
<file path=[Content_Types].xml><?xml version="1.0" encoding="utf-8"?>
<Types xmlns="http://schemas.openxmlformats.org/package/2006/content-types">
  <Default Extension="bin" ContentType="application/vnd.openxmlformats-officedocument.spreadsheetml.printerSettings"/>
  <Default Extension="jpeg" ContentType="image/jpe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externalLinks/externalLink3.xml" ContentType="application/vnd.openxmlformats-officedocument.spreadsheetml.externalLink+xml"/>
  <Override PartName="/xl/externalLinks/externalLink4.xml" ContentType="application/vnd.openxmlformats-officedocument.spreadsheetml.externalLink+xml"/>
  <Override PartName="/xl/externalLinks/externalLink5.xml" ContentType="application/vnd.openxmlformats-officedocument.spreadsheetml.externalLink+xml"/>
  <Override PartName="/xl/externalLinks/externalLink6.xml" ContentType="application/vnd.openxmlformats-officedocument.spreadsheetml.externalLink+xml"/>
  <Override PartName="/xl/externalLinks/externalLink7.xml" ContentType="application/vnd.openxmlformats-officedocument.spreadsheetml.externalLink+xml"/>
  <Override PartName="/xl/externalLinks/externalLink8.xml" ContentType="application/vnd.openxmlformats-officedocument.spreadsheetml.externalLink+xml"/>
  <Override PartName="/xl/externalLinks/externalLink9.xml" ContentType="application/vnd.openxmlformats-officedocument.spreadsheetml.externalLink+xml"/>
  <Override PartName="/xl/externalLinks/externalLink10.xml" ContentType="application/vnd.openxmlformats-officedocument.spreadsheetml.externalLink+xml"/>
  <Override PartName="/xl/externalLinks/externalLink11.xml" ContentType="application/vnd.openxmlformats-officedocument.spreadsheetml.externalLink+xml"/>
  <Override PartName="/xl/externalLinks/externalLink12.xml" ContentType="application/vnd.openxmlformats-officedocument.spreadsheetml.externalLink+xml"/>
  <Override PartName="/xl/externalLinks/externalLink13.xml" ContentType="application/vnd.openxmlformats-officedocument.spreadsheetml.externalLink+xml"/>
  <Override PartName="/xl/externalLinks/externalLink14.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0417"/>
  <workbookPr codeName="현재_통합_문서" defaultThemeVersion="124226"/>
  <mc:AlternateContent xmlns:mc="http://schemas.openxmlformats.org/markup-compatibility/2006">
    <mc:Choice Requires="x15">
      <x15ac:absPath xmlns:x15ac="http://schemas.microsoft.com/office/spreadsheetml/2010/11/ac" url="C:\Users\user\Desktop\"/>
    </mc:Choice>
  </mc:AlternateContent>
  <xr:revisionPtr revIDLastSave="0" documentId="13_ncr:1_{69ABD795-F0D8-4B25-8C11-E3C2E5FFAE3E}" xr6:coauthVersionLast="36" xr6:coauthVersionMax="36" xr10:uidLastSave="{00000000-0000-0000-0000-000000000000}"/>
  <bookViews>
    <workbookView xWindow="0" yWindow="0" windowWidth="28800" windowHeight="12180" tabRatio="906" xr2:uid="{00000000-000D-0000-FFFF-FFFF00000000}"/>
  </bookViews>
  <sheets>
    <sheet name="표지" sheetId="279" r:id="rId1"/>
    <sheet name="평정서" sheetId="280" r:id="rId2"/>
    <sheet name="예정공정표" sheetId="281" r:id="rId3"/>
    <sheet name="기초자료" sheetId="73" r:id="rId4"/>
    <sheet name="설계내역서" sheetId="118" r:id="rId5"/>
    <sheet name="원가계산서" sheetId="149" r:id="rId6"/>
    <sheet name="단가산출서(벚나무 3년차이상)" sheetId="240" state="hidden" r:id="rId7"/>
    <sheet name="단가산출서(가시나무류 2년차)" sheetId="296" r:id="rId8"/>
    <sheet name="단가산출서(소나무류)" sheetId="264" state="hidden" r:id="rId9"/>
    <sheet name="단가산출서(편백)" sheetId="246" state="hidden" r:id="rId10"/>
    <sheet name="단가산출서(구상나무)" sheetId="278" r:id="rId11"/>
    <sheet name="단가산출서(난대상록활엽수 3년차 이상)" sheetId="276" r:id="rId12"/>
    <sheet name="단가산출서(난대상록활엽수2년차) " sheetId="315" state="hidden" r:id="rId13"/>
    <sheet name="단가산출서(난대상록활엽수 B 3년차) " sheetId="297" state="hidden" r:id="rId14"/>
    <sheet name="단가산출서(난대상록활엽수 1년차)" sheetId="319" state="hidden" r:id="rId15"/>
    <sheet name="소나무 가지치기" sheetId="310" r:id="rId16"/>
    <sheet name="단가산출서(덩굴제거)" sheetId="258" r:id="rId17"/>
    <sheet name="제비율" sheetId="318" r:id="rId18"/>
    <sheet name="솎아베기" sheetId="312" state="hidden" r:id="rId19"/>
    <sheet name="재적 조사서(삼나무) " sheetId="313" state="hidden" r:id="rId20"/>
    <sheet name="제거량산출(삼나무)" sheetId="314" state="hidden" r:id="rId21"/>
    <sheet name="어린나무가꾸기(소나무류)" sheetId="298" state="hidden" r:id="rId22"/>
    <sheet name="재적조사서(소나무)" sheetId="300" state="hidden" r:id="rId23"/>
    <sheet name="제거량산출(소나무)" sheetId="301" state="hidden" r:id="rId24"/>
    <sheet name="파쇄량산출" sheetId="289" state="hidden" r:id="rId25"/>
  </sheets>
  <externalReferences>
    <externalReference r:id="rId26"/>
    <externalReference r:id="rId27"/>
    <externalReference r:id="rId28"/>
    <externalReference r:id="rId29"/>
    <externalReference r:id="rId30"/>
    <externalReference r:id="rId31"/>
    <externalReference r:id="rId32"/>
    <externalReference r:id="rId33"/>
    <externalReference r:id="rId34"/>
    <externalReference r:id="rId35"/>
    <externalReference r:id="rId36"/>
    <externalReference r:id="rId37"/>
    <externalReference r:id="rId38"/>
    <externalReference r:id="rId39"/>
  </externalReferences>
  <definedNames>
    <definedName name="_xlnm._FilterDatabase" localSheetId="7" hidden="1">'단가산출서(가시나무류 2년차)'!$Z$41:$Z$45</definedName>
    <definedName name="_xlnm._FilterDatabase" localSheetId="10" hidden="1">'단가산출서(구상나무)'!$AF$41:$AF$45</definedName>
    <definedName name="_xlnm._FilterDatabase" localSheetId="11" hidden="1">'단가산출서(난대상록활엽수 3년차 이상)'!$AF$41:$AF$45</definedName>
    <definedName name="_xlnm._FilterDatabase" localSheetId="13" hidden="1">'단가산출서(난대상록활엽수 B 3년차) '!$Z$41:$Z$45</definedName>
    <definedName name="_xlnm._FilterDatabase" localSheetId="12" hidden="1">'단가산출서(난대상록활엽수2년차) '!$Z$41:$Z$45</definedName>
    <definedName name="_xlnm._FilterDatabase" localSheetId="16" hidden="1">'단가산출서(덩굴제거)'!$O$5:$O$12</definedName>
    <definedName name="_xlnm._FilterDatabase" localSheetId="6" hidden="1">'단가산출서(벚나무 3년차이상)'!#REF!</definedName>
    <definedName name="_xlnm._FilterDatabase" localSheetId="8" hidden="1">'단가산출서(소나무류)'!$AF$41:$AF$45</definedName>
    <definedName name="_xlnm._FilterDatabase" localSheetId="9" hidden="1">'단가산출서(편백)'!$AF$41:$AF$45</definedName>
    <definedName name="_xlnm.Database" localSheetId="7">#REF!</definedName>
    <definedName name="_xlnm.Database" localSheetId="10">#REF!</definedName>
    <definedName name="_xlnm.Database" localSheetId="13">#REF!</definedName>
    <definedName name="_xlnm.Database" localSheetId="12">#REF!</definedName>
    <definedName name="_xlnm.Database" localSheetId="19">#REF!</definedName>
    <definedName name="_xlnm.Database" localSheetId="20">#REF!</definedName>
    <definedName name="_xlnm.Database">#REF!</definedName>
    <definedName name="dlqudgkr" localSheetId="7">[1]단재적표!#REF!</definedName>
    <definedName name="dlqudgkr" localSheetId="10">[1]단재적표!#REF!</definedName>
    <definedName name="dlqudgkr" localSheetId="11">[1]단재적표!#REF!</definedName>
    <definedName name="dlqudgkr" localSheetId="13">[1]단재적표!#REF!</definedName>
    <definedName name="dlqudgkr" localSheetId="12">[1]단재적표!#REF!</definedName>
    <definedName name="dlqudgkr" localSheetId="16">[1]단재적표!#REF!</definedName>
    <definedName name="dlqudgkr" localSheetId="6">[1]단재적표!#REF!</definedName>
    <definedName name="dlqudgkr" localSheetId="8">[1]단재적표!#REF!</definedName>
    <definedName name="dlqudgkr" localSheetId="9">[1]단재적표!#REF!</definedName>
    <definedName name="dlqudgkr" localSheetId="19">[1]단재적표!#REF!</definedName>
    <definedName name="dlqudgkr" localSheetId="20">[1]단재적표!#REF!</definedName>
    <definedName name="dlqudgkr">[1]단재적표!#REF!</definedName>
    <definedName name="dudals" localSheetId="7">[1]단재적표!#REF!</definedName>
    <definedName name="dudals" localSheetId="13">[1]단재적표!#REF!</definedName>
    <definedName name="dudals" localSheetId="12">[1]단재적표!#REF!</definedName>
    <definedName name="dudals" localSheetId="19">[1]단재적표!#REF!</definedName>
    <definedName name="dudals" localSheetId="20">[1]단재적표!#REF!</definedName>
    <definedName name="dudals">[1]단재적표!#REF!</definedName>
    <definedName name="pet매트" localSheetId="7">[2]unitpric!#REF!</definedName>
    <definedName name="pet매트" localSheetId="10">[2]unitpric!#REF!</definedName>
    <definedName name="pet매트" localSheetId="13">[2]unitpric!#REF!</definedName>
    <definedName name="pet매트" localSheetId="12">[2]unitpric!#REF!</definedName>
    <definedName name="pet매트" localSheetId="19">[2]unitpric!#REF!</definedName>
    <definedName name="pet매트" localSheetId="20">[2]unitpric!#REF!</definedName>
    <definedName name="pet매트">[2]unitpric!#REF!</definedName>
    <definedName name="pe플륨관" localSheetId="7">[2]unitpric!#REF!</definedName>
    <definedName name="pe플륨관" localSheetId="10">[2]unitpric!#REF!</definedName>
    <definedName name="pe플륨관" localSheetId="13">[2]unitpric!#REF!</definedName>
    <definedName name="pe플륨관" localSheetId="12">[2]unitpric!#REF!</definedName>
    <definedName name="pe플륨관" localSheetId="19">[2]unitpric!#REF!</definedName>
    <definedName name="pe플륨관" localSheetId="20">[2]unitpric!#REF!</definedName>
    <definedName name="pe플륨관">[2]unitpric!#REF!</definedName>
    <definedName name="pp마대" localSheetId="7">[2]unitpric!#REF!</definedName>
    <definedName name="pp마대" localSheetId="10">[2]unitpric!#REF!</definedName>
    <definedName name="pp마대" localSheetId="13">[2]unitpric!#REF!</definedName>
    <definedName name="pp마대" localSheetId="12">[2]unitpric!#REF!</definedName>
    <definedName name="pp마대" localSheetId="19">[2]unitpric!#REF!</definedName>
    <definedName name="pp마대" localSheetId="20">[2]unitpric!#REF!</definedName>
    <definedName name="pp마대">[2]unitpric!#REF!</definedName>
    <definedName name="_xlnm.Print_Area" localSheetId="3">기초자료!$A$1:$F$40</definedName>
    <definedName name="_xlnm.Print_Area" localSheetId="7">'단가산출서(가시나무류 2년차)'!$A$1:$N$87</definedName>
    <definedName name="_xlnm.Print_Area" localSheetId="10">'단가산출서(구상나무)'!$A$1:$N$87</definedName>
    <definedName name="_xlnm.Print_Area" localSheetId="14">'단가산출서(난대상록활엽수 1년차)'!$A$1:$N$88</definedName>
    <definedName name="_xlnm.Print_Area" localSheetId="11">'단가산출서(난대상록활엽수 3년차 이상)'!$A$1:$N$87</definedName>
    <definedName name="_xlnm.Print_Area" localSheetId="13">'단가산출서(난대상록활엽수 B 3년차) '!$A$1:$N$87</definedName>
    <definedName name="_xlnm.Print_Area" localSheetId="12">'단가산출서(난대상록활엽수2년차) '!$A$1:$N$87</definedName>
    <definedName name="_xlnm.Print_Area" localSheetId="16">'단가산출서(덩굴제거)'!$A$1:$N$52</definedName>
    <definedName name="_xlnm.Print_Area" localSheetId="6">'단가산출서(벚나무 3년차이상)'!$A$1:$N$87</definedName>
    <definedName name="_xlnm.Print_Area" localSheetId="8">'단가산출서(소나무류)'!$A$1:$N$86</definedName>
    <definedName name="_xlnm.Print_Area" localSheetId="9">'단가산출서(편백)'!$A$1:$N$87</definedName>
    <definedName name="_xlnm.Print_Area" localSheetId="4">설계내역서!$B$1:$U$19</definedName>
    <definedName name="_xlnm.Print_Area" localSheetId="15">'소나무 가지치기'!$A$1:$O$159</definedName>
    <definedName name="_xlnm.Print_Area" localSheetId="18">솎아베기!$A$1:$M$159</definedName>
    <definedName name="_xlnm.Print_Area" localSheetId="21">'어린나무가꾸기(소나무류)'!$A$1:$O$162</definedName>
    <definedName name="_xlnm.Print_Area" localSheetId="5">원가계산서!$A$1:$I$32</definedName>
    <definedName name="_xlnm.Print_Area" localSheetId="19">'재적 조사서(삼나무) '!$A$1:$AM$33</definedName>
    <definedName name="_xlnm.Print_Area" localSheetId="22">'재적조사서(소나무)'!$A$1:$N$41</definedName>
    <definedName name="_xlnm.Print_Area" localSheetId="20">'제거량산출(삼나무)'!$A$1:$AL$46</definedName>
    <definedName name="_xlnm.Print_Area" localSheetId="23">'제거량산출(소나무)'!$A$1:$AL$49</definedName>
    <definedName name="_xlnm.Print_Area" localSheetId="17">제비율!$B$2:$FH$120</definedName>
    <definedName name="_xlnm.Print_Area" localSheetId="24">파쇄량산출!$A$1:$J$15</definedName>
    <definedName name="_xlnm.Print_Area" localSheetId="1">평정서!$A$1:$H$20</definedName>
    <definedName name="_xlnm.Print_Area">#REF!</definedName>
    <definedName name="Print_Area_MI" localSheetId="7">#REF!</definedName>
    <definedName name="Print_Area_MI" localSheetId="10">#REF!</definedName>
    <definedName name="Print_Area_MI" localSheetId="13">#REF!</definedName>
    <definedName name="Print_Area_MI" localSheetId="12">#REF!</definedName>
    <definedName name="Print_Area_MI" localSheetId="19">#REF!</definedName>
    <definedName name="Print_Area_MI" localSheetId="20">#REF!</definedName>
    <definedName name="Print_Area_MI">#REF!</definedName>
    <definedName name="_xlnm.Print_Titles" localSheetId="12">#REF!</definedName>
    <definedName name="_xlnm.Print_Titles" localSheetId="4">설계내역서!$3:$4</definedName>
    <definedName name="_xlnm.Print_Titles">#REF!</definedName>
    <definedName name="pvc코팅망" localSheetId="7">[2]unitpric!#REF!</definedName>
    <definedName name="pvc코팅망" localSheetId="10">[2]unitpric!#REF!</definedName>
    <definedName name="pvc코팅망" localSheetId="13">[2]unitpric!#REF!</definedName>
    <definedName name="pvc코팅망" localSheetId="12">[2]unitpric!#REF!</definedName>
    <definedName name="pvc코팅망" localSheetId="19">[2]unitpric!#REF!</definedName>
    <definedName name="pvc코팅망" localSheetId="20">[2]unitpric!#REF!</definedName>
    <definedName name="pvc코팅망">[2]unitpric!#REF!</definedName>
    <definedName name="pvc코팅선" localSheetId="7">[2]unitpric!#REF!</definedName>
    <definedName name="pvc코팅선" localSheetId="10">[2]unitpric!#REF!</definedName>
    <definedName name="pvc코팅선" localSheetId="13">[2]unitpric!#REF!</definedName>
    <definedName name="pvc코팅선" localSheetId="12">[2]unitpric!#REF!</definedName>
    <definedName name="pvc코팅선" localSheetId="19">[2]unitpric!#REF!</definedName>
    <definedName name="pvc코팅선" localSheetId="20">[2]unitpric!#REF!</definedName>
    <definedName name="pvc코팅선">[2]unitpric!#REF!</definedName>
    <definedName name="pvc파이프100" localSheetId="7">[2]unitpric!#REF!</definedName>
    <definedName name="pvc파이프100" localSheetId="10">[2]unitpric!#REF!</definedName>
    <definedName name="pvc파이프100" localSheetId="13">[2]unitpric!#REF!</definedName>
    <definedName name="pvc파이프100" localSheetId="12">[2]unitpric!#REF!</definedName>
    <definedName name="pvc파이프100" localSheetId="19">[2]unitpric!#REF!</definedName>
    <definedName name="pvc파이프100" localSheetId="20">[2]unitpric!#REF!</definedName>
    <definedName name="pvc파이프100">[2]unitpric!#REF!</definedName>
    <definedName name="_xlnm.Recorder" localSheetId="7">#REF!</definedName>
    <definedName name="_xlnm.Recorder" localSheetId="10">#REF!</definedName>
    <definedName name="_xlnm.Recorder" localSheetId="13">#REF!</definedName>
    <definedName name="_xlnm.Recorder" localSheetId="12">#REF!</definedName>
    <definedName name="_xlnm.Recorder" localSheetId="19">#REF!</definedName>
    <definedName name="_xlnm.Recorder" localSheetId="20">#REF!</definedName>
    <definedName name="_xlnm.Recorder">#REF!</definedName>
    <definedName name="rkwlclrl">파쇄량산출!$A$84:$B$88</definedName>
    <definedName name="sdsds" localSheetId="7">[3]단재적표!#REF!</definedName>
    <definedName name="sdsds" localSheetId="10">[3]단재적표!#REF!</definedName>
    <definedName name="sdsds" localSheetId="13">[3]단재적표!#REF!</definedName>
    <definedName name="sdsds" localSheetId="12">[3]단재적표!#REF!</definedName>
    <definedName name="sdsds" localSheetId="19">[3]단재적표!#REF!</definedName>
    <definedName name="sdsds" localSheetId="20">[3]단재적표!#REF!</definedName>
    <definedName name="sdsds">[3]단재적표!#REF!</definedName>
    <definedName name="U형측구" localSheetId="7">#REF!</definedName>
    <definedName name="U형측구" localSheetId="10">#REF!</definedName>
    <definedName name="U형측구" localSheetId="13">#REF!</definedName>
    <definedName name="U형측구" localSheetId="12">#REF!</definedName>
    <definedName name="U형측구" localSheetId="19">#REF!</definedName>
    <definedName name="U형측구" localSheetId="20">#REF!</definedName>
    <definedName name="U형측구">#REF!</definedName>
    <definedName name="ㄱ형강" localSheetId="7">[2]unitpric!#REF!</definedName>
    <definedName name="ㄱ형강" localSheetId="10">[2]unitpric!#REF!</definedName>
    <definedName name="ㄱ형강" localSheetId="13">[2]unitpric!#REF!</definedName>
    <definedName name="ㄱ형강" localSheetId="12">[2]unitpric!#REF!</definedName>
    <definedName name="ㄱ형강" localSheetId="19">[2]unitpric!#REF!</definedName>
    <definedName name="ㄱ형강" localSheetId="20">[2]unitpric!#REF!</definedName>
    <definedName name="ㄱ형강">[2]unitpric!#REF!</definedName>
    <definedName name="가드레일" localSheetId="7">[2]unitpric!#REF!</definedName>
    <definedName name="가드레일" localSheetId="10">[2]unitpric!#REF!</definedName>
    <definedName name="가드레일" localSheetId="13">[2]unitpric!#REF!</definedName>
    <definedName name="가드레일" localSheetId="12">[2]unitpric!#REF!</definedName>
    <definedName name="가드레일" localSheetId="19">[2]unitpric!#REF!</definedName>
    <definedName name="가드레일" localSheetId="20">[2]unitpric!#REF!</definedName>
    <definedName name="가드레일">[2]unitpric!#REF!</definedName>
    <definedName name="가드레일지주" localSheetId="7">[2]unitpric!#REF!</definedName>
    <definedName name="가드레일지주" localSheetId="10">[2]unitpric!#REF!</definedName>
    <definedName name="가드레일지주" localSheetId="13">[2]unitpric!#REF!</definedName>
    <definedName name="가드레일지주" localSheetId="12">[2]unitpric!#REF!</definedName>
    <definedName name="가드레일지주" localSheetId="19">[2]unitpric!#REF!</definedName>
    <definedName name="가드레일지주" localSheetId="20">[2]unitpric!#REF!</definedName>
    <definedName name="가드레일지주">[2]unitpric!#REF!</definedName>
    <definedName name="가지치기">파쇄량산출!$A$84:$B$88</definedName>
    <definedName name="간사석" localSheetId="7">[4]자재단가!#REF!</definedName>
    <definedName name="간사석" localSheetId="10">[4]자재단가!#REF!</definedName>
    <definedName name="간사석" localSheetId="13">[4]자재단가!#REF!</definedName>
    <definedName name="간사석" localSheetId="12">[4]자재단가!#REF!</definedName>
    <definedName name="간사석" localSheetId="19">[4]자재단가!#REF!</definedName>
    <definedName name="간사석" localSheetId="20">[4]자재단가!#REF!</definedName>
    <definedName name="간사석">[4]자재단가!#REF!</definedName>
    <definedName name="강" localSheetId="7">#REF!</definedName>
    <definedName name="강" localSheetId="10">#REF!</definedName>
    <definedName name="강" localSheetId="13">#REF!</definedName>
    <definedName name="강" localSheetId="12">#REF!</definedName>
    <definedName name="강" localSheetId="19">#REF!</definedName>
    <definedName name="강" localSheetId="20">#REF!</definedName>
    <definedName name="강">#REF!</definedName>
    <definedName name="강경식" localSheetId="13">[1]단재적표!#REF!</definedName>
    <definedName name="강경식" localSheetId="12">[1]단재적표!#REF!</definedName>
    <definedName name="강경식">[1]단재적표!#REF!</definedName>
    <definedName name="강관비계" localSheetId="7">[4]자재단가!#REF!</definedName>
    <definedName name="강관비계" localSheetId="10">[4]자재단가!#REF!</definedName>
    <definedName name="강관비계" localSheetId="13">[4]자재단가!#REF!</definedName>
    <definedName name="강관비계" localSheetId="12">[4]자재단가!#REF!</definedName>
    <definedName name="강관비계" localSheetId="19">[4]자재단가!#REF!</definedName>
    <definedName name="강관비계" localSheetId="20">[4]자재단가!#REF!</definedName>
    <definedName name="강관비계">[4]자재단가!#REF!</definedName>
    <definedName name="건설기계운전기사" localSheetId="7">[5]노임자재단가!#REF!</definedName>
    <definedName name="건설기계운전기사" localSheetId="10">[5]노임자재단가!#REF!</definedName>
    <definedName name="건설기계운전기사" localSheetId="13">[5]노임자재단가!#REF!</definedName>
    <definedName name="건설기계운전기사" localSheetId="12">[5]노임자재단가!#REF!</definedName>
    <definedName name="건설기계운전기사" localSheetId="19">[5]노임자재단가!#REF!</definedName>
    <definedName name="건설기계운전기사" localSheetId="20">[5]노임자재단가!#REF!</definedName>
    <definedName name="건설기계운전기사">[5]노임자재단가!#REF!</definedName>
    <definedName name="건축목공" localSheetId="7">[4]노임단가!#REF!</definedName>
    <definedName name="건축목공" localSheetId="10">[4]노임단가!#REF!</definedName>
    <definedName name="건축목공" localSheetId="13">[4]노임단가!#REF!</definedName>
    <definedName name="건축목공" localSheetId="12">[4]노임단가!#REF!</definedName>
    <definedName name="건축목공" localSheetId="19">[4]노임단가!#REF!</definedName>
    <definedName name="건축목공" localSheetId="20">[4]노임단가!#REF!</definedName>
    <definedName name="건축목공">[4]노임단가!#REF!</definedName>
    <definedName name="경첩" localSheetId="7">[4]자재단가!#REF!</definedName>
    <definedName name="경첩" localSheetId="10">[4]자재단가!#REF!</definedName>
    <definedName name="경첩" localSheetId="13">[4]자재단가!#REF!</definedName>
    <definedName name="경첩" localSheetId="12">[4]자재단가!#REF!</definedName>
    <definedName name="경첩" localSheetId="19">[4]자재단가!#REF!</definedName>
    <definedName name="경첩" localSheetId="20">[4]자재단가!#REF!</definedName>
    <definedName name="경첩">[4]자재단가!#REF!</definedName>
    <definedName name="고무판" localSheetId="7">[2]unitpric!#REF!</definedName>
    <definedName name="고무판" localSheetId="10">[2]unitpric!#REF!</definedName>
    <definedName name="고무판" localSheetId="13">[2]unitpric!#REF!</definedName>
    <definedName name="고무판" localSheetId="12">[2]unitpric!#REF!</definedName>
    <definedName name="고무판" localSheetId="19">[2]unitpric!#REF!</definedName>
    <definedName name="고무판" localSheetId="20">[2]unitpric!#REF!</definedName>
    <definedName name="고무판">[2]unitpric!#REF!</definedName>
    <definedName name="공사명" localSheetId="7">#REF!</definedName>
    <definedName name="공사명" localSheetId="10">#REF!</definedName>
    <definedName name="공사명" localSheetId="13">#REF!</definedName>
    <definedName name="공사명" localSheetId="12">#REF!</definedName>
    <definedName name="공사명" localSheetId="19">#REF!</definedName>
    <definedName name="공사명" localSheetId="20">#REF!</definedName>
    <definedName name="공사명">#REF!</definedName>
    <definedName name="광나무" localSheetId="7">[2]unitpric!#REF!</definedName>
    <definedName name="광나무" localSheetId="10">[2]unitpric!#REF!</definedName>
    <definedName name="광나무" localSheetId="13">[2]unitpric!#REF!</definedName>
    <definedName name="광나무" localSheetId="12">[2]unitpric!#REF!</definedName>
    <definedName name="광나무" localSheetId="19">[2]unitpric!#REF!</definedName>
    <definedName name="광나무" localSheetId="20">[2]unitpric!#REF!</definedName>
    <definedName name="광나무">[2]unitpric!#REF!</definedName>
    <definedName name="그라우트제" localSheetId="7">[2]unitpric!#REF!</definedName>
    <definedName name="그라우트제" localSheetId="10">[2]unitpric!#REF!</definedName>
    <definedName name="그라우트제" localSheetId="13">[2]unitpric!#REF!</definedName>
    <definedName name="그라우트제" localSheetId="12">[2]unitpric!#REF!</definedName>
    <definedName name="그라우트제" localSheetId="19">[2]unitpric!#REF!</definedName>
    <definedName name="그라우트제" localSheetId="20">[2]unitpric!#REF!</definedName>
    <definedName name="그라우트제">[2]unitpric!#REF!</definedName>
    <definedName name="금액참조" localSheetId="7">[6]예가평정서표지!#REF!</definedName>
    <definedName name="금액참조" localSheetId="10">[6]예가평정서표지!#REF!</definedName>
    <definedName name="금액참조" localSheetId="11">[6]예가평정서표지!#REF!</definedName>
    <definedName name="금액참조" localSheetId="13">[6]예가평정서표지!#REF!</definedName>
    <definedName name="금액참조" localSheetId="12">[6]예가평정서표지!#REF!</definedName>
    <definedName name="금액참조" localSheetId="16">[6]예가평정서표지!#REF!</definedName>
    <definedName name="금액참조" localSheetId="6">[6]예가평정서표지!#REF!</definedName>
    <definedName name="금액참조" localSheetId="8">[6]예가평정서표지!#REF!</definedName>
    <definedName name="금액참조" localSheetId="9">[6]예가평정서표지!#REF!</definedName>
    <definedName name="금액참조" localSheetId="19">[6]예가평정서표지!#REF!</definedName>
    <definedName name="금액참조" localSheetId="20">[6]예가평정서표지!#REF!</definedName>
    <definedName name="금액참조">[6]예가평정서표지!#REF!</definedName>
    <definedName name="기경수정" localSheetId="7">#REF!</definedName>
    <definedName name="기경수정" localSheetId="10">#REF!</definedName>
    <definedName name="기경수정" localSheetId="13">#REF!</definedName>
    <definedName name="기경수정" localSheetId="12">#REF!</definedName>
    <definedName name="기경수정" localSheetId="19">#REF!</definedName>
    <definedName name="기경수정" localSheetId="20">#REF!</definedName>
    <definedName name="기경수정">#REF!</definedName>
    <definedName name="기계하역료크레인" localSheetId="7">[4]자재단가!#REF!</definedName>
    <definedName name="기계하역료크레인" localSheetId="10">[4]자재단가!#REF!</definedName>
    <definedName name="기계하역료크레인" localSheetId="13">[4]자재단가!#REF!</definedName>
    <definedName name="기계하역료크레인" localSheetId="12">[4]자재단가!#REF!</definedName>
    <definedName name="기계하역료크레인" localSheetId="19">[4]자재단가!#REF!</definedName>
    <definedName name="기계하역료크레인" localSheetId="20">[4]자재단가!#REF!</definedName>
    <definedName name="기계하역료크레인">[4]자재단가!#REF!</definedName>
    <definedName name="기계하역료포크레인" localSheetId="7">[4]자재단가!#REF!</definedName>
    <definedName name="기계하역료포크레인" localSheetId="10">[4]자재단가!#REF!</definedName>
    <definedName name="기계하역료포크레인" localSheetId="13">[4]자재단가!#REF!</definedName>
    <definedName name="기계하역료포크레인" localSheetId="12">[4]자재단가!#REF!</definedName>
    <definedName name="기계하역료포크레인" localSheetId="19">[4]자재단가!#REF!</definedName>
    <definedName name="기계하역료포크레인" localSheetId="20">[4]자재단가!#REF!</definedName>
    <definedName name="기계하역료포크레인">[4]자재단가!#REF!</definedName>
    <definedName name="깬잡석" localSheetId="7">[2]unitpric!#REF!</definedName>
    <definedName name="깬잡석" localSheetId="10">[2]unitpric!#REF!</definedName>
    <definedName name="깬잡석" localSheetId="13">[2]unitpric!#REF!</definedName>
    <definedName name="깬잡석" localSheetId="12">[2]unitpric!#REF!</definedName>
    <definedName name="깬잡석" localSheetId="19">[2]unitpric!#REF!</definedName>
    <definedName name="깬잡석" localSheetId="20">[2]unitpric!#REF!</definedName>
    <definedName name="깬잡석">[2]unitpric!#REF!</definedName>
    <definedName name="ㄴㄹㄴㅇㄹㄴㅇㄹㄴㅇㄹ" localSheetId="7">[1]단재적표!#REF!</definedName>
    <definedName name="ㄴㄹㄴㅇㄹㄴㅇㄹㄴㅇㄹ" localSheetId="10">[1]단재적표!#REF!</definedName>
    <definedName name="ㄴㄹㄴㅇㄹㄴㅇㄹㄴㅇㄹ" localSheetId="11">[1]단재적표!#REF!</definedName>
    <definedName name="ㄴㄹㄴㅇㄹㄴㅇㄹㄴㅇㄹ" localSheetId="13">[1]단재적표!#REF!</definedName>
    <definedName name="ㄴㄹㄴㅇㄹㄴㅇㄹㄴㅇㄹ" localSheetId="12">[1]단재적표!#REF!</definedName>
    <definedName name="ㄴㄹㄴㅇㄹㄴㅇㄹㄴㅇㄹ" localSheetId="16">[1]단재적표!#REF!</definedName>
    <definedName name="ㄴㄹㄴㅇㄹㄴㅇㄹㄴㅇㄹ" localSheetId="6">[1]단재적표!#REF!</definedName>
    <definedName name="ㄴㄹㄴㅇㄹㄴㅇㄹㄴㅇㄹ" localSheetId="8">[1]단재적표!#REF!</definedName>
    <definedName name="ㄴㄹㄴㅇㄹㄴㅇㄹㄴㅇㄹ" localSheetId="9">[1]단재적표!#REF!</definedName>
    <definedName name="ㄴㄹㄴㅇㄹㄴㅇㄹㄴㅇㄹ" localSheetId="19">[1]단재적표!#REF!</definedName>
    <definedName name="ㄴㄹㄴㅇㄹㄴㅇㄹㄴㅇㄹ" localSheetId="20">[1]단재적표!#REF!</definedName>
    <definedName name="ㄴㄹㄴㅇㄹㄴㅇㄹㄴㅇㄹ">[1]단재적표!#REF!</definedName>
    <definedName name="ㄴㅇㄹㄴㅇㄹㄴㅇㄹㄴㅇㄹ" localSheetId="7">[1]단재적표!#REF!</definedName>
    <definedName name="ㄴㅇㄹㄴㅇㄹㄴㅇㄹㄴㅇㄹ" localSheetId="10">[1]단재적표!#REF!</definedName>
    <definedName name="ㄴㅇㄹㄴㅇㄹㄴㅇㄹㄴㅇㄹ" localSheetId="11">[1]단재적표!#REF!</definedName>
    <definedName name="ㄴㅇㄹㄴㅇㄹㄴㅇㄹㄴㅇㄹ" localSheetId="13">[1]단재적표!#REF!</definedName>
    <definedName name="ㄴㅇㄹㄴㅇㄹㄴㅇㄹㄴㅇㄹ" localSheetId="12">[1]단재적표!#REF!</definedName>
    <definedName name="ㄴㅇㄹㄴㅇㄹㄴㅇㄹㄴㅇㄹ" localSheetId="16">[1]단재적표!#REF!</definedName>
    <definedName name="ㄴㅇㄹㄴㅇㄹㄴㅇㄹㄴㅇㄹ" localSheetId="6">[1]단재적표!#REF!</definedName>
    <definedName name="ㄴㅇㄹㄴㅇㄹㄴㅇㄹㄴㅇㄹ" localSheetId="8">[1]단재적표!#REF!</definedName>
    <definedName name="ㄴㅇㄹㄴㅇㄹㄴㅇㄹㄴㅇㄹ" localSheetId="9">[1]단재적표!#REF!</definedName>
    <definedName name="ㄴㅇㄹㄴㅇㄹㄴㅇㄹㄴㅇㄹ" localSheetId="19">[1]단재적표!#REF!</definedName>
    <definedName name="ㄴㅇㄹㄴㅇㄹㄴㅇㄹㄴㅇㄹ" localSheetId="20">[1]단재적표!#REF!</definedName>
    <definedName name="ㄴㅇㄹㄴㅇㄹㄴㅇㄹㄴㅇㄹ">[1]단재적표!#REF!</definedName>
    <definedName name="낙" localSheetId="7">[7]단재적표!#REF!</definedName>
    <definedName name="낙" localSheetId="10">[7]단재적표!#REF!</definedName>
    <definedName name="낙" localSheetId="11">[7]단재적표!#REF!</definedName>
    <definedName name="낙" localSheetId="13">[7]단재적표!#REF!</definedName>
    <definedName name="낙" localSheetId="12">[7]단재적표!#REF!</definedName>
    <definedName name="낙" localSheetId="16">[7]단재적표!#REF!</definedName>
    <definedName name="낙" localSheetId="6">[7]단재적표!#REF!</definedName>
    <definedName name="낙" localSheetId="8">[7]단재적표!#REF!</definedName>
    <definedName name="낙" localSheetId="9">[7]단재적표!#REF!</definedName>
    <definedName name="낙" localSheetId="19">[7]단재적표!#REF!</definedName>
    <definedName name="낙" localSheetId="20">[7]단재적표!#REF!</definedName>
    <definedName name="낙">[7]단재적표!#REF!</definedName>
    <definedName name="녹생토" localSheetId="7">[2]unitpric!#REF!</definedName>
    <definedName name="녹생토" localSheetId="10">[2]unitpric!#REF!</definedName>
    <definedName name="녹생토" localSheetId="13">[2]unitpric!#REF!</definedName>
    <definedName name="녹생토" localSheetId="12">[2]unitpric!#REF!</definedName>
    <definedName name="녹생토" localSheetId="19">[2]unitpric!#REF!</definedName>
    <definedName name="녹생토" localSheetId="20">[2]unitpric!#REF!</definedName>
    <definedName name="녹생토">[2]unitpric!#REF!</definedName>
    <definedName name="다웰바" localSheetId="7">[2]unitpric!#REF!</definedName>
    <definedName name="다웰바" localSheetId="10">[2]unitpric!#REF!</definedName>
    <definedName name="다웰바" localSheetId="13">[2]unitpric!#REF!</definedName>
    <definedName name="다웰바" localSheetId="12">[2]unitpric!#REF!</definedName>
    <definedName name="다웰바" localSheetId="19">[2]unitpric!#REF!</definedName>
    <definedName name="다웰바" localSheetId="20">[2]unitpric!#REF!</definedName>
    <definedName name="다웰바">[2]unitpric!#REF!</definedName>
    <definedName name="단가">#REF!</definedName>
    <definedName name="단재적" localSheetId="12">#REF!</definedName>
    <definedName name="단재적">#REF!</definedName>
    <definedName name="담쟁이덩굴" localSheetId="7">[2]unitpric!#REF!</definedName>
    <definedName name="담쟁이덩굴" localSheetId="10">[2]unitpric!#REF!</definedName>
    <definedName name="담쟁이덩굴" localSheetId="13">[2]unitpric!#REF!</definedName>
    <definedName name="담쟁이덩굴" localSheetId="12">[2]unitpric!#REF!</definedName>
    <definedName name="담쟁이덩굴" localSheetId="19">[2]unitpric!#REF!</definedName>
    <definedName name="담쟁이덩굴" localSheetId="20">[2]unitpric!#REF!</definedName>
    <definedName name="담쟁이덩굴">[2]unitpric!#REF!</definedName>
    <definedName name="도료용희석제" localSheetId="7">[2]unitpric!#REF!</definedName>
    <definedName name="도료용희석제" localSheetId="10">[2]unitpric!#REF!</definedName>
    <definedName name="도료용희석제" localSheetId="13">[2]unitpric!#REF!</definedName>
    <definedName name="도료용희석제" localSheetId="12">[2]unitpric!#REF!</definedName>
    <definedName name="도료용희석제" localSheetId="19">[2]unitpric!#REF!</definedName>
    <definedName name="도료용희석제" localSheetId="20">[2]unitpric!#REF!</definedName>
    <definedName name="도료용희석제">[2]unitpric!#REF!</definedName>
    <definedName name="ㄹ" localSheetId="12">[7]단재적표!#REF!</definedName>
    <definedName name="ㄹ">[7]단재적표!#REF!</definedName>
    <definedName name="ㄹㄹㄹ">[2]unitpric!#REF!</definedName>
    <definedName name="레미콘251608" localSheetId="7">[4]자재단가!#REF!</definedName>
    <definedName name="레미콘251608" localSheetId="10">[4]자재단가!#REF!</definedName>
    <definedName name="레미콘251608" localSheetId="13">[4]자재단가!#REF!</definedName>
    <definedName name="레미콘251608" localSheetId="12">[4]자재단가!#REF!</definedName>
    <definedName name="레미콘251608" localSheetId="19">[4]자재단가!#REF!</definedName>
    <definedName name="레미콘251608" localSheetId="20">[4]자재단가!#REF!</definedName>
    <definedName name="레미콘251608">[4]자재단가!#REF!</definedName>
    <definedName name="레미콘251808" localSheetId="7">[4]자재단가!#REF!</definedName>
    <definedName name="레미콘251808" localSheetId="10">[4]자재단가!#REF!</definedName>
    <definedName name="레미콘251808" localSheetId="13">[4]자재단가!#REF!</definedName>
    <definedName name="레미콘251808" localSheetId="12">[4]자재단가!#REF!</definedName>
    <definedName name="레미콘251808" localSheetId="19">[4]자재단가!#REF!</definedName>
    <definedName name="레미콘251808" localSheetId="20">[4]자재단가!#REF!</definedName>
    <definedName name="레미콘251808">[4]자재단가!#REF!</definedName>
    <definedName name="레미콘252108" localSheetId="7">[4]자재단가!#REF!</definedName>
    <definedName name="레미콘252108" localSheetId="10">[4]자재단가!#REF!</definedName>
    <definedName name="레미콘252108" localSheetId="13">[4]자재단가!#REF!</definedName>
    <definedName name="레미콘252108" localSheetId="12">[4]자재단가!#REF!</definedName>
    <definedName name="레미콘252108" localSheetId="19">[4]자재단가!#REF!</definedName>
    <definedName name="레미콘252108" localSheetId="20">[4]자재단가!#REF!</definedName>
    <definedName name="레미콘252108">[4]자재단가!#REF!</definedName>
    <definedName name="레미콘252112" localSheetId="7">[4]자재단가!#REF!</definedName>
    <definedName name="레미콘252112" localSheetId="10">[4]자재단가!#REF!</definedName>
    <definedName name="레미콘252112" localSheetId="13">[4]자재단가!#REF!</definedName>
    <definedName name="레미콘252112" localSheetId="12">[4]자재단가!#REF!</definedName>
    <definedName name="레미콘252112" localSheetId="19">[4]자재단가!#REF!</definedName>
    <definedName name="레미콘252112" localSheetId="20">[4]자재단가!#REF!</definedName>
    <definedName name="레미콘252112">[4]자재단가!#REF!</definedName>
    <definedName name="레미콘252412" localSheetId="7">[4]자재단가!#REF!</definedName>
    <definedName name="레미콘252412" localSheetId="10">[4]자재단가!#REF!</definedName>
    <definedName name="레미콘252412" localSheetId="13">[4]자재단가!#REF!</definedName>
    <definedName name="레미콘252412" localSheetId="12">[4]자재단가!#REF!</definedName>
    <definedName name="레미콘252412" localSheetId="19">[4]자재단가!#REF!</definedName>
    <definedName name="레미콘252412" localSheetId="20">[4]자재단가!#REF!</definedName>
    <definedName name="레미콘252412">[4]자재단가!#REF!</definedName>
    <definedName name="론생네트" localSheetId="7">[2]unitpric!#REF!</definedName>
    <definedName name="론생네트" localSheetId="10">[2]unitpric!#REF!</definedName>
    <definedName name="론생네트" localSheetId="13">[2]unitpric!#REF!</definedName>
    <definedName name="론생네트" localSheetId="12">[2]unitpric!#REF!</definedName>
    <definedName name="론생네트" localSheetId="19">[2]unitpric!#REF!</definedName>
    <definedName name="론생네트" localSheetId="20">[2]unitpric!#REF!</definedName>
    <definedName name="론생네트">[2]unitpric!#REF!</definedName>
    <definedName name="론생백" localSheetId="7">[2]unitpric!#REF!</definedName>
    <definedName name="론생백" localSheetId="10">[2]unitpric!#REF!</definedName>
    <definedName name="론생백" localSheetId="13">[2]unitpric!#REF!</definedName>
    <definedName name="론생백" localSheetId="12">[2]unitpric!#REF!</definedName>
    <definedName name="론생백" localSheetId="19">[2]unitpric!#REF!</definedName>
    <definedName name="론생백" localSheetId="20">[2]unitpric!#REF!</definedName>
    <definedName name="론생백">[2]unitpric!#REF!</definedName>
    <definedName name="론생볏짚" localSheetId="7">[2]unitpric!#REF!</definedName>
    <definedName name="론생볏짚" localSheetId="10">[2]unitpric!#REF!</definedName>
    <definedName name="론생볏짚" localSheetId="13">[2]unitpric!#REF!</definedName>
    <definedName name="론생볏짚" localSheetId="12">[2]unitpric!#REF!</definedName>
    <definedName name="론생볏짚" localSheetId="19">[2]unitpric!#REF!</definedName>
    <definedName name="론생볏짚" localSheetId="20">[2]unitpric!#REF!</definedName>
    <definedName name="론생볏짚">[2]unitpric!#REF!</definedName>
    <definedName name="리" localSheetId="7">#REF!</definedName>
    <definedName name="리" localSheetId="10">#REF!</definedName>
    <definedName name="리" localSheetId="13">#REF!</definedName>
    <definedName name="리" localSheetId="12">#REF!</definedName>
    <definedName name="리" localSheetId="19">#REF!</definedName>
    <definedName name="리" localSheetId="20">#REF!</definedName>
    <definedName name="리">#REF!</definedName>
    <definedName name="망고정클립" localSheetId="7">[2]unitpric!#REF!</definedName>
    <definedName name="망고정클립" localSheetId="10">[2]unitpric!#REF!</definedName>
    <definedName name="망고정클립" localSheetId="13">[2]unitpric!#REF!</definedName>
    <definedName name="망고정클립" localSheetId="12">[2]unitpric!#REF!</definedName>
    <definedName name="망고정클립" localSheetId="19">[2]unitpric!#REF!</definedName>
    <definedName name="망고정클립" localSheetId="20">[2]unitpric!#REF!</definedName>
    <definedName name="망고정클립">[2]unitpric!#REF!</definedName>
    <definedName name="메가마이트" localSheetId="7">[2]unitpric!#REF!</definedName>
    <definedName name="메가마이트" localSheetId="10">[2]unitpric!#REF!</definedName>
    <definedName name="메가마이트" localSheetId="13">[2]unitpric!#REF!</definedName>
    <definedName name="메가마이트" localSheetId="12">[2]unitpric!#REF!</definedName>
    <definedName name="메가마이트" localSheetId="19">[2]unitpric!#REF!</definedName>
    <definedName name="메가마이트" localSheetId="20">[2]unitpric!#REF!</definedName>
    <definedName name="메가마이트">[2]unitpric!#REF!</definedName>
    <definedName name="면목" localSheetId="7">[8]unitpric!#REF!</definedName>
    <definedName name="면목" localSheetId="10">[8]unitpric!#REF!</definedName>
    <definedName name="면목" localSheetId="13">[8]unitpric!#REF!</definedName>
    <definedName name="면목" localSheetId="12">[8]unitpric!#REF!</definedName>
    <definedName name="면목" localSheetId="19">[8]unitpric!#REF!</definedName>
    <definedName name="면목" localSheetId="20">[8]unitpric!#REF!</definedName>
    <definedName name="면목">[8]unitpric!#REF!</definedName>
    <definedName name="면적">[9]단재적표!$B$1:$C$311</definedName>
    <definedName name="모래" localSheetId="7">[4]자재단가!#REF!</definedName>
    <definedName name="모래" localSheetId="10">[4]자재단가!#REF!</definedName>
    <definedName name="모래" localSheetId="13">[4]자재단가!#REF!</definedName>
    <definedName name="모래" localSheetId="12">[4]자재단가!#REF!</definedName>
    <definedName name="모래" localSheetId="19">[4]자재단가!#REF!</definedName>
    <definedName name="모래" localSheetId="20">[4]자재단가!#REF!</definedName>
    <definedName name="모래">[4]자재단가!#REF!</definedName>
    <definedName name="문양스치로폴" localSheetId="7">[2]unitpric!#REF!</definedName>
    <definedName name="문양스치로폴" localSheetId="10">[2]unitpric!#REF!</definedName>
    <definedName name="문양스치로폴" localSheetId="13">[2]unitpric!#REF!</definedName>
    <definedName name="문양스치로폴" localSheetId="12">[2]unitpric!#REF!</definedName>
    <definedName name="문양스치로폴" localSheetId="19">[2]unitpric!#REF!</definedName>
    <definedName name="문양스치로폴" localSheetId="20">[2]unitpric!#REF!</definedName>
    <definedName name="문양스치로폴">[2]unitpric!#REF!</definedName>
    <definedName name="미" localSheetId="7">[7]단재적표!#REF!</definedName>
    <definedName name="미" localSheetId="10">[7]단재적표!#REF!</definedName>
    <definedName name="미" localSheetId="11">[7]단재적표!#REF!</definedName>
    <definedName name="미" localSheetId="13">[7]단재적표!#REF!</definedName>
    <definedName name="미" localSheetId="12">[7]단재적표!#REF!</definedName>
    <definedName name="미" localSheetId="16">[7]단재적표!#REF!</definedName>
    <definedName name="미" localSheetId="6">[7]단재적표!#REF!</definedName>
    <definedName name="미" localSheetId="8">[7]단재적표!#REF!</definedName>
    <definedName name="미" localSheetId="9">[7]단재적표!#REF!</definedName>
    <definedName name="미" localSheetId="19">[7]단재적표!#REF!</definedName>
    <definedName name="미" localSheetId="20">[7]단재적표!#REF!</definedName>
    <definedName name="미">[7]단재적표!#REF!</definedName>
    <definedName name="받침철물" localSheetId="7">[4]자재단가!#REF!</definedName>
    <definedName name="받침철물" localSheetId="10">[4]자재단가!#REF!</definedName>
    <definedName name="받침철물" localSheetId="13">[4]자재단가!#REF!</definedName>
    <definedName name="받침철물" localSheetId="12">[4]자재단가!#REF!</definedName>
    <definedName name="받침철물" localSheetId="19">[4]자재단가!#REF!</definedName>
    <definedName name="받침철물" localSheetId="20">[4]자재단가!#REF!</definedName>
    <definedName name="받침철물">[4]자재단가!#REF!</definedName>
    <definedName name="방청페인트" localSheetId="7">[2]unitpric!#REF!</definedName>
    <definedName name="방청페인트" localSheetId="10">[2]unitpric!#REF!</definedName>
    <definedName name="방청페인트" localSheetId="13">[2]unitpric!#REF!</definedName>
    <definedName name="방청페인트" localSheetId="12">[2]unitpric!#REF!</definedName>
    <definedName name="방청페인트" localSheetId="19">[2]unitpric!#REF!</definedName>
    <definedName name="방청페인트" localSheetId="20">[2]unitpric!#REF!</definedName>
    <definedName name="방청페인트">[2]unitpric!#REF!</definedName>
    <definedName name="배관공" localSheetId="7">[5]노임자재단가!#REF!</definedName>
    <definedName name="배관공" localSheetId="10">[5]노임자재단가!#REF!</definedName>
    <definedName name="배관공" localSheetId="13">[5]노임자재단가!#REF!</definedName>
    <definedName name="배관공" localSheetId="12">[5]노임자재단가!#REF!</definedName>
    <definedName name="배관공" localSheetId="19">[5]노임자재단가!#REF!</definedName>
    <definedName name="배관공" localSheetId="20">[5]노임자재단가!#REF!</definedName>
    <definedName name="배관공">[5]노임자재단가!#REF!</definedName>
    <definedName name="백관100" localSheetId="7">[2]unitpric!#REF!</definedName>
    <definedName name="백관100" localSheetId="10">[2]unitpric!#REF!</definedName>
    <definedName name="백관100" localSheetId="13">[2]unitpric!#REF!</definedName>
    <definedName name="백관100" localSheetId="12">[2]unitpric!#REF!</definedName>
    <definedName name="백관100" localSheetId="19">[2]unitpric!#REF!</definedName>
    <definedName name="백관100" localSheetId="20">[2]unitpric!#REF!</definedName>
    <definedName name="백관100">[2]unitpric!#REF!</definedName>
    <definedName name="백관125" localSheetId="7">[2]unitpric!#REF!</definedName>
    <definedName name="백관125" localSheetId="10">[2]unitpric!#REF!</definedName>
    <definedName name="백관125" localSheetId="13">[2]unitpric!#REF!</definedName>
    <definedName name="백관125" localSheetId="12">[2]unitpric!#REF!</definedName>
    <definedName name="백관125" localSheetId="19">[2]unitpric!#REF!</definedName>
    <definedName name="백관125" localSheetId="20">[2]unitpric!#REF!</definedName>
    <definedName name="백관125">[2]unitpric!#REF!</definedName>
    <definedName name="백관32" localSheetId="7">[2]unitpric!#REF!</definedName>
    <definedName name="백관32" localSheetId="10">[2]unitpric!#REF!</definedName>
    <definedName name="백관32" localSheetId="13">[2]unitpric!#REF!</definedName>
    <definedName name="백관32" localSheetId="12">[2]unitpric!#REF!</definedName>
    <definedName name="백관32" localSheetId="19">[2]unitpric!#REF!</definedName>
    <definedName name="백관32" localSheetId="20">[2]unitpric!#REF!</definedName>
    <definedName name="백관32">[2]unitpric!#REF!</definedName>
    <definedName name="백관50" localSheetId="7">[2]unitpric!#REF!</definedName>
    <definedName name="백관50" localSheetId="10">[2]unitpric!#REF!</definedName>
    <definedName name="백관50" localSheetId="13">[2]unitpric!#REF!</definedName>
    <definedName name="백관50" localSheetId="12">[2]unitpric!#REF!</definedName>
    <definedName name="백관50" localSheetId="19">[2]unitpric!#REF!</definedName>
    <definedName name="백관50" localSheetId="20">[2]unitpric!#REF!</definedName>
    <definedName name="백관50">[2]unitpric!#REF!</definedName>
    <definedName name="백관80" localSheetId="7">[2]unitpric!#REF!</definedName>
    <definedName name="백관80" localSheetId="10">[2]unitpric!#REF!</definedName>
    <definedName name="백관80" localSheetId="13">[2]unitpric!#REF!</definedName>
    <definedName name="백관80" localSheetId="12">[2]unitpric!#REF!</definedName>
    <definedName name="백관80" localSheetId="19">[2]unitpric!#REF!</definedName>
    <definedName name="백관80" localSheetId="20">[2]unitpric!#REF!</definedName>
    <definedName name="백관80">[2]unitpric!#REF!</definedName>
    <definedName name="백호티스0.2" localSheetId="7">[10]unitpric!#REF!</definedName>
    <definedName name="백호티스0.2" localSheetId="10">[10]unitpric!#REF!</definedName>
    <definedName name="백호티스0.2" localSheetId="13">[10]unitpric!#REF!</definedName>
    <definedName name="백호티스0.2" localSheetId="12">[10]unitpric!#REF!</definedName>
    <definedName name="백호티스0.2" localSheetId="19">[10]unitpric!#REF!</definedName>
    <definedName name="백호티스0.2" localSheetId="20">[10]unitpric!#REF!</definedName>
    <definedName name="백호티스0.2">[10]unitpric!#REF!</definedName>
    <definedName name="백호티스0.7" localSheetId="7">[10]unitpric!#REF!</definedName>
    <definedName name="백호티스0.7" localSheetId="10">[10]unitpric!#REF!</definedName>
    <definedName name="백호티스0.7" localSheetId="13">[10]unitpric!#REF!</definedName>
    <definedName name="백호티스0.7" localSheetId="12">[10]unitpric!#REF!</definedName>
    <definedName name="백호티스0.7" localSheetId="19">[10]unitpric!#REF!</definedName>
    <definedName name="백호티스0.7" localSheetId="20">[10]unitpric!#REF!</definedName>
    <definedName name="백호티스0.7">[10]unitpric!#REF!</definedName>
    <definedName name="백호티스1.0" localSheetId="7">[2]unitpric!#REF!</definedName>
    <definedName name="백호티스1.0" localSheetId="10">[2]unitpric!#REF!</definedName>
    <definedName name="백호티스1.0" localSheetId="13">[2]unitpric!#REF!</definedName>
    <definedName name="백호티스1.0" localSheetId="12">[2]unitpric!#REF!</definedName>
    <definedName name="백호티스1.0" localSheetId="19">[2]unitpric!#REF!</definedName>
    <definedName name="백호티스1.0" localSheetId="20">[2]unitpric!#REF!</definedName>
    <definedName name="백호티스1.0">[2]unitpric!#REF!</definedName>
    <definedName name="변경설계내역서" localSheetId="7">#REF!</definedName>
    <definedName name="변경설계내역서" localSheetId="10">#REF!</definedName>
    <definedName name="변경설계내역서" localSheetId="13">#REF!</definedName>
    <definedName name="변경설계내역서" localSheetId="12">#REF!</definedName>
    <definedName name="변경설계내역서" localSheetId="19">#REF!</definedName>
    <definedName name="변경설계내역서" localSheetId="20">#REF!</definedName>
    <definedName name="변경설계내역서">#REF!</definedName>
    <definedName name="볏짚거적" localSheetId="7">[2]unitpric!#REF!</definedName>
    <definedName name="볏짚거적" localSheetId="10">[2]unitpric!#REF!</definedName>
    <definedName name="볏짚거적" localSheetId="13">[2]unitpric!#REF!</definedName>
    <definedName name="볏짚거적" localSheetId="12">[2]unitpric!#REF!</definedName>
    <definedName name="볏짚거적" localSheetId="19">[2]unitpric!#REF!</definedName>
    <definedName name="볏짚거적" localSheetId="20">[2]unitpric!#REF!</definedName>
    <definedName name="볏짚거적">[2]unitpric!#REF!</definedName>
    <definedName name="부직포" localSheetId="7">[2]unitpric!#REF!</definedName>
    <definedName name="부직포" localSheetId="10">[2]unitpric!#REF!</definedName>
    <definedName name="부직포" localSheetId="13">[2]unitpric!#REF!</definedName>
    <definedName name="부직포" localSheetId="12">[2]unitpric!#REF!</definedName>
    <definedName name="부직포" localSheetId="19">[2]unitpric!#REF!</definedName>
    <definedName name="부직포" localSheetId="20">[2]unitpric!#REF!</definedName>
    <definedName name="부직포">[2]unitpric!#REF!</definedName>
    <definedName name="블레이드" localSheetId="7">[4]자재단가!#REF!</definedName>
    <definedName name="블레이드" localSheetId="10">[4]자재단가!#REF!</definedName>
    <definedName name="블레이드" localSheetId="13">[4]자재단가!#REF!</definedName>
    <definedName name="블레이드" localSheetId="12">[4]자재단가!#REF!</definedName>
    <definedName name="블레이드" localSheetId="19">[4]자재단가!#REF!</definedName>
    <definedName name="블레이드" localSheetId="20">[4]자재단가!#REF!</definedName>
    <definedName name="블레이드">[4]자재단가!#REF!</definedName>
    <definedName name="비계공" localSheetId="7">[5]노임자재단가!#REF!</definedName>
    <definedName name="비계공" localSheetId="10">[5]노임자재단가!#REF!</definedName>
    <definedName name="비계공" localSheetId="13">[5]노임자재단가!#REF!</definedName>
    <definedName name="비계공" localSheetId="12">[5]노임자재단가!#REF!</definedName>
    <definedName name="비계공" localSheetId="19">[5]노임자재단가!#REF!</definedName>
    <definedName name="비계공" localSheetId="20">[5]노임자재단가!#REF!</definedName>
    <definedName name="비계공">[5]노임자재단가!#REF!</definedName>
    <definedName name="비닐0.1" localSheetId="7">[2]unitpric!#REF!</definedName>
    <definedName name="비닐0.1" localSheetId="10">[2]unitpric!#REF!</definedName>
    <definedName name="비닐0.1" localSheetId="13">[2]unitpric!#REF!</definedName>
    <definedName name="비닐0.1" localSheetId="12">[2]unitpric!#REF!</definedName>
    <definedName name="비닐0.1" localSheetId="19">[2]unitpric!#REF!</definedName>
    <definedName name="비닐0.1" localSheetId="20">[2]unitpric!#REF!</definedName>
    <definedName name="비닐0.1">[2]unitpric!#REF!</definedName>
    <definedName name="비목1" localSheetId="7">#REF!</definedName>
    <definedName name="비목1" localSheetId="10">#REF!</definedName>
    <definedName name="비목1" localSheetId="13">#REF!</definedName>
    <definedName name="비목1" localSheetId="12">#REF!</definedName>
    <definedName name="비목1" localSheetId="19">#REF!</definedName>
    <definedName name="비목1" localSheetId="20">#REF!</definedName>
    <definedName name="비목1">#REF!</definedName>
    <definedName name="비목2" localSheetId="7">#REF!</definedName>
    <definedName name="비목2" localSheetId="10">#REF!</definedName>
    <definedName name="비목2" localSheetId="13">#REF!</definedName>
    <definedName name="비목2" localSheetId="12">#REF!</definedName>
    <definedName name="비목2" localSheetId="19">#REF!</definedName>
    <definedName name="비목2" localSheetId="20">#REF!</definedName>
    <definedName name="비목2">#REF!</definedName>
    <definedName name="비목3" localSheetId="7">#REF!</definedName>
    <definedName name="비목3" localSheetId="10">#REF!</definedName>
    <definedName name="비목3" localSheetId="13">#REF!</definedName>
    <definedName name="비목3" localSheetId="12">#REF!</definedName>
    <definedName name="비목3" localSheetId="19">#REF!</definedName>
    <definedName name="비목3" localSheetId="20">#REF!</definedName>
    <definedName name="비목3">#REF!</definedName>
    <definedName name="비목4" localSheetId="7">#REF!</definedName>
    <definedName name="비목4" localSheetId="10">#REF!</definedName>
    <definedName name="비목4" localSheetId="13">#REF!</definedName>
    <definedName name="비목4" localSheetId="12">#REF!</definedName>
    <definedName name="비목4" localSheetId="19">#REF!</definedName>
    <definedName name="비목4" localSheetId="20">#REF!</definedName>
    <definedName name="비목4">#REF!</definedName>
    <definedName name="사철나무" localSheetId="7">[2]unitpric!#REF!</definedName>
    <definedName name="사철나무" localSheetId="10">[2]unitpric!#REF!</definedName>
    <definedName name="사철나무" localSheetId="13">[2]unitpric!#REF!</definedName>
    <definedName name="사철나무" localSheetId="12">[2]unitpric!#REF!</definedName>
    <definedName name="사철나무" localSheetId="19">[2]unitpric!#REF!</definedName>
    <definedName name="사철나무" localSheetId="20">[2]unitpric!#REF!</definedName>
    <definedName name="사철나무">[2]unitpric!#REF!</definedName>
    <definedName name="산물대운반1구역" localSheetId="7">#REF!</definedName>
    <definedName name="산물대운반1구역" localSheetId="10">#REF!</definedName>
    <definedName name="산물대운반1구역" localSheetId="13">#REF!</definedName>
    <definedName name="산물대운반1구역" localSheetId="12">#REF!</definedName>
    <definedName name="산물대운반1구역" localSheetId="19">#REF!</definedName>
    <definedName name="산물대운반1구역" localSheetId="20">#REF!</definedName>
    <definedName name="산물대운반1구역">#REF!</definedName>
    <definedName name="산물대운반2구역" localSheetId="7">#REF!</definedName>
    <definedName name="산물대운반2구역" localSheetId="10">#REF!</definedName>
    <definedName name="산물대운반2구역" localSheetId="13">#REF!</definedName>
    <definedName name="산물대운반2구역" localSheetId="12">#REF!</definedName>
    <definedName name="산물대운반2구역" localSheetId="19">#REF!</definedName>
    <definedName name="산물대운반2구역" localSheetId="20">#REF!</definedName>
    <definedName name="산물대운반2구역">#REF!</definedName>
    <definedName name="산소" localSheetId="7">[2]unitpric!#REF!</definedName>
    <definedName name="산소" localSheetId="10">[2]unitpric!#REF!</definedName>
    <definedName name="산소" localSheetId="13">[2]unitpric!#REF!</definedName>
    <definedName name="산소" localSheetId="12">[2]unitpric!#REF!</definedName>
    <definedName name="산소" localSheetId="19">[2]unitpric!#REF!</definedName>
    <definedName name="산소" localSheetId="20">[2]unitpric!#REF!</definedName>
    <definedName name="산소">[2]unitpric!#REF!</definedName>
    <definedName name="삼" localSheetId="7">#REF!</definedName>
    <definedName name="삼" localSheetId="10">#REF!</definedName>
    <definedName name="삼" localSheetId="13">#REF!</definedName>
    <definedName name="삼" localSheetId="12">#REF!</definedName>
    <definedName name="삼" localSheetId="19">#REF!</definedName>
    <definedName name="삼" localSheetId="20">#REF!</definedName>
    <definedName name="삼">#REF!</definedName>
    <definedName name="상" localSheetId="7">#REF!</definedName>
    <definedName name="상" localSheetId="10">#REF!</definedName>
    <definedName name="상" localSheetId="13">#REF!</definedName>
    <definedName name="상" localSheetId="12">#REF!</definedName>
    <definedName name="상" localSheetId="19">#REF!</definedName>
    <definedName name="상" localSheetId="20">#REF!</definedName>
    <definedName name="상">#REF!</definedName>
    <definedName name="새끼" localSheetId="7">[2]unitpric!#REF!</definedName>
    <definedName name="새끼" localSheetId="10">[2]unitpric!#REF!</definedName>
    <definedName name="새끼" localSheetId="13">[2]unitpric!#REF!</definedName>
    <definedName name="새끼" localSheetId="12">[2]unitpric!#REF!</definedName>
    <definedName name="새끼" localSheetId="19">[2]unitpric!#REF!</definedName>
    <definedName name="새끼" localSheetId="20">[2]unitpric!#REF!</definedName>
    <definedName name="새끼">[2]unitpric!#REF!</definedName>
    <definedName name="석공" localSheetId="7">[5]노임자재단가!#REF!</definedName>
    <definedName name="석공" localSheetId="10">[5]노임자재단가!#REF!</definedName>
    <definedName name="석공" localSheetId="13">[5]노임자재단가!#REF!</definedName>
    <definedName name="석공" localSheetId="12">[5]노임자재단가!#REF!</definedName>
    <definedName name="석공" localSheetId="19">[5]노임자재단가!#REF!</definedName>
    <definedName name="석공" localSheetId="20">[5]노임자재단가!#REF!</definedName>
    <definedName name="석공">[5]노임자재단가!#REF!</definedName>
    <definedName name="소" localSheetId="7">[6]예가평정서표지!#REF!</definedName>
    <definedName name="소" localSheetId="10">[6]예가평정서표지!#REF!</definedName>
    <definedName name="소" localSheetId="11">[6]예가평정서표지!#REF!</definedName>
    <definedName name="소" localSheetId="13">[6]예가평정서표지!#REF!</definedName>
    <definedName name="소" localSheetId="12">[6]예가평정서표지!#REF!</definedName>
    <definedName name="소" localSheetId="16">[6]예가평정서표지!#REF!</definedName>
    <definedName name="소" localSheetId="6">[6]예가평정서표지!#REF!</definedName>
    <definedName name="소" localSheetId="8">[6]예가평정서표지!#REF!</definedName>
    <definedName name="소" localSheetId="9">[6]예가평정서표지!#REF!</definedName>
    <definedName name="소" localSheetId="19">[6]예가평정서표지!#REF!</definedName>
    <definedName name="소" localSheetId="20">[6]예가평정서표지!#REF!</definedName>
    <definedName name="소">[6]예가평정서표지!#REF!</definedName>
    <definedName name="수">[11]단재적표!$B$1:$C$311</definedName>
    <definedName name="수고" localSheetId="12">#REF!</definedName>
    <definedName name="수고">#REF!</definedName>
    <definedName name="수성페인트" localSheetId="7">[2]unitpric!#REF!</definedName>
    <definedName name="수성페인트" localSheetId="10">[2]unitpric!#REF!</definedName>
    <definedName name="수성페인트" localSheetId="13">[2]unitpric!#REF!</definedName>
    <definedName name="수성페인트" localSheetId="12">[2]unitpric!#REF!</definedName>
    <definedName name="수성페인트" localSheetId="19">[2]unitpric!#REF!</definedName>
    <definedName name="수성페인트" localSheetId="20">[2]unitpric!#REF!</definedName>
    <definedName name="수성페인트">[2]unitpric!#REF!</definedName>
    <definedName name="수종">[12]단재적표!$B$1:$C$311</definedName>
    <definedName name="숲가꾸기할인할증요소">'단가산출서(벚나무 3년차이상)'!$R$90:$S$151</definedName>
    <definedName name="스치로폴10" localSheetId="7">[2]unitpric!#REF!</definedName>
    <definedName name="스치로폴10" localSheetId="10">[2]unitpric!#REF!</definedName>
    <definedName name="스치로폴10" localSheetId="13">[2]unitpric!#REF!</definedName>
    <definedName name="스치로폴10" localSheetId="12">[2]unitpric!#REF!</definedName>
    <definedName name="스치로폴10" localSheetId="19">[2]unitpric!#REF!</definedName>
    <definedName name="스치로폴10" localSheetId="20">[2]unitpric!#REF!</definedName>
    <definedName name="스치로폴10">[2]unitpric!#REF!</definedName>
    <definedName name="스텐레스간관89.1" localSheetId="7">[2]unitpric!#REF!</definedName>
    <definedName name="스텐레스간관89.1" localSheetId="10">[2]unitpric!#REF!</definedName>
    <definedName name="스텐레스간관89.1" localSheetId="13">[2]unitpric!#REF!</definedName>
    <definedName name="스텐레스간관89.1" localSheetId="12">[2]unitpric!#REF!</definedName>
    <definedName name="스텐레스간관89.1" localSheetId="19">[2]unitpric!#REF!</definedName>
    <definedName name="스텐레스간관89.1" localSheetId="20">[2]unitpric!#REF!</definedName>
    <definedName name="스텐레스간관89.1">[2]unitpric!#REF!</definedName>
    <definedName name="스텐레스강관101.6" localSheetId="7">[2]unitpric!#REF!</definedName>
    <definedName name="스텐레스강관101.6" localSheetId="10">[2]unitpric!#REF!</definedName>
    <definedName name="스텐레스강관101.6" localSheetId="13">[2]unitpric!#REF!</definedName>
    <definedName name="스텐레스강관101.6" localSheetId="12">[2]unitpric!#REF!</definedName>
    <definedName name="스텐레스강관101.6" localSheetId="19">[2]unitpric!#REF!</definedName>
    <definedName name="스텐레스강관101.6" localSheetId="20">[2]unitpric!#REF!</definedName>
    <definedName name="스텐레스강관101.6">[2]unitpric!#REF!</definedName>
    <definedName name="스텐레스강관127" localSheetId="7">[2]unitpric!#REF!</definedName>
    <definedName name="스텐레스강관127" localSheetId="10">[2]unitpric!#REF!</definedName>
    <definedName name="스텐레스강관127" localSheetId="13">[2]unitpric!#REF!</definedName>
    <definedName name="스텐레스강관127" localSheetId="12">[2]unitpric!#REF!</definedName>
    <definedName name="스텐레스강관127" localSheetId="19">[2]unitpric!#REF!</definedName>
    <definedName name="스텐레스강관127" localSheetId="20">[2]unitpric!#REF!</definedName>
    <definedName name="스텐레스강관127">[2]unitpric!#REF!</definedName>
    <definedName name="스텐레스강판0.3" localSheetId="7">[2]unitpric!#REF!</definedName>
    <definedName name="스텐레스강판0.3" localSheetId="10">[2]unitpric!#REF!</definedName>
    <definedName name="스텐레스강판0.3" localSheetId="13">[2]unitpric!#REF!</definedName>
    <definedName name="스텐레스강판0.3" localSheetId="12">[2]unitpric!#REF!</definedName>
    <definedName name="스텐레스강판0.3" localSheetId="19">[2]unitpric!#REF!</definedName>
    <definedName name="스텐레스강판0.3" localSheetId="20">[2]unitpric!#REF!</definedName>
    <definedName name="스텐레스강판0.3">[2]unitpric!#REF!</definedName>
    <definedName name="스텐레스강판1.2" localSheetId="7">[2]unitpric!#REF!</definedName>
    <definedName name="스텐레스강판1.2" localSheetId="10">[2]unitpric!#REF!</definedName>
    <definedName name="스텐레스강판1.2" localSheetId="13">[2]unitpric!#REF!</definedName>
    <definedName name="스텐레스강판1.2" localSheetId="12">[2]unitpric!#REF!</definedName>
    <definedName name="스텐레스강판1.2" localSheetId="19">[2]unitpric!#REF!</definedName>
    <definedName name="스텐레스강판1.2" localSheetId="20">[2]unitpric!#REF!</definedName>
    <definedName name="스텐레스강판1.2">[2]unitpric!#REF!</definedName>
    <definedName name="스텐레스볼트m12l70" localSheetId="7">[2]unitpric!#REF!</definedName>
    <definedName name="스텐레스볼트m12l70" localSheetId="10">[2]unitpric!#REF!</definedName>
    <definedName name="스텐레스볼트m12l70" localSheetId="13">[2]unitpric!#REF!</definedName>
    <definedName name="스텐레스볼트m12l70" localSheetId="12">[2]unitpric!#REF!</definedName>
    <definedName name="스텐레스볼트m12l70" localSheetId="19">[2]unitpric!#REF!</definedName>
    <definedName name="스텐레스볼트m12l70" localSheetId="20">[2]unitpric!#REF!</definedName>
    <definedName name="스텐레스볼트m12l70">[2]unitpric!#REF!</definedName>
    <definedName name="스텐레스볼트m8l60" localSheetId="7">[2]unitpric!#REF!</definedName>
    <definedName name="스텐레스볼트m8l60" localSheetId="10">[2]unitpric!#REF!</definedName>
    <definedName name="스텐레스볼트m8l60" localSheetId="13">[2]unitpric!#REF!</definedName>
    <definedName name="스텐레스볼트m8l60" localSheetId="12">[2]unitpric!#REF!</definedName>
    <definedName name="스텐레스볼트m8l60" localSheetId="19">[2]unitpric!#REF!</definedName>
    <definedName name="스텐레스볼트m8l60" localSheetId="20">[2]unitpric!#REF!</definedName>
    <definedName name="스텐레스볼트m8l60">[2]unitpric!#REF!</definedName>
    <definedName name="스틸그레이팅300" localSheetId="7">[2]unitpric!#REF!</definedName>
    <definedName name="스틸그레이팅300" localSheetId="10">[2]unitpric!#REF!</definedName>
    <definedName name="스틸그레이팅300" localSheetId="13">[2]unitpric!#REF!</definedName>
    <definedName name="스틸그레이팅300" localSheetId="12">[2]unitpric!#REF!</definedName>
    <definedName name="스틸그레이팅300" localSheetId="19">[2]unitpric!#REF!</definedName>
    <definedName name="스틸그레이팅300" localSheetId="20">[2]unitpric!#REF!</definedName>
    <definedName name="스틸그레이팅300">[2]unitpric!#REF!</definedName>
    <definedName name="스틸그레이팅400" localSheetId="7">[2]unitpric!#REF!</definedName>
    <definedName name="스틸그레이팅400" localSheetId="10">[2]unitpric!#REF!</definedName>
    <definedName name="스틸그레이팅400" localSheetId="13">[2]unitpric!#REF!</definedName>
    <definedName name="스틸그레이팅400" localSheetId="12">[2]unitpric!#REF!</definedName>
    <definedName name="스틸그레이팅400" localSheetId="19">[2]unitpric!#REF!</definedName>
    <definedName name="스틸그레이팅400" localSheetId="20">[2]unitpric!#REF!</definedName>
    <definedName name="스틸그레이팅400">[2]unitpric!#REF!</definedName>
    <definedName name="스틸그레이팅500" localSheetId="7">[2]unitpric!#REF!</definedName>
    <definedName name="스틸그레이팅500" localSheetId="10">[2]unitpric!#REF!</definedName>
    <definedName name="스틸그레이팅500" localSheetId="13">[2]unitpric!#REF!</definedName>
    <definedName name="스틸그레이팅500" localSheetId="12">[2]unitpric!#REF!</definedName>
    <definedName name="스틸그레이팅500" localSheetId="19">[2]unitpric!#REF!</definedName>
    <definedName name="스틸그레이팅500" localSheetId="20">[2]unitpric!#REF!</definedName>
    <definedName name="스틸그레이팅500">[2]unitpric!#REF!</definedName>
    <definedName name="스페이서" localSheetId="7">[2]unitpric!#REF!</definedName>
    <definedName name="스페이서" localSheetId="10">[2]unitpric!#REF!</definedName>
    <definedName name="스페이서" localSheetId="13">[2]unitpric!#REF!</definedName>
    <definedName name="스페이서" localSheetId="12">[2]unitpric!#REF!</definedName>
    <definedName name="스페이서" localSheetId="19">[2]unitpric!#REF!</definedName>
    <definedName name="스페이서" localSheetId="20">[2]unitpric!#REF!</definedName>
    <definedName name="스페이서">[2]unitpric!#REF!</definedName>
    <definedName name="시멘트" localSheetId="7">[4]자재단가!#REF!</definedName>
    <definedName name="시멘트" localSheetId="10">[4]자재단가!#REF!</definedName>
    <definedName name="시멘트" localSheetId="13">[4]자재단가!#REF!</definedName>
    <definedName name="시멘트" localSheetId="12">[4]자재단가!#REF!</definedName>
    <definedName name="시멘트" localSheetId="19">[4]자재단가!#REF!</definedName>
    <definedName name="시멘트" localSheetId="20">[4]자재단가!#REF!</definedName>
    <definedName name="시멘트">[4]자재단가!#REF!</definedName>
    <definedName name="신" localSheetId="7">#REF!</definedName>
    <definedName name="신" localSheetId="10">#REF!</definedName>
    <definedName name="신" localSheetId="13">#REF!</definedName>
    <definedName name="신" localSheetId="12">#REF!</definedName>
    <definedName name="신" localSheetId="19">#REF!</definedName>
    <definedName name="신" localSheetId="20">#REF!</definedName>
    <definedName name="신">#REF!</definedName>
    <definedName name="ㅇㄴㄹㄴㅇㄹㄴㅇ" localSheetId="7">[1]단재적표!#REF!</definedName>
    <definedName name="ㅇㄴㄹㄴㅇㄹㄴㅇ" localSheetId="10">[1]단재적표!#REF!</definedName>
    <definedName name="ㅇㄴㄹㄴㅇㄹㄴㅇ" localSheetId="11">[1]단재적표!#REF!</definedName>
    <definedName name="ㅇㄴㄹㄴㅇㄹㄴㅇ" localSheetId="13">[1]단재적표!#REF!</definedName>
    <definedName name="ㅇㄴㄹㄴㅇㄹㄴㅇ" localSheetId="12">[1]단재적표!#REF!</definedName>
    <definedName name="ㅇㄴㄹㄴㅇㄹㄴㅇ" localSheetId="16">[1]단재적표!#REF!</definedName>
    <definedName name="ㅇㄴㄹㄴㅇㄹㄴㅇ" localSheetId="6">[1]단재적표!#REF!</definedName>
    <definedName name="ㅇㄴㄹㄴㅇㄹㄴㅇ" localSheetId="8">[1]단재적표!#REF!</definedName>
    <definedName name="ㅇㄴㄹㄴㅇㄹㄴㅇ" localSheetId="9">[1]단재적표!#REF!</definedName>
    <definedName name="ㅇㄴㄹㄴㅇㄹㄴㅇ" localSheetId="19">[1]단재적표!#REF!</definedName>
    <definedName name="ㅇㄴㄹㄴㅇㄹㄴㅇ" localSheetId="20">[1]단재적표!#REF!</definedName>
    <definedName name="ㅇㄴㄹㄴㅇㄹㄴㅇ">[1]단재적표!#REF!</definedName>
    <definedName name="ㅇㄴㄹㄴㅇㅎㄹㄴㅇㅎㄴㅇ" localSheetId="7">[9]단재적표!#REF!</definedName>
    <definedName name="ㅇㄴㄹㄴㅇㅎㄹㄴㅇㅎㄴㅇ" localSheetId="10">[9]단재적표!#REF!</definedName>
    <definedName name="ㅇㄴㄹㄴㅇㅎㄹㄴㅇㅎㄴㅇ" localSheetId="13">[9]단재적표!#REF!</definedName>
    <definedName name="ㅇㄴㄹㄴㅇㅎㄹㄴㅇㅎㄴㅇ" localSheetId="12">[9]단재적표!#REF!</definedName>
    <definedName name="ㅇㄴㄹㄴㅇㅎㄹㄴㅇㅎㄴㅇ" localSheetId="19">[9]단재적표!#REF!</definedName>
    <definedName name="ㅇㄴㄹㄴㅇㅎㄹㄴㅇㅎㄴㅇ" localSheetId="20">[9]단재적표!#REF!</definedName>
    <definedName name="ㅇㄴㄹㄴㅇㅎㄹㄴㅇㅎㄴㅇ">[9]단재적표!#REF!</definedName>
    <definedName name="ㅇㅇㅇ" localSheetId="12">[1]단재적표!#REF!</definedName>
    <definedName name="ㅇㅇㅇ">[1]단재적표!#REF!</definedName>
    <definedName name="아세칠렌" localSheetId="7">[2]unitpric!#REF!</definedName>
    <definedName name="아세칠렌" localSheetId="10">[2]unitpric!#REF!</definedName>
    <definedName name="아세칠렌" localSheetId="13">[2]unitpric!#REF!</definedName>
    <definedName name="아세칠렌" localSheetId="12">[2]unitpric!#REF!</definedName>
    <definedName name="아세칠렌" localSheetId="19">[2]unitpric!#REF!</definedName>
    <definedName name="아세칠렌" localSheetId="20">[2]unitpric!#REF!</definedName>
    <definedName name="아세칠렌">[2]unitpric!#REF!</definedName>
    <definedName name="아스팔트루핑" localSheetId="7">[2]unitpric!#REF!</definedName>
    <definedName name="아스팔트루핑" localSheetId="10">[2]unitpric!#REF!</definedName>
    <definedName name="아스팔트루핑" localSheetId="13">[2]unitpric!#REF!</definedName>
    <definedName name="아스팔트루핑" localSheetId="12">[2]unitpric!#REF!</definedName>
    <definedName name="아스팔트루핑" localSheetId="19">[2]unitpric!#REF!</definedName>
    <definedName name="아스팔트루핑" localSheetId="20">[2]unitpric!#REF!</definedName>
    <definedName name="아스팔트루핑">[2]unitpric!#REF!</definedName>
    <definedName name="아스팔트슁글" localSheetId="7">[2]unitpric!#REF!</definedName>
    <definedName name="아스팔트슁글" localSheetId="10">[2]unitpric!#REF!</definedName>
    <definedName name="아스팔트슁글" localSheetId="13">[2]unitpric!#REF!</definedName>
    <definedName name="아스팔트슁글" localSheetId="12">[2]unitpric!#REF!</definedName>
    <definedName name="아스팔트슁글" localSheetId="19">[2]unitpric!#REF!</definedName>
    <definedName name="아스팔트슁글" localSheetId="20">[2]unitpric!#REF!</definedName>
    <definedName name="아스팔트슁글">[2]unitpric!#REF!</definedName>
    <definedName name="앙카볼트" localSheetId="7">[2]unitpric!#REF!</definedName>
    <definedName name="앙카볼트" localSheetId="10">[2]unitpric!#REF!</definedName>
    <definedName name="앙카볼트" localSheetId="13">[2]unitpric!#REF!</definedName>
    <definedName name="앙카볼트" localSheetId="12">[2]unitpric!#REF!</definedName>
    <definedName name="앙카볼트" localSheetId="19">[2]unitpric!#REF!</definedName>
    <definedName name="앙카볼트" localSheetId="20">[2]unitpric!#REF!</definedName>
    <definedName name="앙카볼트">[2]unitpric!#REF!</definedName>
    <definedName name="앙카핀" localSheetId="7">[2]unitpric!#REF!</definedName>
    <definedName name="앙카핀" localSheetId="10">[2]unitpric!#REF!</definedName>
    <definedName name="앙카핀" localSheetId="13">[2]unitpric!#REF!</definedName>
    <definedName name="앙카핀" localSheetId="12">[2]unitpric!#REF!</definedName>
    <definedName name="앙카핀" localSheetId="19">[2]unitpric!#REF!</definedName>
    <definedName name="앙카핀" localSheetId="20">[2]unitpric!#REF!</definedName>
    <definedName name="앙카핀">[2]unitpric!#REF!</definedName>
    <definedName name="앵커철근13" localSheetId="7">[2]unitpric!#REF!</definedName>
    <definedName name="앵커철근13" localSheetId="10">[2]unitpric!#REF!</definedName>
    <definedName name="앵커철근13" localSheetId="13">[2]unitpric!#REF!</definedName>
    <definedName name="앵커철근13" localSheetId="12">[2]unitpric!#REF!</definedName>
    <definedName name="앵커철근13" localSheetId="19">[2]unitpric!#REF!</definedName>
    <definedName name="앵커철근13" localSheetId="20">[2]unitpric!#REF!</definedName>
    <definedName name="앵커철근13">[2]unitpric!#REF!</definedName>
    <definedName name="앵커철근16" localSheetId="7">[2]unitpric!#REF!</definedName>
    <definedName name="앵커철근16" localSheetId="10">[2]unitpric!#REF!</definedName>
    <definedName name="앵커철근16" localSheetId="13">[2]unitpric!#REF!</definedName>
    <definedName name="앵커철근16" localSheetId="12">[2]unitpric!#REF!</definedName>
    <definedName name="앵커철근16" localSheetId="19">[2]unitpric!#REF!</definedName>
    <definedName name="앵커철근16" localSheetId="20">[2]unitpric!#REF!</definedName>
    <definedName name="앵커철근16">[2]unitpric!#REF!</definedName>
    <definedName name="어린나무" localSheetId="12">'단가산출서(덩굴제거)'!#REF!</definedName>
    <definedName name="어린나무">'단가산출서(덩굴제거)'!#REF!</definedName>
    <definedName name="어ㅣㅏㅓㅏㅣ러" localSheetId="7">[1]단재적표!#REF!</definedName>
    <definedName name="어ㅣㅏㅓㅏㅣ러" localSheetId="10">[1]단재적표!#REF!</definedName>
    <definedName name="어ㅣㅏㅓㅏㅣ러" localSheetId="11">[1]단재적표!#REF!</definedName>
    <definedName name="어ㅣㅏㅓㅏㅣ러" localSheetId="13">[1]단재적표!#REF!</definedName>
    <definedName name="어ㅣㅏㅓㅏㅣ러" localSheetId="12">[1]단재적표!#REF!</definedName>
    <definedName name="어ㅣㅏㅓㅏㅣ러" localSheetId="16">[1]단재적표!#REF!</definedName>
    <definedName name="어ㅣㅏㅓㅏㅣ러" localSheetId="6">[1]단재적표!#REF!</definedName>
    <definedName name="어ㅣㅏㅓㅏㅣ러" localSheetId="8">[1]단재적표!#REF!</definedName>
    <definedName name="어ㅣㅏㅓㅏㅣ러" localSheetId="9">[1]단재적표!#REF!</definedName>
    <definedName name="어ㅣㅏㅓㅏㅣ러" localSheetId="19">[1]단재적표!#REF!</definedName>
    <definedName name="어ㅣㅏㅓㅏㅣ러" localSheetId="20">[1]단재적표!#REF!</definedName>
    <definedName name="어ㅣㅏㅓㅏㅣ러">[1]단재적표!#REF!</definedName>
    <definedName name="엔드레일" localSheetId="7">[2]unitpric!#REF!</definedName>
    <definedName name="엔드레일" localSheetId="10">[2]unitpric!#REF!</definedName>
    <definedName name="엔드레일" localSheetId="13">[2]unitpric!#REF!</definedName>
    <definedName name="엔드레일" localSheetId="12">[2]unitpric!#REF!</definedName>
    <definedName name="엔드레일" localSheetId="19">[2]unitpric!#REF!</definedName>
    <definedName name="엔드레일" localSheetId="20">[2]unitpric!#REF!</definedName>
    <definedName name="엔드레일">[2]unitpric!#REF!</definedName>
    <definedName name="연결볼트" localSheetId="7">[2]unitpric!#REF!</definedName>
    <definedName name="연결볼트" localSheetId="10">[2]unitpric!#REF!</definedName>
    <definedName name="연결볼트" localSheetId="13">[2]unitpric!#REF!</definedName>
    <definedName name="연결볼트" localSheetId="12">[2]unitpric!#REF!</definedName>
    <definedName name="연결볼트" localSheetId="19">[2]unitpric!#REF!</definedName>
    <definedName name="연결볼트" localSheetId="20">[2]unitpric!#REF!</definedName>
    <definedName name="연결볼트">[2]unitpric!#REF!</definedName>
    <definedName name="연마지" localSheetId="7">[2]unitpric!#REF!</definedName>
    <definedName name="연마지" localSheetId="10">[2]unitpric!#REF!</definedName>
    <definedName name="연마지" localSheetId="13">[2]unitpric!#REF!</definedName>
    <definedName name="연마지" localSheetId="12">[2]unitpric!#REF!</definedName>
    <definedName name="연마지" localSheetId="19">[2]unitpric!#REF!</definedName>
    <definedName name="연마지" localSheetId="20">[2]unitpric!#REF!</definedName>
    <definedName name="연마지">[2]unitpric!#REF!</definedName>
    <definedName name="열연강판3045" localSheetId="7">[2]unitpric!#REF!</definedName>
    <definedName name="열연강판3045" localSheetId="10">[2]unitpric!#REF!</definedName>
    <definedName name="열연강판3045" localSheetId="13">[2]unitpric!#REF!</definedName>
    <definedName name="열연강판3045" localSheetId="12">[2]unitpric!#REF!</definedName>
    <definedName name="열연강판3045" localSheetId="19">[2]unitpric!#REF!</definedName>
    <definedName name="열연강판3045" localSheetId="20">[2]unitpric!#REF!</definedName>
    <definedName name="열연강판3045">[2]unitpric!#REF!</definedName>
    <definedName name="열연강판4560" localSheetId="7">[2]unitpric!#REF!</definedName>
    <definedName name="열연강판4560" localSheetId="10">[2]unitpric!#REF!</definedName>
    <definedName name="열연강판4560" localSheetId="13">[2]unitpric!#REF!</definedName>
    <definedName name="열연강판4560" localSheetId="12">[2]unitpric!#REF!</definedName>
    <definedName name="열연강판4560" localSheetId="19">[2]unitpric!#REF!</definedName>
    <definedName name="열연강판4560" localSheetId="20">[2]unitpric!#REF!</definedName>
    <definedName name="열연강판4560">[2]unitpric!#REF!</definedName>
    <definedName name="열연강판9.0" localSheetId="7">[2]unitpric!#REF!</definedName>
    <definedName name="열연강판9.0" localSheetId="10">[2]unitpric!#REF!</definedName>
    <definedName name="열연강판9.0" localSheetId="13">[2]unitpric!#REF!</definedName>
    <definedName name="열연강판9.0" localSheetId="12">[2]unitpric!#REF!</definedName>
    <definedName name="열연강판9.0" localSheetId="19">[2]unitpric!#REF!</definedName>
    <definedName name="열연강판9.0" localSheetId="20">[2]unitpric!#REF!</definedName>
    <definedName name="열연강판9.0">[2]unitpric!#REF!</definedName>
    <definedName name="와이어로프16" localSheetId="7">[2]unitpric!#REF!</definedName>
    <definedName name="와이어로프16" localSheetId="10">[2]unitpric!#REF!</definedName>
    <definedName name="와이어로프16" localSheetId="13">[2]unitpric!#REF!</definedName>
    <definedName name="와이어로프16" localSheetId="12">[2]unitpric!#REF!</definedName>
    <definedName name="와이어로프16" localSheetId="19">[2]unitpric!#REF!</definedName>
    <definedName name="와이어로프16" localSheetId="20">[2]unitpric!#REF!</definedName>
    <definedName name="와이어로프16">[2]unitpric!#REF!</definedName>
    <definedName name="와이어로프20" localSheetId="7">[2]unitpric!#REF!</definedName>
    <definedName name="와이어로프20" localSheetId="10">[2]unitpric!#REF!</definedName>
    <definedName name="와이어로프20" localSheetId="13">[2]unitpric!#REF!</definedName>
    <definedName name="와이어로프20" localSheetId="12">[2]unitpric!#REF!</definedName>
    <definedName name="와이어로프20" localSheetId="19">[2]unitpric!#REF!</definedName>
    <definedName name="와이어로프20" localSheetId="20">[2]unitpric!#REF!</definedName>
    <definedName name="와이어로프20">[2]unitpric!#REF!</definedName>
    <definedName name="용접봉" localSheetId="7">[2]unitpric!#REF!</definedName>
    <definedName name="용접봉" localSheetId="10">[2]unitpric!#REF!</definedName>
    <definedName name="용접봉" localSheetId="13">[2]unitpric!#REF!</definedName>
    <definedName name="용접봉" localSheetId="12">[2]unitpric!#REF!</definedName>
    <definedName name="용접봉" localSheetId="19">[2]unitpric!#REF!</definedName>
    <definedName name="용접봉" localSheetId="20">[2]unitpric!#REF!</definedName>
    <definedName name="용접봉">[2]unitpric!#REF!</definedName>
    <definedName name="원심력철근콘크리트관600" localSheetId="7">[2]unitpric!#REF!</definedName>
    <definedName name="원심력철근콘크리트관600" localSheetId="10">[2]unitpric!#REF!</definedName>
    <definedName name="원심력철근콘크리트관600" localSheetId="13">[2]unitpric!#REF!</definedName>
    <definedName name="원심력철근콘크리트관600" localSheetId="12">[2]unitpric!#REF!</definedName>
    <definedName name="원심력철근콘크리트관600" localSheetId="19">[2]unitpric!#REF!</definedName>
    <definedName name="원심력철근콘크리트관600" localSheetId="20">[2]unitpric!#REF!</definedName>
    <definedName name="원심력철근콘크리트관600">[2]unitpric!#REF!</definedName>
    <definedName name="웨이지핀" localSheetId="7">[8]unitpric!#REF!</definedName>
    <definedName name="웨이지핀" localSheetId="10">[8]unitpric!#REF!</definedName>
    <definedName name="웨이지핀" localSheetId="13">[8]unitpric!#REF!</definedName>
    <definedName name="웨이지핀" localSheetId="12">[8]unitpric!#REF!</definedName>
    <definedName name="웨이지핀" localSheetId="19">[8]unitpric!#REF!</definedName>
    <definedName name="웨이지핀" localSheetId="20">[8]unitpric!#REF!</definedName>
    <definedName name="웨이지핀">[8]unitpric!#REF!</definedName>
    <definedName name="유로폼패널" localSheetId="7">[8]unitpric!#REF!</definedName>
    <definedName name="유로폼패널" localSheetId="10">[8]unitpric!#REF!</definedName>
    <definedName name="유로폼패널" localSheetId="13">[8]unitpric!#REF!</definedName>
    <definedName name="유로폼패널" localSheetId="12">[8]unitpric!#REF!</definedName>
    <definedName name="유로폼패널" localSheetId="19">[8]unitpric!#REF!</definedName>
    <definedName name="유로폼패널" localSheetId="20">[8]unitpric!#REF!</definedName>
    <definedName name="유로폼패널">[8]unitpric!#REF!</definedName>
    <definedName name="이" localSheetId="7">#REF!</definedName>
    <definedName name="이" localSheetId="10">#REF!</definedName>
    <definedName name="이" localSheetId="13">#REF!</definedName>
    <definedName name="이" localSheetId="12">#REF!</definedName>
    <definedName name="이" localSheetId="19">#REF!</definedName>
    <definedName name="이" localSheetId="20">#REF!</definedName>
    <definedName name="이">#REF!</definedName>
    <definedName name="이음철물" localSheetId="7">[4]자재단가!#REF!</definedName>
    <definedName name="이음철물" localSheetId="10">[4]자재단가!#REF!</definedName>
    <definedName name="이음철물" localSheetId="13">[4]자재단가!#REF!</definedName>
    <definedName name="이음철물" localSheetId="12">[4]자재단가!#REF!</definedName>
    <definedName name="이음철물" localSheetId="19">[4]자재단가!#REF!</definedName>
    <definedName name="이음철물" localSheetId="20">[4]자재단가!#REF!</definedName>
    <definedName name="이음철물">[4]자재단가!#REF!</definedName>
    <definedName name="일위2" localSheetId="7">#REF!</definedName>
    <definedName name="일위2" localSheetId="10">#REF!</definedName>
    <definedName name="일위2" localSheetId="13">#REF!</definedName>
    <definedName name="일위2" localSheetId="12">#REF!</definedName>
    <definedName name="일위2" localSheetId="19">#REF!</definedName>
    <definedName name="일위2" localSheetId="20">#REF!</definedName>
    <definedName name="일위2">#REF!</definedName>
    <definedName name="입출고료" localSheetId="7">[4]자재단가!#REF!</definedName>
    <definedName name="입출고료" localSheetId="10">[4]자재단가!#REF!</definedName>
    <definedName name="입출고료" localSheetId="13">[4]자재단가!#REF!</definedName>
    <definedName name="입출고료" localSheetId="12">[4]자재단가!#REF!</definedName>
    <definedName name="입출고료" localSheetId="19">[4]자재단가!#REF!</definedName>
    <definedName name="입출고료" localSheetId="20">[4]자재단가!#REF!</definedName>
    <definedName name="입출고료">[4]자재단가!#REF!</definedName>
    <definedName name="ㅈㅈㅈ" localSheetId="13">[7]단재적표!#REF!</definedName>
    <definedName name="ㅈㅈㅈ" localSheetId="12">[7]단재적표!#REF!</definedName>
    <definedName name="ㅈㅈㅈ">[7]단재적표!#REF!</definedName>
    <definedName name="자갈" localSheetId="7">[4]자재단가!#REF!</definedName>
    <definedName name="자갈" localSheetId="10">[4]자재단가!#REF!</definedName>
    <definedName name="자갈" localSheetId="13">[4]자재단가!#REF!</definedName>
    <definedName name="자갈" localSheetId="12">[4]자재단가!#REF!</definedName>
    <definedName name="자갈" localSheetId="19">[4]자재단가!#REF!</definedName>
    <definedName name="자갈" localSheetId="20">[4]자재단가!#REF!</definedName>
    <definedName name="자갈">[4]자재단가!#REF!</definedName>
    <definedName name="자물쇠" localSheetId="7">[2]unitpric!#REF!</definedName>
    <definedName name="자물쇠" localSheetId="10">[2]unitpric!#REF!</definedName>
    <definedName name="자물쇠" localSheetId="13">[2]unitpric!#REF!</definedName>
    <definedName name="자물쇠" localSheetId="12">[2]unitpric!#REF!</definedName>
    <definedName name="자물쇠" localSheetId="19">[2]unitpric!#REF!</definedName>
    <definedName name="자물쇠" localSheetId="20">[2]unitpric!#REF!</definedName>
    <definedName name="자물쇠">[2]unitpric!#REF!</definedName>
    <definedName name="작업종" localSheetId="7">#REF!</definedName>
    <definedName name="작업종" localSheetId="10">#REF!</definedName>
    <definedName name="작업종" localSheetId="13">#REF!</definedName>
    <definedName name="작업종" localSheetId="12">#REF!</definedName>
    <definedName name="작업종" localSheetId="19">#REF!</definedName>
    <definedName name="작업종" localSheetId="20">#REF!</definedName>
    <definedName name="작업종">#REF!</definedName>
    <definedName name="잣" localSheetId="7">#REF!</definedName>
    <definedName name="잣" localSheetId="10">#REF!</definedName>
    <definedName name="잣" localSheetId="13">#REF!</definedName>
    <definedName name="잣" localSheetId="12">#REF!</definedName>
    <definedName name="잣" localSheetId="19">#REF!</definedName>
    <definedName name="잣" localSheetId="20">#REF!</definedName>
    <definedName name="잣">#REF!</definedName>
    <definedName name="잣나무" localSheetId="7">[2]unitpric!#REF!</definedName>
    <definedName name="잣나무" localSheetId="10">[2]unitpric!#REF!</definedName>
    <definedName name="잣나무" localSheetId="13">[2]unitpric!#REF!</definedName>
    <definedName name="잣나무" localSheetId="12">[2]unitpric!#REF!</definedName>
    <definedName name="잣나무" localSheetId="19">[2]unitpric!#REF!</definedName>
    <definedName name="잣나무" localSheetId="20">[2]unitpric!#REF!</definedName>
    <definedName name="잣나무">[2]unitpric!#REF!</definedName>
    <definedName name="전기뇌관" localSheetId="7">[2]unitpric!#REF!</definedName>
    <definedName name="전기뇌관" localSheetId="10">[2]unitpric!#REF!</definedName>
    <definedName name="전기뇌관" localSheetId="13">[2]unitpric!#REF!</definedName>
    <definedName name="전기뇌관" localSheetId="12">[2]unitpric!#REF!</definedName>
    <definedName name="전기뇌관" localSheetId="19">[2]unitpric!#REF!</definedName>
    <definedName name="전기뇌관" localSheetId="20">[2]unitpric!#REF!</definedName>
    <definedName name="전기뇌관">[2]unitpric!#REF!</definedName>
    <definedName name="전석쌓기" localSheetId="7">#REF!</definedName>
    <definedName name="전석쌓기" localSheetId="10">#REF!</definedName>
    <definedName name="전석쌓기" localSheetId="13">#REF!</definedName>
    <definedName name="전석쌓기" localSheetId="12">#REF!</definedName>
    <definedName name="전석쌓기" localSheetId="19">#REF!</definedName>
    <definedName name="전석쌓기" localSheetId="20">#REF!</definedName>
    <definedName name="전석쌓기">#REF!</definedName>
    <definedName name="접착제" localSheetId="7">[2]unitpric!#REF!</definedName>
    <definedName name="접착제" localSheetId="10">[2]unitpric!#REF!</definedName>
    <definedName name="접착제" localSheetId="13">[2]unitpric!#REF!</definedName>
    <definedName name="접착제" localSheetId="12">[2]unitpric!#REF!</definedName>
    <definedName name="접착제" localSheetId="19">[2]unitpric!#REF!</definedName>
    <definedName name="접착제" localSheetId="20">[2]unitpric!#REF!</definedName>
    <definedName name="접착제">[2]unitpric!#REF!</definedName>
    <definedName name="조림인부" localSheetId="7">[5]노임자재단가!#REF!</definedName>
    <definedName name="조림인부" localSheetId="10">[5]노임자재단가!#REF!</definedName>
    <definedName name="조림인부" localSheetId="13">[5]노임자재단가!#REF!</definedName>
    <definedName name="조림인부" localSheetId="12">[5]노임자재단가!#REF!</definedName>
    <definedName name="조림인부" localSheetId="19">[5]노임자재단가!#REF!</definedName>
    <definedName name="조림인부" localSheetId="20">[5]노임자재단가!#REF!</definedName>
    <definedName name="조림인부">[5]노임자재단가!#REF!</definedName>
    <definedName name="조임철물" localSheetId="7">[4]자재단가!#REF!</definedName>
    <definedName name="조임철물" localSheetId="10">[4]자재단가!#REF!</definedName>
    <definedName name="조임철물" localSheetId="13">[4]자재단가!#REF!</definedName>
    <definedName name="조임철물" localSheetId="12">[4]자재단가!#REF!</definedName>
    <definedName name="조임철물" localSheetId="19">[4]자재단가!#REF!</definedName>
    <definedName name="조임철물" localSheetId="20">[4]자재단가!#REF!</definedName>
    <definedName name="조임철물">[4]자재단가!#REF!</definedName>
    <definedName name="조합페인트" localSheetId="7">[2]unitpric!#REF!</definedName>
    <definedName name="조합페인트" localSheetId="10">[2]unitpric!#REF!</definedName>
    <definedName name="조합페인트" localSheetId="13">[2]unitpric!#REF!</definedName>
    <definedName name="조합페인트" localSheetId="12">[2]unitpric!#REF!</definedName>
    <definedName name="조합페인트" localSheetId="19">[2]unitpric!#REF!</definedName>
    <definedName name="조합페인트" localSheetId="20">[2]unitpric!#REF!</definedName>
    <definedName name="조합페인트">[2]unitpric!#REF!</definedName>
    <definedName name="쥐똥나무" localSheetId="7">[2]unitpric!#REF!</definedName>
    <definedName name="쥐똥나무" localSheetId="10">[2]unitpric!#REF!</definedName>
    <definedName name="쥐똥나무" localSheetId="13">[2]unitpric!#REF!</definedName>
    <definedName name="쥐똥나무" localSheetId="12">[2]unitpric!#REF!</definedName>
    <definedName name="쥐똥나무" localSheetId="19">[2]unitpric!#REF!</definedName>
    <definedName name="쥐똥나무" localSheetId="20">[2]unitpric!#REF!</definedName>
    <definedName name="쥐똥나무">[2]unitpric!#REF!</definedName>
    <definedName name="지주캡" localSheetId="7">[2]unitpric!#REF!</definedName>
    <definedName name="지주캡" localSheetId="10">[2]unitpric!#REF!</definedName>
    <definedName name="지주캡" localSheetId="13">[2]unitpric!#REF!</definedName>
    <definedName name="지주캡" localSheetId="12">[2]unitpric!#REF!</definedName>
    <definedName name="지주캡" localSheetId="19">[2]unitpric!#REF!</definedName>
    <definedName name="지주캡" localSheetId="20">[2]unitpric!#REF!</definedName>
    <definedName name="지주캡">[2]unitpric!#REF!</definedName>
    <definedName name="직경" localSheetId="12">#REF!</definedName>
    <definedName name="직경">#REF!</definedName>
    <definedName name="착색제" localSheetId="7">[2]unitpric!#REF!</definedName>
    <definedName name="착색제" localSheetId="10">[2]unitpric!#REF!</definedName>
    <definedName name="착색제" localSheetId="13">[2]unitpric!#REF!</definedName>
    <definedName name="착색제" localSheetId="12">[2]unitpric!#REF!</definedName>
    <definedName name="착색제" localSheetId="19">[2]unitpric!#REF!</definedName>
    <definedName name="착색제" localSheetId="20">[2]unitpric!#REF!</definedName>
    <definedName name="착색제">[2]unitpric!#REF!</definedName>
    <definedName name="참" localSheetId="7">[1]단재적표!#REF!</definedName>
    <definedName name="참" localSheetId="10">[1]단재적표!#REF!</definedName>
    <definedName name="참" localSheetId="11">[1]단재적표!#REF!</definedName>
    <definedName name="참" localSheetId="13">[1]단재적표!#REF!</definedName>
    <definedName name="참" localSheetId="12">[1]단재적표!#REF!</definedName>
    <definedName name="참" localSheetId="16">[1]단재적표!#REF!</definedName>
    <definedName name="참" localSheetId="6">[1]단재적표!#REF!</definedName>
    <definedName name="참" localSheetId="8">[1]단재적표!#REF!</definedName>
    <definedName name="참" localSheetId="9">[1]단재적표!#REF!</definedName>
    <definedName name="참" localSheetId="19">[1]단재적표!#REF!</definedName>
    <definedName name="참" localSheetId="20">[1]단재적표!#REF!</definedName>
    <definedName name="참">[1]단재적표!#REF!</definedName>
    <definedName name="참1" localSheetId="7">[7]단재적표!#REF!</definedName>
    <definedName name="참1" localSheetId="10">[7]단재적표!#REF!</definedName>
    <definedName name="참1" localSheetId="11">[7]단재적표!#REF!</definedName>
    <definedName name="참1" localSheetId="13">[7]단재적표!#REF!</definedName>
    <definedName name="참1" localSheetId="12">[7]단재적표!#REF!</definedName>
    <definedName name="참1" localSheetId="16">[7]단재적표!#REF!</definedName>
    <definedName name="참1" localSheetId="6">[7]단재적표!#REF!</definedName>
    <definedName name="참1" localSheetId="8">[7]단재적표!#REF!</definedName>
    <definedName name="참1" localSheetId="9">[7]단재적표!#REF!</definedName>
    <definedName name="참1" localSheetId="19">[7]단재적표!#REF!</definedName>
    <definedName name="참1" localSheetId="20">[7]단재적표!#REF!</definedName>
    <definedName name="참1">[7]단재적표!#REF!</definedName>
    <definedName name="참참" localSheetId="7">[1]단재적표!#REF!</definedName>
    <definedName name="참참" localSheetId="10">[1]단재적표!#REF!</definedName>
    <definedName name="참참" localSheetId="11">[1]단재적표!#REF!</definedName>
    <definedName name="참참" localSheetId="13">[1]단재적표!#REF!</definedName>
    <definedName name="참참" localSheetId="12">[1]단재적표!#REF!</definedName>
    <definedName name="참참" localSheetId="16">[1]단재적표!#REF!</definedName>
    <definedName name="참참" localSheetId="6">[1]단재적표!#REF!</definedName>
    <definedName name="참참" localSheetId="8">[1]단재적표!#REF!</definedName>
    <definedName name="참참" localSheetId="9">[1]단재적표!#REF!</definedName>
    <definedName name="참참" localSheetId="19">[1]단재적표!#REF!</definedName>
    <definedName name="참참" localSheetId="20">[1]단재적표!#REF!</definedName>
    <definedName name="참참">[1]단재적표!#REF!</definedName>
    <definedName name="참참참" localSheetId="7">[1]단재적표!#REF!</definedName>
    <definedName name="참참참" localSheetId="10">[1]단재적표!#REF!</definedName>
    <definedName name="참참참" localSheetId="11">[1]단재적표!#REF!</definedName>
    <definedName name="참참참" localSheetId="13">[1]단재적표!#REF!</definedName>
    <definedName name="참참참" localSheetId="12">[1]단재적표!#REF!</definedName>
    <definedName name="참참참" localSheetId="16">[1]단재적표!#REF!</definedName>
    <definedName name="참참참" localSheetId="6">[1]단재적표!#REF!</definedName>
    <definedName name="참참참" localSheetId="8">[1]단재적표!#REF!</definedName>
    <definedName name="참참참" localSheetId="9">[1]단재적표!#REF!</definedName>
    <definedName name="참참참" localSheetId="19">[1]단재적표!#REF!</definedName>
    <definedName name="참참참" localSheetId="20">[1]단재적표!#REF!</definedName>
    <definedName name="참참참">[1]단재적표!#REF!</definedName>
    <definedName name="참참참참" localSheetId="7">[1]단재적표!#REF!</definedName>
    <definedName name="참참참참" localSheetId="10">[1]단재적표!#REF!</definedName>
    <definedName name="참참참참" localSheetId="11">[1]단재적표!#REF!</definedName>
    <definedName name="참참참참" localSheetId="13">[1]단재적표!#REF!</definedName>
    <definedName name="참참참참" localSheetId="12">[1]단재적표!#REF!</definedName>
    <definedName name="참참참참" localSheetId="16">[1]단재적표!#REF!</definedName>
    <definedName name="참참참참" localSheetId="6">[1]단재적표!#REF!</definedName>
    <definedName name="참참참참" localSheetId="8">[1]단재적표!#REF!</definedName>
    <definedName name="참참참참" localSheetId="9">[1]단재적표!#REF!</definedName>
    <definedName name="참참참참" localSheetId="19">[1]단재적표!#REF!</definedName>
    <definedName name="참참참참" localSheetId="20">[1]단재적표!#REF!</definedName>
    <definedName name="참참참참">[1]단재적표!#REF!</definedName>
    <definedName name="참참참참참" localSheetId="7">[1]단재적표!#REF!</definedName>
    <definedName name="참참참참참" localSheetId="10">[1]단재적표!#REF!</definedName>
    <definedName name="참참참참참" localSheetId="11">[1]단재적표!#REF!</definedName>
    <definedName name="참참참참참" localSheetId="13">[1]단재적표!#REF!</definedName>
    <definedName name="참참참참참" localSheetId="12">[1]단재적표!#REF!</definedName>
    <definedName name="참참참참참" localSheetId="16">[1]단재적표!#REF!</definedName>
    <definedName name="참참참참참" localSheetId="6">[1]단재적표!#REF!</definedName>
    <definedName name="참참참참참" localSheetId="8">[1]단재적표!#REF!</definedName>
    <definedName name="참참참참참" localSheetId="9">[1]단재적표!#REF!</definedName>
    <definedName name="참참참참참" localSheetId="19">[1]단재적표!#REF!</definedName>
    <definedName name="참참참참참" localSheetId="20">[1]단재적표!#REF!</definedName>
    <definedName name="참참참참참">[1]단재적표!#REF!</definedName>
    <definedName name="참참참참참참" localSheetId="7">[1]단재적표!#REF!</definedName>
    <definedName name="참참참참참참" localSheetId="10">[1]단재적표!#REF!</definedName>
    <definedName name="참참참참참참" localSheetId="11">[1]단재적표!#REF!</definedName>
    <definedName name="참참참참참참" localSheetId="13">[1]단재적표!#REF!</definedName>
    <definedName name="참참참참참참" localSheetId="12">[1]단재적표!#REF!</definedName>
    <definedName name="참참참참참참" localSheetId="16">[1]단재적표!#REF!</definedName>
    <definedName name="참참참참참참" localSheetId="6">[1]단재적표!#REF!</definedName>
    <definedName name="참참참참참참" localSheetId="8">[1]단재적표!#REF!</definedName>
    <definedName name="참참참참참참" localSheetId="9">[1]단재적표!#REF!</definedName>
    <definedName name="참참참참참참" localSheetId="19">[1]단재적표!#REF!</definedName>
    <definedName name="참참참참참참" localSheetId="20">[1]단재적표!#REF!</definedName>
    <definedName name="참참참참참참">[1]단재적표!#REF!</definedName>
    <definedName name="참참참참참참참" localSheetId="7">[1]단재적표!#REF!</definedName>
    <definedName name="참참참참참참참" localSheetId="10">[1]단재적표!#REF!</definedName>
    <definedName name="참참참참참참참" localSheetId="11">[1]단재적표!#REF!</definedName>
    <definedName name="참참참참참참참" localSheetId="13">[1]단재적표!#REF!</definedName>
    <definedName name="참참참참참참참" localSheetId="12">[1]단재적표!#REF!</definedName>
    <definedName name="참참참참참참참" localSheetId="16">[1]단재적표!#REF!</definedName>
    <definedName name="참참참참참참참" localSheetId="6">[1]단재적표!#REF!</definedName>
    <definedName name="참참참참참참참" localSheetId="8">[1]단재적표!#REF!</definedName>
    <definedName name="참참참참참참참" localSheetId="9">[1]단재적표!#REF!</definedName>
    <definedName name="참참참참참참참" localSheetId="19">[1]단재적표!#REF!</definedName>
    <definedName name="참참참참참참참" localSheetId="20">[1]단재적표!#REF!</definedName>
    <definedName name="참참참참참참참">[1]단재적표!#REF!</definedName>
    <definedName name="참참참참참참참참" localSheetId="7">[1]단재적표!#REF!</definedName>
    <definedName name="참참참참참참참참" localSheetId="10">[1]단재적표!#REF!</definedName>
    <definedName name="참참참참참참참참" localSheetId="11">[1]단재적표!#REF!</definedName>
    <definedName name="참참참참참참참참" localSheetId="13">[1]단재적표!#REF!</definedName>
    <definedName name="참참참참참참참참" localSheetId="12">[1]단재적표!#REF!</definedName>
    <definedName name="참참참참참참참참" localSheetId="16">[1]단재적표!#REF!</definedName>
    <definedName name="참참참참참참참참" localSheetId="6">[1]단재적표!#REF!</definedName>
    <definedName name="참참참참참참참참" localSheetId="8">[1]단재적표!#REF!</definedName>
    <definedName name="참참참참참참참참" localSheetId="9">[1]단재적표!#REF!</definedName>
    <definedName name="참참참참참참참참" localSheetId="19">[1]단재적표!#REF!</definedName>
    <definedName name="참참참참참참참참" localSheetId="20">[1]단재적표!#REF!</definedName>
    <definedName name="참참참참참참참참">[1]단재적표!#REF!</definedName>
    <definedName name="철골공" localSheetId="7">[5]노임자재단가!#REF!</definedName>
    <definedName name="철골공" localSheetId="10">[5]노임자재단가!#REF!</definedName>
    <definedName name="철골공" localSheetId="13">[5]노임자재단가!#REF!</definedName>
    <definedName name="철골공" localSheetId="12">[5]노임자재단가!#REF!</definedName>
    <definedName name="철골공" localSheetId="19">[5]노임자재단가!#REF!</definedName>
    <definedName name="철골공" localSheetId="20">[5]노임자재단가!#REF!</definedName>
    <definedName name="철골공">[5]노임자재단가!#REF!</definedName>
    <definedName name="철공" localSheetId="7">[4]노임단가!#REF!</definedName>
    <definedName name="철공" localSheetId="10">[4]노임단가!#REF!</definedName>
    <definedName name="철공" localSheetId="13">[4]노임단가!#REF!</definedName>
    <definedName name="철공" localSheetId="12">[4]노임단가!#REF!</definedName>
    <definedName name="철공" localSheetId="19">[4]노임단가!#REF!</definedName>
    <definedName name="철공" localSheetId="20">[4]노임단가!#REF!</definedName>
    <definedName name="철공">[4]노임단가!#REF!</definedName>
    <definedName name="철근10" localSheetId="7">[4]자재단가!#REF!</definedName>
    <definedName name="철근10" localSheetId="10">[4]자재단가!#REF!</definedName>
    <definedName name="철근10" localSheetId="13">[4]자재단가!#REF!</definedName>
    <definedName name="철근10" localSheetId="12">[4]자재단가!#REF!</definedName>
    <definedName name="철근10" localSheetId="19">[4]자재단가!#REF!</definedName>
    <definedName name="철근10" localSheetId="20">[4]자재단가!#REF!</definedName>
    <definedName name="철근10">[4]자재단가!#REF!</definedName>
    <definedName name="철근13" localSheetId="7">[4]자재단가!#REF!</definedName>
    <definedName name="철근13" localSheetId="10">[4]자재단가!#REF!</definedName>
    <definedName name="철근13" localSheetId="13">[4]자재단가!#REF!</definedName>
    <definedName name="철근13" localSheetId="12">[4]자재단가!#REF!</definedName>
    <definedName name="철근13" localSheetId="19">[4]자재단가!#REF!</definedName>
    <definedName name="철근13" localSheetId="20">[4]자재단가!#REF!</definedName>
    <definedName name="철근13">[4]자재단가!#REF!</definedName>
    <definedName name="철근공" localSheetId="7">[5]노임자재단가!#REF!</definedName>
    <definedName name="철근공" localSheetId="10">[5]노임자재단가!#REF!</definedName>
    <definedName name="철근공" localSheetId="13">[5]노임자재단가!#REF!</definedName>
    <definedName name="철근공" localSheetId="12">[5]노임자재단가!#REF!</definedName>
    <definedName name="철근공" localSheetId="19">[5]노임자재단가!#REF!</definedName>
    <definedName name="철근공" localSheetId="20">[5]노임자재단가!#REF!</definedName>
    <definedName name="철근공">[5]노임자재단가!#REF!</definedName>
    <definedName name="철물" localSheetId="7">[4]자재단가!#REF!</definedName>
    <definedName name="철물" localSheetId="10">[4]자재단가!#REF!</definedName>
    <definedName name="철물" localSheetId="13">[4]자재단가!#REF!</definedName>
    <definedName name="철물" localSheetId="12">[4]자재단가!#REF!</definedName>
    <definedName name="철물" localSheetId="19">[4]자재단가!#REF!</definedName>
    <definedName name="철물" localSheetId="20">[4]자재단가!#REF!</definedName>
    <definedName name="철물">[4]자재단가!#REF!</definedName>
    <definedName name="철제거푸집" localSheetId="7">[2]unitpric!#REF!</definedName>
    <definedName name="철제거푸집" localSheetId="10">[2]unitpric!#REF!</definedName>
    <definedName name="철제거푸집" localSheetId="13">[2]unitpric!#REF!</definedName>
    <definedName name="철제거푸집" localSheetId="12">[2]unitpric!#REF!</definedName>
    <definedName name="철제거푸집" localSheetId="19">[2]unitpric!#REF!</definedName>
    <definedName name="철제거푸집" localSheetId="20">[2]unitpric!#REF!</definedName>
    <definedName name="철제거푸집">[2]unitpric!#REF!</definedName>
    <definedName name="철제거푸집연결핀" localSheetId="7">[2]unitpric!#REF!</definedName>
    <definedName name="철제거푸집연결핀" localSheetId="10">[2]unitpric!#REF!</definedName>
    <definedName name="철제거푸집연결핀" localSheetId="13">[2]unitpric!#REF!</definedName>
    <definedName name="철제거푸집연결핀" localSheetId="12">[2]unitpric!#REF!</definedName>
    <definedName name="철제거푸집연결핀" localSheetId="19">[2]unitpric!#REF!</definedName>
    <definedName name="철제거푸집연결핀" localSheetId="20">[2]unitpric!#REF!</definedName>
    <definedName name="철제거푸집연결핀">[2]unitpric!#REF!</definedName>
    <definedName name="첨" localSheetId="7">[1]단재적표!#REF!</definedName>
    <definedName name="첨" localSheetId="10">[1]단재적표!#REF!</definedName>
    <definedName name="첨" localSheetId="11">[1]단재적표!#REF!</definedName>
    <definedName name="첨" localSheetId="13">[1]단재적표!#REF!</definedName>
    <definedName name="첨" localSheetId="12">[1]단재적표!#REF!</definedName>
    <definedName name="첨" localSheetId="16">[1]단재적표!#REF!</definedName>
    <definedName name="첨" localSheetId="6">[1]단재적표!#REF!</definedName>
    <definedName name="첨" localSheetId="8">[1]단재적표!#REF!</definedName>
    <definedName name="첨" localSheetId="9">[1]단재적표!#REF!</definedName>
    <definedName name="첨" localSheetId="19">[1]단재적표!#REF!</definedName>
    <definedName name="첨" localSheetId="20">[1]단재적표!#REF!</definedName>
    <definedName name="첨">[1]단재적표!#REF!</definedName>
    <definedName name="첨첨" localSheetId="7">[1]단재적표!#REF!</definedName>
    <definedName name="첨첨" localSheetId="10">[1]단재적표!#REF!</definedName>
    <definedName name="첨첨" localSheetId="11">[1]단재적표!#REF!</definedName>
    <definedName name="첨첨" localSheetId="13">[1]단재적표!#REF!</definedName>
    <definedName name="첨첨" localSheetId="12">[1]단재적표!#REF!</definedName>
    <definedName name="첨첨" localSheetId="16">[1]단재적표!#REF!</definedName>
    <definedName name="첨첨" localSheetId="6">[1]단재적표!#REF!</definedName>
    <definedName name="첨첨" localSheetId="8">[1]단재적표!#REF!</definedName>
    <definedName name="첨첨" localSheetId="9">[1]단재적표!#REF!</definedName>
    <definedName name="첨첨" localSheetId="19">[1]단재적표!#REF!</definedName>
    <definedName name="첨첨" localSheetId="20">[1]단재적표!#REF!</definedName>
    <definedName name="첨첨">[1]단재적표!#REF!</definedName>
    <definedName name="첨첨첨" localSheetId="7">[1]단재적표!#REF!</definedName>
    <definedName name="첨첨첨" localSheetId="10">[1]단재적표!#REF!</definedName>
    <definedName name="첨첨첨" localSheetId="11">[1]단재적표!#REF!</definedName>
    <definedName name="첨첨첨" localSheetId="13">[1]단재적표!#REF!</definedName>
    <definedName name="첨첨첨" localSheetId="12">[1]단재적표!#REF!</definedName>
    <definedName name="첨첨첨" localSheetId="16">[1]단재적표!#REF!</definedName>
    <definedName name="첨첨첨" localSheetId="6">[1]단재적표!#REF!</definedName>
    <definedName name="첨첨첨" localSheetId="8">[1]단재적표!#REF!</definedName>
    <definedName name="첨첨첨" localSheetId="9">[1]단재적표!#REF!</definedName>
    <definedName name="첨첨첨" localSheetId="19">[1]단재적표!#REF!</definedName>
    <definedName name="첨첨첨" localSheetId="20">[1]단재적표!#REF!</definedName>
    <definedName name="첨첨첨">[1]단재적표!#REF!</definedName>
    <definedName name="출장지" localSheetId="7">INDIRECT("데이타!A4:a"&amp;COUNTA(#REF!)+3)</definedName>
    <definedName name="출장지" localSheetId="10">INDIRECT("데이타!A4:a"&amp;COUNTA(#REF!)+3)</definedName>
    <definedName name="출장지" localSheetId="13">INDIRECT("데이타!A4:a"&amp;COUNTA(#REF!)+3)</definedName>
    <definedName name="출장지" localSheetId="12">INDIRECT("데이타!A4:a"&amp;COUNTA(#REF!)+3)</definedName>
    <definedName name="출장지" localSheetId="19">INDIRECT("데이타!A4:a"&amp;COUNTA(#REF!)+3)</definedName>
    <definedName name="출장지" localSheetId="20">INDIRECT("데이타!A4:a"&amp;COUNTA(#REF!)+3)</definedName>
    <definedName name="출장지">INDIRECT("데이타!A4:a"&amp;COUNTA(#REF!)+3)</definedName>
    <definedName name="취부볼트" localSheetId="7">[2]unitpric!#REF!</definedName>
    <definedName name="취부볼트" localSheetId="10">[2]unitpric!#REF!</definedName>
    <definedName name="취부볼트" localSheetId="13">[2]unitpric!#REF!</definedName>
    <definedName name="취부볼트" localSheetId="12">[2]unitpric!#REF!</definedName>
    <definedName name="취부볼트" localSheetId="19">[2]unitpric!#REF!</definedName>
    <definedName name="취부볼트" localSheetId="20">[2]unitpric!#REF!</definedName>
    <definedName name="취부볼트">[2]unitpric!#REF!</definedName>
    <definedName name="코아네트" localSheetId="7">[2]unitpric!#REF!</definedName>
    <definedName name="코아네트" localSheetId="10">[2]unitpric!#REF!</definedName>
    <definedName name="코아네트" localSheetId="13">[2]unitpric!#REF!</definedName>
    <definedName name="코아네트" localSheetId="12">[2]unitpric!#REF!</definedName>
    <definedName name="코아네트" localSheetId="19">[2]unitpric!#REF!</definedName>
    <definedName name="코아네트" localSheetId="20">[2]unitpric!#REF!</definedName>
    <definedName name="코아네트">[2]unitpric!#REF!</definedName>
    <definedName name="콘크리트공" localSheetId="7">[5]노임자재단가!#REF!</definedName>
    <definedName name="콘크리트공" localSheetId="10">[5]노임자재단가!#REF!</definedName>
    <definedName name="콘크리트공" localSheetId="13">[5]노임자재단가!#REF!</definedName>
    <definedName name="콘크리트공" localSheetId="12">[5]노임자재단가!#REF!</definedName>
    <definedName name="콘크리트공" localSheetId="19">[5]노임자재단가!#REF!</definedName>
    <definedName name="콘크리트공" localSheetId="20">[5]노임자재단가!#REF!</definedName>
    <definedName name="콘크리트공">[5]노임자재단가!#REF!</definedName>
    <definedName name="콘크리트수로관1000800" localSheetId="7">[2]unitpric!#REF!</definedName>
    <definedName name="콘크리트수로관1000800" localSheetId="10">[2]unitpric!#REF!</definedName>
    <definedName name="콘크리트수로관1000800" localSheetId="13">[2]unitpric!#REF!</definedName>
    <definedName name="콘크리트수로관1000800" localSheetId="12">[2]unitpric!#REF!</definedName>
    <definedName name="콘크리트수로관1000800" localSheetId="19">[2]unitpric!#REF!</definedName>
    <definedName name="콘크리트수로관1000800" localSheetId="20">[2]unitpric!#REF!</definedName>
    <definedName name="콘크리트수로관1000800">[2]unitpric!#REF!</definedName>
    <definedName name="콘크리트수로관300300" localSheetId="7">[2]unitpric!#REF!</definedName>
    <definedName name="콘크리트수로관300300" localSheetId="10">[2]unitpric!#REF!</definedName>
    <definedName name="콘크리트수로관300300" localSheetId="13">[2]unitpric!#REF!</definedName>
    <definedName name="콘크리트수로관300300" localSheetId="12">[2]unitpric!#REF!</definedName>
    <definedName name="콘크리트수로관300300" localSheetId="19">[2]unitpric!#REF!</definedName>
    <definedName name="콘크리트수로관300300" localSheetId="20">[2]unitpric!#REF!</definedName>
    <definedName name="콘크리트수로관300300">[2]unitpric!#REF!</definedName>
    <definedName name="콘크리트수로관400400" localSheetId="7">[2]unitpric!#REF!</definedName>
    <definedName name="콘크리트수로관400400" localSheetId="10">[2]unitpric!#REF!</definedName>
    <definedName name="콘크리트수로관400400" localSheetId="13">[2]unitpric!#REF!</definedName>
    <definedName name="콘크리트수로관400400" localSheetId="12">[2]unitpric!#REF!</definedName>
    <definedName name="콘크리트수로관400400" localSheetId="19">[2]unitpric!#REF!</definedName>
    <definedName name="콘크리트수로관400400" localSheetId="20">[2]unitpric!#REF!</definedName>
    <definedName name="콘크리트수로관400400">[2]unitpric!#REF!</definedName>
    <definedName name="콘크리트수로관500400" localSheetId="7">[2]unitpric!#REF!</definedName>
    <definedName name="콘크리트수로관500400" localSheetId="10">[2]unitpric!#REF!</definedName>
    <definedName name="콘크리트수로관500400" localSheetId="13">[2]unitpric!#REF!</definedName>
    <definedName name="콘크리트수로관500400" localSheetId="12">[2]unitpric!#REF!</definedName>
    <definedName name="콘크리트수로관500400" localSheetId="19">[2]unitpric!#REF!</definedName>
    <definedName name="콘크리트수로관500400" localSheetId="20">[2]unitpric!#REF!</definedName>
    <definedName name="콘크리트수로관500400">[2]unitpric!#REF!</definedName>
    <definedName name="콜타르" localSheetId="7">[2]unitpric!#REF!</definedName>
    <definedName name="콜타르" localSheetId="10">[2]unitpric!#REF!</definedName>
    <definedName name="콜타르" localSheetId="13">[2]unitpric!#REF!</definedName>
    <definedName name="콜타르" localSheetId="12">[2]unitpric!#REF!</definedName>
    <definedName name="콜타르" localSheetId="19">[2]unitpric!#REF!</definedName>
    <definedName name="콜타르" localSheetId="20">[2]unitpric!#REF!</definedName>
    <definedName name="콜타르">[2]unitpric!#REF!</definedName>
    <definedName name="콤푸빗트" localSheetId="7">[2]unitpric!#REF!</definedName>
    <definedName name="콤푸빗트" localSheetId="10">[2]unitpric!#REF!</definedName>
    <definedName name="콤푸빗트" localSheetId="13">[2]unitpric!#REF!</definedName>
    <definedName name="콤푸빗트" localSheetId="12">[2]unitpric!#REF!</definedName>
    <definedName name="콤푸빗트" localSheetId="19">[2]unitpric!#REF!</definedName>
    <definedName name="콤푸빗트" localSheetId="20">[2]unitpric!#REF!</definedName>
    <definedName name="콤푸빗트">[2]unitpric!#REF!</definedName>
    <definedName name="토공2">'[13]1'!$A$1:$O$51</definedName>
    <definedName name="파쇄암0.3" localSheetId="7">[4]자재단가!#REF!</definedName>
    <definedName name="파쇄암0.3" localSheetId="10">[4]자재단가!#REF!</definedName>
    <definedName name="파쇄암0.3" localSheetId="13">[4]자재단가!#REF!</definedName>
    <definedName name="파쇄암0.3" localSheetId="12">[4]자재단가!#REF!</definedName>
    <definedName name="파쇄암0.3" localSheetId="19">[4]자재단가!#REF!</definedName>
    <definedName name="파쇄암0.3" localSheetId="20">[4]자재단가!#REF!</definedName>
    <definedName name="파쇄암0.3">[4]자재단가!#REF!</definedName>
    <definedName name="파쇄암0.5" localSheetId="7">[2]unitpric!#REF!</definedName>
    <definedName name="파쇄암0.5" localSheetId="10">[2]unitpric!#REF!</definedName>
    <definedName name="파쇄암0.5" localSheetId="13">[2]unitpric!#REF!</definedName>
    <definedName name="파쇄암0.5" localSheetId="12">[2]unitpric!#REF!</definedName>
    <definedName name="파쇄암0.5" localSheetId="19">[2]unitpric!#REF!</definedName>
    <definedName name="파쇄암0.5" localSheetId="20">[2]unitpric!#REF!</definedName>
    <definedName name="파쇄암0.5">[2]unitpric!#REF!</definedName>
    <definedName name="파형강관1000" localSheetId="7">[8]unitpric!#REF!</definedName>
    <definedName name="파형강관1000" localSheetId="10">[8]unitpric!#REF!</definedName>
    <definedName name="파형강관1000" localSheetId="13">[8]unitpric!#REF!</definedName>
    <definedName name="파형강관1000" localSheetId="12">[8]unitpric!#REF!</definedName>
    <definedName name="파형강관1000" localSheetId="19">[8]unitpric!#REF!</definedName>
    <definedName name="파형강관1000" localSheetId="20">[8]unitpric!#REF!</definedName>
    <definedName name="파형강관1000">[8]unitpric!#REF!</definedName>
    <definedName name="파형강관600" localSheetId="7">[8]unitpric!#REF!</definedName>
    <definedName name="파형강관600" localSheetId="10">[8]unitpric!#REF!</definedName>
    <definedName name="파형강관600" localSheetId="13">[8]unitpric!#REF!</definedName>
    <definedName name="파형강관600" localSheetId="12">[8]unitpric!#REF!</definedName>
    <definedName name="파형강관600" localSheetId="19">[8]unitpric!#REF!</definedName>
    <definedName name="파형강관600" localSheetId="20">[8]unitpric!#REF!</definedName>
    <definedName name="파형강관600">[8]unitpric!#REF!</definedName>
    <definedName name="파형강관700" localSheetId="7">[2]unitpric!#REF!</definedName>
    <definedName name="파형강관700" localSheetId="10">[2]unitpric!#REF!</definedName>
    <definedName name="파형강관700" localSheetId="13">[2]unitpric!#REF!</definedName>
    <definedName name="파형강관700" localSheetId="12">[2]unitpric!#REF!</definedName>
    <definedName name="파형강관700" localSheetId="19">[2]unitpric!#REF!</definedName>
    <definedName name="파형강관700" localSheetId="20">[2]unitpric!#REF!</definedName>
    <definedName name="파형강관700">[2]unitpric!#REF!</definedName>
    <definedName name="파형강관800" localSheetId="7">[8]unitpric!#REF!</definedName>
    <definedName name="파형강관800" localSheetId="10">[8]unitpric!#REF!</definedName>
    <definedName name="파형강관800" localSheetId="13">[8]unitpric!#REF!</definedName>
    <definedName name="파형강관800" localSheetId="12">[8]unitpric!#REF!</definedName>
    <definedName name="파형강관800" localSheetId="19">[8]unitpric!#REF!</definedName>
    <definedName name="파형강관800" localSheetId="20">[8]unitpric!#REF!</definedName>
    <definedName name="파형강관800">[8]unitpric!#REF!</definedName>
    <definedName name="파형강관900" localSheetId="7">[2]unitpric!#REF!</definedName>
    <definedName name="파형강관900" localSheetId="10">[2]unitpric!#REF!</definedName>
    <definedName name="파형강관900" localSheetId="13">[2]unitpric!#REF!</definedName>
    <definedName name="파형강관900" localSheetId="12">[2]unitpric!#REF!</definedName>
    <definedName name="파형강관900" localSheetId="19">[2]unitpric!#REF!</definedName>
    <definedName name="파형강관900" localSheetId="20">[2]unitpric!#REF!</definedName>
    <definedName name="파형강관900">[2]unitpric!#REF!</definedName>
    <definedName name="퍼티" localSheetId="7">[2]unitpric!#REF!</definedName>
    <definedName name="퍼티" localSheetId="10">[2]unitpric!#REF!</definedName>
    <definedName name="퍼티" localSheetId="13">[2]unitpric!#REF!</definedName>
    <definedName name="퍼티" localSheetId="12">[2]unitpric!#REF!</definedName>
    <definedName name="퍼티" localSheetId="19">[2]unitpric!#REF!</definedName>
    <definedName name="퍼티" localSheetId="20">[2]unitpric!#REF!</definedName>
    <definedName name="퍼티">[2]unitpric!#REF!</definedName>
    <definedName name="표준지">[14]단재적표!$B$1:$C$311</definedName>
    <definedName name="플랫타이" localSheetId="7">[8]unitpric!#REF!</definedName>
    <definedName name="플랫타이" localSheetId="10">[8]unitpric!#REF!</definedName>
    <definedName name="플랫타이" localSheetId="13">[8]unitpric!#REF!</definedName>
    <definedName name="플랫타이" localSheetId="12">[8]unitpric!#REF!</definedName>
    <definedName name="플랫타이" localSheetId="19">[8]unitpric!#REF!</definedName>
    <definedName name="플랫타이" localSheetId="20">[8]unitpric!#REF!</definedName>
    <definedName name="플랫타이">[8]unitpric!#REF!</definedName>
    <definedName name="ㅎㄹㅇㅎㅇㅀ" localSheetId="7">[1]단재적표!#REF!</definedName>
    <definedName name="ㅎㄹㅇㅎㅇㅀ" localSheetId="10">[1]단재적표!#REF!</definedName>
    <definedName name="ㅎㄹㅇㅎㅇㅀ" localSheetId="11">[1]단재적표!#REF!</definedName>
    <definedName name="ㅎㄹㅇㅎㅇㅀ" localSheetId="13">[1]단재적표!#REF!</definedName>
    <definedName name="ㅎㄹㅇㅎㅇㅀ" localSheetId="12">[1]단재적표!#REF!</definedName>
    <definedName name="ㅎㄹㅇㅎㅇㅀ" localSheetId="16">[1]단재적표!#REF!</definedName>
    <definedName name="ㅎㄹㅇㅎㅇㅀ" localSheetId="6">[1]단재적표!#REF!</definedName>
    <definedName name="ㅎㄹㅇㅎㅇㅀ" localSheetId="8">[1]단재적표!#REF!</definedName>
    <definedName name="ㅎㄹㅇㅎㅇㅀ" localSheetId="9">[1]단재적표!#REF!</definedName>
    <definedName name="ㅎㄹㅇㅎㅇㅀ" localSheetId="19">[1]단재적표!#REF!</definedName>
    <definedName name="ㅎㄹㅇㅎㅇㅀ" localSheetId="20">[1]단재적표!#REF!</definedName>
    <definedName name="ㅎㄹㅇㅎㅇㅀ">[1]단재적표!#REF!</definedName>
    <definedName name="한ㅇㅇㄹㅇ">[9]단재적표!$B$239:$AY$273</definedName>
    <definedName name="해" localSheetId="7">#REF!</definedName>
    <definedName name="해" localSheetId="10">#REF!</definedName>
    <definedName name="해" localSheetId="13">#REF!</definedName>
    <definedName name="해" localSheetId="12">#REF!</definedName>
    <definedName name="해" localSheetId="19">#REF!</definedName>
    <definedName name="해" localSheetId="20">#REF!</definedName>
    <definedName name="해">#REF!</definedName>
    <definedName name="해송" localSheetId="7">[2]unitpric!#REF!</definedName>
    <definedName name="해송" localSheetId="10">[2]unitpric!#REF!</definedName>
    <definedName name="해송" localSheetId="13">[2]unitpric!#REF!</definedName>
    <definedName name="해송" localSheetId="12">[2]unitpric!#REF!</definedName>
    <definedName name="해송" localSheetId="19">[2]unitpric!#REF!</definedName>
    <definedName name="해송" localSheetId="20">[2]unitpric!#REF!</definedName>
    <definedName name="해송">[2]unitpric!#REF!</definedName>
    <definedName name="해송수간A1" localSheetId="12">#REF!</definedName>
    <definedName name="해송수간A1">#REF!</definedName>
    <definedName name="해송수간재적표" localSheetId="12">#REF!</definedName>
    <definedName name="해송수간재적표">#REF!</definedName>
    <definedName name="형틀목공" localSheetId="7">[4]노임단가!#REF!</definedName>
    <definedName name="형틀목공" localSheetId="10">[4]노임단가!#REF!</definedName>
    <definedName name="형틀목공" localSheetId="13">[4]노임단가!#REF!</definedName>
    <definedName name="형틀목공" localSheetId="12">[4]노임단가!#REF!</definedName>
    <definedName name="형틀목공" localSheetId="19">[4]노임단가!#REF!</definedName>
    <definedName name="형틀목공" localSheetId="20">[4]노임단가!#REF!</definedName>
    <definedName name="형틀목공">[4]노임단가!#REF!</definedName>
    <definedName name="호지별번호" localSheetId="7">#REF!</definedName>
    <definedName name="호지별번호" localSheetId="10">#REF!</definedName>
    <definedName name="호지별번호" localSheetId="13">#REF!</definedName>
    <definedName name="호지별번호" localSheetId="12">#REF!</definedName>
    <definedName name="호지별번호" localSheetId="19">#REF!</definedName>
    <definedName name="호지별번호" localSheetId="20">#REF!</definedName>
    <definedName name="호지별번호">#REF!</definedName>
    <definedName name="혼합골재" localSheetId="7">[8]unitpric!#REF!</definedName>
    <definedName name="혼합골재" localSheetId="10">[8]unitpric!#REF!</definedName>
    <definedName name="혼합골재" localSheetId="13">[8]unitpric!#REF!</definedName>
    <definedName name="혼합골재" localSheetId="12">[8]unitpric!#REF!</definedName>
    <definedName name="혼합골재" localSheetId="19">[8]unitpric!#REF!</definedName>
    <definedName name="혼합골재" localSheetId="20">[8]unitpric!#REF!</definedName>
    <definedName name="혼합골재">[8]unitpric!#REF!</definedName>
    <definedName name="혼화제" localSheetId="7">[2]unitpric!#REF!</definedName>
    <definedName name="혼화제" localSheetId="10">[2]unitpric!#REF!</definedName>
    <definedName name="혼화제" localSheetId="13">[2]unitpric!#REF!</definedName>
    <definedName name="혼화제" localSheetId="12">[2]unitpric!#REF!</definedName>
    <definedName name="혼화제" localSheetId="19">[2]unitpric!#REF!</definedName>
    <definedName name="혼화제" localSheetId="20">[2]unitpric!#REF!</definedName>
    <definedName name="혼화제">[2]unitpric!#REF!</definedName>
    <definedName name="화강석" localSheetId="7">[2]unitpric!#REF!</definedName>
    <definedName name="화강석" localSheetId="10">[2]unitpric!#REF!</definedName>
    <definedName name="화강석" localSheetId="13">[2]unitpric!#REF!</definedName>
    <definedName name="화강석" localSheetId="12">[2]unitpric!#REF!</definedName>
    <definedName name="화강석" localSheetId="19">[2]unitpric!#REF!</definedName>
    <definedName name="화강석" localSheetId="20">[2]unitpric!#REF!</definedName>
    <definedName name="화강석">[2]unitpric!#REF!</definedName>
    <definedName name="화이바" localSheetId="7">[2]unitpric!#REF!</definedName>
    <definedName name="화이바" localSheetId="10">[2]unitpric!#REF!</definedName>
    <definedName name="화이바" localSheetId="13">[2]unitpric!#REF!</definedName>
    <definedName name="화이바" localSheetId="12">[2]unitpric!#REF!</definedName>
    <definedName name="화이바" localSheetId="19">[2]unitpric!#REF!</definedName>
    <definedName name="화이바" localSheetId="20">[2]unitpric!#REF!</definedName>
    <definedName name="화이바">[2]unitpric!#REF!</definedName>
    <definedName name="환율" localSheetId="7">[5]노임자재단가!#REF!</definedName>
    <definedName name="환율" localSheetId="10">[5]노임자재단가!#REF!</definedName>
    <definedName name="환율" localSheetId="13">[5]노임자재단가!#REF!</definedName>
    <definedName name="환율" localSheetId="12">[5]노임자재단가!#REF!</definedName>
    <definedName name="환율" localSheetId="19">[5]노임자재단가!#REF!</definedName>
    <definedName name="환율" localSheetId="20">[5]노임자재단가!#REF!</definedName>
    <definedName name="환율">[5]노임자재단가!#REF!</definedName>
    <definedName name="훅크랭프" localSheetId="7">[8]unitpric!#REF!</definedName>
    <definedName name="훅크랭프" localSheetId="10">[8]unitpric!#REF!</definedName>
    <definedName name="훅크랭프" localSheetId="13">[8]unitpric!#REF!</definedName>
    <definedName name="훅크랭프" localSheetId="12">[8]unitpric!#REF!</definedName>
    <definedName name="훅크랭프" localSheetId="19">[8]unitpric!#REF!</definedName>
    <definedName name="훅크랭프" localSheetId="20">[8]unitpric!#REF!</definedName>
    <definedName name="훅크랭프">[8]unitpric!#REF!</definedName>
    <definedName name="흉고직경" localSheetId="12">#REF!</definedName>
    <definedName name="흉고직경">#REF!</definedName>
    <definedName name="ㅔㅐㅑㅔㅐ2143234234" localSheetId="7">[1]단재적표!#REF!</definedName>
    <definedName name="ㅔㅐㅑㅔㅐ2143234234" localSheetId="10">[1]단재적표!#REF!</definedName>
    <definedName name="ㅔㅐㅑㅔㅐ2143234234" localSheetId="11">[1]단재적표!#REF!</definedName>
    <definedName name="ㅔㅐㅑㅔㅐ2143234234" localSheetId="13">[1]단재적표!#REF!</definedName>
    <definedName name="ㅔㅐㅑㅔㅐ2143234234" localSheetId="12">[1]단재적표!#REF!</definedName>
    <definedName name="ㅔㅐㅑㅔㅐ2143234234" localSheetId="16">[1]단재적표!#REF!</definedName>
    <definedName name="ㅔㅐㅑㅔㅐ2143234234" localSheetId="6">[1]단재적표!#REF!</definedName>
    <definedName name="ㅔㅐㅑㅔㅐ2143234234" localSheetId="8">[1]단재적표!#REF!</definedName>
    <definedName name="ㅔㅐㅑㅔㅐ2143234234" localSheetId="9">[1]단재적표!#REF!</definedName>
    <definedName name="ㅔㅐㅑㅔㅐ2143234234" localSheetId="19">[1]단재적표!#REF!</definedName>
    <definedName name="ㅔㅐㅑㅔㅐ2143234234" localSheetId="20">[1]단재적표!#REF!</definedName>
    <definedName name="ㅔㅐㅑㅔㅐ2143234234">[1]단재적표!#REF!</definedName>
  </definedNames>
  <calcPr calcId="191029"/>
</workbook>
</file>

<file path=xl/calcChain.xml><?xml version="1.0" encoding="utf-8"?>
<calcChain xmlns="http://schemas.openxmlformats.org/spreadsheetml/2006/main">
  <c r="B29" i="278" l="1"/>
  <c r="S99" i="310" l="1"/>
  <c r="T99" i="310"/>
  <c r="S100" i="310"/>
  <c r="S101" i="310"/>
  <c r="S102" i="310"/>
  <c r="S103" i="310"/>
  <c r="S104" i="310"/>
  <c r="S105" i="310"/>
  <c r="S106" i="310"/>
  <c r="S107" i="310"/>
  <c r="S108" i="310"/>
  <c r="S109" i="310"/>
  <c r="S110" i="310"/>
  <c r="S111" i="310"/>
  <c r="S112" i="310"/>
  <c r="AL154" i="310"/>
  <c r="AB181" i="310"/>
  <c r="AC181" i="310"/>
  <c r="AD181" i="310"/>
  <c r="AE181" i="310"/>
  <c r="AF181" i="310"/>
  <c r="AG181" i="310"/>
  <c r="AH181" i="310"/>
  <c r="AI181" i="310"/>
  <c r="AJ181" i="310"/>
  <c r="AK181" i="310"/>
  <c r="AL181" i="310"/>
  <c r="C6" i="118"/>
  <c r="H6" i="118"/>
  <c r="N6" i="118" s="1"/>
  <c r="K6" i="118"/>
  <c r="L6" i="118" s="1"/>
  <c r="M6" i="118"/>
  <c r="O6" i="118"/>
  <c r="Q6" i="118"/>
  <c r="H8" i="118"/>
  <c r="L8" i="118" s="1"/>
  <c r="K8" i="118"/>
  <c r="M8" i="118"/>
  <c r="O8" i="118"/>
  <c r="Q8" i="118"/>
  <c r="H9" i="118"/>
  <c r="L9" i="118" s="1"/>
  <c r="K9" i="118"/>
  <c r="M9" i="118"/>
  <c r="O9" i="118"/>
  <c r="Q9" i="118"/>
  <c r="H12" i="118"/>
  <c r="N12" i="118" s="1"/>
  <c r="K12" i="118"/>
  <c r="L12" i="118" s="1"/>
  <c r="M12" i="118"/>
  <c r="O12" i="118"/>
  <c r="Q12" i="118"/>
  <c r="H13" i="118"/>
  <c r="K13" i="118"/>
  <c r="M13" i="118"/>
  <c r="O13" i="118"/>
  <c r="Q13" i="118"/>
  <c r="H14" i="118"/>
  <c r="K14" i="118"/>
  <c r="M14" i="118"/>
  <c r="O14" i="118"/>
  <c r="Q14" i="118"/>
  <c r="H15" i="118"/>
  <c r="K15" i="118"/>
  <c r="M15" i="118"/>
  <c r="O15" i="118"/>
  <c r="Q15" i="118"/>
  <c r="H16" i="118"/>
  <c r="K16" i="118"/>
  <c r="M16" i="118"/>
  <c r="O16" i="118"/>
  <c r="Q16" i="118"/>
  <c r="R6" i="118" l="1"/>
  <c r="L16" i="118"/>
  <c r="N9" i="118"/>
  <c r="P6" i="118"/>
  <c r="N16" i="118"/>
  <c r="N14" i="118"/>
  <c r="R12" i="118"/>
  <c r="P9" i="118"/>
  <c r="L13" i="118"/>
  <c r="L15" i="118"/>
  <c r="P12" i="118"/>
  <c r="L14" i="118"/>
  <c r="P13" i="118"/>
  <c r="P8" i="118"/>
  <c r="R8" i="118"/>
  <c r="N13" i="118"/>
  <c r="R9" i="118"/>
  <c r="N8" i="118"/>
  <c r="R13" i="118"/>
  <c r="R16" i="118"/>
  <c r="R14" i="118"/>
  <c r="P16" i="118"/>
  <c r="P14" i="118"/>
  <c r="R15" i="118"/>
  <c r="P15" i="118"/>
  <c r="N15" i="118"/>
  <c r="U44" i="246"/>
  <c r="R41" i="246" s="1"/>
  <c r="T41" i="246" s="1"/>
  <c r="S45" i="246"/>
  <c r="T45" i="246"/>
  <c r="R45" i="246"/>
  <c r="U45" i="246" l="1"/>
  <c r="F41" i="264"/>
  <c r="D98" i="310" l="1"/>
  <c r="E99" i="310" s="1"/>
  <c r="K2" i="319" l="1"/>
  <c r="M87" i="319"/>
  <c r="K87" i="319"/>
  <c r="J87" i="319"/>
  <c r="I87" i="319"/>
  <c r="G87" i="319"/>
  <c r="L83" i="319"/>
  <c r="K83" i="319"/>
  <c r="J83" i="319"/>
  <c r="I83" i="319"/>
  <c r="H83" i="319"/>
  <c r="G83" i="319"/>
  <c r="K77" i="319"/>
  <c r="L76" i="319"/>
  <c r="L75" i="319"/>
  <c r="J74" i="319"/>
  <c r="J73" i="319"/>
  <c r="I72" i="319"/>
  <c r="H72" i="319"/>
  <c r="G72" i="319"/>
  <c r="J71" i="319"/>
  <c r="I71" i="319"/>
  <c r="H71" i="319"/>
  <c r="G71" i="319"/>
  <c r="L70" i="319"/>
  <c r="J70" i="319"/>
  <c r="I70" i="319"/>
  <c r="H70" i="319"/>
  <c r="G70" i="319"/>
  <c r="G69" i="319"/>
  <c r="G68" i="319"/>
  <c r="G67" i="319"/>
  <c r="F67" i="319"/>
  <c r="G66" i="319"/>
  <c r="C66" i="319"/>
  <c r="M65" i="319"/>
  <c r="K65" i="319"/>
  <c r="E65" i="319"/>
  <c r="C65" i="319"/>
  <c r="N64" i="319"/>
  <c r="N78" i="319" s="1"/>
  <c r="M64" i="319"/>
  <c r="M78" i="319" s="1"/>
  <c r="L64" i="319"/>
  <c r="L78" i="319" s="1"/>
  <c r="K64" i="319"/>
  <c r="K78" i="319" s="1"/>
  <c r="J64" i="319"/>
  <c r="J78" i="319" s="1"/>
  <c r="I64" i="319"/>
  <c r="I78" i="319" s="1"/>
  <c r="H64" i="319"/>
  <c r="H78" i="319" s="1"/>
  <c r="G64" i="319"/>
  <c r="J31" i="319" s="1"/>
  <c r="F64" i="319"/>
  <c r="F78" i="319" s="1"/>
  <c r="J22" i="319" s="1"/>
  <c r="L22" i="319" s="1"/>
  <c r="E64" i="319"/>
  <c r="E78" i="319" s="1"/>
  <c r="J16" i="319" s="1"/>
  <c r="L16" i="319" s="1"/>
  <c r="D64" i="319"/>
  <c r="D78" i="319" s="1"/>
  <c r="J11" i="319" s="1"/>
  <c r="C64" i="319"/>
  <c r="C78" i="319" s="1"/>
  <c r="J6" i="319" s="1"/>
  <c r="B56" i="319"/>
  <c r="D55" i="319"/>
  <c r="B55" i="319"/>
  <c r="B54" i="319"/>
  <c r="B53" i="319"/>
  <c r="T46" i="319"/>
  <c r="S46" i="319"/>
  <c r="R46" i="319"/>
  <c r="U46" i="319" s="1"/>
  <c r="U45" i="319"/>
  <c r="R41" i="319" s="1"/>
  <c r="T41" i="319" s="1"/>
  <c r="H45" i="319"/>
  <c r="G45" i="319"/>
  <c r="G41" i="319"/>
  <c r="D41" i="319"/>
  <c r="F41" i="319" s="1"/>
  <c r="C40" i="319"/>
  <c r="B40" i="319"/>
  <c r="B39" i="319"/>
  <c r="L39" i="319" s="1"/>
  <c r="G35" i="319"/>
  <c r="F35" i="319"/>
  <c r="B34" i="319"/>
  <c r="F33" i="319"/>
  <c r="B32" i="319"/>
  <c r="D31" i="319"/>
  <c r="F31" i="319" s="1"/>
  <c r="B30" i="319"/>
  <c r="G29" i="319"/>
  <c r="G31" i="319" s="1"/>
  <c r="G33" i="319" s="1"/>
  <c r="D29" i="319"/>
  <c r="B28" i="319"/>
  <c r="D24" i="319"/>
  <c r="B24" i="319"/>
  <c r="F24" i="319" s="1"/>
  <c r="L24" i="319" s="1"/>
  <c r="B25" i="319" s="1"/>
  <c r="L25" i="319" s="1"/>
  <c r="G22" i="319"/>
  <c r="F22" i="319"/>
  <c r="B26" i="319" s="1"/>
  <c r="L26" i="319" s="1"/>
  <c r="D19" i="319"/>
  <c r="H18" i="319"/>
  <c r="E18" i="319"/>
  <c r="D18" i="319"/>
  <c r="F18" i="319" s="1"/>
  <c r="L18" i="319" s="1"/>
  <c r="B19" i="319" s="1"/>
  <c r="L19" i="319" s="1"/>
  <c r="B18" i="319"/>
  <c r="G16" i="319"/>
  <c r="F16" i="319"/>
  <c r="D85" i="319" s="1"/>
  <c r="D87" i="319" s="1"/>
  <c r="F13" i="319"/>
  <c r="L13" i="319" s="1"/>
  <c r="B14" i="319" s="1"/>
  <c r="L14" i="319" s="1"/>
  <c r="G11" i="319"/>
  <c r="F11" i="319"/>
  <c r="C85" i="319" s="1"/>
  <c r="H8" i="319"/>
  <c r="D8" i="319"/>
  <c r="B8" i="319"/>
  <c r="F8" i="319" s="1"/>
  <c r="L8" i="319" s="1"/>
  <c r="B9" i="319" s="1"/>
  <c r="L9" i="319" s="1"/>
  <c r="F6" i="319"/>
  <c r="B84" i="319" s="1"/>
  <c r="E6" i="319"/>
  <c r="D6" i="319"/>
  <c r="C6" i="319"/>
  <c r="B45" i="319" l="1"/>
  <c r="L45" i="319" s="1"/>
  <c r="L49" i="319" s="1"/>
  <c r="B43" i="319"/>
  <c r="F43" i="319" s="1"/>
  <c r="L31" i="319"/>
  <c r="N84" i="319"/>
  <c r="B87" i="319"/>
  <c r="P42" i="319"/>
  <c r="B29" i="319"/>
  <c r="F29" i="319" s="1"/>
  <c r="F86" i="319"/>
  <c r="N86" i="319" s="1"/>
  <c r="C87" i="319"/>
  <c r="L11" i="319"/>
  <c r="L6" i="319"/>
  <c r="G78" i="319"/>
  <c r="E85" i="319"/>
  <c r="E87" i="319" s="1"/>
  <c r="B37" i="319"/>
  <c r="F37" i="319" s="1"/>
  <c r="L37" i="319" s="1"/>
  <c r="B38" i="319" s="1"/>
  <c r="L38" i="319" s="1"/>
  <c r="J41" i="319" l="1"/>
  <c r="L41" i="319" s="1"/>
  <c r="J35" i="319"/>
  <c r="L35" i="319" s="1"/>
  <c r="J29" i="319"/>
  <c r="L29" i="319" s="1"/>
  <c r="J33" i="319"/>
  <c r="L33" i="319" s="1"/>
  <c r="F85" i="319"/>
  <c r="F87" i="319" s="1"/>
  <c r="N87" i="319" s="1"/>
  <c r="R41" i="297"/>
  <c r="S46" i="297"/>
  <c r="T46" i="297"/>
  <c r="R46" i="297"/>
  <c r="S45" i="276"/>
  <c r="T45" i="276"/>
  <c r="R45" i="276"/>
  <c r="S45" i="278"/>
  <c r="T45" i="278"/>
  <c r="R45" i="278"/>
  <c r="S45" i="264"/>
  <c r="T45" i="264"/>
  <c r="R45" i="264"/>
  <c r="S45" i="296"/>
  <c r="T45" i="296"/>
  <c r="R45" i="296"/>
  <c r="S45" i="240"/>
  <c r="T45" i="240"/>
  <c r="R45" i="240"/>
  <c r="L47" i="319" l="1"/>
  <c r="B82" i="319"/>
  <c r="B60" i="319"/>
  <c r="N85" i="319"/>
  <c r="U45" i="297"/>
  <c r="U45" i="276"/>
  <c r="B29" i="276" s="1"/>
  <c r="U44" i="276"/>
  <c r="R41" i="276" s="1"/>
  <c r="U45" i="278"/>
  <c r="U44" i="278"/>
  <c r="R41" i="278" s="1"/>
  <c r="U45" i="264"/>
  <c r="U44" i="264"/>
  <c r="R41" i="264" s="1"/>
  <c r="U45" i="296"/>
  <c r="U44" i="296"/>
  <c r="U45" i="240"/>
  <c r="U44" i="240"/>
  <c r="R41" i="240" s="1"/>
  <c r="AR53" i="318" l="1"/>
  <c r="AI53" i="318"/>
  <c r="AR51" i="318"/>
  <c r="AI51" i="318"/>
  <c r="AR49" i="318"/>
  <c r="AI49" i="318"/>
  <c r="AR47" i="318"/>
  <c r="AI47" i="318"/>
  <c r="AR45" i="318"/>
  <c r="AI45" i="318"/>
  <c r="AR43" i="318"/>
  <c r="AI43" i="318"/>
  <c r="AR41" i="318"/>
  <c r="AI41" i="318"/>
  <c r="AR39" i="318"/>
  <c r="AI39" i="318"/>
  <c r="AR37" i="318"/>
  <c r="AI37" i="318"/>
  <c r="AR35" i="318"/>
  <c r="AI35" i="318"/>
  <c r="AR33" i="318"/>
  <c r="AI33" i="318"/>
  <c r="AR31" i="318"/>
  <c r="AI31" i="318"/>
  <c r="AR29" i="318"/>
  <c r="AI29" i="318"/>
  <c r="AR27" i="318"/>
  <c r="AI27" i="318"/>
  <c r="AR25" i="318"/>
  <c r="AI25" i="318"/>
  <c r="AR23" i="318"/>
  <c r="AI23" i="318"/>
  <c r="AR21" i="318"/>
  <c r="AI21" i="318"/>
  <c r="AR19" i="318"/>
  <c r="AI19" i="318"/>
  <c r="AR17" i="318"/>
  <c r="AI17" i="318"/>
  <c r="AR15" i="318"/>
  <c r="AI15" i="318"/>
  <c r="G69" i="264" l="1"/>
  <c r="A23" i="279" l="1"/>
  <c r="B20" i="73" l="1"/>
  <c r="B19" i="73"/>
  <c r="G43" i="319" s="1"/>
  <c r="L43" i="319" s="1"/>
  <c r="B44" i="319" l="1"/>
  <c r="L44" i="319" s="1"/>
  <c r="L48" i="319"/>
  <c r="D29" i="278"/>
  <c r="L46" i="319" l="1"/>
  <c r="G64" i="297"/>
  <c r="H38" i="258" l="1"/>
  <c r="N140" i="310" l="1"/>
  <c r="N139" i="310"/>
  <c r="N152" i="310" l="1"/>
  <c r="H37" i="258"/>
  <c r="H32" i="258"/>
  <c r="H33" i="258"/>
  <c r="H34" i="258"/>
  <c r="H35" i="258"/>
  <c r="H36" i="258"/>
  <c r="H39" i="258"/>
  <c r="H31" i="258"/>
  <c r="H45" i="258" l="1"/>
  <c r="G69" i="297"/>
  <c r="G69" i="276"/>
  <c r="G64" i="276"/>
  <c r="G69" i="278"/>
  <c r="G64" i="278"/>
  <c r="G69" i="246"/>
  <c r="G64" i="246"/>
  <c r="G64" i="264"/>
  <c r="G69" i="296"/>
  <c r="G64" i="296"/>
  <c r="G69" i="240"/>
  <c r="G64" i="240"/>
  <c r="G65" i="240"/>
  <c r="G66" i="240"/>
  <c r="G67" i="240"/>
  <c r="G68" i="240"/>
  <c r="G78" i="296" l="1"/>
  <c r="G65" i="296"/>
  <c r="G66" i="296"/>
  <c r="G67" i="296"/>
  <c r="G68" i="296"/>
  <c r="B58" i="319" l="1"/>
  <c r="H17" i="118"/>
  <c r="G66" i="297"/>
  <c r="G67" i="297"/>
  <c r="G68" i="297"/>
  <c r="G70" i="297"/>
  <c r="G71" i="297"/>
  <c r="G72" i="297"/>
  <c r="L2" i="310" l="1"/>
  <c r="G8" i="280"/>
  <c r="K2" i="297"/>
  <c r="H18" i="118"/>
  <c r="M87" i="315"/>
  <c r="K87" i="315"/>
  <c r="J87" i="315"/>
  <c r="I87" i="315"/>
  <c r="G87" i="315"/>
  <c r="L83" i="315"/>
  <c r="K83" i="315"/>
  <c r="J83" i="315"/>
  <c r="I83" i="315"/>
  <c r="H83" i="315"/>
  <c r="G83" i="315"/>
  <c r="K77" i="315"/>
  <c r="L76" i="315"/>
  <c r="L75" i="315"/>
  <c r="J74" i="315"/>
  <c r="J73" i="315"/>
  <c r="I72" i="315"/>
  <c r="H72" i="315"/>
  <c r="H78" i="315" s="1"/>
  <c r="J71" i="315"/>
  <c r="I71" i="315"/>
  <c r="H71" i="315"/>
  <c r="L70" i="315"/>
  <c r="J70" i="315"/>
  <c r="I70" i="315"/>
  <c r="H70" i="315"/>
  <c r="G69" i="315"/>
  <c r="F67" i="315"/>
  <c r="C66" i="315"/>
  <c r="M65" i="315"/>
  <c r="K65" i="315"/>
  <c r="E65" i="315"/>
  <c r="C65" i="315"/>
  <c r="N64" i="315"/>
  <c r="N78" i="315" s="1"/>
  <c r="M64" i="315"/>
  <c r="L64" i="315"/>
  <c r="K64" i="315"/>
  <c r="J64" i="315"/>
  <c r="I64" i="315"/>
  <c r="H64" i="315"/>
  <c r="G64" i="315"/>
  <c r="G78" i="315" s="1"/>
  <c r="J35" i="315" s="1"/>
  <c r="F64" i="315"/>
  <c r="F78" i="315" s="1"/>
  <c r="J22" i="315" s="1"/>
  <c r="E64" i="315"/>
  <c r="D64" i="315"/>
  <c r="D78" i="315" s="1"/>
  <c r="J11" i="315" s="1"/>
  <c r="C64" i="315"/>
  <c r="C78" i="315" s="1"/>
  <c r="J6" i="315" s="1"/>
  <c r="B56" i="315"/>
  <c r="D55" i="315"/>
  <c r="B55" i="315"/>
  <c r="B54" i="315"/>
  <c r="B53" i="315"/>
  <c r="H45" i="315"/>
  <c r="G45" i="315"/>
  <c r="S44" i="315"/>
  <c r="R44" i="315"/>
  <c r="T44" i="315" s="1"/>
  <c r="T43" i="315"/>
  <c r="R41" i="315" s="1"/>
  <c r="T41" i="315" s="1"/>
  <c r="G43" i="315"/>
  <c r="G41" i="315"/>
  <c r="F41" i="315"/>
  <c r="B43" i="315" s="1"/>
  <c r="F43" i="315" s="1"/>
  <c r="D41" i="315"/>
  <c r="C40" i="315"/>
  <c r="B40" i="315"/>
  <c r="G35" i="315"/>
  <c r="F35" i="315"/>
  <c r="F86" i="315" s="1"/>
  <c r="N86" i="315" s="1"/>
  <c r="B34" i="315"/>
  <c r="F33" i="315"/>
  <c r="B32" i="315"/>
  <c r="J31" i="315"/>
  <c r="D31" i="315"/>
  <c r="F31" i="315" s="1"/>
  <c r="B30" i="315"/>
  <c r="G29" i="315"/>
  <c r="G31" i="315" s="1"/>
  <c r="G33" i="315" s="1"/>
  <c r="D29" i="315"/>
  <c r="B28" i="315"/>
  <c r="D24" i="315"/>
  <c r="G22" i="315"/>
  <c r="F22" i="315"/>
  <c r="B26" i="315" s="1"/>
  <c r="L26" i="315" s="1"/>
  <c r="D19" i="315"/>
  <c r="H18" i="315"/>
  <c r="F18" i="315"/>
  <c r="L18" i="315" s="1"/>
  <c r="B19" i="315" s="1"/>
  <c r="L19" i="315" s="1"/>
  <c r="E18" i="315"/>
  <c r="D18" i="315"/>
  <c r="B18" i="315"/>
  <c r="G16" i="315"/>
  <c r="F16" i="315"/>
  <c r="D85" i="315" s="1"/>
  <c r="D87" i="315" s="1"/>
  <c r="F13" i="315"/>
  <c r="L13" i="315" s="1"/>
  <c r="B14" i="315" s="1"/>
  <c r="L14" i="315" s="1"/>
  <c r="G11" i="315"/>
  <c r="F11" i="315"/>
  <c r="C85" i="315" s="1"/>
  <c r="C87" i="315" s="1"/>
  <c r="H8" i="315"/>
  <c r="D8" i="315"/>
  <c r="B8" i="315"/>
  <c r="F8" i="315" s="1"/>
  <c r="L8" i="315" s="1"/>
  <c r="B9" i="315" s="1"/>
  <c r="L9" i="315" s="1"/>
  <c r="F6" i="315"/>
  <c r="B84" i="315" s="1"/>
  <c r="E6" i="315"/>
  <c r="D6" i="315"/>
  <c r="C6" i="315"/>
  <c r="B2" i="315"/>
  <c r="L6" i="315" l="1"/>
  <c r="I78" i="315"/>
  <c r="E78" i="315"/>
  <c r="J16" i="315" s="1"/>
  <c r="B37" i="315"/>
  <c r="F37" i="315" s="1"/>
  <c r="L37" i="315" s="1"/>
  <c r="B38" i="315" s="1"/>
  <c r="L38" i="315" s="1"/>
  <c r="J78" i="315"/>
  <c r="K78" i="315"/>
  <c r="B39" i="315"/>
  <c r="L39" i="315" s="1"/>
  <c r="L78" i="315"/>
  <c r="M78" i="315"/>
  <c r="L35" i="315"/>
  <c r="L16" i="315"/>
  <c r="L11" i="315"/>
  <c r="L22" i="315"/>
  <c r="L43" i="315"/>
  <c r="B44" i="315" s="1"/>
  <c r="L44" i="315" s="1"/>
  <c r="L48" i="315" s="1"/>
  <c r="B87" i="315"/>
  <c r="N84" i="315"/>
  <c r="B45" i="315"/>
  <c r="L45" i="315" s="1"/>
  <c r="L49" i="315" s="1"/>
  <c r="E85" i="315"/>
  <c r="E87" i="315" s="1"/>
  <c r="L31" i="315"/>
  <c r="J41" i="315"/>
  <c r="L41" i="315" s="1"/>
  <c r="B24" i="315"/>
  <c r="F24" i="315" s="1"/>
  <c r="L24" i="315" s="1"/>
  <c r="B25" i="315" s="1"/>
  <c r="L25" i="315" s="1"/>
  <c r="B29" i="315"/>
  <c r="F29" i="315" s="1"/>
  <c r="P42" i="315"/>
  <c r="J33" i="315"/>
  <c r="L33" i="315" s="1"/>
  <c r="J29" i="315"/>
  <c r="F85" i="315" l="1"/>
  <c r="L29" i="315"/>
  <c r="L47" i="315" s="1"/>
  <c r="L46" i="315" l="1"/>
  <c r="F87" i="315"/>
  <c r="N87" i="315" s="1"/>
  <c r="N85" i="315"/>
  <c r="B82" i="315" l="1"/>
  <c r="B60" i="315"/>
  <c r="X104" i="258" l="1"/>
  <c r="X103" i="258"/>
  <c r="X102" i="258"/>
  <c r="X101" i="258"/>
  <c r="X100" i="258"/>
  <c r="X99" i="258"/>
  <c r="X98" i="258"/>
  <c r="X97" i="258"/>
  <c r="X96" i="258"/>
  <c r="X95" i="258"/>
  <c r="X94" i="258"/>
  <c r="X93" i="258"/>
  <c r="X92" i="258"/>
  <c r="X91" i="258"/>
  <c r="X90" i="258"/>
  <c r="X89" i="258"/>
  <c r="X88" i="258"/>
  <c r="X87" i="258"/>
  <c r="X86" i="258"/>
  <c r="X85" i="258"/>
  <c r="X84" i="258"/>
  <c r="X83" i="258"/>
  <c r="X82" i="258"/>
  <c r="X81" i="258"/>
  <c r="X80" i="258"/>
  <c r="X78" i="258"/>
  <c r="X77" i="258"/>
  <c r="X76" i="258"/>
  <c r="X75" i="258"/>
  <c r="X74" i="258"/>
  <c r="X73" i="258"/>
  <c r="X72" i="258"/>
  <c r="X71" i="258"/>
  <c r="X70" i="258"/>
  <c r="X69" i="258"/>
  <c r="X68" i="258"/>
  <c r="X67" i="258"/>
  <c r="X66" i="258"/>
  <c r="X65" i="258"/>
  <c r="X64" i="258"/>
  <c r="X63" i="258"/>
  <c r="X62" i="258"/>
  <c r="X61" i="258"/>
  <c r="X60" i="258"/>
  <c r="X59" i="258"/>
  <c r="X58" i="258"/>
  <c r="X57" i="258"/>
  <c r="X56" i="258"/>
  <c r="X55" i="258"/>
  <c r="X54" i="258"/>
  <c r="X53" i="258"/>
  <c r="X52" i="258"/>
  <c r="X51" i="258"/>
  <c r="X50" i="258"/>
  <c r="X49" i="258"/>
  <c r="X48" i="258"/>
  <c r="X47" i="258"/>
  <c r="X46" i="258"/>
  <c r="X45" i="258"/>
  <c r="X44" i="258"/>
  <c r="X43" i="258"/>
  <c r="X42" i="258"/>
  <c r="X41" i="258"/>
  <c r="X40" i="258"/>
  <c r="X39" i="258"/>
  <c r="X38" i="258"/>
  <c r="X37" i="258"/>
  <c r="X36" i="258"/>
  <c r="X35" i="258"/>
  <c r="X34" i="258"/>
  <c r="X33" i="258"/>
  <c r="X32" i="258"/>
  <c r="X31" i="258"/>
  <c r="X30" i="258"/>
  <c r="X29" i="258"/>
  <c r="X28" i="258"/>
  <c r="X27" i="258"/>
  <c r="X26" i="258"/>
  <c r="X25" i="258"/>
  <c r="X24" i="258"/>
  <c r="X23" i="258"/>
  <c r="X5" i="258"/>
  <c r="X6" i="258"/>
  <c r="X7" i="258"/>
  <c r="X8" i="258"/>
  <c r="X9" i="258"/>
  <c r="X10" i="258"/>
  <c r="X11" i="258"/>
  <c r="X12" i="258"/>
  <c r="X13" i="258"/>
  <c r="X14" i="258"/>
  <c r="X15" i="258"/>
  <c r="X16" i="258"/>
  <c r="X17" i="258"/>
  <c r="X18" i="258"/>
  <c r="X19" i="258"/>
  <c r="X20" i="258"/>
  <c r="X21" i="258"/>
  <c r="X22" i="258"/>
  <c r="X4" i="258"/>
  <c r="X105" i="258" l="1"/>
  <c r="B2" i="319"/>
  <c r="B2" i="297" l="1"/>
  <c r="C2" i="310"/>
  <c r="H114" i="310"/>
  <c r="H99" i="310"/>
  <c r="J149" i="312" l="1"/>
  <c r="J142" i="312" l="1"/>
  <c r="AP7" i="301" l="1"/>
  <c r="AQ7" i="301"/>
  <c r="AR7" i="301"/>
  <c r="AS7" i="301"/>
  <c r="AP8" i="301"/>
  <c r="AQ8" i="301"/>
  <c r="AR8" i="301"/>
  <c r="AS8" i="301"/>
  <c r="AP9" i="301"/>
  <c r="AQ9" i="301"/>
  <c r="AR9" i="301"/>
  <c r="AS9" i="301"/>
  <c r="AP10" i="301"/>
  <c r="AQ10" i="301"/>
  <c r="AR10" i="301"/>
  <c r="AS10" i="301"/>
  <c r="AP11" i="301"/>
  <c r="AQ11" i="301"/>
  <c r="AR11" i="301"/>
  <c r="AS11" i="301"/>
  <c r="AQ6" i="301"/>
  <c r="AR6" i="301"/>
  <c r="AS6" i="301"/>
  <c r="AP6" i="301" l="1"/>
  <c r="D7" i="258" l="1"/>
  <c r="F7" i="258" s="1"/>
  <c r="U46" i="297"/>
  <c r="T41" i="297"/>
  <c r="T41" i="276"/>
  <c r="P42" i="276" s="1"/>
  <c r="D41" i="278"/>
  <c r="T41" i="278"/>
  <c r="P42" i="278" s="1"/>
  <c r="P42" i="246"/>
  <c r="B29" i="264" l="1"/>
  <c r="P42" i="297"/>
  <c r="B29" i="297"/>
  <c r="B29" i="246"/>
  <c r="R41" i="296" l="1"/>
  <c r="AH24" i="313" l="1"/>
  <c r="AH23" i="313"/>
  <c r="AH22" i="313"/>
  <c r="AH21" i="313"/>
  <c r="AH20" i="313"/>
  <c r="AH19" i="313"/>
  <c r="AH18" i="313"/>
  <c r="AH17" i="313"/>
  <c r="AH16" i="313"/>
  <c r="AH15" i="313"/>
  <c r="AH14" i="313"/>
  <c r="AH13" i="313"/>
  <c r="AH12" i="313"/>
  <c r="AH11" i="313"/>
  <c r="AH10" i="313"/>
  <c r="AH9" i="313"/>
  <c r="AH8" i="313"/>
  <c r="AH7" i="313"/>
  <c r="AH7" i="314"/>
  <c r="C159" i="312"/>
  <c r="D159" i="312"/>
  <c r="E159" i="312"/>
  <c r="F159" i="312"/>
  <c r="G159" i="312"/>
  <c r="H159" i="312"/>
  <c r="J159" i="312"/>
  <c r="K159" i="312"/>
  <c r="Y36" i="289" l="1"/>
  <c r="Y37" i="289"/>
  <c r="Y38" i="289"/>
  <c r="Y39" i="289"/>
  <c r="Y40" i="289"/>
  <c r="Y41" i="289"/>
  <c r="Y42" i="289"/>
  <c r="Y43" i="289"/>
  <c r="Y44" i="289"/>
  <c r="Y45" i="289"/>
  <c r="Y46" i="289"/>
  <c r="Y47" i="289"/>
  <c r="Y48" i="289"/>
  <c r="Y49" i="289"/>
  <c r="Y50" i="289"/>
  <c r="Y51" i="289"/>
  <c r="Y52" i="289"/>
  <c r="Y53" i="289"/>
  <c r="Y54" i="289"/>
  <c r="Y55" i="289"/>
  <c r="Y56" i="289"/>
  <c r="Y57" i="289"/>
  <c r="Y58" i="289"/>
  <c r="Y59" i="289"/>
  <c r="Y60" i="289"/>
  <c r="Y61" i="289"/>
  <c r="Y62" i="289"/>
  <c r="Y63" i="289"/>
  <c r="Y64" i="289"/>
  <c r="Y65" i="289"/>
  <c r="Y66" i="289"/>
  <c r="Y67" i="289"/>
  <c r="Y68" i="289"/>
  <c r="Y69" i="289"/>
  <c r="Y70" i="289"/>
  <c r="Y71" i="289"/>
  <c r="Y72" i="289"/>
  <c r="Y73" i="289"/>
  <c r="Y74" i="289"/>
  <c r="Y75" i="289"/>
  <c r="Y76" i="289"/>
  <c r="Y77" i="289"/>
  <c r="Y78" i="289"/>
  <c r="Y79" i="289"/>
  <c r="AV11" i="301"/>
  <c r="AV10" i="301"/>
  <c r="AV9" i="301"/>
  <c r="AV8" i="301"/>
  <c r="AV7" i="301"/>
  <c r="AV6" i="301"/>
  <c r="I11" i="300"/>
  <c r="I10" i="300"/>
  <c r="I9" i="300"/>
  <c r="I8" i="300"/>
  <c r="I7" i="300"/>
  <c r="I6" i="300"/>
  <c r="AH6" i="314"/>
  <c r="AH6" i="313"/>
  <c r="G99" i="310"/>
  <c r="J35" i="300" l="1"/>
  <c r="D6" i="310"/>
  <c r="E6" i="310"/>
  <c r="F6" i="310"/>
  <c r="G6" i="310"/>
  <c r="C8" i="310"/>
  <c r="E8" i="310"/>
  <c r="G8" i="310"/>
  <c r="M8" i="310" s="1"/>
  <c r="C9" i="310" s="1"/>
  <c r="M9" i="310" s="1"/>
  <c r="I8" i="310"/>
  <c r="G11" i="310"/>
  <c r="G13" i="310"/>
  <c r="M13" i="310" s="1"/>
  <c r="C14" i="310" s="1"/>
  <c r="M14" i="310" s="1"/>
  <c r="G16" i="310"/>
  <c r="C18" i="310"/>
  <c r="E18" i="310"/>
  <c r="F18" i="310"/>
  <c r="G18" i="310"/>
  <c r="M18" i="310" s="1"/>
  <c r="C19" i="310" s="1"/>
  <c r="I18" i="310"/>
  <c r="E19" i="310"/>
  <c r="G22" i="310"/>
  <c r="C26" i="310" s="1"/>
  <c r="M26" i="310" s="1"/>
  <c r="E24" i="310"/>
  <c r="G24" i="310"/>
  <c r="M24" i="310" s="1"/>
  <c r="C25" i="310" s="1"/>
  <c r="M25" i="310" s="1"/>
  <c r="C28" i="310"/>
  <c r="C29" i="310"/>
  <c r="E29" i="310"/>
  <c r="G29" i="310"/>
  <c r="C30" i="310"/>
  <c r="E31" i="310"/>
  <c r="G31" i="310"/>
  <c r="H31" i="310"/>
  <c r="H33" i="310" s="1"/>
  <c r="C32" i="310"/>
  <c r="G33" i="310"/>
  <c r="C34" i="310"/>
  <c r="G35" i="310"/>
  <c r="C39" i="310" s="1"/>
  <c r="M39" i="310" s="1"/>
  <c r="G37" i="310"/>
  <c r="M37" i="310" s="1"/>
  <c r="C38" i="310" s="1"/>
  <c r="M38" i="310" s="1"/>
  <c r="C40" i="310"/>
  <c r="D40" i="310"/>
  <c r="E41" i="310"/>
  <c r="G41" i="310"/>
  <c r="G43" i="310"/>
  <c r="M43" i="310" s="1"/>
  <c r="C44" i="310" s="1"/>
  <c r="M44" i="310" s="1"/>
  <c r="E48" i="310"/>
  <c r="G48" i="310"/>
  <c r="G50" i="310"/>
  <c r="M50" i="310" s="1"/>
  <c r="C51" i="310" s="1"/>
  <c r="M51" i="310" s="1"/>
  <c r="E54" i="310"/>
  <c r="G54" i="310"/>
  <c r="E55" i="310"/>
  <c r="G55" i="310"/>
  <c r="I55" i="310"/>
  <c r="G57" i="310"/>
  <c r="M57" i="310" s="1"/>
  <c r="C58" i="310" s="1"/>
  <c r="M58" i="310" s="1"/>
  <c r="G59" i="310"/>
  <c r="M59" i="310" s="1"/>
  <c r="C60" i="310" s="1"/>
  <c r="M60" i="310" s="1"/>
  <c r="C61" i="310"/>
  <c r="M61" i="310" s="1"/>
  <c r="C63" i="310"/>
  <c r="C66" i="310" s="1"/>
  <c r="E63" i="310"/>
  <c r="G63" i="310"/>
  <c r="E64" i="310"/>
  <c r="H64" i="310"/>
  <c r="G66" i="310"/>
  <c r="M66" i="310" s="1"/>
  <c r="G67" i="310"/>
  <c r="M67" i="310" s="1"/>
  <c r="C69" i="310"/>
  <c r="G69" i="310"/>
  <c r="H69" i="310"/>
  <c r="E70" i="310"/>
  <c r="G70" i="310"/>
  <c r="E71" i="310"/>
  <c r="G71" i="310"/>
  <c r="E72" i="310"/>
  <c r="G72" i="310"/>
  <c r="E73" i="310"/>
  <c r="G73" i="310"/>
  <c r="E74" i="310"/>
  <c r="G74" i="310"/>
  <c r="E75" i="310"/>
  <c r="G75" i="310"/>
  <c r="E76" i="310"/>
  <c r="G76" i="310"/>
  <c r="E77" i="310"/>
  <c r="G77" i="310"/>
  <c r="E78" i="310"/>
  <c r="G78" i="310"/>
  <c r="E79" i="310"/>
  <c r="G79" i="310"/>
  <c r="E80" i="310"/>
  <c r="G80" i="310"/>
  <c r="E82" i="310"/>
  <c r="G82" i="310"/>
  <c r="M82" i="310" s="1"/>
  <c r="C83" i="310" s="1"/>
  <c r="M83" i="310" s="1"/>
  <c r="M81" i="310" s="1"/>
  <c r="H86" i="310"/>
  <c r="G87" i="310"/>
  <c r="G88" i="310"/>
  <c r="G89" i="310"/>
  <c r="G90" i="310"/>
  <c r="G91" i="310"/>
  <c r="G92" i="310"/>
  <c r="C94" i="310"/>
  <c r="C96" i="310" s="1"/>
  <c r="M96" i="310" s="1"/>
  <c r="E94" i="310"/>
  <c r="B3" i="301"/>
  <c r="G94" i="310" l="1"/>
  <c r="M94" i="310" s="1"/>
  <c r="C95" i="310" s="1"/>
  <c r="M95" i="310" s="1"/>
  <c r="M93" i="310" s="1"/>
  <c r="M19" i="310"/>
  <c r="C67" i="310"/>
  <c r="C64" i="310"/>
  <c r="G64" i="310" s="1"/>
  <c r="C24" i="310"/>
  <c r="C45" i="310"/>
  <c r="M45" i="310" s="1"/>
  <c r="C84" i="310"/>
  <c r="M84" i="310" s="1"/>
  <c r="C52" i="310"/>
  <c r="M52" i="310" s="1"/>
  <c r="C43" i="310"/>
  <c r="C50" i="310"/>
  <c r="C37" i="310"/>
  <c r="C82" i="310"/>
  <c r="T31" i="289"/>
  <c r="T32" i="289"/>
  <c r="T33" i="289"/>
  <c r="T34" i="289"/>
  <c r="T35" i="289"/>
  <c r="T30" i="289"/>
  <c r="S31" i="289"/>
  <c r="Y31" i="289" s="1"/>
  <c r="S32" i="289"/>
  <c r="Y32" i="289" s="1"/>
  <c r="S33" i="289"/>
  <c r="Y33" i="289" s="1"/>
  <c r="S34" i="289"/>
  <c r="Y34" i="289" s="1"/>
  <c r="S35" i="289"/>
  <c r="Y35" i="289" s="1"/>
  <c r="S30" i="289"/>
  <c r="Y30" i="289" s="1"/>
  <c r="C31" i="289"/>
  <c r="C32" i="289"/>
  <c r="C33" i="289"/>
  <c r="C34" i="289"/>
  <c r="C35" i="289"/>
  <c r="C30" i="289"/>
  <c r="B31" i="289"/>
  <c r="H31" i="289" s="1"/>
  <c r="B32" i="289"/>
  <c r="H32" i="289" s="1"/>
  <c r="B33" i="289"/>
  <c r="H33" i="289" s="1"/>
  <c r="B34" i="289"/>
  <c r="H34" i="289" s="1"/>
  <c r="B35" i="289"/>
  <c r="H35" i="289" s="1"/>
  <c r="B30" i="289"/>
  <c r="H30" i="289" s="1"/>
  <c r="AV33" i="301"/>
  <c r="AU33" i="301"/>
  <c r="AU13" i="301"/>
  <c r="AU12" i="301"/>
  <c r="B38" i="301" l="1"/>
  <c r="B39" i="301"/>
  <c r="AG56" i="314" l="1"/>
  <c r="AH56" i="314" s="1"/>
  <c r="AG57" i="314"/>
  <c r="AH57" i="314" s="1"/>
  <c r="AG58" i="314"/>
  <c r="AH58" i="314" s="1"/>
  <c r="AG59" i="314"/>
  <c r="AH59" i="314" s="1"/>
  <c r="AG60" i="314"/>
  <c r="AH60" i="314" s="1"/>
  <c r="AG61" i="314"/>
  <c r="AH61" i="314" s="1"/>
  <c r="AG62" i="314"/>
  <c r="AH62" i="314" s="1"/>
  <c r="AG63" i="314"/>
  <c r="AH63" i="314" s="1"/>
  <c r="AG64" i="314"/>
  <c r="AH64" i="314" s="1"/>
  <c r="AG65" i="314"/>
  <c r="AH65" i="314" s="1"/>
  <c r="AG66" i="314"/>
  <c r="AH66" i="314" s="1"/>
  <c r="AG67" i="314"/>
  <c r="AH67" i="314" s="1"/>
  <c r="AG68" i="314"/>
  <c r="AH68" i="314" s="1"/>
  <c r="AG69" i="314"/>
  <c r="AH69" i="314" s="1"/>
  <c r="AG70" i="314"/>
  <c r="AH70" i="314" s="1"/>
  <c r="AG71" i="314"/>
  <c r="AH71" i="314" s="1"/>
  <c r="AG72" i="314"/>
  <c r="AH72" i="314" s="1"/>
  <c r="AG73" i="314"/>
  <c r="AH73" i="314" s="1"/>
  <c r="AG55" i="314"/>
  <c r="AH55" i="314" s="1"/>
  <c r="C56" i="314"/>
  <c r="D56" i="314"/>
  <c r="E56" i="314"/>
  <c r="F56" i="314"/>
  <c r="C57" i="314"/>
  <c r="D57" i="314"/>
  <c r="E57" i="314"/>
  <c r="F57" i="314"/>
  <c r="C58" i="314"/>
  <c r="D58" i="314"/>
  <c r="E58" i="314"/>
  <c r="F58" i="314"/>
  <c r="C59" i="314"/>
  <c r="D59" i="314"/>
  <c r="E59" i="314"/>
  <c r="F59" i="314"/>
  <c r="C60" i="314"/>
  <c r="D60" i="314"/>
  <c r="E60" i="314"/>
  <c r="F60" i="314"/>
  <c r="C61" i="314"/>
  <c r="D61" i="314"/>
  <c r="E61" i="314"/>
  <c r="F61" i="314"/>
  <c r="C62" i="314"/>
  <c r="D62" i="314"/>
  <c r="E62" i="314"/>
  <c r="F62" i="314"/>
  <c r="C63" i="314"/>
  <c r="D63" i="314"/>
  <c r="E63" i="314"/>
  <c r="F63" i="314"/>
  <c r="C64" i="314"/>
  <c r="D64" i="314"/>
  <c r="E64" i="314"/>
  <c r="F64" i="314"/>
  <c r="C65" i="314"/>
  <c r="D65" i="314"/>
  <c r="E65" i="314"/>
  <c r="F65" i="314"/>
  <c r="C66" i="314"/>
  <c r="D66" i="314"/>
  <c r="E66" i="314"/>
  <c r="F66" i="314"/>
  <c r="C67" i="314"/>
  <c r="D67" i="314"/>
  <c r="E67" i="314"/>
  <c r="F67" i="314"/>
  <c r="C68" i="314"/>
  <c r="D68" i="314"/>
  <c r="E68" i="314"/>
  <c r="F68" i="314"/>
  <c r="C69" i="314"/>
  <c r="D69" i="314"/>
  <c r="E69" i="314"/>
  <c r="F69" i="314"/>
  <c r="C70" i="314"/>
  <c r="D70" i="314"/>
  <c r="E70" i="314"/>
  <c r="F70" i="314"/>
  <c r="C71" i="314"/>
  <c r="D71" i="314"/>
  <c r="E71" i="314"/>
  <c r="F71" i="314"/>
  <c r="C72" i="314"/>
  <c r="D72" i="314"/>
  <c r="E72" i="314"/>
  <c r="F72" i="314"/>
  <c r="C73" i="314"/>
  <c r="D73" i="314"/>
  <c r="E73" i="314"/>
  <c r="F73" i="314"/>
  <c r="F55" i="314"/>
  <c r="E55" i="314"/>
  <c r="D55" i="314"/>
  <c r="C55" i="314"/>
  <c r="AH75" i="314"/>
  <c r="AG75" i="314"/>
  <c r="AE74" i="314"/>
  <c r="AE75" i="314" s="1"/>
  <c r="AD74" i="314"/>
  <c r="AD75" i="314" s="1"/>
  <c r="AC74" i="314"/>
  <c r="AC75" i="314" s="1"/>
  <c r="AB74" i="314"/>
  <c r="AB75" i="314" s="1"/>
  <c r="AA74" i="314"/>
  <c r="AA75" i="314" s="1"/>
  <c r="Z74" i="314"/>
  <c r="Z75" i="314" s="1"/>
  <c r="Y74" i="314"/>
  <c r="Y75" i="314" s="1"/>
  <c r="X74" i="314"/>
  <c r="X75" i="314" s="1"/>
  <c r="W74" i="314"/>
  <c r="W75" i="314" s="1"/>
  <c r="V74" i="314"/>
  <c r="V75" i="314" s="1"/>
  <c r="U74" i="314"/>
  <c r="U75" i="314" s="1"/>
  <c r="T74" i="314"/>
  <c r="T75" i="314" s="1"/>
  <c r="S74" i="314"/>
  <c r="S75" i="314" s="1"/>
  <c r="R74" i="314"/>
  <c r="R75" i="314" s="1"/>
  <c r="Q74" i="314"/>
  <c r="Q75" i="314" s="1"/>
  <c r="P74" i="314"/>
  <c r="P75" i="314" s="1"/>
  <c r="O74" i="314"/>
  <c r="O75" i="314" s="1"/>
  <c r="N74" i="314"/>
  <c r="N75" i="314" s="1"/>
  <c r="M74" i="314"/>
  <c r="M75" i="314" s="1"/>
  <c r="L74" i="314"/>
  <c r="L75" i="314" s="1"/>
  <c r="K74" i="314"/>
  <c r="K75" i="314" s="1"/>
  <c r="J74" i="314"/>
  <c r="J75" i="314" s="1"/>
  <c r="I74" i="314"/>
  <c r="I75" i="314" s="1"/>
  <c r="H74" i="314"/>
  <c r="H75" i="314" s="1"/>
  <c r="G74" i="314"/>
  <c r="G75" i="314" s="1"/>
  <c r="AF65" i="314" l="1"/>
  <c r="AI65" i="314" s="1"/>
  <c r="AF63" i="314"/>
  <c r="AI63" i="314" s="1"/>
  <c r="AF71" i="314"/>
  <c r="AI71" i="314" s="1"/>
  <c r="AF59" i="314"/>
  <c r="AI59" i="314" s="1"/>
  <c r="AF66" i="314"/>
  <c r="AF73" i="314"/>
  <c r="AI73" i="314" s="1"/>
  <c r="AF70" i="314"/>
  <c r="AI70" i="314" s="1"/>
  <c r="AF67" i="314"/>
  <c r="AI67" i="314" s="1"/>
  <c r="AF64" i="314"/>
  <c r="AF61" i="314"/>
  <c r="AF58" i="314"/>
  <c r="AI58" i="314" s="1"/>
  <c r="AF69" i="314"/>
  <c r="AF72" i="314"/>
  <c r="AI72" i="314" s="1"/>
  <c r="AF60" i="314"/>
  <c r="AI60" i="314" s="1"/>
  <c r="AF57" i="314"/>
  <c r="AF68" i="314"/>
  <c r="AF62" i="314"/>
  <c r="AF55" i="314"/>
  <c r="D74" i="314"/>
  <c r="D75" i="314" s="1"/>
  <c r="AF56" i="314"/>
  <c r="AI56" i="314" s="1"/>
  <c r="E74" i="314"/>
  <c r="E75" i="314" s="1"/>
  <c r="F74" i="314"/>
  <c r="F75" i="314" s="1"/>
  <c r="AI66" i="314"/>
  <c r="AI55" i="314"/>
  <c r="C74" i="314"/>
  <c r="C75" i="314" s="1"/>
  <c r="AI62" i="314" l="1"/>
  <c r="AJ62" i="314" s="1"/>
  <c r="AI61" i="314"/>
  <c r="AJ61" i="314" s="1"/>
  <c r="AI64" i="314"/>
  <c r="AJ64" i="314" s="1"/>
  <c r="AI69" i="314"/>
  <c r="AJ69" i="314" s="1"/>
  <c r="AI68" i="314"/>
  <c r="AJ68" i="314" s="1"/>
  <c r="AI57" i="314"/>
  <c r="AI74" i="314" s="1"/>
  <c r="AF74" i="314"/>
  <c r="AF75" i="314"/>
  <c r="AJ72" i="314"/>
  <c r="AJ71" i="314"/>
  <c r="AJ66" i="314"/>
  <c r="AJ60" i="314"/>
  <c r="AJ73" i="314"/>
  <c r="AJ63" i="314"/>
  <c r="AJ59" i="314"/>
  <c r="AJ67" i="314"/>
  <c r="AJ58" i="314"/>
  <c r="AJ55" i="314"/>
  <c r="AJ56" i="314"/>
  <c r="AJ70" i="314"/>
  <c r="AJ65" i="314"/>
  <c r="AJ57" i="314" l="1"/>
  <c r="AJ74" i="314" s="1"/>
  <c r="B36" i="314" l="1"/>
  <c r="B37" i="314"/>
  <c r="AL29" i="313"/>
  <c r="AI29" i="313"/>
  <c r="AF9" i="314"/>
  <c r="AF10" i="314"/>
  <c r="AF11" i="314"/>
  <c r="AF12" i="314"/>
  <c r="AF13" i="314"/>
  <c r="AF14" i="314"/>
  <c r="AF15" i="314"/>
  <c r="AF16" i="314"/>
  <c r="AG31" i="314" l="1"/>
  <c r="AG15" i="314"/>
  <c r="AH15" i="314" s="1"/>
  <c r="AG16" i="314"/>
  <c r="AH16" i="314" s="1"/>
  <c r="AG14" i="314"/>
  <c r="AH14" i="314" s="1"/>
  <c r="AG13" i="314"/>
  <c r="AH13" i="314" s="1"/>
  <c r="AG12" i="314"/>
  <c r="AH12" i="314" s="1"/>
  <c r="AG11" i="314"/>
  <c r="AH11" i="314" s="1"/>
  <c r="AG10" i="314"/>
  <c r="AH10" i="314" s="1"/>
  <c r="AG9" i="314"/>
  <c r="AH9" i="314" s="1"/>
  <c r="AG8" i="314"/>
  <c r="AH8" i="314" s="1"/>
  <c r="B40" i="314" l="1"/>
  <c r="B39" i="314"/>
  <c r="B4" i="73"/>
  <c r="M152" i="312" l="1"/>
  <c r="AH31" i="314" l="1"/>
  <c r="AE30" i="314"/>
  <c r="AE31" i="314" s="1"/>
  <c r="AD30" i="314"/>
  <c r="AD31" i="314" s="1"/>
  <c r="AC30" i="314"/>
  <c r="AC31" i="314" s="1"/>
  <c r="AB30" i="314"/>
  <c r="AB31" i="314" s="1"/>
  <c r="AA30" i="314"/>
  <c r="AA31" i="314" s="1"/>
  <c r="Z30" i="314"/>
  <c r="Z31" i="314" s="1"/>
  <c r="Y30" i="314"/>
  <c r="Y31" i="314" s="1"/>
  <c r="X30" i="314"/>
  <c r="X31" i="314" s="1"/>
  <c r="W30" i="314"/>
  <c r="W31" i="314" s="1"/>
  <c r="V30" i="314"/>
  <c r="V31" i="314" s="1"/>
  <c r="U30" i="314"/>
  <c r="U31" i="314" s="1"/>
  <c r="T30" i="314"/>
  <c r="T31" i="314" s="1"/>
  <c r="S30" i="314"/>
  <c r="S31" i="314" s="1"/>
  <c r="R30" i="314"/>
  <c r="R31" i="314" s="1"/>
  <c r="Q30" i="314"/>
  <c r="Q31" i="314" s="1"/>
  <c r="P30" i="314"/>
  <c r="P31" i="314" s="1"/>
  <c r="O30" i="314"/>
  <c r="O31" i="314" s="1"/>
  <c r="N30" i="314"/>
  <c r="N31" i="314" s="1"/>
  <c r="M30" i="314"/>
  <c r="M31" i="314" s="1"/>
  <c r="L30" i="314"/>
  <c r="L31" i="314" s="1"/>
  <c r="K30" i="314"/>
  <c r="K31" i="314" s="1"/>
  <c r="J30" i="314"/>
  <c r="J31" i="314" s="1"/>
  <c r="I30" i="314"/>
  <c r="I31" i="314" s="1"/>
  <c r="H30" i="314"/>
  <c r="H31" i="314" s="1"/>
  <c r="G30" i="314"/>
  <c r="G31" i="314" s="1"/>
  <c r="F30" i="314"/>
  <c r="F31" i="314" s="1"/>
  <c r="E30" i="314"/>
  <c r="E31" i="314" s="1"/>
  <c r="D30" i="314"/>
  <c r="D31" i="314" s="1"/>
  <c r="C30" i="314"/>
  <c r="C31" i="314" s="1"/>
  <c r="AH29" i="314"/>
  <c r="AF29" i="314"/>
  <c r="AI29" i="314" s="1"/>
  <c r="AI45" i="314" s="1"/>
  <c r="C74" i="312" s="1"/>
  <c r="G74" i="312" s="1"/>
  <c r="AH28" i="314"/>
  <c r="AF28" i="314"/>
  <c r="AI28" i="314" s="1"/>
  <c r="AH27" i="314"/>
  <c r="AF27" i="314"/>
  <c r="AI27" i="314" s="1"/>
  <c r="AH26" i="314"/>
  <c r="AF26" i="314"/>
  <c r="AI26" i="314" s="1"/>
  <c r="AH25" i="314"/>
  <c r="AF25" i="314"/>
  <c r="AI25" i="314" s="1"/>
  <c r="AH24" i="314"/>
  <c r="AF24" i="314"/>
  <c r="AI24" i="314" s="1"/>
  <c r="AH23" i="314"/>
  <c r="AF23" i="314"/>
  <c r="AI23" i="314" s="1"/>
  <c r="AH22" i="314"/>
  <c r="AF22" i="314"/>
  <c r="AI22" i="314" s="1"/>
  <c r="AH21" i="314"/>
  <c r="AF21" i="314"/>
  <c r="AI21" i="314" s="1"/>
  <c r="AH20" i="314"/>
  <c r="AF20" i="314"/>
  <c r="AI20" i="314" s="1"/>
  <c r="AH19" i="314"/>
  <c r="AF19" i="314"/>
  <c r="AI19" i="314" s="1"/>
  <c r="AH18" i="314"/>
  <c r="AF18" i="314"/>
  <c r="AI18" i="314" s="1"/>
  <c r="AH17" i="314"/>
  <c r="AF17" i="314"/>
  <c r="AI17" i="314" s="1"/>
  <c r="AI16" i="314"/>
  <c r="AI15" i="314"/>
  <c r="AI14" i="314"/>
  <c r="AI13" i="314"/>
  <c r="AI12" i="314"/>
  <c r="AI11" i="314"/>
  <c r="AI10" i="314"/>
  <c r="AI9" i="314"/>
  <c r="AF8" i="314"/>
  <c r="AI8" i="314" s="1"/>
  <c r="AF7" i="314"/>
  <c r="AI7" i="314" s="1"/>
  <c r="AF6" i="314"/>
  <c r="AL3" i="314"/>
  <c r="AL52" i="314" s="1"/>
  <c r="AK39" i="313"/>
  <c r="AI39" i="313"/>
  <c r="AG39" i="313"/>
  <c r="E39" i="313"/>
  <c r="B39" i="313"/>
  <c r="AL28" i="313"/>
  <c r="AI28" i="313"/>
  <c r="AH26" i="313"/>
  <c r="AG26" i="313"/>
  <c r="AE25" i="313"/>
  <c r="AE26" i="313" s="1"/>
  <c r="AD25" i="313"/>
  <c r="AD26" i="313" s="1"/>
  <c r="AC25" i="313"/>
  <c r="AC26" i="313" s="1"/>
  <c r="AB25" i="313"/>
  <c r="AB26" i="313" s="1"/>
  <c r="AA25" i="313"/>
  <c r="AA26" i="313" s="1"/>
  <c r="Z25" i="313"/>
  <c r="Z26" i="313" s="1"/>
  <c r="Y25" i="313"/>
  <c r="Y26" i="313" s="1"/>
  <c r="X25" i="313"/>
  <c r="X26" i="313" s="1"/>
  <c r="W25" i="313"/>
  <c r="W26" i="313" s="1"/>
  <c r="V25" i="313"/>
  <c r="V26" i="313" s="1"/>
  <c r="U25" i="313"/>
  <c r="U26" i="313" s="1"/>
  <c r="T25" i="313"/>
  <c r="T26" i="313" s="1"/>
  <c r="S25" i="313"/>
  <c r="S26" i="313" s="1"/>
  <c r="R25" i="313"/>
  <c r="R26" i="313" s="1"/>
  <c r="Q25" i="313"/>
  <c r="Q26" i="313" s="1"/>
  <c r="P25" i="313"/>
  <c r="P26" i="313" s="1"/>
  <c r="O25" i="313"/>
  <c r="O26" i="313" s="1"/>
  <c r="N25" i="313"/>
  <c r="N26" i="313" s="1"/>
  <c r="M25" i="313"/>
  <c r="M26" i="313" s="1"/>
  <c r="L25" i="313"/>
  <c r="L26" i="313" s="1"/>
  <c r="K25" i="313"/>
  <c r="K26" i="313" s="1"/>
  <c r="J25" i="313"/>
  <c r="J26" i="313" s="1"/>
  <c r="I25" i="313"/>
  <c r="I26" i="313" s="1"/>
  <c r="H25" i="313"/>
  <c r="H26" i="313" s="1"/>
  <c r="G25" i="313"/>
  <c r="G26" i="313" s="1"/>
  <c r="F25" i="313"/>
  <c r="F26" i="313" s="1"/>
  <c r="E25" i="313"/>
  <c r="E26" i="313" s="1"/>
  <c r="D25" i="313"/>
  <c r="D26" i="313" s="1"/>
  <c r="C25" i="313"/>
  <c r="C26" i="313" s="1"/>
  <c r="AF24" i="313"/>
  <c r="AI24" i="313" s="1"/>
  <c r="AF23" i="313"/>
  <c r="AI23" i="313" s="1"/>
  <c r="AF22" i="313"/>
  <c r="AI22" i="313" s="1"/>
  <c r="AF21" i="313"/>
  <c r="AI21" i="313" s="1"/>
  <c r="AF20" i="313"/>
  <c r="AI20" i="313" s="1"/>
  <c r="AF19" i="313"/>
  <c r="AI19" i="313" s="1"/>
  <c r="AF18" i="313"/>
  <c r="AI18" i="313" s="1"/>
  <c r="AF17" i="313"/>
  <c r="AI17" i="313" s="1"/>
  <c r="AF16" i="313"/>
  <c r="AI16" i="313" s="1"/>
  <c r="AF15" i="313"/>
  <c r="AI15" i="313" s="1"/>
  <c r="AF14" i="313"/>
  <c r="AI14" i="313" s="1"/>
  <c r="AF13" i="313"/>
  <c r="AI13" i="313" s="1"/>
  <c r="AF12" i="313"/>
  <c r="AI12" i="313" s="1"/>
  <c r="AF11" i="313"/>
  <c r="AI11" i="313" s="1"/>
  <c r="AF10" i="313"/>
  <c r="AI10" i="313" s="1"/>
  <c r="AF9" i="313"/>
  <c r="AI9" i="313" s="1"/>
  <c r="AF8" i="313"/>
  <c r="AI8" i="313" s="1"/>
  <c r="AF7" i="313"/>
  <c r="AI7" i="313" s="1"/>
  <c r="AF6" i="313"/>
  <c r="AI6" i="313" s="1"/>
  <c r="AL3" i="313"/>
  <c r="J113" i="312"/>
  <c r="J152" i="312"/>
  <c r="J61" i="312" s="1"/>
  <c r="E152" i="312"/>
  <c r="J11" i="312" s="1"/>
  <c r="K151" i="312"/>
  <c r="K150" i="312"/>
  <c r="I152" i="312"/>
  <c r="J48" i="312" s="1"/>
  <c r="J31" i="312"/>
  <c r="G152" i="312"/>
  <c r="J22" i="312" s="1"/>
  <c r="L152" i="312"/>
  <c r="F152" i="312"/>
  <c r="J16" i="312" s="1"/>
  <c r="D152" i="312"/>
  <c r="C135" i="312"/>
  <c r="C134" i="312"/>
  <c r="E133" i="312"/>
  <c r="C132" i="312"/>
  <c r="C131" i="312"/>
  <c r="H120" i="312"/>
  <c r="G120" i="312"/>
  <c r="H118" i="312"/>
  <c r="H117" i="312"/>
  <c r="C116" i="312"/>
  <c r="G116" i="312" s="1"/>
  <c r="C122" i="312" s="1"/>
  <c r="L122" i="312" s="1"/>
  <c r="G113" i="312"/>
  <c r="E113" i="312"/>
  <c r="E98" i="312"/>
  <c r="C91" i="312"/>
  <c r="D90" i="312" s="1"/>
  <c r="E91" i="312" s="1"/>
  <c r="G91" i="312" s="1"/>
  <c r="H87" i="312"/>
  <c r="D87" i="312"/>
  <c r="H85" i="312"/>
  <c r="C85" i="312"/>
  <c r="H82" i="312"/>
  <c r="E82" i="312"/>
  <c r="H80" i="312"/>
  <c r="C80" i="312"/>
  <c r="H76" i="312"/>
  <c r="E76" i="312"/>
  <c r="E72" i="312"/>
  <c r="E74" i="312" s="1"/>
  <c r="E71" i="312"/>
  <c r="E70" i="312"/>
  <c r="E69" i="312"/>
  <c r="E68" i="312"/>
  <c r="E67" i="312"/>
  <c r="E66" i="312"/>
  <c r="E65" i="312"/>
  <c r="E64" i="312"/>
  <c r="H63" i="312"/>
  <c r="E63" i="312"/>
  <c r="H62" i="312"/>
  <c r="E62" i="312"/>
  <c r="E58" i="312"/>
  <c r="G58" i="312" s="1"/>
  <c r="L58" i="312" s="1"/>
  <c r="H56" i="312"/>
  <c r="G56" i="312"/>
  <c r="E53" i="312"/>
  <c r="C53" i="312"/>
  <c r="E52" i="312"/>
  <c r="C52" i="312"/>
  <c r="E50" i="312"/>
  <c r="G50" i="312" s="1"/>
  <c r="L50" i="312" s="1"/>
  <c r="C51" i="312" s="1"/>
  <c r="L51" i="312" s="1"/>
  <c r="E48" i="312"/>
  <c r="G48" i="312" s="1"/>
  <c r="W45" i="312"/>
  <c r="O43" i="312"/>
  <c r="S41" i="312"/>
  <c r="E41" i="312"/>
  <c r="G41" i="312" s="1"/>
  <c r="D40" i="312"/>
  <c r="C40" i="312"/>
  <c r="G35" i="312"/>
  <c r="C39" i="312" s="1"/>
  <c r="L39" i="312" s="1"/>
  <c r="C34" i="312"/>
  <c r="G33" i="312"/>
  <c r="C32" i="312"/>
  <c r="E31" i="312"/>
  <c r="G31" i="312" s="1"/>
  <c r="C30" i="312"/>
  <c r="E29" i="312"/>
  <c r="C29" i="312"/>
  <c r="C28" i="312"/>
  <c r="E24" i="312"/>
  <c r="G22" i="312"/>
  <c r="C26" i="312" s="1"/>
  <c r="L26" i="312" s="1"/>
  <c r="E19" i="312"/>
  <c r="I18" i="312"/>
  <c r="F18" i="312"/>
  <c r="E18" i="312"/>
  <c r="C18" i="312"/>
  <c r="G16" i="312"/>
  <c r="G13" i="312"/>
  <c r="L13" i="312" s="1"/>
  <c r="C14" i="312" s="1"/>
  <c r="L14" i="312" s="1"/>
  <c r="G11" i="312"/>
  <c r="I8" i="312"/>
  <c r="E8" i="312"/>
  <c r="C8" i="312"/>
  <c r="F6" i="312"/>
  <c r="E6" i="312"/>
  <c r="G6" i="312" s="1"/>
  <c r="D6" i="312"/>
  <c r="K2" i="312"/>
  <c r="C2" i="312"/>
  <c r="B3" i="313" s="1"/>
  <c r="B3" i="314" s="1"/>
  <c r="AI44" i="314" l="1"/>
  <c r="G29" i="312"/>
  <c r="E105" i="312"/>
  <c r="G105" i="312" s="1"/>
  <c r="G53" i="312"/>
  <c r="L11" i="312"/>
  <c r="G8" i="312"/>
  <c r="L8" i="312" s="1"/>
  <c r="C9" i="312" s="1"/>
  <c r="L9" i="312" s="1"/>
  <c r="G18" i="312"/>
  <c r="L18" i="312" s="1"/>
  <c r="C19" i="312" s="1"/>
  <c r="L19" i="312" s="1"/>
  <c r="E107" i="312"/>
  <c r="G107" i="312" s="1"/>
  <c r="E109" i="312"/>
  <c r="G109" i="312" s="1"/>
  <c r="G52" i="312"/>
  <c r="L22" i="312"/>
  <c r="H152" i="312"/>
  <c r="J35" i="312" s="1"/>
  <c r="L35" i="312" s="1"/>
  <c r="L31" i="312"/>
  <c r="L48" i="312"/>
  <c r="H61" i="312"/>
  <c r="H116" i="312"/>
  <c r="K152" i="312"/>
  <c r="J91" i="312" s="1"/>
  <c r="L91" i="312" s="1"/>
  <c r="C45" i="312"/>
  <c r="L45" i="312" s="1"/>
  <c r="C43" i="312"/>
  <c r="G43" i="312" s="1"/>
  <c r="L43" i="312" s="1"/>
  <c r="C44" i="312" s="1"/>
  <c r="L44" i="312" s="1"/>
  <c r="L120" i="312"/>
  <c r="C121" i="312" s="1"/>
  <c r="L121" i="312" s="1"/>
  <c r="E111" i="312"/>
  <c r="G111" i="312" s="1"/>
  <c r="E73" i="312"/>
  <c r="C37" i="312"/>
  <c r="G37" i="312" s="1"/>
  <c r="L37" i="312" s="1"/>
  <c r="C38" i="312" s="1"/>
  <c r="L38" i="312" s="1"/>
  <c r="E103" i="312"/>
  <c r="G103" i="312" s="1"/>
  <c r="L16" i="312"/>
  <c r="C24" i="312"/>
  <c r="G24" i="312" s="1"/>
  <c r="L24" i="312" s="1"/>
  <c r="C25" i="312" s="1"/>
  <c r="L25" i="312" s="1"/>
  <c r="L113" i="312"/>
  <c r="AJ23" i="314"/>
  <c r="AJ24" i="314"/>
  <c r="AI40" i="314"/>
  <c r="AL40" i="314" s="1"/>
  <c r="AJ29" i="314"/>
  <c r="AI41" i="314"/>
  <c r="C70" i="312" s="1"/>
  <c r="G70" i="312" s="1"/>
  <c r="AI39" i="314"/>
  <c r="C68" i="312" s="1"/>
  <c r="G68" i="312" s="1"/>
  <c r="AK73" i="314"/>
  <c r="AL73" i="314" s="1"/>
  <c r="AK55" i="314"/>
  <c r="AK62" i="314"/>
  <c r="AL62" i="314" s="1"/>
  <c r="AK72" i="314"/>
  <c r="AL72" i="314" s="1"/>
  <c r="AK65" i="314"/>
  <c r="AL65" i="314" s="1"/>
  <c r="AK63" i="314"/>
  <c r="AL63" i="314" s="1"/>
  <c r="AK68" i="314"/>
  <c r="AL68" i="314" s="1"/>
  <c r="AK70" i="314"/>
  <c r="AL70" i="314" s="1"/>
  <c r="AK71" i="314"/>
  <c r="AL71" i="314" s="1"/>
  <c r="AK64" i="314"/>
  <c r="AL64" i="314" s="1"/>
  <c r="AK59" i="314"/>
  <c r="AL59" i="314" s="1"/>
  <c r="AK66" i="314"/>
  <c r="AL66" i="314" s="1"/>
  <c r="AK56" i="314"/>
  <c r="AL56" i="314" s="1"/>
  <c r="AK69" i="314"/>
  <c r="AL69" i="314" s="1"/>
  <c r="AK60" i="314"/>
  <c r="AL60" i="314" s="1"/>
  <c r="AK67" i="314"/>
  <c r="AL67" i="314" s="1"/>
  <c r="AK61" i="314"/>
  <c r="AL61" i="314" s="1"/>
  <c r="AK58" i="314"/>
  <c r="AL58" i="314" s="1"/>
  <c r="AK57" i="314"/>
  <c r="AL57" i="314" s="1"/>
  <c r="AJ18" i="314"/>
  <c r="AJ26" i="314"/>
  <c r="AI42" i="314"/>
  <c r="C71" i="312" s="1"/>
  <c r="G71" i="312" s="1"/>
  <c r="AK26" i="314"/>
  <c r="AL26" i="314" s="1"/>
  <c r="AP26" i="314" s="1"/>
  <c r="AI36" i="314"/>
  <c r="AL36" i="314" s="1"/>
  <c r="AJ10" i="314"/>
  <c r="AF30" i="314"/>
  <c r="AI35" i="314"/>
  <c r="AL35" i="314" s="1"/>
  <c r="AJ15" i="314"/>
  <c r="AJ12" i="314"/>
  <c r="AF31" i="314"/>
  <c r="AI31" i="314" s="1"/>
  <c r="AK31" i="314" s="1"/>
  <c r="AI6" i="314"/>
  <c r="AJ24" i="313"/>
  <c r="AJ18" i="313"/>
  <c r="AJ16" i="313"/>
  <c r="AJ12" i="313"/>
  <c r="AJ11" i="313"/>
  <c r="AJ8" i="313"/>
  <c r="AJ14" i="313"/>
  <c r="AI25" i="313"/>
  <c r="AJ13" i="313"/>
  <c r="AJ6" i="313"/>
  <c r="AF25" i="313"/>
  <c r="AF26" i="313"/>
  <c r="AI26" i="313" s="1"/>
  <c r="AK18" i="313"/>
  <c r="AL18" i="313" s="1"/>
  <c r="AJ7" i="313"/>
  <c r="J116" i="312"/>
  <c r="L116" i="312" s="1"/>
  <c r="J109" i="312"/>
  <c r="J103" i="312"/>
  <c r="J107" i="312"/>
  <c r="J6" i="312"/>
  <c r="L6" i="312" s="1"/>
  <c r="J56" i="312"/>
  <c r="L56" i="312" s="1"/>
  <c r="AK12" i="313"/>
  <c r="AL12" i="313" s="1"/>
  <c r="AK23" i="313"/>
  <c r="AL23" i="313" s="1"/>
  <c r="AK8" i="314"/>
  <c r="AO8" i="314" s="1"/>
  <c r="AK15" i="314"/>
  <c r="AO15" i="314" s="1"/>
  <c r="AK16" i="313"/>
  <c r="AL16" i="313" s="1"/>
  <c r="AK12" i="314"/>
  <c r="AO12" i="314" s="1"/>
  <c r="AK29" i="314"/>
  <c r="AO29" i="314" s="1"/>
  <c r="AK10" i="313"/>
  <c r="AL10" i="313" s="1"/>
  <c r="AK7" i="313"/>
  <c r="AL7" i="313" s="1"/>
  <c r="AK17" i="313"/>
  <c r="AL17" i="313" s="1"/>
  <c r="AK10" i="314"/>
  <c r="AX12" i="314" s="1"/>
  <c r="AK24" i="314"/>
  <c r="AL24" i="314" s="1"/>
  <c r="AP24" i="314" s="1"/>
  <c r="AK8" i="313"/>
  <c r="AL8" i="313" s="1"/>
  <c r="AK22" i="313"/>
  <c r="AL22" i="313" s="1"/>
  <c r="AK18" i="314"/>
  <c r="AX20" i="314" s="1"/>
  <c r="AK13" i="313"/>
  <c r="AL13" i="313" s="1"/>
  <c r="AK13" i="314"/>
  <c r="AK22" i="314"/>
  <c r="AL22" i="314" s="1"/>
  <c r="AP22" i="314" s="1"/>
  <c r="AK20" i="313"/>
  <c r="AL20" i="313" s="1"/>
  <c r="AK16" i="314"/>
  <c r="AX31" i="314" s="1"/>
  <c r="AK11" i="313"/>
  <c r="AL11" i="313" s="1"/>
  <c r="AK24" i="313"/>
  <c r="AL24" i="313" s="1"/>
  <c r="AK25" i="314"/>
  <c r="AL25" i="314" s="1"/>
  <c r="AP25" i="314" s="1"/>
  <c r="AK14" i="313"/>
  <c r="AL14" i="313" s="1"/>
  <c r="AK21" i="313"/>
  <c r="AL21" i="313" s="1"/>
  <c r="AK14" i="314"/>
  <c r="AL14" i="314" s="1"/>
  <c r="AP14" i="314" s="1"/>
  <c r="AK20" i="314"/>
  <c r="AO20" i="314" s="1"/>
  <c r="AK23" i="314"/>
  <c r="AL23" i="314" s="1"/>
  <c r="AP23" i="314" s="1"/>
  <c r="AK6" i="313"/>
  <c r="AL6" i="313" s="1"/>
  <c r="AK9" i="313"/>
  <c r="AL9" i="313" s="1"/>
  <c r="AK28" i="314"/>
  <c r="AL28" i="314" s="1"/>
  <c r="AP28" i="314" s="1"/>
  <c r="AK15" i="313"/>
  <c r="AL15" i="313" s="1"/>
  <c r="AK9" i="314"/>
  <c r="AO9" i="314" s="1"/>
  <c r="AK19" i="313"/>
  <c r="AL19" i="313" s="1"/>
  <c r="AK21" i="314"/>
  <c r="AO21" i="314" s="1"/>
  <c r="AL45" i="314"/>
  <c r="AJ8" i="314"/>
  <c r="AJ9" i="313"/>
  <c r="AJ13" i="314"/>
  <c r="AJ20" i="313"/>
  <c r="AJ10" i="313"/>
  <c r="AJ22" i="313"/>
  <c r="C100" i="312"/>
  <c r="L100" i="312" s="1"/>
  <c r="C98" i="312"/>
  <c r="G98" i="312" s="1"/>
  <c r="L98" i="312" s="1"/>
  <c r="C99" i="312" s="1"/>
  <c r="L99" i="312" s="1"/>
  <c r="C73" i="312"/>
  <c r="G73" i="312" s="1"/>
  <c r="AL44" i="314"/>
  <c r="C59" i="312"/>
  <c r="L59" i="312" s="1"/>
  <c r="L57" i="312" s="1"/>
  <c r="AJ7" i="314"/>
  <c r="AJ11" i="314"/>
  <c r="AJ17" i="314"/>
  <c r="AJ22" i="314"/>
  <c r="AJ28" i="314"/>
  <c r="AI37" i="314"/>
  <c r="J111" i="312"/>
  <c r="AK7" i="314"/>
  <c r="AK11" i="314"/>
  <c r="AK17" i="314"/>
  <c r="AJ16" i="314"/>
  <c r="AJ21" i="314"/>
  <c r="AJ27" i="314"/>
  <c r="AI38" i="314"/>
  <c r="AI43" i="314"/>
  <c r="AJ15" i="313"/>
  <c r="AJ17" i="313"/>
  <c r="AJ19" i="313"/>
  <c r="AJ21" i="313"/>
  <c r="AJ23" i="313"/>
  <c r="AK27" i="314"/>
  <c r="AJ9" i="314"/>
  <c r="AJ20" i="314"/>
  <c r="AI34" i="314"/>
  <c r="AJ14" i="314"/>
  <c r="AJ19" i="314"/>
  <c r="AJ25" i="314"/>
  <c r="AK19" i="314"/>
  <c r="J105" i="312"/>
  <c r="O17" i="118"/>
  <c r="N159" i="310"/>
  <c r="L159" i="310"/>
  <c r="O158" i="310"/>
  <c r="M154" i="310"/>
  <c r="L154" i="310"/>
  <c r="K154" i="310"/>
  <c r="J154" i="310"/>
  <c r="I154" i="310"/>
  <c r="H154" i="310"/>
  <c r="E152" i="310"/>
  <c r="K11" i="310" s="1"/>
  <c r="M11" i="310" s="1"/>
  <c r="L151" i="310"/>
  <c r="M150" i="310"/>
  <c r="G150" i="310"/>
  <c r="M148" i="310"/>
  <c r="G148" i="310"/>
  <c r="M147" i="310"/>
  <c r="K147" i="310"/>
  <c r="K152" i="310" s="1"/>
  <c r="K63" i="310" s="1"/>
  <c r="G147" i="310"/>
  <c r="M144" i="310"/>
  <c r="H144" i="310"/>
  <c r="G144" i="310"/>
  <c r="M143" i="310"/>
  <c r="G143" i="310"/>
  <c r="M142" i="310"/>
  <c r="G142" i="310"/>
  <c r="M141" i="310"/>
  <c r="D141" i="310"/>
  <c r="D152" i="310" s="1"/>
  <c r="K6" i="310" s="1"/>
  <c r="M6" i="310" s="1"/>
  <c r="F152" i="310"/>
  <c r="K16" i="310" s="1"/>
  <c r="M16" i="310" s="1"/>
  <c r="O152" i="310"/>
  <c r="K109" i="310" s="1"/>
  <c r="J152" i="310"/>
  <c r="K54" i="310" s="1"/>
  <c r="I152" i="310"/>
  <c r="K48" i="310" s="1"/>
  <c r="M48" i="310" s="1"/>
  <c r="E130" i="310"/>
  <c r="C129" i="310"/>
  <c r="C128" i="310"/>
  <c r="G116" i="310"/>
  <c r="M116" i="310" s="1"/>
  <c r="H112" i="310"/>
  <c r="G112" i="310"/>
  <c r="C118" i="310" s="1"/>
  <c r="M118" i="310" s="1"/>
  <c r="M128" i="310" s="1"/>
  <c r="G109" i="310"/>
  <c r="H109" i="310"/>
  <c r="C130" i="310"/>
  <c r="I156" i="310"/>
  <c r="I157" i="310"/>
  <c r="F156" i="310"/>
  <c r="F159" i="310" s="1"/>
  <c r="E156" i="310"/>
  <c r="E159" i="310" s="1"/>
  <c r="D156" i="310"/>
  <c r="C133" i="310"/>
  <c r="AL42" i="314" l="1"/>
  <c r="AK26" i="313"/>
  <c r="AK75" i="314" s="1"/>
  <c r="AI75" i="314"/>
  <c r="L103" i="312"/>
  <c r="L105" i="312"/>
  <c r="J41" i="312"/>
  <c r="L41" i="312" s="1"/>
  <c r="J29" i="312"/>
  <c r="L29" i="312" s="1"/>
  <c r="AL39" i="314"/>
  <c r="J33" i="312"/>
  <c r="L33" i="312" s="1"/>
  <c r="L107" i="312"/>
  <c r="L109" i="312"/>
  <c r="L152" i="310"/>
  <c r="K69" i="310" s="1"/>
  <c r="M69" i="310" s="1"/>
  <c r="M152" i="310"/>
  <c r="K86" i="310" s="1"/>
  <c r="M86" i="310" s="1"/>
  <c r="H152" i="310"/>
  <c r="K31" i="310"/>
  <c r="M31" i="310" s="1"/>
  <c r="K64" i="310"/>
  <c r="M64" i="310" s="1"/>
  <c r="M63" i="310"/>
  <c r="K55" i="310"/>
  <c r="M55" i="310" s="1"/>
  <c r="M54" i="310"/>
  <c r="J156" i="310"/>
  <c r="J159" i="310" s="1"/>
  <c r="E107" i="310"/>
  <c r="G107" i="310" s="1"/>
  <c r="G157" i="310"/>
  <c r="E103" i="310"/>
  <c r="G103" i="310" s="1"/>
  <c r="G156" i="310"/>
  <c r="G152" i="310"/>
  <c r="K22" i="310" s="1"/>
  <c r="M22" i="310" s="1"/>
  <c r="L111" i="312"/>
  <c r="M112" i="310"/>
  <c r="AL41" i="314"/>
  <c r="C69" i="312"/>
  <c r="G69" i="312" s="1"/>
  <c r="AY28" i="314"/>
  <c r="AL55" i="314"/>
  <c r="AL74" i="314" s="1"/>
  <c r="AK74" i="314"/>
  <c r="AO26" i="314"/>
  <c r="AY20" i="314"/>
  <c r="AX28" i="314"/>
  <c r="AL29" i="314"/>
  <c r="AP29" i="314" s="1"/>
  <c r="C65" i="312"/>
  <c r="G65" i="312" s="1"/>
  <c r="AY14" i="314"/>
  <c r="AL12" i="314"/>
  <c r="AP12" i="314" s="1"/>
  <c r="AX14" i="314"/>
  <c r="AL16" i="314"/>
  <c r="AP16" i="314" s="1"/>
  <c r="AY30" i="314"/>
  <c r="AL15" i="314"/>
  <c r="AP15" i="314" s="1"/>
  <c r="AX30" i="314"/>
  <c r="C64" i="312"/>
  <c r="G64" i="312" s="1"/>
  <c r="AY11" i="314"/>
  <c r="AI33" i="314"/>
  <c r="AI46" i="314" s="1"/>
  <c r="AJ6" i="314"/>
  <c r="AY17" i="314"/>
  <c r="AK6" i="314"/>
  <c r="AL6" i="314" s="1"/>
  <c r="AI30" i="314"/>
  <c r="AY10" i="314"/>
  <c r="AL9" i="314"/>
  <c r="AP9" i="314" s="1"/>
  <c r="AL8" i="314"/>
  <c r="AP8" i="314" s="1"/>
  <c r="AO14" i="314"/>
  <c r="AX16" i="314"/>
  <c r="AY16" i="314"/>
  <c r="AX11" i="314"/>
  <c r="AO10" i="314"/>
  <c r="AO22" i="314"/>
  <c r="AX10" i="314"/>
  <c r="K99" i="310"/>
  <c r="M109" i="310"/>
  <c r="AY25" i="314"/>
  <c r="AO28" i="314"/>
  <c r="AL10" i="314"/>
  <c r="AP10" i="314" s="1"/>
  <c r="AY12" i="314"/>
  <c r="C34" i="314"/>
  <c r="AX26" i="314"/>
  <c r="AX27" i="314"/>
  <c r="AO16" i="314"/>
  <c r="AY27" i="314"/>
  <c r="AY31" i="314"/>
  <c r="AO25" i="314"/>
  <c r="AL18" i="314"/>
  <c r="AP18" i="314" s="1"/>
  <c r="AO18" i="314"/>
  <c r="AX24" i="314"/>
  <c r="AY26" i="314"/>
  <c r="AY24" i="314"/>
  <c r="AO24" i="314"/>
  <c r="AL25" i="313"/>
  <c r="AL26" i="313" s="1"/>
  <c r="AX22" i="314"/>
  <c r="AL20" i="314"/>
  <c r="AP20" i="314" s="1"/>
  <c r="AY22" i="314"/>
  <c r="AX15" i="314"/>
  <c r="AY15" i="314"/>
  <c r="AO13" i="314"/>
  <c r="AL21" i="314"/>
  <c r="AP21" i="314" s="1"/>
  <c r="AX23" i="314"/>
  <c r="AY23" i="314"/>
  <c r="AK25" i="313"/>
  <c r="AY18" i="314"/>
  <c r="AL13" i="314"/>
  <c r="AP13" i="314" s="1"/>
  <c r="AO23" i="314"/>
  <c r="AX25" i="314"/>
  <c r="AJ25" i="313"/>
  <c r="AJ26" i="313" s="1"/>
  <c r="AX19" i="314"/>
  <c r="AO17" i="314"/>
  <c r="AL17" i="314"/>
  <c r="AP17" i="314" s="1"/>
  <c r="AY19" i="314"/>
  <c r="AO11" i="314"/>
  <c r="AY13" i="314"/>
  <c r="AL11" i="314"/>
  <c r="AP11" i="314" s="1"/>
  <c r="AX13" i="314"/>
  <c r="AO27" i="314"/>
  <c r="AY29" i="314"/>
  <c r="AL27" i="314"/>
  <c r="AP27" i="314" s="1"/>
  <c r="AX29" i="314"/>
  <c r="AX9" i="314"/>
  <c r="AY9" i="314"/>
  <c r="AO7" i="314"/>
  <c r="AL7" i="314"/>
  <c r="AO19" i="314"/>
  <c r="AY21" i="314"/>
  <c r="AL19" i="314"/>
  <c r="AP19" i="314" s="1"/>
  <c r="AX21" i="314"/>
  <c r="C66" i="312"/>
  <c r="G66" i="312" s="1"/>
  <c r="AL37" i="314"/>
  <c r="AL34" i="314"/>
  <c r="C63" i="312"/>
  <c r="C72" i="312"/>
  <c r="G72" i="312" s="1"/>
  <c r="AL43" i="314"/>
  <c r="AL38" i="314"/>
  <c r="C67" i="312"/>
  <c r="G67" i="312" s="1"/>
  <c r="P17" i="118"/>
  <c r="C155" i="310"/>
  <c r="D159" i="310"/>
  <c r="E101" i="310"/>
  <c r="G101" i="310" s="1"/>
  <c r="E105" i="310"/>
  <c r="G105" i="310" s="1"/>
  <c r="C117" i="310"/>
  <c r="M117" i="310" s="1"/>
  <c r="M115" i="310" s="1"/>
  <c r="H157" i="310"/>
  <c r="H159" i="310" s="1"/>
  <c r="AL30" i="314" l="1"/>
  <c r="AJ30" i="314"/>
  <c r="AJ31" i="314" s="1"/>
  <c r="K35" i="310"/>
  <c r="M35" i="310" s="1"/>
  <c r="K41" i="310"/>
  <c r="M41" i="310" s="1"/>
  <c r="K33" i="310"/>
  <c r="M33" i="310" s="1"/>
  <c r="K29" i="310"/>
  <c r="M29" i="310" s="1"/>
  <c r="K156" i="310"/>
  <c r="K157" i="310" s="1"/>
  <c r="O157" i="310" s="1"/>
  <c r="M124" i="310"/>
  <c r="M123" i="310"/>
  <c r="K103" i="310"/>
  <c r="M103" i="310" s="1"/>
  <c r="G159" i="310"/>
  <c r="K101" i="310"/>
  <c r="M101" i="310" s="1"/>
  <c r="K105" i="310"/>
  <c r="M105" i="310" s="1"/>
  <c r="K107" i="310"/>
  <c r="M107" i="310" s="1"/>
  <c r="AK30" i="314"/>
  <c r="C62" i="312"/>
  <c r="G62" i="312" s="1"/>
  <c r="AL33" i="314"/>
  <c r="AL46" i="314" s="1"/>
  <c r="AO30" i="314"/>
  <c r="AX32" i="314"/>
  <c r="AP7" i="314"/>
  <c r="G63" i="312"/>
  <c r="AY32" i="314"/>
  <c r="O155" i="310"/>
  <c r="C159" i="310"/>
  <c r="AL31" i="314" l="1"/>
  <c r="E34" i="314" s="1"/>
  <c r="P71" i="312"/>
  <c r="AJ75" i="314"/>
  <c r="AP30" i="314"/>
  <c r="AP32" i="314" s="1"/>
  <c r="G61" i="312"/>
  <c r="K159" i="310"/>
  <c r="C61" i="312"/>
  <c r="C133" i="312" s="1"/>
  <c r="AL75" i="314" l="1"/>
  <c r="G85" i="312"/>
  <c r="G80" i="312"/>
  <c r="I157" i="312"/>
  <c r="L157" i="312" s="1"/>
  <c r="I156" i="312"/>
  <c r="L61" i="312"/>
  <c r="G125" i="312"/>
  <c r="C78" i="312"/>
  <c r="L78" i="312" s="1"/>
  <c r="C76" i="312"/>
  <c r="G76" i="312" s="1"/>
  <c r="L76" i="312" s="1"/>
  <c r="C77" i="312" s="1"/>
  <c r="L77" i="312" s="1"/>
  <c r="H7" i="118"/>
  <c r="H10" i="118"/>
  <c r="H11" i="118"/>
  <c r="K2" i="315" l="1"/>
  <c r="B58" i="315" s="1"/>
  <c r="H5" i="118"/>
  <c r="G6" i="280"/>
  <c r="C84" i="312"/>
  <c r="L84" i="312" s="1"/>
  <c r="L80" i="312"/>
  <c r="C82" i="312"/>
  <c r="G82" i="312" s="1"/>
  <c r="L82" i="312" s="1"/>
  <c r="C83" i="312" s="1"/>
  <c r="L83" i="312" s="1"/>
  <c r="C87" i="312"/>
  <c r="I158" i="312"/>
  <c r="L158" i="312" s="1"/>
  <c r="L85" i="312"/>
  <c r="L125" i="312" s="1"/>
  <c r="G7" i="280"/>
  <c r="L156" i="312"/>
  <c r="C138" i="312"/>
  <c r="S25" i="289"/>
  <c r="B38" i="289"/>
  <c r="H38" i="289" s="1"/>
  <c r="B39" i="289"/>
  <c r="H39" i="289" s="1"/>
  <c r="B40" i="289"/>
  <c r="H40" i="289" s="1"/>
  <c r="B41" i="289"/>
  <c r="H41" i="289" s="1"/>
  <c r="B42" i="289"/>
  <c r="H42" i="289" s="1"/>
  <c r="B43" i="289"/>
  <c r="H43" i="289" s="1"/>
  <c r="B44" i="289"/>
  <c r="H44" i="289" s="1"/>
  <c r="B45" i="289"/>
  <c r="H45" i="289" s="1"/>
  <c r="B46" i="289"/>
  <c r="H46" i="289" s="1"/>
  <c r="B47" i="289"/>
  <c r="H47" i="289" s="1"/>
  <c r="B48" i="289"/>
  <c r="H48" i="289" s="1"/>
  <c r="B49" i="289"/>
  <c r="H49" i="289" s="1"/>
  <c r="B50" i="289"/>
  <c r="H50" i="289" s="1"/>
  <c r="B51" i="289"/>
  <c r="H51" i="289" s="1"/>
  <c r="B52" i="289"/>
  <c r="H52" i="289" s="1"/>
  <c r="B53" i="289"/>
  <c r="H53" i="289" s="1"/>
  <c r="B54" i="289"/>
  <c r="H54" i="289" s="1"/>
  <c r="B55" i="289"/>
  <c r="H55" i="289" s="1"/>
  <c r="B56" i="289"/>
  <c r="H56" i="289" s="1"/>
  <c r="B58" i="289"/>
  <c r="H58" i="289" s="1"/>
  <c r="B59" i="289"/>
  <c r="H59" i="289" s="1"/>
  <c r="B60" i="289"/>
  <c r="H60" i="289" s="1"/>
  <c r="B61" i="289"/>
  <c r="H61" i="289" s="1"/>
  <c r="B62" i="289"/>
  <c r="H62" i="289" s="1"/>
  <c r="B63" i="289"/>
  <c r="H63" i="289" s="1"/>
  <c r="B64" i="289"/>
  <c r="H64" i="289" s="1"/>
  <c r="B65" i="289"/>
  <c r="H65" i="289" s="1"/>
  <c r="B66" i="289"/>
  <c r="H66" i="289" s="1"/>
  <c r="B67" i="289"/>
  <c r="H67" i="289" s="1"/>
  <c r="B68" i="289"/>
  <c r="H68" i="289" s="1"/>
  <c r="B69" i="289"/>
  <c r="H69" i="289" s="1"/>
  <c r="B70" i="289"/>
  <c r="H70" i="289" s="1"/>
  <c r="B71" i="289"/>
  <c r="H71" i="289" s="1"/>
  <c r="B72" i="289"/>
  <c r="H72" i="289" s="1"/>
  <c r="B73" i="289"/>
  <c r="H73" i="289" s="1"/>
  <c r="B74" i="289"/>
  <c r="H74" i="289" s="1"/>
  <c r="B75" i="289"/>
  <c r="H75" i="289" s="1"/>
  <c r="B76" i="289"/>
  <c r="H76" i="289" s="1"/>
  <c r="B77" i="289"/>
  <c r="H77" i="289" s="1"/>
  <c r="B78" i="289"/>
  <c r="H78" i="289" s="1"/>
  <c r="B79" i="289"/>
  <c r="H79" i="289" s="1"/>
  <c r="Y80" i="289"/>
  <c r="Z79" i="289"/>
  <c r="AA79" i="289" s="1"/>
  <c r="X79" i="289"/>
  <c r="AC79" i="289" s="1"/>
  <c r="AD79" i="289" s="1"/>
  <c r="AE79" i="289" s="1"/>
  <c r="Z78" i="289"/>
  <c r="AA78" i="289" s="1"/>
  <c r="X78" i="289"/>
  <c r="AC78" i="289" s="1"/>
  <c r="AD78" i="289" s="1"/>
  <c r="AE78" i="289" s="1"/>
  <c r="Z77" i="289"/>
  <c r="AA77" i="289" s="1"/>
  <c r="X77" i="289"/>
  <c r="AC77" i="289" s="1"/>
  <c r="AD77" i="289" s="1"/>
  <c r="AE77" i="289" s="1"/>
  <c r="Z76" i="289"/>
  <c r="AA76" i="289" s="1"/>
  <c r="X76" i="289"/>
  <c r="AC76" i="289" s="1"/>
  <c r="AD76" i="289" s="1"/>
  <c r="AE76" i="289" s="1"/>
  <c r="Z75" i="289"/>
  <c r="AA75" i="289" s="1"/>
  <c r="X75" i="289"/>
  <c r="AC75" i="289" s="1"/>
  <c r="AD75" i="289" s="1"/>
  <c r="AE75" i="289" s="1"/>
  <c r="Z74" i="289"/>
  <c r="AA74" i="289" s="1"/>
  <c r="X74" i="289"/>
  <c r="AC74" i="289" s="1"/>
  <c r="AD74" i="289" s="1"/>
  <c r="AE74" i="289" s="1"/>
  <c r="Z73" i="289"/>
  <c r="AA73" i="289" s="1"/>
  <c r="X73" i="289"/>
  <c r="AB73" i="289" s="1"/>
  <c r="Z72" i="289"/>
  <c r="AA72" i="289" s="1"/>
  <c r="X72" i="289"/>
  <c r="AC72" i="289" s="1"/>
  <c r="AD72" i="289" s="1"/>
  <c r="AE72" i="289" s="1"/>
  <c r="Z71" i="289"/>
  <c r="AA71" i="289" s="1"/>
  <c r="X71" i="289"/>
  <c r="AC71" i="289" s="1"/>
  <c r="AD71" i="289" s="1"/>
  <c r="AE71" i="289" s="1"/>
  <c r="Z70" i="289"/>
  <c r="AA70" i="289" s="1"/>
  <c r="X70" i="289"/>
  <c r="AC70" i="289" s="1"/>
  <c r="AD70" i="289" s="1"/>
  <c r="AE70" i="289" s="1"/>
  <c r="Z69" i="289"/>
  <c r="AA69" i="289" s="1"/>
  <c r="X69" i="289"/>
  <c r="AC69" i="289" s="1"/>
  <c r="AD69" i="289" s="1"/>
  <c r="AE69" i="289" s="1"/>
  <c r="Z68" i="289"/>
  <c r="AA68" i="289" s="1"/>
  <c r="X68" i="289"/>
  <c r="AC68" i="289" s="1"/>
  <c r="AD68" i="289" s="1"/>
  <c r="AE68" i="289" s="1"/>
  <c r="Z67" i="289"/>
  <c r="AA67" i="289" s="1"/>
  <c r="X67" i="289"/>
  <c r="AB67" i="289" s="1"/>
  <c r="Z66" i="289"/>
  <c r="AA66" i="289" s="1"/>
  <c r="X66" i="289"/>
  <c r="AC66" i="289" s="1"/>
  <c r="AD66" i="289" s="1"/>
  <c r="AE66" i="289" s="1"/>
  <c r="Z65" i="289"/>
  <c r="AA65" i="289" s="1"/>
  <c r="X65" i="289"/>
  <c r="AC65" i="289" s="1"/>
  <c r="AD65" i="289" s="1"/>
  <c r="AE65" i="289" s="1"/>
  <c r="Z64" i="289"/>
  <c r="AA64" i="289" s="1"/>
  <c r="X64" i="289"/>
  <c r="AC64" i="289" s="1"/>
  <c r="AD64" i="289" s="1"/>
  <c r="AE64" i="289" s="1"/>
  <c r="Z63" i="289"/>
  <c r="AA63" i="289" s="1"/>
  <c r="X63" i="289"/>
  <c r="AC63" i="289" s="1"/>
  <c r="AD63" i="289" s="1"/>
  <c r="AE63" i="289" s="1"/>
  <c r="Z62" i="289"/>
  <c r="AA62" i="289" s="1"/>
  <c r="X62" i="289"/>
  <c r="AC62" i="289" s="1"/>
  <c r="AD62" i="289" s="1"/>
  <c r="AE62" i="289" s="1"/>
  <c r="Z61" i="289"/>
  <c r="AA61" i="289" s="1"/>
  <c r="X61" i="289"/>
  <c r="AB61" i="289" s="1"/>
  <c r="Z60" i="289"/>
  <c r="AA60" i="289" s="1"/>
  <c r="X60" i="289"/>
  <c r="AC60" i="289" s="1"/>
  <c r="AD60" i="289" s="1"/>
  <c r="AE60" i="289" s="1"/>
  <c r="Z59" i="289"/>
  <c r="AA59" i="289" s="1"/>
  <c r="X59" i="289"/>
  <c r="AB59" i="289" s="1"/>
  <c r="Z58" i="289"/>
  <c r="AA58" i="289" s="1"/>
  <c r="X58" i="289"/>
  <c r="AB58" i="289" s="1"/>
  <c r="Z57" i="289"/>
  <c r="AA57" i="289" s="1"/>
  <c r="X57" i="289"/>
  <c r="AC57" i="289" s="1"/>
  <c r="AD57" i="289" s="1"/>
  <c r="AE57" i="289" s="1"/>
  <c r="Z56" i="289"/>
  <c r="AA56" i="289" s="1"/>
  <c r="X56" i="289"/>
  <c r="AC56" i="289" s="1"/>
  <c r="AD56" i="289" s="1"/>
  <c r="AE56" i="289" s="1"/>
  <c r="Z55" i="289"/>
  <c r="AA55" i="289" s="1"/>
  <c r="X55" i="289"/>
  <c r="AB55" i="289" s="1"/>
  <c r="Z54" i="289"/>
  <c r="AA54" i="289" s="1"/>
  <c r="X54" i="289"/>
  <c r="AC54" i="289" s="1"/>
  <c r="AD54" i="289" s="1"/>
  <c r="AE54" i="289" s="1"/>
  <c r="Z53" i="289"/>
  <c r="AA53" i="289" s="1"/>
  <c r="X53" i="289"/>
  <c r="AB53" i="289" s="1"/>
  <c r="Z52" i="289"/>
  <c r="AA52" i="289" s="1"/>
  <c r="X52" i="289"/>
  <c r="AB52" i="289" s="1"/>
  <c r="Z51" i="289"/>
  <c r="AA51" i="289" s="1"/>
  <c r="X51" i="289"/>
  <c r="AC51" i="289" s="1"/>
  <c r="AD51" i="289" s="1"/>
  <c r="AE51" i="289" s="1"/>
  <c r="Z50" i="289"/>
  <c r="AA50" i="289" s="1"/>
  <c r="X50" i="289"/>
  <c r="AC50" i="289" s="1"/>
  <c r="AD50" i="289" s="1"/>
  <c r="AE50" i="289" s="1"/>
  <c r="Z49" i="289"/>
  <c r="AA49" i="289" s="1"/>
  <c r="X49" i="289"/>
  <c r="AB49" i="289" s="1"/>
  <c r="Z48" i="289"/>
  <c r="AA48" i="289" s="1"/>
  <c r="X48" i="289"/>
  <c r="AB48" i="289" s="1"/>
  <c r="Z47" i="289"/>
  <c r="AA47" i="289" s="1"/>
  <c r="X47" i="289"/>
  <c r="AC47" i="289" s="1"/>
  <c r="AD47" i="289" s="1"/>
  <c r="AE47" i="289" s="1"/>
  <c r="Z46" i="289"/>
  <c r="AA46" i="289" s="1"/>
  <c r="X46" i="289"/>
  <c r="AB46" i="289" s="1"/>
  <c r="Z45" i="289"/>
  <c r="AA45" i="289" s="1"/>
  <c r="X45" i="289"/>
  <c r="AC45" i="289" s="1"/>
  <c r="AD45" i="289" s="1"/>
  <c r="AE45" i="289" s="1"/>
  <c r="Z44" i="289"/>
  <c r="AA44" i="289" s="1"/>
  <c r="X44" i="289"/>
  <c r="AC44" i="289" s="1"/>
  <c r="AD44" i="289" s="1"/>
  <c r="AE44" i="289" s="1"/>
  <c r="Z43" i="289"/>
  <c r="AA43" i="289" s="1"/>
  <c r="X43" i="289"/>
  <c r="AB43" i="289" s="1"/>
  <c r="Z42" i="289"/>
  <c r="AA42" i="289" s="1"/>
  <c r="X42" i="289"/>
  <c r="AB42" i="289" s="1"/>
  <c r="Z41" i="289"/>
  <c r="AA41" i="289" s="1"/>
  <c r="X41" i="289"/>
  <c r="AC41" i="289" s="1"/>
  <c r="AD41" i="289" s="1"/>
  <c r="AE41" i="289" s="1"/>
  <c r="Z40" i="289"/>
  <c r="AA40" i="289" s="1"/>
  <c r="X40" i="289"/>
  <c r="AB40" i="289" s="1"/>
  <c r="Z39" i="289"/>
  <c r="AA39" i="289" s="1"/>
  <c r="X39" i="289"/>
  <c r="AC39" i="289" s="1"/>
  <c r="AD39" i="289" s="1"/>
  <c r="AE39" i="289" s="1"/>
  <c r="Z38" i="289"/>
  <c r="AA38" i="289" s="1"/>
  <c r="X38" i="289"/>
  <c r="AC38" i="289" s="1"/>
  <c r="AD38" i="289" s="1"/>
  <c r="AE38" i="289" s="1"/>
  <c r="Z37" i="289"/>
  <c r="AA37" i="289" s="1"/>
  <c r="X37" i="289"/>
  <c r="AB37" i="289" s="1"/>
  <c r="Z36" i="289"/>
  <c r="AA36" i="289" s="1"/>
  <c r="X36" i="289"/>
  <c r="AC36" i="289" s="1"/>
  <c r="AD36" i="289" s="1"/>
  <c r="AE36" i="289" s="1"/>
  <c r="L36" i="289"/>
  <c r="L37" i="289"/>
  <c r="L38" i="289"/>
  <c r="L39" i="289"/>
  <c r="L40" i="289"/>
  <c r="L41" i="289"/>
  <c r="L42" i="289"/>
  <c r="L43" i="289"/>
  <c r="L44" i="289"/>
  <c r="L45" i="289"/>
  <c r="L46" i="289"/>
  <c r="L47" i="289"/>
  <c r="L48" i="289"/>
  <c r="L49" i="289"/>
  <c r="L50" i="289"/>
  <c r="L51" i="289"/>
  <c r="L52" i="289"/>
  <c r="L53" i="289"/>
  <c r="L54" i="289"/>
  <c r="L55" i="289"/>
  <c r="L56" i="289"/>
  <c r="L57" i="289"/>
  <c r="L58" i="289"/>
  <c r="L59" i="289"/>
  <c r="L60" i="289"/>
  <c r="L61" i="289"/>
  <c r="L62" i="289"/>
  <c r="L63" i="289"/>
  <c r="L64" i="289"/>
  <c r="L65" i="289"/>
  <c r="L66" i="289"/>
  <c r="L67" i="289"/>
  <c r="L68" i="289"/>
  <c r="L69" i="289"/>
  <c r="L70" i="289"/>
  <c r="L71" i="289"/>
  <c r="L72" i="289"/>
  <c r="L73" i="289"/>
  <c r="C89" i="312" l="1"/>
  <c r="L89" i="312" s="1"/>
  <c r="L127" i="312" s="1"/>
  <c r="G87" i="312"/>
  <c r="L87" i="312" s="1"/>
  <c r="C88" i="312" s="1"/>
  <c r="L88" i="312" s="1"/>
  <c r="I159" i="312"/>
  <c r="L159" i="312" s="1"/>
  <c r="C154" i="312" s="1"/>
  <c r="AC59" i="289"/>
  <c r="AD59" i="289" s="1"/>
  <c r="AE59" i="289" s="1"/>
  <c r="AF59" i="289" s="1"/>
  <c r="AG59" i="289" s="1"/>
  <c r="AB78" i="289"/>
  <c r="AC55" i="289"/>
  <c r="AD55" i="289" s="1"/>
  <c r="AE55" i="289" s="1"/>
  <c r="AF55" i="289" s="1"/>
  <c r="AG55" i="289" s="1"/>
  <c r="AB65" i="289"/>
  <c r="AF65" i="289" s="1"/>
  <c r="AG65" i="289" s="1"/>
  <c r="AB41" i="289"/>
  <c r="AF41" i="289" s="1"/>
  <c r="AG41" i="289" s="1"/>
  <c r="AC61" i="289"/>
  <c r="AD61" i="289" s="1"/>
  <c r="AE61" i="289" s="1"/>
  <c r="AF61" i="289" s="1"/>
  <c r="AG61" i="289" s="1"/>
  <c r="AB71" i="289"/>
  <c r="AF71" i="289" s="1"/>
  <c r="AG71" i="289" s="1"/>
  <c r="AC48" i="289"/>
  <c r="AD48" i="289" s="1"/>
  <c r="AE48" i="289" s="1"/>
  <c r="AF48" i="289" s="1"/>
  <c r="AG48" i="289" s="1"/>
  <c r="AB36" i="289"/>
  <c r="AF36" i="289" s="1"/>
  <c r="AG36" i="289" s="1"/>
  <c r="AC37" i="289"/>
  <c r="AD37" i="289" s="1"/>
  <c r="AE37" i="289" s="1"/>
  <c r="AF37" i="289" s="1"/>
  <c r="AG37" i="289" s="1"/>
  <c r="AC42" i="289"/>
  <c r="AD42" i="289" s="1"/>
  <c r="AE42" i="289" s="1"/>
  <c r="AF42" i="289" s="1"/>
  <c r="AG42" i="289" s="1"/>
  <c r="AC53" i="289"/>
  <c r="AD53" i="289" s="1"/>
  <c r="AE53" i="289" s="1"/>
  <c r="AF53" i="289" s="1"/>
  <c r="AG53" i="289" s="1"/>
  <c r="AB72" i="289"/>
  <c r="AF72" i="289" s="1"/>
  <c r="AG72" i="289" s="1"/>
  <c r="AB66" i="289"/>
  <c r="AF66" i="289" s="1"/>
  <c r="AG66" i="289" s="1"/>
  <c r="AC43" i="289"/>
  <c r="AD43" i="289" s="1"/>
  <c r="AE43" i="289" s="1"/>
  <c r="AF43" i="289" s="1"/>
  <c r="AG43" i="289" s="1"/>
  <c r="AB47" i="289"/>
  <c r="AF47" i="289" s="1"/>
  <c r="AG47" i="289" s="1"/>
  <c r="AB60" i="289"/>
  <c r="AF60" i="289" s="1"/>
  <c r="AG60" i="289" s="1"/>
  <c r="AB54" i="289"/>
  <c r="AF54" i="289" s="1"/>
  <c r="AG54" i="289" s="1"/>
  <c r="AC73" i="289"/>
  <c r="AD73" i="289" s="1"/>
  <c r="AE73" i="289" s="1"/>
  <c r="AF73" i="289" s="1"/>
  <c r="AG73" i="289" s="1"/>
  <c r="AC49" i="289"/>
  <c r="AD49" i="289" s="1"/>
  <c r="AE49" i="289" s="1"/>
  <c r="AF49" i="289" s="1"/>
  <c r="AG49" i="289" s="1"/>
  <c r="AC67" i="289"/>
  <c r="AD67" i="289" s="1"/>
  <c r="AE67" i="289" s="1"/>
  <c r="AF67" i="289" s="1"/>
  <c r="AG67" i="289" s="1"/>
  <c r="AB77" i="289"/>
  <c r="AF77" i="289" s="1"/>
  <c r="AG77" i="289" s="1"/>
  <c r="AF78" i="289"/>
  <c r="AG78" i="289" s="1"/>
  <c r="AB64" i="289"/>
  <c r="AF64" i="289" s="1"/>
  <c r="AG64" i="289" s="1"/>
  <c r="AB70" i="289"/>
  <c r="AF70" i="289" s="1"/>
  <c r="AG70" i="289" s="1"/>
  <c r="AB76" i="289"/>
  <c r="AF76" i="289" s="1"/>
  <c r="AG76" i="289" s="1"/>
  <c r="AC40" i="289"/>
  <c r="AD40" i="289" s="1"/>
  <c r="AE40" i="289" s="1"/>
  <c r="AF40" i="289" s="1"/>
  <c r="AG40" i="289" s="1"/>
  <c r="AC46" i="289"/>
  <c r="AD46" i="289" s="1"/>
  <c r="AE46" i="289" s="1"/>
  <c r="AF46" i="289" s="1"/>
  <c r="AG46" i="289" s="1"/>
  <c r="AC52" i="289"/>
  <c r="AD52" i="289" s="1"/>
  <c r="AE52" i="289" s="1"/>
  <c r="AF52" i="289" s="1"/>
  <c r="AG52" i="289" s="1"/>
  <c r="AC58" i="289"/>
  <c r="AD58" i="289" s="1"/>
  <c r="AE58" i="289" s="1"/>
  <c r="AF58" i="289" s="1"/>
  <c r="AG58" i="289" s="1"/>
  <c r="AB39" i="289"/>
  <c r="AF39" i="289" s="1"/>
  <c r="AG39" i="289" s="1"/>
  <c r="AB45" i="289"/>
  <c r="AF45" i="289" s="1"/>
  <c r="AG45" i="289" s="1"/>
  <c r="AB51" i="289"/>
  <c r="AF51" i="289" s="1"/>
  <c r="AG51" i="289" s="1"/>
  <c r="AB57" i="289"/>
  <c r="AF57" i="289" s="1"/>
  <c r="AG57" i="289" s="1"/>
  <c r="AB63" i="289"/>
  <c r="AF63" i="289" s="1"/>
  <c r="AG63" i="289" s="1"/>
  <c r="AB69" i="289"/>
  <c r="AF69" i="289" s="1"/>
  <c r="AG69" i="289" s="1"/>
  <c r="AB75" i="289"/>
  <c r="AF75" i="289" s="1"/>
  <c r="AG75" i="289" s="1"/>
  <c r="AB38" i="289"/>
  <c r="AF38" i="289" s="1"/>
  <c r="AG38" i="289" s="1"/>
  <c r="AB44" i="289"/>
  <c r="AF44" i="289" s="1"/>
  <c r="AG44" i="289" s="1"/>
  <c r="AB50" i="289"/>
  <c r="AF50" i="289" s="1"/>
  <c r="AG50" i="289" s="1"/>
  <c r="AB56" i="289"/>
  <c r="AF56" i="289" s="1"/>
  <c r="AG56" i="289" s="1"/>
  <c r="AB62" i="289"/>
  <c r="AF62" i="289" s="1"/>
  <c r="AG62" i="289" s="1"/>
  <c r="AB68" i="289"/>
  <c r="AF68" i="289" s="1"/>
  <c r="AG68" i="289" s="1"/>
  <c r="AB74" i="289"/>
  <c r="AF74" i="289" s="1"/>
  <c r="AG74" i="289" s="1"/>
  <c r="AB79" i="289"/>
  <c r="AF79" i="289" s="1"/>
  <c r="AG79" i="289" s="1"/>
  <c r="H80" i="289"/>
  <c r="I79" i="289"/>
  <c r="J79" i="289" s="1"/>
  <c r="I78" i="289"/>
  <c r="J78" i="289" s="1"/>
  <c r="I77" i="289"/>
  <c r="J77" i="289" s="1"/>
  <c r="I76" i="289"/>
  <c r="J76" i="289" s="1"/>
  <c r="I75" i="289"/>
  <c r="J75" i="289" s="1"/>
  <c r="I74" i="289"/>
  <c r="J74" i="289" s="1"/>
  <c r="K73" i="289"/>
  <c r="I73" i="289"/>
  <c r="J73" i="289" s="1"/>
  <c r="M73" i="289"/>
  <c r="N73" i="289" s="1"/>
  <c r="I72" i="289"/>
  <c r="J72" i="289" s="1"/>
  <c r="K72" i="289"/>
  <c r="I71" i="289"/>
  <c r="J71" i="289" s="1"/>
  <c r="K71" i="289"/>
  <c r="I70" i="289"/>
  <c r="J70" i="289" s="1"/>
  <c r="M70" i="289"/>
  <c r="N70" i="289" s="1"/>
  <c r="I69" i="289"/>
  <c r="J69" i="289" s="1"/>
  <c r="K69" i="289"/>
  <c r="I68" i="289"/>
  <c r="J68" i="289" s="1"/>
  <c r="M68" i="289"/>
  <c r="N68" i="289" s="1"/>
  <c r="I67" i="289"/>
  <c r="J67" i="289" s="1"/>
  <c r="K67" i="289"/>
  <c r="I66" i="289"/>
  <c r="J66" i="289" s="1"/>
  <c r="K66" i="289"/>
  <c r="I65" i="289"/>
  <c r="J65" i="289" s="1"/>
  <c r="K65" i="289"/>
  <c r="I64" i="289"/>
  <c r="J64" i="289" s="1"/>
  <c r="M64" i="289"/>
  <c r="N64" i="289" s="1"/>
  <c r="M63" i="289"/>
  <c r="N63" i="289" s="1"/>
  <c r="I63" i="289"/>
  <c r="J63" i="289" s="1"/>
  <c r="K63" i="289"/>
  <c r="I62" i="289"/>
  <c r="J62" i="289" s="1"/>
  <c r="M62" i="289"/>
  <c r="N62" i="289" s="1"/>
  <c r="I61" i="289"/>
  <c r="J61" i="289" s="1"/>
  <c r="K61" i="289"/>
  <c r="I60" i="289"/>
  <c r="J60" i="289" s="1"/>
  <c r="K60" i="289"/>
  <c r="M59" i="289"/>
  <c r="N59" i="289" s="1"/>
  <c r="I59" i="289"/>
  <c r="J59" i="289" s="1"/>
  <c r="K59" i="289"/>
  <c r="I58" i="289"/>
  <c r="J58" i="289" s="1"/>
  <c r="M58" i="289"/>
  <c r="N58" i="289" s="1"/>
  <c r="K57" i="289"/>
  <c r="I56" i="289"/>
  <c r="J56" i="289" s="1"/>
  <c r="M56" i="289"/>
  <c r="N56" i="289" s="1"/>
  <c r="M55" i="289"/>
  <c r="N55" i="289" s="1"/>
  <c r="I55" i="289"/>
  <c r="J55" i="289" s="1"/>
  <c r="K55" i="289"/>
  <c r="I54" i="289"/>
  <c r="J54" i="289" s="1"/>
  <c r="K54" i="289"/>
  <c r="I53" i="289"/>
  <c r="J53" i="289" s="1"/>
  <c r="K53" i="289"/>
  <c r="K52" i="289"/>
  <c r="I52" i="289"/>
  <c r="J52" i="289" s="1"/>
  <c r="M52" i="289"/>
  <c r="N52" i="289" s="1"/>
  <c r="I51" i="289"/>
  <c r="J51" i="289" s="1"/>
  <c r="K51" i="289"/>
  <c r="I50" i="289"/>
  <c r="J50" i="289" s="1"/>
  <c r="M50" i="289"/>
  <c r="N50" i="289" s="1"/>
  <c r="I49" i="289"/>
  <c r="J49" i="289" s="1"/>
  <c r="K49" i="289"/>
  <c r="I48" i="289"/>
  <c r="J48" i="289" s="1"/>
  <c r="K48" i="289"/>
  <c r="I47" i="289"/>
  <c r="J47" i="289" s="1"/>
  <c r="K47" i="289"/>
  <c r="I46" i="289"/>
  <c r="J46" i="289" s="1"/>
  <c r="M46" i="289"/>
  <c r="N46" i="289" s="1"/>
  <c r="M45" i="289"/>
  <c r="N45" i="289" s="1"/>
  <c r="I45" i="289"/>
  <c r="J45" i="289" s="1"/>
  <c r="K45" i="289"/>
  <c r="I44" i="289"/>
  <c r="J44" i="289" s="1"/>
  <c r="M44" i="289"/>
  <c r="N44" i="289" s="1"/>
  <c r="I43" i="289"/>
  <c r="J43" i="289" s="1"/>
  <c r="K43" i="289"/>
  <c r="M42" i="289"/>
  <c r="N42" i="289" s="1"/>
  <c r="I42" i="289"/>
  <c r="J42" i="289" s="1"/>
  <c r="K42" i="289"/>
  <c r="I41" i="289"/>
  <c r="J41" i="289" s="1"/>
  <c r="K41" i="289"/>
  <c r="M40" i="289"/>
  <c r="N40" i="289" s="1"/>
  <c r="I40" i="289"/>
  <c r="J40" i="289" s="1"/>
  <c r="K40" i="289"/>
  <c r="I39" i="289"/>
  <c r="J39" i="289" s="1"/>
  <c r="K39" i="289"/>
  <c r="I38" i="289"/>
  <c r="J38" i="289" s="1"/>
  <c r="M38" i="289"/>
  <c r="N38" i="289" s="1"/>
  <c r="M37" i="289"/>
  <c r="N37" i="289" s="1"/>
  <c r="K37" i="289"/>
  <c r="M36" i="289"/>
  <c r="N36" i="289" s="1"/>
  <c r="L126" i="312" l="1"/>
  <c r="O73" i="289"/>
  <c r="O63" i="289"/>
  <c r="O55" i="289"/>
  <c r="O37" i="289"/>
  <c r="O52" i="289"/>
  <c r="P52" i="289" s="1"/>
  <c r="O59" i="289"/>
  <c r="P59" i="289" s="1"/>
  <c r="O45" i="289"/>
  <c r="P45" i="289" s="1"/>
  <c r="M78" i="289"/>
  <c r="N78" i="289" s="1"/>
  <c r="M79" i="289"/>
  <c r="N79" i="289" s="1"/>
  <c r="M74" i="289"/>
  <c r="N74" i="289" s="1"/>
  <c r="M77" i="289"/>
  <c r="N77" i="289" s="1"/>
  <c r="M75" i="289"/>
  <c r="N75" i="289" s="1"/>
  <c r="O75" i="289" s="1"/>
  <c r="P75" i="289" s="1"/>
  <c r="M76" i="289"/>
  <c r="N76" i="289" s="1"/>
  <c r="K70" i="289"/>
  <c r="O70" i="289" s="1"/>
  <c r="P70" i="289" s="1"/>
  <c r="M41" i="289"/>
  <c r="N41" i="289" s="1"/>
  <c r="O41" i="289" s="1"/>
  <c r="P41" i="289" s="1"/>
  <c r="M66" i="289"/>
  <c r="N66" i="289" s="1"/>
  <c r="O66" i="289" s="1"/>
  <c r="P66" i="289" s="1"/>
  <c r="M48" i="289"/>
  <c r="N48" i="289" s="1"/>
  <c r="O48" i="289" s="1"/>
  <c r="P48" i="289" s="1"/>
  <c r="M49" i="289"/>
  <c r="N49" i="289" s="1"/>
  <c r="O49" i="289" s="1"/>
  <c r="P49" i="289" s="1"/>
  <c r="M67" i="289"/>
  <c r="N67" i="289" s="1"/>
  <c r="O67" i="289" s="1"/>
  <c r="P67" i="289" s="1"/>
  <c r="K46" i="289"/>
  <c r="O46" i="289" s="1"/>
  <c r="P46" i="289" s="1"/>
  <c r="M53" i="289"/>
  <c r="N53" i="289" s="1"/>
  <c r="O53" i="289" s="1"/>
  <c r="P53" i="289" s="1"/>
  <c r="M60" i="289"/>
  <c r="N60" i="289" s="1"/>
  <c r="O60" i="289" s="1"/>
  <c r="P60" i="289" s="1"/>
  <c r="K64" i="289"/>
  <c r="O64" i="289" s="1"/>
  <c r="P64" i="289" s="1"/>
  <c r="M71" i="289"/>
  <c r="N71" i="289" s="1"/>
  <c r="O71" i="289" s="1"/>
  <c r="P71" i="289" s="1"/>
  <c r="M39" i="289"/>
  <c r="N39" i="289" s="1"/>
  <c r="O39" i="289" s="1"/>
  <c r="P39" i="289" s="1"/>
  <c r="M57" i="289"/>
  <c r="N57" i="289" s="1"/>
  <c r="O57" i="289" s="1"/>
  <c r="K36" i="289"/>
  <c r="O36" i="289" s="1"/>
  <c r="M43" i="289"/>
  <c r="N43" i="289" s="1"/>
  <c r="O43" i="289" s="1"/>
  <c r="P43" i="289" s="1"/>
  <c r="M47" i="289"/>
  <c r="N47" i="289" s="1"/>
  <c r="O47" i="289" s="1"/>
  <c r="P47" i="289" s="1"/>
  <c r="M54" i="289"/>
  <c r="N54" i="289" s="1"/>
  <c r="O54" i="289" s="1"/>
  <c r="P54" i="289" s="1"/>
  <c r="K58" i="289"/>
  <c r="O58" i="289" s="1"/>
  <c r="P58" i="289" s="1"/>
  <c r="M65" i="289"/>
  <c r="N65" i="289" s="1"/>
  <c r="O65" i="289" s="1"/>
  <c r="P65" i="289" s="1"/>
  <c r="M72" i="289"/>
  <c r="N72" i="289" s="1"/>
  <c r="O72" i="289" s="1"/>
  <c r="P72" i="289" s="1"/>
  <c r="M61" i="289"/>
  <c r="N61" i="289" s="1"/>
  <c r="O61" i="289" s="1"/>
  <c r="P61" i="289" s="1"/>
  <c r="M51" i="289"/>
  <c r="N51" i="289" s="1"/>
  <c r="O51" i="289" s="1"/>
  <c r="P51" i="289" s="1"/>
  <c r="M69" i="289"/>
  <c r="N69" i="289" s="1"/>
  <c r="O69" i="289" s="1"/>
  <c r="P69" i="289" s="1"/>
  <c r="O40" i="289"/>
  <c r="P40" i="289" s="1"/>
  <c r="P63" i="289"/>
  <c r="O42" i="289"/>
  <c r="P42" i="289" s="1"/>
  <c r="P55" i="289"/>
  <c r="P73" i="289"/>
  <c r="K38" i="289"/>
  <c r="O38" i="289" s="1"/>
  <c r="P38" i="289" s="1"/>
  <c r="K44" i="289"/>
  <c r="O44" i="289" s="1"/>
  <c r="P44" i="289" s="1"/>
  <c r="K50" i="289"/>
  <c r="O50" i="289" s="1"/>
  <c r="P50" i="289" s="1"/>
  <c r="K56" i="289"/>
  <c r="O56" i="289" s="1"/>
  <c r="P56" i="289" s="1"/>
  <c r="K62" i="289"/>
  <c r="O62" i="289" s="1"/>
  <c r="K68" i="289"/>
  <c r="O68" i="289" s="1"/>
  <c r="P68" i="289" s="1"/>
  <c r="L124" i="312" l="1"/>
  <c r="O78" i="289"/>
  <c r="P78" i="289" s="1"/>
  <c r="O77" i="289"/>
  <c r="P77" i="289" s="1"/>
  <c r="O76" i="289"/>
  <c r="P76" i="289" s="1"/>
  <c r="O74" i="289"/>
  <c r="P74" i="289" s="1"/>
  <c r="O79" i="289"/>
  <c r="P79" i="289" s="1"/>
  <c r="P62" i="289"/>
  <c r="R17" i="289" l="1"/>
  <c r="R18" i="289"/>
  <c r="S18" i="289" l="1"/>
  <c r="M147" i="298"/>
  <c r="M148" i="298"/>
  <c r="M149" i="298"/>
  <c r="H94" i="298" l="1"/>
  <c r="L2" i="298" l="1"/>
  <c r="M140" i="298"/>
  <c r="M141" i="298"/>
  <c r="M142" i="298"/>
  <c r="M143" i="298"/>
  <c r="M144" i="298"/>
  <c r="M150" i="298"/>
  <c r="L37" i="258" l="1"/>
  <c r="D7" i="289" l="1"/>
  <c r="E7" i="289" s="1"/>
  <c r="D8" i="289"/>
  <c r="E8" i="289" s="1"/>
  <c r="D6" i="289"/>
  <c r="E6" i="289" s="1"/>
  <c r="B36" i="289"/>
  <c r="B37" i="289"/>
  <c r="AG7" i="301"/>
  <c r="AH7" i="301" s="1"/>
  <c r="AG8" i="301"/>
  <c r="AH8" i="301" s="1"/>
  <c r="AG9" i="301"/>
  <c r="AH9" i="301" s="1"/>
  <c r="AG10" i="301"/>
  <c r="AH10" i="301" s="1"/>
  <c r="AG11" i="301"/>
  <c r="AH11" i="301" s="1"/>
  <c r="AG12" i="301"/>
  <c r="AG13" i="301"/>
  <c r="AG6" i="301"/>
  <c r="AH6" i="301" s="1"/>
  <c r="H37" i="289" l="1"/>
  <c r="I37" i="289" s="1"/>
  <c r="J37" i="289" s="1"/>
  <c r="P37" i="289" s="1"/>
  <c r="H36" i="289"/>
  <c r="I36" i="289" s="1"/>
  <c r="J36" i="289" s="1"/>
  <c r="P36" i="289" s="1"/>
  <c r="B42" i="301"/>
  <c r="B41" i="301"/>
  <c r="Z35" i="289"/>
  <c r="AA35" i="289" s="1"/>
  <c r="X35" i="289"/>
  <c r="G31" i="289"/>
  <c r="I31" i="289"/>
  <c r="J31" i="289" s="1"/>
  <c r="Z33" i="289"/>
  <c r="AA33" i="289" s="1"/>
  <c r="X33" i="289"/>
  <c r="I35" i="289"/>
  <c r="J35" i="289" s="1"/>
  <c r="G35" i="289"/>
  <c r="I32" i="289"/>
  <c r="J32" i="289" s="1"/>
  <c r="G32" i="289"/>
  <c r="I34" i="289"/>
  <c r="J34" i="289" s="1"/>
  <c r="G34" i="289"/>
  <c r="Z34" i="289"/>
  <c r="AA34" i="289" s="1"/>
  <c r="X34" i="289"/>
  <c r="G30" i="289"/>
  <c r="I30" i="289"/>
  <c r="J30" i="289" s="1"/>
  <c r="X31" i="289"/>
  <c r="Z31" i="289"/>
  <c r="AA31" i="289" s="1"/>
  <c r="Z32" i="289"/>
  <c r="AA32" i="289" s="1"/>
  <c r="X32" i="289"/>
  <c r="I33" i="289"/>
  <c r="J33" i="289" s="1"/>
  <c r="G33" i="289"/>
  <c r="Z30" i="289"/>
  <c r="AA30" i="289" s="1"/>
  <c r="X30" i="289"/>
  <c r="J36" i="300"/>
  <c r="M35" i="300"/>
  <c r="M36" i="300"/>
  <c r="L34" i="289" l="1"/>
  <c r="M34" i="289" s="1"/>
  <c r="N34" i="289" s="1"/>
  <c r="K34" i="289"/>
  <c r="L33" i="289"/>
  <c r="M33" i="289" s="1"/>
  <c r="N33" i="289" s="1"/>
  <c r="K33" i="289"/>
  <c r="L32" i="289"/>
  <c r="M32" i="289" s="1"/>
  <c r="N32" i="289" s="1"/>
  <c r="K32" i="289"/>
  <c r="K35" i="289"/>
  <c r="L35" i="289"/>
  <c r="M35" i="289" s="1"/>
  <c r="N35" i="289" s="1"/>
  <c r="AC33" i="289"/>
  <c r="AD33" i="289" s="1"/>
  <c r="AE33" i="289" s="1"/>
  <c r="AB33" i="289"/>
  <c r="AB31" i="289"/>
  <c r="AC31" i="289"/>
  <c r="AD31" i="289" s="1"/>
  <c r="AE31" i="289" s="1"/>
  <c r="K31" i="289"/>
  <c r="L31" i="289"/>
  <c r="M31" i="289" s="1"/>
  <c r="N31" i="289" s="1"/>
  <c r="AB30" i="289"/>
  <c r="AC30" i="289"/>
  <c r="AD30" i="289" s="1"/>
  <c r="AE30" i="289" s="1"/>
  <c r="AC32" i="289"/>
  <c r="AD32" i="289" s="1"/>
  <c r="AE32" i="289" s="1"/>
  <c r="AB32" i="289"/>
  <c r="K30" i="289"/>
  <c r="L30" i="289"/>
  <c r="M30" i="289" s="1"/>
  <c r="N30" i="289" s="1"/>
  <c r="AB34" i="289"/>
  <c r="AC34" i="289"/>
  <c r="AD34" i="289" s="1"/>
  <c r="AE34" i="289" s="1"/>
  <c r="AC35" i="289"/>
  <c r="AD35" i="289" s="1"/>
  <c r="AE35" i="289" s="1"/>
  <c r="AB35" i="289"/>
  <c r="AA80" i="289"/>
  <c r="O32" i="289" l="1"/>
  <c r="P32" i="289" s="1"/>
  <c r="O33" i="289"/>
  <c r="P33" i="289" s="1"/>
  <c r="AF35" i="289"/>
  <c r="AG35" i="289" s="1"/>
  <c r="AF31" i="289"/>
  <c r="AG31" i="289" s="1"/>
  <c r="AF34" i="289"/>
  <c r="AG34" i="289" s="1"/>
  <c r="O35" i="289"/>
  <c r="P35" i="289" s="1"/>
  <c r="K80" i="289"/>
  <c r="O31" i="289"/>
  <c r="P31" i="289" s="1"/>
  <c r="O30" i="289"/>
  <c r="N80" i="289"/>
  <c r="AF33" i="289"/>
  <c r="AG33" i="289" s="1"/>
  <c r="AF32" i="289"/>
  <c r="AG32" i="289" s="1"/>
  <c r="AF30" i="289"/>
  <c r="AE80" i="289"/>
  <c r="AB80" i="289"/>
  <c r="O34" i="289"/>
  <c r="P34" i="289" s="1"/>
  <c r="O81" i="289" l="1"/>
  <c r="AF80" i="289"/>
  <c r="AG30" i="289"/>
  <c r="AG80" i="289" s="1"/>
  <c r="AF81" i="289"/>
  <c r="AG81" i="289" s="1"/>
  <c r="P30" i="289"/>
  <c r="O80" i="289"/>
  <c r="T18" i="289"/>
  <c r="O64" i="240"/>
  <c r="P64" i="240"/>
  <c r="Q64" i="240"/>
  <c r="R64" i="240"/>
  <c r="S64" i="240"/>
  <c r="T64" i="240"/>
  <c r="U64" i="240"/>
  <c r="V64" i="240"/>
  <c r="W64" i="240"/>
  <c r="X64" i="240"/>
  <c r="Y64" i="240"/>
  <c r="Z64" i="240"/>
  <c r="E32" i="300" l="1"/>
  <c r="E33" i="300" s="1"/>
  <c r="C32" i="300"/>
  <c r="C33" i="300" s="1"/>
  <c r="D32" i="300"/>
  <c r="D33" i="300" s="1"/>
  <c r="G35" i="258" l="1"/>
  <c r="N32" i="258"/>
  <c r="C32" i="301" l="1"/>
  <c r="D32" i="301"/>
  <c r="E32" i="301"/>
  <c r="F32" i="301"/>
  <c r="F32" i="300"/>
  <c r="F33" i="300" s="1"/>
  <c r="G33" i="300" s="1"/>
  <c r="I31" i="300" l="1"/>
  <c r="I30" i="300"/>
  <c r="I29" i="300"/>
  <c r="I28" i="300"/>
  <c r="I27" i="300"/>
  <c r="I26" i="300"/>
  <c r="I25" i="300"/>
  <c r="I24" i="300"/>
  <c r="I23" i="300"/>
  <c r="I22" i="300"/>
  <c r="I21" i="300"/>
  <c r="I20" i="300"/>
  <c r="I19" i="300"/>
  <c r="I18" i="300"/>
  <c r="I17" i="300"/>
  <c r="I16" i="300"/>
  <c r="I15" i="300"/>
  <c r="I14" i="300"/>
  <c r="I13" i="300"/>
  <c r="I12" i="300"/>
  <c r="AH31" i="301"/>
  <c r="AH30" i="301"/>
  <c r="AH29" i="301"/>
  <c r="AH28" i="301"/>
  <c r="AH27" i="301"/>
  <c r="AH26" i="301"/>
  <c r="AH25" i="301"/>
  <c r="AH24" i="301"/>
  <c r="AH23" i="301"/>
  <c r="AH22" i="301"/>
  <c r="AH21" i="301"/>
  <c r="AH20" i="301"/>
  <c r="AH19" i="301"/>
  <c r="AH18" i="301"/>
  <c r="AH17" i="301"/>
  <c r="AH16" i="301"/>
  <c r="AH15" i="301"/>
  <c r="AH14" i="301"/>
  <c r="AH13" i="301"/>
  <c r="AH12" i="301"/>
  <c r="G6" i="300"/>
  <c r="G7" i="300"/>
  <c r="J7" i="300" s="1"/>
  <c r="AF6" i="301"/>
  <c r="AF7" i="301"/>
  <c r="AI7" i="301" s="1"/>
  <c r="BB7" i="301" s="1"/>
  <c r="BC7" i="301" s="1"/>
  <c r="AI6" i="301" l="1"/>
  <c r="BB6" i="301" s="1"/>
  <c r="BC6" i="301" s="1"/>
  <c r="C7" i="289"/>
  <c r="J6" i="300"/>
  <c r="K7" i="300"/>
  <c r="AJ7" i="301"/>
  <c r="B57" i="289"/>
  <c r="H57" i="289" l="1"/>
  <c r="I57" i="289" s="1"/>
  <c r="J57" i="289" s="1"/>
  <c r="AJ6" i="301"/>
  <c r="K6" i="300"/>
  <c r="C6" i="289"/>
  <c r="J80" i="289" l="1"/>
  <c r="P81" i="289" s="1"/>
  <c r="P57" i="289"/>
  <c r="P80" i="289" s="1"/>
  <c r="I85" i="289" s="1"/>
  <c r="J85" i="289" s="1"/>
  <c r="P6" i="289" s="1"/>
  <c r="O8" i="289" s="1"/>
  <c r="J9" i="289" s="1"/>
  <c r="M3" i="300"/>
  <c r="AL3" i="301"/>
  <c r="AK7" i="301" l="1"/>
  <c r="AL7" i="301" s="1"/>
  <c r="AK6" i="301"/>
  <c r="L7" i="300"/>
  <c r="M7" i="300" s="1"/>
  <c r="L6" i="300"/>
  <c r="AH33" i="301"/>
  <c r="AG33" i="301"/>
  <c r="AE32" i="301"/>
  <c r="AE33" i="301" s="1"/>
  <c r="AD32" i="301"/>
  <c r="AD33" i="301" s="1"/>
  <c r="AC32" i="301"/>
  <c r="AC33" i="301" s="1"/>
  <c r="AB32" i="301"/>
  <c r="AB33" i="301" s="1"/>
  <c r="AA32" i="301"/>
  <c r="AA33" i="301" s="1"/>
  <c r="Z32" i="301"/>
  <c r="Z33" i="301" s="1"/>
  <c r="Y32" i="301"/>
  <c r="Y33" i="301" s="1"/>
  <c r="X32" i="301"/>
  <c r="X33" i="301" s="1"/>
  <c r="W32" i="301"/>
  <c r="W33" i="301" s="1"/>
  <c r="V32" i="301"/>
  <c r="V33" i="301" s="1"/>
  <c r="U32" i="301"/>
  <c r="U33" i="301" s="1"/>
  <c r="T32" i="301"/>
  <c r="T33" i="301" s="1"/>
  <c r="S32" i="301"/>
  <c r="S33" i="301" s="1"/>
  <c r="R32" i="301"/>
  <c r="R33" i="301" s="1"/>
  <c r="Q32" i="301"/>
  <c r="Q33" i="301" s="1"/>
  <c r="P32" i="301"/>
  <c r="P33" i="301" s="1"/>
  <c r="O32" i="301"/>
  <c r="O33" i="301" s="1"/>
  <c r="N32" i="301"/>
  <c r="N33" i="301" s="1"/>
  <c r="M32" i="301"/>
  <c r="M33" i="301" s="1"/>
  <c r="L32" i="301"/>
  <c r="L33" i="301" s="1"/>
  <c r="K32" i="301"/>
  <c r="K33" i="301" s="1"/>
  <c r="J32" i="301"/>
  <c r="J33" i="301" s="1"/>
  <c r="I32" i="301"/>
  <c r="I33" i="301" s="1"/>
  <c r="H32" i="301"/>
  <c r="H33" i="301" s="1"/>
  <c r="G32" i="301"/>
  <c r="G33" i="301" s="1"/>
  <c r="F33" i="301"/>
  <c r="E33" i="301"/>
  <c r="D33" i="301"/>
  <c r="C33" i="301"/>
  <c r="AF31" i="301"/>
  <c r="AI31" i="301" s="1"/>
  <c r="BB31" i="301" s="1"/>
  <c r="BC31" i="301" s="1"/>
  <c r="AF30" i="301"/>
  <c r="AI30" i="301" s="1"/>
  <c r="BB30" i="301" s="1"/>
  <c r="BC30" i="301" s="1"/>
  <c r="AF29" i="301"/>
  <c r="AI29" i="301" s="1"/>
  <c r="BB29" i="301" s="1"/>
  <c r="BC29" i="301" s="1"/>
  <c r="AF28" i="301"/>
  <c r="AI28" i="301" s="1"/>
  <c r="BB28" i="301" s="1"/>
  <c r="BC28" i="301" s="1"/>
  <c r="AF27" i="301"/>
  <c r="AI27" i="301" s="1"/>
  <c r="BB27" i="301" s="1"/>
  <c r="BC27" i="301" s="1"/>
  <c r="AF26" i="301"/>
  <c r="AI26" i="301" s="1"/>
  <c r="BB26" i="301" s="1"/>
  <c r="BC26" i="301" s="1"/>
  <c r="AF25" i="301"/>
  <c r="AI25" i="301" s="1"/>
  <c r="BB25" i="301" s="1"/>
  <c r="BC25" i="301" s="1"/>
  <c r="AF24" i="301"/>
  <c r="AI24" i="301" s="1"/>
  <c r="BB24" i="301" s="1"/>
  <c r="BC24" i="301" s="1"/>
  <c r="AF23" i="301"/>
  <c r="AI23" i="301" s="1"/>
  <c r="BB23" i="301" s="1"/>
  <c r="BC23" i="301" s="1"/>
  <c r="AF22" i="301"/>
  <c r="AI22" i="301" s="1"/>
  <c r="BB22" i="301" s="1"/>
  <c r="BC22" i="301" s="1"/>
  <c r="AF21" i="301"/>
  <c r="AI21" i="301" s="1"/>
  <c r="BB21" i="301" s="1"/>
  <c r="BC21" i="301" s="1"/>
  <c r="AF20" i="301"/>
  <c r="AI20" i="301" s="1"/>
  <c r="BB20" i="301" s="1"/>
  <c r="BC20" i="301" s="1"/>
  <c r="AF19" i="301"/>
  <c r="AI19" i="301" s="1"/>
  <c r="BB19" i="301" s="1"/>
  <c r="BC19" i="301" s="1"/>
  <c r="AF18" i="301"/>
  <c r="AI18" i="301" s="1"/>
  <c r="BB18" i="301" s="1"/>
  <c r="BC18" i="301" s="1"/>
  <c r="AF17" i="301"/>
  <c r="AI17" i="301" s="1"/>
  <c r="BB17" i="301" s="1"/>
  <c r="BC17" i="301" s="1"/>
  <c r="AF16" i="301"/>
  <c r="AI16" i="301" s="1"/>
  <c r="BB16" i="301" s="1"/>
  <c r="BC16" i="301" s="1"/>
  <c r="AF15" i="301"/>
  <c r="AI15" i="301" s="1"/>
  <c r="BB15" i="301" s="1"/>
  <c r="BC15" i="301" s="1"/>
  <c r="AF14" i="301"/>
  <c r="AI14" i="301" s="1"/>
  <c r="BB14" i="301" s="1"/>
  <c r="BC14" i="301" s="1"/>
  <c r="AF13" i="301"/>
  <c r="AI13" i="301" s="1"/>
  <c r="BB13" i="301" s="1"/>
  <c r="BC13" i="301" s="1"/>
  <c r="AF12" i="301"/>
  <c r="AI12" i="301" s="1"/>
  <c r="BB12" i="301" s="1"/>
  <c r="BC12" i="301" s="1"/>
  <c r="AF11" i="301"/>
  <c r="AI11" i="301" s="1"/>
  <c r="BB11" i="301" s="1"/>
  <c r="BC11" i="301" s="1"/>
  <c r="AF10" i="301"/>
  <c r="AI10" i="301" s="1"/>
  <c r="BB10" i="301" s="1"/>
  <c r="BC10" i="301" s="1"/>
  <c r="AF9" i="301"/>
  <c r="AI9" i="301" s="1"/>
  <c r="BB9" i="301" s="1"/>
  <c r="BC9" i="301" s="1"/>
  <c r="AF8" i="301"/>
  <c r="I33" i="300"/>
  <c r="G31" i="300"/>
  <c r="J31" i="300" s="1"/>
  <c r="G30" i="300"/>
  <c r="J30" i="300" s="1"/>
  <c r="L30" i="300" s="1"/>
  <c r="G29" i="300"/>
  <c r="J29" i="300" s="1"/>
  <c r="G28" i="300"/>
  <c r="J28" i="300" s="1"/>
  <c r="L28" i="300" s="1"/>
  <c r="G27" i="300"/>
  <c r="J27" i="300" s="1"/>
  <c r="G26" i="300"/>
  <c r="J26" i="300" s="1"/>
  <c r="L26" i="300" s="1"/>
  <c r="G25" i="300"/>
  <c r="J25" i="300" s="1"/>
  <c r="G24" i="300"/>
  <c r="J24" i="300" s="1"/>
  <c r="G23" i="300"/>
  <c r="J23" i="300" s="1"/>
  <c r="G22" i="300"/>
  <c r="J22" i="300" s="1"/>
  <c r="L22" i="300" s="1"/>
  <c r="G21" i="300"/>
  <c r="J21" i="300" s="1"/>
  <c r="G20" i="300"/>
  <c r="J20" i="300" s="1"/>
  <c r="L20" i="300" s="1"/>
  <c r="G19" i="300"/>
  <c r="J19" i="300" s="1"/>
  <c r="G18" i="300"/>
  <c r="J18" i="300" s="1"/>
  <c r="L18" i="300" s="1"/>
  <c r="G17" i="300"/>
  <c r="J17" i="300" s="1"/>
  <c r="G16" i="300"/>
  <c r="J16" i="300" s="1"/>
  <c r="G15" i="300"/>
  <c r="J15" i="300" s="1"/>
  <c r="G14" i="300"/>
  <c r="J14" i="300" s="1"/>
  <c r="L14" i="300" s="1"/>
  <c r="G13" i="300"/>
  <c r="J13" i="300" s="1"/>
  <c r="G12" i="300"/>
  <c r="J12" i="300" s="1"/>
  <c r="L12" i="300" s="1"/>
  <c r="G11" i="300"/>
  <c r="J11" i="300" s="1"/>
  <c r="G10" i="300"/>
  <c r="J10" i="300" s="1"/>
  <c r="L10" i="300" s="1"/>
  <c r="G9" i="300"/>
  <c r="G8" i="300"/>
  <c r="AK22" i="301" l="1"/>
  <c r="AK13" i="301"/>
  <c r="AK24" i="301"/>
  <c r="AK28" i="301"/>
  <c r="AK12" i="301"/>
  <c r="AK30" i="301"/>
  <c r="AL30" i="301" s="1"/>
  <c r="AK17" i="301"/>
  <c r="AK9" i="301"/>
  <c r="AL9" i="301" s="1"/>
  <c r="AK10" i="301"/>
  <c r="AL10" i="301" s="1"/>
  <c r="G32" i="300"/>
  <c r="AI8" i="301"/>
  <c r="BB8" i="301" s="1"/>
  <c r="BC8" i="301" s="1"/>
  <c r="AF32" i="301"/>
  <c r="M6" i="300"/>
  <c r="AL6" i="301"/>
  <c r="J8" i="300"/>
  <c r="K8" i="300" s="1"/>
  <c r="M30" i="300"/>
  <c r="M22" i="300"/>
  <c r="AJ12" i="301"/>
  <c r="AJ11" i="301"/>
  <c r="AK11" i="301"/>
  <c r="AJ14" i="301"/>
  <c r="AK14" i="301"/>
  <c r="AJ15" i="301"/>
  <c r="AK15" i="301"/>
  <c r="AK16" i="301"/>
  <c r="AJ16" i="301"/>
  <c r="AJ10" i="301"/>
  <c r="AK21" i="301"/>
  <c r="AL21" i="301" s="1"/>
  <c r="K18" i="300"/>
  <c r="AK26" i="301"/>
  <c r="AJ13" i="301"/>
  <c r="AK23" i="301"/>
  <c r="L24" i="300"/>
  <c r="M10" i="300"/>
  <c r="K12" i="300"/>
  <c r="L16" i="300"/>
  <c r="K14" i="300"/>
  <c r="M26" i="300"/>
  <c r="AK20" i="301"/>
  <c r="AK25" i="301"/>
  <c r="AJ18" i="301"/>
  <c r="AJ17" i="301"/>
  <c r="AL13" i="301"/>
  <c r="AJ9" i="301"/>
  <c r="AF33" i="301"/>
  <c r="AJ31" i="301"/>
  <c r="AI47" i="301"/>
  <c r="AL47" i="301" s="1"/>
  <c r="AK31" i="301"/>
  <c r="AJ20" i="301"/>
  <c r="AI36" i="301"/>
  <c r="AL36" i="301" s="1"/>
  <c r="AI37" i="301"/>
  <c r="AL37" i="301" s="1"/>
  <c r="AI38" i="301"/>
  <c r="AL38" i="301" s="1"/>
  <c r="AI39" i="301"/>
  <c r="AL39" i="301" s="1"/>
  <c r="AI40" i="301"/>
  <c r="AL40" i="301" s="1"/>
  <c r="AK18" i="301"/>
  <c r="AI41" i="301"/>
  <c r="AL41" i="301" s="1"/>
  <c r="AK19" i="301"/>
  <c r="AJ27" i="301"/>
  <c r="AI45" i="301"/>
  <c r="AL45" i="301" s="1"/>
  <c r="AK27" i="301"/>
  <c r="AJ21" i="301"/>
  <c r="AI42" i="301"/>
  <c r="AL42" i="301" s="1"/>
  <c r="AJ23" i="301"/>
  <c r="AI43" i="301"/>
  <c r="AL43" i="301" s="1"/>
  <c r="AJ25" i="301"/>
  <c r="AI44" i="301"/>
  <c r="AL44" i="301" s="1"/>
  <c r="AJ29" i="301"/>
  <c r="AI46" i="301"/>
  <c r="AL46" i="301" s="1"/>
  <c r="AK29" i="301"/>
  <c r="AJ19" i="301"/>
  <c r="AJ22" i="301"/>
  <c r="AJ24" i="301"/>
  <c r="AJ26" i="301"/>
  <c r="AJ28" i="301"/>
  <c r="AJ30" i="301"/>
  <c r="K11" i="300"/>
  <c r="L11" i="300"/>
  <c r="K19" i="300"/>
  <c r="L19" i="300"/>
  <c r="K27" i="300"/>
  <c r="L27" i="300"/>
  <c r="L13" i="300"/>
  <c r="K13" i="300"/>
  <c r="L21" i="300"/>
  <c r="K21" i="300"/>
  <c r="K29" i="300"/>
  <c r="L29" i="300"/>
  <c r="K15" i="300"/>
  <c r="L15" i="300"/>
  <c r="K23" i="300"/>
  <c r="L23" i="300"/>
  <c r="K31" i="300"/>
  <c r="L31" i="300"/>
  <c r="L17" i="300"/>
  <c r="K17" i="300"/>
  <c r="M20" i="300"/>
  <c r="K25" i="300"/>
  <c r="L25" i="300"/>
  <c r="M28" i="300"/>
  <c r="M12" i="300"/>
  <c r="M14" i="300"/>
  <c r="M18" i="300"/>
  <c r="K10" i="300"/>
  <c r="K16" i="300"/>
  <c r="K20" i="300"/>
  <c r="K22" i="300"/>
  <c r="K24" i="300"/>
  <c r="K26" i="300"/>
  <c r="K30" i="300"/>
  <c r="K28" i="300"/>
  <c r="J9" i="300"/>
  <c r="H50" i="298"/>
  <c r="H48" i="298"/>
  <c r="AL17" i="301" l="1"/>
  <c r="AL22" i="301"/>
  <c r="AL24" i="301"/>
  <c r="AI35" i="301"/>
  <c r="AL12" i="301"/>
  <c r="AL28" i="301"/>
  <c r="AJ8" i="301"/>
  <c r="AJ32" i="301" s="1"/>
  <c r="AJ33" i="301" s="1"/>
  <c r="L8" i="300"/>
  <c r="M8" i="300" s="1"/>
  <c r="J32" i="300"/>
  <c r="AK8" i="301"/>
  <c r="C8" i="289"/>
  <c r="AI32" i="301"/>
  <c r="BB32" i="301" s="1"/>
  <c r="BC32" i="301" s="1"/>
  <c r="AI33" i="301"/>
  <c r="M19" i="300"/>
  <c r="M27" i="300"/>
  <c r="M17" i="300"/>
  <c r="M13" i="300"/>
  <c r="M15" i="300"/>
  <c r="M11" i="300"/>
  <c r="M16" i="300"/>
  <c r="M24" i="300"/>
  <c r="M31" i="300"/>
  <c r="M25" i="300"/>
  <c r="M23" i="300"/>
  <c r="M29" i="300"/>
  <c r="M21" i="300"/>
  <c r="AL23" i="301"/>
  <c r="AL27" i="301"/>
  <c r="AL25" i="301"/>
  <c r="AL18" i="301"/>
  <c r="AL31" i="301"/>
  <c r="AL20" i="301"/>
  <c r="AL26" i="301"/>
  <c r="AL15" i="301"/>
  <c r="AL14" i="301"/>
  <c r="AL11" i="301"/>
  <c r="AL16" i="301"/>
  <c r="AL29" i="301"/>
  <c r="AL19" i="301"/>
  <c r="L9" i="300"/>
  <c r="K9" i="300"/>
  <c r="K32" i="300" s="1"/>
  <c r="H116" i="298"/>
  <c r="H114" i="298"/>
  <c r="H113" i="298"/>
  <c r="G116" i="298"/>
  <c r="H88" i="298"/>
  <c r="H87" i="298"/>
  <c r="L32" i="300" l="1"/>
  <c r="BD32" i="301"/>
  <c r="BD7" i="301"/>
  <c r="C88" i="298" s="1"/>
  <c r="BD6" i="301"/>
  <c r="C87" i="298" s="1"/>
  <c r="BD11" i="301"/>
  <c r="C92" i="298" s="1"/>
  <c r="BD17" i="301"/>
  <c r="BD28" i="301"/>
  <c r="BD23" i="301"/>
  <c r="BD29" i="301"/>
  <c r="BD22" i="301"/>
  <c r="BD18" i="301"/>
  <c r="BD27" i="301"/>
  <c r="BD13" i="301"/>
  <c r="BD30" i="301"/>
  <c r="BD25" i="301"/>
  <c r="BD12" i="301"/>
  <c r="BD9" i="301"/>
  <c r="C90" i="298" s="1"/>
  <c r="BD24" i="301"/>
  <c r="BD19" i="301"/>
  <c r="BD14" i="301"/>
  <c r="BD31" i="301"/>
  <c r="BD26" i="301"/>
  <c r="BD10" i="301"/>
  <c r="C91" i="298" s="1"/>
  <c r="BD15" i="301"/>
  <c r="BD20" i="301"/>
  <c r="BD16" i="301"/>
  <c r="BD21" i="301"/>
  <c r="BD8" i="301"/>
  <c r="C89" i="298" s="1"/>
  <c r="AK33" i="301"/>
  <c r="AK32" i="301"/>
  <c r="AL8" i="301"/>
  <c r="AL32" i="301" s="1"/>
  <c r="K33" i="300"/>
  <c r="AX33" i="301" s="1"/>
  <c r="J8" i="289" s="1"/>
  <c r="AL33" i="301"/>
  <c r="M9" i="300"/>
  <c r="M32" i="300" s="1"/>
  <c r="M116" i="298"/>
  <c r="H112" i="298"/>
  <c r="L8" i="289" l="1"/>
  <c r="L11" i="289"/>
  <c r="L12" i="289" s="1"/>
  <c r="M33" i="300"/>
  <c r="AZ33" i="301" s="1"/>
  <c r="C117" i="298"/>
  <c r="M117" i="298" s="1"/>
  <c r="M115" i="298" s="1"/>
  <c r="E36" i="301" l="1"/>
  <c r="C9" i="289"/>
  <c r="C10" i="289" s="1"/>
  <c r="H99" i="298"/>
  <c r="H82" i="298"/>
  <c r="H71" i="298"/>
  <c r="H70" i="298"/>
  <c r="H109" i="298" s="1"/>
  <c r="M157" i="298"/>
  <c r="L157" i="298"/>
  <c r="K157" i="298"/>
  <c r="J157" i="298"/>
  <c r="I157" i="298"/>
  <c r="H157" i="298"/>
  <c r="L151" i="298"/>
  <c r="D141" i="298"/>
  <c r="O152" i="298"/>
  <c r="K109" i="298" s="1"/>
  <c r="M139" i="298"/>
  <c r="E152" i="298"/>
  <c r="K11" i="298" s="1"/>
  <c r="C133" i="298"/>
  <c r="E130" i="298"/>
  <c r="C129" i="298"/>
  <c r="C128" i="298"/>
  <c r="Q109" i="298"/>
  <c r="AD104" i="298"/>
  <c r="AD103" i="298"/>
  <c r="AD102" i="298"/>
  <c r="AD101" i="298"/>
  <c r="AD100" i="298"/>
  <c r="AD99" i="298"/>
  <c r="AD98" i="298"/>
  <c r="AD97" i="298"/>
  <c r="AD96" i="298"/>
  <c r="AD95" i="298"/>
  <c r="AD94" i="298"/>
  <c r="E94" i="298"/>
  <c r="AD93" i="298"/>
  <c r="AD91" i="298"/>
  <c r="AD90" i="298"/>
  <c r="AD89" i="298"/>
  <c r="AD88" i="298"/>
  <c r="AD87" i="298"/>
  <c r="AD86" i="298"/>
  <c r="AD85" i="298"/>
  <c r="AD84" i="298"/>
  <c r="AD83" i="298"/>
  <c r="AD82" i="298"/>
  <c r="E82" i="298"/>
  <c r="AD81" i="298"/>
  <c r="AD80" i="298"/>
  <c r="G80" i="298"/>
  <c r="E80" i="298"/>
  <c r="AD79" i="298"/>
  <c r="G79" i="298"/>
  <c r="E79" i="298"/>
  <c r="AD78" i="298"/>
  <c r="G78" i="298"/>
  <c r="E78" i="298"/>
  <c r="AD77" i="298"/>
  <c r="G77" i="298"/>
  <c r="E77" i="298"/>
  <c r="AD76" i="298"/>
  <c r="G76" i="298"/>
  <c r="E76" i="298"/>
  <c r="AD75" i="298"/>
  <c r="G75" i="298"/>
  <c r="E75" i="298"/>
  <c r="AD74" i="298"/>
  <c r="G74" i="298"/>
  <c r="E74" i="298"/>
  <c r="AD73" i="298"/>
  <c r="G73" i="298"/>
  <c r="E73" i="298"/>
  <c r="AD72" i="298"/>
  <c r="G72" i="298"/>
  <c r="E72" i="298"/>
  <c r="AD71" i="298"/>
  <c r="G71" i="298"/>
  <c r="E71" i="298"/>
  <c r="AD70" i="298"/>
  <c r="E70" i="298"/>
  <c r="G70" i="298" s="1"/>
  <c r="AD69" i="298"/>
  <c r="C69" i="298"/>
  <c r="C130" i="298" s="1"/>
  <c r="AD68" i="298"/>
  <c r="G67" i="298"/>
  <c r="G66" i="298"/>
  <c r="X64" i="298"/>
  <c r="E64" i="298"/>
  <c r="X63" i="298"/>
  <c r="H64" i="298"/>
  <c r="E63" i="298"/>
  <c r="C63" i="298"/>
  <c r="C66" i="298" s="1"/>
  <c r="AD61" i="298"/>
  <c r="C61" i="298"/>
  <c r="AD59" i="298"/>
  <c r="G59" i="298"/>
  <c r="AD57" i="298"/>
  <c r="G57" i="298"/>
  <c r="AD56" i="298"/>
  <c r="I55" i="298"/>
  <c r="G55" i="298"/>
  <c r="E55" i="298"/>
  <c r="G54" i="298"/>
  <c r="I160" i="298" s="1"/>
  <c r="E54" i="298"/>
  <c r="AD52" i="298"/>
  <c r="Y52" i="298"/>
  <c r="AD51" i="298"/>
  <c r="V51" i="298"/>
  <c r="AD50" i="298"/>
  <c r="AD49" i="298"/>
  <c r="AD48" i="298"/>
  <c r="E48" i="298"/>
  <c r="G48" i="298" s="1"/>
  <c r="H160" i="298" s="1"/>
  <c r="H162" i="298" s="1"/>
  <c r="AD47" i="298"/>
  <c r="AD46" i="298"/>
  <c r="AD45" i="298"/>
  <c r="Y45" i="298"/>
  <c r="AD44" i="298"/>
  <c r="AD43" i="298"/>
  <c r="AD42" i="298"/>
  <c r="AD41" i="298"/>
  <c r="U41" i="298"/>
  <c r="E41" i="298"/>
  <c r="G41" i="298" s="1"/>
  <c r="D40" i="298"/>
  <c r="C40" i="298"/>
  <c r="G35" i="298"/>
  <c r="C37" i="298" s="1"/>
  <c r="G37" i="298" s="1"/>
  <c r="M37" i="298" s="1"/>
  <c r="C38" i="298" s="1"/>
  <c r="M38" i="298" s="1"/>
  <c r="C34" i="298"/>
  <c r="G33" i="298"/>
  <c r="C32" i="298"/>
  <c r="E31" i="298"/>
  <c r="G31" i="298" s="1"/>
  <c r="C30" i="298"/>
  <c r="H31" i="298"/>
  <c r="H33" i="298" s="1"/>
  <c r="E29" i="298"/>
  <c r="C29" i="298"/>
  <c r="C28" i="298"/>
  <c r="E24" i="298"/>
  <c r="G22" i="298"/>
  <c r="C24" i="298" s="1"/>
  <c r="E19" i="298"/>
  <c r="I18" i="298"/>
  <c r="F18" i="298"/>
  <c r="E18" i="298"/>
  <c r="C18" i="298"/>
  <c r="G16" i="298"/>
  <c r="E159" i="298" s="1"/>
  <c r="E162" i="298" s="1"/>
  <c r="G13" i="298"/>
  <c r="M13" i="298" s="1"/>
  <c r="C14" i="298" s="1"/>
  <c r="M14" i="298" s="1"/>
  <c r="G11" i="298"/>
  <c r="D159" i="298" s="1"/>
  <c r="I8" i="298"/>
  <c r="E8" i="298"/>
  <c r="C8" i="298"/>
  <c r="F6" i="298"/>
  <c r="E6" i="298"/>
  <c r="G6" i="298" s="1"/>
  <c r="D6" i="298"/>
  <c r="A13" i="289"/>
  <c r="F8" i="289"/>
  <c r="F7" i="289"/>
  <c r="F6" i="289"/>
  <c r="G6" i="289" s="1"/>
  <c r="H6" i="289" l="1"/>
  <c r="G8" i="289"/>
  <c r="H8" i="289" s="1"/>
  <c r="G7" i="289"/>
  <c r="H7" i="289" s="1"/>
  <c r="G8" i="298"/>
  <c r="M8" i="298" s="1"/>
  <c r="G24" i="298"/>
  <c r="M24" i="298" s="1"/>
  <c r="C25" i="298" s="1"/>
  <c r="M25" i="298" s="1"/>
  <c r="M66" i="298"/>
  <c r="Y64" i="298"/>
  <c r="G69" i="298"/>
  <c r="C84" i="298" s="1"/>
  <c r="M84" i="298" s="1"/>
  <c r="M57" i="298"/>
  <c r="C58" i="298" s="1"/>
  <c r="M58" i="298" s="1"/>
  <c r="M61" i="298"/>
  <c r="M67" i="298"/>
  <c r="M59" i="298"/>
  <c r="C60" i="298" s="1"/>
  <c r="M60" i="298" s="1"/>
  <c r="H152" i="298"/>
  <c r="K29" i="298" s="1"/>
  <c r="J152" i="298"/>
  <c r="K54" i="298" s="1"/>
  <c r="K55" i="298" s="1"/>
  <c r="M55" i="298" s="1"/>
  <c r="F152" i="298"/>
  <c r="K16" i="298" s="1"/>
  <c r="M16" i="298" s="1"/>
  <c r="E103" i="298"/>
  <c r="G103" i="298" s="1"/>
  <c r="C26" i="298"/>
  <c r="M26" i="298" s="1"/>
  <c r="G18" i="298"/>
  <c r="M18" i="298" s="1"/>
  <c r="C19" i="298" s="1"/>
  <c r="M19" i="298" s="1"/>
  <c r="G29" i="298"/>
  <c r="G159" i="298" s="1"/>
  <c r="C67" i="298"/>
  <c r="G63" i="298"/>
  <c r="C64" i="298"/>
  <c r="G64" i="298" s="1"/>
  <c r="G109" i="298"/>
  <c r="M109" i="298" s="1"/>
  <c r="I152" i="298"/>
  <c r="K48" i="298" s="1"/>
  <c r="M48" i="298" s="1"/>
  <c r="K31" i="298"/>
  <c r="M31" i="298" s="1"/>
  <c r="K152" i="298"/>
  <c r="K63" i="298" s="1"/>
  <c r="K64" i="298" s="1"/>
  <c r="L152" i="298"/>
  <c r="K69" i="298" s="1"/>
  <c r="M152" i="298"/>
  <c r="K86" i="298" s="1"/>
  <c r="N152" i="298"/>
  <c r="D152" i="298"/>
  <c r="K6" i="298" s="1"/>
  <c r="M6" i="298" s="1"/>
  <c r="G152" i="298"/>
  <c r="K22" i="298" s="1"/>
  <c r="M22" i="298" s="1"/>
  <c r="C158" i="298"/>
  <c r="C43" i="298"/>
  <c r="G43" i="298" s="1"/>
  <c r="M43" i="298" s="1"/>
  <c r="C44" i="298" s="1"/>
  <c r="M44" i="298" s="1"/>
  <c r="C45" i="298"/>
  <c r="M45" i="298" s="1"/>
  <c r="C9" i="298"/>
  <c r="M9" i="298" s="1"/>
  <c r="D162" i="298"/>
  <c r="F159" i="298"/>
  <c r="F162" i="298" s="1"/>
  <c r="H69" i="298"/>
  <c r="H86" i="298"/>
  <c r="I159" i="298"/>
  <c r="C50" i="298"/>
  <c r="G50" i="298" s="1"/>
  <c r="M50" i="298" s="1"/>
  <c r="C51" i="298" s="1"/>
  <c r="M51" i="298" s="1"/>
  <c r="C52" i="298"/>
  <c r="M52" i="298" s="1"/>
  <c r="M11" i="298"/>
  <c r="C39" i="298"/>
  <c r="M39" i="298" s="1"/>
  <c r="E101" i="298"/>
  <c r="G101" i="298" s="1"/>
  <c r="E105" i="298"/>
  <c r="G105" i="298" s="1"/>
  <c r="G160" i="298"/>
  <c r="E107" i="298"/>
  <c r="G107" i="298" s="1"/>
  <c r="E99" i="298"/>
  <c r="J159" i="298" l="1"/>
  <c r="J162" i="298" s="1"/>
  <c r="K103" i="298"/>
  <c r="M103" i="298" s="1"/>
  <c r="K101" i="298"/>
  <c r="M101" i="298" s="1"/>
  <c r="K35" i="298"/>
  <c r="M35" i="298" s="1"/>
  <c r="K41" i="298"/>
  <c r="M41" i="298" s="1"/>
  <c r="C82" i="298"/>
  <c r="G82" i="298" s="1"/>
  <c r="M82" i="298" s="1"/>
  <c r="K159" i="298"/>
  <c r="K160" i="298" s="1"/>
  <c r="M69" i="298"/>
  <c r="K33" i="298"/>
  <c r="M33" i="298" s="1"/>
  <c r="M54" i="298"/>
  <c r="K107" i="298"/>
  <c r="M107" i="298" s="1"/>
  <c r="M64" i="298"/>
  <c r="M63" i="298"/>
  <c r="K105" i="298"/>
  <c r="M105" i="298" s="1"/>
  <c r="M29" i="298"/>
  <c r="O158" i="298"/>
  <c r="C162" i="298"/>
  <c r="G162" i="298"/>
  <c r="F9" i="289"/>
  <c r="F10" i="289" l="1"/>
  <c r="G10" i="289" s="1"/>
  <c r="C83" i="298"/>
  <c r="M83" i="298" s="1"/>
  <c r="M81" i="298" s="1"/>
  <c r="K162" i="298"/>
  <c r="G9" i="289"/>
  <c r="H9" i="289"/>
  <c r="J10" i="289" l="1"/>
  <c r="J12" i="289" s="1"/>
  <c r="H10" i="289"/>
  <c r="J6" i="289"/>
  <c r="C112" i="298" l="1"/>
  <c r="G112" i="298" s="1"/>
  <c r="N161" i="298" s="1"/>
  <c r="N159" i="298" l="1"/>
  <c r="N162" i="298" s="1"/>
  <c r="O161" i="298"/>
  <c r="C118" i="298"/>
  <c r="M118" i="298" s="1"/>
  <c r="M112" i="298"/>
  <c r="M128" i="298" l="1"/>
  <c r="K2" i="258" l="1"/>
  <c r="K2" i="276"/>
  <c r="K2" i="278"/>
  <c r="K2" i="246"/>
  <c r="K2" i="264"/>
  <c r="K2" i="296"/>
  <c r="K2" i="240"/>
  <c r="L83" i="297" l="1"/>
  <c r="K83" i="297"/>
  <c r="J83" i="297"/>
  <c r="I83" i="297"/>
  <c r="H83" i="297"/>
  <c r="G83" i="297"/>
  <c r="K77" i="297"/>
  <c r="L76" i="297"/>
  <c r="L75" i="297"/>
  <c r="J74" i="297"/>
  <c r="J73" i="297"/>
  <c r="I72" i="297"/>
  <c r="H72" i="297"/>
  <c r="J71" i="297"/>
  <c r="I71" i="297"/>
  <c r="H71" i="297"/>
  <c r="L70" i="297"/>
  <c r="J70" i="297"/>
  <c r="I70" i="297"/>
  <c r="H70" i="297"/>
  <c r="F67" i="297"/>
  <c r="C66" i="297"/>
  <c r="M65" i="297"/>
  <c r="K65" i="297"/>
  <c r="E65" i="297"/>
  <c r="C65" i="297"/>
  <c r="N64" i="297"/>
  <c r="N78" i="297" s="1"/>
  <c r="M64" i="297"/>
  <c r="L64" i="297"/>
  <c r="K64" i="297"/>
  <c r="J64" i="297"/>
  <c r="I64" i="297"/>
  <c r="H64" i="297"/>
  <c r="F64" i="297"/>
  <c r="E64" i="297"/>
  <c r="D64" i="297"/>
  <c r="D78" i="297" s="1"/>
  <c r="J11" i="297" s="1"/>
  <c r="C64" i="297"/>
  <c r="B58" i="297"/>
  <c r="B56" i="297"/>
  <c r="D55" i="297"/>
  <c r="B54" i="297"/>
  <c r="B53" i="297"/>
  <c r="M87" i="297"/>
  <c r="B55" i="297"/>
  <c r="G87" i="297"/>
  <c r="H45" i="297"/>
  <c r="G45" i="297"/>
  <c r="G43" i="297"/>
  <c r="G41" i="297"/>
  <c r="D41" i="297"/>
  <c r="F41" i="297" s="1"/>
  <c r="C40" i="297"/>
  <c r="B40" i="297"/>
  <c r="G35" i="297"/>
  <c r="F35" i="297"/>
  <c r="B39" i="297" s="1"/>
  <c r="L39" i="297" s="1"/>
  <c r="B34" i="297"/>
  <c r="F33" i="297"/>
  <c r="B32" i="297"/>
  <c r="D31" i="297"/>
  <c r="F31" i="297" s="1"/>
  <c r="B30" i="297"/>
  <c r="G29" i="297"/>
  <c r="G31" i="297" s="1"/>
  <c r="G33" i="297" s="1"/>
  <c r="D29" i="297"/>
  <c r="F29" i="297" s="1"/>
  <c r="B28" i="297"/>
  <c r="D24" i="297"/>
  <c r="G22" i="297"/>
  <c r="F22" i="297"/>
  <c r="B24" i="297" s="1"/>
  <c r="D19" i="297"/>
  <c r="H18" i="297"/>
  <c r="E18" i="297"/>
  <c r="D18" i="297"/>
  <c r="B18" i="297"/>
  <c r="G16" i="297"/>
  <c r="F16" i="297"/>
  <c r="D85" i="297" s="1"/>
  <c r="D87" i="297" s="1"/>
  <c r="F13" i="297"/>
  <c r="L13" i="297" s="1"/>
  <c r="B14" i="297" s="1"/>
  <c r="L14" i="297" s="1"/>
  <c r="G11" i="297"/>
  <c r="F11" i="297"/>
  <c r="C85" i="297" s="1"/>
  <c r="H8" i="297"/>
  <c r="D8" i="297"/>
  <c r="B8" i="297"/>
  <c r="E6" i="297"/>
  <c r="D6" i="297"/>
  <c r="F6" i="297" s="1"/>
  <c r="B84" i="297" s="1"/>
  <c r="C6" i="297"/>
  <c r="G78" i="297" l="1"/>
  <c r="J29" i="297" s="1"/>
  <c r="L29" i="297" s="1"/>
  <c r="F8" i="297"/>
  <c r="L8" i="297" s="1"/>
  <c r="B9" i="297" s="1"/>
  <c r="L9" i="297" s="1"/>
  <c r="B26" i="297"/>
  <c r="L26" i="297" s="1"/>
  <c r="C78" i="297"/>
  <c r="J6" i="297" s="1"/>
  <c r="L6" i="297" s="1"/>
  <c r="F18" i="297"/>
  <c r="L18" i="297" s="1"/>
  <c r="B19" i="297" s="1"/>
  <c r="L19" i="297" s="1"/>
  <c r="K78" i="297"/>
  <c r="M78" i="297"/>
  <c r="H78" i="297"/>
  <c r="L78" i="297"/>
  <c r="F24" i="297"/>
  <c r="L24" i="297" s="1"/>
  <c r="B25" i="297" s="1"/>
  <c r="L25" i="297" s="1"/>
  <c r="E78" i="297"/>
  <c r="J16" i="297" s="1"/>
  <c r="L16" i="297" s="1"/>
  <c r="I78" i="297"/>
  <c r="J31" i="297"/>
  <c r="L31" i="297" s="1"/>
  <c r="F78" i="297"/>
  <c r="J22" i="297" s="1"/>
  <c r="L22" i="297" s="1"/>
  <c r="J78" i="297"/>
  <c r="B37" i="297"/>
  <c r="F37" i="297" s="1"/>
  <c r="L37" i="297" s="1"/>
  <c r="B38" i="297" s="1"/>
  <c r="L38" i="297" s="1"/>
  <c r="N84" i="297"/>
  <c r="B87" i="297"/>
  <c r="F86" i="297"/>
  <c r="B45" i="297"/>
  <c r="L45" i="297" s="1"/>
  <c r="L49" i="297" s="1"/>
  <c r="B43" i="297"/>
  <c r="F43" i="297" s="1"/>
  <c r="L43" i="297" s="1"/>
  <c r="C87" i="297"/>
  <c r="F85" i="297"/>
  <c r="E85" i="297"/>
  <c r="E87" i="297" s="1"/>
  <c r="L11" i="297"/>
  <c r="J87" i="296"/>
  <c r="L83" i="296"/>
  <c r="K83" i="296"/>
  <c r="J83" i="296"/>
  <c r="I83" i="296"/>
  <c r="H83" i="296"/>
  <c r="G83" i="296"/>
  <c r="K77" i="296"/>
  <c r="L76" i="296"/>
  <c r="L75" i="296"/>
  <c r="J74" i="296"/>
  <c r="J73" i="296"/>
  <c r="I72" i="296"/>
  <c r="H72" i="296"/>
  <c r="J71" i="296"/>
  <c r="I71" i="296"/>
  <c r="H71" i="296"/>
  <c r="L70" i="296"/>
  <c r="J70" i="296"/>
  <c r="I70" i="296"/>
  <c r="H70" i="296"/>
  <c r="F67" i="296"/>
  <c r="C66" i="296"/>
  <c r="M65" i="296"/>
  <c r="K65" i="296"/>
  <c r="E65" i="296"/>
  <c r="C65" i="296"/>
  <c r="B58" i="296"/>
  <c r="B56" i="296"/>
  <c r="D55" i="296"/>
  <c r="B54" i="296"/>
  <c r="B53" i="296"/>
  <c r="M87" i="296"/>
  <c r="B55" i="296"/>
  <c r="H45" i="296"/>
  <c r="G45" i="296"/>
  <c r="G43" i="296"/>
  <c r="T41" i="296"/>
  <c r="G41" i="296"/>
  <c r="D41" i="296"/>
  <c r="F41" i="296" s="1"/>
  <c r="C40" i="296"/>
  <c r="B40" i="296"/>
  <c r="G35" i="296"/>
  <c r="F35" i="296"/>
  <c r="B37" i="296" s="1"/>
  <c r="F37" i="296" s="1"/>
  <c r="L37" i="296" s="1"/>
  <c r="B38" i="296" s="1"/>
  <c r="L38" i="296" s="1"/>
  <c r="B34" i="296"/>
  <c r="F33" i="296"/>
  <c r="B32" i="296"/>
  <c r="D31" i="296"/>
  <c r="F31" i="296" s="1"/>
  <c r="B30" i="296"/>
  <c r="G29" i="296"/>
  <c r="G31" i="296" s="1"/>
  <c r="G33" i="296" s="1"/>
  <c r="D29" i="296"/>
  <c r="B28" i="296"/>
  <c r="D24" i="296"/>
  <c r="G22" i="296"/>
  <c r="F22" i="296"/>
  <c r="B26" i="296" s="1"/>
  <c r="L26" i="296" s="1"/>
  <c r="D19" i="296"/>
  <c r="H18" i="296"/>
  <c r="E18" i="296"/>
  <c r="D18" i="296"/>
  <c r="B18" i="296"/>
  <c r="G16" i="296"/>
  <c r="F16" i="296"/>
  <c r="F13" i="296"/>
  <c r="L13" i="296" s="1"/>
  <c r="B14" i="296" s="1"/>
  <c r="L14" i="296" s="1"/>
  <c r="G11" i="296"/>
  <c r="F11" i="296"/>
  <c r="C85" i="296" s="1"/>
  <c r="H8" i="296"/>
  <c r="D8" i="296"/>
  <c r="B8" i="296"/>
  <c r="E6" i="296"/>
  <c r="D6" i="296"/>
  <c r="F6" i="296" s="1"/>
  <c r="B84" i="296" s="1"/>
  <c r="C6" i="296"/>
  <c r="B2" i="296"/>
  <c r="J41" i="297" l="1"/>
  <c r="L41" i="297" s="1"/>
  <c r="J35" i="297"/>
  <c r="L35" i="297" s="1"/>
  <c r="P42" i="296"/>
  <c r="B29" i="296"/>
  <c r="F29" i="296" s="1"/>
  <c r="F85" i="296" s="1"/>
  <c r="B44" i="297"/>
  <c r="L44" i="297" s="1"/>
  <c r="L48" i="297" s="1"/>
  <c r="L47" i="297"/>
  <c r="J33" i="297"/>
  <c r="L33" i="297" s="1"/>
  <c r="F87" i="297"/>
  <c r="F8" i="296"/>
  <c r="L8" i="296" s="1"/>
  <c r="B9" i="296" s="1"/>
  <c r="L9" i="296" s="1"/>
  <c r="F18" i="296"/>
  <c r="L18" i="296" s="1"/>
  <c r="B19" i="296" s="1"/>
  <c r="L19" i="296" s="1"/>
  <c r="J31" i="296"/>
  <c r="L31" i="296" s="1"/>
  <c r="J41" i="296"/>
  <c r="L41" i="296" s="1"/>
  <c r="K87" i="297"/>
  <c r="I87" i="297"/>
  <c r="B45" i="296"/>
  <c r="L45" i="296" s="1"/>
  <c r="L49" i="296" s="1"/>
  <c r="B43" i="296"/>
  <c r="F43" i="296" s="1"/>
  <c r="L43" i="296" s="1"/>
  <c r="N84" i="296"/>
  <c r="B87" i="296"/>
  <c r="C87" i="296"/>
  <c r="D85" i="296"/>
  <c r="D87" i="296" s="1"/>
  <c r="E85" i="296"/>
  <c r="E87" i="296" s="1"/>
  <c r="B39" i="296"/>
  <c r="L39" i="296" s="1"/>
  <c r="B24" i="296"/>
  <c r="F24" i="296" s="1"/>
  <c r="L24" i="296" s="1"/>
  <c r="B25" i="296" s="1"/>
  <c r="L25" i="296" s="1"/>
  <c r="F86" i="296"/>
  <c r="G87" i="296"/>
  <c r="B44" i="296" l="1"/>
  <c r="L44" i="296" s="1"/>
  <c r="L48" i="296" s="1"/>
  <c r="M7" i="118" s="1"/>
  <c r="N7" i="118" s="1"/>
  <c r="J29" i="296"/>
  <c r="L29" i="296" s="1"/>
  <c r="L47" i="296" s="1"/>
  <c r="J35" i="296"/>
  <c r="L35" i="296" s="1"/>
  <c r="I87" i="296"/>
  <c r="J33" i="296"/>
  <c r="L33" i="296" s="1"/>
  <c r="J87" i="297"/>
  <c r="N87" i="297" s="1"/>
  <c r="N86" i="297"/>
  <c r="N85" i="297"/>
  <c r="O7" i="118"/>
  <c r="P7" i="118" s="1"/>
  <c r="N86" i="296"/>
  <c r="F87" i="296"/>
  <c r="K87" i="296"/>
  <c r="K7" i="118" l="1"/>
  <c r="L7" i="118" s="1"/>
  <c r="B82" i="297"/>
  <c r="B60" i="297"/>
  <c r="L46" i="297"/>
  <c r="N87" i="296"/>
  <c r="N85" i="296"/>
  <c r="L46" i="296" l="1"/>
  <c r="B60" i="296"/>
  <c r="Q7" i="118"/>
  <c r="R7" i="118" s="1"/>
  <c r="B82" i="296"/>
  <c r="B2" i="258" l="1"/>
  <c r="B2" i="276"/>
  <c r="B2" i="278"/>
  <c r="B2" i="246"/>
  <c r="B2" i="264"/>
  <c r="B2" i="240"/>
  <c r="C5" i="280" l="1"/>
  <c r="C4" i="280"/>
  <c r="C6" i="280"/>
  <c r="C131" i="310" l="1"/>
  <c r="M156" i="310" l="1"/>
  <c r="M99" i="310"/>
  <c r="M122" i="310" s="1"/>
  <c r="K17" i="118" s="1"/>
  <c r="L17" i="118" l="1"/>
  <c r="M121" i="310"/>
  <c r="M159" i="310"/>
  <c r="O159" i="310" s="1"/>
  <c r="O156" i="310"/>
  <c r="C135" i="310" l="1"/>
  <c r="Q17" i="118" s="1"/>
  <c r="R17" i="118" s="1"/>
  <c r="C153" i="310"/>
  <c r="E30" i="279"/>
  <c r="A4" i="281" l="1"/>
  <c r="B5" i="281" l="1"/>
  <c r="A24" i="279" l="1"/>
  <c r="N21" i="279"/>
  <c r="M21" i="279"/>
  <c r="L83" i="278" l="1"/>
  <c r="K83" i="278"/>
  <c r="J83" i="278"/>
  <c r="I83" i="278"/>
  <c r="H83" i="278"/>
  <c r="G83" i="278"/>
  <c r="K77" i="278"/>
  <c r="L76" i="278"/>
  <c r="L75" i="278"/>
  <c r="J74" i="278"/>
  <c r="J73" i="278"/>
  <c r="I72" i="278"/>
  <c r="H72" i="278"/>
  <c r="J71" i="278"/>
  <c r="I71" i="278"/>
  <c r="H71" i="278"/>
  <c r="L70" i="278"/>
  <c r="J70" i="278"/>
  <c r="I70" i="278"/>
  <c r="H70" i="278"/>
  <c r="F67" i="278"/>
  <c r="C66" i="278"/>
  <c r="M65" i="278"/>
  <c r="K65" i="278"/>
  <c r="E65" i="278"/>
  <c r="C65" i="278"/>
  <c r="N78" i="278"/>
  <c r="D78" i="278"/>
  <c r="J11" i="278" s="1"/>
  <c r="B58" i="278"/>
  <c r="B56" i="278"/>
  <c r="D55" i="278"/>
  <c r="B54" i="278"/>
  <c r="B53" i="278"/>
  <c r="B55" i="278"/>
  <c r="H45" i="278"/>
  <c r="G45" i="278"/>
  <c r="G41" i="278"/>
  <c r="F41" i="278"/>
  <c r="C40" i="278"/>
  <c r="B40" i="278"/>
  <c r="G35" i="278"/>
  <c r="F35" i="278"/>
  <c r="B37" i="278" s="1"/>
  <c r="F37" i="278" s="1"/>
  <c r="L37" i="278" s="1"/>
  <c r="B38" i="278" s="1"/>
  <c r="L38" i="278" s="1"/>
  <c r="B34" i="278"/>
  <c r="F33" i="278"/>
  <c r="B32" i="278"/>
  <c r="D31" i="278"/>
  <c r="F31" i="278" s="1"/>
  <c r="B30" i="278"/>
  <c r="G29" i="278"/>
  <c r="G31" i="278" s="1"/>
  <c r="G33" i="278" s="1"/>
  <c r="F29" i="278"/>
  <c r="B28" i="278"/>
  <c r="D24" i="278"/>
  <c r="G22" i="278"/>
  <c r="F22" i="278"/>
  <c r="B24" i="278" s="1"/>
  <c r="D19" i="278"/>
  <c r="H18" i="278"/>
  <c r="E18" i="278"/>
  <c r="D18" i="278"/>
  <c r="B18" i="278"/>
  <c r="G16" i="278"/>
  <c r="F16" i="278"/>
  <c r="D85" i="278" s="1"/>
  <c r="D87" i="278" s="1"/>
  <c r="F13" i="278"/>
  <c r="L13" i="278" s="1"/>
  <c r="B14" i="278" s="1"/>
  <c r="L14" i="278" s="1"/>
  <c r="G11" i="278"/>
  <c r="F11" i="278"/>
  <c r="C85" i="278" s="1"/>
  <c r="H8" i="278"/>
  <c r="D8" i="278"/>
  <c r="B8" i="278"/>
  <c r="E6" i="278"/>
  <c r="D6" i="278"/>
  <c r="F6" i="278" s="1"/>
  <c r="C6" i="278"/>
  <c r="B45" i="278" l="1"/>
  <c r="F86" i="278"/>
  <c r="L45" i="278"/>
  <c r="L49" i="278" s="1"/>
  <c r="F8" i="278"/>
  <c r="L8" i="278" s="1"/>
  <c r="B26" i="278"/>
  <c r="L26" i="278" s="1"/>
  <c r="F18" i="278"/>
  <c r="L18" i="278" s="1"/>
  <c r="B19" i="278" s="1"/>
  <c r="L19" i="278" s="1"/>
  <c r="J31" i="278"/>
  <c r="L31" i="278" s="1"/>
  <c r="C78" i="278"/>
  <c r="J6" i="278" s="1"/>
  <c r="L6" i="278" s="1"/>
  <c r="F78" i="278"/>
  <c r="J22" i="278" s="1"/>
  <c r="L22" i="278" s="1"/>
  <c r="L11" i="278"/>
  <c r="J78" i="278"/>
  <c r="I78" i="278"/>
  <c r="K78" i="278"/>
  <c r="L78" i="278"/>
  <c r="B39" i="278"/>
  <c r="L39" i="278" s="1"/>
  <c r="M78" i="278"/>
  <c r="E78" i="278"/>
  <c r="J16" i="278" s="1"/>
  <c r="L16" i="278" s="1"/>
  <c r="F24" i="278"/>
  <c r="L24" i="278" s="1"/>
  <c r="B25" i="278" s="1"/>
  <c r="L25" i="278" s="1"/>
  <c r="G78" i="278"/>
  <c r="J35" i="278" s="1"/>
  <c r="L35" i="278" s="1"/>
  <c r="H78" i="278"/>
  <c r="B9" i="278"/>
  <c r="L9" i="278" s="1"/>
  <c r="F85" i="278"/>
  <c r="C87" i="278"/>
  <c r="B84" i="278"/>
  <c r="E85" i="278"/>
  <c r="E87" i="278" s="1"/>
  <c r="G87" i="278"/>
  <c r="B43" i="278"/>
  <c r="F43" i="278" s="1"/>
  <c r="M87" i="278"/>
  <c r="O10" i="118" l="1"/>
  <c r="P10" i="118" s="1"/>
  <c r="N86" i="278"/>
  <c r="F87" i="278"/>
  <c r="J41" i="278"/>
  <c r="L41" i="278" s="1"/>
  <c r="J29" i="278"/>
  <c r="L29" i="278" s="1"/>
  <c r="J33" i="278"/>
  <c r="L33" i="278" s="1"/>
  <c r="K87" i="278"/>
  <c r="B87" i="278"/>
  <c r="N84" i="278"/>
  <c r="I87" i="278"/>
  <c r="L47" i="278" l="1"/>
  <c r="J87" i="278"/>
  <c r="N87" i="278" s="1"/>
  <c r="Q10" i="118" s="1"/>
  <c r="R10" i="118" s="1"/>
  <c r="K10" i="118"/>
  <c r="L10" i="118" s="1"/>
  <c r="N85" i="278"/>
  <c r="B82" i="278" l="1"/>
  <c r="B60" i="278"/>
  <c r="L83" i="276"/>
  <c r="K83" i="276"/>
  <c r="J83" i="276"/>
  <c r="I83" i="276"/>
  <c r="H83" i="276"/>
  <c r="G83" i="276"/>
  <c r="K77" i="276"/>
  <c r="L76" i="276"/>
  <c r="L75" i="276"/>
  <c r="J74" i="276"/>
  <c r="J73" i="276"/>
  <c r="I72" i="276"/>
  <c r="H72" i="276"/>
  <c r="J71" i="276"/>
  <c r="I71" i="276"/>
  <c r="H71" i="276"/>
  <c r="L70" i="276"/>
  <c r="J70" i="276"/>
  <c r="I70" i="276"/>
  <c r="H70" i="276"/>
  <c r="F67" i="276"/>
  <c r="C66" i="276"/>
  <c r="M65" i="276"/>
  <c r="K65" i="276"/>
  <c r="E65" i="276"/>
  <c r="C65" i="276"/>
  <c r="N64" i="276"/>
  <c r="N78" i="276" s="1"/>
  <c r="M64" i="276"/>
  <c r="L64" i="276"/>
  <c r="K64" i="276"/>
  <c r="J64" i="276"/>
  <c r="I64" i="276"/>
  <c r="H64" i="276"/>
  <c r="F64" i="276"/>
  <c r="E64" i="276"/>
  <c r="D64" i="276"/>
  <c r="D78" i="276" s="1"/>
  <c r="J11" i="276" s="1"/>
  <c r="C64" i="276"/>
  <c r="B58" i="276"/>
  <c r="B56" i="276"/>
  <c r="D55" i="276"/>
  <c r="B54" i="276"/>
  <c r="B53" i="276"/>
  <c r="M87" i="276"/>
  <c r="H45" i="276"/>
  <c r="G45" i="276"/>
  <c r="G41" i="276"/>
  <c r="D41" i="276"/>
  <c r="F41" i="276" s="1"/>
  <c r="C40" i="276"/>
  <c r="B40" i="276"/>
  <c r="G35" i="276"/>
  <c r="F35" i="276"/>
  <c r="B39" i="276" s="1"/>
  <c r="L39" i="276" s="1"/>
  <c r="B34" i="276"/>
  <c r="F33" i="276"/>
  <c r="B32" i="276"/>
  <c r="D31" i="276"/>
  <c r="F31" i="276" s="1"/>
  <c r="B30" i="276"/>
  <c r="G29" i="276"/>
  <c r="G31" i="276" s="1"/>
  <c r="G33" i="276" s="1"/>
  <c r="D29" i="276"/>
  <c r="B28" i="276"/>
  <c r="D24" i="276"/>
  <c r="G22" i="276"/>
  <c r="F22" i="276"/>
  <c r="B24" i="276" s="1"/>
  <c r="D19" i="276"/>
  <c r="H18" i="276"/>
  <c r="E18" i="276"/>
  <c r="D18" i="276"/>
  <c r="B18" i="276"/>
  <c r="G16" i="276"/>
  <c r="F16" i="276"/>
  <c r="D85" i="276" s="1"/>
  <c r="D87" i="276" s="1"/>
  <c r="F13" i="276"/>
  <c r="L13" i="276" s="1"/>
  <c r="B14" i="276" s="1"/>
  <c r="L14" i="276" s="1"/>
  <c r="G11" i="276"/>
  <c r="F11" i="276"/>
  <c r="H8" i="276"/>
  <c r="D8" i="276"/>
  <c r="B8" i="276"/>
  <c r="E6" i="276"/>
  <c r="D6" i="276"/>
  <c r="F6" i="276" s="1"/>
  <c r="C6" i="276"/>
  <c r="L82" i="264"/>
  <c r="K82" i="264"/>
  <c r="J82" i="264"/>
  <c r="I82" i="264"/>
  <c r="H82" i="264"/>
  <c r="G82" i="264"/>
  <c r="K76" i="264"/>
  <c r="L75" i="264"/>
  <c r="L74" i="264"/>
  <c r="J73" i="264"/>
  <c r="J72" i="264"/>
  <c r="J71" i="264"/>
  <c r="I71" i="264"/>
  <c r="H71" i="264"/>
  <c r="L70" i="264"/>
  <c r="J70" i="264"/>
  <c r="I70" i="264"/>
  <c r="H70" i="264"/>
  <c r="F67" i="264"/>
  <c r="C66" i="264"/>
  <c r="M65" i="264"/>
  <c r="K65" i="264"/>
  <c r="E65" i="264"/>
  <c r="C65" i="264"/>
  <c r="N64" i="264"/>
  <c r="N77" i="264" s="1"/>
  <c r="M64" i="264"/>
  <c r="L64" i="264"/>
  <c r="K64" i="264"/>
  <c r="J64" i="264"/>
  <c r="I64" i="264"/>
  <c r="H64" i="264"/>
  <c r="F64" i="264"/>
  <c r="E64" i="264"/>
  <c r="D64" i="264"/>
  <c r="D77" i="264" s="1"/>
  <c r="J11" i="264" s="1"/>
  <c r="C64" i="264"/>
  <c r="B56" i="264"/>
  <c r="D55" i="264"/>
  <c r="B54" i="264"/>
  <c r="B53" i="264"/>
  <c r="M86" i="264"/>
  <c r="G86" i="264"/>
  <c r="H45" i="264"/>
  <c r="G45" i="264"/>
  <c r="T41" i="264"/>
  <c r="P42" i="264" s="1"/>
  <c r="G41" i="264"/>
  <c r="D41" i="264"/>
  <c r="C40" i="264"/>
  <c r="B40" i="264"/>
  <c r="G35" i="264"/>
  <c r="F35" i="264"/>
  <c r="B37" i="264" s="1"/>
  <c r="F37" i="264" s="1"/>
  <c r="L37" i="264" s="1"/>
  <c r="B38" i="264" s="1"/>
  <c r="L38" i="264" s="1"/>
  <c r="B34" i="264"/>
  <c r="F33" i="264"/>
  <c r="B32" i="264"/>
  <c r="D31" i="264"/>
  <c r="F31" i="264" s="1"/>
  <c r="B30" i="264"/>
  <c r="G29" i="264"/>
  <c r="G31" i="264" s="1"/>
  <c r="G33" i="264" s="1"/>
  <c r="D29" i="264"/>
  <c r="B28" i="264"/>
  <c r="D24" i="264"/>
  <c r="G22" i="264"/>
  <c r="F22" i="264"/>
  <c r="D19" i="264"/>
  <c r="H18" i="264"/>
  <c r="E18" i="264"/>
  <c r="D18" i="264"/>
  <c r="B18" i="264"/>
  <c r="G16" i="264"/>
  <c r="F16" i="264"/>
  <c r="D84" i="264" s="1"/>
  <c r="D86" i="264" s="1"/>
  <c r="F13" i="264"/>
  <c r="L13" i="264" s="1"/>
  <c r="B14" i="264" s="1"/>
  <c r="L14" i="264" s="1"/>
  <c r="G11" i="264"/>
  <c r="F11" i="264"/>
  <c r="C84" i="264" s="1"/>
  <c r="C86" i="264" s="1"/>
  <c r="H8" i="264"/>
  <c r="D8" i="264"/>
  <c r="B8" i="264"/>
  <c r="E6" i="264"/>
  <c r="D6" i="264"/>
  <c r="F6" i="264" s="1"/>
  <c r="C6" i="264"/>
  <c r="L48" i="258"/>
  <c r="K48" i="258"/>
  <c r="J48" i="258"/>
  <c r="I48" i="258"/>
  <c r="H48" i="258"/>
  <c r="G48" i="258"/>
  <c r="K44" i="258"/>
  <c r="L43" i="258"/>
  <c r="I39" i="258"/>
  <c r="F34" i="258"/>
  <c r="M32" i="258"/>
  <c r="K32" i="258"/>
  <c r="E32" i="258"/>
  <c r="C32" i="258"/>
  <c r="N31" i="258"/>
  <c r="N45" i="258" s="1"/>
  <c r="M31" i="258"/>
  <c r="L31" i="258"/>
  <c r="K31" i="258"/>
  <c r="J31" i="258"/>
  <c r="I31" i="258"/>
  <c r="G31" i="258"/>
  <c r="F31" i="258"/>
  <c r="E31" i="258"/>
  <c r="D31" i="258"/>
  <c r="D45" i="258" s="1"/>
  <c r="C31" i="258"/>
  <c r="B23" i="258"/>
  <c r="D22" i="258"/>
  <c r="B21" i="258"/>
  <c r="B20" i="258"/>
  <c r="M50" i="258"/>
  <c r="H50" i="258"/>
  <c r="H11" i="258"/>
  <c r="G11" i="258"/>
  <c r="G7" i="258"/>
  <c r="B9" i="258"/>
  <c r="F9" i="258" s="1"/>
  <c r="L83" i="246"/>
  <c r="K83" i="246"/>
  <c r="J83" i="246"/>
  <c r="I83" i="246"/>
  <c r="H83" i="246"/>
  <c r="G83" i="246"/>
  <c r="K77" i="246"/>
  <c r="L76" i="246"/>
  <c r="L75" i="246"/>
  <c r="J74" i="246"/>
  <c r="J73" i="246"/>
  <c r="I72" i="246"/>
  <c r="H72" i="246"/>
  <c r="J71" i="246"/>
  <c r="I71" i="246"/>
  <c r="H71" i="246"/>
  <c r="L70" i="246"/>
  <c r="J70" i="246"/>
  <c r="I70" i="246"/>
  <c r="H70" i="246"/>
  <c r="F67" i="246"/>
  <c r="C66" i="246"/>
  <c r="M65" i="246"/>
  <c r="K65" i="246"/>
  <c r="E65" i="246"/>
  <c r="C65" i="246"/>
  <c r="N64" i="246"/>
  <c r="N78" i="246" s="1"/>
  <c r="M64" i="246"/>
  <c r="L64" i="246"/>
  <c r="K64" i="246"/>
  <c r="J64" i="246"/>
  <c r="I64" i="246"/>
  <c r="H64" i="246"/>
  <c r="F64" i="246"/>
  <c r="E64" i="246"/>
  <c r="D64" i="246"/>
  <c r="D78" i="246" s="1"/>
  <c r="J11" i="246" s="1"/>
  <c r="C64" i="246"/>
  <c r="B56" i="246"/>
  <c r="D55" i="246"/>
  <c r="B54" i="246"/>
  <c r="B53" i="246"/>
  <c r="M87" i="246"/>
  <c r="G87" i="246"/>
  <c r="H45" i="246"/>
  <c r="G45" i="246"/>
  <c r="G41" i="246"/>
  <c r="D41" i="246"/>
  <c r="F41" i="246" s="1"/>
  <c r="B45" i="246" s="1"/>
  <c r="C40" i="246"/>
  <c r="B40" i="246"/>
  <c r="G35" i="246"/>
  <c r="F35" i="246"/>
  <c r="B34" i="246"/>
  <c r="F33" i="246"/>
  <c r="B32" i="246"/>
  <c r="D31" i="246"/>
  <c r="F31" i="246" s="1"/>
  <c r="B30" i="246"/>
  <c r="G29" i="246"/>
  <c r="G31" i="246" s="1"/>
  <c r="G33" i="246" s="1"/>
  <c r="D29" i="246"/>
  <c r="B28" i="246"/>
  <c r="D24" i="246"/>
  <c r="G22" i="246"/>
  <c r="F22" i="246"/>
  <c r="B24" i="246" s="1"/>
  <c r="D19" i="246"/>
  <c r="H18" i="246"/>
  <c r="E18" i="246"/>
  <c r="D18" i="246"/>
  <c r="B18" i="246"/>
  <c r="G16" i="246"/>
  <c r="F16" i="246"/>
  <c r="F13" i="246"/>
  <c r="L13" i="246" s="1"/>
  <c r="B14" i="246" s="1"/>
  <c r="L14" i="246" s="1"/>
  <c r="G11" i="246"/>
  <c r="F11" i="246"/>
  <c r="H8" i="246"/>
  <c r="D8" i="246"/>
  <c r="B8" i="246"/>
  <c r="E6" i="246"/>
  <c r="D6" i="246"/>
  <c r="F6" i="246" s="1"/>
  <c r="B84" i="246" s="1"/>
  <c r="C6" i="246"/>
  <c r="K45" i="258" l="1"/>
  <c r="C45" i="258"/>
  <c r="F18" i="264"/>
  <c r="L18" i="264" s="1"/>
  <c r="B19" i="264" s="1"/>
  <c r="L19" i="264" s="1"/>
  <c r="L45" i="246"/>
  <c r="L49" i="246" s="1"/>
  <c r="C78" i="246"/>
  <c r="J6" i="246" s="1"/>
  <c r="L6" i="246" s="1"/>
  <c r="B26" i="246"/>
  <c r="L26" i="246" s="1"/>
  <c r="C78" i="276"/>
  <c r="J6" i="276" s="1"/>
  <c r="L6" i="276" s="1"/>
  <c r="F8" i="276"/>
  <c r="L8" i="276" s="1"/>
  <c r="B9" i="276" s="1"/>
  <c r="L9" i="276" s="1"/>
  <c r="F24" i="276"/>
  <c r="L24" i="276" s="1"/>
  <c r="B25" i="276" s="1"/>
  <c r="L25" i="276" s="1"/>
  <c r="M78" i="276"/>
  <c r="F8" i="246"/>
  <c r="L8" i="246" s="1"/>
  <c r="B9" i="246" s="1"/>
  <c r="L9" i="246" s="1"/>
  <c r="F24" i="246"/>
  <c r="L24" i="246" s="1"/>
  <c r="B25" i="246" s="1"/>
  <c r="L25" i="246" s="1"/>
  <c r="F29" i="246"/>
  <c r="F85" i="246" s="1"/>
  <c r="F8" i="264"/>
  <c r="L8" i="264" s="1"/>
  <c r="B9" i="264" s="1"/>
  <c r="L9" i="264" s="1"/>
  <c r="K77" i="264"/>
  <c r="E78" i="276"/>
  <c r="J16" i="276" s="1"/>
  <c r="L16" i="276" s="1"/>
  <c r="F78" i="276"/>
  <c r="J22" i="276" s="1"/>
  <c r="L22" i="276" s="1"/>
  <c r="J31" i="276"/>
  <c r="L31" i="276" s="1"/>
  <c r="H78" i="276"/>
  <c r="L78" i="276"/>
  <c r="I78" i="276"/>
  <c r="G87" i="276"/>
  <c r="F29" i="276"/>
  <c r="F85" i="276" s="1"/>
  <c r="E85" i="246"/>
  <c r="E87" i="246" s="1"/>
  <c r="J31" i="246"/>
  <c r="L31" i="246" s="1"/>
  <c r="J78" i="246"/>
  <c r="G78" i="246"/>
  <c r="J33" i="246" s="1"/>
  <c r="L33" i="246" s="1"/>
  <c r="H78" i="246"/>
  <c r="L78" i="246"/>
  <c r="M78" i="246"/>
  <c r="F18" i="246"/>
  <c r="L18" i="246" s="1"/>
  <c r="B19" i="246" s="1"/>
  <c r="L19" i="246" s="1"/>
  <c r="F86" i="246"/>
  <c r="C77" i="264"/>
  <c r="J6" i="264" s="1"/>
  <c r="L6" i="264" s="1"/>
  <c r="M77" i="264"/>
  <c r="E77" i="264"/>
  <c r="J16" i="264" s="1"/>
  <c r="L16" i="264" s="1"/>
  <c r="F77" i="264"/>
  <c r="J22" i="264" s="1"/>
  <c r="L22" i="264" s="1"/>
  <c r="I77" i="264"/>
  <c r="B39" i="264"/>
  <c r="L39" i="264" s="1"/>
  <c r="E45" i="258"/>
  <c r="I45" i="258"/>
  <c r="F45" i="258"/>
  <c r="J45" i="258"/>
  <c r="L11" i="276"/>
  <c r="K78" i="276"/>
  <c r="G78" i="276"/>
  <c r="J35" i="276" s="1"/>
  <c r="L35" i="276" s="1"/>
  <c r="J78" i="276"/>
  <c r="J77" i="264"/>
  <c r="H77" i="264"/>
  <c r="L77" i="264"/>
  <c r="L11" i="264"/>
  <c r="L45" i="258"/>
  <c r="J7" i="258"/>
  <c r="L7" i="258" s="1"/>
  <c r="L14" i="258" s="1"/>
  <c r="B45" i="276"/>
  <c r="L45" i="276" s="1"/>
  <c r="L49" i="276" s="1"/>
  <c r="B43" i="276"/>
  <c r="F43" i="276" s="1"/>
  <c r="F18" i="276"/>
  <c r="L18" i="276" s="1"/>
  <c r="B19" i="276" s="1"/>
  <c r="L19" i="276" s="1"/>
  <c r="F86" i="276"/>
  <c r="B84" i="276"/>
  <c r="E85" i="276"/>
  <c r="E87" i="276" s="1"/>
  <c r="B26" i="276"/>
  <c r="L26" i="276" s="1"/>
  <c r="C85" i="276"/>
  <c r="B37" i="276"/>
  <c r="F37" i="276" s="1"/>
  <c r="L37" i="276" s="1"/>
  <c r="B38" i="276" s="1"/>
  <c r="L38" i="276" s="1"/>
  <c r="E78" i="246"/>
  <c r="J16" i="246" s="1"/>
  <c r="L16" i="246" s="1"/>
  <c r="F78" i="246"/>
  <c r="J22" i="246" s="1"/>
  <c r="L22" i="246" s="1"/>
  <c r="I78" i="246"/>
  <c r="K78" i="246"/>
  <c r="B58" i="264"/>
  <c r="F85" i="264"/>
  <c r="B45" i="264"/>
  <c r="L45" i="264" s="1"/>
  <c r="L49" i="264" s="1"/>
  <c r="B43" i="264"/>
  <c r="F43" i="264" s="1"/>
  <c r="E84" i="264"/>
  <c r="E86" i="264" s="1"/>
  <c r="B26" i="264"/>
  <c r="L26" i="264" s="1"/>
  <c r="B24" i="264"/>
  <c r="F24" i="264" s="1"/>
  <c r="L24" i="264" s="1"/>
  <c r="B25" i="264" s="1"/>
  <c r="L25" i="264" s="1"/>
  <c r="B83" i="264"/>
  <c r="J31" i="264"/>
  <c r="L31" i="264" s="1"/>
  <c r="G77" i="264"/>
  <c r="D52" i="258"/>
  <c r="E52" i="258"/>
  <c r="M45" i="258"/>
  <c r="B11" i="258"/>
  <c r="L11" i="258" s="1"/>
  <c r="L16" i="258" s="1"/>
  <c r="G51" i="258"/>
  <c r="G52" i="258" s="1"/>
  <c r="B58" i="246"/>
  <c r="B87" i="246"/>
  <c r="N84" i="246"/>
  <c r="D85" i="246"/>
  <c r="D87" i="246" s="1"/>
  <c r="L11" i="246"/>
  <c r="C85" i="246"/>
  <c r="B37" i="246"/>
  <c r="F37" i="246" s="1"/>
  <c r="L37" i="246" s="1"/>
  <c r="B38" i="246" s="1"/>
  <c r="L38" i="246" s="1"/>
  <c r="B39" i="246"/>
  <c r="L39" i="246" s="1"/>
  <c r="B43" i="246"/>
  <c r="F43" i="246" s="1"/>
  <c r="F87" i="246" l="1"/>
  <c r="J35" i="246"/>
  <c r="L35" i="246" s="1"/>
  <c r="J41" i="276"/>
  <c r="L41" i="276" s="1"/>
  <c r="I87" i="246"/>
  <c r="J41" i="246"/>
  <c r="L41" i="246" s="1"/>
  <c r="J29" i="246"/>
  <c r="L29" i="246" s="1"/>
  <c r="I86" i="264"/>
  <c r="F52" i="258"/>
  <c r="J33" i="276"/>
  <c r="L33" i="276" s="1"/>
  <c r="J29" i="276"/>
  <c r="L29" i="276" s="1"/>
  <c r="C87" i="276"/>
  <c r="F87" i="276"/>
  <c r="K87" i="276"/>
  <c r="I87" i="276"/>
  <c r="B87" i="276"/>
  <c r="N84" i="276"/>
  <c r="J41" i="264"/>
  <c r="L41" i="264" s="1"/>
  <c r="J35" i="264"/>
  <c r="L35" i="264" s="1"/>
  <c r="J29" i="264"/>
  <c r="L29" i="264" s="1"/>
  <c r="J33" i="264"/>
  <c r="L33" i="264" s="1"/>
  <c r="F84" i="264"/>
  <c r="N83" i="264"/>
  <c r="B86" i="264"/>
  <c r="K86" i="264"/>
  <c r="K50" i="258"/>
  <c r="I50" i="258"/>
  <c r="C52" i="258"/>
  <c r="B52" i="258"/>
  <c r="N49" i="258"/>
  <c r="K87" i="246"/>
  <c r="C87" i="246"/>
  <c r="L83" i="240"/>
  <c r="K83" i="240"/>
  <c r="J83" i="240"/>
  <c r="I83" i="240"/>
  <c r="H83" i="240"/>
  <c r="G83" i="240"/>
  <c r="K77" i="240"/>
  <c r="L76" i="240"/>
  <c r="N78" i="240"/>
  <c r="D78" i="240"/>
  <c r="J11" i="240" s="1"/>
  <c r="B56" i="240"/>
  <c r="D55" i="240"/>
  <c r="B54" i="240"/>
  <c r="B53" i="240"/>
  <c r="H45" i="240"/>
  <c r="G45" i="240"/>
  <c r="T41" i="240"/>
  <c r="P42" i="240" s="1"/>
  <c r="G41" i="240"/>
  <c r="D41" i="240"/>
  <c r="F41" i="240" s="1"/>
  <c r="B45" i="240" s="1"/>
  <c r="C40" i="240"/>
  <c r="B40" i="240"/>
  <c r="G35" i="240"/>
  <c r="F35" i="240"/>
  <c r="B39" i="240" s="1"/>
  <c r="L39" i="240" s="1"/>
  <c r="B34" i="240"/>
  <c r="F33" i="240"/>
  <c r="B32" i="240"/>
  <c r="D31" i="240"/>
  <c r="F31" i="240" s="1"/>
  <c r="B30" i="240"/>
  <c r="G29" i="240"/>
  <c r="G31" i="240" s="1"/>
  <c r="G33" i="240" s="1"/>
  <c r="D29" i="240"/>
  <c r="B28" i="240"/>
  <c r="D24" i="240"/>
  <c r="G22" i="240"/>
  <c r="F22" i="240"/>
  <c r="B24" i="240" s="1"/>
  <c r="D19" i="240"/>
  <c r="H18" i="240"/>
  <c r="E18" i="240"/>
  <c r="D18" i="240"/>
  <c r="B18" i="240"/>
  <c r="G16" i="240"/>
  <c r="F16" i="240"/>
  <c r="D85" i="240" s="1"/>
  <c r="D87" i="240" s="1"/>
  <c r="F13" i="240"/>
  <c r="L13" i="240" s="1"/>
  <c r="B14" i="240" s="1"/>
  <c r="L14" i="240" s="1"/>
  <c r="G11" i="240"/>
  <c r="F11" i="240"/>
  <c r="C85" i="240" s="1"/>
  <c r="H8" i="240"/>
  <c r="D8" i="240"/>
  <c r="B8" i="240"/>
  <c r="E6" i="240"/>
  <c r="D6" i="240"/>
  <c r="F6" i="240" s="1"/>
  <c r="B84" i="240" s="1"/>
  <c r="C6" i="240"/>
  <c r="L47" i="264" l="1"/>
  <c r="L47" i="246"/>
  <c r="L47" i="276"/>
  <c r="L45" i="240"/>
  <c r="F24" i="240"/>
  <c r="L24" i="240" s="1"/>
  <c r="B25" i="240" s="1"/>
  <c r="L25" i="240" s="1"/>
  <c r="F8" i="240"/>
  <c r="L8" i="240" s="1"/>
  <c r="B9" i="240" s="1"/>
  <c r="L9" i="240" s="1"/>
  <c r="C78" i="240"/>
  <c r="J6" i="240" s="1"/>
  <c r="L6" i="240" s="1"/>
  <c r="F29" i="240"/>
  <c r="F85" i="240" s="1"/>
  <c r="L49" i="240"/>
  <c r="F78" i="240"/>
  <c r="J22" i="240" s="1"/>
  <c r="L22" i="240" s="1"/>
  <c r="B37" i="240"/>
  <c r="F37" i="240" s="1"/>
  <c r="L37" i="240" s="1"/>
  <c r="B38" i="240" s="1"/>
  <c r="L38" i="240" s="1"/>
  <c r="F18" i="240"/>
  <c r="L18" i="240" s="1"/>
  <c r="B19" i="240" s="1"/>
  <c r="L19" i="240" s="1"/>
  <c r="F86" i="264"/>
  <c r="J31" i="240"/>
  <c r="L31" i="240" s="1"/>
  <c r="J78" i="240"/>
  <c r="H78" i="240"/>
  <c r="L78" i="240"/>
  <c r="F86" i="240"/>
  <c r="B26" i="240"/>
  <c r="L26" i="240" s="1"/>
  <c r="G78" i="240"/>
  <c r="J33" i="240" s="1"/>
  <c r="L33" i="240" s="1"/>
  <c r="K78" i="240"/>
  <c r="L11" i="240"/>
  <c r="E78" i="240"/>
  <c r="J16" i="240" s="1"/>
  <c r="L16" i="240" s="1"/>
  <c r="I78" i="240"/>
  <c r="M78" i="240"/>
  <c r="E85" i="240"/>
  <c r="E87" i="240" s="1"/>
  <c r="G87" i="240"/>
  <c r="B87" i="240"/>
  <c r="N84" i="240"/>
  <c r="B43" i="240"/>
  <c r="F43" i="240" s="1"/>
  <c r="C87" i="240"/>
  <c r="F22" i="149"/>
  <c r="C3" i="149"/>
  <c r="C4" i="149"/>
  <c r="F13" i="149"/>
  <c r="F16" i="149"/>
  <c r="F17" i="149"/>
  <c r="F18" i="149"/>
  <c r="F19" i="149"/>
  <c r="F20" i="149"/>
  <c r="F21" i="149"/>
  <c r="F25" i="149"/>
  <c r="F27" i="149"/>
  <c r="F29" i="149"/>
  <c r="G43" i="278" l="1"/>
  <c r="L43" i="278" s="1"/>
  <c r="F87" i="240"/>
  <c r="J41" i="240"/>
  <c r="L41" i="240" s="1"/>
  <c r="G9" i="258"/>
  <c r="L9" i="258" s="1"/>
  <c r="G43" i="264"/>
  <c r="L43" i="264" s="1"/>
  <c r="G43" i="246"/>
  <c r="L43" i="246" s="1"/>
  <c r="G43" i="276"/>
  <c r="L43" i="276" s="1"/>
  <c r="J29" i="240"/>
  <c r="L29" i="240" s="1"/>
  <c r="J35" i="240"/>
  <c r="L35" i="240" s="1"/>
  <c r="K87" i="240"/>
  <c r="G43" i="240"/>
  <c r="L43" i="240" s="1"/>
  <c r="L47" i="240" l="1"/>
  <c r="B44" i="246"/>
  <c r="L44" i="246" s="1"/>
  <c r="L48" i="246" s="1"/>
  <c r="B44" i="240"/>
  <c r="L44" i="240" s="1"/>
  <c r="L48" i="240" s="1"/>
  <c r="B44" i="276"/>
  <c r="L44" i="276" s="1"/>
  <c r="L48" i="276" s="1"/>
  <c r="B44" i="264"/>
  <c r="L44" i="264" s="1"/>
  <c r="L48" i="264" s="1"/>
  <c r="B10" i="258"/>
  <c r="L10" i="258" s="1"/>
  <c r="L15" i="258" s="1"/>
  <c r="I87" i="240"/>
  <c r="B44" i="278"/>
  <c r="L44" i="278" s="1"/>
  <c r="L48" i="278" s="1"/>
  <c r="B55" i="276"/>
  <c r="M10" i="118" l="1"/>
  <c r="N10" i="118" s="1"/>
  <c r="L46" i="278"/>
  <c r="B55" i="264"/>
  <c r="B22" i="258"/>
  <c r="B55" i="246"/>
  <c r="K11" i="118" l="1"/>
  <c r="O11" i="118"/>
  <c r="N85" i="276"/>
  <c r="M11" i="118"/>
  <c r="N86" i="276"/>
  <c r="N85" i="264"/>
  <c r="B24" i="258"/>
  <c r="J50" i="258"/>
  <c r="N51" i="258" s="1"/>
  <c r="K18" i="118"/>
  <c r="L18" i="118" s="1"/>
  <c r="B55" i="240"/>
  <c r="L11" i="118" l="1"/>
  <c r="P11" i="118"/>
  <c r="O18" i="118"/>
  <c r="P18" i="118" s="1"/>
  <c r="L46" i="276"/>
  <c r="J87" i="276"/>
  <c r="N87" i="276" s="1"/>
  <c r="J86" i="264"/>
  <c r="N86" i="264" s="1"/>
  <c r="N84" i="264"/>
  <c r="N52" i="258"/>
  <c r="Q18" i="118" s="1"/>
  <c r="N50" i="258"/>
  <c r="M18" i="118"/>
  <c r="N18" i="118" s="1"/>
  <c r="N85" i="246"/>
  <c r="N86" i="246"/>
  <c r="R18" i="118" l="1"/>
  <c r="Q11" i="118"/>
  <c r="L13" i="258"/>
  <c r="B60" i="276"/>
  <c r="B82" i="276"/>
  <c r="L46" i="246"/>
  <c r="N11" i="118"/>
  <c r="L46" i="264"/>
  <c r="B60" i="264"/>
  <c r="B81" i="264"/>
  <c r="B47" i="258"/>
  <c r="B27" i="258"/>
  <c r="J87" i="246"/>
  <c r="N87" i="246" s="1"/>
  <c r="M87" i="240"/>
  <c r="N86" i="240"/>
  <c r="R11" i="118" l="1"/>
  <c r="B82" i="246"/>
  <c r="B60" i="246"/>
  <c r="N85" i="240"/>
  <c r="J87" i="240"/>
  <c r="N87" i="240" s="1"/>
  <c r="L46" i="240" l="1"/>
  <c r="B60" i="240"/>
  <c r="B82" i="240"/>
  <c r="B58" i="240" l="1"/>
  <c r="B25" i="258" l="1"/>
  <c r="N5" i="118"/>
  <c r="L5" i="118" l="1"/>
  <c r="R5" i="118"/>
  <c r="P5" i="118"/>
  <c r="E6" i="73" l="1"/>
  <c r="C6" i="149" s="1"/>
  <c r="J33" i="300" l="1"/>
  <c r="L33" i="300" l="1"/>
  <c r="AY33" i="301" s="1"/>
  <c r="AW33" i="301"/>
  <c r="C36" i="301" l="1"/>
  <c r="C99" i="298"/>
  <c r="J7" i="289"/>
  <c r="G88" i="298"/>
  <c r="G90" i="298"/>
  <c r="G92" i="298"/>
  <c r="G89" i="298"/>
  <c r="G91" i="298"/>
  <c r="G87" i="298" l="1"/>
  <c r="G86" i="298" s="1"/>
  <c r="G99" i="298"/>
  <c r="C131" i="298"/>
  <c r="L160" i="298" l="1"/>
  <c r="O160" i="298" s="1"/>
  <c r="L159" i="298"/>
  <c r="C94" i="298"/>
  <c r="M86" i="298"/>
  <c r="M99" i="298"/>
  <c r="M159" i="298"/>
  <c r="L162" i="298" l="1"/>
  <c r="M122" i="298"/>
  <c r="G94" i="298"/>
  <c r="M94" i="298" s="1"/>
  <c r="C96" i="298"/>
  <c r="M96" i="298" s="1"/>
  <c r="M124" i="298" s="1"/>
  <c r="M162" i="298"/>
  <c r="O159" i="298"/>
  <c r="D15" i="149" l="1"/>
  <c r="D12" i="149"/>
  <c r="O162" i="298"/>
  <c r="C95" i="298"/>
  <c r="M95" i="298" s="1"/>
  <c r="M93" i="298" s="1"/>
  <c r="M123" i="298" s="1"/>
  <c r="D13" i="149" l="1"/>
  <c r="D14" i="149" s="1"/>
  <c r="D17" i="149" s="1"/>
  <c r="C135" i="298"/>
  <c r="D19" i="118"/>
  <c r="H19" i="118" s="1"/>
  <c r="M19" i="118" s="1"/>
  <c r="C156" i="298"/>
  <c r="D9" i="149"/>
  <c r="D11" i="149" s="1"/>
  <c r="D21" i="149" s="1"/>
  <c r="M121" i="298"/>
  <c r="G4" i="281" l="1"/>
  <c r="D16" i="149"/>
  <c r="C7" i="280"/>
  <c r="D22" i="149"/>
  <c r="B6" i="281" l="1"/>
  <c r="F6" i="281"/>
  <c r="D23" i="149"/>
  <c r="D24" i="149" s="1"/>
  <c r="D25" i="149" l="1"/>
  <c r="D26" i="149" l="1"/>
  <c r="D27" i="149"/>
  <c r="D28" i="149" l="1"/>
  <c r="H25" i="149" s="1"/>
  <c r="H26" i="149" l="1"/>
  <c r="H27" i="149"/>
  <c r="D29" i="149"/>
  <c r="H28" i="149" l="1"/>
  <c r="D30" i="149"/>
  <c r="D32" i="149" s="1"/>
  <c r="E34" i="279" s="1"/>
  <c r="H17" i="149" l="1"/>
  <c r="H18" i="149"/>
  <c r="H20" i="149"/>
  <c r="H19" i="149"/>
  <c r="H12" i="149"/>
  <c r="H10" i="149"/>
  <c r="H22" i="149"/>
  <c r="H21" i="149"/>
  <c r="H15" i="149"/>
  <c r="E32" i="279"/>
  <c r="C11" i="280" s="1"/>
  <c r="H9" i="149"/>
  <c r="H16" i="149"/>
  <c r="H13" i="149"/>
  <c r="H11" i="149" l="1"/>
  <c r="H23" i="149"/>
  <c r="H14" i="149"/>
  <c r="H24" i="149" l="1"/>
  <c r="AI48" i="301"/>
  <c r="AL35" i="301"/>
  <c r="AL48" i="301" s="1"/>
  <c r="AT6" i="301"/>
  <c r="AW6" i="301" s="1"/>
  <c r="AX6" i="301" l="1"/>
  <c r="AY6" i="301"/>
  <c r="AZ6" i="301" l="1"/>
  <c r="AT10" i="301"/>
  <c r="AW10" i="301" s="1"/>
  <c r="AT9" i="301"/>
  <c r="AW9" i="301" s="1"/>
  <c r="AT11" i="301"/>
  <c r="AW11" i="301" s="1"/>
  <c r="AT8" i="301"/>
  <c r="AW8" i="301" s="1"/>
  <c r="AY8" i="301" s="1"/>
  <c r="AZ8" i="301" s="1"/>
  <c r="AT7" i="301"/>
  <c r="AW7" i="301" s="1"/>
  <c r="AW32" i="301" l="1"/>
  <c r="AY7" i="301"/>
  <c r="AX9" i="301"/>
  <c r="AY9" i="301"/>
  <c r="AZ9" i="301" s="1"/>
  <c r="AZ7" i="301"/>
  <c r="AX8" i="301"/>
  <c r="AY11" i="301" s="1"/>
  <c r="AZ11" i="301" s="1"/>
  <c r="AX7" i="301"/>
  <c r="AX11" i="301" l="1"/>
  <c r="AX10" i="301" l="1"/>
  <c r="AX32" i="301" s="1"/>
  <c r="AY10" i="301"/>
  <c r="AY32" i="301" s="1"/>
  <c r="AZ10" i="301" l="1"/>
  <c r="AZ32" i="301" s="1"/>
  <c r="N64" i="296"/>
  <c r="N78" i="296" s="1"/>
  <c r="M64" i="296"/>
  <c r="M78" i="296" s="1"/>
  <c r="I64" i="296"/>
  <c r="I78" i="296" s="1"/>
  <c r="L64" i="296"/>
  <c r="L78" i="296" s="1"/>
  <c r="H64" i="296"/>
  <c r="H78" i="296" s="1"/>
  <c r="J64" i="296"/>
  <c r="J78" i="296" s="1"/>
  <c r="K64" i="296"/>
  <c r="K78" i="296" s="1"/>
  <c r="F64" i="296"/>
  <c r="F78" i="296" s="1"/>
  <c r="J22" i="296" s="1"/>
  <c r="L22" i="296" s="1"/>
  <c r="E64" i="296"/>
  <c r="E78" i="296" s="1"/>
  <c r="J16" i="296" s="1"/>
  <c r="L16" i="296" s="1"/>
  <c r="D64" i="296"/>
  <c r="D78" i="296" s="1"/>
  <c r="J11" i="296" s="1"/>
  <c r="L11" i="296" s="1"/>
  <c r="C64" i="296"/>
  <c r="C78" i="296" s="1"/>
  <c r="J6" i="296" s="1"/>
  <c r="L6" i="296" s="1"/>
  <c r="AS32" i="301"/>
  <c r="AS33" i="301" s="1"/>
  <c r="AP32" i="301"/>
  <c r="AP33" i="301" s="1"/>
  <c r="AT12" i="301"/>
  <c r="AW12" i="301" l="1"/>
  <c r="AY12" i="301" l="1"/>
  <c r="AZ12" i="301" s="1"/>
  <c r="AX12" i="301"/>
  <c r="AQ32" i="301"/>
  <c r="AQ33" i="301" s="1"/>
  <c r="AT13" i="301"/>
  <c r="AW13" i="301" s="1"/>
  <c r="AR32" i="301"/>
  <c r="AR33" i="301" s="1"/>
  <c r="AT33" i="301" s="1"/>
  <c r="AY13" i="301" l="1"/>
  <c r="AZ13" i="301" s="1"/>
  <c r="AX13" i="301"/>
  <c r="AT32" i="301"/>
</calcChain>
</file>

<file path=xl/sharedStrings.xml><?xml version="1.0" encoding="utf-8"?>
<sst xmlns="http://schemas.openxmlformats.org/spreadsheetml/2006/main" count="9351" uniqueCount="1340">
  <si>
    <t>ha</t>
    <phoneticPr fontId="5" type="noConversion"/>
  </si>
  <si>
    <t>단가</t>
    <phoneticPr fontId="5" type="noConversion"/>
  </si>
  <si>
    <t>%</t>
    <phoneticPr fontId="5" type="noConversion"/>
  </si>
  <si>
    <t>구  분</t>
    <phoneticPr fontId="5" type="noConversion"/>
  </si>
  <si>
    <t>설  계  내  역  서</t>
    <phoneticPr fontId="5" type="noConversion"/>
  </si>
  <si>
    <t>원</t>
    <phoneticPr fontId="5" type="noConversion"/>
  </si>
  <si>
    <t>소반별(ha당) 숲가꾸기 단가 산출서</t>
    <phoneticPr fontId="5" type="noConversion"/>
  </si>
  <si>
    <t>비  고</t>
    <phoneticPr fontId="5" type="noConversion"/>
  </si>
  <si>
    <t>1. 기초 자료</t>
    <phoneticPr fontId="5" type="noConversion"/>
  </si>
  <si>
    <t>규격</t>
    <phoneticPr fontId="5" type="noConversion"/>
  </si>
  <si>
    <t>대</t>
    <phoneticPr fontId="5" type="noConversion"/>
  </si>
  <si>
    <t>구 분</t>
    <phoneticPr fontId="5" type="noConversion"/>
  </si>
  <si>
    <t xml:space="preserve"> □ 숲가꾸기사업 현황</t>
    <phoneticPr fontId="5" type="noConversion"/>
  </si>
  <si>
    <t>보통인부 단가</t>
    <phoneticPr fontId="5" type="noConversion"/>
  </si>
  <si>
    <t>특별인부 단가</t>
    <phoneticPr fontId="5" type="noConversion"/>
  </si>
  <si>
    <t>＂</t>
    <phoneticPr fontId="5" type="noConversion"/>
  </si>
  <si>
    <t>건설기계운전기사</t>
    <phoneticPr fontId="5" type="noConversion"/>
  </si>
  <si>
    <t>휘발유 거래 단가</t>
    <phoneticPr fontId="5" type="noConversion"/>
  </si>
  <si>
    <t>원/L</t>
    <phoneticPr fontId="5" type="noConversion"/>
  </si>
  <si>
    <t>경유 거래단가</t>
    <phoneticPr fontId="5" type="noConversion"/>
  </si>
  <si>
    <t xml:space="preserve"> </t>
    <phoneticPr fontId="5" type="noConversion"/>
  </si>
  <si>
    <t xml:space="preserve">  사업 년도</t>
    <phoneticPr fontId="5" type="noConversion"/>
  </si>
  <si>
    <t xml:space="preserve">  기       번</t>
    <phoneticPr fontId="5" type="noConversion"/>
  </si>
  <si>
    <t xml:space="preserve">  사업 면적</t>
    <phoneticPr fontId="5" type="noConversion"/>
  </si>
  <si>
    <t>생산지정(㎥)</t>
    <phoneticPr fontId="5" type="noConversion"/>
  </si>
  <si>
    <t>확 인 자</t>
    <phoneticPr fontId="5" type="noConversion"/>
  </si>
  <si>
    <t xml:space="preserve"> 연구소장</t>
    <phoneticPr fontId="5" type="noConversion"/>
  </si>
  <si>
    <t>구 분</t>
    <phoneticPr fontId="5" type="noConversion"/>
  </si>
  <si>
    <t>소재지</t>
    <phoneticPr fontId="5" type="noConversion"/>
  </si>
  <si>
    <t>년도</t>
    <phoneticPr fontId="5" type="noConversion"/>
  </si>
  <si>
    <t>수종</t>
    <phoneticPr fontId="5" type="noConversion"/>
  </si>
  <si>
    <t>단위</t>
    <phoneticPr fontId="5" type="noConversion"/>
  </si>
  <si>
    <t>직접노무비</t>
    <phoneticPr fontId="5" type="noConversion"/>
  </si>
  <si>
    <t>재 료 비</t>
    <phoneticPr fontId="5" type="noConversion"/>
  </si>
  <si>
    <t>기계경비</t>
    <phoneticPr fontId="5" type="noConversion"/>
  </si>
  <si>
    <t>ha단가</t>
    <phoneticPr fontId="5" type="noConversion"/>
  </si>
  <si>
    <t>금  액</t>
    <phoneticPr fontId="5" type="noConversion"/>
  </si>
  <si>
    <t>합계</t>
    <phoneticPr fontId="5" type="noConversion"/>
  </si>
  <si>
    <t>작 성 일</t>
    <phoneticPr fontId="5" type="noConversion"/>
  </si>
  <si>
    <t>임업연구관 김 석 권</t>
    <phoneticPr fontId="5" type="noConversion"/>
  </si>
  <si>
    <t>간접노무비</t>
    <phoneticPr fontId="5" type="noConversion"/>
  </si>
  <si>
    <t>직접노무비의</t>
    <phoneticPr fontId="5" type="noConversion"/>
  </si>
  <si>
    <t>%</t>
    <phoneticPr fontId="5" type="noConversion"/>
  </si>
  <si>
    <t>고용보험료</t>
    <phoneticPr fontId="5" type="noConversion"/>
  </si>
  <si>
    <t>노무비의</t>
    <phoneticPr fontId="5" type="noConversion"/>
  </si>
  <si>
    <t>산재보험료</t>
    <phoneticPr fontId="5" type="noConversion"/>
  </si>
  <si>
    <t>건강보험료</t>
    <phoneticPr fontId="5" type="noConversion"/>
  </si>
  <si>
    <t>일반관리비</t>
    <phoneticPr fontId="5" type="noConversion"/>
  </si>
  <si>
    <t>노+재+경의</t>
    <phoneticPr fontId="5" type="noConversion"/>
  </si>
  <si>
    <t>이  윤</t>
    <phoneticPr fontId="5" type="noConversion"/>
  </si>
  <si>
    <t>노+경+일반관리비의</t>
    <phoneticPr fontId="5" type="noConversion"/>
  </si>
  <si>
    <t>부가가치세</t>
    <phoneticPr fontId="5" type="noConversion"/>
  </si>
  <si>
    <t>총사업비의</t>
    <phoneticPr fontId="5" type="noConversion"/>
  </si>
  <si>
    <t>구  분</t>
    <phoneticPr fontId="5" type="noConversion"/>
  </si>
  <si>
    <t>적용방법</t>
    <phoneticPr fontId="5" type="noConversion"/>
  </si>
  <si>
    <t>요율</t>
    <phoneticPr fontId="5" type="noConversion"/>
  </si>
  <si>
    <t>단위</t>
    <phoneticPr fontId="5" type="noConversion"/>
  </si>
  <si>
    <t>사  업  명</t>
  </si>
  <si>
    <t>사  업  종</t>
  </si>
  <si>
    <t>개       소</t>
  </si>
  <si>
    <t>수       종</t>
  </si>
  <si>
    <t>입목생산(㎥)</t>
  </si>
  <si>
    <t>작  성  자</t>
  </si>
  <si>
    <t>구          분</t>
  </si>
  <si>
    <t>금    액</t>
  </si>
  <si>
    <t>비고</t>
  </si>
  <si>
    <t>직 접 재 료 비</t>
  </si>
  <si>
    <t>간 접 재 료 비</t>
  </si>
  <si>
    <t>소         계</t>
  </si>
  <si>
    <t>직 접 노 무 비</t>
  </si>
  <si>
    <t>간 접 노 무 비</t>
  </si>
  <si>
    <t>고 용 보 험 료</t>
  </si>
  <si>
    <t>산 재 보 험 료</t>
  </si>
  <si>
    <t>건 강 보 험 료</t>
  </si>
  <si>
    <t>국 민 연 금</t>
  </si>
  <si>
    <t>계</t>
  </si>
  <si>
    <t>일   반   관   리   비</t>
  </si>
  <si>
    <t>재                     계</t>
  </si>
  <si>
    <t>이                     윤</t>
  </si>
  <si>
    <t>총     사     업     비</t>
  </si>
  <si>
    <t>부   가   가   치   세</t>
  </si>
  <si>
    <t>도   급   사   업   비</t>
  </si>
  <si>
    <t>원   가   계   산   서</t>
    <phoneticPr fontId="5" type="noConversion"/>
  </si>
  <si>
    <t xml:space="preserve">  □ 사업명 : </t>
    <phoneticPr fontId="5" type="noConversion"/>
  </si>
  <si>
    <t xml:space="preserve">  □ 개   소 :</t>
    <phoneticPr fontId="5" type="noConversion"/>
  </si>
  <si>
    <t xml:space="preserve">  □ 사업량 :</t>
    <phoneticPr fontId="5" type="noConversion"/>
  </si>
  <si>
    <t>본</t>
    <phoneticPr fontId="5" type="noConversion"/>
  </si>
  <si>
    <t xml:space="preserve">  □ 면   적 :</t>
    <phoneticPr fontId="5" type="noConversion"/>
  </si>
  <si>
    <t>ha</t>
    <phoneticPr fontId="5" type="noConversion"/>
  </si>
  <si>
    <t>적용요율</t>
    <phoneticPr fontId="5" type="noConversion"/>
  </si>
  <si>
    <t>순
공
사
원
가</t>
    <phoneticPr fontId="5" type="noConversion"/>
  </si>
  <si>
    <t>재
료
비</t>
    <phoneticPr fontId="5" type="noConversion"/>
  </si>
  <si>
    <t>노
무
비</t>
    <phoneticPr fontId="5" type="noConversion"/>
  </si>
  <si>
    <t xml:space="preserve"> 직접노무비의</t>
    <phoneticPr fontId="5" type="noConversion"/>
  </si>
  <si>
    <t>%</t>
    <phoneticPr fontId="5" type="noConversion"/>
  </si>
  <si>
    <t>경
비</t>
    <phoneticPr fontId="5" type="noConversion"/>
  </si>
  <si>
    <t>기계경비</t>
    <phoneticPr fontId="5" type="noConversion"/>
  </si>
  <si>
    <t>기계손료 × 장비단가</t>
    <phoneticPr fontId="5" type="noConversion"/>
  </si>
  <si>
    <t xml:space="preserve"> 노무비의 </t>
    <phoneticPr fontId="5" type="noConversion"/>
  </si>
  <si>
    <t xml:space="preserve"> 노무비의</t>
    <phoneticPr fontId="5" type="noConversion"/>
  </si>
  <si>
    <t xml:space="preserve"> 직접노무비의 </t>
    <phoneticPr fontId="5" type="noConversion"/>
  </si>
  <si>
    <t>노인장기요양보험</t>
    <phoneticPr fontId="5" type="noConversion"/>
  </si>
  <si>
    <t xml:space="preserve"> 건강보험의</t>
    <phoneticPr fontId="5" type="noConversion"/>
  </si>
  <si>
    <t xml:space="preserve"> 재료비+직접노무비의</t>
    <phoneticPr fontId="5" type="noConversion"/>
  </si>
  <si>
    <t>기타경비</t>
    <phoneticPr fontId="5" type="noConversion"/>
  </si>
  <si>
    <t xml:space="preserve"> 재료비+노무비의</t>
    <phoneticPr fontId="5" type="noConversion"/>
  </si>
  <si>
    <t xml:space="preserve"> (재+노+경비)의</t>
    <phoneticPr fontId="5" type="noConversion"/>
  </si>
  <si>
    <t xml:space="preserve"> (노+경비+일반관리비)의</t>
    <phoneticPr fontId="5" type="noConversion"/>
  </si>
  <si>
    <t xml:space="preserve"> 총사업비의</t>
    <phoneticPr fontId="5" type="noConversion"/>
  </si>
  <si>
    <t>관   급   자   재   대</t>
    <phoneticPr fontId="5" type="noConversion"/>
  </si>
  <si>
    <t xml:space="preserve"> 천원미만절사</t>
    <phoneticPr fontId="5" type="noConversion"/>
  </si>
  <si>
    <t>노인장기요양보험</t>
  </si>
  <si>
    <t>건강보험료의</t>
  </si>
  <si>
    <t>%</t>
  </si>
  <si>
    <t>국민연금</t>
  </si>
  <si>
    <t>직접노무비의</t>
  </si>
  <si>
    <t>산업안전보건
관리비</t>
  </si>
  <si>
    <t>재료비+직접노무비의</t>
  </si>
  <si>
    <t>ha</t>
  </si>
  <si>
    <t>배낭식동력예취기</t>
    <phoneticPr fontId="5" type="noConversion"/>
  </si>
  <si>
    <t>「부가가치세법」제30조</t>
    <phoneticPr fontId="5" type="noConversion"/>
  </si>
  <si>
    <t>모두베기</t>
  </si>
  <si>
    <t>선택항목</t>
    <phoneticPr fontId="68" type="noConversion"/>
  </si>
  <si>
    <t>입력항목</t>
    <phoneticPr fontId="68" type="noConversion"/>
  </si>
  <si>
    <t>위    치</t>
  </si>
  <si>
    <t>사업면적</t>
  </si>
  <si>
    <t>구    분</t>
  </si>
  <si>
    <t>작업량</t>
  </si>
  <si>
    <t>단위품(인원,수량</t>
  </si>
  <si>
    <t>소요품</t>
  </si>
  <si>
    <t>단가</t>
  </si>
  <si>
    <t>단위작업</t>
  </si>
  <si>
    <t>단위</t>
  </si>
  <si>
    <t>,요율)</t>
  </si>
  <si>
    <t>종류</t>
  </si>
  <si>
    <t>적용여부</t>
    <phoneticPr fontId="68" type="noConversion"/>
  </si>
  <si>
    <t>○ 선목</t>
    <phoneticPr fontId="71" type="noConversion"/>
  </si>
  <si>
    <t>○ 미래목 본수</t>
    <phoneticPr fontId="71" type="noConversion"/>
  </si>
  <si>
    <t>적용</t>
  </si>
  <si>
    <t>구분</t>
    <phoneticPr fontId="68" type="noConversion"/>
  </si>
  <si>
    <t>소요인력</t>
    <phoneticPr fontId="68" type="noConversion"/>
  </si>
  <si>
    <t>소요재료</t>
    <phoneticPr fontId="68" type="noConversion"/>
  </si>
  <si>
    <t>재료량</t>
    <phoneticPr fontId="68" type="noConversion"/>
  </si>
  <si>
    <t xml:space="preserve"> - 직접노무비</t>
  </si>
  <si>
    <t>초급기술자</t>
  </si>
  <si>
    <t>제거대상목</t>
    <phoneticPr fontId="68" type="noConversion"/>
  </si>
  <si>
    <t>적색페인트</t>
    <phoneticPr fontId="68" type="noConversion"/>
  </si>
  <si>
    <t xml:space="preserve"> - 재료비</t>
  </si>
  <si>
    <t>미래목</t>
    <phoneticPr fontId="68" type="noConversion"/>
  </si>
  <si>
    <t>황색페인트</t>
    <phoneticPr fontId="68" type="noConversion"/>
  </si>
  <si>
    <t xml:space="preserve">  * 페인트</t>
  </si>
  <si>
    <t>본/ha</t>
  </si>
  <si>
    <t>ℓ/100본당</t>
  </si>
  <si>
    <t xml:space="preserve">  * 잡품</t>
  </si>
  <si>
    <t>원</t>
  </si>
  <si>
    <t>○ 경계표시</t>
  </si>
  <si>
    <t>인/ha</t>
  </si>
  <si>
    <t>보통인부</t>
  </si>
  <si>
    <t xml:space="preserve"> * 백색페인트</t>
  </si>
  <si>
    <t>ℓ/ha</t>
    <phoneticPr fontId="68" type="noConversion"/>
  </si>
  <si>
    <t>백색페인트</t>
  </si>
  <si>
    <t>○ 작업로 선정</t>
  </si>
  <si>
    <t>100본기준</t>
    <phoneticPr fontId="68" type="noConversion"/>
  </si>
  <si>
    <t>단위</t>
    <phoneticPr fontId="68" type="noConversion"/>
  </si>
  <si>
    <t>재료명</t>
    <phoneticPr fontId="68" type="noConversion"/>
  </si>
  <si>
    <t>잡품비율</t>
    <phoneticPr fontId="68" type="noConversion"/>
  </si>
  <si>
    <t>km</t>
  </si>
  <si>
    <t>인/km</t>
  </si>
  <si>
    <t xml:space="preserve">  * 백색페인트</t>
    <phoneticPr fontId="68" type="noConversion"/>
  </si>
  <si>
    <t>ℓ/km</t>
  </si>
  <si>
    <t>백색페인트</t>
    <phoneticPr fontId="68" type="noConversion"/>
  </si>
  <si>
    <t xml:space="preserve">  * 백색마킹테이프</t>
    <phoneticPr fontId="68" type="noConversion"/>
  </si>
  <si>
    <t>롤/km</t>
    <phoneticPr fontId="68" type="noConversion"/>
  </si>
  <si>
    <t>백색마킹테이프</t>
    <phoneticPr fontId="68" type="noConversion"/>
  </si>
  <si>
    <t>○ 작업로 설치</t>
  </si>
  <si>
    <t xml:space="preserve">   * 소작업로</t>
  </si>
  <si>
    <t>보통인부</t>
    <phoneticPr fontId="68" type="noConversion"/>
  </si>
  <si>
    <t xml:space="preserve">  * 연료</t>
  </si>
  <si>
    <t>인/ha</t>
    <phoneticPr fontId="68" type="noConversion"/>
  </si>
  <si>
    <t>휘발유</t>
  </si>
  <si>
    <t xml:space="preserve"> - 기계경비</t>
  </si>
  <si>
    <t>인</t>
  </si>
  <si>
    <t>1대2인</t>
  </si>
  <si>
    <t>체인톱</t>
  </si>
  <si>
    <t>○ 풀베기</t>
  </si>
  <si>
    <t>구분</t>
    <phoneticPr fontId="71" type="noConversion"/>
  </si>
  <si>
    <t>조건</t>
    <phoneticPr fontId="71" type="noConversion"/>
  </si>
  <si>
    <t>사용도구</t>
  </si>
  <si>
    <t>인력구성</t>
  </si>
  <si>
    <t>소요인력</t>
  </si>
  <si>
    <t>○ 묘목찾기</t>
    <phoneticPr fontId="71" type="noConversion"/>
  </si>
  <si>
    <t>(줄베기, 모두베기에만 적용)</t>
    <phoneticPr fontId="71" type="noConversion"/>
  </si>
  <si>
    <t>묘목찾기</t>
    <phoneticPr fontId="71" type="noConversion"/>
  </si>
  <si>
    <t>낫</t>
  </si>
  <si>
    <t>인/100본</t>
  </si>
  <si>
    <t>본/ha</t>
    <phoneticPr fontId="71" type="noConversion"/>
  </si>
  <si>
    <t>인/100본</t>
    <phoneticPr fontId="71" type="noConversion"/>
  </si>
  <si>
    <t>보통인부</t>
    <phoneticPr fontId="71" type="noConversion"/>
  </si>
  <si>
    <t>맹아제거</t>
    <phoneticPr fontId="71" type="noConversion"/>
  </si>
  <si>
    <t>괭이,도끼 등</t>
    <phoneticPr fontId="71" type="noConversion"/>
  </si>
  <si>
    <t>○ 맹아제거</t>
    <phoneticPr fontId="71" type="noConversion"/>
  </si>
  <si>
    <t>(둘레베기, 줄베기에만 적용)</t>
    <phoneticPr fontId="71" type="noConversion"/>
  </si>
  <si>
    <t>둘레베기</t>
    <phoneticPr fontId="71" type="noConversion"/>
  </si>
  <si>
    <t>줄베기</t>
    <phoneticPr fontId="71" type="noConversion"/>
  </si>
  <si>
    <t>예취기</t>
  </si>
  <si>
    <t>특별인부</t>
  </si>
  <si>
    <t>○ 둘레베기</t>
    <phoneticPr fontId="71" type="noConversion"/>
  </si>
  <si>
    <t>○ 줄베기</t>
    <phoneticPr fontId="71" type="noConversion"/>
  </si>
  <si>
    <t>ha</t>
    <phoneticPr fontId="71" type="noConversion"/>
  </si>
  <si>
    <t>인/ha</t>
    <phoneticPr fontId="71" type="noConversion"/>
  </si>
  <si>
    <t>ℓ/일.대</t>
    <phoneticPr fontId="71" type="noConversion"/>
  </si>
  <si>
    <t>휘발유</t>
    <phoneticPr fontId="71" type="noConversion"/>
  </si>
  <si>
    <t>대/ha</t>
    <phoneticPr fontId="71" type="noConversion"/>
  </si>
  <si>
    <t>1대1인</t>
    <phoneticPr fontId="71" type="noConversion"/>
  </si>
  <si>
    <t>예초기</t>
    <phoneticPr fontId="71" type="noConversion"/>
  </si>
  <si>
    <t>○ 모두베기</t>
    <phoneticPr fontId="71" type="noConversion"/>
  </si>
  <si>
    <t>수종</t>
    <phoneticPr fontId="68" type="noConversion"/>
  </si>
  <si>
    <t>높이</t>
    <phoneticPr fontId="68" type="noConversion"/>
  </si>
  <si>
    <t>수종높이</t>
    <phoneticPr fontId="68" type="noConversion"/>
  </si>
  <si>
    <t>품</t>
    <phoneticPr fontId="68" type="noConversion"/>
  </si>
  <si>
    <t>소나무</t>
    <phoneticPr fontId="68" type="noConversion"/>
  </si>
  <si>
    <t>0-1m</t>
    <phoneticPr fontId="68" type="noConversion"/>
  </si>
  <si>
    <t>0-2m</t>
    <phoneticPr fontId="68" type="noConversion"/>
  </si>
  <si>
    <t>ℓ/인</t>
  </si>
  <si>
    <t>1ha당</t>
    <phoneticPr fontId="68" type="noConversion"/>
  </si>
  <si>
    <t>0-4m</t>
    <phoneticPr fontId="68" type="noConversion"/>
  </si>
  <si>
    <t>600본 미만</t>
    <phoneticPr fontId="71" type="noConversion"/>
  </si>
  <si>
    <t>인</t>
    <phoneticPr fontId="68" type="noConversion"/>
  </si>
  <si>
    <t>0-6m</t>
    <phoneticPr fontId="68" type="noConversion"/>
  </si>
  <si>
    <t>인</t>
    <phoneticPr fontId="71" type="noConversion"/>
  </si>
  <si>
    <t>600-800본</t>
    <phoneticPr fontId="68" type="noConversion"/>
  </si>
  <si>
    <t>2-4m</t>
    <phoneticPr fontId="68" type="noConversion"/>
  </si>
  <si>
    <t>○ 덩굴류제거</t>
  </si>
  <si>
    <t>801-1,000본</t>
    <phoneticPr fontId="68" type="noConversion"/>
  </si>
  <si>
    <t>2-6m</t>
    <phoneticPr fontId="68" type="noConversion"/>
  </si>
  <si>
    <t>뿌리굴취</t>
    <phoneticPr fontId="68" type="noConversion"/>
  </si>
  <si>
    <t>4-6m</t>
    <phoneticPr fontId="68" type="noConversion"/>
  </si>
  <si>
    <t>낙엽송</t>
    <phoneticPr fontId="68" type="noConversion"/>
  </si>
  <si>
    <t>생붕괴성필름</t>
    <phoneticPr fontId="68" type="noConversion"/>
  </si>
  <si>
    <t>○ 솎아베기</t>
  </si>
  <si>
    <t>흉고직경</t>
    <phoneticPr fontId="68" type="noConversion"/>
  </si>
  <si>
    <t>벌목</t>
    <phoneticPr fontId="68" type="noConversion"/>
  </si>
  <si>
    <t>가지정리</t>
    <phoneticPr fontId="68" type="noConversion"/>
  </si>
  <si>
    <t>토막내기</t>
    <phoneticPr fontId="68" type="noConversion"/>
  </si>
  <si>
    <t>잣나무</t>
    <phoneticPr fontId="68" type="noConversion"/>
  </si>
  <si>
    <t>10cm이하</t>
  </si>
  <si>
    <t>전목(벌목)</t>
    <phoneticPr fontId="68" type="noConversion"/>
  </si>
  <si>
    <t>10cm이하</t>
    <phoneticPr fontId="68" type="noConversion"/>
  </si>
  <si>
    <t>12-14cm</t>
  </si>
  <si>
    <t>전간재(벌목+가지정리)</t>
    <phoneticPr fontId="68" type="noConversion"/>
  </si>
  <si>
    <t>12~14cm</t>
  </si>
  <si>
    <t>16-18cm</t>
  </si>
  <si>
    <t>단목(벌목+가지정리+토막내기)</t>
    <phoneticPr fontId="68" type="noConversion"/>
  </si>
  <si>
    <t>16~18cm</t>
  </si>
  <si>
    <t>20-22cm</t>
  </si>
  <si>
    <t>20~22cm</t>
  </si>
  <si>
    <t>24-26cm</t>
  </si>
  <si>
    <t>24~26cm</t>
  </si>
  <si>
    <t>28-30cm</t>
  </si>
  <si>
    <t>28~30cm</t>
  </si>
  <si>
    <t>32-34cm</t>
  </si>
  <si>
    <t>32~34cm</t>
  </si>
  <si>
    <t>리기다</t>
    <phoneticPr fontId="68" type="noConversion"/>
  </si>
  <si>
    <t>36-38cm</t>
  </si>
  <si>
    <t>36~38cm</t>
  </si>
  <si>
    <t>40-42cm</t>
  </si>
  <si>
    <t>40~42cm</t>
  </si>
  <si>
    <t>44-46cm</t>
  </si>
  <si>
    <t>44~46cm</t>
  </si>
  <si>
    <t>48이상</t>
  </si>
  <si>
    <t>48cm이상</t>
    <phoneticPr fontId="68" type="noConversion"/>
  </si>
  <si>
    <t>ℓ</t>
  </si>
  <si>
    <t>기타침엽수</t>
    <phoneticPr fontId="68" type="noConversion"/>
  </si>
  <si>
    <t xml:space="preserve">  * 기계경비</t>
  </si>
  <si>
    <t>1대2인</t>
    <phoneticPr fontId="68" type="noConversion"/>
  </si>
  <si>
    <t>○ 어린나무가꾸기</t>
  </si>
  <si>
    <t>소요인력(/ha)</t>
    <phoneticPr fontId="71" type="noConversion"/>
  </si>
  <si>
    <t>편백</t>
  </si>
  <si>
    <t>○ 가지치기</t>
  </si>
  <si>
    <t>활엽수</t>
  </si>
  <si>
    <t>10㎥미만</t>
  </si>
  <si>
    <t>10㎥이상</t>
  </si>
  <si>
    <t>15㎥이상</t>
  </si>
  <si>
    <t>20㎥이상</t>
  </si>
  <si>
    <t>25㎥이상</t>
  </si>
  <si>
    <t>30㎥이상</t>
  </si>
  <si>
    <t>35㎥이상</t>
  </si>
  <si>
    <t>40㎥이상</t>
  </si>
  <si>
    <t>45㎥이상</t>
  </si>
  <si>
    <t>50㎥이상</t>
  </si>
  <si>
    <t/>
  </si>
  <si>
    <t>○ 산물 임내정리</t>
  </si>
  <si>
    <t>정리산물(㎥/ha)</t>
  </si>
  <si>
    <t>◈ 합계</t>
  </si>
  <si>
    <t>○ 노무비</t>
  </si>
  <si>
    <t>○ 재료비</t>
  </si>
  <si>
    <t>○ 경비(기계경비)</t>
  </si>
  <si>
    <t>숲가꾸기 할인할증요소 선택 기준(참고)</t>
    <phoneticPr fontId="68" type="noConversion"/>
  </si>
  <si>
    <t>할인할증요소</t>
    <phoneticPr fontId="68" type="noConversion"/>
  </si>
  <si>
    <t>요소분류</t>
    <phoneticPr fontId="68" type="noConversion"/>
  </si>
  <si>
    <t>할인할증율</t>
    <phoneticPr fontId="68" type="noConversion"/>
  </si>
  <si>
    <t>□ 참고사항(소반내 실시설계 표준지 조사결과의 평균이나 전수조사를 적용)</t>
  </si>
  <si>
    <t>경사도</t>
  </si>
  <si>
    <t>완(15도 이하)</t>
  </si>
  <si>
    <t xml:space="preserve"> ○ 작업량 산정</t>
  </si>
  <si>
    <t>중(15-30도이하)</t>
  </si>
  <si>
    <t xml:space="preserve"> - 작업로선정 :</t>
  </si>
  <si>
    <t>급(30도 초과)</t>
  </si>
  <si>
    <t xml:space="preserve"> - 작업로설치 :</t>
  </si>
  <si>
    <t>장애물의 정도</t>
  </si>
  <si>
    <t>무릎높이 이하 초본ㆍ관목</t>
  </si>
  <si>
    <t xml:space="preserve"> - 솎아베기량 :</t>
  </si>
  <si>
    <t>가슴높이 미만 초본ㆍ관목</t>
  </si>
  <si>
    <t xml:space="preserve"> - 가지치기량 :</t>
  </si>
  <si>
    <t>가슴높이 이상 초본ㆍ관목</t>
  </si>
  <si>
    <t xml:space="preserve"> - 산물임내정리량 :</t>
  </si>
  <si>
    <t>선목시기</t>
  </si>
  <si>
    <t>10월-11월, 3월-4월</t>
  </si>
  <si>
    <t xml:space="preserve"> - 산물수집면적 :</t>
  </si>
  <si>
    <t>(미수집 구역은 ha당 사업비에서 산물수집 사업비를 제외)</t>
  </si>
  <si>
    <t>12월-2월</t>
  </si>
  <si>
    <t>○ 투입인력 산정</t>
    <phoneticPr fontId="68" type="noConversion"/>
  </si>
  <si>
    <t>5월-9월</t>
  </si>
  <si>
    <t xml:space="preserve"> - ha당 투입인력 :</t>
    <phoneticPr fontId="68" type="noConversion"/>
  </si>
  <si>
    <t>제거대상식생</t>
  </si>
  <si>
    <t>쉽다(높이1.2m 미만이고, 낫으로도 제거가 용이)</t>
  </si>
  <si>
    <t>○ 할인,할증율 산정</t>
  </si>
  <si>
    <t>보통이다(높이1.2m 이상이고,직경이 4-6cm 미만)</t>
  </si>
  <si>
    <t>구  분</t>
  </si>
  <si>
    <t>할인,할증
요소</t>
  </si>
  <si>
    <t>단위작업(%)</t>
  </si>
  <si>
    <t>어렵다(높이1.2m 이상이고, 직경이 4-6cm 이상)</t>
  </si>
  <si>
    <t>선목</t>
  </si>
  <si>
    <t>경계표시</t>
  </si>
  <si>
    <t>작업로선정</t>
  </si>
  <si>
    <t>작업로설치</t>
  </si>
  <si>
    <t>풀베기</t>
  </si>
  <si>
    <t>솎아베기</t>
  </si>
  <si>
    <t>가지치기</t>
  </si>
  <si>
    <t>산물
임내정리</t>
    <phoneticPr fontId="71" type="noConversion"/>
  </si>
  <si>
    <t>조림후 경과년수</t>
  </si>
  <si>
    <t>당해년도</t>
  </si>
  <si>
    <t>2년차</t>
  </si>
  <si>
    <t>3년차</t>
  </si>
  <si>
    <t>개소당 평균면적이 5ha 이상</t>
  </si>
  <si>
    <t>제거대상식생(작업로설치)</t>
    <phoneticPr fontId="68" type="noConversion"/>
  </si>
  <si>
    <t>개소당 평균면적이 3-5ha 미만</t>
  </si>
  <si>
    <t>조림후경과년수</t>
    <phoneticPr fontId="71" type="noConversion"/>
  </si>
  <si>
    <t>개소당 평균면적이 3ha 미만</t>
  </si>
  <si>
    <t>규격재생산적용</t>
    <phoneticPr fontId="68" type="noConversion"/>
  </si>
  <si>
    <t>규격재 생산을 위한 조재</t>
  </si>
  <si>
    <t>미적용</t>
    <phoneticPr fontId="68" type="noConversion"/>
  </si>
  <si>
    <t>합계</t>
    <phoneticPr fontId="68" type="noConversion"/>
  </si>
  <si>
    <t>○ 작업원 소요량 산출 :</t>
    <phoneticPr fontId="80" type="noConversion"/>
  </si>
  <si>
    <t>명</t>
    <phoneticPr fontId="80" type="noConversion"/>
  </si>
  <si>
    <t>임상</t>
  </si>
  <si>
    <t>작업단위</t>
    <phoneticPr fontId="80" type="noConversion"/>
  </si>
  <si>
    <t>선목</t>
    <phoneticPr fontId="71" type="noConversion"/>
  </si>
  <si>
    <t>경계표시</t>
    <phoneticPr fontId="71" type="noConversion"/>
  </si>
  <si>
    <t>작업로 선정</t>
    <phoneticPr fontId="71" type="noConversion"/>
  </si>
  <si>
    <t>작업로 설치</t>
    <phoneticPr fontId="71" type="noConversion"/>
  </si>
  <si>
    <t>풀베기</t>
    <phoneticPr fontId="71" type="noConversion"/>
  </si>
  <si>
    <t>산물임내정리</t>
    <phoneticPr fontId="71" type="noConversion"/>
  </si>
  <si>
    <t>계</t>
    <phoneticPr fontId="71" type="noConversion"/>
  </si>
  <si>
    <t>초급기술자</t>
    <phoneticPr fontId="71" type="noConversion"/>
  </si>
  <si>
    <t>침엽수림</t>
  </si>
  <si>
    <t>소운반거리</t>
  </si>
  <si>
    <t>0-5m</t>
  </si>
  <si>
    <t>특별인부</t>
    <phoneticPr fontId="71" type="noConversion"/>
  </si>
  <si>
    <t>6-10m</t>
  </si>
  <si>
    <t>11-20m</t>
  </si>
  <si>
    <t>집재방향</t>
  </si>
  <si>
    <t>상향집재</t>
  </si>
  <si>
    <t>하향10%</t>
    <phoneticPr fontId="68" type="noConversion"/>
  </si>
  <si>
    <t>하향20%</t>
    <phoneticPr fontId="68" type="noConversion"/>
  </si>
  <si>
    <t>하향30%</t>
    <phoneticPr fontId="68" type="noConversion"/>
  </si>
  <si>
    <t>하향40%</t>
  </si>
  <si>
    <t>하향50%</t>
  </si>
  <si>
    <t>하향60%</t>
  </si>
  <si>
    <t>하향70%</t>
  </si>
  <si>
    <t>하향80%</t>
  </si>
  <si>
    <t>하향90%</t>
  </si>
  <si>
    <t>하향100%</t>
  </si>
  <si>
    <t>주행 장애물 상태</t>
  </si>
  <si>
    <t>돌,도랑,그루터기 등으로 주행이 매우 힘들다</t>
  </si>
  <si>
    <t>돌,도랑,그루터기 등으로 주행이 다소힘들다</t>
  </si>
  <si>
    <t>주행에 어려움이 없다</t>
  </si>
  <si>
    <t>측방집재거리</t>
  </si>
  <si>
    <t>ha당 식재본수</t>
    <phoneticPr fontId="5" type="noConversion"/>
  </si>
  <si>
    <t>활착율</t>
    <phoneticPr fontId="5" type="noConversion"/>
  </si>
  <si>
    <t>조림 3년차 이상</t>
    <phoneticPr fontId="5" type="noConversion"/>
  </si>
  <si>
    <t>조림 당해 연도</t>
    <phoneticPr fontId="5" type="noConversion"/>
  </si>
  <si>
    <t>조림 2년차</t>
    <phoneticPr fontId="5" type="noConversion"/>
  </si>
  <si>
    <t xml:space="preserve"> □ 인건비, 재료비 단가</t>
    <phoneticPr fontId="5" type="noConversion"/>
  </si>
  <si>
    <t>표준지1</t>
    <phoneticPr fontId="5" type="noConversion"/>
  </si>
  <si>
    <t>표준지2</t>
  </si>
  <si>
    <t>평균</t>
    <phoneticPr fontId="5" type="noConversion"/>
  </si>
  <si>
    <t>1ha당</t>
    <phoneticPr fontId="5" type="noConversion"/>
  </si>
  <si>
    <t>표준지당</t>
    <phoneticPr fontId="5" type="noConversion"/>
  </si>
  <si>
    <t>조달청 토목공사원가계산 제비율
(50억미만, 토목·조경 적용)</t>
  </si>
  <si>
    <t>조달청 토목원가계산 제비율
50억 미만 공사 15% 이하</t>
  </si>
  <si>
    <t>「노인장기요양보험법」시행령 제4조
(작업기간이 30일 이상일때)</t>
    <phoneticPr fontId="5" type="noConversion"/>
  </si>
  <si>
    <t>「고용보험 및 산업재해보상보험의 보험료징수 등에 관한 법률」시행령 제12조</t>
    <phoneticPr fontId="5" type="noConversion"/>
  </si>
  <si>
    <t>사회보험의 보험료 적용기준
(작업기간이 30일 이상일때)</t>
    <phoneticPr fontId="5" type="noConversion"/>
  </si>
  <si>
    <t>표준지크기(m2)</t>
    <phoneticPr fontId="5" type="noConversion"/>
  </si>
  <si>
    <t>생존목(본)</t>
    <phoneticPr fontId="5" type="noConversion"/>
  </si>
  <si>
    <t>1ha</t>
    <phoneticPr fontId="5" type="noConversion"/>
  </si>
  <si>
    <t>묘목본수</t>
    <phoneticPr fontId="5" type="noConversion"/>
  </si>
  <si>
    <t>할인,증률</t>
    <phoneticPr fontId="5" type="noConversion"/>
  </si>
  <si>
    <t>ha당
작업인원</t>
    <phoneticPr fontId="5" type="noConversion"/>
  </si>
  <si>
    <t>기타경비</t>
    <phoneticPr fontId="5" type="noConversion"/>
  </si>
  <si>
    <t>재료비+노무비의</t>
    <phoneticPr fontId="5" type="noConversion"/>
  </si>
  <si>
    <t>1</t>
    <phoneticPr fontId="5" type="noConversion"/>
  </si>
  <si>
    <t>수 종</t>
    <phoneticPr fontId="5" type="noConversion"/>
  </si>
  <si>
    <t>덩굴걷기</t>
    <phoneticPr fontId="68" type="noConversion"/>
  </si>
  <si>
    <t>기계작업</t>
  </si>
  <si>
    <t>기계작업</t>
    <phoneticPr fontId="71" type="noConversion"/>
  </si>
  <si>
    <t>약제처리</t>
    <phoneticPr fontId="68" type="noConversion"/>
  </si>
  <si>
    <t>미적용</t>
    <phoneticPr fontId="5" type="noConversion"/>
  </si>
  <si>
    <t>약제처리</t>
    <phoneticPr fontId="5" type="noConversion"/>
  </si>
  <si>
    <t>약제 살포</t>
    <phoneticPr fontId="5" type="noConversion"/>
  </si>
  <si>
    <t>인</t>
    <phoneticPr fontId="5" type="noConversion"/>
  </si>
  <si>
    <t>작업보조</t>
  </si>
  <si>
    <t>작업보조</t>
    <phoneticPr fontId="5" type="noConversion"/>
  </si>
  <si>
    <t>인/ha</t>
    <phoneticPr fontId="5" type="noConversion"/>
  </si>
  <si>
    <t>병/200본</t>
    <phoneticPr fontId="5" type="noConversion"/>
  </si>
  <si>
    <t>글리포세이드(농약)</t>
    <phoneticPr fontId="5" type="noConversion"/>
  </si>
  <si>
    <t>원/병</t>
    <phoneticPr fontId="5" type="noConversion"/>
  </si>
  <si>
    <t>단가 적용</t>
    <phoneticPr fontId="5" type="noConversion"/>
  </si>
  <si>
    <t>농약(글리포세이드)</t>
    <phoneticPr fontId="68" type="noConversion"/>
  </si>
  <si>
    <t xml:space="preserve">  * 농약 (약제주입)</t>
    <phoneticPr fontId="68" type="noConversion"/>
  </si>
  <si>
    <t xml:space="preserve">  * 농약 (약제살포)</t>
    <phoneticPr fontId="68" type="noConversion"/>
  </si>
  <si>
    <t>병/ha</t>
    <phoneticPr fontId="5" type="noConversion"/>
  </si>
  <si>
    <t>농약(살포용)</t>
    <phoneticPr fontId="68" type="noConversion"/>
  </si>
  <si>
    <t>Fluroxypyr-meptyl + Triclypyr-TEA 미탁제</t>
    <phoneticPr fontId="5" type="noConversion"/>
  </si>
  <si>
    <t>배부식분무기</t>
    <phoneticPr fontId="5" type="noConversion"/>
  </si>
  <si>
    <t>숲가꾸기 설계감리 및 사업지침 77p</t>
    <phoneticPr fontId="5" type="noConversion"/>
  </si>
  <si>
    <t>뿌리제거</t>
    <phoneticPr fontId="5" type="noConversion"/>
  </si>
  <si>
    <t>본/ha</t>
    <phoneticPr fontId="5" type="noConversion"/>
  </si>
  <si>
    <t>ha당 제거본수</t>
    <phoneticPr fontId="5" type="noConversion"/>
  </si>
  <si>
    <t>뿌리제거(굴취)</t>
    <phoneticPr fontId="5" type="noConversion"/>
  </si>
  <si>
    <t>보통인부</t>
    <phoneticPr fontId="5" type="noConversion"/>
  </si>
  <si>
    <t>표시봉설치</t>
  </si>
  <si>
    <t>표시봉설치</t>
    <phoneticPr fontId="5" type="noConversion"/>
  </si>
  <si>
    <t>뿌리제거(비닐랩)</t>
    <phoneticPr fontId="5" type="noConversion"/>
  </si>
  <si>
    <t>뿌리제거(농약면봉+덩굴걷기)</t>
    <phoneticPr fontId="5" type="noConversion"/>
  </si>
  <si>
    <t>약제주입기, 면봉 사용(덩굴걷기X)</t>
  </si>
  <si>
    <t>약제주입기, 면봉 사용(덩굴걷기X)</t>
    <phoneticPr fontId="5" type="noConversion"/>
  </si>
  <si>
    <t xml:space="preserve">  * 친환경 비닐랩</t>
    <phoneticPr fontId="5" type="noConversion"/>
  </si>
  <si>
    <t>본/개</t>
    <phoneticPr fontId="5" type="noConversion"/>
  </si>
  <si>
    <t xml:space="preserve">  * 농약 (약제+면봉)</t>
    <phoneticPr fontId="68" type="noConversion"/>
  </si>
  <si>
    <t>농약 (약제+면봉)</t>
    <phoneticPr fontId="5" type="noConversion"/>
  </si>
  <si>
    <t>친환경 비닐랩</t>
    <phoneticPr fontId="5" type="noConversion"/>
  </si>
  <si>
    <t>친환경 비닐랩</t>
    <phoneticPr fontId="5" type="noConversion"/>
  </si>
  <si>
    <t>원/장</t>
    <phoneticPr fontId="5" type="noConversion"/>
  </si>
  <si>
    <t>어린나무
가꾸기</t>
    <phoneticPr fontId="5" type="noConversion"/>
  </si>
  <si>
    <t>뿌리제거(굴취)</t>
  </si>
  <si>
    <t>특별0.5, 보통0.5</t>
    <phoneticPr fontId="5" type="noConversion"/>
  </si>
  <si>
    <t>보통0.5, 특별0.5</t>
    <phoneticPr fontId="5" type="noConversion"/>
  </si>
  <si>
    <t>덩굴류제거
(덩굴걷기)</t>
    <phoneticPr fontId="5" type="noConversion"/>
  </si>
  <si>
    <t>집단화정도(풀베기)</t>
    <phoneticPr fontId="68" type="noConversion"/>
  </si>
  <si>
    <t>집단화정도(풀베기)</t>
    <phoneticPr fontId="71" type="noConversion"/>
  </si>
  <si>
    <r>
      <rPr>
        <sz val="11"/>
        <color indexed="8"/>
        <rFont val="돋움"/>
        <family val="3"/>
        <charset val="129"/>
      </rPr>
      <t>집단화정도</t>
    </r>
    <r>
      <rPr>
        <sz val="11"/>
        <color indexed="8"/>
        <rFont val="Calibri"/>
        <family val="2"/>
      </rPr>
      <t>(</t>
    </r>
    <r>
      <rPr>
        <sz val="11"/>
        <color indexed="8"/>
        <rFont val="돋움"/>
        <family val="3"/>
        <charset val="129"/>
      </rPr>
      <t>풀베기</t>
    </r>
    <r>
      <rPr>
        <sz val="11"/>
        <color indexed="8"/>
        <rFont val="Calibri"/>
        <family val="2"/>
      </rPr>
      <t>)</t>
    </r>
    <phoneticPr fontId="71" type="noConversion"/>
  </si>
  <si>
    <r>
      <rPr>
        <sz val="11"/>
        <color indexed="8"/>
        <rFont val="돋움"/>
        <family val="3"/>
        <charset val="129"/>
      </rPr>
      <t>개소당</t>
    </r>
    <r>
      <rPr>
        <sz val="11"/>
        <color indexed="8"/>
        <rFont val="Calibri"/>
        <family val="2"/>
      </rPr>
      <t xml:space="preserve"> </t>
    </r>
    <r>
      <rPr>
        <sz val="11"/>
        <color indexed="8"/>
        <rFont val="돋움"/>
        <family val="3"/>
        <charset val="129"/>
      </rPr>
      <t>평균면적이</t>
    </r>
    <r>
      <rPr>
        <sz val="11"/>
        <color indexed="8"/>
        <rFont val="Calibri"/>
        <family val="2"/>
      </rPr>
      <t xml:space="preserve"> 3ha </t>
    </r>
    <r>
      <rPr>
        <sz val="11"/>
        <color indexed="8"/>
        <rFont val="돋움"/>
        <family val="3"/>
        <charset val="129"/>
      </rPr>
      <t>이상</t>
    </r>
    <phoneticPr fontId="5" type="noConversion"/>
  </si>
  <si>
    <r>
      <rPr>
        <sz val="11"/>
        <color indexed="8"/>
        <rFont val="돋움"/>
        <family val="3"/>
        <charset val="129"/>
      </rPr>
      <t>개소당</t>
    </r>
    <r>
      <rPr>
        <sz val="11"/>
        <color indexed="8"/>
        <rFont val="Calibri"/>
        <family val="2"/>
      </rPr>
      <t xml:space="preserve"> </t>
    </r>
    <r>
      <rPr>
        <sz val="11"/>
        <color indexed="8"/>
        <rFont val="돋움"/>
        <family val="3"/>
        <charset val="129"/>
      </rPr>
      <t>평균면적이</t>
    </r>
    <r>
      <rPr>
        <sz val="11"/>
        <color indexed="8"/>
        <rFont val="Calibri"/>
        <family val="2"/>
      </rPr>
      <t xml:space="preserve"> 1-3ha </t>
    </r>
    <r>
      <rPr>
        <sz val="11"/>
        <color indexed="8"/>
        <rFont val="돋움"/>
        <family val="3"/>
        <charset val="129"/>
      </rPr>
      <t>미만</t>
    </r>
    <phoneticPr fontId="5" type="noConversion"/>
  </si>
  <si>
    <r>
      <rPr>
        <sz val="11"/>
        <color indexed="8"/>
        <rFont val="돋움"/>
        <family val="3"/>
        <charset val="129"/>
      </rPr>
      <t>개소당</t>
    </r>
    <r>
      <rPr>
        <sz val="11"/>
        <color indexed="8"/>
        <rFont val="Calibri"/>
        <family val="2"/>
      </rPr>
      <t xml:space="preserve"> </t>
    </r>
    <r>
      <rPr>
        <sz val="11"/>
        <color indexed="8"/>
        <rFont val="돋움"/>
        <family val="3"/>
        <charset val="129"/>
      </rPr>
      <t>평균면적이</t>
    </r>
    <r>
      <rPr>
        <sz val="11"/>
        <color indexed="8"/>
        <rFont val="Calibri"/>
        <family val="2"/>
      </rPr>
      <t xml:space="preserve"> 1ha </t>
    </r>
    <r>
      <rPr>
        <sz val="11"/>
        <color indexed="8"/>
        <rFont val="돋움"/>
        <family val="3"/>
        <charset val="129"/>
      </rPr>
      <t>미만</t>
    </r>
    <phoneticPr fontId="5" type="noConversion"/>
  </si>
  <si>
    <t>집단화정도</t>
    <phoneticPr fontId="71" type="noConversion"/>
  </si>
  <si>
    <r>
      <rPr>
        <sz val="11"/>
        <color indexed="8"/>
        <rFont val="돋움"/>
        <family val="3"/>
        <charset val="129"/>
      </rPr>
      <t>집단화정도</t>
    </r>
    <r>
      <rPr>
        <sz val="11"/>
        <color indexed="8"/>
        <rFont val="Calibri"/>
        <family val="2"/>
      </rPr>
      <t/>
    </r>
    <phoneticPr fontId="71" type="noConversion"/>
  </si>
  <si>
    <t>집단화정도</t>
    <phoneticPr fontId="68" type="noConversion"/>
  </si>
  <si>
    <t>작업시기(덩굴류)</t>
    <phoneticPr fontId="68" type="noConversion"/>
  </si>
  <si>
    <t>작업시기(어린나무가꾸기)</t>
    <phoneticPr fontId="68" type="noConversion"/>
  </si>
  <si>
    <t>작업시기(덩굴류)</t>
    <phoneticPr fontId="71" type="noConversion"/>
  </si>
  <si>
    <t>1∼5월</t>
    <phoneticPr fontId="5" type="noConversion"/>
  </si>
  <si>
    <t>6월∼9월</t>
    <phoneticPr fontId="5" type="noConversion"/>
  </si>
  <si>
    <t>덩굴피복도</t>
    <phoneticPr fontId="5" type="noConversion"/>
  </si>
  <si>
    <t>덩굴 피복도</t>
    <phoneticPr fontId="71" type="noConversion"/>
  </si>
  <si>
    <t>과밀(80%이상 피복)</t>
    <phoneticPr fontId="5" type="noConversion"/>
  </si>
  <si>
    <t>밀(60∼80% 피복)</t>
    <phoneticPr fontId="5" type="noConversion"/>
  </si>
  <si>
    <t>보통(40∼60% 피복)</t>
  </si>
  <si>
    <t>보통(40∼60% 피복)</t>
    <phoneticPr fontId="5" type="noConversion"/>
  </si>
  <si>
    <t>소(20∼40% 피복)</t>
    <phoneticPr fontId="5" type="noConversion"/>
  </si>
  <si>
    <t>과소(20%이하피복)</t>
    <phoneticPr fontId="5" type="noConversion"/>
  </si>
  <si>
    <t>덩굴류제거
(뿌리제거)</t>
    <phoneticPr fontId="5" type="noConversion"/>
  </si>
  <si>
    <t>하층식생(덩굴류)</t>
    <phoneticPr fontId="5" type="noConversion"/>
  </si>
  <si>
    <t>토양조건(덩굴류)</t>
    <phoneticPr fontId="5" type="noConversion"/>
  </si>
  <si>
    <t>작업시기(어린)</t>
    <phoneticPr fontId="71" type="noConversion"/>
  </si>
  <si>
    <t>1∼5월, 10월~12월</t>
    <phoneticPr fontId="5" type="noConversion"/>
  </si>
  <si>
    <t>제거대상피복도</t>
    <phoneticPr fontId="5" type="noConversion"/>
  </si>
  <si>
    <t>소 (임지의 40% 이하 분포)</t>
    <phoneticPr fontId="5" type="noConversion"/>
  </si>
  <si>
    <t>중 (임지의 41%∼70% 분포)</t>
    <phoneticPr fontId="5" type="noConversion"/>
  </si>
  <si>
    <t>밀 (임지의 71% 이상 분포))</t>
    <phoneticPr fontId="5" type="noConversion"/>
  </si>
  <si>
    <t>제거대상피복도</t>
    <phoneticPr fontId="68" type="noConversion"/>
  </si>
  <si>
    <t>규격재생산여부</t>
    <phoneticPr fontId="68" type="noConversion"/>
  </si>
  <si>
    <t>미적용</t>
  </si>
  <si>
    <t>하층식생</t>
    <phoneticPr fontId="5" type="noConversion"/>
  </si>
  <si>
    <t xml:space="preserve"> 보행이 용이하다</t>
    <phoneticPr fontId="5" type="noConversion"/>
  </si>
  <si>
    <t>보행하는데 약간의 어려움이 있다</t>
    <phoneticPr fontId="5" type="noConversion"/>
  </si>
  <si>
    <t>식생을 제거하지 않고 보행이 곤란하다</t>
    <phoneticPr fontId="5" type="noConversion"/>
  </si>
  <si>
    <t>토양조건</t>
    <phoneticPr fontId="71" type="noConversion"/>
  </si>
  <si>
    <t>장애물이 거의 없음</t>
    <phoneticPr fontId="5" type="noConversion"/>
  </si>
  <si>
    <t>돌 등 장애물 함량이 10∼30%인 지역</t>
    <phoneticPr fontId="5" type="noConversion"/>
  </si>
  <si>
    <t>돌 등 장애물 함량이 30% 이상인 지역</t>
    <phoneticPr fontId="5" type="noConversion"/>
  </si>
  <si>
    <t>덩굴류제거
(약제작업)</t>
    <phoneticPr fontId="5" type="noConversion"/>
  </si>
  <si>
    <t>단목(벌목+가지정리+토막내기)</t>
  </si>
  <si>
    <t>구 분</t>
  </si>
  <si>
    <t>치수림 단계</t>
  </si>
  <si>
    <t>유령림 단계</t>
  </si>
  <si>
    <t>천연림보육
(유령림 단계)</t>
    <phoneticPr fontId="5" type="noConversion"/>
  </si>
  <si>
    <t>개소당 평균면적이 3ha 이상</t>
  </si>
  <si>
    <t>장애물이 거의 없음</t>
  </si>
  <si>
    <t>대</t>
    <phoneticPr fontId="5" type="noConversion"/>
  </si>
  <si>
    <t>체인톱</t>
    <phoneticPr fontId="5" type="noConversion"/>
  </si>
  <si>
    <t>(㎥/ha)</t>
    <phoneticPr fontId="68" type="noConversion"/>
  </si>
  <si>
    <t>사업면적</t>
    <phoneticPr fontId="5" type="noConversion"/>
  </si>
  <si>
    <t>3</t>
    <phoneticPr fontId="5" type="noConversion"/>
  </si>
  <si>
    <t>덩굴걷기</t>
  </si>
  <si>
    <t>풀베기</t>
    <phoneticPr fontId="5" type="noConversion"/>
  </si>
  <si>
    <t>조림 3년차 이상</t>
  </si>
  <si>
    <t>1∼5월</t>
  </si>
  <si>
    <t xml:space="preserve"> 보행이 용이하다</t>
  </si>
  <si>
    <t>1∼5월, 10월~12월</t>
  </si>
  <si>
    <t>중 (임지의 41%∼70% 분포)</t>
  </si>
  <si>
    <t>편백</t>
    <phoneticPr fontId="5" type="noConversion"/>
  </si>
  <si>
    <t>난대상록활엽수</t>
    <phoneticPr fontId="5" type="noConversion"/>
  </si>
  <si>
    <t>난대상록활엽수</t>
    <phoneticPr fontId="5" type="noConversion"/>
  </si>
  <si>
    <t>산업안전보건관리비</t>
    <phoneticPr fontId="5" type="noConversion"/>
  </si>
  <si>
    <t>건설업산업안전관리비계상 및사용기준 
(공사금액 20,000,000원 이상일때)</t>
    <phoneticPr fontId="5" type="noConversion"/>
  </si>
  <si>
    <t>벚나무류</t>
    <phoneticPr fontId="5" type="noConversion"/>
  </si>
  <si>
    <t>구상나무</t>
    <phoneticPr fontId="5" type="noConversion"/>
  </si>
  <si>
    <t>청원산림보호직 강경식</t>
    <phoneticPr fontId="5" type="noConversion"/>
  </si>
  <si>
    <t xml:space="preserve">서귀포시 남원읍 한남리 산2-1 외 </t>
    <phoneticPr fontId="5" type="noConversion"/>
  </si>
  <si>
    <t>소나무류</t>
    <phoneticPr fontId="5" type="noConversion"/>
  </si>
  <si>
    <t>난대·아열대산림연구소</t>
    <phoneticPr fontId="227" type="noConversion"/>
  </si>
  <si>
    <t>소  장</t>
    <phoneticPr fontId="227" type="noConversion"/>
  </si>
  <si>
    <t>실장</t>
    <phoneticPr fontId="227" type="noConversion"/>
  </si>
  <si>
    <t>심  사</t>
    <phoneticPr fontId="227" type="noConversion"/>
  </si>
  <si>
    <t>산림공학기술자
(기술고급)</t>
    <phoneticPr fontId="227" type="noConversion"/>
  </si>
  <si>
    <t>설계</t>
    <phoneticPr fontId="227" type="noConversion"/>
  </si>
  <si>
    <t>일</t>
    <phoneticPr fontId="227" type="noConversion"/>
  </si>
  <si>
    <t>심사</t>
    <phoneticPr fontId="227" type="noConversion"/>
  </si>
  <si>
    <t xml:space="preserve">o. 소 재 지 : </t>
  </si>
  <si>
    <t xml:space="preserve">o. 면     적 : </t>
    <phoneticPr fontId="227" type="noConversion"/>
  </si>
  <si>
    <t xml:space="preserve">ha  </t>
  </si>
  <si>
    <t xml:space="preserve">o. 도급예정액 : </t>
    <phoneticPr fontId="227" type="noConversion"/>
  </si>
  <si>
    <t xml:space="preserve">o. 총사업비 : </t>
    <phoneticPr fontId="227" type="noConversion"/>
  </si>
  <si>
    <t>제주산림과학연구시험림</t>
    <phoneticPr fontId="227" type="noConversion"/>
  </si>
  <si>
    <t>설계자
(산림주무관 강경식)</t>
    <phoneticPr fontId="227" type="noConversion"/>
  </si>
  <si>
    <t>예 정 가 격    평 정 서</t>
    <phoneticPr fontId="227" type="noConversion"/>
  </si>
  <si>
    <t xml:space="preserve">  □ 사   업   명  : </t>
  </si>
  <si>
    <t xml:space="preserve">  □ 사 업 장 소  : </t>
  </si>
  <si>
    <t xml:space="preserve">  □ 면적(사업량) : </t>
  </si>
  <si>
    <t>ha</t>
    <phoneticPr fontId="227" type="noConversion"/>
  </si>
  <si>
    <t xml:space="preserve">  □ 사 업 기 간  : </t>
  </si>
  <si>
    <t xml:space="preserve">  □ 예 산 과 목  : </t>
  </si>
  <si>
    <t>도급예정액 :</t>
    <phoneticPr fontId="227" type="noConversion"/>
  </si>
  <si>
    <t>평 정 액 :</t>
  </si>
  <si>
    <t>위와 같이 평정함.</t>
  </si>
  <si>
    <t xml:space="preserve"> 평정관 : 난대·아열대산림연구소장   (인)</t>
    <phoneticPr fontId="227" type="noConversion"/>
  </si>
  <si>
    <t>덩굴제거</t>
    <phoneticPr fontId="5" type="noConversion"/>
  </si>
  <si>
    <t>예   정   공   정   표</t>
  </si>
  <si>
    <t>비  고</t>
    <phoneticPr fontId="227" type="noConversion"/>
  </si>
  <si>
    <t>대상지 
확인
경계표시
( 1인 x 2일)</t>
    <phoneticPr fontId="227" type="noConversion"/>
  </si>
  <si>
    <t>감독공무원이 표시</t>
  </si>
  <si>
    <t>작업장정리
및 보완</t>
    <phoneticPr fontId="227" type="noConversion"/>
  </si>
  <si>
    <t>작업실행</t>
    <phoneticPr fontId="227" type="noConversion"/>
  </si>
  <si>
    <t>초급기술자</t>
    <phoneticPr fontId="5" type="noConversion"/>
  </si>
  <si>
    <t xml:space="preserve">(최 종) 도  급  사  업  비 </t>
    <phoneticPr fontId="5" type="noConversion"/>
  </si>
  <si>
    <t>1개월 이상 적용</t>
    <phoneticPr fontId="5" type="noConversion"/>
  </si>
  <si>
    <t>2천만원 이상 
적용</t>
    <phoneticPr fontId="5" type="noConversion"/>
  </si>
  <si>
    <t>임소반 :</t>
  </si>
  <si>
    <t xml:space="preserve">사업  면적: </t>
  </si>
  <si>
    <t>ha</t>
    <phoneticPr fontId="249" type="noConversion"/>
  </si>
  <si>
    <t>수  종</t>
  </si>
  <si>
    <t>직경</t>
  </si>
  <si>
    <t xml:space="preserve"> 단재적 </t>
  </si>
  <si>
    <t>수간입목재적</t>
    <phoneticPr fontId="249" type="noConversion"/>
  </si>
  <si>
    <t>지조</t>
    <phoneticPr fontId="249" type="noConversion"/>
  </si>
  <si>
    <t>비  고</t>
    <phoneticPr fontId="249" type="noConversion"/>
  </si>
  <si>
    <t>(㎝)</t>
  </si>
  <si>
    <t xml:space="preserve"> (㎥) </t>
  </si>
  <si>
    <t>(㎥)</t>
  </si>
  <si>
    <t>지조포함(㎥)</t>
    <phoneticPr fontId="249" type="noConversion"/>
  </si>
  <si>
    <t>소계</t>
  </si>
  <si>
    <t>합  계</t>
  </si>
  <si>
    <t>중형임목파쇄기</t>
    <phoneticPr fontId="5" type="noConversion"/>
  </si>
  <si>
    <t>Q=3.5㎥/hr * 8시간/일</t>
    <phoneticPr fontId="5" type="noConversion"/>
  </si>
  <si>
    <t>이동식 임목 파쇄기(중형) 93.25 KW=125HP</t>
    <phoneticPr fontId="5" type="noConversion"/>
  </si>
  <si>
    <t>소계</t>
    <phoneticPr fontId="5" type="noConversion"/>
  </si>
  <si>
    <t>수고</t>
    <phoneticPr fontId="5" type="noConversion"/>
  </si>
  <si>
    <t>ha당 잔존목</t>
    <phoneticPr fontId="5" type="noConversion"/>
  </si>
  <si>
    <t>본수</t>
    <phoneticPr fontId="5" type="noConversion"/>
  </si>
  <si>
    <t>삼나무</t>
    <phoneticPr fontId="5" type="noConversion"/>
  </si>
  <si>
    <t>할인
,증률</t>
  </si>
  <si>
    <t>비닐랩밀봉</t>
    <phoneticPr fontId="68" type="noConversion"/>
  </si>
  <si>
    <t>뿌리굴취</t>
  </si>
  <si>
    <t>칡뿌리절단기</t>
    <phoneticPr fontId="68" type="noConversion"/>
  </si>
  <si>
    <t>1,001-1,200본</t>
    <phoneticPr fontId="68" type="noConversion"/>
  </si>
  <si>
    <t>801-1,000본</t>
  </si>
  <si>
    <t>1,200본 초과</t>
    <phoneticPr fontId="68" type="noConversion"/>
  </si>
  <si>
    <t xml:space="preserve">  * 농약</t>
    <phoneticPr fontId="68" type="noConversion"/>
  </si>
  <si>
    <t>mℓ</t>
  </si>
  <si>
    <t>농약(근사미)</t>
    <phoneticPr fontId="68" type="noConversion"/>
  </si>
  <si>
    <t xml:space="preserve">  * 생붕괴성 필름</t>
  </si>
  <si>
    <t>개</t>
  </si>
  <si>
    <t>별도구매</t>
    <phoneticPr fontId="5" type="noConversion"/>
  </si>
  <si>
    <t xml:space="preserve">  * 고무줄</t>
  </si>
  <si>
    <t>개/ha</t>
  </si>
  <si>
    <t>고무줄</t>
    <phoneticPr fontId="68" type="noConversion"/>
  </si>
  <si>
    <t>특별0.5
보통0.5</t>
  </si>
  <si>
    <t>재적합계</t>
    <phoneticPr fontId="5" type="noConversion"/>
  </si>
  <si>
    <t>구분</t>
    <phoneticPr fontId="5" type="noConversion"/>
  </si>
  <si>
    <t>원목의 직경(말구 평균직경)</t>
    <phoneticPr fontId="5" type="noConversion"/>
  </si>
  <si>
    <t>9cm 이하</t>
    <phoneticPr fontId="5" type="noConversion"/>
  </si>
  <si>
    <t>10~15cm</t>
    <phoneticPr fontId="5" type="noConversion"/>
  </si>
  <si>
    <t>16~20cm</t>
    <phoneticPr fontId="5" type="noConversion"/>
  </si>
  <si>
    <t>21~25cm</t>
    <phoneticPr fontId="5" type="noConversion"/>
  </si>
  <si>
    <t>26~30cm</t>
    <phoneticPr fontId="5" type="noConversion"/>
  </si>
  <si>
    <t>30cm 초과</t>
    <phoneticPr fontId="5" type="noConversion"/>
  </si>
  <si>
    <t>소요인력</t>
    <phoneticPr fontId="5" type="noConversion"/>
  </si>
  <si>
    <t>1.8m</t>
    <phoneticPr fontId="5" type="noConversion"/>
  </si>
  <si>
    <t>건설기계
운전기사1명</t>
    <phoneticPr fontId="5" type="noConversion"/>
  </si>
  <si>
    <t>○ 장비집재</t>
    <phoneticPr fontId="5" type="noConversion"/>
  </si>
  <si>
    <t>2.1m</t>
    <phoneticPr fontId="5" type="noConversion"/>
  </si>
  <si>
    <t xml:space="preserve"> - 2드럼 케이블윈치 집재</t>
    <phoneticPr fontId="5" type="noConversion"/>
  </si>
  <si>
    <t>100m 이하</t>
    <phoneticPr fontId="5" type="noConversion"/>
  </si>
  <si>
    <t>특별1.0
보통2.0</t>
    <phoneticPr fontId="5" type="noConversion"/>
  </si>
  <si>
    <t>2.7m</t>
    <phoneticPr fontId="5" type="noConversion"/>
  </si>
  <si>
    <t>3.6m</t>
    <phoneticPr fontId="5" type="noConversion"/>
  </si>
  <si>
    <t>대/ha</t>
    <phoneticPr fontId="5" type="noConversion"/>
  </si>
  <si>
    <t>휘발유</t>
    <phoneticPr fontId="5" type="noConversion"/>
  </si>
  <si>
    <t>ha당 집재재적</t>
    <phoneticPr fontId="5" type="noConversion"/>
  </si>
  <si>
    <t>1대</t>
    <phoneticPr fontId="68" type="noConversion"/>
  </si>
  <si>
    <t>2드럼 케이블 윈치</t>
    <phoneticPr fontId="5" type="noConversion"/>
  </si>
  <si>
    <t>20m 이하</t>
    <phoneticPr fontId="5" type="noConversion"/>
  </si>
  <si>
    <t>40m 이하</t>
    <phoneticPr fontId="5" type="noConversion"/>
  </si>
  <si>
    <t>60m 이하</t>
    <phoneticPr fontId="5" type="noConversion"/>
  </si>
  <si>
    <t>80m 이하</t>
    <phoneticPr fontId="5" type="noConversion"/>
  </si>
  <si>
    <t>특별인부</t>
    <phoneticPr fontId="5" type="noConversion"/>
  </si>
  <si>
    <t>- 굴삭기 우드그랩 집적작업 (3.6m)</t>
    <phoneticPr fontId="5" type="noConversion"/>
  </si>
  <si>
    <t>㎥</t>
    <phoneticPr fontId="5" type="noConversion"/>
  </si>
  <si>
    <t>건설기계 
운전기사 1.0</t>
    <phoneticPr fontId="5" type="noConversion"/>
  </si>
  <si>
    <t>수집량</t>
    <phoneticPr fontId="5" type="noConversion"/>
  </si>
  <si>
    <t>경유</t>
    <phoneticPr fontId="5" type="noConversion"/>
  </si>
  <si>
    <t>소형굴삭기</t>
    <phoneticPr fontId="5" type="noConversion"/>
  </si>
  <si>
    <t>평균직경</t>
    <phoneticPr fontId="71" type="noConversion"/>
  </si>
  <si>
    <t>보통0.5
특별0.5</t>
  </si>
  <si>
    <t>제거직경(cm)</t>
    <phoneticPr fontId="71" type="noConversion"/>
  </si>
  <si>
    <t xml:space="preserve">   * 2cm</t>
    <phoneticPr fontId="71" type="noConversion"/>
  </si>
  <si>
    <t xml:space="preserve">   * 4cm</t>
    <phoneticPr fontId="71" type="noConversion"/>
  </si>
  <si>
    <t xml:space="preserve">   * 6cm</t>
  </si>
  <si>
    <t xml:space="preserve">   * 8cm</t>
  </si>
  <si>
    <t xml:space="preserve">   * 10cm 이상</t>
  </si>
  <si>
    <t>ha</t>
    <phoneticPr fontId="68" type="noConversion"/>
  </si>
  <si>
    <t>덩굴류제거</t>
  </si>
  <si>
    <t>어린나무가꾸기</t>
  </si>
  <si>
    <t>집단화 되어 분포</t>
  </si>
  <si>
    <t>덩굴류분포형태</t>
  </si>
  <si>
    <t>제거대상식생량(어린나무)</t>
    <phoneticPr fontId="68" type="noConversion"/>
  </si>
  <si>
    <t>임상(어린나무가꾸기)</t>
    <phoneticPr fontId="68" type="noConversion"/>
  </si>
  <si>
    <t>솎아베기</t>
    <phoneticPr fontId="5" type="noConversion"/>
  </si>
  <si>
    <t>세부사업종</t>
    <phoneticPr fontId="5" type="noConversion"/>
  </si>
  <si>
    <t>풀베기</t>
    <phoneticPr fontId="5" type="noConversion"/>
  </si>
  <si>
    <t>덩굴제거</t>
    <phoneticPr fontId="5" type="noConversion"/>
  </si>
  <si>
    <t>○ 산물 파쇄</t>
    <phoneticPr fontId="5" type="noConversion"/>
  </si>
  <si>
    <t xml:space="preserve">  * 미이용 산물 파쇄</t>
    <phoneticPr fontId="5" type="noConversion"/>
  </si>
  <si>
    <t>㎥</t>
  </si>
  <si>
    <t>㎥/일</t>
    <phoneticPr fontId="5" type="noConversion"/>
  </si>
  <si>
    <t>보통인부2, 건설기계운전사1</t>
    <phoneticPr fontId="5" type="noConversion"/>
  </si>
  <si>
    <t>건설기계운전사</t>
    <phoneticPr fontId="5" type="noConversion"/>
  </si>
  <si>
    <t xml:space="preserve"> - 재료비</t>
    <phoneticPr fontId="5" type="noConversion"/>
  </si>
  <si>
    <t xml:space="preserve">  * 연료</t>
    <phoneticPr fontId="5" type="noConversion"/>
  </si>
  <si>
    <t>ℓ/일</t>
    <phoneticPr fontId="5" type="noConversion"/>
  </si>
  <si>
    <t>대/일</t>
    <phoneticPr fontId="5" type="noConversion"/>
  </si>
  <si>
    <t xml:space="preserve">  * 잡품</t>
    <phoneticPr fontId="5" type="noConversion"/>
  </si>
  <si>
    <t xml:space="preserve"> - 기계경비</t>
    <phoneticPr fontId="5" type="noConversion"/>
  </si>
  <si>
    <t>개소 :</t>
    <phoneticPr fontId="5" type="noConversion"/>
  </si>
  <si>
    <t>사업면적:</t>
    <phoneticPr fontId="5" type="noConversion"/>
  </si>
  <si>
    <t>표준 면적:</t>
    <phoneticPr fontId="5" type="noConversion"/>
  </si>
  <si>
    <t>수  종</t>
    <phoneticPr fontId="5" type="noConversion"/>
  </si>
  <si>
    <t>직경</t>
    <phoneticPr fontId="5" type="noConversion"/>
  </si>
  <si>
    <t>표준지별 입목본수 (본)</t>
    <phoneticPr fontId="5" type="noConversion"/>
  </si>
  <si>
    <t>단재적</t>
    <phoneticPr fontId="5" type="noConversion"/>
  </si>
  <si>
    <t>(㎝)</t>
    <phoneticPr fontId="5" type="noConversion"/>
  </si>
  <si>
    <t>계</t>
    <phoneticPr fontId="5" type="noConversion"/>
  </si>
  <si>
    <t>(m)</t>
    <phoneticPr fontId="5" type="noConversion"/>
  </si>
  <si>
    <t>(㎥)</t>
    <phoneticPr fontId="5" type="noConversion"/>
  </si>
  <si>
    <t>재적(㎥)</t>
    <phoneticPr fontId="5" type="noConversion"/>
  </si>
  <si>
    <t>제거율</t>
    <phoneticPr fontId="5" type="noConversion"/>
  </si>
  <si>
    <t>본수비</t>
    <phoneticPr fontId="5" type="noConversion"/>
  </si>
  <si>
    <t>재적비</t>
    <phoneticPr fontId="5" type="noConversion"/>
  </si>
  <si>
    <t>10cm이하</t>
    <phoneticPr fontId="5" type="noConversion"/>
  </si>
  <si>
    <t>12-14cm</t>
    <phoneticPr fontId="5" type="noConversion"/>
  </si>
  <si>
    <t>16-18cm</t>
    <phoneticPr fontId="5" type="noConversion"/>
  </si>
  <si>
    <t>20-22cm</t>
    <phoneticPr fontId="5" type="noConversion"/>
  </si>
  <si>
    <t>24-26cm</t>
    <phoneticPr fontId="5" type="noConversion"/>
  </si>
  <si>
    <t>28-30cm</t>
    <phoneticPr fontId="5" type="noConversion"/>
  </si>
  <si>
    <t>32-34cm</t>
    <phoneticPr fontId="5" type="noConversion"/>
  </si>
  <si>
    <t>36-38cm</t>
    <phoneticPr fontId="5" type="noConversion"/>
  </si>
  <si>
    <t>40-42cm</t>
    <phoneticPr fontId="5" type="noConversion"/>
  </si>
  <si>
    <t>총본수</t>
    <phoneticPr fontId="5" type="noConversion"/>
  </si>
  <si>
    <t>총재적</t>
    <phoneticPr fontId="5" type="noConversion"/>
  </si>
  <si>
    <t>일</t>
    <phoneticPr fontId="5" type="noConversion"/>
  </si>
  <si>
    <t>ha당 
제거본수</t>
    <phoneticPr fontId="5" type="noConversion"/>
  </si>
  <si>
    <t>44-46cm</t>
    <phoneticPr fontId="5" type="noConversion"/>
  </si>
  <si>
    <t>48-50cm</t>
    <phoneticPr fontId="5" type="noConversion"/>
  </si>
  <si>
    <t>흉고직경</t>
    <phoneticPr fontId="5" type="noConversion"/>
  </si>
  <si>
    <t>ha 당 입목</t>
    <phoneticPr fontId="5" type="noConversion"/>
  </si>
  <si>
    <t>사업대상 내 입목</t>
    <phoneticPr fontId="5" type="noConversion"/>
  </si>
  <si>
    <t>52-54cm</t>
    <phoneticPr fontId="5" type="noConversion"/>
  </si>
  <si>
    <t>경급별
제거량
(전체)</t>
    <phoneticPr fontId="5" type="noConversion"/>
  </si>
  <si>
    <t xml:space="preserve">                                      *삼나무 수피포함 수간재적표</t>
    <phoneticPr fontId="5" type="noConversion"/>
  </si>
  <si>
    <t>56-58cm</t>
    <phoneticPr fontId="5" type="noConversion"/>
  </si>
  <si>
    <t>인/100본</t>
    <phoneticPr fontId="5" type="noConversion"/>
  </si>
  <si>
    <t>56cm 이상</t>
    <phoneticPr fontId="5" type="noConversion"/>
  </si>
  <si>
    <t>ℓ(1일)</t>
    <phoneticPr fontId="5" type="noConversion"/>
  </si>
  <si>
    <t>o 제거목선목</t>
    <phoneticPr fontId="5" type="noConversion"/>
  </si>
  <si>
    <t xml:space="preserve">  ㆍ 제거목선목 </t>
    <phoneticPr fontId="5" type="noConversion"/>
  </si>
  <si>
    <t xml:space="preserve">  ㆍ페인트</t>
    <phoneticPr fontId="5" type="noConversion"/>
  </si>
  <si>
    <t>ℓ/ha</t>
    <phoneticPr fontId="5" type="noConversion"/>
  </si>
  <si>
    <t xml:space="preserve">  ㆍ잡품(주재료의 10%)</t>
    <phoneticPr fontId="5" type="noConversion"/>
  </si>
  <si>
    <t>수성페인트</t>
    <phoneticPr fontId="5" type="noConversion"/>
  </si>
  <si>
    <t xml:space="preserve">  제거량 산출</t>
    <phoneticPr fontId="5" type="noConversion"/>
  </si>
  <si>
    <t xml:space="preserve">  재적 조사서 </t>
    <phoneticPr fontId="5" type="noConversion"/>
  </si>
  <si>
    <t>경급별
제거량
(ha당)</t>
    <phoneticPr fontId="5" type="noConversion"/>
  </si>
  <si>
    <t>사업 면적:</t>
    <phoneticPr fontId="5" type="noConversion"/>
  </si>
  <si>
    <t>6월∼9월</t>
  </si>
  <si>
    <t xml:space="preserve"> 기간 :</t>
    <phoneticPr fontId="5" type="noConversion"/>
  </si>
  <si>
    <t>구성비</t>
    <phoneticPr fontId="5" type="noConversion"/>
  </si>
  <si>
    <t>ha 당 제거 입목</t>
    <phoneticPr fontId="5" type="noConversion"/>
  </si>
  <si>
    <t>사업대상 내 제거 입목</t>
    <phoneticPr fontId="5" type="noConversion"/>
  </si>
  <si>
    <t>직경(cm)</t>
    <phoneticPr fontId="5" type="noConversion"/>
  </si>
  <si>
    <t>재적</t>
    <phoneticPr fontId="5" type="noConversion"/>
  </si>
  <si>
    <t>평균수고</t>
    <phoneticPr fontId="5" type="noConversion"/>
  </si>
  <si>
    <t>표준지좌표</t>
    <phoneticPr fontId="5" type="noConversion"/>
  </si>
  <si>
    <t>일</t>
    <phoneticPr fontId="5" type="noConversion"/>
  </si>
  <si>
    <t>일</t>
    <phoneticPr fontId="5" type="noConversion"/>
  </si>
  <si>
    <t>평균흉고</t>
    <phoneticPr fontId="5" type="noConversion"/>
  </si>
  <si>
    <t>3점수고</t>
    <phoneticPr fontId="5" type="noConversion"/>
  </si>
  <si>
    <t>흉고 10</t>
    <phoneticPr fontId="5" type="noConversion"/>
  </si>
  <si>
    <t>흉고 20</t>
    <phoneticPr fontId="5" type="noConversion"/>
  </si>
  <si>
    <t>흉고 30</t>
    <phoneticPr fontId="5" type="noConversion"/>
  </si>
  <si>
    <t>흉고 40</t>
    <phoneticPr fontId="5" type="noConversion"/>
  </si>
  <si>
    <t>흉고 50</t>
    <phoneticPr fontId="5" type="noConversion"/>
  </si>
  <si>
    <t>수고측정내역(2023. 4. 21.매목 벌목 후 실측)</t>
    <phoneticPr fontId="5" type="noConversion"/>
  </si>
  <si>
    <t>총 
작업인원</t>
    <phoneticPr fontId="5" type="noConversion"/>
  </si>
  <si>
    <t>임소반</t>
    <phoneticPr fontId="5" type="noConversion"/>
  </si>
  <si>
    <t>※ 총 작업인원</t>
    <phoneticPr fontId="5" type="noConversion"/>
  </si>
  <si>
    <t>조림 당해 연도</t>
  </si>
  <si>
    <t>면적</t>
    <phoneticPr fontId="5" type="noConversion"/>
  </si>
  <si>
    <t>ha당 숲가꾸기(솎아베기) 단가 산출서</t>
    <phoneticPr fontId="5" type="noConversion"/>
  </si>
  <si>
    <t>ha당 숲가꾸기 단가 산출서</t>
    <phoneticPr fontId="5" type="noConversion"/>
  </si>
  <si>
    <t>위    치</t>
    <phoneticPr fontId="5" type="noConversion"/>
  </si>
  <si>
    <t>구    분</t>
    <phoneticPr fontId="5" type="noConversion"/>
  </si>
  <si>
    <t>위   치</t>
    <phoneticPr fontId="5" type="noConversion"/>
  </si>
  <si>
    <t>소반별(ha당) 숲가꾸기 단가 산출서</t>
    <phoneticPr fontId="5" type="noConversion"/>
  </si>
  <si>
    <t>집재물량 산출</t>
  </si>
  <si>
    <t>말구직경 10cm 이하 임내정리, 12cm 이상 수집</t>
  </si>
  <si>
    <t>예상수집물량(70%)</t>
    <phoneticPr fontId="5" type="noConversion"/>
  </si>
  <si>
    <t>흉고</t>
  </si>
  <si>
    <t>(cm)</t>
  </si>
  <si>
    <t>말구직경</t>
  </si>
  <si>
    <t>A</t>
  </si>
  <si>
    <t>B</t>
  </si>
  <si>
    <t>C</t>
  </si>
  <si>
    <t>D</t>
  </si>
  <si>
    <t>단재적</t>
  </si>
  <si>
    <t>수집 재적</t>
  </si>
  <si>
    <t>수집</t>
    <phoneticPr fontId="5" type="noConversion"/>
  </si>
  <si>
    <r>
      <t>(</t>
    </r>
    <r>
      <rPr>
        <sz val="10"/>
        <color rgb="FF000000"/>
        <rFont val="굴림"/>
        <family val="3"/>
        <charset val="129"/>
      </rPr>
      <t>본수</t>
    </r>
    <r>
      <rPr>
        <sz val="10"/>
        <color rgb="FF000000"/>
        <rFont val="돋움"/>
        <family val="3"/>
        <charset val="129"/>
      </rPr>
      <t>*</t>
    </r>
  </si>
  <si>
    <r>
      <t>단재적</t>
    </r>
    <r>
      <rPr>
        <sz val="10"/>
        <color rgb="FF000000"/>
        <rFont val="돋움"/>
        <family val="3"/>
        <charset val="129"/>
      </rPr>
      <t>)</t>
    </r>
  </si>
  <si>
    <t>*말구 10cm 이하 임지 내 정리</t>
    <phoneticPr fontId="5" type="noConversion"/>
  </si>
  <si>
    <r>
      <t>재장</t>
    </r>
    <r>
      <rPr>
        <sz val="10"/>
        <color rgb="FF000000"/>
        <rFont val="돋움"/>
        <family val="3"/>
        <charset val="129"/>
      </rPr>
      <t>:3.6m</t>
    </r>
  </si>
  <si>
    <r>
      <t>수집량</t>
    </r>
    <r>
      <rPr>
        <sz val="10"/>
        <color rgb="FF000000"/>
        <rFont val="맑은 고딕"/>
        <family val="3"/>
        <charset val="129"/>
      </rPr>
      <t>→</t>
    </r>
    <phoneticPr fontId="5" type="noConversion"/>
  </si>
  <si>
    <t>*속아베기 대상목 수집량 산출(참고예시2)</t>
    <phoneticPr fontId="5" type="noConversion"/>
  </si>
  <si>
    <t xml:space="preserve">벚나무류 외 </t>
    <phoneticPr fontId="5" type="noConversion"/>
  </si>
  <si>
    <t>(말구직경자승법)</t>
    <phoneticPr fontId="5" type="noConversion"/>
  </si>
  <si>
    <t>수집원목
본수</t>
    <phoneticPr fontId="5" type="noConversion"/>
  </si>
  <si>
    <t>수고</t>
  </si>
  <si>
    <t>(m)</t>
    <phoneticPr fontId="249" type="noConversion"/>
  </si>
  <si>
    <t>해송</t>
    <phoneticPr fontId="5" type="noConversion"/>
  </si>
  <si>
    <t>조림 2년차</t>
  </si>
  <si>
    <t>소나무</t>
  </si>
  <si>
    <t>0-2m</t>
  </si>
  <si>
    <t>제주특별자치도 서귀포시 남원읍 위미리 3695 외</t>
    <phoneticPr fontId="5" type="noConversion"/>
  </si>
  <si>
    <t>위미리 3695, 2417</t>
    <phoneticPr fontId="5" type="noConversion"/>
  </si>
  <si>
    <t xml:space="preserve">   * 10cm </t>
    <phoneticPr fontId="5" type="noConversion"/>
  </si>
  <si>
    <t>전목(벌목)</t>
  </si>
  <si>
    <t>돌 등 장애물 함량이 10∼30%인 지역</t>
  </si>
  <si>
    <t>파쇄</t>
    <phoneticPr fontId="71" type="noConversion"/>
  </si>
  <si>
    <t>건설기계</t>
    <phoneticPr fontId="5" type="noConversion"/>
  </si>
  <si>
    <t xml:space="preserve">  재적 조사서 </t>
  </si>
  <si>
    <t>개소 :</t>
  </si>
  <si>
    <t>표준 면적:</t>
  </si>
  <si>
    <t>사업면적:</t>
  </si>
  <si>
    <t>표준지별 입목본수 (본)</t>
  </si>
  <si>
    <t>3점수고</t>
  </si>
  <si>
    <t>ha 당 입목</t>
  </si>
  <si>
    <t>사업대상 내 입목</t>
  </si>
  <si>
    <t>(m)</t>
  </si>
  <si>
    <t>본수</t>
  </si>
  <si>
    <t>재적(㎥)</t>
  </si>
  <si>
    <t>합계</t>
  </si>
  <si>
    <t>평균수고</t>
  </si>
  <si>
    <t>평균흉고</t>
  </si>
  <si>
    <t>표준지좌표</t>
  </si>
  <si>
    <t xml:space="preserve">                                      *해송 수피포함 수간재적표</t>
    <phoneticPr fontId="5" type="noConversion"/>
  </si>
  <si>
    <t xml:space="preserve">  제거량 산출(곰솔)</t>
  </si>
  <si>
    <t>사업 면적:</t>
  </si>
  <si>
    <t>ha 당 제거 입목</t>
  </si>
  <si>
    <t>사업대상 내 제거 입목</t>
  </si>
  <si>
    <t>제거율</t>
  </si>
  <si>
    <t>본수비</t>
  </si>
  <si>
    <t>재적비</t>
  </si>
  <si>
    <t>경급별
제거량
(ha당)</t>
  </si>
  <si>
    <t>경급별
제거량
(전체)</t>
  </si>
  <si>
    <t>총본수</t>
  </si>
  <si>
    <t>본</t>
  </si>
  <si>
    <t>ha당 
제거본수</t>
  </si>
  <si>
    <t>ha당 잔존목</t>
  </si>
  <si>
    <t>총재적</t>
  </si>
  <si>
    <t>48-50cm</t>
  </si>
  <si>
    <t>52-54cm</t>
  </si>
  <si>
    <t>56cm 이상</t>
  </si>
  <si>
    <t xml:space="preserve">제주특별자치도 서귀포시 </t>
    <phoneticPr fontId="5" type="noConversion"/>
  </si>
  <si>
    <t>잔존목 재적</t>
    <phoneticPr fontId="5" type="noConversion"/>
  </si>
  <si>
    <t>제거본수</t>
    <phoneticPr fontId="5" type="noConversion"/>
  </si>
  <si>
    <t>(본)/ha</t>
    <phoneticPr fontId="5" type="noConversion"/>
  </si>
  <si>
    <t>표준지별 잔존 본수 (본)</t>
    <phoneticPr fontId="5" type="noConversion"/>
  </si>
  <si>
    <t>ha당 잔존본수</t>
    <phoneticPr fontId="5" type="noConversion"/>
  </si>
  <si>
    <t>사업대상 내 잔존 입목</t>
    <phoneticPr fontId="5" type="noConversion"/>
  </si>
  <si>
    <t>잔존본수(본/ha)</t>
    <phoneticPr fontId="5" type="noConversion"/>
  </si>
  <si>
    <r>
      <t>ha당 입목파쇄량(</t>
    </r>
    <r>
      <rPr>
        <sz val="9"/>
        <color theme="1"/>
        <rFont val="맑은 고딕"/>
        <family val="3"/>
        <charset val="129"/>
      </rPr>
      <t>㎥</t>
    </r>
    <r>
      <rPr>
        <sz val="9.9"/>
        <color theme="1"/>
        <rFont val="돋움"/>
        <family val="3"/>
        <charset val="129"/>
      </rPr>
      <t>)</t>
    </r>
    <phoneticPr fontId="5" type="noConversion"/>
  </si>
  <si>
    <t>ha당 총파쇄량</t>
    <phoneticPr fontId="5" type="noConversion"/>
  </si>
  <si>
    <t>(제거)입목재적</t>
    <phoneticPr fontId="249" type="noConversion"/>
  </si>
  <si>
    <t>(입목재적-수간재적)</t>
    <phoneticPr fontId="5" type="noConversion"/>
  </si>
  <si>
    <t>잔존목 가지</t>
    <phoneticPr fontId="5" type="noConversion"/>
  </si>
  <si>
    <t>사업지 총파쇄량(㎥) :</t>
    <phoneticPr fontId="5" type="noConversion"/>
  </si>
  <si>
    <t>잔존목 수간재적( ㎥)</t>
    <phoneticPr fontId="5" type="noConversion"/>
  </si>
  <si>
    <t>잔존목 가지치기량</t>
    <phoneticPr fontId="5" type="noConversion"/>
  </si>
  <si>
    <t>↓</t>
    <phoneticPr fontId="5" type="noConversion"/>
  </si>
  <si>
    <t>잔존목 재적</t>
    <phoneticPr fontId="5" type="noConversion"/>
  </si>
  <si>
    <t>잔존목 지조</t>
    <phoneticPr fontId="5" type="noConversion"/>
  </si>
  <si>
    <t xml:space="preserve">(← 잔존목 가지치기량 + 임내 자연낙지 및 묘지주변 임의벌채가지 약 </t>
    <phoneticPr fontId="5" type="noConversion"/>
  </si>
  <si>
    <r>
      <rPr>
        <sz val="11"/>
        <rFont val="맑은 고딕"/>
        <family val="3"/>
        <charset val="129"/>
      </rPr>
      <t>㎥</t>
    </r>
    <r>
      <rPr>
        <sz val="12.1"/>
        <rFont val="돋움"/>
        <family val="3"/>
        <charset val="129"/>
      </rPr>
      <t>/ha</t>
    </r>
    <r>
      <rPr>
        <sz val="11"/>
        <rFont val="돋움"/>
        <family val="3"/>
        <charset val="129"/>
      </rPr>
      <t xml:space="preserve"> 포함)</t>
    </r>
    <phoneticPr fontId="5" type="noConversion"/>
  </si>
  <si>
    <r>
      <rPr>
        <sz val="11"/>
        <color theme="1"/>
        <rFont val="돋움"/>
        <family val="3"/>
        <charset val="129"/>
      </rPr>
      <t>개소당</t>
    </r>
    <r>
      <rPr>
        <sz val="11"/>
        <color theme="1"/>
        <rFont val="Calibri"/>
        <family val="2"/>
      </rPr>
      <t xml:space="preserve"> </t>
    </r>
    <r>
      <rPr>
        <sz val="11"/>
        <color theme="1"/>
        <rFont val="돋움"/>
        <family val="3"/>
        <charset val="129"/>
      </rPr>
      <t>평균면적이</t>
    </r>
    <r>
      <rPr>
        <sz val="11"/>
        <color theme="1"/>
        <rFont val="Calibri"/>
        <family val="2"/>
      </rPr>
      <t xml:space="preserve"> 3ha </t>
    </r>
    <r>
      <rPr>
        <sz val="11"/>
        <color theme="1"/>
        <rFont val="돋움"/>
        <family val="3"/>
        <charset val="129"/>
      </rPr>
      <t>미만</t>
    </r>
    <phoneticPr fontId="5" type="noConversion"/>
  </si>
  <si>
    <t>6월∼9월</t>
    <phoneticPr fontId="5" type="noConversion"/>
  </si>
  <si>
    <t>밀 (임지의 71% 이상 분포))</t>
  </si>
  <si>
    <t>선목시기</t>
    <phoneticPr fontId="5" type="noConversion"/>
  </si>
  <si>
    <t>가지치기</t>
    <phoneticPr fontId="5" type="noConversion"/>
  </si>
  <si>
    <t>경사도</t>
    <phoneticPr fontId="5" type="noConversion"/>
  </si>
  <si>
    <t>개소당 평균면적이 1-3ha 미만</t>
  </si>
  <si>
    <t>밀(60∼80% 피복)</t>
  </si>
  <si>
    <t>보행하는데 약간의 어려움이 있다</t>
  </si>
  <si>
    <t xml:space="preserve"> </t>
    <phoneticPr fontId="5" type="noConversion"/>
  </si>
  <si>
    <t>하향10%</t>
  </si>
  <si>
    <t>완(15도 이하)</t>
    <phoneticPr fontId="5" type="noConversion"/>
  </si>
  <si>
    <t>집재방향</t>
    <phoneticPr fontId="5" type="noConversion"/>
  </si>
  <si>
    <t>중(15-30도이하)</t>
    <phoneticPr fontId="227" type="noConversion"/>
  </si>
  <si>
    <t xml:space="preserve"> </t>
    <phoneticPr fontId="5" type="noConversion"/>
  </si>
  <si>
    <t>가슴높이 미만 초본ㆍ관목</t>
    <phoneticPr fontId="5" type="noConversion"/>
  </si>
  <si>
    <t>가슴높이 이상 초본ㆍ관목</t>
    <phoneticPr fontId="5" type="noConversion"/>
  </si>
  <si>
    <t>장애물의 정도</t>
    <phoneticPr fontId="5" type="noConversion"/>
  </si>
  <si>
    <t>쉽다(높이1.2m 미만이고, 낫으로도 제거가 용이)</t>
    <phoneticPr fontId="5" type="noConversion"/>
  </si>
  <si>
    <t>요소분류</t>
  </si>
  <si>
    <t>할인할증율</t>
  </si>
  <si>
    <t>소 (임지의 40% 이하 분포)</t>
  </si>
  <si>
    <t>집단화정도</t>
  </si>
  <si>
    <t>개소당 평균면적이 1ha 미만</t>
  </si>
  <si>
    <t>집단화정도(풀베기)</t>
  </si>
  <si>
    <t>작업시기(덩굴류)</t>
  </si>
  <si>
    <t>작업시기(어린)</t>
  </si>
  <si>
    <t>하층식생</t>
  </si>
  <si>
    <t>식생을 제거하지 않고 보행이 곤란하다</t>
  </si>
  <si>
    <t>토양조건</t>
    <phoneticPr fontId="5" type="noConversion"/>
  </si>
  <si>
    <t>덩굴 피복도</t>
  </si>
  <si>
    <t>작업로
설치</t>
    <phoneticPr fontId="5" type="noConversion"/>
  </si>
  <si>
    <t>작업로
선정</t>
    <phoneticPr fontId="5" type="noConversion"/>
  </si>
  <si>
    <t>덩굴류
제거
(약제작업)</t>
    <phoneticPr fontId="5" type="noConversion"/>
  </si>
  <si>
    <t>덩굴류
제거
(뿌리제거)</t>
    <phoneticPr fontId="5" type="noConversion"/>
  </si>
  <si>
    <t>보통인부</t>
    <phoneticPr fontId="5" type="noConversion"/>
  </si>
  <si>
    <t>X : 79514    Y :168105</t>
    <phoneticPr fontId="5" type="noConversion"/>
  </si>
  <si>
    <t>서귀포시 남원읍 위미리 3695 외</t>
    <phoneticPr fontId="5" type="noConversion"/>
  </si>
  <si>
    <t>한남 산2-1</t>
    <phoneticPr fontId="5" type="noConversion"/>
  </si>
  <si>
    <t>한남</t>
    <phoneticPr fontId="5" type="noConversion"/>
  </si>
  <si>
    <t>위미2</t>
    <phoneticPr fontId="5" type="noConversion"/>
  </si>
  <si>
    <t>위미1</t>
  </si>
  <si>
    <t>한남5-2</t>
    <phoneticPr fontId="5" type="noConversion"/>
  </si>
  <si>
    <t>상효보존원</t>
    <phoneticPr fontId="5" type="noConversion"/>
  </si>
  <si>
    <t>한남신규</t>
    <phoneticPr fontId="5" type="noConversion"/>
  </si>
  <si>
    <t>라디에타</t>
    <phoneticPr fontId="5" type="noConversion"/>
  </si>
  <si>
    <t>한남
내병성조림지</t>
    <phoneticPr fontId="5" type="noConversion"/>
  </si>
  <si>
    <t>상효17-1</t>
    <phoneticPr fontId="5" type="noConversion"/>
  </si>
  <si>
    <t>한남2</t>
    <phoneticPr fontId="5" type="noConversion"/>
  </si>
  <si>
    <t>금악</t>
    <phoneticPr fontId="5" type="noConversion"/>
  </si>
  <si>
    <t>한남
현지외</t>
    <phoneticPr fontId="5" type="noConversion"/>
  </si>
  <si>
    <t xml:space="preserve">   * 12cm</t>
  </si>
  <si>
    <t xml:space="preserve">   * 14cm</t>
  </si>
  <si>
    <t xml:space="preserve">   * 16cm</t>
  </si>
  <si>
    <t>* 해송 바이오매스표 부위별 전환계수
가지 0.233+잎 0.107</t>
    <phoneticPr fontId="5" type="noConversion"/>
  </si>
  <si>
    <t>(수간재적*1.34)</t>
    <phoneticPr fontId="5" type="noConversion"/>
  </si>
  <si>
    <t>높이 16m</t>
    <phoneticPr fontId="227" type="noConversion"/>
  </si>
  <si>
    <t>높이 18m</t>
    <phoneticPr fontId="227" type="noConversion"/>
  </si>
  <si>
    <t>표준지1</t>
    <phoneticPr fontId="5" type="noConversion"/>
  </si>
  <si>
    <t xml:space="preserve">표준지 면적: </t>
    <phoneticPr fontId="5" type="noConversion"/>
  </si>
  <si>
    <t>수고</t>
    <phoneticPr fontId="227" type="noConversion"/>
  </si>
  <si>
    <t>흉고</t>
    <phoneticPr fontId="227" type="noConversion"/>
  </si>
  <si>
    <t>지하고</t>
    <phoneticPr fontId="227" type="noConversion"/>
  </si>
  <si>
    <t>수관(A)</t>
    <phoneticPr fontId="227" type="noConversion"/>
  </si>
  <si>
    <t>존치목(B)</t>
    <phoneticPr fontId="227" type="noConversion"/>
  </si>
  <si>
    <t>가지치기 
제거(량)
비율%</t>
    <phoneticPr fontId="227" type="noConversion"/>
  </si>
  <si>
    <t>가지치기h</t>
    <phoneticPr fontId="227" type="noConversion"/>
  </si>
  <si>
    <t>수관r</t>
    <phoneticPr fontId="227" type="noConversion"/>
  </si>
  <si>
    <t>수관 높이</t>
    <phoneticPr fontId="227" type="noConversion"/>
  </si>
  <si>
    <t>수간재적(㎥)</t>
    <phoneticPr fontId="227" type="noConversion"/>
  </si>
  <si>
    <t>지조포함(㎥)</t>
    <phoneticPr fontId="5" type="noConversion"/>
  </si>
  <si>
    <t>지조량(㎥)</t>
    <phoneticPr fontId="5" type="noConversion"/>
  </si>
  <si>
    <t>수관h</t>
    <phoneticPr fontId="227" type="noConversion"/>
  </si>
  <si>
    <t>(m)</t>
    <phoneticPr fontId="227" type="noConversion"/>
  </si>
  <si>
    <t>(cm)</t>
    <phoneticPr fontId="227" type="noConversion"/>
  </si>
  <si>
    <t>(=반지름r)</t>
    <phoneticPr fontId="227" type="noConversion"/>
  </si>
  <si>
    <t>계</t>
    <phoneticPr fontId="5" type="noConversion"/>
  </si>
  <si>
    <t>체적(㎥)</t>
    <phoneticPr fontId="5" type="noConversion"/>
  </si>
  <si>
    <t>가지치기</t>
    <phoneticPr fontId="5" type="noConversion"/>
  </si>
  <si>
    <t>0-1m</t>
    <phoneticPr fontId="5" type="noConversion"/>
  </si>
  <si>
    <t>0-2m</t>
    <phoneticPr fontId="5" type="noConversion"/>
  </si>
  <si>
    <t>0-4m</t>
    <phoneticPr fontId="5" type="noConversion"/>
  </si>
  <si>
    <t>0-6m</t>
    <phoneticPr fontId="5" type="noConversion"/>
  </si>
  <si>
    <t>표준지2</t>
    <phoneticPr fontId="5" type="noConversion"/>
  </si>
  <si>
    <t>표준지 합</t>
    <phoneticPr fontId="5" type="noConversion"/>
  </si>
  <si>
    <t>ha 환산</t>
    <phoneticPr fontId="5" type="noConversion"/>
  </si>
  <si>
    <r>
      <t>잔존목 가지량</t>
    </r>
    <r>
      <rPr>
        <sz val="11"/>
        <rFont val="맑은 고딕"/>
        <family val="3"/>
        <charset val="129"/>
      </rPr>
      <t>㎥</t>
    </r>
    <r>
      <rPr>
        <sz val="11"/>
        <rFont val="돋움"/>
        <family val="3"/>
        <charset val="129"/>
      </rPr>
      <t>/ha</t>
    </r>
    <phoneticPr fontId="5" type="noConversion"/>
  </si>
  <si>
    <t>㎥</t>
    <phoneticPr fontId="5" type="noConversion"/>
  </si>
  <si>
    <r>
      <t xml:space="preserve">산 물 파 쇄 량 산 출 서(ha) : </t>
    </r>
    <r>
      <rPr>
        <sz val="18"/>
        <color theme="1"/>
        <rFont val="맑은 고딕"/>
        <family val="3"/>
        <charset val="129"/>
      </rPr>
      <t>제 거 목</t>
    </r>
    <r>
      <rPr>
        <sz val="18"/>
        <color theme="1"/>
        <rFont val="맑은 고딕"/>
        <family val="3"/>
        <charset val="129"/>
        <scheme val="minor"/>
      </rPr>
      <t>+잔존목 가지치기</t>
    </r>
    <phoneticPr fontId="249" type="noConversion"/>
  </si>
  <si>
    <r>
      <t>ha당 
가지파쇄(</t>
    </r>
    <r>
      <rPr>
        <sz val="9"/>
        <color theme="1"/>
        <rFont val="맑은 고딕"/>
        <family val="3"/>
        <charset val="129"/>
      </rPr>
      <t>㎥</t>
    </r>
    <r>
      <rPr>
        <sz val="9.9"/>
        <color theme="1"/>
        <rFont val="돋움"/>
        <family val="3"/>
        <charset val="129"/>
      </rPr>
      <t>)</t>
    </r>
    <phoneticPr fontId="5" type="noConversion"/>
  </si>
  <si>
    <r>
      <t>가지치기량(</t>
    </r>
    <r>
      <rPr>
        <sz val="11"/>
        <color theme="1"/>
        <rFont val="맑은 고딕"/>
        <family val="3"/>
        <charset val="129"/>
      </rPr>
      <t>㎥)</t>
    </r>
    <phoneticPr fontId="227" type="noConversion"/>
  </si>
  <si>
    <t>소나무</t>
    <phoneticPr fontId="5" type="noConversion"/>
  </si>
  <si>
    <t>소나무</t>
    <phoneticPr fontId="5" type="noConversion"/>
  </si>
  <si>
    <t>소나무</t>
    <phoneticPr fontId="249" type="noConversion"/>
  </si>
  <si>
    <t>파쇄기</t>
    <phoneticPr fontId="5" type="noConversion"/>
  </si>
  <si>
    <t xml:space="preserve">÷ 작업단 총 인원 </t>
    <phoneticPr fontId="5" type="noConversion"/>
  </si>
  <si>
    <t xml:space="preserve"> </t>
    <phoneticPr fontId="5" type="noConversion"/>
  </si>
  <si>
    <t>한남임도</t>
    <phoneticPr fontId="5" type="noConversion"/>
  </si>
  <si>
    <t>배낭식동력예취기</t>
  </si>
  <si>
    <t>배부식분무기</t>
  </si>
  <si>
    <t>+</t>
    <phoneticPr fontId="5" type="noConversion"/>
  </si>
  <si>
    <t>X : 79561   Y :168083</t>
    <phoneticPr fontId="5" type="noConversion"/>
  </si>
  <si>
    <t>X : 79281   Y :168013</t>
    <phoneticPr fontId="5" type="noConversion"/>
  </si>
  <si>
    <t>X : 79431   Y :168100</t>
    <phoneticPr fontId="5" type="noConversion"/>
  </si>
  <si>
    <t>9</t>
  </si>
  <si>
    <t xml:space="preserve">1534-302-420-03
(숲가꾸기 공사비) </t>
    <phoneticPr fontId="227" type="noConversion"/>
  </si>
  <si>
    <t xml:space="preserve">사업량 </t>
    <phoneticPr fontId="227" type="noConversion"/>
  </si>
  <si>
    <t xml:space="preserve">      \
   (일금:                                     )</t>
    <phoneticPr fontId="227" type="noConversion"/>
  </si>
  <si>
    <t>X : 83567   Y :168115</t>
    <phoneticPr fontId="5" type="noConversion"/>
  </si>
  <si>
    <t>X : 83609  Y :186045</t>
    <phoneticPr fontId="5" type="noConversion"/>
  </si>
  <si>
    <t>X : 83633   Y :167995</t>
    <phoneticPr fontId="5" type="noConversion"/>
  </si>
  <si>
    <t>X : 83637    Y :168116</t>
    <phoneticPr fontId="5" type="noConversion"/>
  </si>
  <si>
    <t>잔존목 산출(삼나무)</t>
    <phoneticPr fontId="5" type="noConversion"/>
  </si>
  <si>
    <t>삼나무</t>
    <phoneticPr fontId="5" type="noConversion"/>
  </si>
  <si>
    <t>표준지
면적:</t>
    <phoneticPr fontId="5" type="noConversion"/>
  </si>
  <si>
    <t>잔존목 산출(곰솔)</t>
  </si>
  <si>
    <t>표준지별 잔존 본수 (본)</t>
  </si>
  <si>
    <t>ha당 잔존본수</t>
  </si>
  <si>
    <t>사업대상 내 잔존 입목</t>
  </si>
  <si>
    <t>소나무</t>
    <phoneticPr fontId="5" type="noConversion"/>
  </si>
  <si>
    <t>잔존목 재적</t>
  </si>
  <si>
    <t>존치목</t>
    <phoneticPr fontId="5" type="noConversion"/>
  </si>
  <si>
    <t>제거목</t>
    <phoneticPr fontId="5" type="noConversion"/>
  </si>
  <si>
    <t>합</t>
    <phoneticPr fontId="5" type="noConversion"/>
  </si>
  <si>
    <t>○ 작업원 소요량 산출 :</t>
    <phoneticPr fontId="5" type="noConversion"/>
  </si>
  <si>
    <t>작업단위</t>
    <phoneticPr fontId="5" type="noConversion"/>
  </si>
  <si>
    <t>보통인부</t>
    <phoneticPr fontId="5" type="noConversion"/>
  </si>
  <si>
    <t>특별인부</t>
    <phoneticPr fontId="5" type="noConversion"/>
  </si>
  <si>
    <t>계</t>
    <phoneticPr fontId="5" type="noConversion"/>
  </si>
  <si>
    <t>선목</t>
    <phoneticPr fontId="5" type="noConversion"/>
  </si>
  <si>
    <t>경계표시</t>
    <phoneticPr fontId="5" type="noConversion"/>
  </si>
  <si>
    <t>작업로선정</t>
    <phoneticPr fontId="5" type="noConversion"/>
  </si>
  <si>
    <t>작업로설치</t>
    <phoneticPr fontId="5" type="noConversion"/>
  </si>
  <si>
    <t>풀베기</t>
    <phoneticPr fontId="5" type="noConversion"/>
  </si>
  <si>
    <t>남원읍 한남리 산3-1</t>
    <phoneticPr fontId="5" type="noConversion"/>
  </si>
  <si>
    <t>계</t>
    <phoneticPr fontId="5" type="noConversion"/>
  </si>
  <si>
    <t>건설기계</t>
    <phoneticPr fontId="5" type="noConversion"/>
  </si>
  <si>
    <t>공 법</t>
  </si>
  <si>
    <t>사용</t>
  </si>
  <si>
    <t>도구</t>
  </si>
  <si>
    <t>소요</t>
  </si>
  <si>
    <t>인력</t>
  </si>
  <si>
    <t>구분</t>
  </si>
  <si>
    <t>묘목찾기</t>
  </si>
  <si>
    <r>
      <t>인</t>
    </r>
    <r>
      <rPr>
        <sz val="12"/>
        <color rgb="FF000000"/>
        <rFont val="돋움"/>
        <family val="3"/>
        <charset val="129"/>
      </rPr>
      <t>/100</t>
    </r>
    <r>
      <rPr>
        <sz val="12"/>
        <color rgb="FF000000"/>
        <rFont val="한양신명조"/>
        <family val="3"/>
        <charset val="129"/>
      </rPr>
      <t>본</t>
    </r>
  </si>
  <si>
    <r>
      <t>(</t>
    </r>
    <r>
      <rPr>
        <sz val="12"/>
        <color rgb="FF000000"/>
        <rFont val="한양신명조"/>
        <family val="3"/>
        <charset val="129"/>
      </rPr>
      <t>전년도 추기조림 포함</t>
    </r>
    <r>
      <rPr>
        <sz val="12"/>
        <color rgb="FF000000"/>
        <rFont val="돋움"/>
        <family val="3"/>
        <charset val="129"/>
      </rPr>
      <t>)</t>
    </r>
  </si>
  <si>
    <r>
      <t>인</t>
    </r>
    <r>
      <rPr>
        <sz val="12"/>
        <color rgb="FF000000"/>
        <rFont val="돋움"/>
        <family val="3"/>
        <charset val="129"/>
      </rPr>
      <t>/ha</t>
    </r>
  </si>
  <si>
    <r>
      <t xml:space="preserve">조림 </t>
    </r>
    <r>
      <rPr>
        <sz val="12"/>
        <color rgb="FF000000"/>
        <rFont val="돋움"/>
        <family val="3"/>
        <charset val="129"/>
      </rPr>
      <t>2</t>
    </r>
    <r>
      <rPr>
        <sz val="12"/>
        <color rgb="FF000000"/>
        <rFont val="한양신명조"/>
        <family val="3"/>
        <charset val="129"/>
      </rPr>
      <t>년차</t>
    </r>
  </si>
  <si>
    <r>
      <t xml:space="preserve">조림 </t>
    </r>
    <r>
      <rPr>
        <sz val="12"/>
        <color rgb="FF000000"/>
        <rFont val="돋움"/>
        <family val="3"/>
        <charset val="129"/>
      </rPr>
      <t>3</t>
    </r>
    <r>
      <rPr>
        <sz val="12"/>
        <color rgb="FF000000"/>
        <rFont val="한양신명조"/>
        <family val="3"/>
        <charset val="129"/>
      </rPr>
      <t>년차 이상</t>
    </r>
  </si>
  <si>
    <t>인력구분</t>
  </si>
  <si>
    <t>명</t>
    <phoneticPr fontId="5" type="noConversion"/>
  </si>
  <si>
    <t>표준지 면적:</t>
    <phoneticPr fontId="5" type="noConversion"/>
  </si>
  <si>
    <t>단위품(인원,수량,</t>
    <phoneticPr fontId="5" type="noConversion"/>
  </si>
  <si>
    <t>요율)</t>
    <phoneticPr fontId="5" type="noConversion"/>
  </si>
  <si>
    <t>q</t>
    <phoneticPr fontId="5" type="noConversion"/>
  </si>
  <si>
    <t>조재율</t>
    <phoneticPr fontId="5" type="noConversion"/>
  </si>
  <si>
    <t>4-0-32-1
8-0-5-1</t>
    <phoneticPr fontId="5" type="noConversion"/>
  </si>
  <si>
    <t>4-0-25-2</t>
    <phoneticPr fontId="5" type="noConversion"/>
  </si>
  <si>
    <t>3-0-1-13
8-0-5-1</t>
    <phoneticPr fontId="5" type="noConversion"/>
  </si>
  <si>
    <t>3-0-3-1</t>
    <phoneticPr fontId="5" type="noConversion"/>
  </si>
  <si>
    <t>4-0-8-2</t>
    <phoneticPr fontId="5" type="noConversion"/>
  </si>
  <si>
    <t>4-0-2-1</t>
    <phoneticPr fontId="5" type="noConversion"/>
  </si>
  <si>
    <t>4-0-21-1</t>
    <phoneticPr fontId="5" type="noConversion"/>
  </si>
  <si>
    <t>덩굴 피복도(%)</t>
  </si>
  <si>
    <t>할인·할증율</t>
  </si>
  <si>
    <t>환산계수</t>
  </si>
  <si>
    <t>덩굴본수(본/ha)</t>
  </si>
  <si>
    <t>80% 이상</t>
  </si>
  <si>
    <t>60∼80%</t>
  </si>
  <si>
    <t>40∼60%</t>
  </si>
  <si>
    <t>20∼40%</t>
  </si>
  <si>
    <t>20%이하</t>
  </si>
  <si>
    <t>&lt;덩굴피복도와 덩굴본수 환산표&gt;</t>
  </si>
  <si>
    <t>표준지</t>
  </si>
  <si>
    <t>NO.</t>
  </si>
  <si>
    <t>조사본수(본)</t>
  </si>
  <si>
    <t>할증요소</t>
  </si>
  <si>
    <t>ha당</t>
  </si>
  <si>
    <t>작업시기</t>
  </si>
  <si>
    <t>하층장애물</t>
  </si>
  <si>
    <t>토양조건</t>
  </si>
  <si>
    <t>6~9월</t>
  </si>
  <si>
    <t>완(15° 미만)</t>
  </si>
  <si>
    <t>해당없음</t>
  </si>
  <si>
    <t>3ha 이상</t>
  </si>
  <si>
    <t>3ha 이상</t>
    <phoneticPr fontId="5" type="noConversion"/>
  </si>
  <si>
    <t>계</t>
    <phoneticPr fontId="5" type="noConversion"/>
  </si>
  <si>
    <r>
      <t>표준지 조사 집계표</t>
    </r>
    <r>
      <rPr>
        <b/>
        <sz val="10"/>
        <color rgb="FF000000"/>
        <rFont val="맑은 고딕"/>
        <family val="3"/>
        <charset val="129"/>
      </rPr>
      <t>(50</t>
    </r>
    <r>
      <rPr>
        <b/>
        <sz val="10"/>
        <color rgb="FF000000"/>
        <rFont val="Segoe UI Symbol"/>
        <family val="3"/>
      </rPr>
      <t>㎡</t>
    </r>
    <r>
      <rPr>
        <b/>
        <sz val="10"/>
        <color rgb="FF000000"/>
        <rFont val="맑은 고딕"/>
        <family val="3"/>
        <charset val="129"/>
      </rPr>
      <t>, 0.005ha</t>
    </r>
    <r>
      <rPr>
        <b/>
        <sz val="8.5"/>
        <color rgb="FF000000"/>
        <rFont val="맑은 고딕"/>
        <family val="3"/>
        <charset val="129"/>
      </rPr>
      <t>/1개소)</t>
    </r>
    <phoneticPr fontId="5" type="noConversion"/>
  </si>
  <si>
    <t>활엽수</t>
    <phoneticPr fontId="68" type="noConversion"/>
  </si>
  <si>
    <t>벚나무</t>
    <phoneticPr fontId="5" type="noConversion"/>
  </si>
  <si>
    <t>벚나무류
(3년차 이상)</t>
    <phoneticPr fontId="5" type="noConversion"/>
  </si>
  <si>
    <t>난대상록활엽수
(조림 2년차)</t>
    <phoneticPr fontId="5" type="noConversion"/>
  </si>
  <si>
    <t>4-0-2-1</t>
    <phoneticPr fontId="5" type="noConversion"/>
  </si>
  <si>
    <t>10</t>
  </si>
  <si>
    <t>가지치기 높이</t>
  </si>
  <si>
    <t>낙엽송</t>
  </si>
  <si>
    <t>잣나무</t>
  </si>
  <si>
    <t>리기다</t>
  </si>
  <si>
    <r>
      <t>(</t>
    </r>
    <r>
      <rPr>
        <b/>
        <sz val="12"/>
        <color rgb="FF000000"/>
        <rFont val="한양신명조"/>
        <family val="3"/>
        <charset val="129"/>
      </rPr>
      <t>기타침엽수</t>
    </r>
    <r>
      <rPr>
        <b/>
        <sz val="12"/>
        <color rgb="FF000000"/>
        <rFont val="돋움"/>
        <family val="3"/>
        <charset val="129"/>
      </rPr>
      <t>)</t>
    </r>
  </si>
  <si>
    <r>
      <t>0</t>
    </r>
    <r>
      <rPr>
        <sz val="12"/>
        <color rgb="FF000000"/>
        <rFont val="한양신명조"/>
        <family val="3"/>
        <charset val="129"/>
      </rPr>
      <t>～</t>
    </r>
    <r>
      <rPr>
        <sz val="12"/>
        <color rgb="FF000000"/>
        <rFont val="돋움"/>
        <family val="3"/>
        <charset val="129"/>
      </rPr>
      <t>1m</t>
    </r>
  </si>
  <si>
    <r>
      <t>0</t>
    </r>
    <r>
      <rPr>
        <sz val="12"/>
        <color rgb="FF000000"/>
        <rFont val="한양신명조"/>
        <family val="3"/>
        <charset val="129"/>
      </rPr>
      <t>～</t>
    </r>
    <r>
      <rPr>
        <sz val="12"/>
        <color rgb="FF000000"/>
        <rFont val="돋움"/>
        <family val="3"/>
        <charset val="129"/>
      </rPr>
      <t>2m</t>
    </r>
  </si>
  <si>
    <r>
      <t>0</t>
    </r>
    <r>
      <rPr>
        <sz val="12"/>
        <color rgb="FF000000"/>
        <rFont val="한양신명조"/>
        <family val="3"/>
        <charset val="129"/>
      </rPr>
      <t>～</t>
    </r>
    <r>
      <rPr>
        <sz val="12"/>
        <color rgb="FF000000"/>
        <rFont val="돋움"/>
        <family val="3"/>
        <charset val="129"/>
      </rPr>
      <t>4m</t>
    </r>
  </si>
  <si>
    <r>
      <t>0</t>
    </r>
    <r>
      <rPr>
        <sz val="12"/>
        <color rgb="FF000000"/>
        <rFont val="한양신명조"/>
        <family val="3"/>
        <charset val="129"/>
      </rPr>
      <t>～</t>
    </r>
    <r>
      <rPr>
        <sz val="12"/>
        <color rgb="FF000000"/>
        <rFont val="돋움"/>
        <family val="3"/>
        <charset val="129"/>
      </rPr>
      <t>6m</t>
    </r>
  </si>
  <si>
    <r>
      <t>2</t>
    </r>
    <r>
      <rPr>
        <sz val="12"/>
        <color rgb="FF000000"/>
        <rFont val="한양신명조"/>
        <family val="3"/>
        <charset val="129"/>
      </rPr>
      <t>～</t>
    </r>
    <r>
      <rPr>
        <sz val="12"/>
        <color rgb="FF000000"/>
        <rFont val="돋움"/>
        <family val="3"/>
        <charset val="129"/>
      </rPr>
      <t>4m</t>
    </r>
  </si>
  <si>
    <r>
      <t>2</t>
    </r>
    <r>
      <rPr>
        <sz val="12"/>
        <color rgb="FF000000"/>
        <rFont val="한양신명조"/>
        <family val="3"/>
        <charset val="129"/>
      </rPr>
      <t>～</t>
    </r>
    <r>
      <rPr>
        <sz val="12"/>
        <color rgb="FF000000"/>
        <rFont val="돋움"/>
        <family val="3"/>
        <charset val="129"/>
      </rPr>
      <t>6m</t>
    </r>
  </si>
  <si>
    <r>
      <t>4</t>
    </r>
    <r>
      <rPr>
        <sz val="12"/>
        <color rgb="FF000000"/>
        <rFont val="한양신명조"/>
        <family val="3"/>
        <charset val="129"/>
      </rPr>
      <t>～</t>
    </r>
    <r>
      <rPr>
        <sz val="12"/>
        <color rgb="FF000000"/>
        <rFont val="돋움"/>
        <family val="3"/>
        <charset val="129"/>
      </rPr>
      <t>6m</t>
    </r>
  </si>
  <si>
    <t>가지치기 소요인력(100본당)</t>
    <phoneticPr fontId="5" type="noConversion"/>
  </si>
  <si>
    <t>집단화정도(덩굴제거)</t>
    <phoneticPr fontId="68" type="noConversion"/>
  </si>
  <si>
    <t>0～6m</t>
  </si>
  <si>
    <t>풀베기(하반기?)</t>
    <phoneticPr fontId="5" type="noConversion"/>
  </si>
  <si>
    <t>조림후경과년수(줄베기)</t>
    <phoneticPr fontId="71" type="noConversion"/>
  </si>
  <si>
    <t>토양조건(덩굴류 뿌리제거)</t>
    <phoneticPr fontId="5" type="noConversion"/>
  </si>
  <si>
    <t>하층식생(덩굴류 뿌리제거)</t>
    <phoneticPr fontId="5" type="noConversion"/>
  </si>
  <si>
    <t>조림후 경과년수(줄베기)</t>
    <phoneticPr fontId="5" type="noConversion"/>
  </si>
  <si>
    <t>할인할증률</t>
    <phoneticPr fontId="5" type="noConversion"/>
  </si>
  <si>
    <t>요소분류</t>
    <phoneticPr fontId="5" type="noConversion"/>
  </si>
  <si>
    <t>조림후 경과년수
(줄베기)</t>
    <phoneticPr fontId="5" type="noConversion"/>
  </si>
  <si>
    <t>10월~12월</t>
    <phoneticPr fontId="5" type="noConversion"/>
  </si>
  <si>
    <t>미적용</t>
    <phoneticPr fontId="5" type="noConversion"/>
  </si>
  <si>
    <t>풀베기, 덩굴제거 등</t>
    <phoneticPr fontId="5" type="noConversion"/>
  </si>
  <si>
    <t>저지임도</t>
    <phoneticPr fontId="5" type="noConversion"/>
  </si>
  <si>
    <t>한남 23년 조림지 2.9ha(사려니오름 북)</t>
  </si>
  <si>
    <t>한남2곳 각1.5,   금악1</t>
    <phoneticPr fontId="5" type="noConversion"/>
  </si>
  <si>
    <t>현지외보존원 4.5</t>
    <phoneticPr fontId="5" type="noConversion"/>
  </si>
  <si>
    <t>한남산5-2:4.5,  상효보존원11.5</t>
    <phoneticPr fontId="5" type="noConversion"/>
  </si>
  <si>
    <t>한남 산5-2:4.5,     상효보존원 11.5(1구역 2, 2구역 9.5)</t>
    <phoneticPr fontId="5" type="noConversion"/>
  </si>
  <si>
    <t>라디에타(상효산10-1):1, 한남내병성1, 상효17-1:1</t>
    <phoneticPr fontId="5" type="noConversion"/>
  </si>
  <si>
    <t>한남구채종원 24년신규조림 3.5,</t>
    <phoneticPr fontId="5" type="noConversion"/>
  </si>
  <si>
    <t>구채종원 2곳(3,4구역) 5.5,  상천1,  상효산17-1: 1.5(작업로포함)</t>
    <phoneticPr fontId="5" type="noConversion"/>
  </si>
  <si>
    <t>(대체)서귀포
차대검정</t>
    <phoneticPr fontId="5" type="noConversion"/>
  </si>
  <si>
    <t>한남 
동백나무</t>
    <phoneticPr fontId="5" type="noConversion"/>
  </si>
  <si>
    <t>한남임도(26.7km)10, 한남구채종원1구역2.5, 구채종원2구역2, 저지임도3(7.5km), 상효 대나무</t>
    <phoneticPr fontId="5" type="noConversion"/>
  </si>
  <si>
    <t>사려니</t>
    <phoneticPr fontId="5" type="noConversion"/>
  </si>
  <si>
    <t>[간접노무비]</t>
  </si>
  <si>
    <t>[기타경비]</t>
  </si>
  <si>
    <t>[일반관리비]</t>
  </si>
  <si>
    <t>[이윤]</t>
  </si>
  <si>
    <t>[건설기계대여대금 지급보증액 발급금액]</t>
    <phoneticPr fontId="227" type="noConversion"/>
  </si>
  <si>
    <t>[산업안전보건관리비]</t>
  </si>
  <si>
    <t>공사규모</t>
    <phoneticPr fontId="227" type="noConversion"/>
  </si>
  <si>
    <t>공사기간</t>
    <phoneticPr fontId="227" type="noConversion"/>
  </si>
  <si>
    <t>(직노) x 율</t>
  </si>
  <si>
    <t>(재+노) x 율</t>
    <phoneticPr fontId="227" type="noConversion"/>
  </si>
  <si>
    <t>공사규모</t>
  </si>
  <si>
    <t>(재+노+경) x 율</t>
    <phoneticPr fontId="227" type="noConversion"/>
  </si>
  <si>
    <t>(노+경+일)
 x 율</t>
    <phoneticPr fontId="227" type="noConversion"/>
  </si>
  <si>
    <t>(직접공사비) x 율</t>
    <phoneticPr fontId="227" type="noConversion"/>
  </si>
  <si>
    <t xml:space="preserve"> □ 도급자관급자재 미포함</t>
    <phoneticPr fontId="227" type="noConversion"/>
  </si>
  <si>
    <r>
      <rPr>
        <u/>
        <sz val="11"/>
        <color theme="1"/>
        <rFont val="맑은 고딕"/>
        <family val="3"/>
        <charset val="129"/>
        <scheme val="minor"/>
      </rPr>
      <t>(재+직노)</t>
    </r>
    <r>
      <rPr>
        <sz val="11"/>
        <color theme="1"/>
        <rFont val="맑은 고딕"/>
        <family val="3"/>
        <charset val="129"/>
        <scheme val="minor"/>
      </rPr>
      <t xml:space="preserve"> x 요율 + 기초액</t>
    </r>
    <phoneticPr fontId="227" type="noConversion"/>
  </si>
  <si>
    <t>(직접공사비)</t>
  </si>
  <si>
    <t>토목</t>
  </si>
  <si>
    <t>조경</t>
  </si>
  <si>
    <r>
      <t xml:space="preserve">산업
설비
</t>
    </r>
    <r>
      <rPr>
        <sz val="10"/>
        <color theme="1"/>
        <rFont val="맑은 고딕"/>
        <family val="3"/>
        <charset val="129"/>
        <scheme val="minor"/>
      </rPr>
      <t>(토목)</t>
    </r>
    <phoneticPr fontId="227" type="noConversion"/>
  </si>
  <si>
    <t>(추정가격)</t>
  </si>
  <si>
    <r>
      <t xml:space="preserve">토목, </t>
    </r>
    <r>
      <rPr>
        <sz val="11"/>
        <color theme="1"/>
        <rFont val="맑은 고딕"/>
        <family val="3"/>
        <charset val="129"/>
      </rPr>
      <t xml:space="preserve">조경,
</t>
    </r>
    <r>
      <rPr>
        <sz val="10"/>
        <color theme="1"/>
        <rFont val="맑은 고딕"/>
        <family val="3"/>
        <charset val="129"/>
      </rPr>
      <t>산업∙설비(토목)</t>
    </r>
    <phoneticPr fontId="227" type="noConversion"/>
  </si>
  <si>
    <t>종합건설업</t>
  </si>
  <si>
    <t>전문건설업</t>
  </si>
  <si>
    <t xml:space="preserve"> □ 도급자관급자재 포함</t>
    <phoneticPr fontId="227" type="noConversion"/>
  </si>
  <si>
    <t>50억 미만</t>
  </si>
  <si>
    <t>6개월 이하 (183일)</t>
  </si>
  <si>
    <t>5억 미만</t>
  </si>
  <si>
    <t>요율</t>
    <phoneticPr fontId="227" type="noConversion"/>
  </si>
  <si>
    <t>구분</t>
    <phoneticPr fontId="227" type="noConversion"/>
  </si>
  <si>
    <t>기초액(천원)</t>
  </si>
  <si>
    <t>7~12개월 (365일)</t>
  </si>
  <si>
    <t>13~36개월 (1095일)</t>
    <phoneticPr fontId="227" type="noConversion"/>
  </si>
  <si>
    <t>토목공사(토건)</t>
  </si>
  <si>
    <t>준설공사, 포장공사</t>
    <phoneticPr fontId="227" type="noConversion"/>
  </si>
  <si>
    <t>5억 미만</t>
    <phoneticPr fontId="227" type="noConversion"/>
  </si>
  <si>
    <t>건축공사</t>
    <phoneticPr fontId="227" type="noConversion"/>
  </si>
  <si>
    <t>36개월 초과 (1096일)</t>
  </si>
  <si>
    <t>5억 - 
30억 미만</t>
  </si>
  <si>
    <t>토공사, 비계구조물해제공사</t>
    <phoneticPr fontId="227" type="noConversion"/>
  </si>
  <si>
    <t>토목공사</t>
    <phoneticPr fontId="227" type="noConversion"/>
  </si>
  <si>
    <t>50억 - 
300억 미만</t>
  </si>
  <si>
    <r>
      <t>산업</t>
    </r>
    <r>
      <rPr>
        <sz val="11"/>
        <color theme="1"/>
        <rFont val="돋움"/>
        <family val="3"/>
        <charset val="129"/>
      </rPr>
      <t>∙</t>
    </r>
    <r>
      <rPr>
        <sz val="11"/>
        <color theme="1"/>
        <rFont val="맑은 고딕"/>
        <family val="3"/>
        <charset val="129"/>
      </rPr>
      <t>설비공사</t>
    </r>
    <phoneticPr fontId="227" type="noConversion"/>
  </si>
  <si>
    <t>상하수도설비공사, 수중공사</t>
    <phoneticPr fontId="227" type="noConversion"/>
  </si>
  <si>
    <t>중건설공사</t>
    <phoneticPr fontId="227" type="noConversion"/>
  </si>
  <si>
    <t>30억 - 
50억 미만</t>
  </si>
  <si>
    <t>보링그라우팅공사</t>
    <phoneticPr fontId="227" type="noConversion"/>
  </si>
  <si>
    <t>특수건설공사</t>
    <phoneticPr fontId="227" type="noConversion"/>
  </si>
  <si>
    <t>13~36개월 (1095일)</t>
  </si>
  <si>
    <t>조경공사</t>
  </si>
  <si>
    <t>석공사, 시설물유지관리공사</t>
    <phoneticPr fontId="227" type="noConversion"/>
  </si>
  <si>
    <r>
      <rPr>
        <u/>
        <sz val="11"/>
        <color theme="1"/>
        <rFont val="맑은 고딕"/>
        <family val="3"/>
        <charset val="129"/>
        <scheme val="minor"/>
      </rPr>
      <t>5억</t>
    </r>
    <r>
      <rPr>
        <sz val="11"/>
        <rFont val="돋움"/>
        <family val="3"/>
        <charset val="129"/>
      </rPr>
      <t xml:space="preserve"> ~ 
</t>
    </r>
    <r>
      <rPr>
        <u/>
        <sz val="11"/>
        <color theme="1"/>
        <rFont val="맑은 고딕"/>
        <family val="3"/>
        <charset val="129"/>
        <scheme val="minor"/>
      </rPr>
      <t>50억 미만</t>
    </r>
    <phoneticPr fontId="227" type="noConversion"/>
  </si>
  <si>
    <t>50억 - 
100억 미만</t>
  </si>
  <si>
    <t>철근콘크리트공사</t>
    <phoneticPr fontId="227" type="noConversion"/>
  </si>
  <si>
    <t>300억 - 
1000억 미만</t>
  </si>
  <si>
    <t>조경시설물설치, 조경식재공사</t>
    <phoneticPr fontId="227" type="noConversion"/>
  </si>
  <si>
    <t>100억 - 
300억 미만</t>
  </si>
  <si>
    <t>도장공사, 철도궤도공사</t>
    <phoneticPr fontId="227" type="noConversion"/>
  </si>
  <si>
    <t>철강재설치공사</t>
    <phoneticPr fontId="227" type="noConversion"/>
  </si>
  <si>
    <t>50억 이상</t>
    <phoneticPr fontId="227" type="noConversion"/>
  </si>
  <si>
    <t>추정금액 800억 미만 건설공사
(주공종이 토목인 경우 1,000억)</t>
    <phoneticPr fontId="227" type="noConversion"/>
  </si>
  <si>
    <t>그 외</t>
    <phoneticPr fontId="227" type="noConversion"/>
  </si>
  <si>
    <t>1000억 이상</t>
  </si>
  <si>
    <t>중건설공사</t>
  </si>
  <si>
    <t xml:space="preserve"> ※ 건설기계대여대금 지급보증서 발급금액 및 업종별 건설기계</t>
    <phoneticPr fontId="227" type="noConversion"/>
  </si>
  <si>
    <t>추정금액 800억 이상 건설공사
(주공종이 토목인 경우 1,000억)</t>
    <phoneticPr fontId="227" type="noConversion"/>
  </si>
  <si>
    <t xml:space="preserve">    투입비율 산정기준(국토부 고시 제2019-286호, 2019.6.19.)</t>
    <phoneticPr fontId="227" type="noConversion"/>
  </si>
  <si>
    <r>
      <t xml:space="preserve"> * 기타경비항목: 수도광열비, 복리후생비, 소모품비, 여비∙교통비</t>
    </r>
    <r>
      <rPr>
        <sz val="11"/>
        <color theme="1"/>
        <rFont val="돋움"/>
        <family val="3"/>
        <charset val="129"/>
      </rPr>
      <t>∙</t>
    </r>
    <r>
      <rPr>
        <sz val="11"/>
        <rFont val="돋움"/>
        <family val="3"/>
        <charset val="129"/>
      </rPr>
      <t>통신비, 세금과공과, 도서인쇄비</t>
    </r>
    <phoneticPr fontId="227" type="noConversion"/>
  </si>
  <si>
    <t>□ 산업∙설비(토목) 해당공종: 수처리시설(오폐수, 하수처리, 분뇨처리, 정수장) 등</t>
    <phoneticPr fontId="227" type="noConversion"/>
  </si>
  <si>
    <t>[산재보험료]</t>
    <phoneticPr fontId="227" type="noConversion"/>
  </si>
  <si>
    <t>[환경보전비]</t>
    <phoneticPr fontId="227" type="noConversion"/>
  </si>
  <si>
    <t>[건설하도급대금지급보증서발급수수료]</t>
    <phoneticPr fontId="227" type="noConversion"/>
  </si>
  <si>
    <t xml:space="preserve">  *  총 공사금액(도급금액+도급자설치 관급금액) 2천만원 이상 건설공사</t>
    <phoneticPr fontId="227" type="noConversion"/>
  </si>
  <si>
    <t>(노) x 3.56</t>
    <phoneticPr fontId="227" type="noConversion"/>
  </si>
  <si>
    <t>공사의 종류</t>
    <phoneticPr fontId="227" type="noConversion"/>
  </si>
  <si>
    <t>공사규모(추정가격)</t>
  </si>
  <si>
    <t>토목</t>
    <phoneticPr fontId="227" type="noConversion"/>
  </si>
  <si>
    <r>
      <t>도로</t>
    </r>
    <r>
      <rPr>
        <sz val="10"/>
        <color theme="1"/>
        <rFont val="맑은 고딕"/>
        <family val="3"/>
        <charset val="129"/>
        <scheme val="minor"/>
      </rPr>
      <t>(예시: 교량,터널,활주로 등)</t>
    </r>
    <phoneticPr fontId="227" type="noConversion"/>
  </si>
  <si>
    <t>[고용보험료]</t>
  </si>
  <si>
    <r>
      <t>플랜트</t>
    </r>
    <r>
      <rPr>
        <sz val="10"/>
        <color theme="1"/>
        <rFont val="맑은 고딕"/>
        <family val="3"/>
        <charset val="129"/>
        <scheme val="minor"/>
      </rPr>
      <t>(예시: 발전소,쓰레기소각장 등)</t>
    </r>
    <phoneticPr fontId="227" type="noConversion"/>
  </si>
  <si>
    <t>50억 이상 - 100억 미만</t>
  </si>
  <si>
    <t>지하철</t>
    <phoneticPr fontId="227" type="noConversion"/>
  </si>
  <si>
    <t>(노) x 율</t>
  </si>
  <si>
    <t>철도</t>
    <phoneticPr fontId="227" type="noConversion"/>
  </si>
  <si>
    <t>100억 이상 - 300억 미만</t>
  </si>
  <si>
    <t>공사배정규모(추정금액)</t>
  </si>
  <si>
    <r>
      <t>상하수도</t>
    </r>
    <r>
      <rPr>
        <sz val="10"/>
        <color theme="1"/>
        <rFont val="맑은 고딕"/>
        <family val="3"/>
        <charset val="129"/>
        <scheme val="minor"/>
      </rPr>
      <t>(예시: 폐수, 하수처리장, 정수장 등)</t>
    </r>
    <phoneticPr fontId="227" type="noConversion"/>
  </si>
  <si>
    <t xml:space="preserve">       [1등급] 1400억 이상</t>
  </si>
  <si>
    <r>
      <t>300억 이상 종심</t>
    </r>
    <r>
      <rPr>
        <sz val="11"/>
        <color theme="1"/>
        <rFont val="돋움"/>
        <family val="3"/>
        <charset val="129"/>
      </rPr>
      <t>∙</t>
    </r>
    <r>
      <rPr>
        <sz val="11"/>
        <color theme="1"/>
        <rFont val="맑은 고딕"/>
        <family val="3"/>
        <charset val="129"/>
      </rPr>
      <t>종평제</t>
    </r>
    <r>
      <rPr>
        <sz val="11"/>
        <color theme="1"/>
        <rFont val="맑은 고딕"/>
        <family val="2"/>
        <charset val="129"/>
      </rPr>
      <t>(토목 및 산업설비)</t>
    </r>
  </si>
  <si>
    <r>
      <t xml:space="preserve">  - </t>
    </r>
    <r>
      <rPr>
        <b/>
        <sz val="12"/>
        <color theme="1"/>
        <rFont val="맑은 고딕"/>
        <family val="3"/>
        <charset val="129"/>
        <scheme val="minor"/>
      </rPr>
      <t>[건축공사]</t>
    </r>
    <r>
      <rPr>
        <sz val="11"/>
        <rFont val="돋움"/>
        <family val="3"/>
        <charset val="129"/>
      </rPr>
      <t xml:space="preserve"> 「건설산업기본법 시행령」 (별표 1) 제1호 '나'목 /  제2호의 전문공사로서 건축물과</t>
    </r>
    <phoneticPr fontId="227" type="noConversion"/>
  </si>
  <si>
    <t>항만</t>
    <phoneticPr fontId="227" type="noConversion"/>
  </si>
  <si>
    <t xml:space="preserve">       [2등급] 900억 ~ 1400억 미만</t>
  </si>
  <si>
    <t>1.30</t>
    <phoneticPr fontId="227" type="noConversion"/>
  </si>
  <si>
    <t>(오탁방지막 또는 준설토방지막을 설치하는 경우)</t>
    <phoneticPr fontId="227" type="noConversion"/>
  </si>
  <si>
    <t>(1.8)</t>
    <phoneticPr fontId="227" type="noConversion"/>
  </si>
  <si>
    <r>
      <t>300억 이상 종심</t>
    </r>
    <r>
      <rPr>
        <sz val="11"/>
        <color theme="1"/>
        <rFont val="돋움"/>
        <family val="3"/>
        <charset val="129"/>
      </rPr>
      <t>∙</t>
    </r>
    <r>
      <rPr>
        <sz val="11"/>
        <color theme="1"/>
        <rFont val="맑은 고딕"/>
        <family val="3"/>
        <charset val="129"/>
      </rPr>
      <t>종평제</t>
    </r>
    <r>
      <rPr>
        <sz val="11"/>
        <color theme="1"/>
        <rFont val="맑은 고딕"/>
        <family val="2"/>
        <charset val="129"/>
      </rPr>
      <t>(건축)</t>
    </r>
  </si>
  <si>
    <t xml:space="preserve">    관련하여 분리하여 발주되었고 시간적·장소적으로도 독립하여 행하는 공사</t>
    <phoneticPr fontId="227" type="noConversion"/>
  </si>
  <si>
    <t xml:space="preserve">       [3등급] 570억 ~ 900억 미만</t>
  </si>
  <si>
    <t>댐</t>
    <phoneticPr fontId="227" type="noConversion"/>
  </si>
  <si>
    <t xml:space="preserve">       [4등급] 370억 ~ 570억 미만</t>
  </si>
  <si>
    <r>
      <t>턴키</t>
    </r>
    <r>
      <rPr>
        <sz val="11"/>
        <color theme="1"/>
        <rFont val="돋움"/>
        <family val="3"/>
        <charset val="129"/>
      </rPr>
      <t>∙</t>
    </r>
    <r>
      <rPr>
        <sz val="11"/>
        <color theme="1"/>
        <rFont val="맑은 고딕"/>
        <family val="3"/>
        <charset val="129"/>
      </rPr>
      <t>대안공사</t>
    </r>
  </si>
  <si>
    <r>
      <t xml:space="preserve">  - </t>
    </r>
    <r>
      <rPr>
        <b/>
        <sz val="12"/>
        <color theme="1"/>
        <rFont val="맑은 고딕"/>
        <family val="3"/>
        <charset val="129"/>
        <scheme val="minor"/>
      </rPr>
      <t>[토목공사]</t>
    </r>
    <r>
      <rPr>
        <sz val="11"/>
        <rFont val="돋움"/>
        <family val="3"/>
        <charset val="129"/>
      </rPr>
      <t xml:space="preserve"> 「건설산업기본법 시행령」 (별표 1) 제1호 '가'목, '라'목 / 제2호의 전문공사로서</t>
    </r>
    <phoneticPr fontId="227" type="noConversion"/>
  </si>
  <si>
    <t>택지개발</t>
    <phoneticPr fontId="227" type="noConversion"/>
  </si>
  <si>
    <t xml:space="preserve">       [5등급] 220억 ~ 370억 미만</t>
  </si>
  <si>
    <r>
      <t>그 밖의 토목공사</t>
    </r>
    <r>
      <rPr>
        <sz val="10"/>
        <color theme="1"/>
        <rFont val="맑은 고딕"/>
        <family val="3"/>
        <charset val="129"/>
        <scheme val="minor"/>
      </rPr>
      <t>(하천 등)</t>
    </r>
    <phoneticPr fontId="227" type="noConversion"/>
  </si>
  <si>
    <t xml:space="preserve"> * 적용제외: 전문공사, 국가유산수리공사</t>
    <phoneticPr fontId="227" type="noConversion"/>
  </si>
  <si>
    <t>건축공사 외의 시설물과 관련하여 분리하여 발주되었고 시간적·장소적으로도 독립하여 행하는 공사</t>
    <phoneticPr fontId="227" type="noConversion"/>
  </si>
  <si>
    <t xml:space="preserve">       [6등급] 140억 ~ 220억 미만</t>
  </si>
  <si>
    <t>조경</t>
    <phoneticPr fontId="227" type="noConversion"/>
  </si>
  <si>
    <t xml:space="preserve"> ※ 하도급대금 지급보증서 발급금액 적용기준</t>
    <phoneticPr fontId="227" type="noConversion"/>
  </si>
  <si>
    <t xml:space="preserve">       [7등급] 고시금액 ~ 140억 미만</t>
  </si>
  <si>
    <r>
      <t xml:space="preserve">  - </t>
    </r>
    <r>
      <rPr>
        <b/>
        <sz val="12"/>
        <color theme="1"/>
        <rFont val="맑은 고딕"/>
        <family val="3"/>
        <charset val="129"/>
        <scheme val="minor"/>
      </rPr>
      <t>[중건설공사]</t>
    </r>
    <r>
      <rPr>
        <sz val="11"/>
        <rFont val="돋움"/>
        <family val="3"/>
        <charset val="129"/>
      </rPr>
      <t xml:space="preserve"> 「건설산업기본법 시행령」 (별표 1) 제1호 '가'목, '라'목 해당공사 중</t>
    </r>
    <phoneticPr fontId="227" type="noConversion"/>
  </si>
  <si>
    <t>건축</t>
    <phoneticPr fontId="227" type="noConversion"/>
  </si>
  <si>
    <r>
      <t>주택</t>
    </r>
    <r>
      <rPr>
        <sz val="10"/>
        <color theme="1"/>
        <rFont val="맑은 고딕"/>
        <family val="3"/>
        <charset val="129"/>
        <scheme val="minor"/>
      </rPr>
      <t>(재개발 및 재건축)</t>
    </r>
    <phoneticPr fontId="227" type="noConversion"/>
  </si>
  <si>
    <t xml:space="preserve">    (국토부 고시 제2016-921호, 2016.12.19.)</t>
    <phoneticPr fontId="227" type="noConversion"/>
  </si>
  <si>
    <t xml:space="preserve">       7등급 미만</t>
  </si>
  <si>
    <r>
      <t>주택</t>
    </r>
    <r>
      <rPr>
        <sz val="10"/>
        <color theme="1"/>
        <rFont val="맑은 고딕"/>
        <family val="3"/>
        <charset val="129"/>
        <scheme val="minor"/>
      </rPr>
      <t>(신축)</t>
    </r>
    <phoneticPr fontId="227" type="noConversion"/>
  </si>
  <si>
    <t>[공사이행보증수수료]</t>
    <phoneticPr fontId="227" type="noConversion"/>
  </si>
  <si>
    <t xml:space="preserve">    다음과 같은 공사 및 이와 함께 부대하여 현장 내에서 행하는 공사</t>
    <phoneticPr fontId="227" type="noConversion"/>
  </si>
  <si>
    <t xml:space="preserve"> * 모든 건설공사에 적용,  국토부 고시 제2021-905호(2021.7.1.),  고용보험법 시행령</t>
    <phoneticPr fontId="227" type="noConversion"/>
  </si>
  <si>
    <t>그 밖의 건축공사</t>
    <phoneticPr fontId="227" type="noConversion"/>
  </si>
  <si>
    <t xml:space="preserve"> * 총공사금액[(도급금액+관급금액)에서 부가세 제외] 2천만원 미만의 건설공사를 건설업자가 아닌 자가 시공 시 미적용</t>
    <phoneticPr fontId="227" type="noConversion"/>
  </si>
  <si>
    <t xml:space="preserve">      · 고제방 댐 공사 등 - 댐 신설공사, 제방신설공사와 관련한 제반시설공사</t>
    <phoneticPr fontId="227" type="noConversion"/>
  </si>
  <si>
    <t xml:space="preserve"> * 환경관리비의 산출기준 및 관리에 관한 지침</t>
    <phoneticPr fontId="227" type="noConversion"/>
  </si>
  <si>
    <t>수수료</t>
    <phoneticPr fontId="227" type="noConversion"/>
  </si>
  <si>
    <t xml:space="preserve"> ※ 등급기준: 조달청 등급별 유자격자 명부 등록 및 운용기준(조달청 공고 제2023-235호, 2023.7.6.)</t>
    <phoneticPr fontId="227" type="noConversion"/>
  </si>
  <si>
    <t xml:space="preserve">      · 화력, 수력, 원자력, 열병합 발전시설 등 설치공사 - 화력, 수력, 원자력, 열병합 발전시설과 관련된 신설공사 및 제반시설공사</t>
    <phoneticPr fontId="227" type="noConversion"/>
  </si>
  <si>
    <t xml:space="preserve">    (국토부 고시 제2018-528호, 2018.8.30.)</t>
    <phoneticPr fontId="227" type="noConversion"/>
  </si>
  <si>
    <t>70억 미만</t>
    <phoneticPr fontId="227" type="noConversion"/>
  </si>
  <si>
    <t>[건강보험료]</t>
    <phoneticPr fontId="227" type="noConversion"/>
  </si>
  <si>
    <t>[노인장기요양보험료]</t>
    <phoneticPr fontId="227" type="noConversion"/>
  </si>
  <si>
    <t>[연금보험료]</t>
    <phoneticPr fontId="227" type="noConversion"/>
  </si>
  <si>
    <t xml:space="preserve">      · 터널신설공사 등 - 도로, 철도, 지하철 공사로서 터널, 교량, 토공사 등이 포함된 복합시설물로 구성된 공사에 있어</t>
    <phoneticPr fontId="227" type="noConversion"/>
  </si>
  <si>
    <t>70억 이상 - 120억 미만</t>
    <phoneticPr fontId="227" type="noConversion"/>
  </si>
  <si>
    <t xml:space="preserve">        터널공사비 비중이 가장 큰 비중을 차지하는 건설공사 </t>
    <phoneticPr fontId="227" type="noConversion"/>
  </si>
  <si>
    <t>120억 이상 - 250억 미만</t>
    <phoneticPr fontId="227" type="noConversion"/>
  </si>
  <si>
    <r>
      <t xml:space="preserve"> - </t>
    </r>
    <r>
      <rPr>
        <b/>
        <sz val="12"/>
        <color theme="1"/>
        <rFont val="맑은 고딕"/>
        <family val="3"/>
        <charset val="129"/>
        <scheme val="minor"/>
      </rPr>
      <t>[특수건설공사]</t>
    </r>
    <r>
      <rPr>
        <sz val="11"/>
        <rFont val="돋움"/>
        <family val="3"/>
        <charset val="129"/>
      </rPr>
      <t xml:space="preserve"> </t>
    </r>
    <r>
      <rPr>
        <sz val="10"/>
        <color theme="1"/>
        <rFont val="맑은 고딕"/>
        <family val="3"/>
        <charset val="129"/>
        <scheme val="minor"/>
      </rPr>
      <t>「건설산업기본법 시행령」(별표1) 제1호 '마'목로서 시행규칙(별표3)에서 구분한 조경공사</t>
    </r>
    <phoneticPr fontId="227" type="noConversion"/>
  </si>
  <si>
    <t xml:space="preserve"> ※ 사회보험의 보험료 적용기준 (국토부 고시 제2021-905호, 2021.7.1.)</t>
    <phoneticPr fontId="227" type="noConversion"/>
  </si>
  <si>
    <t>/아래 각목에 따른 건설공사 중 다른 공사와 분리하여 발주되었고 시간적·장소적으로도 독립하여 행하는 공사</t>
    <phoneticPr fontId="227" type="noConversion"/>
  </si>
  <si>
    <t>[퇴직공제부금비]</t>
    <phoneticPr fontId="227" type="noConversion"/>
  </si>
  <si>
    <t>250억 이상 - 500억 미만</t>
  </si>
  <si>
    <t xml:space="preserve">      · 「전기공사업법」, 「정보통신공사업법」, 「소방공사업법」, 「문화재수리공사업법」에 의한 공사</t>
    <phoneticPr fontId="227" type="noConversion"/>
  </si>
  <si>
    <t>(직노) x 2.3</t>
    <phoneticPr fontId="227" type="noConversion"/>
  </si>
  <si>
    <t>500억 이상</t>
    <phoneticPr fontId="227" type="noConversion"/>
  </si>
  <si>
    <t xml:space="preserve"> ※ 적용제외: 전기공사, 정보통신공사, 소방시설공사,</t>
    <phoneticPr fontId="227" type="noConversion"/>
  </si>
  <si>
    <t xml:space="preserve"> 비고 1 건축물과 관련하여 공사가 수행된다 하더라도 독립하여 행하는 공사가 토목공사, 중건설공사가 명백한 경우 해당 공사 종류로 분류</t>
    <phoneticPr fontId="227" type="noConversion"/>
  </si>
  <si>
    <t xml:space="preserve"> * 추정금액이 1억 이상인 건설공사</t>
    <phoneticPr fontId="227" type="noConversion"/>
  </si>
  <si>
    <r>
      <rPr>
        <sz val="11"/>
        <color theme="1"/>
        <rFont val="맑은 고딕"/>
        <family val="3"/>
        <charset val="129"/>
        <scheme val="minor"/>
      </rPr>
      <t xml:space="preserve"> </t>
    </r>
    <r>
      <rPr>
        <sz val="11"/>
        <rFont val="돋움"/>
        <family val="3"/>
        <charset val="129"/>
      </rPr>
      <t xml:space="preserve">* </t>
    </r>
    <r>
      <rPr>
        <sz val="11"/>
        <color theme="1"/>
        <rFont val="맑은 고딕"/>
        <family val="3"/>
        <charset val="129"/>
      </rPr>
      <t>「지방계약법 시행령」 제51조제1항에 따른 적용 의무 대상</t>
    </r>
    <phoneticPr fontId="227" type="noConversion"/>
  </si>
  <si>
    <t xml:space="preserve"> ※ 국토부 고시 제2015-610호(2015.8.20.) 요율 적용 </t>
    <phoneticPr fontId="227" type="noConversion"/>
  </si>
  <si>
    <t xml:space="preserve">                  국가유산 수리공사</t>
    <phoneticPr fontId="227" type="noConversion"/>
  </si>
  <si>
    <t xml:space="preserve">        2 건축공사, 토목공사 및 중건설공사와 함께 부대하여 현장 내에서 이루어지는 공사는 개별 법령에 따라 수행되는 공사를 포함</t>
    <phoneticPr fontId="227" type="noConversion"/>
  </si>
  <si>
    <t xml:space="preserve">  - (시행령 제42조 제1항) 추정가격 300억 이상인 공사의 계약</t>
    <phoneticPr fontId="227" type="noConversion"/>
  </si>
  <si>
    <t xml:space="preserve">  □ 전기∙통신∙소방∙전문 및 기타공사의 경우 일반관리비요율을 제외한 각종 요율은 토목, 건축 등 관련 공사업종에 따라 적용</t>
    <phoneticPr fontId="227" type="noConversion"/>
  </si>
  <si>
    <t xml:space="preserve">  - (시행령 제6장) 대형공사계약(대안입찰, 일괄입찰), 특정공사의 계약</t>
    <phoneticPr fontId="227" type="noConversion"/>
  </si>
  <si>
    <t xml:space="preserve">     (단. 공사규모 및 기간은 해당공종&lt;전기∙통신∙소방∙전문 및 기타공사&gt;을 기준으로 함)</t>
    <phoneticPr fontId="227" type="noConversion"/>
  </si>
  <si>
    <t xml:space="preserve">  - (시행령 제9장) 기술제안 입찰에 의한 계약</t>
    <phoneticPr fontId="227" type="noConversion"/>
  </si>
  <si>
    <t>위 적용기준은 조달청 발주공사에 적용하는 기준이므로 참고자료로 활용하시기 바랍니다.</t>
    <phoneticPr fontId="227" type="noConversion"/>
  </si>
  <si>
    <t>우천, 공휴일 등</t>
    <phoneticPr fontId="5" type="noConversion"/>
  </si>
  <si>
    <t>임업연구관 정수영</t>
    <phoneticPr fontId="5" type="noConversion"/>
  </si>
  <si>
    <t>상효산17-1
산18-1</t>
    <phoneticPr fontId="5" type="noConversion"/>
  </si>
  <si>
    <t>참고(위치)</t>
    <phoneticPr fontId="5" type="noConversion"/>
  </si>
  <si>
    <t>선하지</t>
    <phoneticPr fontId="5" type="noConversion"/>
  </si>
  <si>
    <t>채종원(구)
3구역</t>
    <phoneticPr fontId="5" type="noConversion"/>
  </si>
  <si>
    <t>채종원(구)
4구역 상부</t>
    <phoneticPr fontId="5" type="noConversion"/>
  </si>
  <si>
    <t xml:space="preserve">조달청 토목공사원가계산 제비율 (조경, 50억 미만) </t>
    <phoneticPr fontId="5" type="noConversion"/>
  </si>
  <si>
    <t xml:space="preserve">조달청 토목공사원가계산 제비율(조경) </t>
    <phoneticPr fontId="5" type="noConversion"/>
  </si>
  <si>
    <t>가시나무류</t>
    <phoneticPr fontId="5" type="noConversion"/>
  </si>
  <si>
    <r>
      <rPr>
        <sz val="11"/>
        <color theme="1"/>
        <rFont val="맑은 고딕"/>
        <family val="3"/>
        <charset val="129"/>
      </rPr>
      <t>개소당</t>
    </r>
    <r>
      <rPr>
        <sz val="11"/>
        <color theme="1"/>
        <rFont val="Calibri"/>
        <family val="2"/>
      </rPr>
      <t xml:space="preserve"> </t>
    </r>
    <r>
      <rPr>
        <sz val="11"/>
        <color theme="1"/>
        <rFont val="맑은 고딕"/>
        <family val="3"/>
        <charset val="129"/>
      </rPr>
      <t>평균면적이</t>
    </r>
    <r>
      <rPr>
        <sz val="11"/>
        <color theme="1"/>
        <rFont val="Calibri"/>
        <family val="2"/>
      </rPr>
      <t xml:space="preserve"> 5ha </t>
    </r>
    <r>
      <rPr>
        <sz val="11"/>
        <color theme="1"/>
        <rFont val="맑은 고딕"/>
        <family val="3"/>
        <charset val="129"/>
      </rPr>
      <t>이상</t>
    </r>
    <phoneticPr fontId="5" type="noConversion"/>
  </si>
  <si>
    <t>미적용</t>
    <phoneticPr fontId="5" type="noConversion"/>
  </si>
  <si>
    <t>구 채종원
2구역(25년
 가을조림)</t>
    <phoneticPr fontId="5" type="noConversion"/>
  </si>
  <si>
    <t xml:space="preserve">한남 23년 조림지 2ha(구 채종원)----재조림??
한남 선하지(동백나무 조림지) </t>
    <phoneticPr fontId="5" type="noConversion"/>
  </si>
  <si>
    <t>구 채종원
2구역(25년
 봄철조림)</t>
    <phoneticPr fontId="5" type="noConversion"/>
  </si>
  <si>
    <t>고용노동부 고시 사업종류별 산재보험료율
* 사업종류별 요율 + 통상적 출퇴근 요율</t>
    <phoneticPr fontId="5" type="noConversion"/>
  </si>
  <si>
    <t>2026년 정책숲가꾸기 사업 제1차</t>
    <phoneticPr fontId="227" type="noConversion"/>
  </si>
  <si>
    <t>2026년</t>
    <phoneticPr fontId="227" type="noConversion"/>
  </si>
  <si>
    <t>구내</t>
    <phoneticPr fontId="5" type="noConversion"/>
  </si>
  <si>
    <t>2026.  6.</t>
    <phoneticPr fontId="5" type="noConversion"/>
  </si>
  <si>
    <t>※ 적용시기 : 2026. 01. 01. 기초금액 발표분부터</t>
    <phoneticPr fontId="227" type="noConversion"/>
  </si>
  <si>
    <r>
      <rPr>
        <b/>
        <sz val="22"/>
        <color theme="1"/>
        <rFont val="맑은 고딕"/>
        <family val="2"/>
        <charset val="129"/>
        <scheme val="minor"/>
      </rPr>
      <t>2026년 토목</t>
    </r>
    <r>
      <rPr>
        <b/>
        <sz val="22"/>
        <color theme="1"/>
        <rFont val="돋움"/>
        <family val="3"/>
        <charset val="129"/>
      </rPr>
      <t>∙</t>
    </r>
    <r>
      <rPr>
        <b/>
        <sz val="22"/>
        <color theme="1"/>
        <rFont val="맑은 고딕"/>
        <family val="3"/>
        <charset val="129"/>
      </rPr>
      <t>조경</t>
    </r>
    <r>
      <rPr>
        <b/>
        <sz val="22"/>
        <color theme="1"/>
        <rFont val="돋움"/>
        <family val="3"/>
        <charset val="129"/>
      </rPr>
      <t>∙</t>
    </r>
    <r>
      <rPr>
        <b/>
        <sz val="22"/>
        <color theme="1"/>
        <rFont val="맑은 고딕"/>
        <family val="3"/>
        <charset val="129"/>
      </rPr>
      <t>산업환경설비공사</t>
    </r>
    <r>
      <rPr>
        <b/>
        <sz val="22"/>
        <color theme="1"/>
        <rFont val="맑은 고딕"/>
        <family val="2"/>
        <charset val="129"/>
      </rPr>
      <t xml:space="preserve"> 원가계산 간접공사비(제비율) 적용기준</t>
    </r>
    <r>
      <rPr>
        <b/>
        <sz val="26"/>
        <color theme="1"/>
        <rFont val="맑은 고딕"/>
        <family val="2"/>
        <charset val="129"/>
      </rPr>
      <t xml:space="preserve">
</t>
    </r>
    <r>
      <rPr>
        <sz val="13"/>
        <color rgb="FFFF0000"/>
        <rFont val="맑은 고딕"/>
        <family val="2"/>
        <charset val="129"/>
      </rPr>
      <t>(참고: 간접노무비율, 기타경비율, 일반관리비율, 이윤율, 공사이행보증수수료율은 조달청 분석요율임)</t>
    </r>
    <phoneticPr fontId="227" type="noConversion"/>
  </si>
  <si>
    <t>전문·
전기·통신·
소방·기타</t>
    <phoneticPr fontId="227" type="noConversion"/>
  </si>
  <si>
    <r>
      <rPr>
        <u/>
        <sz val="11"/>
        <color theme="1"/>
        <rFont val="맑은 고딕"/>
        <family val="3"/>
        <charset val="129"/>
        <scheme val="minor"/>
      </rPr>
      <t>(재+직노+도급자관급)</t>
    </r>
    <r>
      <rPr>
        <sz val="11"/>
        <color theme="1"/>
        <rFont val="맑은 고딕"/>
        <family val="3"/>
        <charset val="129"/>
        <scheme val="minor"/>
      </rPr>
      <t xml:space="preserve"> x 요율</t>
    </r>
    <r>
      <rPr>
        <vertAlign val="superscript"/>
        <sz val="11"/>
        <color theme="1"/>
        <rFont val="맑은 고딕"/>
        <family val="3"/>
        <charset val="129"/>
        <scheme val="minor"/>
      </rPr>
      <t>주2)</t>
    </r>
    <r>
      <rPr>
        <sz val="11"/>
        <color theme="1"/>
        <rFont val="맑은 고딕"/>
        <family val="3"/>
        <charset val="129"/>
        <scheme val="minor"/>
      </rPr>
      <t xml:space="preserve"> + 기초액과</t>
    </r>
    <phoneticPr fontId="227" type="noConversion"/>
  </si>
  <si>
    <r>
      <rPr>
        <u/>
        <sz val="11"/>
        <color theme="1"/>
        <rFont val="맑은 고딕"/>
        <family val="3"/>
        <charset val="129"/>
        <scheme val="minor"/>
      </rPr>
      <t>((재+직노)</t>
    </r>
    <r>
      <rPr>
        <sz val="11"/>
        <color theme="1"/>
        <rFont val="맑은 고딕"/>
        <family val="3"/>
        <charset val="129"/>
        <scheme val="minor"/>
      </rPr>
      <t xml:space="preserve"> x 요율</t>
    </r>
    <r>
      <rPr>
        <vertAlign val="superscript"/>
        <sz val="11"/>
        <color theme="1"/>
        <rFont val="맑은 고딕"/>
        <family val="3"/>
        <charset val="129"/>
        <scheme val="minor"/>
      </rPr>
      <t>주3)</t>
    </r>
    <r>
      <rPr>
        <sz val="11"/>
        <color theme="1"/>
        <rFont val="맑은 고딕"/>
        <family val="3"/>
        <charset val="129"/>
        <scheme val="minor"/>
      </rPr>
      <t xml:space="preserve"> + 기초액) x 1.2 중 작은 금액</t>
    </r>
    <phoneticPr fontId="227" type="noConversion"/>
  </si>
  <si>
    <t>10억 미만</t>
    <phoneticPr fontId="227" type="noConversion"/>
  </si>
  <si>
    <r>
      <t>산업안전보건관리비 대상액</t>
    </r>
    <r>
      <rPr>
        <vertAlign val="superscript"/>
        <sz val="11"/>
        <color theme="1"/>
        <rFont val="맑은 고딕"/>
        <family val="3"/>
        <charset val="129"/>
        <scheme val="minor"/>
      </rPr>
      <t>주1)</t>
    </r>
    <phoneticPr fontId="227" type="noConversion"/>
  </si>
  <si>
    <t>2025.7.1.</t>
    <phoneticPr fontId="227" type="noConversion"/>
  </si>
  <si>
    <t>10억 - 
50억 미만</t>
    <phoneticPr fontId="227" type="noConversion"/>
  </si>
  <si>
    <t xml:space="preserve"> * 적용제외: 국가유산수리공사, 전기, 정보통신, 소방시설</t>
    <phoneticPr fontId="227" type="noConversion"/>
  </si>
  <si>
    <r>
      <t xml:space="preserve">  주1) </t>
    </r>
    <r>
      <rPr>
        <u/>
        <sz val="11"/>
        <color theme="1"/>
        <rFont val="맑은 고딕"/>
        <family val="3"/>
        <charset val="129"/>
        <scheme val="minor"/>
      </rPr>
      <t>산업안전보건관리비 대상액</t>
    </r>
    <phoneticPr fontId="227" type="noConversion"/>
  </si>
  <si>
    <t xml:space="preserve">   - 재료비+직접노무비+도급자설치 관급금액</t>
    <phoneticPr fontId="227" type="noConversion"/>
  </si>
  <si>
    <t xml:space="preserve">  주2) 대상액이 재료비, 직접노무비, 도급자관급의 합계금액인 요율</t>
    <phoneticPr fontId="227" type="noConversion"/>
  </si>
  <si>
    <t xml:space="preserve">  주3) 대상액이 재료비, 직접노무비의 합계금액인 요율</t>
    <phoneticPr fontId="227" type="noConversion"/>
  </si>
  <si>
    <t>(직노) x 3.595</t>
    <phoneticPr fontId="227" type="noConversion"/>
  </si>
  <si>
    <t>(건강보험료) x 13.14</t>
    <phoneticPr fontId="227" type="noConversion"/>
  </si>
  <si>
    <t>(직노) x 4.75</t>
    <phoneticPr fontId="227" type="noConversion"/>
  </si>
  <si>
    <t xml:space="preserve"> * 공사기간 1개월(30일) 이상 모든 건설공사 
   (노인장기요양보험료는 소수점 다섯째자리에서 반올림)</t>
    <phoneticPr fontId="227" type="noConversion"/>
  </si>
  <si>
    <t xml:space="preserve"> * 모든 건설공사 적용. 
   노동부 고시 제2024-77호(2024. 12. 30.), 산업재해보상보험법시행령</t>
    <phoneticPr fontId="227" type="noConversion"/>
  </si>
  <si>
    <t xml:space="preserve"> * 산업안전보건관리비 산출 건설공사의 종류</t>
    <phoneticPr fontId="227" type="noConversion"/>
  </si>
  <si>
    <t>공사규모(직접공사비)</t>
    <phoneticPr fontId="227" type="noConversion"/>
  </si>
  <si>
    <t>[직공비x0.0108%]x공기(년)</t>
    <phoneticPr fontId="227" type="noConversion"/>
  </si>
  <si>
    <t>[79만원+(직공비-75억원)x0.0070%]x공기(년)</t>
    <phoneticPr fontId="227" type="noConversion"/>
  </si>
  <si>
    <t>[116만원+(직공비-130억원)x0.0059%]x공기(년)</t>
    <phoneticPr fontId="227" type="noConversion"/>
  </si>
  <si>
    <t>[186만원+(직공비-250억원)x0.0048%]x공기(년)</t>
    <phoneticPr fontId="227" type="noConversion"/>
  </si>
  <si>
    <t>[306만원+(직공비-500억원)x0.0040%]x공기(년)</t>
    <phoneticPr fontId="227" type="noConversion"/>
  </si>
  <si>
    <t xml:space="preserve"> ※ 건설업 산업안전보건관리비 계상 및 사용기준 (고용노동부 고시 제2024-53호, 2024.9.19.)</t>
    <phoneticPr fontId="227" type="noConversion"/>
  </si>
  <si>
    <t xml:space="preserve"> 26년 상반기 정부노임단가 기준 </t>
    <phoneticPr fontId="5" type="noConversion"/>
  </si>
  <si>
    <t>엔지니어링 노임단가('26년 숲가꾸기 원가요율적용)</t>
    <phoneticPr fontId="5" type="noConversion"/>
  </si>
  <si>
    <t>한국석유공사(2026년 6월 제주)</t>
    <phoneticPr fontId="5" type="noConversion"/>
  </si>
  <si>
    <t>벌목부</t>
    <phoneticPr fontId="5" type="noConversion"/>
  </si>
  <si>
    <t>3.15%(솎아베기 및 병해충방제)</t>
    <phoneticPr fontId="5" type="noConversion"/>
  </si>
  <si>
    <t>적용기준('26년 숲가꾸기사업 원가작성 적용요율)</t>
    <phoneticPr fontId="5" type="noConversion"/>
  </si>
  <si>
    <t xml:space="preserve"> □ 원가계산 법정 요율 등(2026년 조림 및 숲가꾸기 사업 원가작성 요율 적용기준 공문)</t>
    <phoneticPr fontId="5" type="noConversion"/>
  </si>
  <si>
    <t>난대상록활엽수B</t>
    <phoneticPr fontId="5" type="noConversion"/>
  </si>
  <si>
    <t>표준지 좌표</t>
    <phoneticPr fontId="5" type="noConversion"/>
  </si>
  <si>
    <t>표준지3</t>
  </si>
  <si>
    <t>표준지좌표</t>
    <phoneticPr fontId="68" type="noConversion"/>
  </si>
  <si>
    <t>표준지좌표</t>
    <phoneticPr fontId="5" type="noConversion"/>
  </si>
  <si>
    <t>1표준지</t>
    <phoneticPr fontId="5" type="noConversion"/>
  </si>
  <si>
    <t>2표준지</t>
  </si>
  <si>
    <t>3표준지</t>
  </si>
  <si>
    <t>평균</t>
    <phoneticPr fontId="5" type="noConversion"/>
  </si>
  <si>
    <t>26년 봄철 
신규(구 1)</t>
    <phoneticPr fontId="5" type="noConversion"/>
  </si>
  <si>
    <t>가시나무류
(조림 2년차)</t>
    <phoneticPr fontId="5" type="noConversion"/>
  </si>
  <si>
    <t>한남 조림(3.5), 선하지 2ha</t>
    <phoneticPr fontId="5" type="noConversion"/>
  </si>
  <si>
    <t>한남2024
구채종5</t>
    <phoneticPr fontId="5" type="noConversion"/>
  </si>
  <si>
    <t>문도지앞</t>
    <phoneticPr fontId="5" type="noConversion"/>
  </si>
  <si>
    <t>2025 신규조림(봄철행사)</t>
    <phoneticPr fontId="5" type="noConversion"/>
  </si>
  <si>
    <t>난대상록활엽수
(당해년도)</t>
    <phoneticPr fontId="5" type="noConversion"/>
  </si>
  <si>
    <t>8</t>
    <phoneticPr fontId="5" type="noConversion"/>
  </si>
  <si>
    <t>2차-3임반(각1.5ha*2) , 금악 1개소(1ha)</t>
    <phoneticPr fontId="5" type="noConversion"/>
  </si>
  <si>
    <t>지역시험림</t>
    <phoneticPr fontId="5" type="noConversion"/>
  </si>
  <si>
    <t>소나무 0～1m</t>
    <phoneticPr fontId="5" type="noConversion"/>
  </si>
  <si>
    <r>
      <t>소나무 0</t>
    </r>
    <r>
      <rPr>
        <sz val="12"/>
        <color rgb="FF000000"/>
        <rFont val="한양신명조"/>
        <family val="3"/>
        <charset val="129"/>
      </rPr>
      <t>～</t>
    </r>
    <r>
      <rPr>
        <sz val="12"/>
        <color rgb="FF000000"/>
        <rFont val="돋움"/>
        <family val="3"/>
        <charset val="129"/>
      </rPr>
      <t>2m</t>
    </r>
    <phoneticPr fontId="5" type="noConversion"/>
  </si>
  <si>
    <r>
      <t>소나무 0</t>
    </r>
    <r>
      <rPr>
        <sz val="12"/>
        <color rgb="FF000000"/>
        <rFont val="한양신명조"/>
        <family val="3"/>
        <charset val="129"/>
      </rPr>
      <t>～</t>
    </r>
    <r>
      <rPr>
        <sz val="12"/>
        <color rgb="FF000000"/>
        <rFont val="돋움"/>
        <family val="3"/>
        <charset val="129"/>
      </rPr>
      <t>4m</t>
    </r>
    <phoneticPr fontId="5" type="noConversion"/>
  </si>
  <si>
    <r>
      <t>소나무 0</t>
    </r>
    <r>
      <rPr>
        <sz val="12"/>
        <color rgb="FF000000"/>
        <rFont val="한양신명조"/>
        <family val="3"/>
        <charset val="129"/>
      </rPr>
      <t>～</t>
    </r>
    <r>
      <rPr>
        <sz val="12"/>
        <color rgb="FF000000"/>
        <rFont val="돋움"/>
        <family val="3"/>
        <charset val="129"/>
      </rPr>
      <t>6m</t>
    </r>
    <phoneticPr fontId="5" type="noConversion"/>
  </si>
  <si>
    <r>
      <t>소나무 2</t>
    </r>
    <r>
      <rPr>
        <sz val="12"/>
        <color rgb="FF000000"/>
        <rFont val="한양신명조"/>
        <family val="3"/>
        <charset val="129"/>
      </rPr>
      <t>～</t>
    </r>
    <r>
      <rPr>
        <sz val="12"/>
        <color rgb="FF000000"/>
        <rFont val="돋움"/>
        <family val="3"/>
        <charset val="129"/>
      </rPr>
      <t>4m</t>
    </r>
    <phoneticPr fontId="5" type="noConversion"/>
  </si>
  <si>
    <r>
      <t>소나무 2</t>
    </r>
    <r>
      <rPr>
        <sz val="12"/>
        <color rgb="FF000000"/>
        <rFont val="한양신명조"/>
        <family val="3"/>
        <charset val="129"/>
      </rPr>
      <t>～</t>
    </r>
    <r>
      <rPr>
        <sz val="12"/>
        <color rgb="FF000000"/>
        <rFont val="돋움"/>
        <family val="3"/>
        <charset val="129"/>
      </rPr>
      <t>6m</t>
    </r>
    <phoneticPr fontId="5" type="noConversion"/>
  </si>
  <si>
    <r>
      <t>소나무 4</t>
    </r>
    <r>
      <rPr>
        <sz val="12"/>
        <color rgb="FF000000"/>
        <rFont val="한양신명조"/>
        <family val="3"/>
        <charset val="129"/>
      </rPr>
      <t>～</t>
    </r>
    <r>
      <rPr>
        <sz val="12"/>
        <color rgb="FF000000"/>
        <rFont val="돋움"/>
        <family val="3"/>
        <charset val="129"/>
      </rPr>
      <t>6m</t>
    </r>
    <phoneticPr fontId="5" type="noConversion"/>
  </si>
  <si>
    <t>소나무 0～6m</t>
  </si>
  <si>
    <t>지역시험림</t>
    <phoneticPr fontId="5" type="noConversion"/>
  </si>
  <si>
    <t>소규모
행사지</t>
    <phoneticPr fontId="5" type="noConversion"/>
  </si>
  <si>
    <t>5구역</t>
    <phoneticPr fontId="5" type="noConversion"/>
  </si>
  <si>
    <t>상천 및
선하지</t>
    <phoneticPr fontId="5" type="noConversion"/>
  </si>
  <si>
    <t>난대상록활엽수
(3년차 이상)</t>
    <phoneticPr fontId="5" type="noConversion"/>
  </si>
  <si>
    <t>덩굴류</t>
    <phoneticPr fontId="5" type="noConversion"/>
  </si>
  <si>
    <t>한남시험림 현지외보존원</t>
    <phoneticPr fontId="5" type="noConversion"/>
  </si>
  <si>
    <t>세심정 밑</t>
    <phoneticPr fontId="5" type="noConversion"/>
  </si>
  <si>
    <t>26년 문도지
행사지</t>
    <phoneticPr fontId="5" type="noConversion"/>
  </si>
  <si>
    <t>3-0-3-1
8-0-5-1</t>
    <phoneticPr fontId="5" type="noConversion"/>
  </si>
  <si>
    <r>
      <t>한남 및 서귀포시험림 연구용 소나무류(</t>
    </r>
    <r>
      <rPr>
        <sz val="12"/>
        <color theme="1"/>
        <rFont val="돋움"/>
        <family val="3"/>
        <charset val="129"/>
      </rPr>
      <t>이병지, 위험목, 폭목 가지정리)</t>
    </r>
    <phoneticPr fontId="5" type="noConversion"/>
  </si>
  <si>
    <t>평균</t>
    <phoneticPr fontId="5" type="noConversion"/>
  </si>
  <si>
    <t>표준지좌표</t>
    <phoneticPr fontId="5" type="noConversion"/>
  </si>
  <si>
    <t>4</t>
    <phoneticPr fontId="5" type="noConversion"/>
  </si>
  <si>
    <t>서귀포시 남원읍 한남리 산 2-1 외</t>
    <phoneticPr fontId="227" type="noConversion"/>
  </si>
  <si>
    <t xml:space="preserve">  </t>
    <phoneticPr fontId="5" type="noConversion"/>
  </si>
  <si>
    <t>2026.    .     .</t>
    <phoneticPr fontId="227" type="noConversion"/>
  </si>
  <si>
    <t xml:space="preserve">한남5-2(4.5ha) </t>
    <phoneticPr fontId="5" type="noConversion"/>
  </si>
  <si>
    <t>(상효산10-1 라디에타파인 (1ha)</t>
    <phoneticPr fontId="5" type="noConversion"/>
  </si>
  <si>
    <t>한남 구 채종원3, 4구역(5.5ha),  5구역(3.5ha), 상천 산26-1(1ha), 선하지2ha</t>
    <phoneticPr fontId="5" type="noConversion"/>
  </si>
  <si>
    <t>저지시험림 및 한남시험림 등 임작업로</t>
    <phoneticPr fontId="5" type="noConversion"/>
  </si>
  <si>
    <t>구 채종원 2구역 하부 2ha</t>
    <phoneticPr fontId="5" type="noConversion"/>
  </si>
  <si>
    <t>2</t>
    <phoneticPr fontId="5" type="noConversion"/>
  </si>
  <si>
    <t>5</t>
    <phoneticPr fontId="5" type="noConversion"/>
  </si>
  <si>
    <t>7월</t>
    <phoneticPr fontId="227" type="noConversion"/>
  </si>
</sst>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87">
    <numFmt numFmtId="6" formatCode="&quot;₩&quot;#,##0;[Red]\-&quot;₩&quot;#,##0"/>
    <numFmt numFmtId="42" formatCode="_-&quot;₩&quot;* #,##0_-;\-&quot;₩&quot;* #,##0_-;_-&quot;₩&quot;* &quot;-&quot;_-;_-@_-"/>
    <numFmt numFmtId="41" formatCode="_-* #,##0_-;\-* #,##0_-;_-* &quot;-&quot;_-;_-@_-"/>
    <numFmt numFmtId="44" formatCode="_-&quot;₩&quot;* #,##0.00_-;\-&quot;₩&quot;* #,##0.00_-;_-&quot;₩&quot;* &quot;-&quot;??_-;_-@_-"/>
    <numFmt numFmtId="43" formatCode="_-* #,##0.00_-;\-* #,##0.00_-;_-* &quot;-&quot;??_-;_-@_-"/>
    <numFmt numFmtId="24" formatCode="\$#,##0_);[Red]\(\$#,##0\)"/>
    <numFmt numFmtId="176" formatCode="#,##0_ "/>
    <numFmt numFmtId="177" formatCode="_-* #,##0.00_-;\-* #,##0.00_-;_-* &quot;-&quot;_-;_-@_-"/>
    <numFmt numFmtId="178" formatCode="0.00_);[Red]\(0.00\)"/>
    <numFmt numFmtId="179" formatCode="#,##0.0_);[Red]\(#,##0.0\)"/>
    <numFmt numFmtId="180" formatCode="#,##0.00_);[Red]\(#,##0.00\)"/>
    <numFmt numFmtId="181" formatCode="0.00_ "/>
    <numFmt numFmtId="182" formatCode="#,##0_);[Red]\(#,##0\)"/>
    <numFmt numFmtId="183" formatCode="0_ "/>
    <numFmt numFmtId="184" formatCode="0.0_ "/>
    <numFmt numFmtId="185" formatCode="0.0"/>
    <numFmt numFmtId="186" formatCode="#,##0.00_ "/>
    <numFmt numFmtId="187" formatCode="_-* #,##0_-;&quot;₩&quot;\!\-* #,##0_-;_-* &quot;-&quot;_-;_-@_-"/>
    <numFmt numFmtId="188" formatCode="0_);[Red]\(0\)"/>
    <numFmt numFmtId="189" formatCode="_-* #,##0_-;\-* #,##0_-;_-* \-_-;_-@_-"/>
    <numFmt numFmtId="190" formatCode="_-* #,##0.00_-;\-* #,##0.00_-;_-* \-_-;_-@_-"/>
    <numFmt numFmtId="191" formatCode="_-* #,##0.0_-;\-* #,##0.0_-;_-* \-_-;_-@_-"/>
    <numFmt numFmtId="192" formatCode="0.0000_ "/>
    <numFmt numFmtId="193" formatCode="#,##0.000_ "/>
    <numFmt numFmtId="194" formatCode="#,##0.0000_);[Red]\(#,##0.0000\)"/>
    <numFmt numFmtId="195" formatCode="_-* #,##0.000_-;\-* #,##0.000_-;_-* \-_-;_-@_-"/>
    <numFmt numFmtId="196" formatCode="&quot;₩$&quot;#,##0_);&quot;₩(₩$&quot;#,##0&quot;₩)&quot;"/>
    <numFmt numFmtId="197" formatCode="_-* #,##0.00\ _B_F_-;\-* #,##0.00\ _B_F_-;_-* \-??\ _B_F_-;_-@_-"/>
    <numFmt numFmtId="198" formatCode="_-* #,##0.00\ _B_F_-;\-* #,##0.00\ _B_F_-;_-* &quot;-&quot;??\ _B_F_-;_-@_-"/>
    <numFmt numFmtId="199" formatCode="&quot;₩&quot;\$#,##0_);&quot;₩&quot;\(&quot;₩&quot;\$#,##0&quot;₩&quot;\)"/>
    <numFmt numFmtId="200" formatCode="_ * #,##0.00_ ;_ * \-#,##0.00_ ;_ * &quot;-&quot;??_ ;_ @_ "/>
    <numFmt numFmtId="201" formatCode="#,##0.0000000_);\(#,##0.0000000\)"/>
    <numFmt numFmtId="202" formatCode="#,##0.0;[Red]\(#,##0.0\)"/>
    <numFmt numFmtId="203" formatCode="#,##0.0;\-#,##0.000"/>
    <numFmt numFmtId="204" formatCode="_ * #,##0_ ;_ * \-#,##0_ ;_ * &quot;-&quot;_ ;_ @_ "/>
    <numFmt numFmtId="205" formatCode="#,##0;&quot;-&quot;#,##0"/>
    <numFmt numFmtId="206" formatCode="_ &quot;₩&quot;* #,##0_ ;_ &quot;₩&quot;* &quot;₩&quot;\!\-#,##0_ ;_ &quot;₩&quot;* &quot;-&quot;_ ;_ @_ "/>
    <numFmt numFmtId="207" formatCode="_ &quot;₩&quot;* #,##0.00_ ;_ &quot;₩&quot;* &quot;₩&quot;\!\-#,##0.00_ ;_ &quot;₩&quot;* &quot;-&quot;??_ ;_ @_ "/>
    <numFmt numFmtId="208" formatCode="_ * #,##0.00_ ;_ * &quot;₩&quot;\!\-#,##0.00_ ;_ * &quot;-&quot;??_ ;_ @_ "/>
    <numFmt numFmtId="209" formatCode="#."/>
    <numFmt numFmtId="210" formatCode="0.00_)"/>
    <numFmt numFmtId="211" formatCode="&quot;$&quot;#,##0.00_);[Red]\(&quot;$&quot;#,##0.00\)"/>
    <numFmt numFmtId="212" formatCode="&quot;$&quot;#,##0_);[Red]\(&quot;$&quot;#,##0\)"/>
    <numFmt numFmtId="213" formatCode="&quot;L&quot;#,##0.00_);\(&quot;L&quot;#,##0.00\)"/>
    <numFmt numFmtId="214" formatCode="&quot;$&quot;#,##0.00;;"/>
    <numFmt numFmtId="215" formatCode="_(&quot;L&quot;* #,##0_);_(&quot;L&quot;* \(#,##0\);_(&quot;L&quot;* &quot;-&quot;_);_(@_)"/>
    <numFmt numFmtId="216" formatCode="General_)"/>
    <numFmt numFmtId="217" formatCode="_-&quot;₩&quot;* #,##0_-;\!\-&quot;₩&quot;* #,##0_-;_-&quot;₩&quot;* &quot;-&quot;_-;_-@_-"/>
    <numFmt numFmtId="218" formatCode="_-* #,##0_-;\!\-* #,##0_-;_-* &quot;-&quot;_-;_-@_-"/>
    <numFmt numFmtId="219" formatCode="&quot;$&quot;#,##0.00"/>
    <numFmt numFmtId="220" formatCode="0.0_)"/>
    <numFmt numFmtId="221" formatCode="#.00"/>
    <numFmt numFmtId="222" formatCode="_ * #,##0.00_ ;_ * \-#,##0.00_ ;_ * \-??_ ;_ @_ "/>
    <numFmt numFmtId="223" formatCode="_ * #,##0_ ;_ * \-#,##0_ ;_ * \-_ ;_ @_ "/>
    <numFmt numFmtId="224" formatCode="_-* #,##0.000_-;\-* #,##0.000_-;_-* &quot;-&quot;??_-;_-@_-"/>
    <numFmt numFmtId="225" formatCode="* #,##0;* \-#,##0;* &quot;-&quot;;@"/>
    <numFmt numFmtId="226" formatCode="&quot;  &quot;@"/>
    <numFmt numFmtId="227" formatCode="&quot;?#,##0;\-&quot;&quot;?&quot;#,##0"/>
    <numFmt numFmtId="228" formatCode="&quot;₩&quot;#,##0.00;\!\-&quot;₩&quot;#,##0.00"/>
    <numFmt numFmtId="229" formatCode="&quot;₩&quot;#,##0.00;[Red]&quot;₩&quot;\!\!\-&quot;₩&quot;#,##0.00"/>
    <numFmt numFmtId="230" formatCode="_-&quot;₩&quot;* #,##0.00_-;\!\-&quot;₩&quot;* #,##0.00_-;_-&quot;₩&quot;* &quot;-&quot;??_-;_-@_-"/>
    <numFmt numFmtId="231" formatCode="&quot;₩&quot;#,##0;[Red]&quot;₩&quot;&quot;₩&quot;\!\!\-&quot;₩&quot;#,##0"/>
    <numFmt numFmtId="232" formatCode="_-* #,##0.00_-;&quot;₩&quot;&quot;₩&quot;&quot;₩&quot;\!\!\!\-* #,##0.00_-;_-* &quot;-&quot;??_-;_-@_-"/>
    <numFmt numFmtId="233" formatCode="_ * #,##0_ ;_ * &quot;₩&quot;&quot;₩&quot;\!\!\-#,##0_ ;_ * &quot;-&quot;??_ ;_ @_ "/>
    <numFmt numFmtId="234" formatCode="_-* #,##0_-;&quot;₩&quot;\!\!\-* #,##0_-;_-* &quot;-&quot;_-;_-@_-"/>
    <numFmt numFmtId="235" formatCode="&quot;₩&quot;#,##0;&quot;₩&quot;\!\-&quot;₩&quot;#,##0"/>
    <numFmt numFmtId="236" formatCode="&quot;₩&quot;#,##0.00;[Red]&quot;₩&quot;&quot;₩&quot;\!\!\-&quot;₩&quot;#,##0.00"/>
    <numFmt numFmtId="237" formatCode="#,##0."/>
    <numFmt numFmtId="238" formatCode="#,##0&quot; &quot;;[Red]&quot;△&quot;#,##0&quot; &quot;"/>
    <numFmt numFmtId="239" formatCode="* #,##0&quot; &quot;;[Red]* &quot;△&quot;#,##0&quot; &quot;;* @"/>
    <numFmt numFmtId="240" formatCode="#,##0.####;[Red]&quot;△&quot;#,##0.####"/>
    <numFmt numFmtId="241" formatCode="#,##0.00##;[Red]&quot;△&quot;#,##0.00##"/>
    <numFmt numFmtId="242" formatCode="%#.00"/>
    <numFmt numFmtId="243" formatCode="\$#.00"/>
    <numFmt numFmtId="244" formatCode="\$#."/>
    <numFmt numFmtId="245" formatCode="_-* #,##0_-;\-* #,##0_-;_-* &quot;-&quot;??_-;_-@_-"/>
    <numFmt numFmtId="246" formatCode="0.0000_);[Red]\(0.0000\)"/>
    <numFmt numFmtId="247" formatCode="0.00000_ "/>
    <numFmt numFmtId="248" formatCode="_-* #,##0.0000_-;\-* #,##0.0000_-;_-* &quot;-&quot;_-;_-@_-"/>
    <numFmt numFmtId="249" formatCode="0.00\ &quot;ha&quot;"/>
    <numFmt numFmtId="250" formatCode="0.0000"/>
    <numFmt numFmtId="251" formatCode="&quot;(&quot;#,###&quot;)&quot;"/>
    <numFmt numFmtId="252" formatCode="#,##0.0000"/>
    <numFmt numFmtId="253" formatCode="_-* #,##0.000_-;\-* #,##0.000_-;_-* &quot;-&quot;_-;_-@_-"/>
    <numFmt numFmtId="254" formatCode="0.000"/>
    <numFmt numFmtId="255" formatCode="0.00000"/>
    <numFmt numFmtId="256" formatCode="_-* #,##0.0_-;\-* #,##0.0_-;_-* &quot;-&quot;??_-;_-@_-"/>
  </numFmts>
  <fonts count="367">
    <font>
      <sz val="11"/>
      <name val="돋움"/>
      <family val="3"/>
      <charset val="129"/>
    </font>
    <font>
      <sz val="11"/>
      <color theme="1"/>
      <name val="맑은 고딕"/>
      <family val="2"/>
      <charset val="129"/>
      <scheme val="minor"/>
    </font>
    <font>
      <sz val="11"/>
      <name val="맑은 고딕"/>
      <family val="3"/>
      <charset val="129"/>
    </font>
    <font>
      <sz val="11"/>
      <color theme="1"/>
      <name val="맑은 고딕"/>
      <family val="2"/>
      <charset val="129"/>
      <scheme val="minor"/>
    </font>
    <font>
      <sz val="11"/>
      <name val="돋움"/>
      <family val="3"/>
      <charset val="129"/>
    </font>
    <font>
      <sz val="8"/>
      <name val="돋움"/>
      <family val="3"/>
      <charset val="129"/>
    </font>
    <font>
      <sz val="10"/>
      <name val="돋움"/>
      <family val="3"/>
      <charset val="129"/>
    </font>
    <font>
      <sz val="12"/>
      <name val="돋움"/>
      <family val="3"/>
      <charset val="129"/>
    </font>
    <font>
      <b/>
      <sz val="12"/>
      <name val="돋움"/>
      <family val="3"/>
      <charset val="129"/>
    </font>
    <font>
      <b/>
      <sz val="24"/>
      <name val="돋움"/>
      <family val="3"/>
      <charset val="129"/>
    </font>
    <font>
      <sz val="14"/>
      <name val="돋움"/>
      <family val="3"/>
      <charset val="129"/>
    </font>
    <font>
      <b/>
      <sz val="18"/>
      <name val="돋움"/>
      <family val="3"/>
      <charset val="129"/>
    </font>
    <font>
      <b/>
      <sz val="11"/>
      <name val="돋움"/>
      <family val="3"/>
      <charset val="129"/>
    </font>
    <font>
      <b/>
      <sz val="16"/>
      <name val="돋움"/>
      <family val="3"/>
      <charset val="129"/>
    </font>
    <font>
      <sz val="11"/>
      <color indexed="8"/>
      <name val="돋움"/>
      <family val="3"/>
      <charset val="129"/>
    </font>
    <font>
      <sz val="12"/>
      <name val="바탕체"/>
      <family val="1"/>
      <charset val="129"/>
    </font>
    <font>
      <sz val="10"/>
      <name val="Arial"/>
      <family val="2"/>
    </font>
    <font>
      <sz val="10"/>
      <name val="돋움체"/>
      <family val="3"/>
      <charset val="129"/>
    </font>
    <font>
      <u/>
      <sz val="11"/>
      <color indexed="36"/>
      <name val="돋움"/>
      <family val="3"/>
      <charset val="129"/>
    </font>
    <font>
      <sz val="10"/>
      <name val="MS Sans Serif"/>
      <family val="2"/>
    </font>
    <font>
      <b/>
      <sz val="10"/>
      <name val="Helv"/>
      <family val="2"/>
    </font>
    <font>
      <sz val="8"/>
      <name val="Arial"/>
      <family val="2"/>
    </font>
    <font>
      <b/>
      <sz val="12"/>
      <name val="Helv"/>
      <family val="2"/>
    </font>
    <font>
      <b/>
      <sz val="12"/>
      <name val="Arial"/>
      <family val="2"/>
    </font>
    <font>
      <b/>
      <sz val="18"/>
      <name val="Arial"/>
      <family val="2"/>
    </font>
    <font>
      <b/>
      <sz val="11"/>
      <name val="Helv"/>
      <family val="2"/>
    </font>
    <font>
      <sz val="14"/>
      <color indexed="8"/>
      <name val="굴림"/>
      <family val="3"/>
      <charset val="129"/>
    </font>
    <font>
      <sz val="11"/>
      <color indexed="8"/>
      <name val="맑은 고딕"/>
      <family val="3"/>
      <charset val="129"/>
    </font>
    <font>
      <sz val="11"/>
      <color indexed="9"/>
      <name val="맑은 고딕"/>
      <family val="3"/>
      <charset val="129"/>
    </font>
    <font>
      <sz val="11"/>
      <color indexed="10"/>
      <name val="맑은 고딕"/>
      <family val="3"/>
      <charset val="129"/>
    </font>
    <font>
      <b/>
      <sz val="11"/>
      <color indexed="52"/>
      <name val="맑은 고딕"/>
      <family val="3"/>
      <charset val="129"/>
    </font>
    <font>
      <sz val="11"/>
      <color indexed="20"/>
      <name val="맑은 고딕"/>
      <family val="3"/>
      <charset val="129"/>
    </font>
    <font>
      <sz val="11"/>
      <color indexed="60"/>
      <name val="맑은 고딕"/>
      <family val="3"/>
      <charset val="129"/>
    </font>
    <font>
      <i/>
      <sz val="11"/>
      <color indexed="23"/>
      <name val="맑은 고딕"/>
      <family val="3"/>
      <charset val="129"/>
    </font>
    <font>
      <b/>
      <sz val="11"/>
      <color indexed="9"/>
      <name val="맑은 고딕"/>
      <family val="3"/>
      <charset val="129"/>
    </font>
    <font>
      <sz val="11"/>
      <color indexed="52"/>
      <name val="맑은 고딕"/>
      <family val="3"/>
      <charset val="129"/>
    </font>
    <font>
      <b/>
      <sz val="11"/>
      <color indexed="8"/>
      <name val="맑은 고딕"/>
      <family val="3"/>
      <charset val="129"/>
    </font>
    <font>
      <sz val="11"/>
      <color indexed="62"/>
      <name val="맑은 고딕"/>
      <family val="3"/>
      <charset val="129"/>
    </font>
    <font>
      <b/>
      <sz val="18"/>
      <color indexed="56"/>
      <name val="맑은 고딕"/>
      <family val="3"/>
      <charset val="129"/>
    </font>
    <font>
      <b/>
      <sz val="15"/>
      <color indexed="56"/>
      <name val="맑은 고딕"/>
      <family val="3"/>
      <charset val="129"/>
    </font>
    <font>
      <b/>
      <sz val="13"/>
      <color indexed="56"/>
      <name val="맑은 고딕"/>
      <family val="3"/>
      <charset val="129"/>
    </font>
    <font>
      <b/>
      <sz val="11"/>
      <color indexed="56"/>
      <name val="맑은 고딕"/>
      <family val="3"/>
      <charset val="129"/>
    </font>
    <font>
      <sz val="11"/>
      <color indexed="17"/>
      <name val="맑은 고딕"/>
      <family val="3"/>
      <charset val="129"/>
    </font>
    <font>
      <b/>
      <sz val="11"/>
      <color indexed="63"/>
      <name val="맑은 고딕"/>
      <family val="3"/>
      <charset val="129"/>
    </font>
    <font>
      <sz val="11"/>
      <name val="굴림"/>
      <family val="3"/>
      <charset val="129"/>
    </font>
    <font>
      <sz val="10"/>
      <name val="굴림"/>
      <family val="3"/>
      <charset val="129"/>
    </font>
    <font>
      <b/>
      <sz val="20"/>
      <name val="굴림"/>
      <family val="3"/>
      <charset val="129"/>
    </font>
    <font>
      <sz val="14"/>
      <name val="굴림"/>
      <family val="3"/>
      <charset val="129"/>
    </font>
    <font>
      <sz val="13"/>
      <name val="굴림"/>
      <family val="3"/>
      <charset val="129"/>
    </font>
    <font>
      <b/>
      <sz val="13"/>
      <name val="굴림"/>
      <family val="3"/>
      <charset val="129"/>
    </font>
    <font>
      <sz val="11"/>
      <name val="돋움"/>
      <family val="3"/>
      <charset val="129"/>
    </font>
    <font>
      <sz val="11"/>
      <color indexed="8"/>
      <name val="맑은 고딕"/>
      <family val="3"/>
      <charset val="129"/>
    </font>
    <font>
      <sz val="12"/>
      <name val="바탕체"/>
      <family val="1"/>
      <charset val="129"/>
    </font>
    <font>
      <sz val="10"/>
      <name val="돋움체"/>
      <family val="3"/>
      <charset val="129"/>
    </font>
    <font>
      <b/>
      <sz val="10"/>
      <name val="Arial"/>
      <family val="2"/>
    </font>
    <font>
      <b/>
      <sz val="11"/>
      <name val="Arial"/>
      <family val="2"/>
    </font>
    <font>
      <sz val="11"/>
      <color indexed="14"/>
      <name val="Calibri"/>
      <family val="2"/>
    </font>
    <font>
      <b/>
      <sz val="11"/>
      <name val="돋움"/>
      <family val="3"/>
      <charset val="129"/>
    </font>
    <font>
      <sz val="11"/>
      <color indexed="8"/>
      <name val="Calibri"/>
      <family val="2"/>
    </font>
    <font>
      <b/>
      <sz val="15"/>
      <color indexed="62"/>
      <name val="Calibri"/>
      <family val="2"/>
    </font>
    <font>
      <b/>
      <sz val="13"/>
      <color indexed="62"/>
      <name val="Calibri"/>
      <family val="2"/>
    </font>
    <font>
      <b/>
      <sz val="11"/>
      <color indexed="62"/>
      <name val="Calibri"/>
      <family val="2"/>
    </font>
    <font>
      <b/>
      <sz val="18"/>
      <color indexed="62"/>
      <name val="Cambria"/>
      <family val="1"/>
    </font>
    <font>
      <sz val="11"/>
      <color indexed="8"/>
      <name val="맑은 고딕"/>
      <family val="3"/>
    </font>
    <font>
      <b/>
      <sz val="20"/>
      <name val="돋움"/>
      <family val="3"/>
    </font>
    <font>
      <sz val="11"/>
      <color indexed="8"/>
      <name val="돋움"/>
      <family val="3"/>
    </font>
    <font>
      <b/>
      <sz val="12"/>
      <color indexed="8"/>
      <name val="돋움"/>
      <family val="3"/>
    </font>
    <font>
      <b/>
      <sz val="12"/>
      <color indexed="10"/>
      <name val="돋움"/>
      <family val="3"/>
    </font>
    <font>
      <b/>
      <sz val="6"/>
      <name val="굴림체"/>
      <family val="3"/>
    </font>
    <font>
      <sz val="12"/>
      <name val="돋움"/>
      <family val="3"/>
    </font>
    <font>
      <sz val="11"/>
      <name val="돋움"/>
      <family val="3"/>
    </font>
    <font>
      <sz val="8"/>
      <name val="돋움"/>
      <family val="3"/>
    </font>
    <font>
      <b/>
      <sz val="12"/>
      <name val="돋움"/>
      <family val="3"/>
    </font>
    <font>
      <sz val="9"/>
      <name val="돋움"/>
      <family val="3"/>
    </font>
    <font>
      <sz val="12"/>
      <color indexed="10"/>
      <name val="돋움"/>
      <family val="3"/>
    </font>
    <font>
      <i/>
      <sz val="12"/>
      <name val="돋움"/>
      <family val="3"/>
    </font>
    <font>
      <sz val="12"/>
      <color indexed="8"/>
      <name val="돋움"/>
      <family val="3"/>
    </font>
    <font>
      <b/>
      <sz val="14"/>
      <name val="돋움"/>
      <family val="3"/>
    </font>
    <font>
      <sz val="10"/>
      <name val="돋움"/>
      <family val="3"/>
    </font>
    <font>
      <b/>
      <sz val="10"/>
      <name val="돋움"/>
      <family val="3"/>
    </font>
    <font>
      <sz val="8"/>
      <name val="맑은 고딕"/>
      <family val="3"/>
    </font>
    <font>
      <b/>
      <sz val="10"/>
      <color indexed="8"/>
      <name val="돋움"/>
      <family val="3"/>
    </font>
    <font>
      <b/>
      <sz val="9"/>
      <name val="돋움"/>
      <family val="3"/>
    </font>
    <font>
      <sz val="12"/>
      <name val="바탕체"/>
      <family val="1"/>
      <charset val="129"/>
    </font>
    <font>
      <sz val="10"/>
      <name val="돋움체"/>
      <family val="3"/>
      <charset val="129"/>
    </font>
    <font>
      <b/>
      <sz val="11"/>
      <name val="돋움"/>
      <family val="3"/>
      <charset val="129"/>
    </font>
    <font>
      <sz val="12"/>
      <name val="바탕체"/>
      <family val="1"/>
      <charset val="129"/>
    </font>
    <font>
      <sz val="10"/>
      <name val="돋움체"/>
      <family val="3"/>
      <charset val="129"/>
    </font>
    <font>
      <b/>
      <sz val="11"/>
      <name val="돋움"/>
      <family val="3"/>
      <charset val="129"/>
    </font>
    <font>
      <sz val="11"/>
      <color theme="1"/>
      <name val="맑은 고딕"/>
      <family val="3"/>
      <charset val="129"/>
      <scheme val="minor"/>
    </font>
    <font>
      <sz val="11"/>
      <color theme="1"/>
      <name val="Calibri"/>
      <family val="2"/>
    </font>
    <font>
      <sz val="11"/>
      <color theme="0"/>
      <name val="Calibri"/>
      <family val="2"/>
    </font>
    <font>
      <sz val="11"/>
      <color rgb="FFFF0000"/>
      <name val="Calibri"/>
      <family val="2"/>
    </font>
    <font>
      <b/>
      <sz val="11"/>
      <color rgb="FFFA7D00"/>
      <name val="Calibri"/>
      <family val="2"/>
    </font>
    <font>
      <sz val="11"/>
      <color rgb="FF9C6500"/>
      <name val="Calibri"/>
      <family val="2"/>
    </font>
    <font>
      <i/>
      <sz val="11"/>
      <color rgb="FF7F7F7F"/>
      <name val="Calibri"/>
      <family val="2"/>
    </font>
    <font>
      <b/>
      <sz val="11"/>
      <color theme="0"/>
      <name val="Calibri"/>
      <family val="2"/>
    </font>
    <font>
      <sz val="11"/>
      <color rgb="FFFA7D00"/>
      <name val="Calibri"/>
      <family val="2"/>
    </font>
    <font>
      <b/>
      <sz val="11"/>
      <color theme="1"/>
      <name val="Calibri"/>
      <family val="2"/>
    </font>
    <font>
      <sz val="11"/>
      <color rgb="FF3F3F76"/>
      <name val="Calibri"/>
      <family val="2"/>
    </font>
    <font>
      <sz val="11"/>
      <color rgb="FF006100"/>
      <name val="Calibri"/>
      <family val="2"/>
    </font>
    <font>
      <b/>
      <sz val="11"/>
      <color rgb="FF3F3F3F"/>
      <name val="Calibri"/>
      <family val="2"/>
    </font>
    <font>
      <sz val="11"/>
      <color theme="1"/>
      <name val="HY그래픽"/>
      <family val="1"/>
      <charset val="129"/>
    </font>
    <font>
      <b/>
      <sz val="11"/>
      <color rgb="FF000000"/>
      <name val="돋움"/>
      <family val="3"/>
      <charset val="129"/>
    </font>
    <font>
      <sz val="11"/>
      <color rgb="FF000000"/>
      <name val="돋움"/>
      <family val="3"/>
      <charset val="129"/>
    </font>
    <font>
      <sz val="11"/>
      <color theme="1"/>
      <name val="돋움"/>
      <family val="3"/>
      <charset val="129"/>
    </font>
    <font>
      <sz val="10"/>
      <name val="Times New Roman"/>
      <family val="1"/>
    </font>
    <font>
      <sz val="12"/>
      <color indexed="8"/>
      <name val="바탕체"/>
      <family val="1"/>
      <charset val="129"/>
    </font>
    <font>
      <sz val="10"/>
      <color indexed="8"/>
      <name val="Arial"/>
      <family val="2"/>
    </font>
    <font>
      <sz val="12"/>
      <name val="Times New Roman"/>
      <family val="1"/>
    </font>
    <font>
      <sz val="1"/>
      <color indexed="16"/>
      <name val="Courier"/>
      <family val="3"/>
    </font>
    <font>
      <sz val="11"/>
      <name val="바탕체"/>
      <family val="1"/>
      <charset val="129"/>
    </font>
    <font>
      <sz val="10"/>
      <name val="¸iA¶"/>
      <family val="3"/>
      <charset val="129"/>
    </font>
    <font>
      <sz val="11"/>
      <name val="굴림체"/>
      <family val="3"/>
      <charset val="129"/>
    </font>
    <font>
      <sz val="11"/>
      <color indexed="8"/>
      <name val="굴림체"/>
      <family val="3"/>
      <charset val="129"/>
    </font>
    <font>
      <sz val="10"/>
      <name val="Courier New"/>
      <family val="3"/>
    </font>
    <font>
      <sz val="11"/>
      <name val="±¼¸²A¼"/>
      <family val="3"/>
      <charset val="129"/>
    </font>
    <font>
      <sz val="11"/>
      <color indexed="9"/>
      <name val="Calibri"/>
      <family val="2"/>
    </font>
    <font>
      <sz val="11"/>
      <color theme="0"/>
      <name val="맑은 고딕"/>
      <family val="3"/>
      <charset val="129"/>
      <scheme val="minor"/>
    </font>
    <font>
      <sz val="12"/>
      <name val="ⓒoUAAA¨u"/>
      <family val="1"/>
      <charset val="129"/>
    </font>
    <font>
      <sz val="11"/>
      <name val="￥i￠￢￠?o"/>
      <family val="3"/>
      <charset val="129"/>
    </font>
    <font>
      <sz val="12"/>
      <name val="¹UAAA¼"/>
      <family val="3"/>
      <charset val="129"/>
    </font>
    <font>
      <sz val="12"/>
      <name val="¹ÙÅÁÃ¼"/>
      <family val="1"/>
      <charset val="129"/>
    </font>
    <font>
      <sz val="11"/>
      <name val="µ¸¿ò"/>
      <family val="3"/>
      <charset val="129"/>
    </font>
    <font>
      <sz val="10"/>
      <color indexed="8"/>
      <name val="한컴바탕"/>
      <family val="1"/>
      <charset val="129"/>
    </font>
    <font>
      <sz val="10"/>
      <name val="μ¸¿oA¼"/>
      <family val="3"/>
      <charset val="129"/>
    </font>
    <font>
      <sz val="11"/>
      <color indexed="20"/>
      <name val="Calibri"/>
      <family val="2"/>
    </font>
    <font>
      <b/>
      <sz val="8"/>
      <name val="Arial"/>
      <family val="2"/>
    </font>
    <font>
      <sz val="12"/>
      <name val="System"/>
      <family val="2"/>
      <charset val="129"/>
    </font>
    <font>
      <sz val="12"/>
      <name val="Arial"/>
      <family val="2"/>
    </font>
    <font>
      <sz val="12"/>
      <color indexed="8"/>
      <name val="Arial"/>
      <family val="2"/>
    </font>
    <font>
      <b/>
      <sz val="11"/>
      <color indexed="52"/>
      <name val="Calibri"/>
      <family val="2"/>
    </font>
    <font>
      <b/>
      <sz val="11"/>
      <color indexed="9"/>
      <name val="Calibri"/>
      <family val="2"/>
    </font>
    <font>
      <sz val="10"/>
      <color indexed="9"/>
      <name val="Arial"/>
      <family val="2"/>
    </font>
    <font>
      <sz val="1"/>
      <color indexed="16"/>
      <name val="한컴바탕"/>
      <family val="1"/>
      <charset val="129"/>
    </font>
    <font>
      <sz val="9"/>
      <name val="Arial"/>
      <family val="2"/>
    </font>
    <font>
      <b/>
      <sz val="11"/>
      <color indexed="16"/>
      <name val="Arial"/>
      <family val="2"/>
    </font>
    <font>
      <b/>
      <sz val="10"/>
      <color indexed="17"/>
      <name val="Arial"/>
      <family val="2"/>
    </font>
    <font>
      <b/>
      <sz val="9"/>
      <name val="Arial"/>
      <family val="2"/>
    </font>
    <font>
      <sz val="10"/>
      <name val="MS Serif"/>
      <family val="1"/>
    </font>
    <font>
      <b/>
      <i/>
      <sz val="14"/>
      <name val="Times New Roman"/>
      <family val="1"/>
    </font>
    <font>
      <sz val="10"/>
      <color indexed="16"/>
      <name val="MS Serif"/>
      <family val="1"/>
    </font>
    <font>
      <sz val="10"/>
      <color indexed="16"/>
      <name val="한컴바탕"/>
      <family val="1"/>
      <charset val="129"/>
    </font>
    <font>
      <i/>
      <sz val="11"/>
      <color indexed="23"/>
      <name val="Calibri"/>
      <family val="2"/>
    </font>
    <font>
      <u/>
      <sz val="8.5"/>
      <color indexed="36"/>
      <name val="바탕체"/>
      <family val="1"/>
      <charset val="129"/>
    </font>
    <font>
      <sz val="11"/>
      <color indexed="17"/>
      <name val="Calibri"/>
      <family val="2"/>
    </font>
    <font>
      <sz val="10"/>
      <name val="바탕체"/>
      <family val="1"/>
      <charset val="129"/>
    </font>
    <font>
      <b/>
      <sz val="12"/>
      <color indexed="8"/>
      <name val="Arial"/>
      <family val="2"/>
    </font>
    <font>
      <b/>
      <sz val="10"/>
      <name val="Tahoma"/>
      <family val="2"/>
    </font>
    <font>
      <b/>
      <sz val="9"/>
      <color indexed="9"/>
      <name val="Arial"/>
      <family val="2"/>
    </font>
    <font>
      <b/>
      <i/>
      <sz val="12"/>
      <color indexed="16"/>
      <name val="Times New Roman"/>
      <family val="1"/>
    </font>
    <font>
      <b/>
      <sz val="11"/>
      <color indexed="56"/>
      <name val="Calibri"/>
      <family val="2"/>
    </font>
    <font>
      <b/>
      <sz val="1"/>
      <color indexed="16"/>
      <name val="한컴바탕"/>
      <family val="1"/>
      <charset val="129"/>
    </font>
    <font>
      <b/>
      <sz val="1"/>
      <color indexed="16"/>
      <name val="Courier"/>
      <family val="3"/>
    </font>
    <font>
      <u/>
      <sz val="8.5"/>
      <color indexed="12"/>
      <name val="바탕체"/>
      <family val="1"/>
      <charset val="129"/>
    </font>
    <font>
      <sz val="8"/>
      <color indexed="8"/>
      <name val="Arial"/>
      <family val="2"/>
    </font>
    <font>
      <sz val="11"/>
      <color indexed="52"/>
      <name val="Calibri"/>
      <family val="2"/>
    </font>
    <font>
      <b/>
      <sz val="10"/>
      <name val="굴림체"/>
      <family val="3"/>
      <charset val="129"/>
    </font>
    <font>
      <b/>
      <i/>
      <sz val="12"/>
      <name val="Times New Roman"/>
      <family val="1"/>
    </font>
    <font>
      <b/>
      <i/>
      <sz val="12"/>
      <color indexed="8"/>
      <name val="Times New Roman"/>
      <family val="1"/>
    </font>
    <font>
      <sz val="11"/>
      <color indexed="60"/>
      <name val="Calibri"/>
      <family val="2"/>
    </font>
    <font>
      <sz val="7"/>
      <name val="Small Fonts"/>
      <family val="2"/>
    </font>
    <font>
      <b/>
      <sz val="11"/>
      <color indexed="63"/>
      <name val="Calibri"/>
      <family val="2"/>
    </font>
    <font>
      <b/>
      <sz val="16"/>
      <name val="Times New Roman"/>
      <family val="1"/>
    </font>
    <font>
      <sz val="8"/>
      <name val="Helv"/>
      <family val="2"/>
    </font>
    <font>
      <sz val="8"/>
      <color indexed="8"/>
      <name val="한컴바탕"/>
      <family val="1"/>
      <charset val="129"/>
    </font>
    <font>
      <b/>
      <sz val="12"/>
      <color indexed="16"/>
      <name val="Arial"/>
      <family val="2"/>
    </font>
    <font>
      <b/>
      <i/>
      <sz val="18"/>
      <color indexed="16"/>
      <name val="Times New Roman"/>
      <family val="1"/>
    </font>
    <font>
      <b/>
      <sz val="8"/>
      <color indexed="8"/>
      <name val="Helv"/>
      <family val="2"/>
    </font>
    <font>
      <b/>
      <sz val="8"/>
      <color indexed="8"/>
      <name val="한컴바탕"/>
      <family val="1"/>
      <charset val="129"/>
    </font>
    <font>
      <b/>
      <i/>
      <sz val="9"/>
      <name val="Times New Roman"/>
      <family val="1"/>
    </font>
    <font>
      <b/>
      <i/>
      <sz val="9"/>
      <color indexed="8"/>
      <name val="Times New Roman"/>
      <family val="1"/>
    </font>
    <font>
      <sz val="18"/>
      <color indexed="12"/>
      <name val="한컴바탕"/>
      <family val="1"/>
      <charset val="129"/>
    </font>
    <font>
      <b/>
      <u/>
      <sz val="13"/>
      <name val="굴림체"/>
      <family val="3"/>
      <charset val="129"/>
    </font>
    <font>
      <b/>
      <u/>
      <sz val="13"/>
      <color indexed="8"/>
      <name val="굴림체"/>
      <family val="3"/>
      <charset val="129"/>
    </font>
    <font>
      <sz val="12"/>
      <name val="굴림체"/>
      <family val="3"/>
      <charset val="129"/>
    </font>
    <font>
      <sz val="12"/>
      <color indexed="8"/>
      <name val="굴림체"/>
      <family val="3"/>
      <charset val="129"/>
    </font>
    <font>
      <b/>
      <sz val="8"/>
      <color indexed="32"/>
      <name val="Arial"/>
      <family val="2"/>
    </font>
    <font>
      <sz val="8"/>
      <name val="바탕체"/>
      <family val="1"/>
      <charset val="129"/>
    </font>
    <font>
      <sz val="8"/>
      <color indexed="8"/>
      <name val="바탕체"/>
      <family val="1"/>
      <charset val="129"/>
    </font>
    <font>
      <sz val="11"/>
      <color indexed="10"/>
      <name val="Calibri"/>
      <family val="2"/>
    </font>
    <font>
      <sz val="11"/>
      <color rgb="FFFF0000"/>
      <name val="맑은 고딕"/>
      <family val="3"/>
      <charset val="129"/>
      <scheme val="minor"/>
    </font>
    <font>
      <b/>
      <sz val="11"/>
      <color rgb="FFFA7D00"/>
      <name val="맑은 고딕"/>
      <family val="3"/>
      <charset val="129"/>
      <scheme val="minor"/>
    </font>
    <font>
      <b/>
      <sz val="11"/>
      <color indexed="10"/>
      <name val="맑은 고딕"/>
      <family val="3"/>
      <charset val="129"/>
    </font>
    <font>
      <sz val="1"/>
      <color indexed="8"/>
      <name val="Courier"/>
      <family val="3"/>
    </font>
    <font>
      <sz val="1"/>
      <color indexed="8"/>
      <name val="한컴바탕"/>
      <family val="1"/>
      <charset val="129"/>
    </font>
    <font>
      <b/>
      <sz val="1"/>
      <color indexed="8"/>
      <name val="Courier"/>
      <family val="3"/>
    </font>
    <font>
      <b/>
      <sz val="1"/>
      <color indexed="8"/>
      <name val="한컴바탕"/>
      <family val="1"/>
      <charset val="129"/>
    </font>
    <font>
      <sz val="12"/>
      <name val="명조"/>
      <family val="3"/>
      <charset val="129"/>
    </font>
    <font>
      <sz val="12"/>
      <color indexed="8"/>
      <name val="한컴바탕"/>
      <family val="1"/>
      <charset val="129"/>
    </font>
    <font>
      <sz val="11"/>
      <color rgb="FF9C0006"/>
      <name val="맑은 고딕"/>
      <family val="3"/>
      <charset val="129"/>
      <scheme val="minor"/>
    </font>
    <font>
      <u/>
      <sz val="11"/>
      <color indexed="20"/>
      <name val="돋움"/>
      <family val="3"/>
    </font>
    <font>
      <u/>
      <sz val="12"/>
      <color indexed="36"/>
      <name val="바탕체"/>
      <family val="1"/>
      <charset val="129"/>
    </font>
    <font>
      <u/>
      <sz val="12"/>
      <color indexed="20"/>
      <name val="바탕체"/>
      <family val="1"/>
      <charset val="129"/>
    </font>
    <font>
      <sz val="10"/>
      <name val="굴림체"/>
      <family val="3"/>
      <charset val="129"/>
    </font>
    <font>
      <sz val="1"/>
      <color indexed="0"/>
      <name val="Courier"/>
      <family val="3"/>
    </font>
    <font>
      <sz val="11"/>
      <color rgb="FF9C6500"/>
      <name val="맑은 고딕"/>
      <family val="3"/>
      <charset val="129"/>
      <scheme val="minor"/>
    </font>
    <font>
      <sz val="11"/>
      <color indexed="19"/>
      <name val="맑은 고딕"/>
      <family val="3"/>
      <charset val="129"/>
    </font>
    <font>
      <sz val="10"/>
      <name val="굃굍 굊긕긘긞긏"/>
      <family val="1"/>
      <charset val="129"/>
    </font>
    <font>
      <sz val="10"/>
      <color indexed="8"/>
      <name val="바탕"/>
      <family val="1"/>
      <charset val="129"/>
    </font>
    <font>
      <i/>
      <sz val="11"/>
      <color rgb="FF7F7F7F"/>
      <name val="맑은 고딕"/>
      <family val="3"/>
      <charset val="129"/>
      <scheme val="minor"/>
    </font>
    <font>
      <b/>
      <sz val="11"/>
      <color theme="0"/>
      <name val="맑은 고딕"/>
      <family val="3"/>
      <charset val="129"/>
      <scheme val="minor"/>
    </font>
    <font>
      <sz val="10"/>
      <name val="명조"/>
      <family val="3"/>
      <charset val="129"/>
    </font>
    <font>
      <sz val="11"/>
      <color rgb="FFFA7D00"/>
      <name val="맑은 고딕"/>
      <family val="3"/>
      <charset val="129"/>
      <scheme val="minor"/>
    </font>
    <font>
      <b/>
      <sz val="11"/>
      <color theme="1"/>
      <name val="맑은 고딕"/>
      <family val="3"/>
      <charset val="129"/>
      <scheme val="minor"/>
    </font>
    <font>
      <b/>
      <sz val="11"/>
      <color indexed="8"/>
      <name val="Calibri"/>
      <family val="2"/>
    </font>
    <font>
      <sz val="10"/>
      <name val="궁서(English)"/>
      <family val="3"/>
      <charset val="129"/>
    </font>
    <font>
      <sz val="12"/>
      <name val="견고딕"/>
      <family val="1"/>
      <charset val="129"/>
    </font>
    <font>
      <sz val="11"/>
      <color rgb="FF3F3F76"/>
      <name val="맑은 고딕"/>
      <family val="3"/>
      <charset val="129"/>
      <scheme val="minor"/>
    </font>
    <font>
      <sz val="11"/>
      <color indexed="62"/>
      <name val="Calibri"/>
      <family val="2"/>
    </font>
    <font>
      <b/>
      <sz val="15"/>
      <color theme="3"/>
      <name val="맑은 고딕"/>
      <family val="3"/>
      <charset val="129"/>
      <scheme val="minor"/>
    </font>
    <font>
      <b/>
      <sz val="15"/>
      <color indexed="62"/>
      <name val="맑은 고딕"/>
      <family val="3"/>
      <charset val="129"/>
    </font>
    <font>
      <b/>
      <sz val="18"/>
      <color theme="3"/>
      <name val="맑은 고딕"/>
      <family val="3"/>
      <charset val="129"/>
      <scheme val="major"/>
    </font>
    <font>
      <b/>
      <sz val="13"/>
      <color theme="3"/>
      <name val="맑은 고딕"/>
      <family val="3"/>
      <charset val="129"/>
      <scheme val="minor"/>
    </font>
    <font>
      <b/>
      <sz val="13"/>
      <color indexed="62"/>
      <name val="맑은 고딕"/>
      <family val="3"/>
      <charset val="129"/>
    </font>
    <font>
      <b/>
      <sz val="11"/>
      <color theme="3"/>
      <name val="맑은 고딕"/>
      <family val="3"/>
      <charset val="129"/>
      <scheme val="minor"/>
    </font>
    <font>
      <b/>
      <sz val="11"/>
      <color indexed="62"/>
      <name val="맑은 고딕"/>
      <family val="3"/>
      <charset val="129"/>
    </font>
    <font>
      <b/>
      <sz val="18"/>
      <color indexed="62"/>
      <name val="맑은 고딕"/>
      <family val="3"/>
      <charset val="129"/>
    </font>
    <font>
      <sz val="17"/>
      <name val="바탕체"/>
      <family val="1"/>
      <charset val="129"/>
    </font>
    <font>
      <sz val="11"/>
      <color rgb="FF006100"/>
      <name val="맑은 고딕"/>
      <family val="3"/>
      <charset val="129"/>
      <scheme val="minor"/>
    </font>
    <font>
      <b/>
      <sz val="11"/>
      <color rgb="FF3F3F3F"/>
      <name val="맑은 고딕"/>
      <family val="3"/>
      <charset val="129"/>
      <scheme val="minor"/>
    </font>
    <font>
      <sz val="10"/>
      <color indexed="8"/>
      <name val="굴림체"/>
      <family val="3"/>
      <charset val="129"/>
    </font>
    <font>
      <u/>
      <sz val="12"/>
      <color indexed="12"/>
      <name val="바탕체"/>
      <family val="1"/>
      <charset val="129"/>
    </font>
    <font>
      <sz val="12"/>
      <color rgb="FF000000"/>
      <name val="돋움"/>
      <family val="3"/>
      <charset val="129"/>
    </font>
    <font>
      <sz val="12"/>
      <color indexed="8"/>
      <name val="돋움"/>
      <family val="3"/>
      <charset val="129"/>
    </font>
    <font>
      <sz val="12"/>
      <color theme="1"/>
      <name val="돋움"/>
      <family val="3"/>
      <charset val="129"/>
    </font>
    <font>
      <sz val="24"/>
      <color theme="1"/>
      <name val="휴먼둥근헤드라인"/>
      <family val="1"/>
      <charset val="129"/>
    </font>
    <font>
      <sz val="8"/>
      <name val="맑은 고딕"/>
      <family val="2"/>
      <charset val="129"/>
      <scheme val="minor"/>
    </font>
    <font>
      <sz val="22"/>
      <color theme="1"/>
      <name val="HY헤드라인M"/>
      <family val="1"/>
      <charset val="129"/>
    </font>
    <font>
      <sz val="20"/>
      <color theme="1"/>
      <name val="HY헤드라인M"/>
      <family val="1"/>
      <charset val="129"/>
    </font>
    <font>
      <b/>
      <sz val="12"/>
      <color theme="1"/>
      <name val="맑은 고딕"/>
      <family val="3"/>
      <charset val="129"/>
      <scheme val="minor"/>
    </font>
    <font>
      <sz val="12"/>
      <color theme="1"/>
      <name val="맑은 고딕"/>
      <family val="3"/>
      <charset val="129"/>
      <scheme val="minor"/>
    </font>
    <font>
      <sz val="16"/>
      <color theme="1"/>
      <name val="맑은 고딕"/>
      <family val="2"/>
      <charset val="129"/>
      <scheme val="minor"/>
    </font>
    <font>
      <sz val="20"/>
      <color theme="1"/>
      <name val="맑은 고딕"/>
      <family val="2"/>
      <charset val="129"/>
      <scheme val="minor"/>
    </font>
    <font>
      <sz val="14"/>
      <color theme="1"/>
      <name val="맑은 고딕"/>
      <family val="2"/>
      <charset val="129"/>
      <scheme val="minor"/>
    </font>
    <font>
      <sz val="14"/>
      <color theme="1"/>
      <name val="맑은 고딕"/>
      <family val="3"/>
      <charset val="129"/>
      <scheme val="minor"/>
    </font>
    <font>
      <sz val="16"/>
      <color theme="1"/>
      <name val="맑은 고딕"/>
      <family val="3"/>
      <charset val="129"/>
      <scheme val="minor"/>
    </font>
    <font>
      <sz val="20"/>
      <color theme="1"/>
      <name val="휴먼둥근헤드라인"/>
      <family val="1"/>
      <charset val="129"/>
    </font>
    <font>
      <b/>
      <u/>
      <sz val="24"/>
      <name val="바탕"/>
      <family val="1"/>
      <charset val="129"/>
    </font>
    <font>
      <sz val="12"/>
      <name val="맑은 고딕"/>
      <family val="3"/>
      <charset val="129"/>
    </font>
    <font>
      <sz val="14"/>
      <name val="바탕"/>
      <family val="1"/>
      <charset val="129"/>
    </font>
    <font>
      <sz val="14"/>
      <color theme="1"/>
      <name val="바탕"/>
      <family val="1"/>
      <charset val="129"/>
    </font>
    <font>
      <sz val="14"/>
      <name val="맑은 고딕"/>
      <family val="3"/>
      <charset val="129"/>
      <scheme val="major"/>
    </font>
    <font>
      <sz val="11"/>
      <color theme="1"/>
      <name val="맑은 고딕"/>
      <family val="3"/>
      <charset val="129"/>
      <scheme val="major"/>
    </font>
    <font>
      <sz val="11"/>
      <color indexed="8"/>
      <name val="맑은 고딕"/>
      <family val="3"/>
      <charset val="129"/>
      <scheme val="major"/>
    </font>
    <font>
      <sz val="20"/>
      <color rgb="FFFF0000"/>
      <name val="맑은 고딕"/>
      <family val="3"/>
      <charset val="129"/>
      <scheme val="minor"/>
    </font>
    <font>
      <sz val="16"/>
      <color rgb="FFFF0000"/>
      <name val="맑은 고딕"/>
      <family val="3"/>
      <charset val="129"/>
      <scheme val="minor"/>
    </font>
    <font>
      <sz val="12"/>
      <color rgb="FFFF0000"/>
      <name val="돋움"/>
      <family val="3"/>
      <charset val="129"/>
    </font>
    <font>
      <sz val="18"/>
      <color theme="1"/>
      <name val="맑은 고딕"/>
      <family val="3"/>
      <charset val="129"/>
      <scheme val="minor"/>
    </font>
    <font>
      <sz val="8"/>
      <name val="맑은 고딕"/>
      <family val="3"/>
      <charset val="129"/>
    </font>
    <font>
      <sz val="11"/>
      <color rgb="FFFF0000"/>
      <name val="돋움"/>
      <family val="3"/>
      <charset val="129"/>
    </font>
    <font>
      <sz val="12"/>
      <color rgb="FFFF0000"/>
      <name val="돋움"/>
      <family val="3"/>
    </font>
    <font>
      <sz val="9"/>
      <name val="굴림"/>
      <family val="3"/>
      <charset val="129"/>
    </font>
    <font>
      <sz val="9"/>
      <color indexed="8"/>
      <name val="굴림"/>
      <family val="3"/>
      <charset val="129"/>
    </font>
    <font>
      <sz val="11"/>
      <color indexed="10"/>
      <name val="돋움"/>
      <family val="3"/>
      <charset val="129"/>
    </font>
    <font>
      <sz val="10"/>
      <name val="맑은 고딕"/>
      <family val="3"/>
      <charset val="129"/>
    </font>
    <font>
      <sz val="16"/>
      <name val="맑은 고딕"/>
      <family val="3"/>
      <charset val="129"/>
    </font>
    <font>
      <b/>
      <sz val="16"/>
      <name val="맑은 고딕"/>
      <family val="3"/>
      <charset val="129"/>
    </font>
    <font>
      <sz val="11"/>
      <color rgb="FF000000"/>
      <name val="맑은 고딕"/>
      <family val="3"/>
      <charset val="129"/>
    </font>
    <font>
      <sz val="11"/>
      <name val="맑은 고딕"/>
      <family val="3"/>
      <charset val="129"/>
      <scheme val="major"/>
    </font>
    <font>
      <sz val="11"/>
      <color rgb="FF000000"/>
      <name val="맑은 고딕"/>
      <family val="3"/>
      <charset val="129"/>
      <scheme val="major"/>
    </font>
    <font>
      <b/>
      <sz val="18"/>
      <name val="굴림"/>
      <family val="3"/>
      <charset val="129"/>
    </font>
    <font>
      <sz val="10"/>
      <color theme="1"/>
      <name val="굴림"/>
      <family val="3"/>
      <charset val="129"/>
    </font>
    <font>
      <sz val="9"/>
      <color theme="1"/>
      <name val="굴림"/>
      <family val="3"/>
      <charset val="129"/>
    </font>
    <font>
      <sz val="11"/>
      <name val="맑은 고딕"/>
      <family val="3"/>
      <charset val="129"/>
    </font>
    <font>
      <sz val="12"/>
      <color theme="1"/>
      <name val="돋움"/>
      <family val="3"/>
    </font>
    <font>
      <sz val="14"/>
      <name val="돋움"/>
      <family val="3"/>
    </font>
    <font>
      <b/>
      <sz val="12"/>
      <color theme="1"/>
      <name val="돋움"/>
      <family val="3"/>
      <charset val="129"/>
    </font>
    <font>
      <sz val="20"/>
      <name val="맑은 고딕"/>
      <family val="2"/>
      <charset val="129"/>
      <scheme val="minor"/>
    </font>
    <font>
      <sz val="20"/>
      <name val="맑은 고딕"/>
      <family val="3"/>
      <charset val="129"/>
      <scheme val="minor"/>
    </font>
    <font>
      <sz val="14"/>
      <name val="맑은 고딕"/>
      <family val="2"/>
      <charset val="129"/>
      <scheme val="minor"/>
    </font>
    <font>
      <sz val="9"/>
      <name val="돋움"/>
      <family val="3"/>
      <charset val="129"/>
    </font>
    <font>
      <b/>
      <sz val="10"/>
      <color theme="1"/>
      <name val="굴림"/>
      <family val="3"/>
      <charset val="129"/>
    </font>
    <font>
      <sz val="9"/>
      <color rgb="FFFF0000"/>
      <name val="굴림"/>
      <family val="3"/>
      <charset val="129"/>
    </font>
    <font>
      <sz val="10"/>
      <color rgb="FFFF0000"/>
      <name val="굴림"/>
      <family val="3"/>
      <charset val="129"/>
    </font>
    <font>
      <sz val="10"/>
      <color rgb="FFFF0000"/>
      <name val="돋움"/>
      <family val="3"/>
      <charset val="129"/>
    </font>
    <font>
      <sz val="11"/>
      <color theme="1"/>
      <name val="돋움"/>
      <family val="3"/>
    </font>
    <font>
      <sz val="10"/>
      <color theme="1"/>
      <name val="돋움"/>
      <family val="3"/>
      <charset val="129"/>
    </font>
    <font>
      <sz val="13"/>
      <color rgb="FF000000"/>
      <name val="돋움"/>
      <family val="3"/>
      <charset val="129"/>
    </font>
    <font>
      <b/>
      <sz val="13"/>
      <color rgb="FFFF0000"/>
      <name val="돋움"/>
      <family val="3"/>
      <charset val="129"/>
    </font>
    <font>
      <sz val="13"/>
      <color rgb="FFFF0000"/>
      <name val="돋움"/>
      <family val="3"/>
      <charset val="129"/>
    </font>
    <font>
      <b/>
      <sz val="14"/>
      <color rgb="FFFF0000"/>
      <name val="돋움"/>
      <family val="3"/>
      <charset val="129"/>
    </font>
    <font>
      <sz val="10"/>
      <color rgb="FF000000"/>
      <name val="굴림"/>
      <family val="3"/>
      <charset val="129"/>
    </font>
    <font>
      <sz val="10"/>
      <color rgb="FF000000"/>
      <name val="돋움"/>
      <family val="3"/>
      <charset val="129"/>
    </font>
    <font>
      <b/>
      <sz val="10"/>
      <color rgb="FFFF0000"/>
      <name val="돋움"/>
      <family val="3"/>
      <charset val="129"/>
    </font>
    <font>
      <sz val="13"/>
      <color rgb="FF000000"/>
      <name val="굴림"/>
      <family val="3"/>
      <charset val="129"/>
    </font>
    <font>
      <sz val="10"/>
      <color rgb="FF000000"/>
      <name val="맑은 고딕"/>
      <family val="3"/>
      <charset val="129"/>
    </font>
    <font>
      <sz val="6"/>
      <color rgb="FF000000"/>
      <name val="굴림"/>
      <family val="3"/>
      <charset val="129"/>
    </font>
    <font>
      <sz val="12"/>
      <color rgb="FFFF0000"/>
      <name val="맑은 고딕"/>
      <family val="3"/>
      <charset val="129"/>
      <scheme val="minor"/>
    </font>
    <font>
      <sz val="22"/>
      <name val="돋움"/>
      <family val="3"/>
    </font>
    <font>
      <sz val="9"/>
      <color rgb="FFFF0000"/>
      <name val="돋움"/>
      <family val="3"/>
    </font>
    <font>
      <sz val="10"/>
      <color theme="3" tint="0.39997558519241921"/>
      <name val="돋움"/>
      <family val="3"/>
      <charset val="129"/>
    </font>
    <font>
      <sz val="10"/>
      <color theme="3" tint="0.39997558519241921"/>
      <name val="굴림"/>
      <family val="3"/>
      <charset val="129"/>
    </font>
    <font>
      <sz val="9"/>
      <color theme="1"/>
      <name val="돋움"/>
      <family val="3"/>
      <charset val="129"/>
    </font>
    <font>
      <sz val="9"/>
      <color theme="1"/>
      <name val="맑은 고딕"/>
      <family val="3"/>
      <charset val="129"/>
    </font>
    <font>
      <sz val="9.9"/>
      <color theme="1"/>
      <name val="돋움"/>
      <family val="3"/>
      <charset val="129"/>
    </font>
    <font>
      <sz val="12.1"/>
      <name val="돋움"/>
      <family val="3"/>
      <charset val="129"/>
    </font>
    <font>
      <b/>
      <sz val="11"/>
      <color theme="1"/>
      <name val="돋움"/>
      <family val="3"/>
      <charset val="129"/>
    </font>
    <font>
      <b/>
      <sz val="16"/>
      <name val="굴림체"/>
      <family val="3"/>
      <charset val="129"/>
    </font>
    <font>
      <sz val="10"/>
      <color indexed="8"/>
      <name val="돋움"/>
      <family val="3"/>
    </font>
    <font>
      <sz val="10"/>
      <color indexed="8"/>
      <name val="돋움"/>
      <family val="3"/>
      <charset val="129"/>
    </font>
    <font>
      <sz val="11"/>
      <color rgb="FF006100"/>
      <name val="맑은 고딕"/>
      <family val="2"/>
      <charset val="129"/>
      <scheme val="minor"/>
    </font>
    <font>
      <sz val="11"/>
      <name val="맑은 고딕"/>
      <family val="2"/>
      <charset val="129"/>
      <scheme val="minor"/>
    </font>
    <font>
      <sz val="11"/>
      <name val="맑은 고딕"/>
      <family val="3"/>
      <charset val="129"/>
      <scheme val="minor"/>
    </font>
    <font>
      <sz val="9"/>
      <name val="맑은 고딕"/>
      <family val="3"/>
      <charset val="129"/>
      <scheme val="minor"/>
    </font>
    <font>
      <sz val="18"/>
      <color theme="1"/>
      <name val="맑은 고딕"/>
      <family val="3"/>
      <charset val="129"/>
    </font>
    <font>
      <sz val="11"/>
      <color theme="1"/>
      <name val="맑은 고딕"/>
      <family val="3"/>
      <charset val="129"/>
    </font>
    <font>
      <sz val="12"/>
      <name val="맑은 고딕"/>
      <family val="3"/>
      <charset val="129"/>
      <scheme val="minor"/>
    </font>
    <font>
      <sz val="11"/>
      <color rgb="FFFF0000"/>
      <name val="돋움"/>
      <family val="3"/>
    </font>
    <font>
      <b/>
      <sz val="12"/>
      <color rgb="FFFF0000"/>
      <name val="돋움"/>
      <family val="3"/>
    </font>
    <font>
      <sz val="9"/>
      <color theme="1"/>
      <name val="돋움"/>
      <family val="3"/>
    </font>
    <font>
      <b/>
      <sz val="10"/>
      <color theme="3" tint="0.39997558519241921"/>
      <name val="돋움"/>
      <family val="3"/>
      <charset val="129"/>
    </font>
    <font>
      <b/>
      <sz val="10"/>
      <color theme="3" tint="0.39997558519241921"/>
      <name val="굴림"/>
      <family val="3"/>
      <charset val="129"/>
    </font>
    <font>
      <sz val="11"/>
      <color theme="1"/>
      <name val="굴림"/>
      <family val="3"/>
      <charset val="129"/>
    </font>
    <font>
      <sz val="11"/>
      <color rgb="FFFF0000"/>
      <name val="굴림"/>
      <family val="3"/>
      <charset val="129"/>
    </font>
    <font>
      <b/>
      <sz val="12"/>
      <color rgb="FF000000"/>
      <name val="한양신명조"/>
      <family val="3"/>
      <charset val="129"/>
    </font>
    <font>
      <sz val="12"/>
      <color rgb="FF000000"/>
      <name val="한양신명조"/>
      <family val="3"/>
      <charset val="129"/>
    </font>
    <font>
      <b/>
      <sz val="13"/>
      <color rgb="FF000000"/>
      <name val="한양신명조"/>
      <family val="3"/>
      <charset val="129"/>
    </font>
    <font>
      <sz val="13"/>
      <color rgb="FF000000"/>
      <name val="휴먼명조"/>
      <family val="3"/>
      <charset val="129"/>
    </font>
    <font>
      <b/>
      <sz val="10"/>
      <color rgb="FF000000"/>
      <name val="한양신명조"/>
      <family val="3"/>
      <charset val="129"/>
    </font>
    <font>
      <b/>
      <sz val="10"/>
      <color rgb="FF000000"/>
      <name val="맑은 고딕"/>
      <family val="3"/>
      <charset val="129"/>
    </font>
    <font>
      <b/>
      <sz val="8.5"/>
      <color rgb="FF000000"/>
      <name val="맑은 고딕"/>
      <family val="3"/>
      <charset val="129"/>
    </font>
    <font>
      <sz val="10"/>
      <color theme="1"/>
      <name val="맑은 고딕"/>
      <family val="3"/>
      <charset val="129"/>
    </font>
    <font>
      <b/>
      <sz val="10"/>
      <color rgb="FF000000"/>
      <name val="Segoe UI Symbol"/>
      <family val="3"/>
    </font>
    <font>
      <b/>
      <sz val="12"/>
      <color rgb="FF000000"/>
      <name val="돋움"/>
      <family val="3"/>
      <charset val="129"/>
    </font>
    <font>
      <sz val="10"/>
      <color theme="1"/>
      <name val="돋움"/>
      <family val="3"/>
    </font>
    <font>
      <sz val="11"/>
      <color theme="1"/>
      <name val="맑은 고딕"/>
      <family val="2"/>
      <charset val="129"/>
    </font>
    <font>
      <b/>
      <sz val="14"/>
      <color rgb="FFFF0000"/>
      <name val="굴림"/>
      <family val="3"/>
      <charset val="129"/>
    </font>
    <font>
      <b/>
      <sz val="14"/>
      <color theme="1"/>
      <name val="굴림"/>
      <family val="3"/>
      <charset val="129"/>
    </font>
    <font>
      <sz val="14"/>
      <color theme="1"/>
      <name val="돋움"/>
      <family val="3"/>
      <charset val="129"/>
    </font>
    <font>
      <sz val="14"/>
      <color theme="1"/>
      <name val="굴림"/>
      <family val="3"/>
      <charset val="129"/>
    </font>
    <font>
      <b/>
      <sz val="16"/>
      <color theme="1"/>
      <name val="돋움"/>
      <family val="3"/>
      <charset val="129"/>
    </font>
    <font>
      <b/>
      <sz val="14"/>
      <color theme="1"/>
      <name val="돋움"/>
      <family val="3"/>
      <charset val="129"/>
    </font>
    <font>
      <sz val="8"/>
      <color theme="1"/>
      <name val="돋움"/>
      <family val="3"/>
      <charset val="129"/>
    </font>
    <font>
      <b/>
      <sz val="12"/>
      <color theme="1"/>
      <name val="돋움"/>
      <family val="3"/>
    </font>
    <font>
      <sz val="6"/>
      <color theme="1"/>
      <name val="맑은 고딕"/>
      <family val="2"/>
      <charset val="129"/>
      <scheme val="minor"/>
    </font>
    <font>
      <sz val="9"/>
      <color theme="1"/>
      <name val="맑은 고딕"/>
      <family val="2"/>
      <charset val="129"/>
      <scheme val="minor"/>
    </font>
    <font>
      <sz val="14"/>
      <color rgb="FFFF0000"/>
      <name val="돋움"/>
      <family val="3"/>
      <charset val="129"/>
    </font>
    <font>
      <b/>
      <sz val="26"/>
      <color theme="1"/>
      <name val="맑은 고딕"/>
      <family val="2"/>
      <charset val="129"/>
      <scheme val="minor"/>
    </font>
    <font>
      <b/>
      <sz val="26"/>
      <color theme="1"/>
      <name val="맑은 고딕"/>
      <family val="2"/>
      <charset val="129"/>
    </font>
    <font>
      <sz val="13"/>
      <color rgb="FFFF0000"/>
      <name val="맑은 고딕"/>
      <family val="2"/>
      <charset val="129"/>
    </font>
    <font>
      <sz val="12"/>
      <color theme="1"/>
      <name val="맑은 고딕"/>
      <family val="2"/>
      <charset val="129"/>
      <scheme val="minor"/>
    </font>
    <font>
      <b/>
      <sz val="12"/>
      <name val="맑은 고딕"/>
      <family val="2"/>
      <charset val="129"/>
      <scheme val="minor"/>
    </font>
    <font>
      <b/>
      <sz val="12"/>
      <name val="맑은 고딕"/>
      <family val="3"/>
      <charset val="129"/>
      <scheme val="minor"/>
    </font>
    <font>
      <u/>
      <sz val="11"/>
      <color theme="1"/>
      <name val="맑은 고딕"/>
      <family val="3"/>
      <charset val="129"/>
      <scheme val="minor"/>
    </font>
    <font>
      <sz val="10"/>
      <color theme="1"/>
      <name val="맑은 고딕"/>
      <family val="3"/>
      <charset val="129"/>
      <scheme val="minor"/>
    </font>
    <font>
      <vertAlign val="superscript"/>
      <sz val="11"/>
      <color theme="1"/>
      <name val="맑은 고딕"/>
      <family val="3"/>
      <charset val="129"/>
      <scheme val="minor"/>
    </font>
    <font>
      <sz val="10.5"/>
      <color theme="1"/>
      <name val="맑은 고딕"/>
      <family val="3"/>
      <charset val="129"/>
      <scheme val="minor"/>
    </font>
    <font>
      <sz val="8"/>
      <color theme="1"/>
      <name val="맑은 고딕"/>
      <family val="3"/>
      <charset val="129"/>
      <scheme val="minor"/>
    </font>
    <font>
      <sz val="9.5"/>
      <color theme="1"/>
      <name val="맑은 고딕"/>
      <family val="3"/>
      <charset val="129"/>
      <scheme val="minor"/>
    </font>
    <font>
      <b/>
      <sz val="11"/>
      <color rgb="FF0070C0"/>
      <name val="돋움"/>
      <family val="3"/>
      <charset val="129"/>
    </font>
    <font>
      <sz val="11"/>
      <color theme="1"/>
      <name val="Calibri"/>
      <family val="3"/>
      <charset val="129"/>
    </font>
    <font>
      <sz val="10"/>
      <color rgb="FFFF0000"/>
      <name val="돋움"/>
      <family val="3"/>
    </font>
    <font>
      <b/>
      <sz val="22"/>
      <color theme="1"/>
      <name val="맑은 고딕"/>
      <family val="2"/>
      <charset val="129"/>
      <scheme val="minor"/>
    </font>
    <font>
      <b/>
      <sz val="22"/>
      <color theme="1"/>
      <name val="돋움"/>
      <family val="3"/>
      <charset val="129"/>
    </font>
    <font>
      <b/>
      <sz val="22"/>
      <color theme="1"/>
      <name val="맑은 고딕"/>
      <family val="3"/>
      <charset val="129"/>
    </font>
    <font>
      <b/>
      <sz val="22"/>
      <color theme="1"/>
      <name val="맑은 고딕"/>
      <family val="2"/>
      <charset val="129"/>
    </font>
    <font>
      <b/>
      <sz val="24"/>
      <color theme="1"/>
      <name val="맑은 고딕"/>
      <family val="2"/>
      <charset val="129"/>
      <scheme val="minor"/>
    </font>
    <font>
      <sz val="9.5"/>
      <color theme="1"/>
      <name val="맑은 고딕"/>
      <family val="2"/>
      <charset val="129"/>
    </font>
    <font>
      <sz val="12"/>
      <color rgb="FF0070C0"/>
      <name val="돋움"/>
      <family val="3"/>
      <charset val="129"/>
    </font>
    <font>
      <b/>
      <sz val="11"/>
      <color rgb="FFFF0000"/>
      <name val="돋움"/>
      <family val="3"/>
      <charset val="129"/>
    </font>
    <font>
      <sz val="11"/>
      <color rgb="FF0070C0"/>
      <name val="돋움"/>
      <family val="3"/>
      <charset val="129"/>
    </font>
    <font>
      <b/>
      <sz val="12"/>
      <color rgb="FFFF0000"/>
      <name val="돋움"/>
      <family val="3"/>
      <charset val="129"/>
    </font>
    <font>
      <b/>
      <sz val="11"/>
      <color theme="3" tint="0.39997558519241921"/>
      <name val="돋움"/>
      <family val="3"/>
      <charset val="129"/>
    </font>
    <font>
      <sz val="11"/>
      <color theme="3" tint="0.39997558519241921"/>
      <name val="돋움"/>
      <family val="3"/>
      <charset val="129"/>
    </font>
    <font>
      <b/>
      <sz val="11"/>
      <name val="돋움"/>
      <family val="3"/>
    </font>
    <font>
      <b/>
      <sz val="11"/>
      <color theme="1"/>
      <name val="돋움"/>
      <family val="3"/>
    </font>
  </fonts>
  <fills count="97">
    <fill>
      <patternFill patternType="none"/>
    </fill>
    <fill>
      <patternFill patternType="gray125"/>
    </fill>
    <fill>
      <patternFill patternType="solid">
        <fgColor indexed="31"/>
      </patternFill>
    </fill>
    <fill>
      <patternFill patternType="solid">
        <fgColor indexed="45"/>
      </patternFill>
    </fill>
    <fill>
      <patternFill patternType="solid">
        <fgColor indexed="42"/>
      </patternFill>
    </fill>
    <fill>
      <patternFill patternType="solid">
        <fgColor indexed="46"/>
      </patternFill>
    </fill>
    <fill>
      <patternFill patternType="solid">
        <fgColor indexed="27"/>
      </patternFill>
    </fill>
    <fill>
      <patternFill patternType="solid">
        <fgColor indexed="47"/>
      </patternFill>
    </fill>
    <fill>
      <patternFill patternType="solid">
        <fgColor indexed="44"/>
      </patternFill>
    </fill>
    <fill>
      <patternFill patternType="solid">
        <fgColor indexed="22"/>
      </patternFill>
    </fill>
    <fill>
      <patternFill patternType="solid">
        <fgColor indexed="29"/>
      </patternFill>
    </fill>
    <fill>
      <patternFill patternType="solid">
        <fgColor indexed="11"/>
      </patternFill>
    </fill>
    <fill>
      <patternFill patternType="solid">
        <fgColor indexed="51"/>
      </patternFill>
    </fill>
    <fill>
      <patternFill patternType="solid">
        <fgColor indexed="30"/>
      </patternFill>
    </fill>
    <fill>
      <patternFill patternType="solid">
        <fgColor indexed="49"/>
      </patternFill>
    </fill>
    <fill>
      <patternFill patternType="solid">
        <fgColor indexed="36"/>
      </patternFill>
    </fill>
    <fill>
      <patternFill patternType="solid">
        <fgColor indexed="52"/>
      </patternFill>
    </fill>
    <fill>
      <patternFill patternType="solid">
        <fgColor indexed="9"/>
        <bgColor indexed="64"/>
      </patternFill>
    </fill>
    <fill>
      <patternFill patternType="solid">
        <fgColor indexed="9"/>
        <bgColor indexed="26"/>
      </patternFill>
    </fill>
    <fill>
      <patternFill patternType="solid">
        <fgColor indexed="62"/>
      </patternFill>
    </fill>
    <fill>
      <patternFill patternType="solid">
        <fgColor indexed="10"/>
      </patternFill>
    </fill>
    <fill>
      <patternFill patternType="solid">
        <fgColor indexed="19"/>
      </patternFill>
    </fill>
    <fill>
      <patternFill patternType="solid">
        <fgColor indexed="57"/>
      </patternFill>
    </fill>
    <fill>
      <patternFill patternType="solid">
        <fgColor indexed="54"/>
      </patternFill>
    </fill>
    <fill>
      <patternFill patternType="solid">
        <fgColor indexed="53"/>
      </patternFill>
    </fill>
    <fill>
      <patternFill patternType="solid">
        <fgColor indexed="9"/>
      </patternFill>
    </fill>
    <fill>
      <patternFill patternType="solid">
        <fgColor indexed="26"/>
      </patternFill>
    </fill>
    <fill>
      <patternFill patternType="solid">
        <fgColor indexed="43"/>
      </patternFill>
    </fill>
    <fill>
      <patternFill patternType="solid">
        <fgColor indexed="55"/>
      </patternFill>
    </fill>
    <fill>
      <patternFill patternType="solid">
        <fgColor indexed="41"/>
        <bgColor indexed="64"/>
      </patternFill>
    </fill>
    <fill>
      <patternFill patternType="solid">
        <fgColor indexed="43"/>
        <bgColor indexed="64"/>
      </patternFill>
    </fill>
    <fill>
      <patternFill patternType="solid">
        <fgColor indexed="47"/>
        <bgColor indexed="64"/>
      </patternFill>
    </fill>
    <fill>
      <patternFill patternType="solid">
        <fgColor indexed="49"/>
        <bgColor indexed="64"/>
      </patternFill>
    </fill>
    <fill>
      <patternFill patternType="solid">
        <fgColor indexed="34"/>
        <bgColor indexed="64"/>
      </patternFill>
    </fill>
    <fill>
      <patternFill patternType="solid">
        <fgColor indexed="44"/>
        <bgColor indexed="64"/>
      </patternFill>
    </fill>
    <fill>
      <patternFill patternType="solid">
        <fgColor indexed="34"/>
        <bgColor indexed="26"/>
      </patternFill>
    </fill>
    <fill>
      <patternFill patternType="solid">
        <fgColor indexed="27"/>
        <bgColor indexed="41"/>
      </patternFill>
    </fill>
    <fill>
      <patternFill patternType="solid">
        <fgColor indexed="34"/>
        <bgColor indexed="27"/>
      </patternFill>
    </fill>
    <fill>
      <patternFill patternType="solid">
        <fgColor indexed="11"/>
        <bgColor indexed="64"/>
      </patternFill>
    </fill>
    <fill>
      <patternFill patternType="solid">
        <fgColor indexed="34"/>
        <bgColor indexed="41"/>
      </patternFill>
    </fill>
    <fill>
      <patternFill patternType="solid">
        <fgColor indexed="47"/>
        <bgColor indexed="51"/>
      </patternFill>
    </fill>
    <fill>
      <patternFill patternType="solid">
        <fgColor indexed="51"/>
        <bgColor indexed="64"/>
      </patternFill>
    </fill>
    <fill>
      <patternFill patternType="solid">
        <fgColor indexed="29"/>
        <bgColor indexed="64"/>
      </patternFill>
    </fill>
    <fill>
      <patternFill patternType="solid">
        <fgColor indexed="22"/>
        <bgColor indexed="64"/>
      </patternFill>
    </fill>
    <fill>
      <patternFill patternType="solid">
        <fgColor indexed="26"/>
        <bgColor indexed="64"/>
      </patternFill>
    </fill>
    <fill>
      <patternFill patternType="solid">
        <fgColor theme="4" tint="0.79998168889431442"/>
        <bgColor indexed="65"/>
      </patternFill>
    </fill>
    <fill>
      <patternFill patternType="solid">
        <fgColor theme="5" tint="0.79998168889431442"/>
        <bgColor indexed="65"/>
      </patternFill>
    </fill>
    <fill>
      <patternFill patternType="solid">
        <fgColor theme="6" tint="0.79998168889431442"/>
        <bgColor indexed="65"/>
      </patternFill>
    </fill>
    <fill>
      <patternFill patternType="solid">
        <fgColor theme="7" tint="0.79998168889431442"/>
        <bgColor indexed="65"/>
      </patternFill>
    </fill>
    <fill>
      <patternFill patternType="solid">
        <fgColor theme="8" tint="0.79998168889431442"/>
        <bgColor indexed="65"/>
      </patternFill>
    </fill>
    <fill>
      <patternFill patternType="solid">
        <fgColor theme="9" tint="0.79998168889431442"/>
        <bgColor indexed="65"/>
      </patternFill>
    </fill>
    <fill>
      <patternFill patternType="solid">
        <fgColor theme="5" tint="0.59999389629810485"/>
        <bgColor indexed="65"/>
      </patternFill>
    </fill>
    <fill>
      <patternFill patternType="solid">
        <fgColor theme="6" tint="0.59999389629810485"/>
        <bgColor indexed="65"/>
      </patternFill>
    </fill>
    <fill>
      <patternFill patternType="solid">
        <fgColor theme="8" tint="0.59999389629810485"/>
        <bgColor indexed="65"/>
      </patternFill>
    </fill>
    <fill>
      <patternFill patternType="solid">
        <fgColor theme="5" tint="0.39997558519241921"/>
        <bgColor indexed="65"/>
      </patternFill>
    </fill>
    <fill>
      <patternFill patternType="solid">
        <fgColor theme="6" tint="0.39997558519241921"/>
        <bgColor indexed="65"/>
      </patternFill>
    </fill>
    <fill>
      <patternFill patternType="solid">
        <fgColor theme="7" tint="0.39997558519241921"/>
        <bgColor indexed="65"/>
      </patternFill>
    </fill>
    <fill>
      <patternFill patternType="solid">
        <fgColor theme="8" tint="0.39997558519241921"/>
        <bgColor indexed="65"/>
      </patternFill>
    </fill>
    <fill>
      <patternFill patternType="solid">
        <fgColor theme="9" tint="0.39997558519241921"/>
        <bgColor indexed="65"/>
      </patternFill>
    </fill>
    <fill>
      <patternFill patternType="solid">
        <fgColor theme="8"/>
      </patternFill>
    </fill>
    <fill>
      <patternFill patternType="solid">
        <fgColor theme="9"/>
      </patternFill>
    </fill>
    <fill>
      <patternFill patternType="solid">
        <fgColor rgb="FFFFC7CE"/>
      </patternFill>
    </fill>
    <fill>
      <patternFill patternType="solid">
        <fgColor rgb="FFFFFFCC"/>
      </patternFill>
    </fill>
    <fill>
      <patternFill patternType="solid">
        <fgColor rgb="FFFFEB9C"/>
      </patternFill>
    </fill>
    <fill>
      <patternFill patternType="solid">
        <fgColor rgb="FFA5A5A5"/>
      </patternFill>
    </fill>
    <fill>
      <patternFill patternType="solid">
        <fgColor rgb="FFFFCC99"/>
      </patternFill>
    </fill>
    <fill>
      <patternFill patternType="solid">
        <fgColor rgb="FFC6EFCE"/>
      </patternFill>
    </fill>
    <fill>
      <patternFill patternType="solid">
        <fgColor theme="0"/>
        <bgColor indexed="64"/>
      </patternFill>
    </fill>
    <fill>
      <patternFill patternType="solid">
        <fgColor rgb="FFFFFF00"/>
        <bgColor indexed="64"/>
      </patternFill>
    </fill>
    <fill>
      <patternFill patternType="solid">
        <fgColor rgb="FFF2F2F2"/>
      </patternFill>
    </fill>
    <fill>
      <patternFill patternType="solid">
        <fgColor theme="4"/>
      </patternFill>
    </fill>
    <fill>
      <patternFill patternType="solid">
        <fgColor theme="4" tint="0.59999389629810485"/>
        <bgColor indexed="65"/>
      </patternFill>
    </fill>
    <fill>
      <patternFill patternType="solid">
        <fgColor theme="4" tint="0.39997558519241921"/>
        <bgColor indexed="65"/>
      </patternFill>
    </fill>
    <fill>
      <patternFill patternType="solid">
        <fgColor theme="5"/>
      </patternFill>
    </fill>
    <fill>
      <patternFill patternType="solid">
        <fgColor theme="6"/>
      </patternFill>
    </fill>
    <fill>
      <patternFill patternType="solid">
        <fgColor theme="7"/>
      </patternFill>
    </fill>
    <fill>
      <patternFill patternType="solid">
        <fgColor theme="7" tint="0.59999389629810485"/>
        <bgColor indexed="65"/>
      </patternFill>
    </fill>
    <fill>
      <patternFill patternType="solid">
        <fgColor theme="9" tint="0.59999389629810485"/>
        <bgColor indexed="65"/>
      </patternFill>
    </fill>
    <fill>
      <patternFill patternType="solid">
        <fgColor indexed="15"/>
        <bgColor indexed="64"/>
      </patternFill>
    </fill>
    <fill>
      <patternFill patternType="solid">
        <fgColor indexed="37"/>
        <bgColor indexed="64"/>
      </patternFill>
    </fill>
    <fill>
      <patternFill patternType="solid">
        <fgColor indexed="16"/>
        <bgColor indexed="64"/>
      </patternFill>
    </fill>
    <fill>
      <patternFill patternType="solid">
        <fgColor indexed="56"/>
      </patternFill>
    </fill>
    <fill>
      <patternFill patternType="solid">
        <fgColor rgb="FFFFFF99"/>
        <bgColor indexed="64"/>
      </patternFill>
    </fill>
    <fill>
      <patternFill patternType="solid">
        <fgColor rgb="FFCDF7F5"/>
        <bgColor indexed="64"/>
      </patternFill>
    </fill>
    <fill>
      <patternFill patternType="solid">
        <fgColor indexed="42"/>
        <bgColor indexed="64"/>
      </patternFill>
    </fill>
    <fill>
      <patternFill patternType="solid">
        <fgColor theme="3" tint="0.59999389629810485"/>
        <bgColor indexed="64"/>
      </patternFill>
    </fill>
    <fill>
      <patternFill patternType="solid">
        <fgColor rgb="FF92D050"/>
        <bgColor indexed="64"/>
      </patternFill>
    </fill>
    <fill>
      <patternFill patternType="solid">
        <fgColor rgb="FF00FF00"/>
        <bgColor indexed="64"/>
      </patternFill>
    </fill>
    <fill>
      <patternFill patternType="solid">
        <fgColor rgb="FF00B0F0"/>
        <bgColor indexed="64"/>
      </patternFill>
    </fill>
    <fill>
      <patternFill patternType="solid">
        <fgColor theme="3" tint="0.79998168889431442"/>
        <bgColor indexed="64"/>
      </patternFill>
    </fill>
    <fill>
      <patternFill patternType="solid">
        <fgColor theme="9" tint="0.79998168889431442"/>
        <bgColor indexed="64"/>
      </patternFill>
    </fill>
    <fill>
      <patternFill patternType="solid">
        <fgColor rgb="FFDDDDDD"/>
        <bgColor indexed="64"/>
      </patternFill>
    </fill>
    <fill>
      <patternFill patternType="solid">
        <fgColor theme="9" tint="0.39997558519241921"/>
        <bgColor indexed="64"/>
      </patternFill>
    </fill>
    <fill>
      <patternFill patternType="solid">
        <fgColor rgb="FFBAFF1A"/>
        <bgColor indexed="64"/>
      </patternFill>
    </fill>
    <fill>
      <patternFill patternType="solid">
        <fgColor rgb="FFFFEBEB"/>
        <bgColor indexed="64"/>
      </patternFill>
    </fill>
    <fill>
      <patternFill patternType="solid">
        <fgColor rgb="FFEBF7FF"/>
        <bgColor indexed="64"/>
      </patternFill>
    </fill>
    <fill>
      <patternFill patternType="solid">
        <fgColor rgb="FFEBFFEB"/>
        <bgColor indexed="64"/>
      </patternFill>
    </fill>
  </fills>
  <borders count="537">
    <border>
      <left/>
      <right/>
      <top/>
      <bottom/>
      <diagonal/>
    </border>
    <border>
      <left/>
      <right/>
      <top style="medium">
        <color indexed="64"/>
      </top>
      <bottom style="medium">
        <color indexed="64"/>
      </bottom>
      <diagonal/>
    </border>
    <border>
      <left/>
      <right/>
      <top style="medium">
        <color indexed="8"/>
      </top>
      <bottom style="medium">
        <color indexed="8"/>
      </bottom>
      <diagonal/>
    </border>
    <border>
      <left/>
      <right/>
      <top style="thin">
        <color indexed="64"/>
      </top>
      <bottom style="thin">
        <color indexed="64"/>
      </bottom>
      <diagonal/>
    </border>
    <border>
      <left/>
      <right/>
      <top style="thin">
        <color indexed="8"/>
      </top>
      <bottom style="thin">
        <color indexed="8"/>
      </bottom>
      <diagonal/>
    </border>
    <border>
      <left style="thin">
        <color indexed="64"/>
      </left>
      <right style="thin">
        <color indexed="64"/>
      </right>
      <top style="thin">
        <color indexed="64"/>
      </top>
      <bottom style="thin">
        <color indexed="64"/>
      </bottom>
      <diagonal/>
    </border>
    <border>
      <left/>
      <right/>
      <top/>
      <bottom style="medium">
        <color indexed="64"/>
      </bottom>
      <diagonal/>
    </border>
    <border>
      <left/>
      <right/>
      <top/>
      <bottom style="medium">
        <color indexed="8"/>
      </bottom>
      <diagonal/>
    </border>
    <border>
      <left/>
      <right/>
      <top style="double">
        <color indexed="64"/>
      </top>
      <bottom/>
      <diagonal/>
    </border>
    <border>
      <left/>
      <right/>
      <top style="double">
        <color indexed="8"/>
      </top>
      <bottom/>
      <diagonal/>
    </border>
    <border>
      <left style="thin">
        <color indexed="23"/>
      </left>
      <right style="thin">
        <color indexed="23"/>
      </right>
      <top style="thin">
        <color indexed="23"/>
      </top>
      <bottom style="thin">
        <color indexed="23"/>
      </bottom>
      <diagonal/>
    </border>
    <border>
      <left/>
      <right/>
      <top/>
      <bottom style="thin">
        <color indexed="64"/>
      </bottom>
      <diagonal/>
    </border>
    <border>
      <left/>
      <right/>
      <top/>
      <bottom style="thin">
        <color indexed="8"/>
      </bottom>
      <diagonal/>
    </border>
    <border>
      <left style="thin">
        <color indexed="22"/>
      </left>
      <right style="thin">
        <color indexed="22"/>
      </right>
      <top style="thin">
        <color indexed="22"/>
      </top>
      <bottom style="thin">
        <color indexed="22"/>
      </bottom>
      <diagonal/>
    </border>
    <border>
      <left style="double">
        <color indexed="63"/>
      </left>
      <right style="double">
        <color indexed="63"/>
      </right>
      <top style="double">
        <color indexed="63"/>
      </top>
      <bottom style="double">
        <color indexed="63"/>
      </bottom>
      <diagonal/>
    </border>
    <border>
      <left/>
      <right/>
      <top/>
      <bottom style="double">
        <color indexed="52"/>
      </bottom>
      <diagonal/>
    </border>
    <border>
      <left/>
      <right/>
      <top style="thin">
        <color indexed="62"/>
      </top>
      <bottom style="double">
        <color indexed="62"/>
      </bottom>
      <diagonal/>
    </border>
    <border>
      <left/>
      <right/>
      <top style="thin">
        <color indexed="49"/>
      </top>
      <bottom style="double">
        <color indexed="49"/>
      </bottom>
      <diagonal/>
    </border>
    <border>
      <left/>
      <right/>
      <top/>
      <bottom style="thick">
        <color indexed="62"/>
      </bottom>
      <diagonal/>
    </border>
    <border>
      <left/>
      <right/>
      <top/>
      <bottom style="thick">
        <color indexed="49"/>
      </bottom>
      <diagonal/>
    </border>
    <border>
      <left/>
      <right/>
      <top/>
      <bottom style="thick">
        <color indexed="22"/>
      </bottom>
      <diagonal/>
    </border>
    <border>
      <left/>
      <right/>
      <top/>
      <bottom style="medium">
        <color indexed="30"/>
      </bottom>
      <diagonal/>
    </border>
    <border>
      <left/>
      <right/>
      <top/>
      <bottom style="medium">
        <color indexed="49"/>
      </bottom>
      <diagonal/>
    </border>
    <border>
      <left style="thin">
        <color indexed="63"/>
      </left>
      <right style="thin">
        <color indexed="63"/>
      </right>
      <top style="thin">
        <color indexed="63"/>
      </top>
      <bottom style="thin">
        <color indexed="63"/>
      </bottom>
      <diagonal/>
    </border>
    <border>
      <left style="hair">
        <color indexed="64"/>
      </left>
      <right style="hair">
        <color indexed="64"/>
      </right>
      <top style="hair">
        <color indexed="64"/>
      </top>
      <bottom style="hair">
        <color indexed="64"/>
      </bottom>
      <diagonal/>
    </border>
    <border>
      <left style="hair">
        <color indexed="64"/>
      </left>
      <right style="hair">
        <color indexed="64"/>
      </right>
      <top/>
      <bottom style="hair">
        <color indexed="64"/>
      </bottom>
      <diagonal/>
    </border>
    <border>
      <left style="hair">
        <color indexed="64"/>
      </left>
      <right style="hair">
        <color indexed="64"/>
      </right>
      <top style="hair">
        <color indexed="64"/>
      </top>
      <bottom style="thin">
        <color indexed="64"/>
      </bottom>
      <diagonal/>
    </border>
    <border>
      <left style="thin">
        <color indexed="64"/>
      </left>
      <right/>
      <top/>
      <bottom/>
      <diagonal/>
    </border>
    <border>
      <left style="thin">
        <color indexed="64"/>
      </left>
      <right style="thin">
        <color indexed="64"/>
      </right>
      <top/>
      <bottom style="hair">
        <color indexed="64"/>
      </bottom>
      <diagonal/>
    </border>
    <border>
      <left/>
      <right style="hair">
        <color indexed="64"/>
      </right>
      <top/>
      <bottom style="hair">
        <color indexed="64"/>
      </bottom>
      <diagonal/>
    </border>
    <border>
      <left style="thin">
        <color indexed="64"/>
      </left>
      <right style="thin">
        <color indexed="64"/>
      </right>
      <top style="hair">
        <color indexed="64"/>
      </top>
      <bottom style="hair">
        <color indexed="64"/>
      </bottom>
      <diagonal/>
    </border>
    <border>
      <left style="thin">
        <color indexed="64"/>
      </left>
      <right style="thin">
        <color indexed="64"/>
      </right>
      <top style="hair">
        <color indexed="64"/>
      </top>
      <bottom style="thin">
        <color indexed="64"/>
      </bottom>
      <diagonal/>
    </border>
    <border>
      <left style="thin">
        <color indexed="64"/>
      </left>
      <right style="thin">
        <color indexed="64"/>
      </right>
      <top style="thin">
        <color indexed="64"/>
      </top>
      <bottom style="hair">
        <color indexed="64"/>
      </bottom>
      <diagonal/>
    </border>
    <border>
      <left style="thin">
        <color indexed="64"/>
      </left>
      <right style="thin">
        <color indexed="64"/>
      </right>
      <top style="hair">
        <color indexed="64"/>
      </top>
      <bottom/>
      <diagonal/>
    </border>
    <border>
      <left style="thin">
        <color indexed="64"/>
      </left>
      <right style="thin">
        <color indexed="64"/>
      </right>
      <top style="medium">
        <color indexed="64"/>
      </top>
      <bottom style="double">
        <color indexed="64"/>
      </bottom>
      <diagonal/>
    </border>
    <border>
      <left style="thin">
        <color indexed="64"/>
      </left>
      <right style="medium">
        <color indexed="64"/>
      </right>
      <top style="medium">
        <color indexed="64"/>
      </top>
      <bottom style="double">
        <color indexed="64"/>
      </bottom>
      <diagonal/>
    </border>
    <border>
      <left style="thin">
        <color indexed="64"/>
      </left>
      <right style="medium">
        <color indexed="64"/>
      </right>
      <top/>
      <bottom style="hair">
        <color indexed="64"/>
      </bottom>
      <diagonal/>
    </border>
    <border>
      <left style="thin">
        <color indexed="64"/>
      </left>
      <right style="medium">
        <color indexed="64"/>
      </right>
      <top style="hair">
        <color indexed="64"/>
      </top>
      <bottom style="hair">
        <color indexed="64"/>
      </bottom>
      <diagonal/>
    </border>
    <border>
      <left style="thin">
        <color indexed="64"/>
      </left>
      <right style="medium">
        <color indexed="64"/>
      </right>
      <top style="hair">
        <color indexed="64"/>
      </top>
      <bottom/>
      <diagonal/>
    </border>
    <border>
      <left style="thin">
        <color indexed="64"/>
      </left>
      <right/>
      <top style="thin">
        <color indexed="64"/>
      </top>
      <bottom style="hair">
        <color indexed="64"/>
      </bottom>
      <diagonal/>
    </border>
    <border>
      <left/>
      <right/>
      <top style="thin">
        <color indexed="64"/>
      </top>
      <bottom style="hair">
        <color indexed="64"/>
      </bottom>
      <diagonal/>
    </border>
    <border>
      <left/>
      <right style="thin">
        <color indexed="64"/>
      </right>
      <top style="thin">
        <color indexed="64"/>
      </top>
      <bottom style="hair">
        <color indexed="64"/>
      </bottom>
      <diagonal/>
    </border>
    <border>
      <left style="thin">
        <color indexed="64"/>
      </left>
      <right style="medium">
        <color indexed="64"/>
      </right>
      <top style="thin">
        <color indexed="64"/>
      </top>
      <bottom style="hair">
        <color indexed="64"/>
      </bottom>
      <diagonal/>
    </border>
    <border>
      <left style="thin">
        <color indexed="64"/>
      </left>
      <right/>
      <top style="hair">
        <color indexed="64"/>
      </top>
      <bottom style="hair">
        <color indexed="64"/>
      </bottom>
      <diagonal/>
    </border>
    <border>
      <left/>
      <right/>
      <top style="hair">
        <color indexed="64"/>
      </top>
      <bottom style="hair">
        <color indexed="64"/>
      </bottom>
      <diagonal/>
    </border>
    <border>
      <left/>
      <right style="thin">
        <color indexed="64"/>
      </right>
      <top style="hair">
        <color indexed="64"/>
      </top>
      <bottom style="hair">
        <color indexed="64"/>
      </bottom>
      <diagonal/>
    </border>
    <border>
      <left style="thin">
        <color indexed="64"/>
      </left>
      <right/>
      <top style="hair">
        <color indexed="64"/>
      </top>
      <bottom style="thin">
        <color indexed="64"/>
      </bottom>
      <diagonal/>
    </border>
    <border>
      <left/>
      <right/>
      <top style="hair">
        <color indexed="64"/>
      </top>
      <bottom style="thin">
        <color indexed="64"/>
      </bottom>
      <diagonal/>
    </border>
    <border>
      <left/>
      <right style="thin">
        <color indexed="64"/>
      </right>
      <top style="hair">
        <color indexed="64"/>
      </top>
      <bottom style="thin">
        <color indexed="64"/>
      </bottom>
      <diagonal/>
    </border>
    <border>
      <left style="thin">
        <color indexed="64"/>
      </left>
      <right style="medium">
        <color indexed="64"/>
      </right>
      <top style="hair">
        <color indexed="64"/>
      </top>
      <bottom style="thin">
        <color indexed="64"/>
      </bottom>
      <diagonal/>
    </border>
    <border>
      <left style="thin">
        <color indexed="64"/>
      </left>
      <right/>
      <top/>
      <bottom style="hair">
        <color indexed="64"/>
      </bottom>
      <diagonal/>
    </border>
    <border>
      <left/>
      <right/>
      <top/>
      <bottom style="hair">
        <color indexed="64"/>
      </bottom>
      <diagonal/>
    </border>
    <border>
      <left/>
      <right style="thin">
        <color indexed="64"/>
      </right>
      <top/>
      <bottom style="hair">
        <color indexed="64"/>
      </bottom>
      <diagonal/>
    </border>
    <border>
      <left style="thin">
        <color indexed="64"/>
      </left>
      <right/>
      <top style="hair">
        <color indexed="64"/>
      </top>
      <bottom/>
      <diagonal/>
    </border>
    <border>
      <left/>
      <right/>
      <top style="hair">
        <color indexed="64"/>
      </top>
      <bottom/>
      <diagonal/>
    </border>
    <border>
      <left/>
      <right style="thin">
        <color indexed="64"/>
      </right>
      <top style="hair">
        <color indexed="64"/>
      </top>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style="medium">
        <color indexed="64"/>
      </right>
      <top style="thin">
        <color indexed="64"/>
      </top>
      <bottom/>
      <diagonal/>
    </border>
    <border>
      <left style="thin">
        <color indexed="64"/>
      </left>
      <right style="thin">
        <color indexed="64"/>
      </right>
      <top style="thin">
        <color indexed="64"/>
      </top>
      <bottom style="medium">
        <color indexed="64"/>
      </bottom>
      <diagonal/>
    </border>
    <border>
      <left style="thin">
        <color indexed="64"/>
      </left>
      <right/>
      <top style="thin">
        <color indexed="64"/>
      </top>
      <bottom style="medium">
        <color indexed="64"/>
      </bottom>
      <diagonal/>
    </border>
    <border>
      <left/>
      <right/>
      <top style="thin">
        <color indexed="64"/>
      </top>
      <bottom style="medium">
        <color indexed="64"/>
      </bottom>
      <diagonal/>
    </border>
    <border>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right/>
      <top style="medium">
        <color indexed="64"/>
      </top>
      <bottom/>
      <diagonal/>
    </border>
    <border>
      <left style="hair">
        <color indexed="64"/>
      </left>
      <right style="double">
        <color indexed="64"/>
      </right>
      <top style="double">
        <color indexed="64"/>
      </top>
      <bottom/>
      <diagonal/>
    </border>
    <border>
      <left style="hair">
        <color indexed="8"/>
      </left>
      <right style="hair">
        <color indexed="8"/>
      </right>
      <top style="thin">
        <color indexed="8"/>
      </top>
      <bottom style="thin">
        <color indexed="8"/>
      </bottom>
      <diagonal/>
    </border>
    <border>
      <left style="hair">
        <color indexed="64"/>
      </left>
      <right style="double">
        <color indexed="64"/>
      </right>
      <top/>
      <bottom/>
      <diagonal/>
    </border>
    <border>
      <left style="double">
        <color indexed="64"/>
      </left>
      <right style="hair">
        <color indexed="8"/>
      </right>
      <top style="hair">
        <color indexed="8"/>
      </top>
      <bottom style="double">
        <color indexed="8"/>
      </bottom>
      <diagonal/>
    </border>
    <border>
      <left style="hair">
        <color indexed="8"/>
      </left>
      <right style="hair">
        <color indexed="8"/>
      </right>
      <top style="hair">
        <color indexed="8"/>
      </top>
      <bottom style="double">
        <color indexed="8"/>
      </bottom>
      <diagonal/>
    </border>
    <border>
      <left style="hair">
        <color indexed="8"/>
      </left>
      <right style="hair">
        <color indexed="8"/>
      </right>
      <top/>
      <bottom style="double">
        <color indexed="8"/>
      </bottom>
      <diagonal/>
    </border>
    <border>
      <left style="hair">
        <color indexed="8"/>
      </left>
      <right/>
      <top style="hair">
        <color indexed="8"/>
      </top>
      <bottom style="double">
        <color indexed="8"/>
      </bottom>
      <diagonal/>
    </border>
    <border>
      <left/>
      <right style="hair">
        <color indexed="8"/>
      </right>
      <top/>
      <bottom style="double">
        <color indexed="8"/>
      </bottom>
      <diagonal/>
    </border>
    <border>
      <left style="hair">
        <color indexed="8"/>
      </left>
      <right style="hair">
        <color indexed="8"/>
      </right>
      <top style="thin">
        <color indexed="8"/>
      </top>
      <bottom style="hair">
        <color indexed="8"/>
      </bottom>
      <diagonal/>
    </border>
    <border>
      <left style="hair">
        <color indexed="8"/>
      </left>
      <right style="hair">
        <color indexed="64"/>
      </right>
      <top style="double">
        <color indexed="8"/>
      </top>
      <bottom style="hair">
        <color indexed="8"/>
      </bottom>
      <diagonal/>
    </border>
    <border>
      <left/>
      <right style="hair">
        <color indexed="8"/>
      </right>
      <top style="double">
        <color indexed="8"/>
      </top>
      <bottom style="hair">
        <color indexed="8"/>
      </bottom>
      <diagonal/>
    </border>
    <border>
      <left/>
      <right style="hair">
        <color indexed="8"/>
      </right>
      <top style="thin">
        <color indexed="8"/>
      </top>
      <bottom style="hair">
        <color indexed="8"/>
      </bottom>
      <diagonal/>
    </border>
    <border>
      <left style="hair">
        <color indexed="8"/>
      </left>
      <right/>
      <top style="thin">
        <color indexed="8"/>
      </top>
      <bottom style="hair">
        <color indexed="8"/>
      </bottom>
      <diagonal/>
    </border>
    <border>
      <left style="hair">
        <color indexed="8"/>
      </left>
      <right style="hair">
        <color indexed="64"/>
      </right>
      <top style="hair">
        <color indexed="8"/>
      </top>
      <bottom style="hair">
        <color indexed="8"/>
      </bottom>
      <diagonal/>
    </border>
    <border>
      <left style="hair">
        <color indexed="8"/>
      </left>
      <right style="hair">
        <color indexed="8"/>
      </right>
      <top style="hair">
        <color indexed="8"/>
      </top>
      <bottom style="thin">
        <color indexed="8"/>
      </bottom>
      <diagonal/>
    </border>
    <border>
      <left style="hair">
        <color indexed="8"/>
      </left>
      <right style="hair">
        <color indexed="64"/>
      </right>
      <top style="hair">
        <color indexed="8"/>
      </top>
      <bottom style="thin">
        <color indexed="8"/>
      </bottom>
      <diagonal/>
    </border>
    <border>
      <left/>
      <right style="hair">
        <color indexed="8"/>
      </right>
      <top style="hair">
        <color indexed="8"/>
      </top>
      <bottom style="thin">
        <color indexed="8"/>
      </bottom>
      <diagonal/>
    </border>
    <border>
      <left style="hair">
        <color indexed="8"/>
      </left>
      <right/>
      <top style="hair">
        <color indexed="8"/>
      </top>
      <bottom style="thin">
        <color indexed="8"/>
      </bottom>
      <diagonal/>
    </border>
    <border>
      <left style="hair">
        <color indexed="8"/>
      </left>
      <right style="hair">
        <color indexed="8"/>
      </right>
      <top/>
      <bottom style="hair">
        <color indexed="8"/>
      </bottom>
      <diagonal/>
    </border>
    <border>
      <left style="hair">
        <color indexed="8"/>
      </left>
      <right style="hair">
        <color indexed="64"/>
      </right>
      <top style="thin">
        <color indexed="8"/>
      </top>
      <bottom style="hair">
        <color indexed="8"/>
      </bottom>
      <diagonal/>
    </border>
    <border>
      <left style="hair">
        <color indexed="8"/>
      </left>
      <right/>
      <top/>
      <bottom style="hair">
        <color indexed="8"/>
      </bottom>
      <diagonal/>
    </border>
    <border>
      <left/>
      <right style="hair">
        <color indexed="8"/>
      </right>
      <top/>
      <bottom style="hair">
        <color indexed="8"/>
      </bottom>
      <diagonal/>
    </border>
    <border>
      <left style="hair">
        <color indexed="8"/>
      </left>
      <right style="hair">
        <color indexed="8"/>
      </right>
      <top style="thin">
        <color indexed="8"/>
      </top>
      <bottom style="thin">
        <color indexed="64"/>
      </bottom>
      <diagonal/>
    </border>
    <border>
      <left style="hair">
        <color indexed="8"/>
      </left>
      <right/>
      <top style="thin">
        <color indexed="8"/>
      </top>
      <bottom style="thin">
        <color indexed="64"/>
      </bottom>
      <diagonal/>
    </border>
    <border>
      <left/>
      <right style="hair">
        <color indexed="8"/>
      </right>
      <top style="thin">
        <color indexed="8"/>
      </top>
      <bottom style="thin">
        <color indexed="64"/>
      </bottom>
      <diagonal/>
    </border>
    <border>
      <left style="thin">
        <color indexed="8"/>
      </left>
      <right style="thin">
        <color indexed="8"/>
      </right>
      <top style="thin">
        <color indexed="8"/>
      </top>
      <bottom/>
      <diagonal/>
    </border>
    <border>
      <left style="hair">
        <color indexed="8"/>
      </left>
      <right/>
      <top style="thin">
        <color indexed="64"/>
      </top>
      <bottom style="hair">
        <color indexed="8"/>
      </bottom>
      <diagonal/>
    </border>
    <border>
      <left/>
      <right/>
      <top style="thin">
        <color indexed="64"/>
      </top>
      <bottom style="hair">
        <color indexed="8"/>
      </bottom>
      <diagonal/>
    </border>
    <border>
      <left style="hair">
        <color indexed="8"/>
      </left>
      <right style="hair">
        <color indexed="8"/>
      </right>
      <top style="hair">
        <color indexed="8"/>
      </top>
      <bottom style="thin">
        <color indexed="64"/>
      </bottom>
      <diagonal/>
    </border>
    <border>
      <left style="hair">
        <color indexed="8"/>
      </left>
      <right/>
      <top style="hair">
        <color indexed="8"/>
      </top>
      <bottom style="thin">
        <color indexed="64"/>
      </bottom>
      <diagonal/>
    </border>
    <border>
      <left style="hair">
        <color indexed="8"/>
      </left>
      <right style="hair">
        <color indexed="8"/>
      </right>
      <top style="thin">
        <color indexed="64"/>
      </top>
      <bottom style="hair">
        <color indexed="8"/>
      </bottom>
      <diagonal/>
    </border>
    <border>
      <left style="thin">
        <color indexed="64"/>
      </left>
      <right style="thin">
        <color indexed="64"/>
      </right>
      <top style="thin">
        <color indexed="64"/>
      </top>
      <bottom style="double">
        <color indexed="64"/>
      </bottom>
      <diagonal/>
    </border>
    <border>
      <left style="thin">
        <color indexed="64"/>
      </left>
      <right style="thin">
        <color indexed="64"/>
      </right>
      <top/>
      <bottom style="thin">
        <color indexed="64"/>
      </bottom>
      <diagonal/>
    </border>
    <border>
      <left/>
      <right style="thin">
        <color indexed="64"/>
      </right>
      <top/>
      <bottom/>
      <diagonal/>
    </border>
    <border>
      <left style="double">
        <color indexed="64"/>
      </left>
      <right style="hair">
        <color indexed="8"/>
      </right>
      <top/>
      <bottom/>
      <diagonal/>
    </border>
    <border>
      <left/>
      <right style="hair">
        <color indexed="8"/>
      </right>
      <top style="hair">
        <color indexed="8"/>
      </top>
      <bottom/>
      <diagonal/>
    </border>
    <border>
      <left style="hair">
        <color indexed="64"/>
      </left>
      <right style="double">
        <color indexed="64"/>
      </right>
      <top/>
      <bottom style="thin">
        <color indexed="64"/>
      </bottom>
      <diagonal/>
    </border>
    <border>
      <left style="double">
        <color indexed="64"/>
      </left>
      <right/>
      <top/>
      <bottom/>
      <diagonal/>
    </border>
    <border>
      <left style="thin">
        <color indexed="64"/>
      </left>
      <right style="double">
        <color indexed="64"/>
      </right>
      <top style="thin">
        <color indexed="64"/>
      </top>
      <bottom style="thin">
        <color indexed="64"/>
      </bottom>
      <diagonal/>
    </border>
    <border>
      <left style="double">
        <color indexed="64"/>
      </left>
      <right/>
      <top/>
      <bottom style="double">
        <color indexed="64"/>
      </bottom>
      <diagonal/>
    </border>
    <border>
      <left/>
      <right style="dotted">
        <color indexed="64"/>
      </right>
      <top style="thin">
        <color indexed="64"/>
      </top>
      <bottom style="thin">
        <color indexed="64"/>
      </bottom>
      <diagonal/>
    </border>
    <border>
      <left style="dotted">
        <color indexed="64"/>
      </left>
      <right style="dotted">
        <color indexed="64"/>
      </right>
      <top style="thin">
        <color indexed="64"/>
      </top>
      <bottom style="thin">
        <color indexed="64"/>
      </bottom>
      <diagonal/>
    </border>
    <border>
      <left style="dotted">
        <color indexed="64"/>
      </left>
      <right/>
      <top style="thin">
        <color indexed="64"/>
      </top>
      <bottom style="thin">
        <color indexed="64"/>
      </bottom>
      <diagonal/>
    </border>
    <border>
      <left style="thin">
        <color indexed="64"/>
      </left>
      <right style="thin">
        <color indexed="64"/>
      </right>
      <top style="thin">
        <color indexed="64"/>
      </top>
      <bottom style="dotted">
        <color indexed="64"/>
      </bottom>
      <diagonal/>
    </border>
    <border>
      <left/>
      <right style="dotted">
        <color indexed="64"/>
      </right>
      <top style="thin">
        <color indexed="64"/>
      </top>
      <bottom style="dotted">
        <color indexed="64"/>
      </bottom>
      <diagonal/>
    </border>
    <border>
      <left style="dotted">
        <color indexed="64"/>
      </left>
      <right style="dotted">
        <color indexed="64"/>
      </right>
      <top style="thin">
        <color indexed="64"/>
      </top>
      <bottom style="dotted">
        <color indexed="64"/>
      </bottom>
      <diagonal/>
    </border>
    <border>
      <left style="dotted">
        <color indexed="64"/>
      </left>
      <right/>
      <top style="thin">
        <color indexed="64"/>
      </top>
      <bottom style="dotted">
        <color indexed="64"/>
      </bottom>
      <diagonal/>
    </border>
    <border>
      <left style="thin">
        <color indexed="64"/>
      </left>
      <right style="thin">
        <color indexed="64"/>
      </right>
      <top style="dotted">
        <color indexed="64"/>
      </top>
      <bottom style="dotted">
        <color indexed="64"/>
      </bottom>
      <diagonal/>
    </border>
    <border>
      <left/>
      <right style="dotted">
        <color indexed="64"/>
      </right>
      <top style="dotted">
        <color indexed="64"/>
      </top>
      <bottom style="dotted">
        <color indexed="64"/>
      </bottom>
      <diagonal/>
    </border>
    <border>
      <left style="dotted">
        <color indexed="64"/>
      </left>
      <right style="dotted">
        <color indexed="64"/>
      </right>
      <top style="dotted">
        <color indexed="64"/>
      </top>
      <bottom style="dotted">
        <color indexed="64"/>
      </bottom>
      <diagonal/>
    </border>
    <border>
      <left style="dotted">
        <color indexed="64"/>
      </left>
      <right/>
      <top style="dotted">
        <color indexed="64"/>
      </top>
      <bottom style="dotted">
        <color indexed="64"/>
      </bottom>
      <diagonal/>
    </border>
    <border>
      <left style="thin">
        <color indexed="64"/>
      </left>
      <right style="thin">
        <color indexed="64"/>
      </right>
      <top style="dotted">
        <color indexed="64"/>
      </top>
      <bottom style="thin">
        <color indexed="64"/>
      </bottom>
      <diagonal/>
    </border>
    <border>
      <left/>
      <right style="dotted">
        <color indexed="64"/>
      </right>
      <top style="dotted">
        <color indexed="64"/>
      </top>
      <bottom style="thin">
        <color indexed="64"/>
      </bottom>
      <diagonal/>
    </border>
    <border>
      <left style="dotted">
        <color indexed="64"/>
      </left>
      <right style="dotted">
        <color indexed="64"/>
      </right>
      <top style="dotted">
        <color indexed="64"/>
      </top>
      <bottom style="thin">
        <color indexed="64"/>
      </bottom>
      <diagonal/>
    </border>
    <border>
      <left style="dotted">
        <color indexed="64"/>
      </left>
      <right/>
      <top style="dotted">
        <color indexed="64"/>
      </top>
      <bottom style="thin">
        <color indexed="64"/>
      </bottom>
      <diagonal/>
    </border>
    <border>
      <left/>
      <right style="dotted">
        <color indexed="64"/>
      </right>
      <top/>
      <bottom style="thin">
        <color indexed="64"/>
      </bottom>
      <diagonal/>
    </border>
    <border>
      <left style="hair">
        <color indexed="8"/>
      </left>
      <right style="hair">
        <color indexed="64"/>
      </right>
      <top style="thin">
        <color indexed="8"/>
      </top>
      <bottom style="thin">
        <color indexed="8"/>
      </bottom>
      <diagonal/>
    </border>
    <border>
      <left style="medium">
        <color indexed="64"/>
      </left>
      <right style="medium">
        <color indexed="64"/>
      </right>
      <top style="medium">
        <color indexed="64"/>
      </top>
      <bottom style="hair">
        <color indexed="64"/>
      </bottom>
      <diagonal/>
    </border>
    <border>
      <left style="medium">
        <color indexed="64"/>
      </left>
      <right style="medium">
        <color indexed="64"/>
      </right>
      <top style="hair">
        <color indexed="64"/>
      </top>
      <bottom style="hair">
        <color indexed="64"/>
      </bottom>
      <diagonal/>
    </border>
    <border>
      <left style="medium">
        <color indexed="64"/>
      </left>
      <right style="medium">
        <color indexed="64"/>
      </right>
      <top style="hair">
        <color indexed="64"/>
      </top>
      <bottom style="medium">
        <color indexed="64"/>
      </bottom>
      <diagonal/>
    </border>
    <border>
      <left style="medium">
        <color indexed="64"/>
      </left>
      <right style="thin">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thin">
        <color indexed="64"/>
      </left>
      <right/>
      <top style="medium">
        <color indexed="64"/>
      </top>
      <bottom style="medium">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hair">
        <color indexed="64"/>
      </top>
      <bottom style="double">
        <color indexed="64"/>
      </bottom>
      <diagonal/>
    </border>
    <border>
      <left/>
      <right/>
      <top style="thin">
        <color indexed="8"/>
      </top>
      <bottom style="hair">
        <color indexed="8"/>
      </bottom>
      <diagonal/>
    </border>
    <border>
      <left/>
      <right/>
      <top/>
      <bottom style="hair">
        <color indexed="8"/>
      </bottom>
      <diagonal/>
    </border>
    <border>
      <left style="thin">
        <color indexed="64"/>
      </left>
      <right style="thin">
        <color indexed="64"/>
      </right>
      <top style="double">
        <color indexed="64"/>
      </top>
      <bottom style="thin">
        <color indexed="64"/>
      </bottom>
      <diagonal/>
    </border>
    <border>
      <left style="thin">
        <color indexed="64"/>
      </left>
      <right style="double">
        <color indexed="64"/>
      </right>
      <top style="double">
        <color indexed="64"/>
      </top>
      <bottom style="thin">
        <color indexed="64"/>
      </bottom>
      <diagonal/>
    </border>
    <border>
      <left style="thin">
        <color indexed="64"/>
      </left>
      <right style="thin">
        <color indexed="64"/>
      </right>
      <top/>
      <bottom/>
      <diagonal/>
    </border>
    <border>
      <left style="medium">
        <color indexed="64"/>
      </left>
      <right style="thin">
        <color indexed="64"/>
      </right>
      <top style="medium">
        <color indexed="64"/>
      </top>
      <bottom style="double">
        <color indexed="64"/>
      </bottom>
      <diagonal/>
    </border>
    <border>
      <left style="thin">
        <color indexed="64"/>
      </left>
      <right/>
      <top style="medium">
        <color indexed="64"/>
      </top>
      <bottom style="double">
        <color indexed="64"/>
      </bottom>
      <diagonal/>
    </border>
    <border>
      <left/>
      <right/>
      <top style="medium">
        <color indexed="64"/>
      </top>
      <bottom style="double">
        <color indexed="64"/>
      </bottom>
      <diagonal/>
    </border>
    <border>
      <left/>
      <right style="thin">
        <color indexed="64"/>
      </right>
      <top style="medium">
        <color indexed="64"/>
      </top>
      <bottom style="double">
        <color indexed="64"/>
      </bottom>
      <diagonal/>
    </border>
    <border>
      <left style="medium">
        <color indexed="64"/>
      </left>
      <right style="thin">
        <color indexed="64"/>
      </right>
      <top/>
      <bottom style="hair">
        <color indexed="64"/>
      </bottom>
      <diagonal/>
    </border>
    <border>
      <left style="medium">
        <color indexed="64"/>
      </left>
      <right style="thin">
        <color indexed="64"/>
      </right>
      <top style="hair">
        <color indexed="64"/>
      </top>
      <bottom style="hair">
        <color indexed="64"/>
      </bottom>
      <diagonal/>
    </border>
    <border>
      <left style="medium">
        <color indexed="64"/>
      </left>
      <right style="thin">
        <color indexed="64"/>
      </right>
      <top style="hair">
        <color indexed="64"/>
      </top>
      <bottom style="thin">
        <color indexed="64"/>
      </bottom>
      <diagonal/>
    </border>
    <border>
      <left style="thin">
        <color indexed="64"/>
      </left>
      <right/>
      <top style="double">
        <color indexed="64"/>
      </top>
      <bottom style="hair">
        <color indexed="64"/>
      </bottom>
      <diagonal/>
    </border>
    <border>
      <left/>
      <right/>
      <top style="double">
        <color indexed="64"/>
      </top>
      <bottom style="hair">
        <color indexed="64"/>
      </bottom>
      <diagonal/>
    </border>
    <border>
      <left/>
      <right style="thin">
        <color indexed="64"/>
      </right>
      <top style="double">
        <color indexed="64"/>
      </top>
      <bottom style="hair">
        <color indexed="64"/>
      </bottom>
      <diagonal/>
    </border>
    <border>
      <left style="medium">
        <color indexed="64"/>
      </left>
      <right/>
      <top style="thin">
        <color indexed="64"/>
      </top>
      <bottom style="thin">
        <color indexed="64"/>
      </bottom>
      <diagonal/>
    </border>
    <border>
      <left style="medium">
        <color indexed="64"/>
      </left>
      <right style="thin">
        <color indexed="64"/>
      </right>
      <top style="thin">
        <color indexed="64"/>
      </top>
      <bottom style="thin">
        <color indexed="64"/>
      </bottom>
      <diagonal/>
    </border>
    <border>
      <left style="medium">
        <color indexed="64"/>
      </left>
      <right style="thin">
        <color indexed="64"/>
      </right>
      <top style="thin">
        <color indexed="64"/>
      </top>
      <bottom/>
      <diagonal/>
    </border>
    <border>
      <left style="thin">
        <color indexed="64"/>
      </left>
      <right style="thin">
        <color indexed="64"/>
      </right>
      <top style="medium">
        <color indexed="64"/>
      </top>
      <bottom/>
      <diagonal/>
    </border>
    <border>
      <left style="thin">
        <color indexed="64"/>
      </left>
      <right style="thin">
        <color indexed="64"/>
      </right>
      <top/>
      <bottom style="medium">
        <color indexed="64"/>
      </bottom>
      <diagonal/>
    </border>
    <border>
      <left style="thin">
        <color indexed="64"/>
      </left>
      <right/>
      <top style="medium">
        <color indexed="64"/>
      </top>
      <bottom style="thin">
        <color indexed="64"/>
      </bottom>
      <diagonal/>
    </border>
    <border>
      <left/>
      <right style="hair">
        <color indexed="8"/>
      </right>
      <top style="hair">
        <color indexed="8"/>
      </top>
      <bottom style="thin">
        <color indexed="64"/>
      </bottom>
      <diagonal/>
    </border>
    <border>
      <left/>
      <right style="hair">
        <color indexed="64"/>
      </right>
      <top style="thin">
        <color indexed="64"/>
      </top>
      <bottom style="hair">
        <color indexed="8"/>
      </bottom>
      <diagonal/>
    </border>
    <border>
      <left/>
      <right style="hair">
        <color indexed="64"/>
      </right>
      <top style="hair">
        <color indexed="8"/>
      </top>
      <bottom style="thin">
        <color indexed="64"/>
      </bottom>
      <diagonal/>
    </border>
    <border>
      <left/>
      <right style="hair">
        <color indexed="64"/>
      </right>
      <top style="thin">
        <color indexed="8"/>
      </top>
      <bottom style="thin">
        <color indexed="64"/>
      </bottom>
      <diagonal/>
    </border>
    <border>
      <left style="hair">
        <color indexed="8"/>
      </left>
      <right/>
      <top style="double">
        <color indexed="8"/>
      </top>
      <bottom style="hair">
        <color indexed="8"/>
      </bottom>
      <diagonal/>
    </border>
    <border>
      <left style="hair">
        <color indexed="8"/>
      </left>
      <right/>
      <top/>
      <bottom style="double">
        <color indexed="8"/>
      </bottom>
      <diagonal/>
    </border>
    <border>
      <left/>
      <right style="double">
        <color indexed="64"/>
      </right>
      <top style="thin">
        <color indexed="64"/>
      </top>
      <bottom style="thin">
        <color indexed="64"/>
      </bottom>
      <diagonal/>
    </border>
    <border>
      <left/>
      <right style="hair">
        <color indexed="64"/>
      </right>
      <top style="hair">
        <color indexed="8"/>
      </top>
      <bottom style="hair">
        <color indexed="8"/>
      </bottom>
      <diagonal/>
    </border>
    <border>
      <left style="double">
        <color indexed="64"/>
      </left>
      <right style="hair">
        <color indexed="8"/>
      </right>
      <top style="double">
        <color indexed="8"/>
      </top>
      <bottom/>
      <diagonal/>
    </border>
    <border>
      <left/>
      <right style="hair">
        <color indexed="8"/>
      </right>
      <top style="thin">
        <color indexed="64"/>
      </top>
      <bottom style="hair">
        <color indexed="8"/>
      </bottom>
      <diagonal/>
    </border>
    <border>
      <left/>
      <right style="hair">
        <color indexed="64"/>
      </right>
      <top/>
      <bottom style="hair">
        <color indexed="8"/>
      </bottom>
      <diagonal/>
    </border>
    <border>
      <left style="double">
        <color indexed="64"/>
      </left>
      <right/>
      <top style="double">
        <color indexed="64"/>
      </top>
      <bottom style="thin">
        <color indexed="8"/>
      </bottom>
      <diagonal/>
    </border>
    <border>
      <left/>
      <right/>
      <top style="double">
        <color indexed="64"/>
      </top>
      <bottom style="thin">
        <color indexed="8"/>
      </bottom>
      <diagonal/>
    </border>
    <border>
      <left/>
      <right style="hair">
        <color indexed="64"/>
      </right>
      <top style="double">
        <color indexed="64"/>
      </top>
      <bottom style="thin">
        <color indexed="8"/>
      </bottom>
      <diagonal/>
    </border>
    <border>
      <left style="double">
        <color indexed="64"/>
      </left>
      <right/>
      <top style="thin">
        <color indexed="8"/>
      </top>
      <bottom style="thin">
        <color indexed="8"/>
      </bottom>
      <diagonal/>
    </border>
    <border>
      <left/>
      <right style="hair">
        <color indexed="8"/>
      </right>
      <top style="thin">
        <color indexed="8"/>
      </top>
      <bottom style="thin">
        <color indexed="8"/>
      </bottom>
      <diagonal/>
    </border>
    <border>
      <left style="hair">
        <color indexed="8"/>
      </left>
      <right/>
      <top style="thin">
        <color indexed="8"/>
      </top>
      <bottom style="thin">
        <color indexed="8"/>
      </bottom>
      <diagonal/>
    </border>
    <border>
      <left style="double">
        <color indexed="64"/>
      </left>
      <right/>
      <top style="thin">
        <color indexed="8"/>
      </top>
      <bottom style="hair">
        <color indexed="8"/>
      </bottom>
      <diagonal/>
    </border>
    <border>
      <left style="hair">
        <color indexed="8"/>
      </left>
      <right/>
      <top style="thin">
        <color indexed="8"/>
      </top>
      <bottom/>
      <diagonal/>
    </border>
    <border>
      <left/>
      <right style="hair">
        <color indexed="8"/>
      </right>
      <top style="thin">
        <color indexed="8"/>
      </top>
      <bottom/>
      <diagonal/>
    </border>
    <border>
      <left style="hair">
        <color indexed="8"/>
      </left>
      <right style="hair">
        <color indexed="8"/>
      </right>
      <top style="thin">
        <color indexed="8"/>
      </top>
      <bottom/>
      <diagonal/>
    </border>
    <border>
      <left/>
      <right/>
      <top style="thin">
        <color indexed="8"/>
      </top>
      <bottom/>
      <diagonal/>
    </border>
    <border>
      <left/>
      <right style="hair">
        <color indexed="64"/>
      </right>
      <top style="thin">
        <color indexed="8"/>
      </top>
      <bottom style="hair">
        <color indexed="8"/>
      </bottom>
      <diagonal/>
    </border>
    <border>
      <left/>
      <right style="hair">
        <color indexed="64"/>
      </right>
      <top style="hair">
        <color indexed="8"/>
      </top>
      <bottom style="thin">
        <color indexed="8"/>
      </bottom>
      <diagonal/>
    </border>
    <border>
      <left/>
      <right style="hair">
        <color indexed="64"/>
      </right>
      <top style="double">
        <color indexed="8"/>
      </top>
      <bottom style="hair">
        <color indexed="8"/>
      </bottom>
      <diagonal/>
    </border>
    <border>
      <left/>
      <right style="hair">
        <color indexed="64"/>
      </right>
      <top style="thin">
        <color indexed="8"/>
      </top>
      <bottom/>
      <diagonal/>
    </border>
    <border>
      <left/>
      <right style="hair">
        <color indexed="64"/>
      </right>
      <top/>
      <bottom style="double">
        <color indexed="8"/>
      </bottom>
      <diagonal/>
    </border>
    <border>
      <left/>
      <right style="thin">
        <color indexed="64"/>
      </right>
      <top/>
      <bottom style="thin">
        <color indexed="64"/>
      </bottom>
      <diagonal/>
    </border>
    <border>
      <left/>
      <right style="thin">
        <color indexed="64"/>
      </right>
      <top style="medium">
        <color indexed="64"/>
      </top>
      <bottom/>
      <diagonal/>
    </border>
    <border>
      <left/>
      <right style="thin">
        <color indexed="64"/>
      </right>
      <top/>
      <bottom style="medium">
        <color indexed="64"/>
      </bottom>
      <diagonal/>
    </border>
    <border>
      <left style="thin">
        <color indexed="64"/>
      </left>
      <right/>
      <top/>
      <bottom style="medium">
        <color indexed="64"/>
      </bottom>
      <diagonal/>
    </border>
    <border>
      <left style="thin">
        <color indexed="64"/>
      </left>
      <right/>
      <top style="medium">
        <color indexed="64"/>
      </top>
      <bottom/>
      <diagonal/>
    </border>
    <border>
      <left style="thin">
        <color rgb="FF7F7F7F"/>
      </left>
      <right style="thin">
        <color rgb="FF7F7F7F"/>
      </right>
      <top style="thin">
        <color rgb="FF7F7F7F"/>
      </top>
      <bottom style="thin">
        <color rgb="FF7F7F7F"/>
      </bottom>
      <diagonal/>
    </border>
    <border>
      <left style="thin">
        <color rgb="FFB2B2B2"/>
      </left>
      <right style="thin">
        <color rgb="FFB2B2B2"/>
      </right>
      <top style="thin">
        <color rgb="FFB2B2B2"/>
      </top>
      <bottom style="thin">
        <color rgb="FFB2B2B2"/>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
      <left/>
      <right/>
      <top/>
      <bottom style="thick">
        <color theme="4" tint="0.499984740745262"/>
      </bottom>
      <diagonal/>
    </border>
    <border>
      <left style="thin">
        <color rgb="FF3F3F3F"/>
      </left>
      <right style="thin">
        <color rgb="FF3F3F3F"/>
      </right>
      <top style="thin">
        <color rgb="FF3F3F3F"/>
      </top>
      <bottom style="thin">
        <color rgb="FF3F3F3F"/>
      </bottom>
      <diagonal/>
    </border>
    <border>
      <left/>
      <right/>
      <top/>
      <bottom style="thick">
        <color theme="4"/>
      </bottom>
      <diagonal/>
    </border>
    <border>
      <left/>
      <right/>
      <top/>
      <bottom style="medium">
        <color theme="4" tint="0.39997558519241921"/>
      </bottom>
      <diagonal/>
    </border>
    <border>
      <left/>
      <right/>
      <top style="thin">
        <color theme="4"/>
      </top>
      <bottom style="double">
        <color theme="4"/>
      </bottom>
      <diagonal/>
    </border>
    <border>
      <left style="thick">
        <color indexed="51"/>
      </left>
      <right/>
      <top style="thick">
        <color indexed="51"/>
      </top>
      <bottom style="thick">
        <color indexed="51"/>
      </bottom>
      <diagonal/>
    </border>
    <border>
      <left style="thick">
        <color indexed="9"/>
      </left>
      <right/>
      <top style="thick">
        <color indexed="9"/>
      </top>
      <bottom style="thick">
        <color indexed="23"/>
      </bottom>
      <diagonal/>
    </border>
    <border>
      <left style="thin">
        <color indexed="23"/>
      </left>
      <right style="thin">
        <color indexed="9"/>
      </right>
      <top style="thin">
        <color indexed="23"/>
      </top>
      <bottom/>
      <diagonal/>
    </border>
    <border>
      <left style="thin">
        <color indexed="23"/>
      </left>
      <right style="thin">
        <color indexed="23"/>
      </right>
      <top style="thin">
        <color indexed="23"/>
      </top>
      <bottom/>
      <diagonal/>
    </border>
    <border>
      <left style="thin">
        <color auto="1"/>
      </left>
      <right style="thin">
        <color auto="1"/>
      </right>
      <top style="thin">
        <color auto="1"/>
      </top>
      <bottom/>
      <diagonal/>
    </border>
    <border>
      <left style="thin">
        <color indexed="23"/>
      </left>
      <right style="thin">
        <color indexed="9"/>
      </right>
      <top style="thin">
        <color indexed="9"/>
      </top>
      <bottom style="thin">
        <color indexed="23"/>
      </bottom>
      <diagonal/>
    </border>
    <border>
      <left style="thin">
        <color auto="1"/>
      </left>
      <right style="thin">
        <color auto="1"/>
      </right>
      <top style="thin">
        <color auto="1"/>
      </top>
      <bottom style="thin">
        <color auto="1"/>
      </bottom>
      <diagonal/>
    </border>
    <border>
      <left style="thin">
        <color indexed="22"/>
      </left>
      <right style="thin">
        <color indexed="22"/>
      </right>
      <top/>
      <bottom/>
      <diagonal/>
    </border>
    <border>
      <left style="thin">
        <color indexed="23"/>
      </left>
      <right style="thin">
        <color indexed="9"/>
      </right>
      <top style="thin">
        <color indexed="23"/>
      </top>
      <bottom style="thin">
        <color indexed="9"/>
      </bottom>
      <diagonal/>
    </border>
    <border>
      <left/>
      <right/>
      <top style="thin">
        <color indexed="64"/>
      </top>
      <bottom style="double">
        <color indexed="64"/>
      </bottom>
      <diagonal/>
    </border>
    <border>
      <left style="thin">
        <color indexed="64"/>
      </left>
      <right style="hair">
        <color indexed="64"/>
      </right>
      <top style="hair">
        <color indexed="64"/>
      </top>
      <bottom style="hair">
        <color indexed="64"/>
      </bottom>
      <diagonal/>
    </border>
    <border>
      <left/>
      <right/>
      <top/>
      <bottom style="double">
        <color indexed="10"/>
      </bottom>
      <diagonal/>
    </border>
    <border>
      <left/>
      <right/>
      <top style="thin">
        <color indexed="56"/>
      </top>
      <bottom style="double">
        <color indexed="56"/>
      </bottom>
      <diagonal/>
    </border>
    <border>
      <left/>
      <right/>
      <top/>
      <bottom style="thick">
        <color indexed="56"/>
      </bottom>
      <diagonal/>
    </border>
    <border>
      <left/>
      <right/>
      <top/>
      <bottom style="thick">
        <color indexed="27"/>
      </bottom>
      <diagonal/>
    </border>
    <border>
      <left/>
      <right/>
      <top/>
      <bottom style="medium">
        <color indexed="27"/>
      </bottom>
      <diagonal/>
    </border>
    <border>
      <left style="thin">
        <color auto="1"/>
      </left>
      <right/>
      <top/>
      <bottom/>
      <diagonal/>
    </border>
    <border>
      <left/>
      <right style="thin">
        <color indexed="64"/>
      </right>
      <top style="medium">
        <color indexed="64"/>
      </top>
      <bottom style="medium">
        <color indexed="64"/>
      </bottom>
      <diagonal/>
    </border>
    <border>
      <left style="thin">
        <color rgb="FF000000"/>
      </left>
      <right style="thin">
        <color rgb="FF000000"/>
      </right>
      <top/>
      <bottom style="thin">
        <color rgb="FF000000"/>
      </bottom>
      <diagonal/>
    </border>
    <border>
      <left/>
      <right style="thin">
        <color rgb="FF000000"/>
      </right>
      <top/>
      <bottom style="thin">
        <color rgb="FF000000"/>
      </bottom>
      <diagonal/>
    </border>
    <border>
      <left/>
      <right style="hair">
        <color indexed="8"/>
      </right>
      <top style="hair">
        <color indexed="8"/>
      </top>
      <bottom style="double">
        <color indexed="8"/>
      </bottom>
      <diagonal/>
    </border>
    <border>
      <left/>
      <right/>
      <top/>
      <bottom style="medium">
        <color auto="1"/>
      </bottom>
      <diagonal/>
    </border>
    <border>
      <left style="medium">
        <color indexed="64"/>
      </left>
      <right/>
      <top style="medium">
        <color indexed="64"/>
      </top>
      <bottom/>
      <diagonal/>
    </border>
    <border>
      <left/>
      <right style="medium">
        <color indexed="64"/>
      </right>
      <top style="medium">
        <color indexed="64"/>
      </top>
      <bottom/>
      <diagonal/>
    </border>
    <border>
      <left style="medium">
        <color indexed="64"/>
      </left>
      <right/>
      <top/>
      <bottom/>
      <diagonal/>
    </border>
    <border>
      <left/>
      <right style="medium">
        <color indexed="64"/>
      </right>
      <top/>
      <bottom/>
      <diagonal/>
    </border>
    <border>
      <left style="medium">
        <color indexed="64"/>
      </left>
      <right/>
      <top/>
      <bottom style="medium">
        <color indexed="64"/>
      </bottom>
      <diagonal/>
    </border>
    <border>
      <left/>
      <right style="medium">
        <color indexed="64"/>
      </right>
      <top/>
      <bottom style="medium">
        <color indexed="64"/>
      </bottom>
      <diagonal/>
    </border>
    <border>
      <left style="thin">
        <color indexed="64"/>
      </left>
      <right/>
      <top/>
      <bottom style="thin">
        <color indexed="64"/>
      </bottom>
      <diagonal/>
    </border>
    <border>
      <left style="medium">
        <color indexed="64"/>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style="thin">
        <color indexed="64"/>
      </right>
      <top style="medium">
        <color indexed="64"/>
      </top>
      <bottom/>
      <diagonal/>
    </border>
    <border>
      <left style="medium">
        <color indexed="64"/>
      </left>
      <right style="thin">
        <color indexed="64"/>
      </right>
      <top/>
      <bottom style="double">
        <color indexed="64"/>
      </bottom>
      <diagonal/>
    </border>
    <border>
      <left style="thin">
        <color indexed="64"/>
      </left>
      <right/>
      <top style="thin">
        <color indexed="64"/>
      </top>
      <bottom style="double">
        <color indexed="64"/>
      </bottom>
      <diagonal/>
    </border>
    <border>
      <left style="hair">
        <color indexed="64"/>
      </left>
      <right/>
      <top style="thin">
        <color indexed="64"/>
      </top>
      <bottom style="double">
        <color indexed="64"/>
      </bottom>
      <diagonal/>
    </border>
    <border>
      <left/>
      <right style="hair">
        <color indexed="64"/>
      </right>
      <top style="thin">
        <color indexed="64"/>
      </top>
      <bottom style="double">
        <color indexed="64"/>
      </bottom>
      <diagonal/>
    </border>
    <border>
      <left/>
      <right style="medium">
        <color indexed="64"/>
      </right>
      <top style="thin">
        <color indexed="64"/>
      </top>
      <bottom style="double">
        <color indexed="64"/>
      </bottom>
      <diagonal/>
    </border>
    <border>
      <left style="medium">
        <color indexed="64"/>
      </left>
      <right style="thin">
        <color indexed="64"/>
      </right>
      <top style="double">
        <color indexed="64"/>
      </top>
      <bottom/>
      <diagonal/>
    </border>
    <border>
      <left style="thin">
        <color indexed="64"/>
      </left>
      <right style="hair">
        <color indexed="64"/>
      </right>
      <top/>
      <bottom/>
      <diagonal/>
    </border>
    <border>
      <left style="hair">
        <color indexed="64"/>
      </left>
      <right style="hair">
        <color indexed="64"/>
      </right>
      <top/>
      <bottom/>
      <diagonal/>
    </border>
    <border>
      <left style="hair">
        <color indexed="64"/>
      </left>
      <right/>
      <top/>
      <bottom/>
      <diagonal/>
    </border>
    <border>
      <left style="medium">
        <color indexed="64"/>
      </left>
      <right style="thin">
        <color indexed="64"/>
      </right>
      <top/>
      <bottom style="thin">
        <color indexed="64"/>
      </bottom>
      <diagonal/>
    </border>
    <border>
      <left style="thin">
        <color indexed="64"/>
      </left>
      <right style="hair">
        <color indexed="64"/>
      </right>
      <top style="thin">
        <color indexed="64"/>
      </top>
      <bottom/>
      <diagonal/>
    </border>
    <border>
      <left style="hair">
        <color indexed="64"/>
      </left>
      <right style="hair">
        <color indexed="64"/>
      </right>
      <top style="thin">
        <color indexed="64"/>
      </top>
      <bottom/>
      <diagonal/>
    </border>
    <border>
      <left style="hair">
        <color indexed="64"/>
      </left>
      <right/>
      <top style="thin">
        <color indexed="64"/>
      </top>
      <bottom/>
      <diagonal/>
    </border>
    <border>
      <left style="hair">
        <color indexed="64"/>
      </left>
      <right style="medium">
        <color indexed="64"/>
      </right>
      <top style="thin">
        <color indexed="64"/>
      </top>
      <bottom/>
      <diagonal/>
    </border>
    <border>
      <left style="thin">
        <color indexed="64"/>
      </left>
      <right style="hair">
        <color indexed="64"/>
      </right>
      <top/>
      <bottom style="thin">
        <color indexed="64"/>
      </bottom>
      <diagonal/>
    </border>
    <border>
      <left style="hair">
        <color indexed="64"/>
      </left>
      <right style="hair">
        <color indexed="64"/>
      </right>
      <top/>
      <bottom style="thin">
        <color indexed="64"/>
      </bottom>
      <diagonal/>
    </border>
    <border>
      <left style="hair">
        <color indexed="64"/>
      </left>
      <right/>
      <top/>
      <bottom style="thin">
        <color indexed="64"/>
      </bottom>
      <diagonal/>
    </border>
    <border>
      <left style="hair">
        <color indexed="64"/>
      </left>
      <right style="medium">
        <color indexed="64"/>
      </right>
      <top/>
      <bottom style="thin">
        <color indexed="64"/>
      </bottom>
      <diagonal/>
    </border>
    <border>
      <left style="hair">
        <color indexed="64"/>
      </left>
      <right style="medium">
        <color indexed="64"/>
      </right>
      <top/>
      <bottom/>
      <diagonal/>
    </border>
    <border>
      <left style="medium">
        <color indexed="64"/>
      </left>
      <right style="thin">
        <color indexed="64"/>
      </right>
      <top/>
      <bottom style="medium">
        <color indexed="64"/>
      </bottom>
      <diagonal/>
    </border>
    <border>
      <left style="thin">
        <color indexed="64"/>
      </left>
      <right style="hair">
        <color indexed="64"/>
      </right>
      <top/>
      <bottom style="medium">
        <color indexed="64"/>
      </bottom>
      <diagonal/>
    </border>
    <border>
      <left style="hair">
        <color indexed="64"/>
      </left>
      <right style="hair">
        <color indexed="64"/>
      </right>
      <top/>
      <bottom style="medium">
        <color indexed="64"/>
      </bottom>
      <diagonal/>
    </border>
    <border>
      <left style="hair">
        <color indexed="64"/>
      </left>
      <right/>
      <top/>
      <bottom style="medium">
        <color indexed="64"/>
      </bottom>
      <diagonal/>
    </border>
    <border>
      <left style="hair">
        <color indexed="64"/>
      </left>
      <right style="medium">
        <color indexed="64"/>
      </right>
      <top/>
      <bottom style="medium">
        <color indexed="64"/>
      </bottom>
      <diagonal/>
    </border>
    <border>
      <left style="medium">
        <color indexed="64"/>
      </left>
      <right/>
      <top style="medium">
        <color indexed="64"/>
      </top>
      <bottom style="double">
        <color indexed="64"/>
      </bottom>
      <diagonal/>
    </border>
    <border>
      <left/>
      <right style="medium">
        <color indexed="64"/>
      </right>
      <top style="medium">
        <color indexed="64"/>
      </top>
      <bottom style="double">
        <color indexed="64"/>
      </bottom>
      <diagonal/>
    </border>
    <border>
      <left style="dashed">
        <color indexed="64"/>
      </left>
      <right style="dashed">
        <color indexed="64"/>
      </right>
      <top style="dashed">
        <color indexed="64"/>
      </top>
      <bottom style="dashed">
        <color indexed="64"/>
      </bottom>
      <diagonal/>
    </border>
    <border>
      <left style="medium">
        <color indexed="64"/>
      </left>
      <right style="thin">
        <color indexed="64"/>
      </right>
      <top/>
      <bottom/>
      <diagonal/>
    </border>
    <border>
      <left style="thin">
        <color indexed="64"/>
      </left>
      <right style="dashed">
        <color indexed="64"/>
      </right>
      <top style="dashed">
        <color indexed="64"/>
      </top>
      <bottom style="dashed">
        <color indexed="64"/>
      </bottom>
      <diagonal/>
    </border>
    <border>
      <left style="double">
        <color indexed="8"/>
      </left>
      <right style="hair">
        <color indexed="8"/>
      </right>
      <top style="thin">
        <color indexed="8"/>
      </top>
      <bottom style="thin">
        <color indexed="8"/>
      </bottom>
      <diagonal/>
    </border>
    <border>
      <left style="double">
        <color indexed="8"/>
      </left>
      <right style="hair">
        <color indexed="8"/>
      </right>
      <top style="thin">
        <color indexed="8"/>
      </top>
      <bottom style="hair">
        <color indexed="8"/>
      </bottom>
      <diagonal/>
    </border>
    <border>
      <left style="hair">
        <color indexed="8"/>
      </left>
      <right style="hair">
        <color indexed="8"/>
      </right>
      <top style="thin">
        <color indexed="8"/>
      </top>
      <bottom style="double">
        <color indexed="8"/>
      </bottom>
      <diagonal/>
    </border>
    <border>
      <left style="hair">
        <color indexed="8"/>
      </left>
      <right/>
      <top style="thin">
        <color indexed="8"/>
      </top>
      <bottom style="double">
        <color indexed="8"/>
      </bottom>
      <diagonal/>
    </border>
    <border>
      <left style="hair">
        <color indexed="8"/>
      </left>
      <right/>
      <top style="hair">
        <color indexed="8"/>
      </top>
      <bottom/>
      <diagonal/>
    </border>
    <border>
      <left style="hair">
        <color indexed="8"/>
      </left>
      <right style="hair">
        <color indexed="64"/>
      </right>
      <top style="thin">
        <color indexed="8"/>
      </top>
      <bottom style="thin">
        <color indexed="64"/>
      </bottom>
      <diagonal/>
    </border>
    <border>
      <left style="hair">
        <color indexed="8"/>
      </left>
      <right style="hair">
        <color indexed="64"/>
      </right>
      <top style="hair">
        <color indexed="8"/>
      </top>
      <bottom style="thin">
        <color indexed="64"/>
      </bottom>
      <diagonal/>
    </border>
    <border>
      <left style="hair">
        <color indexed="8"/>
      </left>
      <right style="hair">
        <color indexed="8"/>
      </right>
      <top/>
      <bottom/>
      <diagonal/>
    </border>
    <border>
      <left/>
      <right style="hair">
        <color indexed="8"/>
      </right>
      <top/>
      <bottom/>
      <diagonal/>
    </border>
    <border>
      <left style="hair">
        <color indexed="8"/>
      </left>
      <right/>
      <top/>
      <bottom/>
      <diagonal/>
    </border>
    <border>
      <left style="medium">
        <color indexed="64"/>
      </left>
      <right/>
      <top style="medium">
        <color indexed="64"/>
      </top>
      <bottom style="thin">
        <color indexed="64"/>
      </bottom>
      <diagonal/>
    </border>
    <border>
      <left style="medium">
        <color indexed="64"/>
      </left>
      <right/>
      <top style="thin">
        <color indexed="64"/>
      </top>
      <bottom/>
      <diagonal/>
    </border>
    <border>
      <left style="medium">
        <color indexed="64"/>
      </left>
      <right/>
      <top style="thin">
        <color indexed="64"/>
      </top>
      <bottom style="medium">
        <color indexed="64"/>
      </bottom>
      <diagonal/>
    </border>
    <border>
      <left style="thin">
        <color indexed="64"/>
      </left>
      <right style="medium">
        <color indexed="64"/>
      </right>
      <top style="medium">
        <color indexed="64"/>
      </top>
      <bottom style="medium">
        <color indexed="64"/>
      </bottom>
      <diagonal/>
    </border>
    <border>
      <left/>
      <right style="thin">
        <color indexed="64"/>
      </right>
      <top style="medium">
        <color indexed="64"/>
      </top>
      <bottom style="thin">
        <color indexed="64"/>
      </bottom>
      <diagonal/>
    </border>
    <border diagonalDown="1">
      <left style="medium">
        <color auto="1"/>
      </left>
      <right/>
      <top style="medium">
        <color auto="1"/>
      </top>
      <bottom/>
      <diagonal style="medium">
        <color auto="1"/>
      </diagonal>
    </border>
    <border>
      <left/>
      <right/>
      <top/>
      <bottom style="thin">
        <color auto="1"/>
      </bottom>
      <diagonal/>
    </border>
    <border>
      <left/>
      <right style="medium">
        <color auto="1"/>
      </right>
      <top/>
      <bottom style="thin">
        <color auto="1"/>
      </bottom>
      <diagonal/>
    </border>
    <border>
      <left/>
      <right style="thin">
        <color indexed="64"/>
      </right>
      <top/>
      <bottom style="thin">
        <color indexed="64"/>
      </bottom>
      <diagonal/>
    </border>
    <border>
      <left style="hair">
        <color auto="1"/>
      </left>
      <right style="hair">
        <color auto="1"/>
      </right>
      <top style="hair">
        <color auto="1"/>
      </top>
      <bottom style="hair">
        <color auto="1"/>
      </bottom>
      <diagonal/>
    </border>
    <border>
      <left style="hair">
        <color auto="1"/>
      </left>
      <right style="hair">
        <color auto="1"/>
      </right>
      <top style="hair">
        <color auto="1"/>
      </top>
      <bottom/>
      <diagonal/>
    </border>
    <border>
      <left style="dashed">
        <color indexed="64"/>
      </left>
      <right/>
      <top style="dashed">
        <color indexed="64"/>
      </top>
      <bottom style="dashed">
        <color indexed="64"/>
      </bottom>
      <diagonal/>
    </border>
    <border>
      <left style="medium">
        <color indexed="64"/>
      </left>
      <right style="medium">
        <color indexed="64"/>
      </right>
      <top style="medium">
        <color indexed="64"/>
      </top>
      <bottom style="thin">
        <color indexed="64"/>
      </bottom>
      <diagonal/>
    </border>
    <border>
      <left style="hair">
        <color indexed="8"/>
      </left>
      <right style="hair">
        <color indexed="8"/>
      </right>
      <top style="hair">
        <color indexed="8"/>
      </top>
      <bottom style="hair">
        <color indexed="8"/>
      </bottom>
      <diagonal/>
    </border>
    <border>
      <left style="hair">
        <color indexed="8"/>
      </left>
      <right style="hair">
        <color indexed="8"/>
      </right>
      <top style="hair">
        <color indexed="8"/>
      </top>
      <bottom/>
      <diagonal/>
    </border>
    <border>
      <left style="hair">
        <color indexed="8"/>
      </left>
      <right/>
      <top style="hair">
        <color indexed="8"/>
      </top>
      <bottom style="hair">
        <color indexed="8"/>
      </bottom>
      <diagonal/>
    </border>
    <border>
      <left/>
      <right style="hair">
        <color indexed="8"/>
      </right>
      <top style="hair">
        <color indexed="8"/>
      </top>
      <bottom style="hair">
        <color indexed="8"/>
      </bottom>
      <diagonal/>
    </border>
    <border>
      <left/>
      <right/>
      <top style="hair">
        <color indexed="8"/>
      </top>
      <bottom style="hair">
        <color indexed="8"/>
      </bottom>
      <diagonal/>
    </border>
    <border>
      <left/>
      <right/>
      <top style="hair">
        <color indexed="64"/>
      </top>
      <bottom/>
      <diagonal/>
    </border>
    <border>
      <left/>
      <right/>
      <top style="hair">
        <color indexed="64"/>
      </top>
      <bottom style="thin">
        <color indexed="64"/>
      </bottom>
      <diagonal/>
    </border>
    <border>
      <left style="thin">
        <color indexed="64"/>
      </left>
      <right style="thin">
        <color indexed="64"/>
      </right>
      <top style="hair">
        <color indexed="64"/>
      </top>
      <bottom style="hair">
        <color indexed="64"/>
      </bottom>
      <diagonal/>
    </border>
    <border>
      <left style="medium">
        <color indexed="64"/>
      </left>
      <right style="medium">
        <color indexed="64"/>
      </right>
      <top style="thin">
        <color indexed="64"/>
      </top>
      <bottom style="medium">
        <color indexed="64"/>
      </bottom>
      <diagonal/>
    </border>
    <border>
      <left style="thin">
        <color indexed="64"/>
      </left>
      <right style="medium">
        <color indexed="64"/>
      </right>
      <top/>
      <bottom style="thin">
        <color indexed="64"/>
      </bottom>
      <diagonal/>
    </border>
    <border>
      <left/>
      <right style="thin">
        <color rgb="FF000000"/>
      </right>
      <top/>
      <bottom/>
      <diagonal/>
    </border>
    <border>
      <left style="thin">
        <color rgb="FF000000"/>
      </left>
      <right style="thin">
        <color rgb="FF000000"/>
      </right>
      <top/>
      <bottom/>
      <diagonal/>
    </border>
    <border>
      <left style="medium">
        <color indexed="64"/>
      </left>
      <right style="medium">
        <color indexed="64"/>
      </right>
      <top style="medium">
        <color indexed="64"/>
      </top>
      <bottom style="medium">
        <color indexed="64"/>
      </bottom>
      <diagonal/>
    </border>
    <border>
      <left style="thin">
        <color indexed="64"/>
      </left>
      <right style="medium">
        <color indexed="64"/>
      </right>
      <top style="medium">
        <color indexed="64"/>
      </top>
      <bottom/>
      <diagonal/>
    </border>
    <border>
      <left style="thin">
        <color indexed="64"/>
      </left>
      <right style="medium">
        <color indexed="64"/>
      </right>
      <top/>
      <bottom/>
      <diagonal/>
    </border>
    <border>
      <left/>
      <right style="medium">
        <color indexed="64"/>
      </right>
      <top style="thin">
        <color indexed="64"/>
      </top>
      <bottom style="thin">
        <color indexed="64"/>
      </bottom>
      <diagonal/>
    </border>
    <border>
      <left style="medium">
        <color indexed="64"/>
      </left>
      <right/>
      <top style="hair">
        <color rgb="FF000000"/>
      </top>
      <bottom style="hair">
        <color rgb="FF000000"/>
      </bottom>
      <diagonal/>
    </border>
    <border>
      <left style="medium">
        <color indexed="64"/>
      </left>
      <right/>
      <top style="medium">
        <color indexed="64"/>
      </top>
      <bottom style="thin">
        <color indexed="8"/>
      </bottom>
      <diagonal/>
    </border>
    <border>
      <left/>
      <right/>
      <top style="medium">
        <color indexed="64"/>
      </top>
      <bottom style="thin">
        <color indexed="8"/>
      </bottom>
      <diagonal/>
    </border>
    <border>
      <left/>
      <right style="hair">
        <color indexed="64"/>
      </right>
      <top style="medium">
        <color indexed="64"/>
      </top>
      <bottom style="thin">
        <color indexed="8"/>
      </bottom>
      <diagonal/>
    </border>
    <border>
      <left style="hair">
        <color indexed="64"/>
      </left>
      <right style="medium">
        <color indexed="64"/>
      </right>
      <top style="medium">
        <color indexed="64"/>
      </top>
      <bottom/>
      <diagonal/>
    </border>
    <border>
      <left style="medium">
        <color indexed="64"/>
      </left>
      <right style="hair">
        <color indexed="8"/>
      </right>
      <top style="thin">
        <color indexed="8"/>
      </top>
      <bottom style="thin">
        <color indexed="8"/>
      </bottom>
      <diagonal/>
    </border>
    <border>
      <left style="medium">
        <color indexed="64"/>
      </left>
      <right style="hair">
        <color indexed="8"/>
      </right>
      <top style="thin">
        <color indexed="8"/>
      </top>
      <bottom style="hair">
        <color indexed="8"/>
      </bottom>
      <diagonal/>
    </border>
    <border>
      <left style="medium">
        <color indexed="64"/>
      </left>
      <right style="hair">
        <color indexed="8"/>
      </right>
      <top style="hair">
        <color indexed="8"/>
      </top>
      <bottom style="double">
        <color indexed="8"/>
      </bottom>
      <diagonal/>
    </border>
    <border>
      <left style="medium">
        <color indexed="64"/>
      </left>
      <right style="hair">
        <color indexed="8"/>
      </right>
      <top style="hair">
        <color indexed="8"/>
      </top>
      <bottom style="hair">
        <color indexed="8"/>
      </bottom>
      <diagonal/>
    </border>
    <border>
      <left style="medium">
        <color indexed="64"/>
      </left>
      <right style="hair">
        <color indexed="8"/>
      </right>
      <top style="hair">
        <color indexed="8"/>
      </top>
      <bottom style="thin">
        <color indexed="8"/>
      </bottom>
      <diagonal/>
    </border>
    <border>
      <left style="medium">
        <color indexed="64"/>
      </left>
      <right style="hair">
        <color indexed="8"/>
      </right>
      <top/>
      <bottom style="hair">
        <color indexed="8"/>
      </bottom>
      <diagonal/>
    </border>
    <border>
      <left style="medium">
        <color indexed="64"/>
      </left>
      <right style="hair">
        <color indexed="8"/>
      </right>
      <top style="hair">
        <color indexed="8"/>
      </top>
      <bottom/>
      <diagonal/>
    </border>
    <border>
      <left style="hair">
        <color indexed="8"/>
      </left>
      <right style="hair">
        <color indexed="8"/>
      </right>
      <top/>
      <bottom style="thin">
        <color indexed="8"/>
      </bottom>
      <diagonal/>
    </border>
    <border>
      <left style="medium">
        <color indexed="64"/>
      </left>
      <right style="hair">
        <color indexed="8"/>
      </right>
      <top style="thin">
        <color indexed="8"/>
      </top>
      <bottom style="thin">
        <color indexed="64"/>
      </bottom>
      <diagonal/>
    </border>
    <border>
      <left style="medium">
        <color indexed="64"/>
      </left>
      <right style="hair">
        <color indexed="8"/>
      </right>
      <top style="hair">
        <color indexed="8"/>
      </top>
      <bottom style="thin">
        <color indexed="64"/>
      </bottom>
      <diagonal/>
    </border>
    <border>
      <left style="medium">
        <color indexed="64"/>
      </left>
      <right style="hair">
        <color indexed="8"/>
      </right>
      <top style="thin">
        <color indexed="64"/>
      </top>
      <bottom style="hair">
        <color indexed="8"/>
      </bottom>
      <diagonal/>
    </border>
    <border>
      <left/>
      <right style="hair">
        <color indexed="8"/>
      </right>
      <top/>
      <bottom style="thin">
        <color indexed="8"/>
      </bottom>
      <diagonal/>
    </border>
    <border>
      <left style="medium">
        <color indexed="64"/>
      </left>
      <right/>
      <top style="hair">
        <color indexed="8"/>
      </top>
      <bottom style="hair">
        <color indexed="8"/>
      </bottom>
      <diagonal/>
    </border>
    <border>
      <left style="medium">
        <color indexed="64"/>
      </left>
      <right style="thin">
        <color indexed="64"/>
      </right>
      <top style="thin">
        <color indexed="64"/>
      </top>
      <bottom style="hair">
        <color indexed="64"/>
      </bottom>
      <diagonal/>
    </border>
    <border>
      <left style="medium">
        <color indexed="64"/>
      </left>
      <right style="thin">
        <color indexed="64"/>
      </right>
      <top style="hair">
        <color indexed="64"/>
      </top>
      <bottom style="double">
        <color indexed="64"/>
      </bottom>
      <diagonal/>
    </border>
    <border>
      <left style="thin">
        <color indexed="64"/>
      </left>
      <right style="medium">
        <color indexed="64"/>
      </right>
      <top style="hair">
        <color indexed="64"/>
      </top>
      <bottom style="double">
        <color indexed="64"/>
      </bottom>
      <diagonal/>
    </border>
    <border>
      <left style="medium">
        <color indexed="64"/>
      </left>
      <right style="thin">
        <color indexed="64"/>
      </right>
      <top style="double">
        <color indexed="64"/>
      </top>
      <bottom style="medium">
        <color indexed="64"/>
      </bottom>
      <diagonal/>
    </border>
    <border>
      <left style="thin">
        <color indexed="64"/>
      </left>
      <right style="thin">
        <color indexed="64"/>
      </right>
      <top style="double">
        <color indexed="64"/>
      </top>
      <bottom style="medium">
        <color indexed="64"/>
      </bottom>
      <diagonal/>
    </border>
    <border>
      <left style="thin">
        <color indexed="64"/>
      </left>
      <right style="medium">
        <color indexed="64"/>
      </right>
      <top style="double">
        <color indexed="64"/>
      </top>
      <bottom style="medium">
        <color indexed="64"/>
      </bottom>
      <diagonal/>
    </border>
    <border>
      <left/>
      <right/>
      <top style="medium">
        <color indexed="64"/>
      </top>
      <bottom style="thin">
        <color indexed="8"/>
      </bottom>
      <diagonal/>
    </border>
    <border>
      <left/>
      <right style="hair">
        <color indexed="64"/>
      </right>
      <top style="medium">
        <color indexed="64"/>
      </top>
      <bottom style="thin">
        <color indexed="8"/>
      </bottom>
      <diagonal/>
    </border>
    <border>
      <left style="medium">
        <color indexed="64"/>
      </left>
      <right style="hair">
        <color indexed="8"/>
      </right>
      <top/>
      <bottom/>
      <diagonal/>
    </border>
    <border>
      <left style="medium">
        <color indexed="64"/>
      </left>
      <right/>
      <top style="medium">
        <color indexed="64"/>
      </top>
      <bottom style="thin">
        <color indexed="8"/>
      </bottom>
      <diagonal/>
    </border>
    <border>
      <left/>
      <right style="thin">
        <color indexed="64"/>
      </right>
      <top style="double">
        <color indexed="64"/>
      </top>
      <bottom style="medium">
        <color indexed="64"/>
      </bottom>
      <diagonal/>
    </border>
    <border>
      <left style="medium">
        <color indexed="64"/>
      </left>
      <right style="double">
        <color indexed="8"/>
      </right>
      <top style="medium">
        <color indexed="64"/>
      </top>
      <bottom style="thin">
        <color indexed="8"/>
      </bottom>
      <diagonal/>
    </border>
    <border>
      <left style="double">
        <color indexed="8"/>
      </left>
      <right style="double">
        <color indexed="8"/>
      </right>
      <top style="medium">
        <color indexed="64"/>
      </top>
      <bottom style="thin">
        <color indexed="8"/>
      </bottom>
      <diagonal/>
    </border>
    <border>
      <left style="double">
        <color indexed="8"/>
      </left>
      <right/>
      <top style="medium">
        <color indexed="64"/>
      </top>
      <bottom style="thin">
        <color indexed="8"/>
      </bottom>
      <diagonal/>
    </border>
    <border>
      <left style="hair">
        <color indexed="8"/>
      </left>
      <right/>
      <top/>
      <bottom style="thin">
        <color indexed="8"/>
      </bottom>
      <diagonal/>
    </border>
    <border>
      <left style="hair">
        <color indexed="8"/>
      </left>
      <right style="medium">
        <color indexed="64"/>
      </right>
      <top style="thin">
        <color indexed="8"/>
      </top>
      <bottom style="hair">
        <color indexed="8"/>
      </bottom>
      <diagonal/>
    </border>
    <border>
      <left style="hair">
        <color indexed="8"/>
      </left>
      <right style="medium">
        <color indexed="64"/>
      </right>
      <top style="hair">
        <color indexed="8"/>
      </top>
      <bottom style="hair">
        <color indexed="8"/>
      </bottom>
      <diagonal/>
    </border>
    <border>
      <left/>
      <right style="medium">
        <color indexed="64"/>
      </right>
      <top style="hair">
        <color indexed="8"/>
      </top>
      <bottom style="hair">
        <color indexed="8"/>
      </bottom>
      <diagonal/>
    </border>
    <border>
      <left style="thin">
        <color indexed="64"/>
      </left>
      <right style="thin">
        <color indexed="64"/>
      </right>
      <top style="hair">
        <color indexed="64"/>
      </top>
      <bottom style="hair">
        <color indexed="64"/>
      </bottom>
      <diagonal/>
    </border>
    <border>
      <left style="thin">
        <color indexed="64"/>
      </left>
      <right style="medium">
        <color indexed="64"/>
      </right>
      <top style="hair">
        <color indexed="64"/>
      </top>
      <bottom style="hair">
        <color indexed="64"/>
      </bottom>
      <diagonal/>
    </border>
    <border>
      <left style="thin">
        <color indexed="64"/>
      </left>
      <right style="thin">
        <color indexed="64"/>
      </right>
      <top style="hair">
        <color indexed="64"/>
      </top>
      <bottom style="double">
        <color indexed="64"/>
      </bottom>
      <diagonal/>
    </border>
    <border>
      <left style="thin">
        <color indexed="64"/>
      </left>
      <right style="medium">
        <color indexed="64"/>
      </right>
      <top style="hair">
        <color indexed="64"/>
      </top>
      <bottom style="double">
        <color indexed="64"/>
      </bottom>
      <diagonal/>
    </border>
    <border>
      <left style="medium">
        <color indexed="64"/>
      </left>
      <right style="hair">
        <color indexed="8"/>
      </right>
      <top style="hair">
        <color indexed="8"/>
      </top>
      <bottom style="double">
        <color indexed="8"/>
      </bottom>
      <diagonal/>
    </border>
    <border>
      <left style="hair">
        <color indexed="8"/>
      </left>
      <right style="hair">
        <color indexed="8"/>
      </right>
      <top style="hair">
        <color indexed="8"/>
      </top>
      <bottom style="double">
        <color indexed="8"/>
      </bottom>
      <diagonal/>
    </border>
    <border>
      <left style="hair">
        <color indexed="8"/>
      </left>
      <right/>
      <top style="hair">
        <color indexed="8"/>
      </top>
      <bottom style="double">
        <color indexed="8"/>
      </bottom>
      <diagonal/>
    </border>
    <border>
      <left/>
      <right style="hair">
        <color indexed="8"/>
      </right>
      <top style="hair">
        <color indexed="8"/>
      </top>
      <bottom style="double">
        <color indexed="8"/>
      </bottom>
      <diagonal/>
    </border>
    <border>
      <left style="medium">
        <color indexed="64"/>
      </left>
      <right style="hair">
        <color indexed="8"/>
      </right>
      <top style="hair">
        <color indexed="8"/>
      </top>
      <bottom style="hair">
        <color indexed="8"/>
      </bottom>
      <diagonal/>
    </border>
    <border>
      <left style="hair">
        <color indexed="8"/>
      </left>
      <right style="hair">
        <color indexed="8"/>
      </right>
      <top style="hair">
        <color indexed="8"/>
      </top>
      <bottom style="hair">
        <color indexed="8"/>
      </bottom>
      <diagonal/>
    </border>
    <border>
      <left style="hair">
        <color indexed="8"/>
      </left>
      <right style="hair">
        <color indexed="64"/>
      </right>
      <top style="hair">
        <color indexed="8"/>
      </top>
      <bottom style="hair">
        <color indexed="8"/>
      </bottom>
      <diagonal/>
    </border>
    <border>
      <left/>
      <right style="hair">
        <color indexed="8"/>
      </right>
      <top style="hair">
        <color indexed="8"/>
      </top>
      <bottom style="hair">
        <color indexed="8"/>
      </bottom>
      <diagonal/>
    </border>
    <border>
      <left style="hair">
        <color indexed="8"/>
      </left>
      <right/>
      <top style="hair">
        <color indexed="8"/>
      </top>
      <bottom style="hair">
        <color indexed="8"/>
      </bottom>
      <diagonal/>
    </border>
    <border>
      <left/>
      <right style="hair">
        <color indexed="64"/>
      </right>
      <top style="hair">
        <color indexed="8"/>
      </top>
      <bottom style="hair">
        <color indexed="8"/>
      </bottom>
      <diagonal/>
    </border>
    <border>
      <left style="medium">
        <color indexed="64"/>
      </left>
      <right style="hair">
        <color indexed="8"/>
      </right>
      <top style="hair">
        <color indexed="8"/>
      </top>
      <bottom style="thin">
        <color indexed="8"/>
      </bottom>
      <diagonal/>
    </border>
    <border>
      <left style="hair">
        <color indexed="8"/>
      </left>
      <right style="hair">
        <color indexed="8"/>
      </right>
      <top style="hair">
        <color indexed="8"/>
      </top>
      <bottom style="thin">
        <color indexed="8"/>
      </bottom>
      <diagonal/>
    </border>
    <border>
      <left style="hair">
        <color indexed="8"/>
      </left>
      <right style="hair">
        <color indexed="64"/>
      </right>
      <top style="hair">
        <color indexed="8"/>
      </top>
      <bottom style="thin">
        <color indexed="8"/>
      </bottom>
      <diagonal/>
    </border>
    <border>
      <left/>
      <right style="hair">
        <color indexed="8"/>
      </right>
      <top style="hair">
        <color indexed="8"/>
      </top>
      <bottom style="thin">
        <color indexed="8"/>
      </bottom>
      <diagonal/>
    </border>
    <border>
      <left style="hair">
        <color indexed="8"/>
      </left>
      <right/>
      <top style="hair">
        <color indexed="8"/>
      </top>
      <bottom style="thin">
        <color indexed="8"/>
      </bottom>
      <diagonal/>
    </border>
    <border>
      <left/>
      <right style="hair">
        <color indexed="64"/>
      </right>
      <top style="hair">
        <color indexed="8"/>
      </top>
      <bottom style="thin">
        <color indexed="8"/>
      </bottom>
      <diagonal/>
    </border>
    <border>
      <left style="medium">
        <color indexed="64"/>
      </left>
      <right style="hair">
        <color indexed="8"/>
      </right>
      <top style="hair">
        <color indexed="8"/>
      </top>
      <bottom/>
      <diagonal/>
    </border>
    <border>
      <left style="hair">
        <color indexed="8"/>
      </left>
      <right style="hair">
        <color indexed="8"/>
      </right>
      <top style="hair">
        <color indexed="8"/>
      </top>
      <bottom/>
      <diagonal/>
    </border>
    <border>
      <left style="hair">
        <color indexed="8"/>
      </left>
      <right/>
      <top style="hair">
        <color indexed="8"/>
      </top>
      <bottom style="thin">
        <color indexed="64"/>
      </bottom>
      <diagonal/>
    </border>
    <border>
      <left/>
      <right style="hair">
        <color indexed="8"/>
      </right>
      <top style="hair">
        <color indexed="8"/>
      </top>
      <bottom style="thin">
        <color indexed="64"/>
      </bottom>
      <diagonal/>
    </border>
    <border>
      <left/>
      <right style="hair">
        <color indexed="64"/>
      </right>
      <top style="hair">
        <color indexed="8"/>
      </top>
      <bottom style="thin">
        <color indexed="64"/>
      </bottom>
      <diagonal/>
    </border>
    <border>
      <left style="hair">
        <color indexed="8"/>
      </left>
      <right style="hair">
        <color indexed="8"/>
      </right>
      <top style="hair">
        <color indexed="8"/>
      </top>
      <bottom style="thin">
        <color indexed="64"/>
      </bottom>
      <diagonal/>
    </border>
    <border>
      <left/>
      <right/>
      <top style="hair">
        <color indexed="8"/>
      </top>
      <bottom style="hair">
        <color indexed="8"/>
      </bottom>
      <diagonal/>
    </border>
    <border>
      <left style="medium">
        <color indexed="64"/>
      </left>
      <right/>
      <top style="hair">
        <color indexed="8"/>
      </top>
      <bottom style="hair">
        <color indexed="8"/>
      </bottom>
      <diagonal/>
    </border>
    <border>
      <left style="medium">
        <color indexed="64"/>
      </left>
      <right style="thin">
        <color indexed="64"/>
      </right>
      <top style="hair">
        <color indexed="64"/>
      </top>
      <bottom style="hair">
        <color indexed="64"/>
      </bottom>
      <diagonal/>
    </border>
    <border>
      <left style="medium">
        <color indexed="64"/>
      </left>
      <right style="thin">
        <color indexed="64"/>
      </right>
      <top style="hair">
        <color indexed="64"/>
      </top>
      <bottom style="double">
        <color indexed="64"/>
      </bottom>
      <diagonal/>
    </border>
    <border>
      <left style="thin">
        <color indexed="64"/>
      </left>
      <right style="thin">
        <color indexed="64"/>
      </right>
      <top style="hair">
        <color indexed="64"/>
      </top>
      <bottom/>
      <diagonal/>
    </border>
    <border>
      <left style="thin">
        <color rgb="FF000000"/>
      </left>
      <right style="thin">
        <color rgb="FF000000"/>
      </right>
      <top style="thin">
        <color rgb="FF000000"/>
      </top>
      <bottom style="thin">
        <color rgb="FF000000"/>
      </bottom>
      <diagonal/>
    </border>
    <border>
      <left/>
      <right/>
      <top style="thin">
        <color rgb="FF000000"/>
      </top>
      <bottom/>
      <diagonal/>
    </border>
    <border>
      <left style="thin">
        <color rgb="FF000000"/>
      </left>
      <right/>
      <top/>
      <bottom/>
      <diagonal/>
    </border>
    <border>
      <left style="thin">
        <color rgb="FF000000"/>
      </left>
      <right/>
      <top/>
      <bottom style="thin">
        <color rgb="FF000000"/>
      </bottom>
      <diagonal/>
    </border>
    <border>
      <left style="thin">
        <color rgb="FF000000"/>
      </left>
      <right/>
      <top style="thin">
        <color rgb="FF000000"/>
      </top>
      <bottom style="thin">
        <color rgb="FF000000"/>
      </bottom>
      <diagonal/>
    </border>
    <border>
      <left style="dashed">
        <color indexed="64"/>
      </left>
      <right style="dashed">
        <color indexed="64"/>
      </right>
      <top style="thin">
        <color indexed="64"/>
      </top>
      <bottom style="dashed">
        <color indexed="64"/>
      </bottom>
      <diagonal/>
    </border>
    <border>
      <left style="hair">
        <color indexed="8"/>
      </left>
      <right/>
      <top style="thin">
        <color indexed="8"/>
      </top>
      <bottom/>
      <diagonal/>
    </border>
    <border>
      <left/>
      <right style="hair">
        <color indexed="8"/>
      </right>
      <top style="thin">
        <color indexed="8"/>
      </top>
      <bottom/>
      <diagonal/>
    </border>
    <border>
      <left style="hair">
        <color indexed="8"/>
      </left>
      <right style="hair">
        <color indexed="8"/>
      </right>
      <top style="thin">
        <color indexed="8"/>
      </top>
      <bottom/>
      <diagonal/>
    </border>
    <border>
      <left/>
      <right/>
      <top style="thin">
        <color indexed="8"/>
      </top>
      <bottom/>
      <diagonal/>
    </border>
    <border>
      <left/>
      <right style="hair">
        <color indexed="64"/>
      </right>
      <top style="thin">
        <color indexed="8"/>
      </top>
      <bottom/>
      <diagonal/>
    </border>
    <border>
      <left style="hair">
        <color indexed="8"/>
      </left>
      <right style="hair">
        <color indexed="8"/>
      </right>
      <top/>
      <bottom style="thin">
        <color indexed="8"/>
      </bottom>
      <diagonal/>
    </border>
    <border>
      <left style="hair">
        <color indexed="8"/>
      </left>
      <right style="hair">
        <color indexed="8"/>
      </right>
      <top style="thin">
        <color indexed="8"/>
      </top>
      <bottom style="thin">
        <color indexed="64"/>
      </bottom>
      <diagonal/>
    </border>
    <border>
      <left style="hair">
        <color indexed="8"/>
      </left>
      <right/>
      <top style="thin">
        <color indexed="8"/>
      </top>
      <bottom style="thin">
        <color indexed="64"/>
      </bottom>
      <diagonal/>
    </border>
    <border>
      <left/>
      <right style="hair">
        <color indexed="8"/>
      </right>
      <top style="thin">
        <color indexed="8"/>
      </top>
      <bottom style="thin">
        <color indexed="64"/>
      </bottom>
      <diagonal/>
    </border>
    <border>
      <left/>
      <right style="hair">
        <color indexed="64"/>
      </right>
      <top style="thin">
        <color indexed="8"/>
      </top>
      <bottom style="thin">
        <color indexed="64"/>
      </bottom>
      <diagonal/>
    </border>
    <border>
      <left style="thin">
        <color indexed="8"/>
      </left>
      <right style="thin">
        <color indexed="8"/>
      </right>
      <top style="thin">
        <color indexed="8"/>
      </top>
      <bottom/>
      <diagonal/>
    </border>
    <border>
      <left/>
      <right/>
      <top style="thin">
        <color indexed="8"/>
      </top>
      <bottom style="hair">
        <color indexed="8"/>
      </bottom>
      <diagonal/>
    </border>
    <border>
      <left/>
      <right style="hair">
        <color indexed="64"/>
      </right>
      <top style="thin">
        <color indexed="8"/>
      </top>
      <bottom style="hair">
        <color indexed="8"/>
      </bottom>
      <diagonal/>
    </border>
    <border>
      <left/>
      <right style="hair">
        <color indexed="8"/>
      </right>
      <top style="thin">
        <color indexed="8"/>
      </top>
      <bottom style="hair">
        <color indexed="8"/>
      </bottom>
      <diagonal/>
    </border>
    <border>
      <left/>
      <right style="hair">
        <color indexed="8"/>
      </right>
      <top/>
      <bottom style="thin">
        <color indexed="8"/>
      </bottom>
      <diagonal/>
    </border>
    <border>
      <left/>
      <right style="hair">
        <color indexed="64"/>
      </right>
      <top/>
      <bottom/>
      <diagonal/>
    </border>
    <border>
      <left/>
      <right style="double">
        <color indexed="64"/>
      </right>
      <top/>
      <bottom/>
      <diagonal/>
    </border>
    <border>
      <left style="thin">
        <color indexed="64"/>
      </left>
      <right style="medium">
        <color indexed="64"/>
      </right>
      <top/>
      <bottom style="medium">
        <color indexed="64"/>
      </bottom>
      <diagonal/>
    </border>
    <border>
      <left/>
      <right style="thin">
        <color indexed="64"/>
      </right>
      <top/>
      <bottom style="thin">
        <color indexed="64"/>
      </bottom>
      <diagonal/>
    </border>
    <border>
      <left/>
      <right style="medium">
        <color indexed="64"/>
      </right>
      <top/>
      <bottom style="thin">
        <color indexed="64"/>
      </bottom>
      <diagonal/>
    </border>
    <border>
      <left style="thin">
        <color indexed="64"/>
      </left>
      <right style="medium">
        <color indexed="64"/>
      </right>
      <top style="thin">
        <color indexed="64"/>
      </top>
      <bottom style="double">
        <color indexed="64"/>
      </bottom>
      <diagonal/>
    </border>
    <border>
      <left/>
      <right/>
      <top style="medium">
        <color indexed="64"/>
      </top>
      <bottom style="thin">
        <color indexed="64"/>
      </bottom>
      <diagonal/>
    </border>
    <border>
      <left/>
      <right style="thin">
        <color indexed="64"/>
      </right>
      <top style="medium">
        <color indexed="64"/>
      </top>
      <bottom style="thin">
        <color indexed="64"/>
      </bottom>
      <diagonal/>
    </border>
    <border>
      <left style="thin">
        <color rgb="FF000000"/>
      </left>
      <right/>
      <top/>
      <bottom style="medium">
        <color indexed="64"/>
      </bottom>
      <diagonal/>
    </border>
    <border>
      <left/>
      <right style="thin">
        <color rgb="FF000000"/>
      </right>
      <top/>
      <bottom style="medium">
        <color indexed="64"/>
      </bottom>
      <diagonal/>
    </border>
    <border>
      <left style="hair">
        <color auto="1"/>
      </left>
      <right/>
      <top style="hair">
        <color auto="1"/>
      </top>
      <bottom style="hair">
        <color auto="1"/>
      </bottom>
      <diagonal/>
    </border>
    <border>
      <left/>
      <right style="hair">
        <color auto="1"/>
      </right>
      <top style="hair">
        <color auto="1"/>
      </top>
      <bottom style="hair">
        <color auto="1"/>
      </bottom>
      <diagonal/>
    </border>
    <border>
      <left/>
      <right/>
      <top/>
      <bottom style="thin">
        <color rgb="FF000000"/>
      </bottom>
      <diagonal/>
    </border>
    <border>
      <left/>
      <right/>
      <top style="hair">
        <color rgb="FF000000"/>
      </top>
      <bottom style="thin">
        <color rgb="FF000000"/>
      </bottom>
      <diagonal/>
    </border>
    <border>
      <left style="thin">
        <color rgb="FF000000"/>
      </left>
      <right style="thin">
        <color rgb="FF000000"/>
      </right>
      <top/>
      <bottom style="medium">
        <color indexed="64"/>
      </bottom>
      <diagonal/>
    </border>
    <border>
      <left style="thin">
        <color indexed="64"/>
      </left>
      <right style="thin">
        <color indexed="64"/>
      </right>
      <top/>
      <bottom style="double">
        <color indexed="64"/>
      </bottom>
      <diagonal/>
    </border>
    <border>
      <left style="thin">
        <color indexed="64"/>
      </left>
      <right style="double">
        <color indexed="64"/>
      </right>
      <top/>
      <bottom style="double">
        <color indexed="64"/>
      </bottom>
      <diagonal/>
    </border>
    <border>
      <left style="hair">
        <color indexed="8"/>
      </left>
      <right style="hair">
        <color indexed="8"/>
      </right>
      <top style="hair">
        <color indexed="8"/>
      </top>
      <bottom style="hair">
        <color indexed="8"/>
      </bottom>
      <diagonal/>
    </border>
    <border>
      <left style="hair">
        <color indexed="8"/>
      </left>
      <right/>
      <top style="hair">
        <color indexed="8"/>
      </top>
      <bottom style="hair">
        <color indexed="8"/>
      </bottom>
      <diagonal/>
    </border>
    <border>
      <left/>
      <right style="hair">
        <color indexed="8"/>
      </right>
      <top style="hair">
        <color indexed="8"/>
      </top>
      <bottom style="hair">
        <color indexed="8"/>
      </bottom>
      <diagonal/>
    </border>
    <border>
      <left/>
      <right style="hair">
        <color indexed="64"/>
      </right>
      <top style="hair">
        <color indexed="8"/>
      </top>
      <bottom style="hair">
        <color indexed="8"/>
      </bottom>
      <diagonal/>
    </border>
    <border>
      <left style="thin">
        <color indexed="64"/>
      </left>
      <right style="hair">
        <color indexed="64"/>
      </right>
      <top style="thin">
        <color indexed="64"/>
      </top>
      <bottom style="hair">
        <color indexed="64"/>
      </bottom>
      <diagonal/>
    </border>
    <border>
      <left style="hair">
        <color indexed="64"/>
      </left>
      <right style="hair">
        <color indexed="64"/>
      </right>
      <top style="thin">
        <color indexed="64"/>
      </top>
      <bottom style="hair">
        <color indexed="64"/>
      </bottom>
      <diagonal/>
    </border>
    <border>
      <left style="hair">
        <color indexed="64"/>
      </left>
      <right style="thin">
        <color indexed="64"/>
      </right>
      <top style="thin">
        <color indexed="64"/>
      </top>
      <bottom style="hair">
        <color indexed="64"/>
      </bottom>
      <diagonal/>
    </border>
    <border>
      <left style="hair">
        <color indexed="64"/>
      </left>
      <right style="hair">
        <color indexed="64"/>
      </right>
      <top style="hair">
        <color indexed="64"/>
      </top>
      <bottom style="thin">
        <color indexed="64"/>
      </bottom>
      <diagonal/>
    </border>
    <border>
      <left/>
      <right/>
      <top style="medium">
        <color auto="1"/>
      </top>
      <bottom/>
      <diagonal/>
    </border>
    <border>
      <left style="hair">
        <color indexed="64"/>
      </left>
      <right/>
      <top style="thin">
        <color indexed="64"/>
      </top>
      <bottom style="hair">
        <color indexed="64"/>
      </bottom>
      <diagonal/>
    </border>
    <border>
      <left style="hair">
        <color auto="1"/>
      </left>
      <right style="hair">
        <color auto="1"/>
      </right>
      <top/>
      <bottom/>
      <diagonal/>
    </border>
    <border>
      <left style="medium">
        <color indexed="64"/>
      </left>
      <right style="medium">
        <color indexed="64"/>
      </right>
      <top/>
      <bottom style="medium">
        <color indexed="64"/>
      </bottom>
      <diagonal/>
    </border>
    <border>
      <left style="hair">
        <color indexed="64"/>
      </left>
      <right style="double">
        <color indexed="64"/>
      </right>
      <top/>
      <bottom/>
      <diagonal/>
    </border>
    <border>
      <left style="double">
        <color indexed="64"/>
      </left>
      <right style="hair">
        <color indexed="8"/>
      </right>
      <top style="hair">
        <color indexed="8"/>
      </top>
      <bottom style="double">
        <color indexed="8"/>
      </bottom>
      <diagonal/>
    </border>
    <border>
      <left style="hair">
        <color indexed="8"/>
      </left>
      <right style="hair">
        <color indexed="8"/>
      </right>
      <top style="hair">
        <color indexed="8"/>
      </top>
      <bottom style="double">
        <color indexed="8"/>
      </bottom>
      <diagonal/>
    </border>
    <border>
      <left style="hair">
        <color indexed="8"/>
      </left>
      <right/>
      <top style="hair">
        <color indexed="8"/>
      </top>
      <bottom style="double">
        <color indexed="8"/>
      </bottom>
      <diagonal/>
    </border>
    <border>
      <left/>
      <right style="hair">
        <color indexed="8"/>
      </right>
      <top style="hair">
        <color indexed="8"/>
      </top>
      <bottom style="double">
        <color indexed="8"/>
      </bottom>
      <diagonal/>
    </border>
    <border>
      <left style="hair">
        <color indexed="8"/>
      </left>
      <right style="hair">
        <color indexed="64"/>
      </right>
      <top style="hair">
        <color indexed="8"/>
      </top>
      <bottom style="hair">
        <color indexed="8"/>
      </bottom>
      <diagonal/>
    </border>
    <border>
      <left style="hair">
        <color indexed="8"/>
      </left>
      <right style="hair">
        <color indexed="8"/>
      </right>
      <top style="hair">
        <color indexed="8"/>
      </top>
      <bottom style="thin">
        <color indexed="8"/>
      </bottom>
      <diagonal/>
    </border>
    <border>
      <left style="hair">
        <color indexed="8"/>
      </left>
      <right style="hair">
        <color indexed="64"/>
      </right>
      <top style="hair">
        <color indexed="8"/>
      </top>
      <bottom style="thin">
        <color indexed="8"/>
      </bottom>
      <diagonal/>
    </border>
    <border>
      <left/>
      <right style="hair">
        <color indexed="8"/>
      </right>
      <top style="hair">
        <color indexed="8"/>
      </top>
      <bottom style="thin">
        <color indexed="8"/>
      </bottom>
      <diagonal/>
    </border>
    <border>
      <left style="hair">
        <color indexed="8"/>
      </left>
      <right/>
      <top style="hair">
        <color indexed="8"/>
      </top>
      <bottom style="thin">
        <color indexed="8"/>
      </bottom>
      <diagonal/>
    </border>
    <border>
      <left/>
      <right style="hair">
        <color indexed="64"/>
      </right>
      <top style="hair">
        <color indexed="8"/>
      </top>
      <bottom style="thin">
        <color indexed="8"/>
      </bottom>
      <diagonal/>
    </border>
    <border>
      <left style="hair">
        <color indexed="8"/>
      </left>
      <right style="hair">
        <color indexed="8"/>
      </right>
      <top style="hair">
        <color indexed="8"/>
      </top>
      <bottom/>
      <diagonal/>
    </border>
    <border>
      <left style="hair">
        <color indexed="8"/>
      </left>
      <right/>
      <top style="hair">
        <color indexed="8"/>
      </top>
      <bottom style="thin">
        <color indexed="64"/>
      </bottom>
      <diagonal/>
    </border>
    <border>
      <left/>
      <right style="hair">
        <color indexed="8"/>
      </right>
      <top style="hair">
        <color indexed="8"/>
      </top>
      <bottom style="thin">
        <color indexed="64"/>
      </bottom>
      <diagonal/>
    </border>
    <border>
      <left/>
      <right style="hair">
        <color indexed="64"/>
      </right>
      <top style="hair">
        <color indexed="8"/>
      </top>
      <bottom style="thin">
        <color indexed="64"/>
      </bottom>
      <diagonal/>
    </border>
    <border>
      <left style="hair">
        <color indexed="8"/>
      </left>
      <right style="hair">
        <color indexed="8"/>
      </right>
      <top style="hair">
        <color indexed="8"/>
      </top>
      <bottom style="thin">
        <color indexed="64"/>
      </bottom>
      <diagonal/>
    </border>
    <border>
      <left/>
      <right/>
      <top style="hair">
        <color indexed="8"/>
      </top>
      <bottom style="hair">
        <color indexed="8"/>
      </bottom>
      <diagonal/>
    </border>
    <border>
      <left style="hair">
        <color indexed="8"/>
      </left>
      <right/>
      <top style="hair">
        <color indexed="8"/>
      </top>
      <bottom/>
      <diagonal/>
    </border>
    <border>
      <left/>
      <right style="hair">
        <color indexed="8"/>
      </right>
      <top style="hair">
        <color indexed="8"/>
      </top>
      <bottom/>
      <diagonal/>
    </border>
    <border>
      <left style="hair">
        <color indexed="8"/>
      </left>
      <right style="hair">
        <color indexed="8"/>
      </right>
      <top/>
      <bottom/>
      <diagonal/>
    </border>
    <border>
      <left style="hair">
        <color indexed="8"/>
      </left>
      <right/>
      <top/>
      <bottom/>
      <diagonal/>
    </border>
    <border>
      <left style="hair">
        <color auto="1"/>
      </left>
      <right/>
      <top style="hair">
        <color auto="1"/>
      </top>
      <bottom style="hair">
        <color auto="1"/>
      </bottom>
      <diagonal/>
    </border>
    <border>
      <left/>
      <right style="hair">
        <color auto="1"/>
      </right>
      <top style="hair">
        <color auto="1"/>
      </top>
      <bottom style="hair">
        <color auto="1"/>
      </bottom>
      <diagonal/>
    </border>
    <border>
      <left style="thin">
        <color indexed="64"/>
      </left>
      <right style="thin">
        <color indexed="64"/>
      </right>
      <top style="hair">
        <color indexed="64"/>
      </top>
      <bottom style="hair">
        <color indexed="64"/>
      </bottom>
      <diagonal/>
    </border>
    <border>
      <left style="thin">
        <color indexed="64"/>
      </left>
      <right style="thin">
        <color indexed="64"/>
      </right>
      <top style="hair">
        <color indexed="64"/>
      </top>
      <bottom style="double">
        <color indexed="64"/>
      </bottom>
      <diagonal/>
    </border>
    <border>
      <left style="thin">
        <color indexed="64"/>
      </left>
      <right style="thin">
        <color indexed="64"/>
      </right>
      <top style="hair">
        <color indexed="64"/>
      </top>
      <bottom/>
      <diagonal/>
    </border>
    <border>
      <left/>
      <right/>
      <top style="hair">
        <color indexed="64"/>
      </top>
      <bottom/>
      <diagonal/>
    </border>
    <border>
      <left/>
      <right/>
      <top style="hair">
        <color indexed="64"/>
      </top>
      <bottom style="thin">
        <color rgb="FF000000"/>
      </bottom>
      <diagonal/>
    </border>
    <border>
      <left/>
      <right style="medium">
        <color indexed="64"/>
      </right>
      <top style="thin">
        <color indexed="64"/>
      </top>
      <bottom/>
      <diagonal/>
    </border>
    <border>
      <left/>
      <right style="thin">
        <color rgb="FF000000"/>
      </right>
      <top style="hair">
        <color indexed="64"/>
      </top>
      <bottom style="medium">
        <color indexed="64"/>
      </bottom>
      <diagonal/>
    </border>
    <border>
      <left/>
      <right style="medium">
        <color indexed="64"/>
      </right>
      <top style="medium">
        <color indexed="64"/>
      </top>
      <bottom style="thin">
        <color auto="1"/>
      </bottom>
      <diagonal/>
    </border>
    <border>
      <left style="hair">
        <color indexed="64"/>
      </left>
      <right/>
      <top/>
      <bottom/>
      <diagonal/>
    </border>
    <border>
      <left style="hair">
        <color indexed="8"/>
      </left>
      <right/>
      <top style="hair">
        <color indexed="8"/>
      </top>
      <bottom style="thin">
        <color indexed="8"/>
      </bottom>
      <diagonal/>
    </border>
    <border>
      <left/>
      <right style="hair">
        <color indexed="64"/>
      </right>
      <top style="hair">
        <color indexed="8"/>
      </top>
      <bottom style="thin">
        <color indexed="8"/>
      </bottom>
      <diagonal/>
    </border>
    <border>
      <left/>
      <right style="hair">
        <color indexed="8"/>
      </right>
      <top style="hair">
        <color indexed="8"/>
      </top>
      <bottom style="thin">
        <color indexed="8"/>
      </bottom>
      <diagonal/>
    </border>
    <border>
      <left style="hair">
        <color indexed="8"/>
      </left>
      <right/>
      <top style="hair">
        <color indexed="8"/>
      </top>
      <bottom style="hair">
        <color indexed="8"/>
      </bottom>
      <diagonal/>
    </border>
    <border>
      <left/>
      <right style="hair">
        <color indexed="64"/>
      </right>
      <top style="hair">
        <color indexed="8"/>
      </top>
      <bottom style="hair">
        <color indexed="8"/>
      </bottom>
      <diagonal/>
    </border>
    <border>
      <left/>
      <right style="hair">
        <color indexed="8"/>
      </right>
      <top style="hair">
        <color indexed="8"/>
      </top>
      <bottom style="hair">
        <color indexed="8"/>
      </bottom>
      <diagonal/>
    </border>
    <border>
      <left style="hair">
        <color indexed="8"/>
      </left>
      <right/>
      <top style="hair">
        <color indexed="8"/>
      </top>
      <bottom style="thin">
        <color indexed="64"/>
      </bottom>
      <diagonal/>
    </border>
    <border>
      <left/>
      <right style="hair">
        <color indexed="8"/>
      </right>
      <top style="hair">
        <color indexed="8"/>
      </top>
      <bottom style="thin">
        <color indexed="64"/>
      </bottom>
      <diagonal/>
    </border>
    <border>
      <left/>
      <right style="hair">
        <color indexed="64"/>
      </right>
      <top style="hair">
        <color indexed="8"/>
      </top>
      <bottom style="thin">
        <color indexed="64"/>
      </bottom>
      <diagonal/>
    </border>
    <border>
      <left style="thin">
        <color indexed="8"/>
      </left>
      <right/>
      <top style="thin">
        <color indexed="8"/>
      </top>
      <bottom/>
      <diagonal/>
    </border>
    <border>
      <left style="medium">
        <color indexed="64"/>
      </left>
      <right style="medium">
        <color indexed="64"/>
      </right>
      <top style="hair">
        <color indexed="64"/>
      </top>
      <bottom/>
      <diagonal/>
    </border>
    <border>
      <left style="thin">
        <color rgb="FF000000"/>
      </left>
      <right style="thin">
        <color rgb="FF000000"/>
      </right>
      <top style="thin">
        <color rgb="FF000000"/>
      </top>
      <bottom style="double">
        <color rgb="FF000000"/>
      </bottom>
      <diagonal/>
    </border>
    <border>
      <left style="thin">
        <color rgb="FF000000"/>
      </left>
      <right/>
      <top style="thin">
        <color rgb="FF000000"/>
      </top>
      <bottom/>
      <diagonal/>
    </border>
    <border>
      <left/>
      <right style="thin">
        <color rgb="FF000000"/>
      </right>
      <top style="thin">
        <color rgb="FF000000"/>
      </top>
      <bottom/>
      <diagonal/>
    </border>
    <border>
      <left style="thin">
        <color rgb="FF000000"/>
      </left>
      <right/>
      <top/>
      <bottom style="double">
        <color rgb="FF000000"/>
      </bottom>
      <diagonal/>
    </border>
    <border>
      <left/>
      <right style="thin">
        <color rgb="FF000000"/>
      </right>
      <top/>
      <bottom style="double">
        <color rgb="FF000000"/>
      </bottom>
      <diagonal/>
    </border>
    <border>
      <left style="thin">
        <color rgb="FF000000"/>
      </left>
      <right style="thin">
        <color rgb="FF000000"/>
      </right>
      <top style="thin">
        <color rgb="FF000000"/>
      </top>
      <bottom/>
      <diagonal/>
    </border>
    <border>
      <left style="thin">
        <color rgb="FF000000"/>
      </left>
      <right style="thin">
        <color rgb="FF000000"/>
      </right>
      <top/>
      <bottom style="double">
        <color rgb="FF000000"/>
      </bottom>
      <diagonal/>
    </border>
    <border>
      <left style="thin">
        <color rgb="FF000000"/>
      </left>
      <right style="thin">
        <color rgb="FF000000"/>
      </right>
      <top style="double">
        <color rgb="FF000000"/>
      </top>
      <bottom style="thin">
        <color rgb="FF000000"/>
      </bottom>
      <diagonal/>
    </border>
    <border>
      <left style="thin">
        <color rgb="FF000000"/>
      </left>
      <right/>
      <top style="double">
        <color rgb="FF000000"/>
      </top>
      <bottom style="thin">
        <color rgb="FF000000"/>
      </bottom>
      <diagonal/>
    </border>
    <border>
      <left/>
      <right style="thin">
        <color rgb="FF000000"/>
      </right>
      <top style="double">
        <color rgb="FF000000"/>
      </top>
      <bottom style="thin">
        <color rgb="FF000000"/>
      </bottom>
      <diagonal/>
    </border>
    <border>
      <left/>
      <right style="thin">
        <color rgb="FF000000"/>
      </right>
      <top style="thin">
        <color rgb="FF000000"/>
      </top>
      <bottom style="thin">
        <color rgb="FF000000"/>
      </bottom>
      <diagonal/>
    </border>
    <border>
      <left/>
      <right/>
      <top style="thin">
        <color rgb="FF000000"/>
      </top>
      <bottom style="thin">
        <color rgb="FF000000"/>
      </bottom>
      <diagonal/>
    </border>
    <border>
      <left style="thin">
        <color rgb="FF000000"/>
      </left>
      <right style="thin">
        <color rgb="FF000000"/>
      </right>
      <top style="thin">
        <color indexed="64"/>
      </top>
      <bottom style="double">
        <color indexed="64"/>
      </bottom>
      <diagonal/>
    </border>
    <border>
      <left style="thin">
        <color rgb="FF000000"/>
      </left>
      <right style="thin">
        <color rgb="FF000000"/>
      </right>
      <top style="double">
        <color rgb="FF000000"/>
      </top>
      <bottom/>
      <diagonal/>
    </border>
    <border>
      <left style="medium">
        <color indexed="64"/>
      </left>
      <right/>
      <top style="thin">
        <color indexed="64"/>
      </top>
      <bottom style="hair">
        <color indexed="64"/>
      </bottom>
      <diagonal/>
    </border>
    <border>
      <left style="thin">
        <color indexed="64"/>
      </left>
      <right/>
      <top style="hair">
        <color indexed="64"/>
      </top>
      <bottom style="hair">
        <color indexed="64"/>
      </bottom>
      <diagonal/>
    </border>
    <border>
      <left/>
      <right style="thin">
        <color indexed="64"/>
      </right>
      <top style="hair">
        <color indexed="64"/>
      </top>
      <bottom style="hair">
        <color indexed="64"/>
      </bottom>
      <diagonal/>
    </border>
    <border>
      <left/>
      <right/>
      <top/>
      <bottom style="thin">
        <color indexed="64"/>
      </bottom>
      <diagonal/>
    </border>
    <border>
      <left style="thin">
        <color indexed="64"/>
      </left>
      <right style="thin">
        <color indexed="64"/>
      </right>
      <top style="hair">
        <color indexed="64"/>
      </top>
      <bottom style="thin">
        <color indexed="64"/>
      </bottom>
      <diagonal/>
    </border>
    <border>
      <left/>
      <right/>
      <top/>
      <bottom style="thick">
        <color indexed="64"/>
      </bottom>
      <diagonal/>
    </border>
    <border>
      <left style="thick">
        <color indexed="64"/>
      </left>
      <right/>
      <top style="thick">
        <color indexed="64"/>
      </top>
      <bottom/>
      <diagonal/>
    </border>
    <border>
      <left/>
      <right/>
      <top style="thick">
        <color indexed="64"/>
      </top>
      <bottom/>
      <diagonal/>
    </border>
    <border>
      <left/>
      <right style="medium">
        <color indexed="64"/>
      </right>
      <top style="thick">
        <color indexed="64"/>
      </top>
      <bottom/>
      <diagonal/>
    </border>
    <border>
      <left style="medium">
        <color indexed="64"/>
      </left>
      <right/>
      <top style="thick">
        <color indexed="64"/>
      </top>
      <bottom/>
      <diagonal/>
    </border>
    <border>
      <left/>
      <right style="thick">
        <color indexed="64"/>
      </right>
      <top style="thick">
        <color indexed="64"/>
      </top>
      <bottom/>
      <diagonal/>
    </border>
    <border>
      <left style="medium">
        <color indexed="64"/>
      </left>
      <right style="medium">
        <color indexed="64"/>
      </right>
      <top style="thick">
        <color indexed="64"/>
      </top>
      <bottom/>
      <diagonal/>
    </border>
    <border>
      <left style="medium">
        <color indexed="64"/>
      </left>
      <right style="thick">
        <color indexed="64"/>
      </right>
      <top style="thick">
        <color indexed="64"/>
      </top>
      <bottom/>
      <diagonal/>
    </border>
    <border>
      <left style="thick">
        <color indexed="64"/>
      </left>
      <right/>
      <top/>
      <bottom/>
      <diagonal/>
    </border>
    <border>
      <left/>
      <right style="thick">
        <color indexed="64"/>
      </right>
      <top/>
      <bottom/>
      <diagonal/>
    </border>
    <border>
      <left style="medium">
        <color indexed="64"/>
      </left>
      <right style="medium">
        <color indexed="64"/>
      </right>
      <top/>
      <bottom/>
      <diagonal/>
    </border>
    <border>
      <left style="medium">
        <color indexed="64"/>
      </left>
      <right style="thick">
        <color indexed="64"/>
      </right>
      <top/>
      <bottom/>
      <diagonal/>
    </border>
    <border>
      <left style="medium">
        <color auto="1"/>
      </left>
      <right/>
      <top style="thin">
        <color auto="1"/>
      </top>
      <bottom/>
      <diagonal/>
    </border>
    <border>
      <left/>
      <right/>
      <top style="thin">
        <color auto="1"/>
      </top>
      <bottom/>
      <diagonal/>
    </border>
    <border>
      <left/>
      <right style="medium">
        <color auto="1"/>
      </right>
      <top style="thin">
        <color auto="1"/>
      </top>
      <bottom/>
      <diagonal/>
    </border>
    <border>
      <left/>
      <right style="thick">
        <color indexed="64"/>
      </right>
      <top style="thin">
        <color auto="1"/>
      </top>
      <bottom/>
      <diagonal/>
    </border>
    <border>
      <left style="thick">
        <color indexed="64"/>
      </left>
      <right style="medium">
        <color indexed="64"/>
      </right>
      <top/>
      <bottom/>
      <diagonal/>
    </border>
    <border>
      <left style="medium">
        <color indexed="64"/>
      </left>
      <right style="medium">
        <color indexed="64"/>
      </right>
      <top style="thin">
        <color auto="1"/>
      </top>
      <bottom/>
      <diagonal/>
    </border>
    <border>
      <left style="medium">
        <color indexed="64"/>
      </left>
      <right style="thick">
        <color indexed="64"/>
      </right>
      <top style="thin">
        <color auto="1"/>
      </top>
      <bottom/>
      <diagonal/>
    </border>
    <border>
      <left style="thick">
        <color indexed="64"/>
      </left>
      <right/>
      <top style="thin">
        <color auto="1"/>
      </top>
      <bottom/>
      <diagonal/>
    </border>
    <border>
      <left/>
      <right style="thin">
        <color auto="1"/>
      </right>
      <top style="thin">
        <color auto="1"/>
      </top>
      <bottom/>
      <diagonal/>
    </border>
    <border>
      <left style="thin">
        <color auto="1"/>
      </left>
      <right/>
      <top style="thin">
        <color auto="1"/>
      </top>
      <bottom/>
      <diagonal/>
    </border>
    <border>
      <left style="medium">
        <color auto="1"/>
      </left>
      <right/>
      <top/>
      <bottom style="thin">
        <color auto="1"/>
      </bottom>
      <diagonal/>
    </border>
    <border>
      <left/>
      <right style="thick">
        <color indexed="64"/>
      </right>
      <top/>
      <bottom style="thin">
        <color auto="1"/>
      </bottom>
      <diagonal/>
    </border>
    <border>
      <left style="medium">
        <color indexed="64"/>
      </left>
      <right style="medium">
        <color indexed="64"/>
      </right>
      <top/>
      <bottom style="thin">
        <color auto="1"/>
      </bottom>
      <diagonal/>
    </border>
    <border>
      <left style="thick">
        <color indexed="64"/>
      </left>
      <right/>
      <top/>
      <bottom style="thin">
        <color auto="1"/>
      </bottom>
      <diagonal/>
    </border>
    <border>
      <left style="thick">
        <color indexed="64"/>
      </left>
      <right style="thin">
        <color auto="1"/>
      </right>
      <top style="thin">
        <color auto="1"/>
      </top>
      <bottom/>
      <diagonal/>
    </border>
    <border>
      <left style="thick">
        <color indexed="64"/>
      </left>
      <right style="thin">
        <color auto="1"/>
      </right>
      <top/>
      <bottom/>
      <diagonal/>
    </border>
    <border>
      <left style="medium">
        <color indexed="64"/>
      </left>
      <right style="thick">
        <color indexed="64"/>
      </right>
      <top/>
      <bottom style="thin">
        <color auto="1"/>
      </bottom>
      <diagonal/>
    </border>
    <border>
      <left style="thick">
        <color indexed="64"/>
      </left>
      <right style="thin">
        <color auto="1"/>
      </right>
      <top/>
      <bottom style="thin">
        <color auto="1"/>
      </bottom>
      <diagonal/>
    </border>
    <border>
      <left style="medium">
        <color indexed="64"/>
      </left>
      <right style="thin">
        <color auto="1"/>
      </right>
      <top style="thin">
        <color auto="1"/>
      </top>
      <bottom/>
      <diagonal/>
    </border>
    <border>
      <left style="thin">
        <color auto="1"/>
      </left>
      <right style="medium">
        <color indexed="64"/>
      </right>
      <top style="thin">
        <color auto="1"/>
      </top>
      <bottom/>
      <diagonal/>
    </border>
    <border>
      <left style="thin">
        <color auto="1"/>
      </left>
      <right style="thick">
        <color indexed="64"/>
      </right>
      <top style="thin">
        <color auto="1"/>
      </top>
      <bottom/>
      <diagonal/>
    </border>
    <border>
      <left style="thin">
        <color auto="1"/>
      </left>
      <right style="thick">
        <color indexed="64"/>
      </right>
      <top/>
      <bottom style="thin">
        <color auto="1"/>
      </bottom>
      <diagonal/>
    </border>
    <border>
      <left style="thin">
        <color indexed="64"/>
      </left>
      <right style="thick">
        <color indexed="64"/>
      </right>
      <top style="thin">
        <color indexed="64"/>
      </top>
      <bottom style="thin">
        <color indexed="64"/>
      </bottom>
      <diagonal/>
    </border>
    <border>
      <left style="thick">
        <color indexed="64"/>
      </left>
      <right/>
      <top/>
      <bottom style="thick">
        <color indexed="64"/>
      </bottom>
      <diagonal/>
    </border>
    <border>
      <left/>
      <right style="thick">
        <color indexed="64"/>
      </right>
      <top/>
      <bottom style="thick">
        <color indexed="64"/>
      </bottom>
      <diagonal/>
    </border>
    <border>
      <left style="thick">
        <color indexed="64"/>
      </left>
      <right style="thin">
        <color auto="1"/>
      </right>
      <top style="thick">
        <color indexed="64"/>
      </top>
      <bottom style="thin">
        <color auto="1"/>
      </bottom>
      <diagonal/>
    </border>
    <border>
      <left style="thin">
        <color auto="1"/>
      </left>
      <right style="thin">
        <color auto="1"/>
      </right>
      <top style="thick">
        <color indexed="64"/>
      </top>
      <bottom style="thin">
        <color auto="1"/>
      </bottom>
      <diagonal/>
    </border>
    <border>
      <left style="thin">
        <color auto="1"/>
      </left>
      <right style="thick">
        <color indexed="64"/>
      </right>
      <top style="thick">
        <color indexed="64"/>
      </top>
      <bottom style="thin">
        <color auto="1"/>
      </bottom>
      <diagonal/>
    </border>
    <border>
      <left style="thick">
        <color indexed="64"/>
      </left>
      <right style="thin">
        <color indexed="64"/>
      </right>
      <top style="thin">
        <color indexed="64"/>
      </top>
      <bottom style="thin">
        <color indexed="64"/>
      </bottom>
      <diagonal/>
    </border>
    <border>
      <left style="thick">
        <color indexed="64"/>
      </left>
      <right/>
      <top style="hair">
        <color indexed="64"/>
      </top>
      <bottom/>
      <diagonal/>
    </border>
    <border>
      <left/>
      <right style="thick">
        <color indexed="64"/>
      </right>
      <top style="hair">
        <color indexed="64"/>
      </top>
      <bottom/>
      <diagonal/>
    </border>
    <border>
      <left style="thin">
        <color auto="1"/>
      </left>
      <right/>
      <top style="thin">
        <color indexed="64"/>
      </top>
      <bottom style="thin">
        <color indexed="64"/>
      </bottom>
      <diagonal/>
    </border>
    <border>
      <left style="thick">
        <color indexed="64"/>
      </left>
      <right/>
      <top/>
      <bottom style="hair">
        <color indexed="64"/>
      </bottom>
      <diagonal/>
    </border>
    <border>
      <left/>
      <right style="thick">
        <color indexed="64"/>
      </right>
      <top/>
      <bottom style="hair">
        <color indexed="64"/>
      </bottom>
      <diagonal/>
    </border>
    <border>
      <left style="thick">
        <color indexed="64"/>
      </left>
      <right/>
      <top/>
      <bottom style="medium">
        <color indexed="64"/>
      </bottom>
      <diagonal/>
    </border>
    <border>
      <left/>
      <right style="thick">
        <color indexed="64"/>
      </right>
      <top style="thick">
        <color indexed="64"/>
      </top>
      <bottom style="thin">
        <color auto="1"/>
      </bottom>
      <diagonal/>
    </border>
    <border>
      <left/>
      <right/>
      <top style="thin">
        <color indexed="64"/>
      </top>
      <bottom style="thin">
        <color indexed="64"/>
      </bottom>
      <diagonal/>
    </border>
    <border>
      <left/>
      <right style="thick">
        <color indexed="64"/>
      </right>
      <top style="thin">
        <color indexed="64"/>
      </top>
      <bottom style="thin">
        <color indexed="64"/>
      </bottom>
      <diagonal/>
    </border>
    <border>
      <left/>
      <right style="thin">
        <color indexed="64"/>
      </right>
      <top style="thin">
        <color indexed="64"/>
      </top>
      <bottom style="thin">
        <color indexed="64"/>
      </bottom>
      <diagonal/>
    </border>
    <border>
      <left/>
      <right style="medium">
        <color indexed="64"/>
      </right>
      <top style="thin">
        <color indexed="64"/>
      </top>
      <bottom style="thin">
        <color indexed="64"/>
      </bottom>
      <diagonal/>
    </border>
    <border>
      <left style="thin">
        <color indexed="64"/>
      </left>
      <right/>
      <top style="thick">
        <color indexed="64"/>
      </top>
      <bottom/>
      <diagonal/>
    </border>
    <border>
      <left/>
      <right style="thin">
        <color indexed="64"/>
      </right>
      <top style="thick">
        <color indexed="64"/>
      </top>
      <bottom/>
      <diagonal/>
    </border>
    <border>
      <left style="thick">
        <color indexed="64"/>
      </left>
      <right style="thick">
        <color indexed="64"/>
      </right>
      <top style="thick">
        <color indexed="64"/>
      </top>
      <bottom style="thin">
        <color indexed="64"/>
      </bottom>
      <diagonal/>
    </border>
    <border>
      <left style="thick">
        <color indexed="64"/>
      </left>
      <right style="thick">
        <color indexed="64"/>
      </right>
      <top style="thin">
        <color indexed="64"/>
      </top>
      <bottom style="thin">
        <color indexed="64"/>
      </bottom>
      <diagonal/>
    </border>
    <border>
      <left style="thin">
        <color rgb="FF000000"/>
      </left>
      <right/>
      <top style="medium">
        <color indexed="64"/>
      </top>
      <bottom style="thin">
        <color indexed="64"/>
      </bottom>
      <diagonal/>
    </border>
    <border>
      <left/>
      <right style="thin">
        <color rgb="FF000000"/>
      </right>
      <top style="medium">
        <color indexed="64"/>
      </top>
      <bottom style="thin">
        <color indexed="64"/>
      </bottom>
      <diagonal/>
    </border>
  </borders>
  <cellStyleXfs count="32790">
    <xf numFmtId="0" fontId="0" fillId="0" borderId="0">
      <alignment vertical="center"/>
    </xf>
    <xf numFmtId="0" fontId="15" fillId="0" borderId="0"/>
    <xf numFmtId="0" fontId="52" fillId="0" borderId="0"/>
    <xf numFmtId="0" fontId="15" fillId="0" borderId="0"/>
    <xf numFmtId="0" fontId="83" fillId="0" borderId="0"/>
    <xf numFmtId="0" fontId="15" fillId="0" borderId="0"/>
    <xf numFmtId="0" fontId="86" fillId="0" borderId="0"/>
    <xf numFmtId="0" fontId="16" fillId="0" borderId="0"/>
    <xf numFmtId="0" fontId="16" fillId="0" borderId="0" applyFont="0" applyFill="0" applyBorder="0" applyAlignment="0" applyProtection="0"/>
    <xf numFmtId="0" fontId="16" fillId="0" borderId="0" applyFont="0" applyFill="0" applyBorder="0" applyAlignment="0" applyProtection="0"/>
    <xf numFmtId="0" fontId="17" fillId="0" borderId="0">
      <alignment vertical="center"/>
    </xf>
    <xf numFmtId="0" fontId="53" fillId="0" borderId="0">
      <alignment vertical="center"/>
    </xf>
    <xf numFmtId="0" fontId="17" fillId="0" borderId="0">
      <alignment vertical="center"/>
    </xf>
    <xf numFmtId="0" fontId="84" fillId="0" borderId="0">
      <alignment vertical="center"/>
    </xf>
    <xf numFmtId="0" fontId="17" fillId="0" borderId="0">
      <alignment vertical="center"/>
    </xf>
    <xf numFmtId="0" fontId="87" fillId="0" borderId="0">
      <alignment vertical="center"/>
    </xf>
    <xf numFmtId="0" fontId="27" fillId="2" borderId="0" applyNumberFormat="0" applyBorder="0" applyAlignment="0" applyProtection="0">
      <alignment vertical="center"/>
    </xf>
    <xf numFmtId="0" fontId="90" fillId="45" borderId="0" applyNumberFormat="0" applyBorder="0" applyAlignment="0" applyProtection="0">
      <alignment vertical="center"/>
    </xf>
    <xf numFmtId="0" fontId="27" fillId="2" borderId="0" applyNumberFormat="0" applyBorder="0" applyAlignment="0" applyProtection="0">
      <alignment vertical="center"/>
    </xf>
    <xf numFmtId="0" fontId="90" fillId="45" borderId="0" applyNumberFormat="0" applyBorder="0" applyAlignment="0" applyProtection="0">
      <alignment vertical="center"/>
    </xf>
    <xf numFmtId="0" fontId="27" fillId="3" borderId="0" applyNumberFormat="0" applyBorder="0" applyAlignment="0" applyProtection="0">
      <alignment vertical="center"/>
    </xf>
    <xf numFmtId="0" fontId="90" fillId="46" borderId="0" applyNumberFormat="0" applyBorder="0" applyAlignment="0" applyProtection="0">
      <alignment vertical="center"/>
    </xf>
    <xf numFmtId="0" fontId="27" fillId="3" borderId="0" applyNumberFormat="0" applyBorder="0" applyAlignment="0" applyProtection="0">
      <alignment vertical="center"/>
    </xf>
    <xf numFmtId="0" fontId="90" fillId="46" borderId="0" applyNumberFormat="0" applyBorder="0" applyAlignment="0" applyProtection="0">
      <alignment vertical="center"/>
    </xf>
    <xf numFmtId="0" fontId="27" fillId="4" borderId="0" applyNumberFormat="0" applyBorder="0" applyAlignment="0" applyProtection="0">
      <alignment vertical="center"/>
    </xf>
    <xf numFmtId="0" fontId="90" fillId="47" borderId="0" applyNumberFormat="0" applyBorder="0" applyAlignment="0" applyProtection="0">
      <alignment vertical="center"/>
    </xf>
    <xf numFmtId="0" fontId="27" fillId="4" borderId="0" applyNumberFormat="0" applyBorder="0" applyAlignment="0" applyProtection="0">
      <alignment vertical="center"/>
    </xf>
    <xf numFmtId="0" fontId="90" fillId="47" borderId="0" applyNumberFormat="0" applyBorder="0" applyAlignment="0" applyProtection="0">
      <alignment vertical="center"/>
    </xf>
    <xf numFmtId="0" fontId="27" fillId="5" borderId="0" applyNumberFormat="0" applyBorder="0" applyAlignment="0" applyProtection="0">
      <alignment vertical="center"/>
    </xf>
    <xf numFmtId="0" fontId="90" fillId="48" borderId="0" applyNumberFormat="0" applyBorder="0" applyAlignment="0" applyProtection="0">
      <alignment vertical="center"/>
    </xf>
    <xf numFmtId="0" fontId="27" fillId="5" borderId="0" applyNumberFormat="0" applyBorder="0" applyAlignment="0" applyProtection="0">
      <alignment vertical="center"/>
    </xf>
    <xf numFmtId="0" fontId="90" fillId="48" borderId="0" applyNumberFormat="0" applyBorder="0" applyAlignment="0" applyProtection="0">
      <alignment vertical="center"/>
    </xf>
    <xf numFmtId="0" fontId="27" fillId="6" borderId="0" applyNumberFormat="0" applyBorder="0" applyAlignment="0" applyProtection="0">
      <alignment vertical="center"/>
    </xf>
    <xf numFmtId="0" fontId="90" fillId="49" borderId="0" applyNumberFormat="0" applyBorder="0" applyAlignment="0" applyProtection="0">
      <alignment vertical="center"/>
    </xf>
    <xf numFmtId="0" fontId="27" fillId="6" borderId="0" applyNumberFormat="0" applyBorder="0" applyAlignment="0" applyProtection="0">
      <alignment vertical="center"/>
    </xf>
    <xf numFmtId="0" fontId="90" fillId="49" borderId="0" applyNumberFormat="0" applyBorder="0" applyAlignment="0" applyProtection="0">
      <alignment vertical="center"/>
    </xf>
    <xf numFmtId="0" fontId="27" fillId="7" borderId="0" applyNumberFormat="0" applyBorder="0" applyAlignment="0" applyProtection="0">
      <alignment vertical="center"/>
    </xf>
    <xf numFmtId="0" fontId="90" fillId="50" borderId="0" applyNumberFormat="0" applyBorder="0" applyAlignment="0" applyProtection="0">
      <alignment vertical="center"/>
    </xf>
    <xf numFmtId="0" fontId="27" fillId="7" borderId="0" applyNumberFormat="0" applyBorder="0" applyAlignment="0" applyProtection="0">
      <alignment vertical="center"/>
    </xf>
    <xf numFmtId="0" fontId="90" fillId="50" borderId="0" applyNumberFormat="0" applyBorder="0" applyAlignment="0" applyProtection="0">
      <alignment vertical="center"/>
    </xf>
    <xf numFmtId="0" fontId="27" fillId="8" borderId="0" applyNumberFormat="0" applyBorder="0" applyAlignment="0" applyProtection="0">
      <alignment vertical="center"/>
    </xf>
    <xf numFmtId="0" fontId="90" fillId="9" borderId="0" applyNumberFormat="0" applyBorder="0" applyAlignment="0" applyProtection="0">
      <alignment vertical="center"/>
    </xf>
    <xf numFmtId="0" fontId="27" fillId="8" borderId="0" applyNumberFormat="0" applyBorder="0" applyAlignment="0" applyProtection="0">
      <alignment vertical="center"/>
    </xf>
    <xf numFmtId="0" fontId="90" fillId="9" borderId="0" applyNumberFormat="0" applyBorder="0" applyAlignment="0" applyProtection="0">
      <alignment vertical="center"/>
    </xf>
    <xf numFmtId="0" fontId="27" fillId="10" borderId="0" applyNumberFormat="0" applyBorder="0" applyAlignment="0" applyProtection="0">
      <alignment vertical="center"/>
    </xf>
    <xf numFmtId="0" fontId="90" fillId="51" borderId="0" applyNumberFormat="0" applyBorder="0" applyAlignment="0" applyProtection="0">
      <alignment vertical="center"/>
    </xf>
    <xf numFmtId="0" fontId="27" fillId="10" borderId="0" applyNumberFormat="0" applyBorder="0" applyAlignment="0" applyProtection="0">
      <alignment vertical="center"/>
    </xf>
    <xf numFmtId="0" fontId="90" fillId="51" borderId="0" applyNumberFormat="0" applyBorder="0" applyAlignment="0" applyProtection="0">
      <alignment vertical="center"/>
    </xf>
    <xf numFmtId="0" fontId="27" fillId="11" borderId="0" applyNumberFormat="0" applyBorder="0" applyAlignment="0" applyProtection="0">
      <alignment vertical="center"/>
    </xf>
    <xf numFmtId="0" fontId="90" fillId="52" borderId="0" applyNumberFormat="0" applyBorder="0" applyAlignment="0" applyProtection="0">
      <alignment vertical="center"/>
    </xf>
    <xf numFmtId="0" fontId="27" fillId="11" borderId="0" applyNumberFormat="0" applyBorder="0" applyAlignment="0" applyProtection="0">
      <alignment vertical="center"/>
    </xf>
    <xf numFmtId="0" fontId="90" fillId="52" borderId="0" applyNumberFormat="0" applyBorder="0" applyAlignment="0" applyProtection="0">
      <alignment vertical="center"/>
    </xf>
    <xf numFmtId="0" fontId="27" fillId="5" borderId="0" applyNumberFormat="0" applyBorder="0" applyAlignment="0" applyProtection="0">
      <alignment vertical="center"/>
    </xf>
    <xf numFmtId="0" fontId="90" fillId="9" borderId="0" applyNumberFormat="0" applyBorder="0" applyAlignment="0" applyProtection="0">
      <alignment vertical="center"/>
    </xf>
    <xf numFmtId="0" fontId="27" fillId="5" borderId="0" applyNumberFormat="0" applyBorder="0" applyAlignment="0" applyProtection="0">
      <alignment vertical="center"/>
    </xf>
    <xf numFmtId="0" fontId="90" fillId="9" borderId="0" applyNumberFormat="0" applyBorder="0" applyAlignment="0" applyProtection="0">
      <alignment vertical="center"/>
    </xf>
    <xf numFmtId="0" fontId="27" fillId="8" borderId="0" applyNumberFormat="0" applyBorder="0" applyAlignment="0" applyProtection="0">
      <alignment vertical="center"/>
    </xf>
    <xf numFmtId="0" fontId="90" fillId="53" borderId="0" applyNumberFormat="0" applyBorder="0" applyAlignment="0" applyProtection="0">
      <alignment vertical="center"/>
    </xf>
    <xf numFmtId="0" fontId="27" fillId="8" borderId="0" applyNumberFormat="0" applyBorder="0" applyAlignment="0" applyProtection="0">
      <alignment vertical="center"/>
    </xf>
    <xf numFmtId="0" fontId="90" fillId="53" borderId="0" applyNumberFormat="0" applyBorder="0" applyAlignment="0" applyProtection="0">
      <alignment vertical="center"/>
    </xf>
    <xf numFmtId="0" fontId="27" fillId="12" borderId="0" applyNumberFormat="0" applyBorder="0" applyAlignment="0" applyProtection="0">
      <alignment vertical="center"/>
    </xf>
    <xf numFmtId="0" fontId="90" fillId="7" borderId="0" applyNumberFormat="0" applyBorder="0" applyAlignment="0" applyProtection="0">
      <alignment vertical="center"/>
    </xf>
    <xf numFmtId="0" fontId="27" fillId="12" borderId="0" applyNumberFormat="0" applyBorder="0" applyAlignment="0" applyProtection="0">
      <alignment vertical="center"/>
    </xf>
    <xf numFmtId="0" fontId="90" fillId="7" borderId="0" applyNumberFormat="0" applyBorder="0" applyAlignment="0" applyProtection="0">
      <alignment vertical="center"/>
    </xf>
    <xf numFmtId="0" fontId="28" fillId="13" borderId="0" applyNumberFormat="0" applyBorder="0" applyAlignment="0" applyProtection="0">
      <alignment vertical="center"/>
    </xf>
    <xf numFmtId="0" fontId="91" fillId="14" borderId="0" applyNumberFormat="0" applyBorder="0" applyAlignment="0" applyProtection="0">
      <alignment vertical="center"/>
    </xf>
    <xf numFmtId="0" fontId="28" fillId="13" borderId="0" applyNumberFormat="0" applyBorder="0" applyAlignment="0" applyProtection="0">
      <alignment vertical="center"/>
    </xf>
    <xf numFmtId="0" fontId="91" fillId="14" borderId="0" applyNumberFormat="0" applyBorder="0" applyAlignment="0" applyProtection="0">
      <alignment vertical="center"/>
    </xf>
    <xf numFmtId="0" fontId="28" fillId="10" borderId="0" applyNumberFormat="0" applyBorder="0" applyAlignment="0" applyProtection="0">
      <alignment vertical="center"/>
    </xf>
    <xf numFmtId="0" fontId="91" fillId="54" borderId="0" applyNumberFormat="0" applyBorder="0" applyAlignment="0" applyProtection="0">
      <alignment vertical="center"/>
    </xf>
    <xf numFmtId="0" fontId="28" fillId="10" borderId="0" applyNumberFormat="0" applyBorder="0" applyAlignment="0" applyProtection="0">
      <alignment vertical="center"/>
    </xf>
    <xf numFmtId="0" fontId="91" fillId="54" borderId="0" applyNumberFormat="0" applyBorder="0" applyAlignment="0" applyProtection="0">
      <alignment vertical="center"/>
    </xf>
    <xf numFmtId="0" fontId="28" fillId="11" borderId="0" applyNumberFormat="0" applyBorder="0" applyAlignment="0" applyProtection="0">
      <alignment vertical="center"/>
    </xf>
    <xf numFmtId="0" fontId="91" fillId="55" borderId="0" applyNumberFormat="0" applyBorder="0" applyAlignment="0" applyProtection="0">
      <alignment vertical="center"/>
    </xf>
    <xf numFmtId="0" fontId="28" fillId="11" borderId="0" applyNumberFormat="0" applyBorder="0" applyAlignment="0" applyProtection="0">
      <alignment vertical="center"/>
    </xf>
    <xf numFmtId="0" fontId="91" fillId="55" borderId="0" applyNumberFormat="0" applyBorder="0" applyAlignment="0" applyProtection="0">
      <alignment vertical="center"/>
    </xf>
    <xf numFmtId="0" fontId="28" fillId="15" borderId="0" applyNumberFormat="0" applyBorder="0" applyAlignment="0" applyProtection="0">
      <alignment vertical="center"/>
    </xf>
    <xf numFmtId="0" fontId="91" fillId="56" borderId="0" applyNumberFormat="0" applyBorder="0" applyAlignment="0" applyProtection="0">
      <alignment vertical="center"/>
    </xf>
    <xf numFmtId="0" fontId="28" fillId="15" borderId="0" applyNumberFormat="0" applyBorder="0" applyAlignment="0" applyProtection="0">
      <alignment vertical="center"/>
    </xf>
    <xf numFmtId="0" fontId="91" fillId="56" borderId="0" applyNumberFormat="0" applyBorder="0" applyAlignment="0" applyProtection="0">
      <alignment vertical="center"/>
    </xf>
    <xf numFmtId="0" fontId="28" fillId="14" borderId="0" applyNumberFormat="0" applyBorder="0" applyAlignment="0" applyProtection="0">
      <alignment vertical="center"/>
    </xf>
    <xf numFmtId="0" fontId="91" fillId="57" borderId="0" applyNumberFormat="0" applyBorder="0" applyAlignment="0" applyProtection="0">
      <alignment vertical="center"/>
    </xf>
    <xf numFmtId="0" fontId="28" fillId="14" borderId="0" applyNumberFormat="0" applyBorder="0" applyAlignment="0" applyProtection="0">
      <alignment vertical="center"/>
    </xf>
    <xf numFmtId="0" fontId="91" fillId="57" borderId="0" applyNumberFormat="0" applyBorder="0" applyAlignment="0" applyProtection="0">
      <alignment vertical="center"/>
    </xf>
    <xf numFmtId="0" fontId="28" fillId="16" borderId="0" applyNumberFormat="0" applyBorder="0" applyAlignment="0" applyProtection="0">
      <alignment vertical="center"/>
    </xf>
    <xf numFmtId="0" fontId="91" fillId="58" borderId="0" applyNumberFormat="0" applyBorder="0" applyAlignment="0" applyProtection="0">
      <alignment vertical="center"/>
    </xf>
    <xf numFmtId="0" fontId="28" fillId="16" borderId="0" applyNumberFormat="0" applyBorder="0" applyAlignment="0" applyProtection="0">
      <alignment vertical="center"/>
    </xf>
    <xf numFmtId="0" fontId="91" fillId="58" borderId="0" applyNumberFormat="0" applyBorder="0" applyAlignment="0" applyProtection="0">
      <alignment vertical="center"/>
    </xf>
    <xf numFmtId="0" fontId="19" fillId="0" borderId="0"/>
    <xf numFmtId="0" fontId="16" fillId="0" borderId="0"/>
    <xf numFmtId="0" fontId="20" fillId="0" borderId="0"/>
    <xf numFmtId="0" fontId="54" fillId="0" borderId="0"/>
    <xf numFmtId="0" fontId="20" fillId="0" borderId="0"/>
    <xf numFmtId="0" fontId="54" fillId="0" borderId="0"/>
    <xf numFmtId="189" fontId="50" fillId="0" borderId="0" applyFill="0" applyBorder="0" applyProtection="0">
      <alignment vertical="center"/>
    </xf>
    <xf numFmtId="189" fontId="70" fillId="0" borderId="0" applyFill="0" applyBorder="0" applyProtection="0">
      <alignment vertical="center"/>
    </xf>
    <xf numFmtId="189" fontId="4" fillId="0" borderId="0" applyFill="0" applyBorder="0" applyProtection="0">
      <alignment vertical="center"/>
    </xf>
    <xf numFmtId="189" fontId="4" fillId="0" borderId="0" applyFill="0" applyBorder="0" applyProtection="0">
      <alignment vertical="center"/>
    </xf>
    <xf numFmtId="0" fontId="16" fillId="0" borderId="0" applyFont="0" applyFill="0" applyBorder="0" applyAlignment="0" applyProtection="0"/>
    <xf numFmtId="0" fontId="16" fillId="0" borderId="0" applyFont="0" applyFill="0" applyBorder="0" applyAlignment="0" applyProtection="0"/>
    <xf numFmtId="3" fontId="16" fillId="0" borderId="0" applyFont="0" applyFill="0" applyBorder="0" applyAlignment="0" applyProtection="0"/>
    <xf numFmtId="3" fontId="50" fillId="0" borderId="0" applyFill="0" applyBorder="0" applyProtection="0">
      <alignment vertical="center"/>
    </xf>
    <xf numFmtId="3" fontId="16" fillId="0" borderId="0" applyFont="0" applyFill="0" applyBorder="0" applyAlignment="0" applyProtection="0"/>
    <xf numFmtId="3" fontId="4" fillId="0" borderId="0" applyFill="0" applyBorder="0" applyProtection="0">
      <alignment vertical="center"/>
    </xf>
    <xf numFmtId="3" fontId="4" fillId="0" borderId="0" applyFill="0" applyBorder="0" applyProtection="0">
      <alignment vertical="center"/>
    </xf>
    <xf numFmtId="3" fontId="70" fillId="0" borderId="0" applyFill="0" applyBorder="0" applyProtection="0">
      <alignment vertical="center"/>
    </xf>
    <xf numFmtId="0" fontId="16" fillId="0" borderId="0" applyFont="0" applyFill="0" applyBorder="0" applyAlignment="0" applyProtection="0"/>
    <xf numFmtId="0" fontId="16" fillId="0" borderId="0" applyFont="0" applyFill="0" applyBorder="0" applyAlignment="0" applyProtection="0"/>
    <xf numFmtId="0" fontId="4" fillId="0" borderId="0" applyFont="0" applyFill="0" applyBorder="0" applyAlignment="0" applyProtection="0"/>
    <xf numFmtId="0" fontId="4" fillId="0" borderId="0" applyFont="0" applyFill="0" applyBorder="0" applyAlignment="0" applyProtection="0"/>
    <xf numFmtId="196" fontId="50" fillId="0" borderId="0" applyFill="0" applyBorder="0" applyProtection="0">
      <alignment vertical="center"/>
    </xf>
    <xf numFmtId="199" fontId="4" fillId="0" borderId="0" applyFont="0" applyFill="0" applyBorder="0" applyAlignment="0" applyProtection="0"/>
    <xf numFmtId="196" fontId="4" fillId="0" borderId="0" applyFill="0" applyBorder="0" applyProtection="0">
      <alignment vertical="center"/>
    </xf>
    <xf numFmtId="196" fontId="4" fillId="0" borderId="0" applyFill="0" applyBorder="0" applyProtection="0">
      <alignment vertical="center"/>
    </xf>
    <xf numFmtId="196" fontId="70" fillId="0" borderId="0" applyFill="0" applyBorder="0" applyProtection="0">
      <alignment vertical="center"/>
    </xf>
    <xf numFmtId="0" fontId="16" fillId="0" borderId="0" applyFont="0" applyFill="0" applyBorder="0" applyAlignment="0" applyProtection="0"/>
    <xf numFmtId="0" fontId="50" fillId="0" borderId="0" applyFill="0" applyBorder="0" applyProtection="0">
      <alignment vertical="center"/>
    </xf>
    <xf numFmtId="0" fontId="16" fillId="0" borderId="0" applyFont="0" applyFill="0" applyBorder="0" applyAlignment="0" applyProtection="0"/>
    <xf numFmtId="0" fontId="4" fillId="0" borderId="0" applyFill="0" applyBorder="0" applyProtection="0">
      <alignment vertical="center"/>
    </xf>
    <xf numFmtId="0" fontId="4" fillId="0" borderId="0" applyFill="0" applyBorder="0" applyProtection="0">
      <alignment vertical="center"/>
    </xf>
    <xf numFmtId="0" fontId="70" fillId="0" borderId="0" applyFill="0" applyBorder="0" applyProtection="0">
      <alignment vertical="center"/>
    </xf>
    <xf numFmtId="2" fontId="16" fillId="0" borderId="0" applyFont="0" applyFill="0" applyBorder="0" applyAlignment="0" applyProtection="0"/>
    <xf numFmtId="2" fontId="50" fillId="0" borderId="0" applyFill="0" applyBorder="0" applyProtection="0">
      <alignment vertical="center"/>
    </xf>
    <xf numFmtId="2" fontId="16" fillId="0" borderId="0" applyFont="0" applyFill="0" applyBorder="0" applyAlignment="0" applyProtection="0"/>
    <xf numFmtId="2" fontId="4" fillId="0" borderId="0" applyFill="0" applyBorder="0" applyProtection="0">
      <alignment vertical="center"/>
    </xf>
    <xf numFmtId="2" fontId="4" fillId="0" borderId="0" applyFill="0" applyBorder="0" applyProtection="0">
      <alignment vertical="center"/>
    </xf>
    <xf numFmtId="2" fontId="70" fillId="0" borderId="0" applyFill="0" applyBorder="0" applyProtection="0">
      <alignment vertical="center"/>
    </xf>
    <xf numFmtId="38" fontId="21" fillId="17" borderId="0" applyNumberFormat="0" applyBorder="0" applyAlignment="0" applyProtection="0"/>
    <xf numFmtId="0" fontId="21" fillId="18" borderId="0" applyNumberFormat="0" applyBorder="0" applyProtection="0">
      <alignment vertical="center"/>
    </xf>
    <xf numFmtId="38" fontId="21" fillId="17" borderId="0" applyNumberFormat="0" applyBorder="0" applyAlignment="0" applyProtection="0"/>
    <xf numFmtId="0" fontId="21" fillId="18" borderId="0" applyNumberFormat="0" applyBorder="0" applyProtection="0">
      <alignment vertical="center"/>
    </xf>
    <xf numFmtId="0" fontId="22" fillId="0" borderId="0">
      <alignment horizontal="left"/>
    </xf>
    <xf numFmtId="0" fontId="23" fillId="0" borderId="0">
      <alignment horizontal="left"/>
    </xf>
    <xf numFmtId="0" fontId="22" fillId="0" borderId="0">
      <alignment horizontal="left"/>
    </xf>
    <xf numFmtId="0" fontId="23" fillId="0" borderId="0">
      <alignment horizontal="left"/>
    </xf>
    <xf numFmtId="0" fontId="23" fillId="0" borderId="1" applyNumberFormat="0" applyAlignment="0" applyProtection="0">
      <alignment horizontal="left" vertical="center"/>
    </xf>
    <xf numFmtId="0" fontId="23" fillId="0" borderId="2" applyNumberFormat="0" applyProtection="0">
      <alignment vertical="center"/>
    </xf>
    <xf numFmtId="0" fontId="23" fillId="0" borderId="1" applyNumberFormat="0" applyAlignment="0" applyProtection="0">
      <alignment horizontal="left" vertical="center"/>
    </xf>
    <xf numFmtId="0" fontId="23" fillId="0" borderId="2" applyNumberFormat="0" applyProtection="0">
      <alignment vertical="center"/>
    </xf>
    <xf numFmtId="0" fontId="23" fillId="0" borderId="3">
      <alignment horizontal="left" vertical="center"/>
    </xf>
    <xf numFmtId="0" fontId="23" fillId="0" borderId="4">
      <alignment horizontal="left" vertical="center"/>
    </xf>
    <xf numFmtId="0" fontId="23" fillId="0" borderId="3">
      <alignment horizontal="left" vertical="center"/>
    </xf>
    <xf numFmtId="0" fontId="23" fillId="0" borderId="4">
      <alignment horizontal="left" vertical="center"/>
    </xf>
    <xf numFmtId="0" fontId="24" fillId="0" borderId="0" applyNumberFormat="0" applyFill="0" applyBorder="0" applyAlignment="0" applyProtection="0"/>
    <xf numFmtId="0" fontId="24" fillId="0" borderId="0" applyNumberFormat="0" applyFill="0" applyBorder="0" applyProtection="0">
      <alignment vertical="center"/>
    </xf>
    <xf numFmtId="0" fontId="24" fillId="0" borderId="0" applyNumberFormat="0" applyFill="0" applyBorder="0" applyAlignment="0" applyProtection="0"/>
    <xf numFmtId="0" fontId="24" fillId="0" borderId="0" applyNumberFormat="0" applyFill="0" applyBorder="0" applyProtection="0">
      <alignment vertical="center"/>
    </xf>
    <xf numFmtId="0" fontId="23" fillId="0" borderId="0" applyNumberFormat="0" applyFill="0" applyBorder="0" applyAlignment="0" applyProtection="0"/>
    <xf numFmtId="0" fontId="23" fillId="0" borderId="0" applyNumberFormat="0" applyFill="0" applyBorder="0" applyProtection="0">
      <alignment vertical="center"/>
    </xf>
    <xf numFmtId="0" fontId="23" fillId="0" borderId="0" applyNumberFormat="0" applyFill="0" applyBorder="0" applyAlignment="0" applyProtection="0"/>
    <xf numFmtId="0" fontId="23" fillId="0" borderId="0" applyNumberFormat="0" applyFill="0" applyBorder="0" applyProtection="0">
      <alignment vertical="center"/>
    </xf>
    <xf numFmtId="10" fontId="21" fillId="17" borderId="5" applyNumberFormat="0" applyBorder="0" applyAlignment="0" applyProtection="0"/>
    <xf numFmtId="0" fontId="21" fillId="18" borderId="0" applyNumberFormat="0" applyBorder="0" applyProtection="0">
      <alignment vertical="center"/>
    </xf>
    <xf numFmtId="10" fontId="21" fillId="17" borderId="5" applyNumberFormat="0" applyBorder="0" applyAlignment="0" applyProtection="0"/>
    <xf numFmtId="0" fontId="21" fillId="18" borderId="0" applyNumberFormat="0" applyBorder="0" applyProtection="0">
      <alignment vertical="center"/>
    </xf>
    <xf numFmtId="0" fontId="25" fillId="0" borderId="6"/>
    <xf numFmtId="0" fontId="55" fillId="0" borderId="7"/>
    <xf numFmtId="0" fontId="25" fillId="0" borderId="6"/>
    <xf numFmtId="0" fontId="55" fillId="0" borderId="7"/>
    <xf numFmtId="0" fontId="4" fillId="0" borderId="0"/>
    <xf numFmtId="0" fontId="4" fillId="0" borderId="0"/>
    <xf numFmtId="197" fontId="50" fillId="0" borderId="0"/>
    <xf numFmtId="198" fontId="4" fillId="0" borderId="0"/>
    <xf numFmtId="197" fontId="4" fillId="0" borderId="0"/>
    <xf numFmtId="197" fontId="4" fillId="0" borderId="0"/>
    <xf numFmtId="197" fontId="70" fillId="0" borderId="0"/>
    <xf numFmtId="0" fontId="16" fillId="0" borderId="0"/>
    <xf numFmtId="0" fontId="4" fillId="0" borderId="0">
      <alignment vertical="center"/>
    </xf>
    <xf numFmtId="0" fontId="4" fillId="0" borderId="0">
      <alignment vertical="center"/>
    </xf>
    <xf numFmtId="40" fontId="50" fillId="0" borderId="0">
      <alignment vertical="center"/>
    </xf>
    <xf numFmtId="180" fontId="4" fillId="0" borderId="0">
      <alignment vertical="center"/>
    </xf>
    <xf numFmtId="40" fontId="4" fillId="0" borderId="0">
      <alignment vertical="center"/>
    </xf>
    <xf numFmtId="40" fontId="4" fillId="0" borderId="0">
      <alignment vertical="center"/>
    </xf>
    <xf numFmtId="40" fontId="70" fillId="0" borderId="0">
      <alignment vertical="center"/>
    </xf>
    <xf numFmtId="10" fontId="16" fillId="0" borderId="0" applyFont="0" applyFill="0" applyBorder="0" applyAlignment="0" applyProtection="0"/>
    <xf numFmtId="10" fontId="50" fillId="0" borderId="0" applyFill="0" applyBorder="0" applyProtection="0">
      <alignment vertical="center"/>
    </xf>
    <xf numFmtId="10" fontId="16" fillId="0" borderId="0" applyFont="0" applyFill="0" applyBorder="0" applyAlignment="0" applyProtection="0"/>
    <xf numFmtId="10" fontId="4" fillId="0" borderId="0" applyFill="0" applyBorder="0" applyProtection="0">
      <alignment vertical="center"/>
    </xf>
    <xf numFmtId="10" fontId="4" fillId="0" borderId="0" applyFill="0" applyBorder="0" applyProtection="0">
      <alignment vertical="center"/>
    </xf>
    <xf numFmtId="10" fontId="70" fillId="0" borderId="0" applyFill="0" applyBorder="0" applyProtection="0">
      <alignment vertical="center"/>
    </xf>
    <xf numFmtId="0" fontId="25" fillId="0" borderId="0"/>
    <xf numFmtId="0" fontId="55" fillId="0" borderId="0"/>
    <xf numFmtId="0" fontId="25" fillId="0" borderId="0"/>
    <xf numFmtId="0" fontId="55" fillId="0" borderId="0"/>
    <xf numFmtId="0" fontId="16" fillId="0" borderId="8" applyNumberFormat="0" applyFont="0" applyFill="0" applyAlignment="0" applyProtection="0"/>
    <xf numFmtId="0" fontId="50" fillId="0" borderId="9" applyNumberFormat="0" applyFill="0" applyProtection="0">
      <alignment vertical="center"/>
    </xf>
    <xf numFmtId="0" fontId="16" fillId="0" borderId="8" applyNumberFormat="0" applyFont="0" applyFill="0" applyAlignment="0" applyProtection="0"/>
    <xf numFmtId="0" fontId="4" fillId="0" borderId="9" applyNumberFormat="0" applyFill="0" applyProtection="0">
      <alignment vertical="center"/>
    </xf>
    <xf numFmtId="0" fontId="4" fillId="0" borderId="9" applyNumberFormat="0" applyFill="0" applyProtection="0">
      <alignment vertical="center"/>
    </xf>
    <xf numFmtId="0" fontId="70" fillId="0" borderId="9" applyNumberFormat="0" applyFill="0" applyProtection="0">
      <alignment vertical="center"/>
    </xf>
    <xf numFmtId="0" fontId="28" fillId="19" borderId="0" applyNumberFormat="0" applyBorder="0" applyAlignment="0" applyProtection="0">
      <alignment vertical="center"/>
    </xf>
    <xf numFmtId="0" fontId="91" fillId="14" borderId="0" applyNumberFormat="0" applyBorder="0" applyAlignment="0" applyProtection="0">
      <alignment vertical="center"/>
    </xf>
    <xf numFmtId="0" fontId="28" fillId="19" borderId="0" applyNumberFormat="0" applyBorder="0" applyAlignment="0" applyProtection="0">
      <alignment vertical="center"/>
    </xf>
    <xf numFmtId="0" fontId="91" fillId="14" borderId="0" applyNumberFormat="0" applyBorder="0" applyAlignment="0" applyProtection="0">
      <alignment vertical="center"/>
    </xf>
    <xf numFmtId="0" fontId="28" fillId="20" borderId="0" applyNumberFormat="0" applyBorder="0" applyAlignment="0" applyProtection="0">
      <alignment vertical="center"/>
    </xf>
    <xf numFmtId="0" fontId="91" fillId="21" borderId="0" applyNumberFormat="0" applyBorder="0" applyAlignment="0" applyProtection="0">
      <alignment vertical="center"/>
    </xf>
    <xf numFmtId="0" fontId="28" fillId="20" borderId="0" applyNumberFormat="0" applyBorder="0" applyAlignment="0" applyProtection="0">
      <alignment vertical="center"/>
    </xf>
    <xf numFmtId="0" fontId="91" fillId="21" borderId="0" applyNumberFormat="0" applyBorder="0" applyAlignment="0" applyProtection="0">
      <alignment vertical="center"/>
    </xf>
    <xf numFmtId="0" fontId="28" fillId="22" borderId="0" applyNumberFormat="0" applyBorder="0" applyAlignment="0" applyProtection="0">
      <alignment vertical="center"/>
    </xf>
    <xf numFmtId="0" fontId="91" fillId="21" borderId="0" applyNumberFormat="0" applyBorder="0" applyAlignment="0" applyProtection="0">
      <alignment vertical="center"/>
    </xf>
    <xf numFmtId="0" fontId="28" fillId="22" borderId="0" applyNumberFormat="0" applyBorder="0" applyAlignment="0" applyProtection="0">
      <alignment vertical="center"/>
    </xf>
    <xf numFmtId="0" fontId="91" fillId="21" borderId="0" applyNumberFormat="0" applyBorder="0" applyAlignment="0" applyProtection="0">
      <alignment vertical="center"/>
    </xf>
    <xf numFmtId="0" fontId="28" fillId="15" borderId="0" applyNumberFormat="0" applyBorder="0" applyAlignment="0" applyProtection="0">
      <alignment vertical="center"/>
    </xf>
    <xf numFmtId="0" fontId="91" fillId="23" borderId="0" applyNumberFormat="0" applyBorder="0" applyAlignment="0" applyProtection="0">
      <alignment vertical="center"/>
    </xf>
    <xf numFmtId="0" fontId="28" fillId="15" borderId="0" applyNumberFormat="0" applyBorder="0" applyAlignment="0" applyProtection="0">
      <alignment vertical="center"/>
    </xf>
    <xf numFmtId="0" fontId="91" fillId="23" borderId="0" applyNumberFormat="0" applyBorder="0" applyAlignment="0" applyProtection="0">
      <alignment vertical="center"/>
    </xf>
    <xf numFmtId="0" fontId="28" fillId="14" borderId="0" applyNumberFormat="0" applyBorder="0" applyAlignment="0" applyProtection="0">
      <alignment vertical="center"/>
    </xf>
    <xf numFmtId="0" fontId="91" fillId="59" borderId="0" applyNumberFormat="0" applyBorder="0" applyAlignment="0" applyProtection="0">
      <alignment vertical="center"/>
    </xf>
    <xf numFmtId="0" fontId="28" fillId="14" borderId="0" applyNumberFormat="0" applyBorder="0" applyAlignment="0" applyProtection="0">
      <alignment vertical="center"/>
    </xf>
    <xf numFmtId="0" fontId="91" fillId="59" borderId="0" applyNumberFormat="0" applyBorder="0" applyAlignment="0" applyProtection="0">
      <alignment vertical="center"/>
    </xf>
    <xf numFmtId="0" fontId="28" fillId="24" borderId="0" applyNumberFormat="0" applyBorder="0" applyAlignment="0" applyProtection="0">
      <alignment vertical="center"/>
    </xf>
    <xf numFmtId="0" fontId="91" fillId="60" borderId="0" applyNumberFormat="0" applyBorder="0" applyAlignment="0" applyProtection="0">
      <alignment vertical="center"/>
    </xf>
    <xf numFmtId="0" fontId="28" fillId="24" borderId="0" applyNumberFormat="0" applyBorder="0" applyAlignment="0" applyProtection="0">
      <alignment vertical="center"/>
    </xf>
    <xf numFmtId="0" fontId="91" fillId="60" borderId="0" applyNumberFormat="0" applyBorder="0" applyAlignment="0" applyProtection="0">
      <alignment vertical="center"/>
    </xf>
    <xf numFmtId="0" fontId="29" fillId="0" borderId="0" applyNumberFormat="0" applyFill="0" applyBorder="0" applyAlignment="0" applyProtection="0">
      <alignment vertical="center"/>
    </xf>
    <xf numFmtId="0" fontId="92" fillId="0" borderId="0" applyNumberFormat="0" applyFill="0" applyBorder="0" applyAlignment="0" applyProtection="0">
      <alignment vertical="center"/>
    </xf>
    <xf numFmtId="0" fontId="29" fillId="0" borderId="0" applyNumberFormat="0" applyFill="0" applyBorder="0" applyAlignment="0" applyProtection="0">
      <alignment vertical="center"/>
    </xf>
    <xf numFmtId="0" fontId="92" fillId="0" borderId="0" applyNumberFormat="0" applyFill="0" applyBorder="0" applyAlignment="0" applyProtection="0">
      <alignment vertical="center"/>
    </xf>
    <xf numFmtId="0" fontId="30" fillId="9" borderId="10" applyNumberFormat="0" applyAlignment="0" applyProtection="0">
      <alignment vertical="center"/>
    </xf>
    <xf numFmtId="0" fontId="93" fillId="25" borderId="191" applyNumberFormat="0" applyAlignment="0" applyProtection="0">
      <alignment vertical="center"/>
    </xf>
    <xf numFmtId="0" fontId="30" fillId="9" borderId="10" applyNumberFormat="0" applyAlignment="0" applyProtection="0">
      <alignment vertical="center"/>
    </xf>
    <xf numFmtId="0" fontId="93" fillId="25" borderId="191" applyNumberFormat="0" applyAlignment="0" applyProtection="0">
      <alignment vertical="center"/>
    </xf>
    <xf numFmtId="0" fontId="31" fillId="3" borderId="0" applyNumberFormat="0" applyBorder="0" applyAlignment="0" applyProtection="0">
      <alignment vertical="center"/>
    </xf>
    <xf numFmtId="0" fontId="56" fillId="61" borderId="0" applyNumberFormat="0" applyBorder="0" applyAlignment="0" applyProtection="0">
      <alignment vertical="center"/>
    </xf>
    <xf numFmtId="0" fontId="31" fillId="3" borderId="0" applyNumberFormat="0" applyBorder="0" applyAlignment="0" applyProtection="0">
      <alignment vertical="center"/>
    </xf>
    <xf numFmtId="0" fontId="56" fillId="61" borderId="0" applyNumberFormat="0" applyBorder="0" applyAlignment="0" applyProtection="0">
      <alignment vertical="center"/>
    </xf>
    <xf numFmtId="0" fontId="12" fillId="0" borderId="11">
      <alignment vertical="center"/>
    </xf>
    <xf numFmtId="0" fontId="57" fillId="0" borderId="12">
      <alignment vertical="center"/>
    </xf>
    <xf numFmtId="0" fontId="12" fillId="0" borderId="11">
      <alignment vertical="center"/>
    </xf>
    <xf numFmtId="0" fontId="12" fillId="0" borderId="11">
      <alignment vertical="center"/>
    </xf>
    <xf numFmtId="0" fontId="12" fillId="0" borderId="12">
      <alignment vertical="center"/>
    </xf>
    <xf numFmtId="0" fontId="12" fillId="0" borderId="12">
      <alignment vertical="center"/>
    </xf>
    <xf numFmtId="0" fontId="57" fillId="0" borderId="12">
      <alignment vertical="center"/>
    </xf>
    <xf numFmtId="0" fontId="12" fillId="0" borderId="11">
      <alignment vertical="center"/>
    </xf>
    <xf numFmtId="0" fontId="12" fillId="0" borderId="11">
      <alignment vertical="center"/>
    </xf>
    <xf numFmtId="0" fontId="12" fillId="0" borderId="12">
      <alignment vertical="center"/>
    </xf>
    <xf numFmtId="0" fontId="12" fillId="0" borderId="12">
      <alignment vertical="center"/>
    </xf>
    <xf numFmtId="0" fontId="12" fillId="0" borderId="11">
      <alignment vertical="center"/>
    </xf>
    <xf numFmtId="0" fontId="57" fillId="0" borderId="12">
      <alignment vertical="center"/>
    </xf>
    <xf numFmtId="0" fontId="12" fillId="0" borderId="12">
      <alignment vertical="center"/>
    </xf>
    <xf numFmtId="0" fontId="57" fillId="0" borderId="12">
      <alignment vertical="center"/>
    </xf>
    <xf numFmtId="0" fontId="12" fillId="0" borderId="12">
      <alignment vertical="center"/>
    </xf>
    <xf numFmtId="0" fontId="12" fillId="0" borderId="11">
      <alignment vertical="center"/>
    </xf>
    <xf numFmtId="0" fontId="12" fillId="0" borderId="11">
      <alignment vertical="center"/>
    </xf>
    <xf numFmtId="0" fontId="85" fillId="0" borderId="12">
      <alignment vertical="center"/>
    </xf>
    <xf numFmtId="0" fontId="12" fillId="0" borderId="12">
      <alignment vertical="center"/>
    </xf>
    <xf numFmtId="0" fontId="88" fillId="0" borderId="12">
      <alignment vertical="center"/>
    </xf>
    <xf numFmtId="0" fontId="18" fillId="0" borderId="0" applyNumberFormat="0" applyFill="0" applyBorder="0" applyAlignment="0" applyProtection="0">
      <alignment vertical="top"/>
      <protection locked="0"/>
    </xf>
    <xf numFmtId="0" fontId="4" fillId="26" borderId="13" applyNumberFormat="0" applyFont="0" applyAlignment="0" applyProtection="0">
      <alignment vertical="center"/>
    </xf>
    <xf numFmtId="0" fontId="58" fillId="62" borderId="192" applyNumberFormat="0" applyFont="0" applyAlignment="0" applyProtection="0">
      <alignment vertical="center"/>
    </xf>
    <xf numFmtId="0" fontId="4" fillId="26" borderId="13" applyNumberFormat="0" applyFont="0" applyAlignment="0" applyProtection="0">
      <alignment vertical="center"/>
    </xf>
    <xf numFmtId="0" fontId="58" fillId="62" borderId="192" applyNumberFormat="0" applyFont="0" applyAlignment="0" applyProtection="0">
      <alignment vertical="center"/>
    </xf>
    <xf numFmtId="9" fontId="4" fillId="0" borderId="0" applyFont="0" applyFill="0" applyBorder="0" applyAlignment="0" applyProtection="0">
      <alignment vertical="center"/>
    </xf>
    <xf numFmtId="9" fontId="4" fillId="0" borderId="0" applyFont="0" applyFill="0" applyBorder="0" applyAlignment="0" applyProtection="0"/>
    <xf numFmtId="9" fontId="4" fillId="0" borderId="0" applyFont="0" applyFill="0" applyBorder="0" applyAlignment="0" applyProtection="0"/>
    <xf numFmtId="9" fontId="50" fillId="0" borderId="0" applyFill="0" applyBorder="0" applyProtection="0">
      <alignment vertical="center"/>
    </xf>
    <xf numFmtId="9" fontId="4" fillId="0" borderId="0" applyFill="0" applyBorder="0" applyProtection="0">
      <alignment vertical="center"/>
    </xf>
    <xf numFmtId="9" fontId="70" fillId="0" borderId="0" applyFill="0" applyBorder="0" applyProtection="0">
      <alignment vertical="center"/>
    </xf>
    <xf numFmtId="9" fontId="4" fillId="0" borderId="0" applyFont="0" applyFill="0" applyBorder="0" applyAlignment="0" applyProtection="0">
      <alignment vertical="center"/>
    </xf>
    <xf numFmtId="9" fontId="4" fillId="0" borderId="0" applyFont="0" applyFill="0" applyBorder="0" applyAlignment="0" applyProtection="0"/>
    <xf numFmtId="9" fontId="50" fillId="0" borderId="0" applyFill="0" applyBorder="0" applyProtection="0">
      <alignment vertical="center"/>
    </xf>
    <xf numFmtId="9" fontId="4" fillId="0" borderId="0" applyFill="0" applyBorder="0" applyProtection="0">
      <alignment vertical="center"/>
    </xf>
    <xf numFmtId="9" fontId="70" fillId="0" borderId="0" applyFill="0" applyBorder="0" applyProtection="0">
      <alignment vertical="center"/>
    </xf>
    <xf numFmtId="9" fontId="4" fillId="0" borderId="0" applyFont="0" applyFill="0" applyBorder="0" applyAlignment="0" applyProtection="0"/>
    <xf numFmtId="9" fontId="4" fillId="0" borderId="0" applyFont="0" applyFill="0" applyBorder="0" applyAlignment="0" applyProtection="0">
      <alignment vertical="center"/>
    </xf>
    <xf numFmtId="9" fontId="4" fillId="0" borderId="0" applyFont="0" applyFill="0" applyBorder="0" applyAlignment="0" applyProtection="0"/>
    <xf numFmtId="0" fontId="32" fillId="27" borderId="0" applyNumberFormat="0" applyBorder="0" applyAlignment="0" applyProtection="0">
      <alignment vertical="center"/>
    </xf>
    <xf numFmtId="0" fontId="94" fillId="63" borderId="0" applyNumberFormat="0" applyBorder="0" applyAlignment="0" applyProtection="0">
      <alignment vertical="center"/>
    </xf>
    <xf numFmtId="0" fontId="32" fillId="27" borderId="0" applyNumberFormat="0" applyBorder="0" applyAlignment="0" applyProtection="0">
      <alignment vertical="center"/>
    </xf>
    <xf numFmtId="0" fontId="94" fillId="63" borderId="0" applyNumberFormat="0" applyBorder="0" applyAlignment="0" applyProtection="0">
      <alignment vertical="center"/>
    </xf>
    <xf numFmtId="0" fontId="4" fillId="0" borderId="0"/>
    <xf numFmtId="0" fontId="50" fillId="0" borderId="0"/>
    <xf numFmtId="0" fontId="4" fillId="0" borderId="0"/>
    <xf numFmtId="0" fontId="70" fillId="0" borderId="0"/>
    <xf numFmtId="0" fontId="33" fillId="0" borderId="0" applyNumberFormat="0" applyFill="0" applyBorder="0" applyAlignment="0" applyProtection="0">
      <alignment vertical="center"/>
    </xf>
    <xf numFmtId="0" fontId="95" fillId="0" borderId="0" applyNumberFormat="0" applyFill="0" applyBorder="0" applyAlignment="0" applyProtection="0">
      <alignment vertical="center"/>
    </xf>
    <xf numFmtId="0" fontId="33" fillId="0" borderId="0" applyNumberFormat="0" applyFill="0" applyBorder="0" applyAlignment="0" applyProtection="0">
      <alignment vertical="center"/>
    </xf>
    <xf numFmtId="0" fontId="95" fillId="0" borderId="0" applyNumberFormat="0" applyFill="0" applyBorder="0" applyAlignment="0" applyProtection="0">
      <alignment vertical="center"/>
    </xf>
    <xf numFmtId="0" fontId="34" fillId="28" borderId="14" applyNumberFormat="0" applyAlignment="0" applyProtection="0">
      <alignment vertical="center"/>
    </xf>
    <xf numFmtId="0" fontId="96" fillId="64" borderId="193" applyNumberFormat="0" applyAlignment="0" applyProtection="0">
      <alignment vertical="center"/>
    </xf>
    <xf numFmtId="0" fontId="34" fillId="28" borderId="14" applyNumberFormat="0" applyAlignment="0" applyProtection="0">
      <alignment vertical="center"/>
    </xf>
    <xf numFmtId="0" fontId="96" fillId="64" borderId="193" applyNumberFormat="0" applyAlignment="0" applyProtection="0">
      <alignment vertical="center"/>
    </xf>
    <xf numFmtId="41" fontId="4" fillId="0" borderId="0" applyFont="0" applyFill="0" applyBorder="0" applyAlignment="0" applyProtection="0">
      <alignment vertical="center"/>
    </xf>
    <xf numFmtId="41" fontId="4" fillId="0" borderId="0" applyFont="0" applyFill="0" applyBorder="0" applyAlignment="0" applyProtection="0"/>
    <xf numFmtId="41" fontId="4" fillId="0" borderId="0" applyFont="0" applyFill="0" applyBorder="0" applyAlignment="0" applyProtection="0"/>
    <xf numFmtId="41" fontId="4" fillId="0" borderId="0" applyFont="0" applyFill="0" applyBorder="0" applyAlignment="0" applyProtection="0">
      <alignment vertical="center"/>
    </xf>
    <xf numFmtId="189" fontId="50" fillId="0" borderId="0" applyFill="0" applyBorder="0" applyProtection="0">
      <alignment vertical="center"/>
    </xf>
    <xf numFmtId="189" fontId="4" fillId="0" borderId="0" applyFill="0" applyBorder="0" applyProtection="0">
      <alignment vertical="center"/>
    </xf>
    <xf numFmtId="189" fontId="70" fillId="0" borderId="0" applyFill="0" applyBorder="0" applyProtection="0">
      <alignment vertical="center"/>
    </xf>
    <xf numFmtId="41" fontId="4" fillId="0" borderId="0" applyFont="0" applyFill="0" applyBorder="0" applyAlignment="0" applyProtection="0"/>
    <xf numFmtId="189" fontId="50" fillId="0" borderId="0" applyFill="0" applyBorder="0" applyProtection="0">
      <alignment vertical="center"/>
    </xf>
    <xf numFmtId="189" fontId="70" fillId="0" borderId="0" applyFill="0" applyBorder="0" applyProtection="0">
      <alignment vertical="center"/>
    </xf>
    <xf numFmtId="189" fontId="4" fillId="0" borderId="0" applyFill="0" applyBorder="0" applyProtection="0">
      <alignment vertical="center"/>
    </xf>
    <xf numFmtId="189" fontId="4" fillId="0" borderId="0" applyFill="0" applyBorder="0" applyProtection="0">
      <alignment vertical="center"/>
    </xf>
    <xf numFmtId="189" fontId="50" fillId="0" borderId="0" applyFill="0" applyBorder="0" applyProtection="0">
      <alignment vertical="center"/>
    </xf>
    <xf numFmtId="41" fontId="4" fillId="0" borderId="0" applyFont="0" applyFill="0" applyBorder="0" applyAlignment="0" applyProtection="0">
      <alignment vertical="center"/>
    </xf>
    <xf numFmtId="189" fontId="4" fillId="0" borderId="0" applyFill="0" applyBorder="0" applyProtection="0">
      <alignment vertical="center"/>
    </xf>
    <xf numFmtId="189" fontId="4" fillId="0" borderId="0" applyFill="0" applyBorder="0" applyProtection="0">
      <alignment vertical="center"/>
    </xf>
    <xf numFmtId="41" fontId="4" fillId="0" borderId="0" applyFont="0" applyFill="0" applyBorder="0" applyAlignment="0" applyProtection="0"/>
    <xf numFmtId="41" fontId="4" fillId="0" borderId="0" applyFont="0" applyFill="0" applyBorder="0" applyAlignment="0" applyProtection="0">
      <alignment vertical="center"/>
    </xf>
    <xf numFmtId="189" fontId="50" fillId="0" borderId="0" applyFill="0" applyBorder="0" applyProtection="0">
      <alignment vertical="center"/>
    </xf>
    <xf numFmtId="189" fontId="4" fillId="0" borderId="0" applyFill="0" applyBorder="0" applyProtection="0">
      <alignment vertical="center"/>
    </xf>
    <xf numFmtId="189" fontId="70" fillId="0" borderId="0" applyFill="0" applyBorder="0" applyProtection="0">
      <alignment vertical="center"/>
    </xf>
    <xf numFmtId="41" fontId="4" fillId="0" borderId="0" applyFont="0" applyFill="0" applyBorder="0" applyAlignment="0" applyProtection="0">
      <alignment vertical="center"/>
    </xf>
    <xf numFmtId="41" fontId="4" fillId="0" borderId="0" applyFont="0" applyFill="0" applyBorder="0" applyAlignment="0" applyProtection="0">
      <alignment vertical="center"/>
    </xf>
    <xf numFmtId="41" fontId="89" fillId="0" borderId="0" applyFont="0" applyFill="0" applyBorder="0" applyAlignment="0" applyProtection="0">
      <alignment vertical="center"/>
    </xf>
    <xf numFmtId="41" fontId="89" fillId="0" borderId="0" applyFont="0" applyFill="0" applyBorder="0" applyAlignment="0" applyProtection="0">
      <alignment vertical="center"/>
    </xf>
    <xf numFmtId="41" fontId="89" fillId="0" borderId="0" applyFont="0" applyFill="0" applyBorder="0" applyAlignment="0" applyProtection="0">
      <alignment vertical="center"/>
    </xf>
    <xf numFmtId="0" fontId="16" fillId="0" borderId="0"/>
    <xf numFmtId="0" fontId="35" fillId="0" borderId="15" applyNumberFormat="0" applyFill="0" applyAlignment="0" applyProtection="0">
      <alignment vertical="center"/>
    </xf>
    <xf numFmtId="0" fontId="97" fillId="0" borderId="194" applyNumberFormat="0" applyFill="0" applyAlignment="0" applyProtection="0">
      <alignment vertical="center"/>
    </xf>
    <xf numFmtId="0" fontId="35" fillId="0" borderId="15" applyNumberFormat="0" applyFill="0" applyAlignment="0" applyProtection="0">
      <alignment vertical="center"/>
    </xf>
    <xf numFmtId="0" fontId="97" fillId="0" borderId="194" applyNumberFormat="0" applyFill="0" applyAlignment="0" applyProtection="0">
      <alignment vertical="center"/>
    </xf>
    <xf numFmtId="0" fontId="36" fillId="0" borderId="16" applyNumberFormat="0" applyFill="0" applyAlignment="0" applyProtection="0">
      <alignment vertical="center"/>
    </xf>
    <xf numFmtId="0" fontId="98" fillId="0" borderId="17" applyNumberFormat="0" applyFill="0" applyAlignment="0" applyProtection="0">
      <alignment vertical="center"/>
    </xf>
    <xf numFmtId="0" fontId="36" fillId="0" borderId="16" applyNumberFormat="0" applyFill="0" applyAlignment="0" applyProtection="0">
      <alignment vertical="center"/>
    </xf>
    <xf numFmtId="0" fontId="98" fillId="0" borderId="17" applyNumberFormat="0" applyFill="0" applyAlignment="0" applyProtection="0">
      <alignment vertical="center"/>
    </xf>
    <xf numFmtId="0" fontId="37" fillId="7" borderId="10" applyNumberFormat="0" applyAlignment="0" applyProtection="0">
      <alignment vertical="center"/>
    </xf>
    <xf numFmtId="0" fontId="99" fillId="65" borderId="191" applyNumberFormat="0" applyAlignment="0" applyProtection="0">
      <alignment vertical="center"/>
    </xf>
    <xf numFmtId="0" fontId="37" fillId="7" borderId="10" applyNumberFormat="0" applyAlignment="0" applyProtection="0">
      <alignment vertical="center"/>
    </xf>
    <xf numFmtId="0" fontId="99" fillId="65" borderId="191" applyNumberFormat="0" applyAlignment="0" applyProtection="0">
      <alignment vertical="center"/>
    </xf>
    <xf numFmtId="0" fontId="39" fillId="0" borderId="18" applyNumberFormat="0" applyFill="0" applyAlignment="0" applyProtection="0">
      <alignment vertical="center"/>
    </xf>
    <xf numFmtId="0" fontId="59" fillId="0" borderId="19" applyNumberFormat="0" applyFill="0" applyAlignment="0" applyProtection="0">
      <alignment vertical="center"/>
    </xf>
    <xf numFmtId="0" fontId="39" fillId="0" borderId="18" applyNumberFormat="0" applyFill="0" applyAlignment="0" applyProtection="0">
      <alignment vertical="center"/>
    </xf>
    <xf numFmtId="0" fontId="59" fillId="0" borderId="19" applyNumberFormat="0" applyFill="0" applyAlignment="0" applyProtection="0">
      <alignment vertical="center"/>
    </xf>
    <xf numFmtId="0" fontId="40" fillId="0" borderId="20" applyNumberFormat="0" applyFill="0" applyAlignment="0" applyProtection="0">
      <alignment vertical="center"/>
    </xf>
    <xf numFmtId="0" fontId="60" fillId="0" borderId="195" applyNumberFormat="0" applyFill="0" applyAlignment="0" applyProtection="0">
      <alignment vertical="center"/>
    </xf>
    <xf numFmtId="0" fontId="40" fillId="0" borderId="20" applyNumberFormat="0" applyFill="0" applyAlignment="0" applyProtection="0">
      <alignment vertical="center"/>
    </xf>
    <xf numFmtId="0" fontId="60" fillId="0" borderId="195" applyNumberFormat="0" applyFill="0" applyAlignment="0" applyProtection="0">
      <alignment vertical="center"/>
    </xf>
    <xf numFmtId="0" fontId="41" fillId="0" borderId="21" applyNumberFormat="0" applyFill="0" applyAlignment="0" applyProtection="0">
      <alignment vertical="center"/>
    </xf>
    <xf numFmtId="0" fontId="61" fillId="0" borderId="22" applyNumberFormat="0" applyFill="0" applyAlignment="0" applyProtection="0">
      <alignment vertical="center"/>
    </xf>
    <xf numFmtId="0" fontId="41" fillId="0" borderId="21" applyNumberFormat="0" applyFill="0" applyAlignment="0" applyProtection="0">
      <alignment vertical="center"/>
    </xf>
    <xf numFmtId="0" fontId="61" fillId="0" borderId="22" applyNumberFormat="0" applyFill="0" applyAlignment="0" applyProtection="0">
      <alignment vertical="center"/>
    </xf>
    <xf numFmtId="0" fontId="41" fillId="0" borderId="0" applyNumberFormat="0" applyFill="0" applyBorder="0" applyAlignment="0" applyProtection="0">
      <alignment vertical="center"/>
    </xf>
    <xf numFmtId="0" fontId="61" fillId="0" borderId="0" applyNumberFormat="0" applyFill="0" applyBorder="0" applyAlignment="0" applyProtection="0">
      <alignment vertical="center"/>
    </xf>
    <xf numFmtId="0" fontId="41" fillId="0" borderId="0" applyNumberFormat="0" applyFill="0" applyBorder="0" applyAlignment="0" applyProtection="0">
      <alignment vertical="center"/>
    </xf>
    <xf numFmtId="0" fontId="61" fillId="0" borderId="0" applyNumberFormat="0" applyFill="0" applyBorder="0" applyAlignment="0" applyProtection="0">
      <alignment vertical="center"/>
    </xf>
    <xf numFmtId="0" fontId="38" fillId="0" borderId="0" applyNumberFormat="0" applyFill="0" applyBorder="0" applyAlignment="0" applyProtection="0">
      <alignment vertical="center"/>
    </xf>
    <xf numFmtId="0" fontId="62" fillId="0" borderId="0" applyNumberFormat="0" applyFill="0" applyBorder="0" applyAlignment="0" applyProtection="0">
      <alignment vertical="center"/>
    </xf>
    <xf numFmtId="0" fontId="38" fillId="0" borderId="0" applyNumberFormat="0" applyFill="0" applyBorder="0" applyAlignment="0" applyProtection="0">
      <alignment vertical="center"/>
    </xf>
    <xf numFmtId="0" fontId="62" fillId="0" borderId="0" applyNumberFormat="0" applyFill="0" applyBorder="0" applyAlignment="0" applyProtection="0">
      <alignment vertical="center"/>
    </xf>
    <xf numFmtId="0" fontId="42" fillId="4" borderId="0" applyNumberFormat="0" applyBorder="0" applyAlignment="0" applyProtection="0">
      <alignment vertical="center"/>
    </xf>
    <xf numFmtId="0" fontId="100" fillId="66" borderId="0" applyNumberFormat="0" applyBorder="0" applyAlignment="0" applyProtection="0">
      <alignment vertical="center"/>
    </xf>
    <xf numFmtId="0" fontId="42" fillId="4" borderId="0" applyNumberFormat="0" applyBorder="0" applyAlignment="0" applyProtection="0">
      <alignment vertical="center"/>
    </xf>
    <xf numFmtId="0" fontId="100" fillId="66" borderId="0" applyNumberFormat="0" applyBorder="0" applyAlignment="0" applyProtection="0">
      <alignment vertical="center"/>
    </xf>
    <xf numFmtId="0" fontId="50" fillId="0" borderId="0"/>
    <xf numFmtId="0" fontId="70" fillId="0" borderId="0"/>
    <xf numFmtId="0" fontId="4" fillId="0" borderId="0"/>
    <xf numFmtId="0" fontId="4" fillId="0" borderId="0"/>
    <xf numFmtId="0" fontId="50" fillId="0" borderId="0"/>
    <xf numFmtId="0" fontId="70" fillId="0" borderId="0"/>
    <xf numFmtId="0" fontId="4" fillId="0" borderId="0"/>
    <xf numFmtId="0" fontId="4" fillId="0" borderId="0"/>
    <xf numFmtId="0" fontId="50" fillId="0" borderId="0">
      <alignment vertical="center"/>
    </xf>
    <xf numFmtId="0" fontId="70" fillId="0" borderId="0">
      <alignment vertical="center"/>
    </xf>
    <xf numFmtId="0" fontId="4" fillId="0" borderId="0">
      <alignment vertical="center"/>
    </xf>
    <xf numFmtId="0" fontId="4" fillId="0" borderId="0">
      <alignment vertical="center"/>
    </xf>
    <xf numFmtId="0" fontId="43" fillId="9" borderId="23" applyNumberFormat="0" applyAlignment="0" applyProtection="0">
      <alignment vertical="center"/>
    </xf>
    <xf numFmtId="0" fontId="101" fillId="25" borderId="196" applyNumberFormat="0" applyAlignment="0" applyProtection="0">
      <alignment vertical="center"/>
    </xf>
    <xf numFmtId="0" fontId="43" fillId="9" borderId="23" applyNumberFormat="0" applyAlignment="0" applyProtection="0">
      <alignment vertical="center"/>
    </xf>
    <xf numFmtId="0" fontId="101" fillId="25" borderId="196" applyNumberFormat="0" applyAlignment="0" applyProtection="0">
      <alignment vertical="center"/>
    </xf>
    <xf numFmtId="42" fontId="4" fillId="0" borderId="0" applyFont="0" applyFill="0" applyBorder="0" applyAlignment="0" applyProtection="0"/>
    <xf numFmtId="42" fontId="4" fillId="0" borderId="0" applyFont="0" applyFill="0" applyBorder="0" applyAlignment="0" applyProtection="0"/>
    <xf numFmtId="0" fontId="90" fillId="0" borderId="0">
      <alignment vertical="center"/>
    </xf>
    <xf numFmtId="0" fontId="4" fillId="0" borderId="0">
      <alignment vertical="center"/>
    </xf>
    <xf numFmtId="0" fontId="90" fillId="0" borderId="0">
      <alignment vertical="center"/>
    </xf>
    <xf numFmtId="0" fontId="4" fillId="0" borderId="0">
      <alignment vertical="center"/>
    </xf>
    <xf numFmtId="0" fontId="50" fillId="0" borderId="0">
      <alignment vertical="center"/>
    </xf>
    <xf numFmtId="0" fontId="4" fillId="0" borderId="0">
      <alignment vertical="center"/>
    </xf>
    <xf numFmtId="0" fontId="70" fillId="0" borderId="0">
      <alignment vertical="center"/>
    </xf>
    <xf numFmtId="0" fontId="4" fillId="0" borderId="0"/>
    <xf numFmtId="0" fontId="4" fillId="0" borderId="0"/>
    <xf numFmtId="0" fontId="4" fillId="0" borderId="0"/>
    <xf numFmtId="0" fontId="4" fillId="0" borderId="0">
      <alignment vertical="center"/>
    </xf>
    <xf numFmtId="0" fontId="4" fillId="0" borderId="0"/>
    <xf numFmtId="0" fontId="51" fillId="0" borderId="0">
      <alignment vertical="center"/>
    </xf>
    <xf numFmtId="0" fontId="89" fillId="0" borderId="0">
      <alignment vertical="center"/>
    </xf>
    <xf numFmtId="0" fontId="27" fillId="0" borderId="0">
      <alignment vertical="center"/>
    </xf>
    <xf numFmtId="0" fontId="27" fillId="0" borderId="0">
      <alignment vertical="center"/>
    </xf>
    <xf numFmtId="0" fontId="63" fillId="0" borderId="0">
      <alignment vertical="center"/>
    </xf>
    <xf numFmtId="0" fontId="50" fillId="0" borderId="0"/>
    <xf numFmtId="0" fontId="4" fillId="0" borderId="0">
      <alignment vertical="center"/>
    </xf>
    <xf numFmtId="0" fontId="4" fillId="0" borderId="0">
      <alignment vertical="center"/>
    </xf>
    <xf numFmtId="0" fontId="90" fillId="0" borderId="0">
      <alignment vertical="center"/>
    </xf>
    <xf numFmtId="0" fontId="4" fillId="0" borderId="0"/>
    <xf numFmtId="0" fontId="90" fillId="0" borderId="0">
      <alignment vertical="center"/>
    </xf>
    <xf numFmtId="0" fontId="4" fillId="0" borderId="0">
      <alignment vertical="center"/>
    </xf>
    <xf numFmtId="0" fontId="4" fillId="0" borderId="0">
      <alignment vertical="center"/>
    </xf>
    <xf numFmtId="0" fontId="102" fillId="0" borderId="0">
      <alignment vertical="center"/>
    </xf>
    <xf numFmtId="0" fontId="90" fillId="0" borderId="0">
      <alignment vertical="center"/>
    </xf>
    <xf numFmtId="0" fontId="4" fillId="0" borderId="0"/>
    <xf numFmtId="0" fontId="90" fillId="0" borderId="0">
      <alignment vertical="center"/>
    </xf>
    <xf numFmtId="0" fontId="4" fillId="0" borderId="0"/>
    <xf numFmtId="0" fontId="90" fillId="0" borderId="0">
      <alignment vertical="center"/>
    </xf>
    <xf numFmtId="0" fontId="4" fillId="0" borderId="0"/>
    <xf numFmtId="0" fontId="4" fillId="0" borderId="0"/>
    <xf numFmtId="0" fontId="90" fillId="0" borderId="0">
      <alignment vertical="center"/>
    </xf>
    <xf numFmtId="0" fontId="4" fillId="0" borderId="0"/>
    <xf numFmtId="0" fontId="4" fillId="0" borderId="0"/>
    <xf numFmtId="0" fontId="90" fillId="0" borderId="0">
      <alignment vertical="center"/>
    </xf>
    <xf numFmtId="0" fontId="4" fillId="0" borderId="0"/>
    <xf numFmtId="0" fontId="4" fillId="0" borderId="0"/>
    <xf numFmtId="0" fontId="90" fillId="0" borderId="0">
      <alignment vertical="center"/>
    </xf>
    <xf numFmtId="0" fontId="4" fillId="0" borderId="0"/>
    <xf numFmtId="0" fontId="4" fillId="0" borderId="0"/>
    <xf numFmtId="0" fontId="90" fillId="0" borderId="0">
      <alignment vertical="center"/>
    </xf>
    <xf numFmtId="0" fontId="4" fillId="0" borderId="0"/>
    <xf numFmtId="0" fontId="63" fillId="0" borderId="0">
      <alignment vertical="center"/>
    </xf>
    <xf numFmtId="0" fontId="4" fillId="0" borderId="0">
      <alignment vertical="center"/>
    </xf>
    <xf numFmtId="41" fontId="3" fillId="0" borderId="0" applyFont="0" applyFill="0" applyBorder="0" applyAlignment="0" applyProtection="0">
      <alignment vertical="center"/>
    </xf>
    <xf numFmtId="200" fontId="106" fillId="0" borderId="0" applyFont="0" applyFill="0" applyBorder="0" applyAlignment="0" applyProtection="0"/>
    <xf numFmtId="201" fontId="4" fillId="0" borderId="0" applyFill="0" applyBorder="0" applyProtection="0"/>
    <xf numFmtId="24" fontId="19" fillId="0" borderId="0" applyFont="0" applyFill="0" applyBorder="0" applyAlignment="0" applyProtection="0"/>
    <xf numFmtId="202" fontId="4" fillId="0" borderId="0" applyNumberFormat="0" applyFont="0" applyFill="0" applyBorder="0" applyAlignment="0" applyProtection="0"/>
    <xf numFmtId="203" fontId="44" fillId="0" borderId="0" applyNumberFormat="0" applyFont="0" applyFill="0" applyBorder="0" applyAlignment="0" applyProtection="0"/>
    <xf numFmtId="202" fontId="4" fillId="0" borderId="0" applyNumberFormat="0" applyFont="0" applyFill="0" applyBorder="0" applyAlignment="0" applyProtection="0"/>
    <xf numFmtId="203" fontId="44" fillId="0" borderId="0" applyNumberFormat="0" applyFont="0" applyFill="0" applyBorder="0" applyAlignment="0" applyProtection="0"/>
    <xf numFmtId="0" fontId="15" fillId="0" borderId="0"/>
    <xf numFmtId="0" fontId="15" fillId="0" borderId="0"/>
    <xf numFmtId="0" fontId="107" fillId="0" borderId="0"/>
    <xf numFmtId="0" fontId="108"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16" fillId="0" borderId="0"/>
    <xf numFmtId="0" fontId="16" fillId="0" borderId="0"/>
    <xf numFmtId="0" fontId="16" fillId="0" borderId="0"/>
    <xf numFmtId="0" fontId="16" fillId="0" borderId="0"/>
    <xf numFmtId="0" fontId="4" fillId="0" borderId="0"/>
    <xf numFmtId="0" fontId="16" fillId="0" borderId="0"/>
    <xf numFmtId="0" fontId="4" fillId="0" borderId="0"/>
    <xf numFmtId="0" fontId="4" fillId="0" borderId="0"/>
    <xf numFmtId="0" fontId="16"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16"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16" fillId="0" borderId="0"/>
    <xf numFmtId="0" fontId="4" fillId="0" borderId="0"/>
    <xf numFmtId="0" fontId="4" fillId="0" borderId="0"/>
    <xf numFmtId="0" fontId="4" fillId="0" borderId="0"/>
    <xf numFmtId="0" fontId="4" fillId="0" borderId="0"/>
    <xf numFmtId="0" fontId="19" fillId="0" borderId="0"/>
    <xf numFmtId="0" fontId="4" fillId="0" borderId="0"/>
    <xf numFmtId="0" fontId="4" fillId="0" borderId="0"/>
    <xf numFmtId="0" fontId="16"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16" fillId="0" borderId="0"/>
    <xf numFmtId="0" fontId="4" fillId="0" borderId="0"/>
    <xf numFmtId="0" fontId="16"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16"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16" fillId="0" borderId="0"/>
    <xf numFmtId="0" fontId="4" fillId="0" borderId="0"/>
    <xf numFmtId="0" fontId="4" fillId="0" borderId="0"/>
    <xf numFmtId="0" fontId="109" fillId="0" borderId="0"/>
    <xf numFmtId="0" fontId="110" fillId="0" borderId="0">
      <protection locked="0"/>
    </xf>
    <xf numFmtId="0" fontId="110" fillId="0" borderId="0">
      <protection locked="0"/>
    </xf>
    <xf numFmtId="204" fontId="111" fillId="0" borderId="5">
      <alignment vertical="center"/>
    </xf>
    <xf numFmtId="204" fontId="111" fillId="0" borderId="5">
      <alignment vertical="center"/>
    </xf>
    <xf numFmtId="204" fontId="111" fillId="0" borderId="5">
      <alignment vertical="center"/>
    </xf>
    <xf numFmtId="204" fontId="111" fillId="0" borderId="5">
      <alignment vertical="center"/>
    </xf>
    <xf numFmtId="204" fontId="111" fillId="0" borderId="5">
      <alignment vertical="center"/>
    </xf>
    <xf numFmtId="204" fontId="111" fillId="0" borderId="5">
      <alignment vertical="center"/>
    </xf>
    <xf numFmtId="204" fontId="111" fillId="0" borderId="5">
      <alignment vertical="center"/>
    </xf>
    <xf numFmtId="204" fontId="111" fillId="0" borderId="5">
      <alignment vertical="center"/>
    </xf>
    <xf numFmtId="204" fontId="111" fillId="0" borderId="5">
      <alignment vertical="center"/>
    </xf>
    <xf numFmtId="204" fontId="111" fillId="0" borderId="5">
      <alignment vertical="center"/>
    </xf>
    <xf numFmtId="204" fontId="111" fillId="0" borderId="5">
      <alignment vertical="center"/>
    </xf>
    <xf numFmtId="204" fontId="111" fillId="0" borderId="5">
      <alignment vertical="center"/>
    </xf>
    <xf numFmtId="204" fontId="111" fillId="0" borderId="5">
      <alignment vertical="center"/>
    </xf>
    <xf numFmtId="204" fontId="111" fillId="0" borderId="5">
      <alignment vertical="center"/>
    </xf>
    <xf numFmtId="204" fontId="111" fillId="0" borderId="5">
      <alignment vertical="center"/>
    </xf>
    <xf numFmtId="204" fontId="111" fillId="0" borderId="5">
      <alignment vertical="center"/>
    </xf>
    <xf numFmtId="204" fontId="111" fillId="0" borderId="5">
      <alignment vertical="center"/>
    </xf>
    <xf numFmtId="204" fontId="111" fillId="0" borderId="5">
      <alignment vertical="center"/>
    </xf>
    <xf numFmtId="204" fontId="111" fillId="0" borderId="5">
      <alignment vertical="center"/>
    </xf>
    <xf numFmtId="204" fontId="111" fillId="0" borderId="5">
      <alignment vertical="center"/>
    </xf>
    <xf numFmtId="204" fontId="111" fillId="0" borderId="5">
      <alignment vertical="center"/>
    </xf>
    <xf numFmtId="204" fontId="111" fillId="0" borderId="5">
      <alignment vertical="center"/>
    </xf>
    <xf numFmtId="204" fontId="111" fillId="0" borderId="5">
      <alignment vertical="center"/>
    </xf>
    <xf numFmtId="204" fontId="111" fillId="0" borderId="5">
      <alignment vertical="center"/>
    </xf>
    <xf numFmtId="204" fontId="111" fillId="0" borderId="5">
      <alignment vertical="center"/>
    </xf>
    <xf numFmtId="204" fontId="111" fillId="0" borderId="5">
      <alignment vertical="center"/>
    </xf>
    <xf numFmtId="204" fontId="111" fillId="0" borderId="5">
      <alignment vertical="center"/>
    </xf>
    <xf numFmtId="204" fontId="111" fillId="0" borderId="5">
      <alignment vertical="center"/>
    </xf>
    <xf numFmtId="204" fontId="111" fillId="0" borderId="5">
      <alignment vertical="center"/>
    </xf>
    <xf numFmtId="204" fontId="111" fillId="0" borderId="5">
      <alignment vertical="center"/>
    </xf>
    <xf numFmtId="204" fontId="111" fillId="0" borderId="5">
      <alignment vertical="center"/>
    </xf>
    <xf numFmtId="204" fontId="111" fillId="0" borderId="5">
      <alignment vertical="center"/>
    </xf>
    <xf numFmtId="204" fontId="111" fillId="0" borderId="5">
      <alignment vertical="center"/>
    </xf>
    <xf numFmtId="204" fontId="111" fillId="0" borderId="5">
      <alignment vertical="center"/>
    </xf>
    <xf numFmtId="204" fontId="111" fillId="0" borderId="5">
      <alignment vertical="center"/>
    </xf>
    <xf numFmtId="204" fontId="111" fillId="0" borderId="5">
      <alignment vertical="center"/>
    </xf>
    <xf numFmtId="204" fontId="111" fillId="0" borderId="5">
      <alignment vertical="center"/>
    </xf>
    <xf numFmtId="204" fontId="111" fillId="0" borderId="5">
      <alignment vertical="center"/>
    </xf>
    <xf numFmtId="204" fontId="111" fillId="0" borderId="5">
      <alignment vertical="center"/>
    </xf>
    <xf numFmtId="204" fontId="111" fillId="0" borderId="5">
      <alignment vertical="center"/>
    </xf>
    <xf numFmtId="204" fontId="111" fillId="0" borderId="5">
      <alignment vertical="center"/>
    </xf>
    <xf numFmtId="204" fontId="111" fillId="0" borderId="5">
      <alignment vertical="center"/>
    </xf>
    <xf numFmtId="204" fontId="111" fillId="0" borderId="5">
      <alignment vertical="center"/>
    </xf>
    <xf numFmtId="204" fontId="111" fillId="0" borderId="5">
      <alignment vertical="center"/>
    </xf>
    <xf numFmtId="204" fontId="111" fillId="0" borderId="5">
      <alignment vertical="center"/>
    </xf>
    <xf numFmtId="204" fontId="111" fillId="0" borderId="5">
      <alignment vertical="center"/>
    </xf>
    <xf numFmtId="204" fontId="111" fillId="0" borderId="5">
      <alignment vertical="center"/>
    </xf>
    <xf numFmtId="204" fontId="111" fillId="0" borderId="5">
      <alignment vertical="center"/>
    </xf>
    <xf numFmtId="204" fontId="111" fillId="0" borderId="5">
      <alignment vertical="center"/>
    </xf>
    <xf numFmtId="204" fontId="111" fillId="0" borderId="5">
      <alignment vertical="center"/>
    </xf>
    <xf numFmtId="204" fontId="111" fillId="0" borderId="5">
      <alignment vertical="center"/>
    </xf>
    <xf numFmtId="204" fontId="111" fillId="0" borderId="5">
      <alignment vertical="center"/>
    </xf>
    <xf numFmtId="204" fontId="111" fillId="0" borderId="5">
      <alignment vertical="center"/>
    </xf>
    <xf numFmtId="204" fontId="111" fillId="0" borderId="5">
      <alignment vertical="center"/>
    </xf>
    <xf numFmtId="204" fontId="111" fillId="0" borderId="5">
      <alignment vertical="center"/>
    </xf>
    <xf numFmtId="204" fontId="111" fillId="0" borderId="5">
      <alignment vertical="center"/>
    </xf>
    <xf numFmtId="204" fontId="111" fillId="0" borderId="5">
      <alignment vertical="center"/>
    </xf>
    <xf numFmtId="204" fontId="111" fillId="0" borderId="5">
      <alignment vertical="center"/>
    </xf>
    <xf numFmtId="204" fontId="111" fillId="0" borderId="5">
      <alignment vertical="center"/>
    </xf>
    <xf numFmtId="204" fontId="111" fillId="0" borderId="5">
      <alignment vertical="center"/>
    </xf>
    <xf numFmtId="204" fontId="111" fillId="0" borderId="5">
      <alignment vertical="center"/>
    </xf>
    <xf numFmtId="204" fontId="111" fillId="0" borderId="5">
      <alignment vertical="center"/>
    </xf>
    <xf numFmtId="204" fontId="111" fillId="0" borderId="5">
      <alignment vertical="center"/>
    </xf>
    <xf numFmtId="204" fontId="111" fillId="0" borderId="5">
      <alignment vertical="center"/>
    </xf>
    <xf numFmtId="204" fontId="111" fillId="0" borderId="5">
      <alignment vertical="center"/>
    </xf>
    <xf numFmtId="204" fontId="111" fillId="0" borderId="5">
      <alignment vertical="center"/>
    </xf>
    <xf numFmtId="204" fontId="111" fillId="0" borderId="5">
      <alignment vertical="center"/>
    </xf>
    <xf numFmtId="204" fontId="111" fillId="0" borderId="5">
      <alignment vertical="center"/>
    </xf>
    <xf numFmtId="204" fontId="111" fillId="0" borderId="5">
      <alignment vertical="center"/>
    </xf>
    <xf numFmtId="204" fontId="111" fillId="0" borderId="5">
      <alignment vertical="center"/>
    </xf>
    <xf numFmtId="204" fontId="111" fillId="0" borderId="5">
      <alignment vertical="center"/>
    </xf>
    <xf numFmtId="204" fontId="111" fillId="0" borderId="5">
      <alignment vertical="center"/>
    </xf>
    <xf numFmtId="204" fontId="111" fillId="0" borderId="5">
      <alignment vertical="center"/>
    </xf>
    <xf numFmtId="204" fontId="111" fillId="0" borderId="5">
      <alignment vertical="center"/>
    </xf>
    <xf numFmtId="204" fontId="111" fillId="0" borderId="5">
      <alignment vertical="center"/>
    </xf>
    <xf numFmtId="204" fontId="111" fillId="0" borderId="5">
      <alignment vertical="center"/>
    </xf>
    <xf numFmtId="204" fontId="111" fillId="0" borderId="5">
      <alignment vertical="center"/>
    </xf>
    <xf numFmtId="204" fontId="111" fillId="0" borderId="5">
      <alignment vertical="center"/>
    </xf>
    <xf numFmtId="204" fontId="111" fillId="0" borderId="5">
      <alignment vertical="center"/>
    </xf>
    <xf numFmtId="204" fontId="111" fillId="0" borderId="5">
      <alignment vertical="center"/>
    </xf>
    <xf numFmtId="204" fontId="111" fillId="0" borderId="5">
      <alignment vertical="center"/>
    </xf>
    <xf numFmtId="204" fontId="111" fillId="0" borderId="5">
      <alignment vertical="center"/>
    </xf>
    <xf numFmtId="204" fontId="111" fillId="0" borderId="5">
      <alignment vertical="center"/>
    </xf>
    <xf numFmtId="204" fontId="111" fillId="0" borderId="5">
      <alignment vertical="center"/>
    </xf>
    <xf numFmtId="204" fontId="111" fillId="0" borderId="5">
      <alignment vertical="center"/>
    </xf>
    <xf numFmtId="204" fontId="111" fillId="0" borderId="5">
      <alignment vertical="center"/>
    </xf>
    <xf numFmtId="204" fontId="111" fillId="0" borderId="5">
      <alignment vertical="center"/>
    </xf>
    <xf numFmtId="204" fontId="111" fillId="0" borderId="5">
      <alignment vertical="center"/>
    </xf>
    <xf numFmtId="204" fontId="111" fillId="0" borderId="5">
      <alignment vertical="center"/>
    </xf>
    <xf numFmtId="204" fontId="111" fillId="0" borderId="5">
      <alignment vertical="center"/>
    </xf>
    <xf numFmtId="204" fontId="111" fillId="0" borderId="5">
      <alignment vertical="center"/>
    </xf>
    <xf numFmtId="204" fontId="111" fillId="0" borderId="5">
      <alignment vertical="center"/>
    </xf>
    <xf numFmtId="204" fontId="111" fillId="0" borderId="5">
      <alignment vertical="center"/>
    </xf>
    <xf numFmtId="204" fontId="111" fillId="0" borderId="5">
      <alignment vertical="center"/>
    </xf>
    <xf numFmtId="204" fontId="111" fillId="0" borderId="5">
      <alignment vertical="center"/>
    </xf>
    <xf numFmtId="204" fontId="111" fillId="0" borderId="5">
      <alignment vertical="center"/>
    </xf>
    <xf numFmtId="204" fontId="111" fillId="0" borderId="5">
      <alignment vertical="center"/>
    </xf>
    <xf numFmtId="204" fontId="111" fillId="0" borderId="5">
      <alignment vertical="center"/>
    </xf>
    <xf numFmtId="204" fontId="111" fillId="0" borderId="5">
      <alignment vertical="center"/>
    </xf>
    <xf numFmtId="204" fontId="111" fillId="0" borderId="5">
      <alignment vertical="center"/>
    </xf>
    <xf numFmtId="204" fontId="111" fillId="0" borderId="5">
      <alignment vertical="center"/>
    </xf>
    <xf numFmtId="204" fontId="111" fillId="0" borderId="5">
      <alignment vertical="center"/>
    </xf>
    <xf numFmtId="204" fontId="111" fillId="0" borderId="5">
      <alignment vertical="center"/>
    </xf>
    <xf numFmtId="204" fontId="111" fillId="0" borderId="5">
      <alignment vertical="center"/>
    </xf>
    <xf numFmtId="204" fontId="111" fillId="0" borderId="5">
      <alignment vertical="center"/>
    </xf>
    <xf numFmtId="204" fontId="111" fillId="0" borderId="5">
      <alignment vertical="center"/>
    </xf>
    <xf numFmtId="204" fontId="111" fillId="0" borderId="5">
      <alignment vertical="center"/>
    </xf>
    <xf numFmtId="204" fontId="111" fillId="0" borderId="5">
      <alignment vertical="center"/>
    </xf>
    <xf numFmtId="204" fontId="111" fillId="0" borderId="5">
      <alignment vertical="center"/>
    </xf>
    <xf numFmtId="204" fontId="111" fillId="0" borderId="5">
      <alignment vertical="center"/>
    </xf>
    <xf numFmtId="204" fontId="111" fillId="0" borderId="5">
      <alignment vertical="center"/>
    </xf>
    <xf numFmtId="204" fontId="111" fillId="0" borderId="5">
      <alignment vertical="center"/>
    </xf>
    <xf numFmtId="204" fontId="111" fillId="0" borderId="5">
      <alignment vertical="center"/>
    </xf>
    <xf numFmtId="204" fontId="111" fillId="0" borderId="5">
      <alignment vertical="center"/>
    </xf>
    <xf numFmtId="204" fontId="111" fillId="0" borderId="5">
      <alignment vertical="center"/>
    </xf>
    <xf numFmtId="204" fontId="111" fillId="0" borderId="5">
      <alignment vertical="center"/>
    </xf>
    <xf numFmtId="204" fontId="111" fillId="0" borderId="5">
      <alignment vertical="center"/>
    </xf>
    <xf numFmtId="204" fontId="111" fillId="0" borderId="5">
      <alignment vertical="center"/>
    </xf>
    <xf numFmtId="204" fontId="111" fillId="0" borderId="5">
      <alignment vertical="center"/>
    </xf>
    <xf numFmtId="204" fontId="111" fillId="0" borderId="5">
      <alignment vertical="center"/>
    </xf>
    <xf numFmtId="204" fontId="111" fillId="0" borderId="5">
      <alignment vertical="center"/>
    </xf>
    <xf numFmtId="204" fontId="111" fillId="0" borderId="5">
      <alignment vertical="center"/>
    </xf>
    <xf numFmtId="204" fontId="111" fillId="0" borderId="5">
      <alignment vertical="center"/>
    </xf>
    <xf numFmtId="204" fontId="111" fillId="0" borderId="5">
      <alignment vertical="center"/>
    </xf>
    <xf numFmtId="204" fontId="111" fillId="0" borderId="5">
      <alignment vertical="center"/>
    </xf>
    <xf numFmtId="204" fontId="111" fillId="0" borderId="5">
      <alignment vertical="center"/>
    </xf>
    <xf numFmtId="204" fontId="111" fillId="0" borderId="5">
      <alignment vertical="center"/>
    </xf>
    <xf numFmtId="204" fontId="111" fillId="0" borderId="5">
      <alignment vertical="center"/>
    </xf>
    <xf numFmtId="204" fontId="111" fillId="0" borderId="5">
      <alignment vertical="center"/>
    </xf>
    <xf numFmtId="204" fontId="111" fillId="0" borderId="5">
      <alignment vertical="center"/>
    </xf>
    <xf numFmtId="204" fontId="111" fillId="0" borderId="5">
      <alignment vertical="center"/>
    </xf>
    <xf numFmtId="204" fontId="111" fillId="0" borderId="5">
      <alignment vertical="center"/>
    </xf>
    <xf numFmtId="204" fontId="111" fillId="0" borderId="5">
      <alignment vertical="center"/>
    </xf>
    <xf numFmtId="204" fontId="111" fillId="0" borderId="5">
      <alignment vertical="center"/>
    </xf>
    <xf numFmtId="204" fontId="111" fillId="0" borderId="5">
      <alignment vertical="center"/>
    </xf>
    <xf numFmtId="204" fontId="111" fillId="0" borderId="5">
      <alignment vertical="center"/>
    </xf>
    <xf numFmtId="204" fontId="111" fillId="0" borderId="5">
      <alignment vertical="center"/>
    </xf>
    <xf numFmtId="204" fontId="111" fillId="0" borderId="5">
      <alignment vertical="center"/>
    </xf>
    <xf numFmtId="204" fontId="111" fillId="0" borderId="5">
      <alignment vertical="center"/>
    </xf>
    <xf numFmtId="204" fontId="111" fillId="0" borderId="5">
      <alignment vertical="center"/>
    </xf>
    <xf numFmtId="204" fontId="111" fillId="0" borderId="5">
      <alignment vertical="center"/>
    </xf>
    <xf numFmtId="204" fontId="111" fillId="0" borderId="5">
      <alignment vertical="center"/>
    </xf>
    <xf numFmtId="204" fontId="111" fillId="0" borderId="5">
      <alignment vertical="center"/>
    </xf>
    <xf numFmtId="204" fontId="111" fillId="0" borderId="5">
      <alignment vertical="center"/>
    </xf>
    <xf numFmtId="204" fontId="111" fillId="0" borderId="5">
      <alignment vertical="center"/>
    </xf>
    <xf numFmtId="204" fontId="111" fillId="0" borderId="5">
      <alignment vertical="center"/>
    </xf>
    <xf numFmtId="204" fontId="111" fillId="0" borderId="5">
      <alignment vertical="center"/>
    </xf>
    <xf numFmtId="204" fontId="111" fillId="0" borderId="5">
      <alignment vertical="center"/>
    </xf>
    <xf numFmtId="204" fontId="111" fillId="0" borderId="5">
      <alignment vertical="center"/>
    </xf>
    <xf numFmtId="204" fontId="111" fillId="0" borderId="5">
      <alignment vertical="center"/>
    </xf>
    <xf numFmtId="204" fontId="111" fillId="0" borderId="5">
      <alignment vertical="center"/>
    </xf>
    <xf numFmtId="204" fontId="111" fillId="0" borderId="5">
      <alignment vertical="center"/>
    </xf>
    <xf numFmtId="204" fontId="111" fillId="0" borderId="5">
      <alignment vertical="center"/>
    </xf>
    <xf numFmtId="204" fontId="111" fillId="0" borderId="5">
      <alignment vertical="center"/>
    </xf>
    <xf numFmtId="204" fontId="111" fillId="0" borderId="5">
      <alignment vertical="center"/>
    </xf>
    <xf numFmtId="204" fontId="111" fillId="0" borderId="5">
      <alignment vertical="center"/>
    </xf>
    <xf numFmtId="204" fontId="111" fillId="0" borderId="5">
      <alignment vertical="center"/>
    </xf>
    <xf numFmtId="204" fontId="111" fillId="0" borderId="5">
      <alignment vertical="center"/>
    </xf>
    <xf numFmtId="204" fontId="111" fillId="0" borderId="5">
      <alignment vertical="center"/>
    </xf>
    <xf numFmtId="204" fontId="111" fillId="0" borderId="5">
      <alignment vertical="center"/>
    </xf>
    <xf numFmtId="204" fontId="111" fillId="0" borderId="5">
      <alignment vertical="center"/>
    </xf>
    <xf numFmtId="204" fontId="111" fillId="0" borderId="5">
      <alignment vertical="center"/>
    </xf>
    <xf numFmtId="204" fontId="111" fillId="0" borderId="5">
      <alignment vertical="center"/>
    </xf>
    <xf numFmtId="204" fontId="111" fillId="0" borderId="5">
      <alignment vertical="center"/>
    </xf>
    <xf numFmtId="204" fontId="111" fillId="0" borderId="5">
      <alignment vertical="center"/>
    </xf>
    <xf numFmtId="204" fontId="111" fillId="0" borderId="5">
      <alignment vertical="center"/>
    </xf>
    <xf numFmtId="204" fontId="111" fillId="0" borderId="5">
      <alignment vertical="center"/>
    </xf>
    <xf numFmtId="204" fontId="111" fillId="0" borderId="5">
      <alignment vertical="center"/>
    </xf>
    <xf numFmtId="204" fontId="111" fillId="0" borderId="5">
      <alignment vertical="center"/>
    </xf>
    <xf numFmtId="204" fontId="111" fillId="0" borderId="5">
      <alignment vertical="center"/>
    </xf>
    <xf numFmtId="204" fontId="111" fillId="0" borderId="5">
      <alignment vertical="center"/>
    </xf>
    <xf numFmtId="204" fontId="111" fillId="0" borderId="5">
      <alignment vertical="center"/>
    </xf>
    <xf numFmtId="204" fontId="111" fillId="0" borderId="5">
      <alignment vertical="center"/>
    </xf>
    <xf numFmtId="204" fontId="111" fillId="0" borderId="5">
      <alignment vertical="center"/>
    </xf>
    <xf numFmtId="204" fontId="111" fillId="0" borderId="5">
      <alignment vertical="center"/>
    </xf>
    <xf numFmtId="204" fontId="111" fillId="0" borderId="5">
      <alignment vertical="center"/>
    </xf>
    <xf numFmtId="204" fontId="111" fillId="0" borderId="5">
      <alignment vertical="center"/>
    </xf>
    <xf numFmtId="204" fontId="111" fillId="0" borderId="5">
      <alignment vertical="center"/>
    </xf>
    <xf numFmtId="204" fontId="111" fillId="0" borderId="5">
      <alignment vertical="center"/>
    </xf>
    <xf numFmtId="204" fontId="111" fillId="0" borderId="5">
      <alignment vertical="center"/>
    </xf>
    <xf numFmtId="204" fontId="111" fillId="0" borderId="5">
      <alignment vertical="center"/>
    </xf>
    <xf numFmtId="204" fontId="111" fillId="0" borderId="5">
      <alignment vertical="center"/>
    </xf>
    <xf numFmtId="204" fontId="111" fillId="0" borderId="5">
      <alignment vertical="center"/>
    </xf>
    <xf numFmtId="204" fontId="111" fillId="0" borderId="5">
      <alignment vertical="center"/>
    </xf>
    <xf numFmtId="204" fontId="111" fillId="0" borderId="5">
      <alignment vertical="center"/>
    </xf>
    <xf numFmtId="204" fontId="111" fillId="0" borderId="5">
      <alignment vertical="center"/>
    </xf>
    <xf numFmtId="204" fontId="111" fillId="0" borderId="5">
      <alignment vertical="center"/>
    </xf>
    <xf numFmtId="204" fontId="111" fillId="0" borderId="5">
      <alignment vertical="center"/>
    </xf>
    <xf numFmtId="204" fontId="111" fillId="0" borderId="5">
      <alignment vertical="center"/>
    </xf>
    <xf numFmtId="204" fontId="111" fillId="0" borderId="5">
      <alignment vertical="center"/>
    </xf>
    <xf numFmtId="204" fontId="111" fillId="0" borderId="5">
      <alignment vertical="center"/>
    </xf>
    <xf numFmtId="204" fontId="111" fillId="0" borderId="5">
      <alignment vertical="center"/>
    </xf>
    <xf numFmtId="204" fontId="111" fillId="0" borderId="5">
      <alignment vertical="center"/>
    </xf>
    <xf numFmtId="204" fontId="111" fillId="0" borderId="5">
      <alignment vertical="center"/>
    </xf>
    <xf numFmtId="204" fontId="111" fillId="0" borderId="5">
      <alignment vertical="center"/>
    </xf>
    <xf numFmtId="204" fontId="111" fillId="0" borderId="5">
      <alignment vertical="center"/>
    </xf>
    <xf numFmtId="204" fontId="111" fillId="0" borderId="5">
      <alignment vertical="center"/>
    </xf>
    <xf numFmtId="204" fontId="111" fillId="0" borderId="5">
      <alignment vertical="center"/>
    </xf>
    <xf numFmtId="204" fontId="111" fillId="0" borderId="5">
      <alignment vertical="center"/>
    </xf>
    <xf numFmtId="204" fontId="111" fillId="0" borderId="5">
      <alignment vertical="center"/>
    </xf>
    <xf numFmtId="204" fontId="111" fillId="0" borderId="5">
      <alignment vertical="center"/>
    </xf>
    <xf numFmtId="204" fontId="111" fillId="0" borderId="5">
      <alignment vertical="center"/>
    </xf>
    <xf numFmtId="204" fontId="111" fillId="0" borderId="5">
      <alignment vertical="center"/>
    </xf>
    <xf numFmtId="204" fontId="111" fillId="0" borderId="5">
      <alignment vertical="center"/>
    </xf>
    <xf numFmtId="204" fontId="111" fillId="0" borderId="5">
      <alignment vertical="center"/>
    </xf>
    <xf numFmtId="204" fontId="111" fillId="0" borderId="5">
      <alignment vertical="center"/>
    </xf>
    <xf numFmtId="204" fontId="111" fillId="0" borderId="5">
      <alignment vertical="center"/>
    </xf>
    <xf numFmtId="204" fontId="111" fillId="0" borderId="5">
      <alignment vertical="center"/>
    </xf>
    <xf numFmtId="204" fontId="111" fillId="0" borderId="5">
      <alignment vertical="center"/>
    </xf>
    <xf numFmtId="204" fontId="111" fillId="0" borderId="5">
      <alignment vertical="center"/>
    </xf>
    <xf numFmtId="204" fontId="111" fillId="0" borderId="5">
      <alignment vertical="center"/>
    </xf>
    <xf numFmtId="204" fontId="111" fillId="0" borderId="5">
      <alignment vertical="center"/>
    </xf>
    <xf numFmtId="204" fontId="111" fillId="0" borderId="5">
      <alignment vertical="center"/>
    </xf>
    <xf numFmtId="204" fontId="111" fillId="0" borderId="5">
      <alignment vertical="center"/>
    </xf>
    <xf numFmtId="204" fontId="111" fillId="0" borderId="5">
      <alignment vertical="center"/>
    </xf>
    <xf numFmtId="204" fontId="111" fillId="0" borderId="5">
      <alignment vertical="center"/>
    </xf>
    <xf numFmtId="204" fontId="111" fillId="0" borderId="5">
      <alignment vertical="center"/>
    </xf>
    <xf numFmtId="204" fontId="111" fillId="0" borderId="5">
      <alignment vertical="center"/>
    </xf>
    <xf numFmtId="204" fontId="111" fillId="0" borderId="5">
      <alignment vertical="center"/>
    </xf>
    <xf numFmtId="204" fontId="111" fillId="0" borderId="5">
      <alignment vertical="center"/>
    </xf>
    <xf numFmtId="204" fontId="111" fillId="0" borderId="5">
      <alignment vertical="center"/>
    </xf>
    <xf numFmtId="204" fontId="111" fillId="0" borderId="5">
      <alignment vertical="center"/>
    </xf>
    <xf numFmtId="204" fontId="111" fillId="0" borderId="5">
      <alignment vertical="center"/>
    </xf>
    <xf numFmtId="204" fontId="111" fillId="0" borderId="5">
      <alignment vertical="center"/>
    </xf>
    <xf numFmtId="204" fontId="111" fillId="0" borderId="5">
      <alignment vertical="center"/>
    </xf>
    <xf numFmtId="204" fontId="111" fillId="0" borderId="5">
      <alignment vertical="center"/>
    </xf>
    <xf numFmtId="204" fontId="111" fillId="0" borderId="5">
      <alignment vertical="center"/>
    </xf>
    <xf numFmtId="204" fontId="111" fillId="0" borderId="5">
      <alignment vertical="center"/>
    </xf>
    <xf numFmtId="204" fontId="111" fillId="0" borderId="5">
      <alignment vertical="center"/>
    </xf>
    <xf numFmtId="204" fontId="111" fillId="0" borderId="5">
      <alignment vertical="center"/>
    </xf>
    <xf numFmtId="204" fontId="111" fillId="0" borderId="5">
      <alignment vertical="center"/>
    </xf>
    <xf numFmtId="204" fontId="111" fillId="0" borderId="5">
      <alignment vertical="center"/>
    </xf>
    <xf numFmtId="204" fontId="111" fillId="0" borderId="5">
      <alignment vertical="center"/>
    </xf>
    <xf numFmtId="204" fontId="111" fillId="0" borderId="5">
      <alignment vertical="center"/>
    </xf>
    <xf numFmtId="204" fontId="111" fillId="0" borderId="5">
      <alignment vertical="center"/>
    </xf>
    <xf numFmtId="204" fontId="111" fillId="0" borderId="5">
      <alignment vertical="center"/>
    </xf>
    <xf numFmtId="204" fontId="111" fillId="0" borderId="5">
      <alignment vertical="center"/>
    </xf>
    <xf numFmtId="204" fontId="111" fillId="0" borderId="5">
      <alignment vertical="center"/>
    </xf>
    <xf numFmtId="204" fontId="111" fillId="0" borderId="5">
      <alignment vertical="center"/>
    </xf>
    <xf numFmtId="204" fontId="111" fillId="0" borderId="5">
      <alignment vertical="center"/>
    </xf>
    <xf numFmtId="204" fontId="111" fillId="0" borderId="5">
      <alignment vertical="center"/>
    </xf>
    <xf numFmtId="204" fontId="111" fillId="0" borderId="5">
      <alignment vertical="center"/>
    </xf>
    <xf numFmtId="204" fontId="111" fillId="0" borderId="5">
      <alignment vertical="center"/>
    </xf>
    <xf numFmtId="204" fontId="111" fillId="0" borderId="5">
      <alignment vertical="center"/>
    </xf>
    <xf numFmtId="204" fontId="111" fillId="0" borderId="5">
      <alignment vertical="center"/>
    </xf>
    <xf numFmtId="204" fontId="111" fillId="0" borderId="5">
      <alignment vertical="center"/>
    </xf>
    <xf numFmtId="204" fontId="111" fillId="0" borderId="5">
      <alignment vertical="center"/>
    </xf>
    <xf numFmtId="204" fontId="111" fillId="0" borderId="5">
      <alignment vertical="center"/>
    </xf>
    <xf numFmtId="204" fontId="111" fillId="0" borderId="5">
      <alignment vertical="center"/>
    </xf>
    <xf numFmtId="204" fontId="111" fillId="0" borderId="5">
      <alignment vertical="center"/>
    </xf>
    <xf numFmtId="204" fontId="111" fillId="0" borderId="5">
      <alignment vertical="center"/>
    </xf>
    <xf numFmtId="204" fontId="111" fillId="0" borderId="5">
      <alignment vertical="center"/>
    </xf>
    <xf numFmtId="204" fontId="111" fillId="0" borderId="5">
      <alignment vertical="center"/>
    </xf>
    <xf numFmtId="204" fontId="111" fillId="0" borderId="5">
      <alignment vertical="center"/>
    </xf>
    <xf numFmtId="204" fontId="111" fillId="0" borderId="5">
      <alignment vertical="center"/>
    </xf>
    <xf numFmtId="204" fontId="111" fillId="0" borderId="5">
      <alignment vertical="center"/>
    </xf>
    <xf numFmtId="204" fontId="111" fillId="0" borderId="5">
      <alignment vertical="center"/>
    </xf>
    <xf numFmtId="204" fontId="111" fillId="0" borderId="5">
      <alignment vertical="center"/>
    </xf>
    <xf numFmtId="204" fontId="111" fillId="0" borderId="5">
      <alignment vertical="center"/>
    </xf>
    <xf numFmtId="204" fontId="111" fillId="0" borderId="5">
      <alignment vertical="center"/>
    </xf>
    <xf numFmtId="204" fontId="111" fillId="0" borderId="5">
      <alignment vertical="center"/>
    </xf>
    <xf numFmtId="204" fontId="111" fillId="0" borderId="5">
      <alignment vertical="center"/>
    </xf>
    <xf numFmtId="204" fontId="111" fillId="0" borderId="5">
      <alignment vertical="center"/>
    </xf>
    <xf numFmtId="204" fontId="111" fillId="0" borderId="5">
      <alignment vertical="center"/>
    </xf>
    <xf numFmtId="204" fontId="111" fillId="0" borderId="5">
      <alignment vertical="center"/>
    </xf>
    <xf numFmtId="204" fontId="111" fillId="0" borderId="5">
      <alignment vertical="center"/>
    </xf>
    <xf numFmtId="204" fontId="111" fillId="0" borderId="5">
      <alignment vertical="center"/>
    </xf>
    <xf numFmtId="204" fontId="111" fillId="0" borderId="5">
      <alignment vertical="center"/>
    </xf>
    <xf numFmtId="204" fontId="111" fillId="0" borderId="5">
      <alignment vertical="center"/>
    </xf>
    <xf numFmtId="204" fontId="111" fillId="0" borderId="5">
      <alignment vertical="center"/>
    </xf>
    <xf numFmtId="204" fontId="111" fillId="0" borderId="5">
      <alignment vertical="center"/>
    </xf>
    <xf numFmtId="204" fontId="111" fillId="0" borderId="5">
      <alignment vertical="center"/>
    </xf>
    <xf numFmtId="204" fontId="111" fillId="0" borderId="5">
      <alignment vertical="center"/>
    </xf>
    <xf numFmtId="204" fontId="111" fillId="0" borderId="5">
      <alignment vertical="center"/>
    </xf>
    <xf numFmtId="204" fontId="111" fillId="0" borderId="5">
      <alignment vertical="center"/>
    </xf>
    <xf numFmtId="204" fontId="111" fillId="0" borderId="5">
      <alignment vertical="center"/>
    </xf>
    <xf numFmtId="204" fontId="111" fillId="0" borderId="5">
      <alignment vertical="center"/>
    </xf>
    <xf numFmtId="204" fontId="111" fillId="0" borderId="5">
      <alignment vertical="center"/>
    </xf>
    <xf numFmtId="204" fontId="111" fillId="0" borderId="5">
      <alignment vertical="center"/>
    </xf>
    <xf numFmtId="204" fontId="111" fillId="0" borderId="5">
      <alignment vertical="center"/>
    </xf>
    <xf numFmtId="204" fontId="111" fillId="0" borderId="5">
      <alignment vertical="center"/>
    </xf>
    <xf numFmtId="204" fontId="111" fillId="0" borderId="5">
      <alignment vertical="center"/>
    </xf>
    <xf numFmtId="204" fontId="111" fillId="0" borderId="5">
      <alignment vertical="center"/>
    </xf>
    <xf numFmtId="204" fontId="111" fillId="0" borderId="5">
      <alignment vertical="center"/>
    </xf>
    <xf numFmtId="204" fontId="111" fillId="0" borderId="5">
      <alignment vertical="center"/>
    </xf>
    <xf numFmtId="204" fontId="111" fillId="0" borderId="5">
      <alignment vertical="center"/>
    </xf>
    <xf numFmtId="204" fontId="111" fillId="0" borderId="5">
      <alignment vertical="center"/>
    </xf>
    <xf numFmtId="204" fontId="111" fillId="0" borderId="5">
      <alignment vertical="center"/>
    </xf>
    <xf numFmtId="204" fontId="111" fillId="0" borderId="5">
      <alignment vertical="center"/>
    </xf>
    <xf numFmtId="204" fontId="111" fillId="0" borderId="5">
      <alignment vertical="center"/>
    </xf>
    <xf numFmtId="204" fontId="111" fillId="0" borderId="5">
      <alignment vertical="center"/>
    </xf>
    <xf numFmtId="204" fontId="111" fillId="0" borderId="5">
      <alignment vertical="center"/>
    </xf>
    <xf numFmtId="204" fontId="111" fillId="0" borderId="5">
      <alignment vertical="center"/>
    </xf>
    <xf numFmtId="204" fontId="111" fillId="0" borderId="5">
      <alignment vertical="center"/>
    </xf>
    <xf numFmtId="204" fontId="111" fillId="0" borderId="5">
      <alignment vertical="center"/>
    </xf>
    <xf numFmtId="204" fontId="111" fillId="0" borderId="5">
      <alignment vertical="center"/>
    </xf>
    <xf numFmtId="204" fontId="111" fillId="0" borderId="5">
      <alignment vertical="center"/>
    </xf>
    <xf numFmtId="204" fontId="111" fillId="0" borderId="5">
      <alignment vertical="center"/>
    </xf>
    <xf numFmtId="204" fontId="111" fillId="0" borderId="5">
      <alignment vertical="center"/>
    </xf>
    <xf numFmtId="204" fontId="111" fillId="0" borderId="5">
      <alignment vertical="center"/>
    </xf>
    <xf numFmtId="204" fontId="111" fillId="0" borderId="5">
      <alignment vertical="center"/>
    </xf>
    <xf numFmtId="204" fontId="111" fillId="0" borderId="5">
      <alignment vertical="center"/>
    </xf>
    <xf numFmtId="204" fontId="111" fillId="0" borderId="5">
      <alignment vertical="center"/>
    </xf>
    <xf numFmtId="204" fontId="111" fillId="0" borderId="5">
      <alignment vertical="center"/>
    </xf>
    <xf numFmtId="204" fontId="111" fillId="0" borderId="5">
      <alignment vertical="center"/>
    </xf>
    <xf numFmtId="204" fontId="111" fillId="0" borderId="5">
      <alignment vertical="center"/>
    </xf>
    <xf numFmtId="204" fontId="111" fillId="0" borderId="5">
      <alignment vertical="center"/>
    </xf>
    <xf numFmtId="204" fontId="111" fillId="0" borderId="5">
      <alignment vertical="center"/>
    </xf>
    <xf numFmtId="204" fontId="111" fillId="0" borderId="5">
      <alignment vertical="center"/>
    </xf>
    <xf numFmtId="204" fontId="111" fillId="0" borderId="5">
      <alignment vertical="center"/>
    </xf>
    <xf numFmtId="204" fontId="111" fillId="0" borderId="5">
      <alignment vertical="center"/>
    </xf>
    <xf numFmtId="204" fontId="111" fillId="0" borderId="5">
      <alignment vertical="center"/>
    </xf>
    <xf numFmtId="204" fontId="111" fillId="0" borderId="5">
      <alignment vertical="center"/>
    </xf>
    <xf numFmtId="204" fontId="111" fillId="0" borderId="5">
      <alignment vertical="center"/>
    </xf>
    <xf numFmtId="204" fontId="111" fillId="0" borderId="5">
      <alignment vertical="center"/>
    </xf>
    <xf numFmtId="204" fontId="111" fillId="0" borderId="5">
      <alignment vertical="center"/>
    </xf>
    <xf numFmtId="204" fontId="111" fillId="0" borderId="5">
      <alignment vertical="center"/>
    </xf>
    <xf numFmtId="204" fontId="111" fillId="0" borderId="5">
      <alignment vertical="center"/>
    </xf>
    <xf numFmtId="204" fontId="111" fillId="0" borderId="5">
      <alignment vertical="center"/>
    </xf>
    <xf numFmtId="204" fontId="111" fillId="0" borderId="5">
      <alignment vertical="center"/>
    </xf>
    <xf numFmtId="204" fontId="111" fillId="0" borderId="5">
      <alignment vertical="center"/>
    </xf>
    <xf numFmtId="204" fontId="111" fillId="0" borderId="5">
      <alignment vertical="center"/>
    </xf>
    <xf numFmtId="204" fontId="111" fillId="0" borderId="5">
      <alignment vertical="center"/>
    </xf>
    <xf numFmtId="204" fontId="111" fillId="0" borderId="5">
      <alignment vertical="center"/>
    </xf>
    <xf numFmtId="204" fontId="111" fillId="0" borderId="5">
      <alignment vertical="center"/>
    </xf>
    <xf numFmtId="204" fontId="111" fillId="0" borderId="5">
      <alignment vertical="center"/>
    </xf>
    <xf numFmtId="204" fontId="111" fillId="0" borderId="5">
      <alignment vertical="center"/>
    </xf>
    <xf numFmtId="204" fontId="111" fillId="0" borderId="5">
      <alignment vertical="center"/>
    </xf>
    <xf numFmtId="204" fontId="111" fillId="0" borderId="5">
      <alignment vertical="center"/>
    </xf>
    <xf numFmtId="204" fontId="111" fillId="0" borderId="5">
      <alignment vertical="center"/>
    </xf>
    <xf numFmtId="204" fontId="111" fillId="0" borderId="5">
      <alignment vertical="center"/>
    </xf>
    <xf numFmtId="204" fontId="111" fillId="0" borderId="5">
      <alignment vertical="center"/>
    </xf>
    <xf numFmtId="204" fontId="111" fillId="0" borderId="5">
      <alignment vertical="center"/>
    </xf>
    <xf numFmtId="204" fontId="111" fillId="0" borderId="5">
      <alignment vertical="center"/>
    </xf>
    <xf numFmtId="204" fontId="111" fillId="0" borderId="5">
      <alignment vertical="center"/>
    </xf>
    <xf numFmtId="204" fontId="111" fillId="0" borderId="5">
      <alignment vertical="center"/>
    </xf>
    <xf numFmtId="204" fontId="111" fillId="0" borderId="5">
      <alignment vertical="center"/>
    </xf>
    <xf numFmtId="204" fontId="111" fillId="0" borderId="5">
      <alignment vertical="center"/>
    </xf>
    <xf numFmtId="204" fontId="111" fillId="0" borderId="5">
      <alignment vertical="center"/>
    </xf>
    <xf numFmtId="204" fontId="111" fillId="0" borderId="5">
      <alignment vertical="center"/>
    </xf>
    <xf numFmtId="204" fontId="111" fillId="0" borderId="5">
      <alignment vertical="center"/>
    </xf>
    <xf numFmtId="204" fontId="111" fillId="0" borderId="5">
      <alignment vertical="center"/>
    </xf>
    <xf numFmtId="204" fontId="111" fillId="0" borderId="5">
      <alignment vertical="center"/>
    </xf>
    <xf numFmtId="204" fontId="111" fillId="0" borderId="5">
      <alignment vertical="center"/>
    </xf>
    <xf numFmtId="204" fontId="111" fillId="0" borderId="5">
      <alignment vertical="center"/>
    </xf>
    <xf numFmtId="204" fontId="111" fillId="0" borderId="5">
      <alignment vertical="center"/>
    </xf>
    <xf numFmtId="204" fontId="111" fillId="0" borderId="5">
      <alignment vertical="center"/>
    </xf>
    <xf numFmtId="204" fontId="111" fillId="0" borderId="5">
      <alignment vertical="center"/>
    </xf>
    <xf numFmtId="204" fontId="111" fillId="0" borderId="5">
      <alignment vertical="center"/>
    </xf>
    <xf numFmtId="204" fontId="111" fillId="0" borderId="5">
      <alignment vertical="center"/>
    </xf>
    <xf numFmtId="204" fontId="111" fillId="0" borderId="5">
      <alignment vertical="center"/>
    </xf>
    <xf numFmtId="204" fontId="111" fillId="0" borderId="5">
      <alignment vertical="center"/>
    </xf>
    <xf numFmtId="204" fontId="111" fillId="0" borderId="5">
      <alignment vertical="center"/>
    </xf>
    <xf numFmtId="204" fontId="111" fillId="0" borderId="5">
      <alignment vertical="center"/>
    </xf>
    <xf numFmtId="204" fontId="111" fillId="0" borderId="5">
      <alignment vertical="center"/>
    </xf>
    <xf numFmtId="204" fontId="111" fillId="0" borderId="5">
      <alignment vertical="center"/>
    </xf>
    <xf numFmtId="204" fontId="111" fillId="0" borderId="5">
      <alignment vertical="center"/>
    </xf>
    <xf numFmtId="204" fontId="111" fillId="0" borderId="5">
      <alignment vertical="center"/>
    </xf>
    <xf numFmtId="204" fontId="111" fillId="0" borderId="5">
      <alignment vertical="center"/>
    </xf>
    <xf numFmtId="204" fontId="111" fillId="0" borderId="5">
      <alignment vertical="center"/>
    </xf>
    <xf numFmtId="204" fontId="111" fillId="0" borderId="5">
      <alignment vertical="center"/>
    </xf>
    <xf numFmtId="204" fontId="111" fillId="0" borderId="5">
      <alignment vertical="center"/>
    </xf>
    <xf numFmtId="204" fontId="111" fillId="0" borderId="5">
      <alignment vertical="center"/>
    </xf>
    <xf numFmtId="204" fontId="111" fillId="0" borderId="5">
      <alignment vertical="center"/>
    </xf>
    <xf numFmtId="204" fontId="111" fillId="0" borderId="5">
      <alignment vertical="center"/>
    </xf>
    <xf numFmtId="204" fontId="111" fillId="0" borderId="5">
      <alignment vertical="center"/>
    </xf>
    <xf numFmtId="204" fontId="111" fillId="0" borderId="5">
      <alignment vertical="center"/>
    </xf>
    <xf numFmtId="204" fontId="111" fillId="0" borderId="5">
      <alignment vertical="center"/>
    </xf>
    <xf numFmtId="204" fontId="111" fillId="0" borderId="5">
      <alignment vertical="center"/>
    </xf>
    <xf numFmtId="204" fontId="111" fillId="0" borderId="5">
      <alignment vertical="center"/>
    </xf>
    <xf numFmtId="204" fontId="111" fillId="0" borderId="5">
      <alignment vertical="center"/>
    </xf>
    <xf numFmtId="204" fontId="111" fillId="0" borderId="5">
      <alignment vertical="center"/>
    </xf>
    <xf numFmtId="204" fontId="111" fillId="0" borderId="5">
      <alignment vertical="center"/>
    </xf>
    <xf numFmtId="204" fontId="111" fillId="0" borderId="5">
      <alignment vertical="center"/>
    </xf>
    <xf numFmtId="204" fontId="111" fillId="0" borderId="5">
      <alignment vertical="center"/>
    </xf>
    <xf numFmtId="204" fontId="111" fillId="0" borderId="5">
      <alignment vertical="center"/>
    </xf>
    <xf numFmtId="204" fontId="111" fillId="0" borderId="5">
      <alignment vertical="center"/>
    </xf>
    <xf numFmtId="204" fontId="111" fillId="0" borderId="5">
      <alignment vertical="center"/>
    </xf>
    <xf numFmtId="204" fontId="111" fillId="0" borderId="5">
      <alignment vertical="center"/>
    </xf>
    <xf numFmtId="204" fontId="111" fillId="0" borderId="5">
      <alignment vertical="center"/>
    </xf>
    <xf numFmtId="204" fontId="111" fillId="0" borderId="5">
      <alignment vertical="center"/>
    </xf>
    <xf numFmtId="204" fontId="111" fillId="0" borderId="5">
      <alignment vertical="center"/>
    </xf>
    <xf numFmtId="204" fontId="111" fillId="0" borderId="5">
      <alignment vertical="center"/>
    </xf>
    <xf numFmtId="204" fontId="111" fillId="0" borderId="5">
      <alignment vertical="center"/>
    </xf>
    <xf numFmtId="204" fontId="111" fillId="0" borderId="5">
      <alignment vertical="center"/>
    </xf>
    <xf numFmtId="204" fontId="111" fillId="0" borderId="5">
      <alignment vertical="center"/>
    </xf>
    <xf numFmtId="204" fontId="111" fillId="0" borderId="5">
      <alignment vertical="center"/>
    </xf>
    <xf numFmtId="204" fontId="111" fillId="0" borderId="5">
      <alignment vertical="center"/>
    </xf>
    <xf numFmtId="204" fontId="111" fillId="0" borderId="5">
      <alignment vertical="center"/>
    </xf>
    <xf numFmtId="204" fontId="111" fillId="0" borderId="5">
      <alignment vertical="center"/>
    </xf>
    <xf numFmtId="204" fontId="111" fillId="0" borderId="5">
      <alignment vertical="center"/>
    </xf>
    <xf numFmtId="204" fontId="111" fillId="0" borderId="5">
      <alignment vertical="center"/>
    </xf>
    <xf numFmtId="204" fontId="111" fillId="0" borderId="5">
      <alignment vertical="center"/>
    </xf>
    <xf numFmtId="204" fontId="111" fillId="0" borderId="5">
      <alignment vertical="center"/>
    </xf>
    <xf numFmtId="204" fontId="111" fillId="0" borderId="5">
      <alignment vertical="center"/>
    </xf>
    <xf numFmtId="204" fontId="111" fillId="0" borderId="5">
      <alignment vertical="center"/>
    </xf>
    <xf numFmtId="204" fontId="111" fillId="0" borderId="5">
      <alignment vertical="center"/>
    </xf>
    <xf numFmtId="204" fontId="111" fillId="0" borderId="5">
      <alignment vertical="center"/>
    </xf>
    <xf numFmtId="204" fontId="111" fillId="0" borderId="5">
      <alignment vertical="center"/>
    </xf>
    <xf numFmtId="204" fontId="111" fillId="0" borderId="5">
      <alignment vertical="center"/>
    </xf>
    <xf numFmtId="204" fontId="111" fillId="0" borderId="5">
      <alignment vertical="center"/>
    </xf>
    <xf numFmtId="204" fontId="111" fillId="0" borderId="5">
      <alignment vertical="center"/>
    </xf>
    <xf numFmtId="204" fontId="111" fillId="0" borderId="5">
      <alignment vertical="center"/>
    </xf>
    <xf numFmtId="204" fontId="111" fillId="0" borderId="5">
      <alignment vertical="center"/>
    </xf>
    <xf numFmtId="204" fontId="111" fillId="0" borderId="5">
      <alignment vertical="center"/>
    </xf>
    <xf numFmtId="204" fontId="111" fillId="0" borderId="5">
      <alignment vertical="center"/>
    </xf>
    <xf numFmtId="204" fontId="111" fillId="0" borderId="5">
      <alignment vertical="center"/>
    </xf>
    <xf numFmtId="204" fontId="111" fillId="0" borderId="5">
      <alignment vertical="center"/>
    </xf>
    <xf numFmtId="204" fontId="111" fillId="0" borderId="5">
      <alignment vertical="center"/>
    </xf>
    <xf numFmtId="204" fontId="111" fillId="0" borderId="5">
      <alignment vertical="center"/>
    </xf>
    <xf numFmtId="204" fontId="111" fillId="0" borderId="5">
      <alignment vertical="center"/>
    </xf>
    <xf numFmtId="204" fontId="111" fillId="0" borderId="5">
      <alignment vertical="center"/>
    </xf>
    <xf numFmtId="204" fontId="111" fillId="0" borderId="5">
      <alignment vertical="center"/>
    </xf>
    <xf numFmtId="204" fontId="111" fillId="0" borderId="5">
      <alignment vertical="center"/>
    </xf>
    <xf numFmtId="204" fontId="111" fillId="0" borderId="5">
      <alignment vertical="center"/>
    </xf>
    <xf numFmtId="204" fontId="111" fillId="0" borderId="5">
      <alignment vertical="center"/>
    </xf>
    <xf numFmtId="204" fontId="111" fillId="0" borderId="5">
      <alignment vertical="center"/>
    </xf>
    <xf numFmtId="204" fontId="111" fillId="0" borderId="5">
      <alignment vertical="center"/>
    </xf>
    <xf numFmtId="204" fontId="111" fillId="0" borderId="5">
      <alignment vertical="center"/>
    </xf>
    <xf numFmtId="204" fontId="111" fillId="0" borderId="5">
      <alignment vertical="center"/>
    </xf>
    <xf numFmtId="204" fontId="111" fillId="0" borderId="5">
      <alignment vertical="center"/>
    </xf>
    <xf numFmtId="204" fontId="111" fillId="0" borderId="5">
      <alignment vertical="center"/>
    </xf>
    <xf numFmtId="204" fontId="111" fillId="0" borderId="5">
      <alignment vertical="center"/>
    </xf>
    <xf numFmtId="204" fontId="111" fillId="0" borderId="5">
      <alignment vertical="center"/>
    </xf>
    <xf numFmtId="204" fontId="111" fillId="0" borderId="5">
      <alignment vertical="center"/>
    </xf>
    <xf numFmtId="204" fontId="111" fillId="0" borderId="5">
      <alignment vertical="center"/>
    </xf>
    <xf numFmtId="204" fontId="111" fillId="0" borderId="5">
      <alignment vertical="center"/>
    </xf>
    <xf numFmtId="204" fontId="111" fillId="0" borderId="5">
      <alignment vertical="center"/>
    </xf>
    <xf numFmtId="204" fontId="111" fillId="0" borderId="5">
      <alignment vertical="center"/>
    </xf>
    <xf numFmtId="204" fontId="111" fillId="0" borderId="5">
      <alignment vertical="center"/>
    </xf>
    <xf numFmtId="204" fontId="111" fillId="0" borderId="5">
      <alignment vertical="center"/>
    </xf>
    <xf numFmtId="204" fontId="111" fillId="0" borderId="5">
      <alignment vertical="center"/>
    </xf>
    <xf numFmtId="204" fontId="111" fillId="0" borderId="5">
      <alignment vertical="center"/>
    </xf>
    <xf numFmtId="204" fontId="111" fillId="0" borderId="5">
      <alignment vertical="center"/>
    </xf>
    <xf numFmtId="204" fontId="111" fillId="0" borderId="5">
      <alignment vertical="center"/>
    </xf>
    <xf numFmtId="204" fontId="111" fillId="0" borderId="5">
      <alignment vertical="center"/>
    </xf>
    <xf numFmtId="204" fontId="111" fillId="0" borderId="5">
      <alignment vertical="center"/>
    </xf>
    <xf numFmtId="204" fontId="111" fillId="0" borderId="5">
      <alignment vertical="center"/>
    </xf>
    <xf numFmtId="204" fontId="111" fillId="0" borderId="5">
      <alignment vertical="center"/>
    </xf>
    <xf numFmtId="204" fontId="111" fillId="0" borderId="5">
      <alignment vertical="center"/>
    </xf>
    <xf numFmtId="204" fontId="111" fillId="0" borderId="5">
      <alignment vertical="center"/>
    </xf>
    <xf numFmtId="204" fontId="111" fillId="0" borderId="5">
      <alignment vertical="center"/>
    </xf>
    <xf numFmtId="204" fontId="111" fillId="0" borderId="5">
      <alignment vertical="center"/>
    </xf>
    <xf numFmtId="204" fontId="111" fillId="0" borderId="5">
      <alignment vertical="center"/>
    </xf>
    <xf numFmtId="204" fontId="111" fillId="0" borderId="5">
      <alignment vertical="center"/>
    </xf>
    <xf numFmtId="204" fontId="111" fillId="0" borderId="5">
      <alignment vertical="center"/>
    </xf>
    <xf numFmtId="204" fontId="111" fillId="0" borderId="5">
      <alignment vertical="center"/>
    </xf>
    <xf numFmtId="204" fontId="111" fillId="0" borderId="5">
      <alignment vertical="center"/>
    </xf>
    <xf numFmtId="204" fontId="111" fillId="0" borderId="5">
      <alignment vertical="center"/>
    </xf>
    <xf numFmtId="204" fontId="111" fillId="0" borderId="5">
      <alignment vertical="center"/>
    </xf>
    <xf numFmtId="204" fontId="111" fillId="0" borderId="5">
      <alignment vertical="center"/>
    </xf>
    <xf numFmtId="204" fontId="111" fillId="0" borderId="5">
      <alignment vertical="center"/>
    </xf>
    <xf numFmtId="204" fontId="111" fillId="0" borderId="5">
      <alignment vertical="center"/>
    </xf>
    <xf numFmtId="204" fontId="111" fillId="0" borderId="5">
      <alignment vertical="center"/>
    </xf>
    <xf numFmtId="204" fontId="111" fillId="0" borderId="5">
      <alignment vertical="center"/>
    </xf>
    <xf numFmtId="204" fontId="111" fillId="0" borderId="5">
      <alignment vertical="center"/>
    </xf>
    <xf numFmtId="204" fontId="111" fillId="0" borderId="5">
      <alignment vertical="center"/>
    </xf>
    <xf numFmtId="204" fontId="111" fillId="0" borderId="5">
      <alignment vertical="center"/>
    </xf>
    <xf numFmtId="204" fontId="111" fillId="0" borderId="5">
      <alignment vertical="center"/>
    </xf>
    <xf numFmtId="204" fontId="111" fillId="0" borderId="5">
      <alignment vertical="center"/>
    </xf>
    <xf numFmtId="204" fontId="111" fillId="0" borderId="5">
      <alignment vertical="center"/>
    </xf>
    <xf numFmtId="204" fontId="111" fillId="0" borderId="5">
      <alignment vertical="center"/>
    </xf>
    <xf numFmtId="204" fontId="111" fillId="0" borderId="5">
      <alignment vertical="center"/>
    </xf>
    <xf numFmtId="204" fontId="111" fillId="0" borderId="5">
      <alignment vertical="center"/>
    </xf>
    <xf numFmtId="204" fontId="111" fillId="0" borderId="5">
      <alignment vertical="center"/>
    </xf>
    <xf numFmtId="204" fontId="111" fillId="0" borderId="5">
      <alignment vertical="center"/>
    </xf>
    <xf numFmtId="204" fontId="111" fillId="0" borderId="5">
      <alignment vertical="center"/>
    </xf>
    <xf numFmtId="204" fontId="111" fillId="0" borderId="5">
      <alignment vertical="center"/>
    </xf>
    <xf numFmtId="204" fontId="111" fillId="0" borderId="5">
      <alignment vertical="center"/>
    </xf>
    <xf numFmtId="204" fontId="111" fillId="0" borderId="5">
      <alignment vertical="center"/>
    </xf>
    <xf numFmtId="204" fontId="111" fillId="0" borderId="5">
      <alignment vertical="center"/>
    </xf>
    <xf numFmtId="204" fontId="111" fillId="0" borderId="5">
      <alignment vertical="center"/>
    </xf>
    <xf numFmtId="204" fontId="111" fillId="0" borderId="5">
      <alignment vertical="center"/>
    </xf>
    <xf numFmtId="204" fontId="111" fillId="0" borderId="5">
      <alignment vertical="center"/>
    </xf>
    <xf numFmtId="204" fontId="111" fillId="0" borderId="5">
      <alignment vertical="center"/>
    </xf>
    <xf numFmtId="204" fontId="111" fillId="0" borderId="5">
      <alignment vertical="center"/>
    </xf>
    <xf numFmtId="204" fontId="111" fillId="0" borderId="5">
      <alignment vertical="center"/>
    </xf>
    <xf numFmtId="204" fontId="111" fillId="0" borderId="5">
      <alignment vertical="center"/>
    </xf>
    <xf numFmtId="204" fontId="111" fillId="0" borderId="5">
      <alignment vertical="center"/>
    </xf>
    <xf numFmtId="204" fontId="111" fillId="0" borderId="5">
      <alignment vertical="center"/>
    </xf>
    <xf numFmtId="204" fontId="111" fillId="0" borderId="5">
      <alignment vertical="center"/>
    </xf>
    <xf numFmtId="204" fontId="111" fillId="0" borderId="5">
      <alignment vertical="center"/>
    </xf>
    <xf numFmtId="204" fontId="111" fillId="0" borderId="5">
      <alignment vertical="center"/>
    </xf>
    <xf numFmtId="204" fontId="111" fillId="0" borderId="5">
      <alignment vertical="center"/>
    </xf>
    <xf numFmtId="204" fontId="111" fillId="0" borderId="5">
      <alignment vertical="center"/>
    </xf>
    <xf numFmtId="204" fontId="111" fillId="0" borderId="5">
      <alignment vertical="center"/>
    </xf>
    <xf numFmtId="204" fontId="111" fillId="0" borderId="5">
      <alignment vertical="center"/>
    </xf>
    <xf numFmtId="204" fontId="111" fillId="0" borderId="5">
      <alignment vertical="center"/>
    </xf>
    <xf numFmtId="204" fontId="111" fillId="0" borderId="5">
      <alignment vertical="center"/>
    </xf>
    <xf numFmtId="204" fontId="111" fillId="0" borderId="5">
      <alignment vertical="center"/>
    </xf>
    <xf numFmtId="204" fontId="111" fillId="0" borderId="5">
      <alignment vertical="center"/>
    </xf>
    <xf numFmtId="204" fontId="111" fillId="0" borderId="5">
      <alignment vertical="center"/>
    </xf>
    <xf numFmtId="204" fontId="111" fillId="0" borderId="5">
      <alignment vertical="center"/>
    </xf>
    <xf numFmtId="204" fontId="111" fillId="0" borderId="5">
      <alignment vertical="center"/>
    </xf>
    <xf numFmtId="204" fontId="111" fillId="0" borderId="5">
      <alignment vertical="center"/>
    </xf>
    <xf numFmtId="204" fontId="111" fillId="0" borderId="5">
      <alignment vertical="center"/>
    </xf>
    <xf numFmtId="204" fontId="111" fillId="0" borderId="5">
      <alignment vertical="center"/>
    </xf>
    <xf numFmtId="204" fontId="111" fillId="0" borderId="5">
      <alignment vertical="center"/>
    </xf>
    <xf numFmtId="204" fontId="111" fillId="0" borderId="5">
      <alignment vertical="center"/>
    </xf>
    <xf numFmtId="204" fontId="111" fillId="0" borderId="5">
      <alignment vertical="center"/>
    </xf>
    <xf numFmtId="204" fontId="111" fillId="0" borderId="5">
      <alignment vertical="center"/>
    </xf>
    <xf numFmtId="204" fontId="111" fillId="0" borderId="5">
      <alignment vertical="center"/>
    </xf>
    <xf numFmtId="204" fontId="111" fillId="0" borderId="5">
      <alignment vertical="center"/>
    </xf>
    <xf numFmtId="204" fontId="111" fillId="0" borderId="5">
      <alignment vertical="center"/>
    </xf>
    <xf numFmtId="204" fontId="111" fillId="0" borderId="5">
      <alignment vertical="center"/>
    </xf>
    <xf numFmtId="204" fontId="111" fillId="0" borderId="5">
      <alignment vertical="center"/>
    </xf>
    <xf numFmtId="204" fontId="111" fillId="0" borderId="5">
      <alignment vertical="center"/>
    </xf>
    <xf numFmtId="204" fontId="111" fillId="0" borderId="5">
      <alignment vertical="center"/>
    </xf>
    <xf numFmtId="204" fontId="111" fillId="0" borderId="5">
      <alignment vertical="center"/>
    </xf>
    <xf numFmtId="204" fontId="111" fillId="0" borderId="5">
      <alignment vertical="center"/>
    </xf>
    <xf numFmtId="204" fontId="111" fillId="0" borderId="5">
      <alignment vertical="center"/>
    </xf>
    <xf numFmtId="204" fontId="111" fillId="0" borderId="5">
      <alignment vertical="center"/>
    </xf>
    <xf numFmtId="204" fontId="111" fillId="0" borderId="5">
      <alignment vertical="center"/>
    </xf>
    <xf numFmtId="204" fontId="111" fillId="0" borderId="5">
      <alignment vertical="center"/>
    </xf>
    <xf numFmtId="204" fontId="111" fillId="0" borderId="5">
      <alignment vertical="center"/>
    </xf>
    <xf numFmtId="204" fontId="111" fillId="0" borderId="5">
      <alignment vertical="center"/>
    </xf>
    <xf numFmtId="204" fontId="111" fillId="0" borderId="5">
      <alignment vertical="center"/>
    </xf>
    <xf numFmtId="204" fontId="111" fillId="0" borderId="5">
      <alignment vertical="center"/>
    </xf>
    <xf numFmtId="204" fontId="111" fillId="0" borderId="5">
      <alignment vertical="center"/>
    </xf>
    <xf numFmtId="204" fontId="111" fillId="0" borderId="5">
      <alignment vertical="center"/>
    </xf>
    <xf numFmtId="204" fontId="111" fillId="0" borderId="5">
      <alignment vertical="center"/>
    </xf>
    <xf numFmtId="204" fontId="111" fillId="0" borderId="5">
      <alignment vertical="center"/>
    </xf>
    <xf numFmtId="204" fontId="111" fillId="0" borderId="5">
      <alignment vertical="center"/>
    </xf>
    <xf numFmtId="204" fontId="111" fillId="0" borderId="5">
      <alignment vertical="center"/>
    </xf>
    <xf numFmtId="204" fontId="111" fillId="0" borderId="5">
      <alignment vertical="center"/>
    </xf>
    <xf numFmtId="204" fontId="111" fillId="0" borderId="5">
      <alignment vertical="center"/>
    </xf>
    <xf numFmtId="204" fontId="111" fillId="0" borderId="5">
      <alignment vertical="center"/>
    </xf>
    <xf numFmtId="204" fontId="111" fillId="0" borderId="5">
      <alignment vertical="center"/>
    </xf>
    <xf numFmtId="204" fontId="111" fillId="0" borderId="5">
      <alignment vertical="center"/>
    </xf>
    <xf numFmtId="204" fontId="111" fillId="0" borderId="5">
      <alignment vertical="center"/>
    </xf>
    <xf numFmtId="204" fontId="111" fillId="0" borderId="5">
      <alignment vertical="center"/>
    </xf>
    <xf numFmtId="204" fontId="111" fillId="0" borderId="5">
      <alignment vertical="center"/>
    </xf>
    <xf numFmtId="204" fontId="111" fillId="0" borderId="5">
      <alignment vertical="center"/>
    </xf>
    <xf numFmtId="204" fontId="111" fillId="0" borderId="5">
      <alignment vertical="center"/>
    </xf>
    <xf numFmtId="204" fontId="111" fillId="0" borderId="5">
      <alignment vertical="center"/>
    </xf>
    <xf numFmtId="204" fontId="111" fillId="0" borderId="5">
      <alignment vertical="center"/>
    </xf>
    <xf numFmtId="204" fontId="111" fillId="0" borderId="5">
      <alignment vertical="center"/>
    </xf>
    <xf numFmtId="204" fontId="111" fillId="0" borderId="5">
      <alignment vertical="center"/>
    </xf>
    <xf numFmtId="204" fontId="111" fillId="0" borderId="5">
      <alignment vertical="center"/>
    </xf>
    <xf numFmtId="204" fontId="111" fillId="0" borderId="5">
      <alignment vertical="center"/>
    </xf>
    <xf numFmtId="204" fontId="111" fillId="0" borderId="5">
      <alignment vertical="center"/>
    </xf>
    <xf numFmtId="204" fontId="111" fillId="0" borderId="5">
      <alignment vertical="center"/>
    </xf>
    <xf numFmtId="204" fontId="111" fillId="0" borderId="5">
      <alignment vertical="center"/>
    </xf>
    <xf numFmtId="204" fontId="111" fillId="0" borderId="5">
      <alignment vertical="center"/>
    </xf>
    <xf numFmtId="204" fontId="111" fillId="0" borderId="5">
      <alignment vertical="center"/>
    </xf>
    <xf numFmtId="204" fontId="111" fillId="0" borderId="5">
      <alignment vertical="center"/>
    </xf>
    <xf numFmtId="204" fontId="111" fillId="0" borderId="5">
      <alignment vertical="center"/>
    </xf>
    <xf numFmtId="204" fontId="111" fillId="0" borderId="5">
      <alignment vertical="center"/>
    </xf>
    <xf numFmtId="204" fontId="111" fillId="0" borderId="5">
      <alignment vertical="center"/>
    </xf>
    <xf numFmtId="204" fontId="111" fillId="0" borderId="5">
      <alignment vertical="center"/>
    </xf>
    <xf numFmtId="204" fontId="111" fillId="0" borderId="5">
      <alignment vertical="center"/>
    </xf>
    <xf numFmtId="204" fontId="111" fillId="0" borderId="5">
      <alignment vertical="center"/>
    </xf>
    <xf numFmtId="204" fontId="111" fillId="0" borderId="5">
      <alignment vertical="center"/>
    </xf>
    <xf numFmtId="204" fontId="111" fillId="0" borderId="5">
      <alignment vertical="center"/>
    </xf>
    <xf numFmtId="204" fontId="111" fillId="0" borderId="5">
      <alignment vertical="center"/>
    </xf>
    <xf numFmtId="204" fontId="111" fillId="0" borderId="5">
      <alignment vertical="center"/>
    </xf>
    <xf numFmtId="204" fontId="111" fillId="0" borderId="5">
      <alignment vertical="center"/>
    </xf>
    <xf numFmtId="204" fontId="111" fillId="0" borderId="5">
      <alignment vertical="center"/>
    </xf>
    <xf numFmtId="204" fontId="111" fillId="0" borderId="5">
      <alignment vertical="center"/>
    </xf>
    <xf numFmtId="204" fontId="111" fillId="0" borderId="5">
      <alignment vertical="center"/>
    </xf>
    <xf numFmtId="204" fontId="111" fillId="0" borderId="5">
      <alignment vertical="center"/>
    </xf>
    <xf numFmtId="204" fontId="111" fillId="0" borderId="5">
      <alignment vertical="center"/>
    </xf>
    <xf numFmtId="204" fontId="111" fillId="0" borderId="5">
      <alignment vertical="center"/>
    </xf>
    <xf numFmtId="204" fontId="111" fillId="0" borderId="5">
      <alignment vertical="center"/>
    </xf>
    <xf numFmtId="204" fontId="111" fillId="0" borderId="5">
      <alignment vertical="center"/>
    </xf>
    <xf numFmtId="204" fontId="111" fillId="0" borderId="5">
      <alignment vertical="center"/>
    </xf>
    <xf numFmtId="204" fontId="111" fillId="0" borderId="5">
      <alignment vertical="center"/>
    </xf>
    <xf numFmtId="204" fontId="111" fillId="0" borderId="5">
      <alignment vertical="center"/>
    </xf>
    <xf numFmtId="204" fontId="111" fillId="0" borderId="5">
      <alignment vertical="center"/>
    </xf>
    <xf numFmtId="204" fontId="111" fillId="0" borderId="5">
      <alignment vertical="center"/>
    </xf>
    <xf numFmtId="204" fontId="111" fillId="0" borderId="5">
      <alignment vertical="center"/>
    </xf>
    <xf numFmtId="204" fontId="111" fillId="0" borderId="5">
      <alignment vertical="center"/>
    </xf>
    <xf numFmtId="204" fontId="111" fillId="0" borderId="5">
      <alignment vertical="center"/>
    </xf>
    <xf numFmtId="204" fontId="111" fillId="0" borderId="5">
      <alignment vertical="center"/>
    </xf>
    <xf numFmtId="204" fontId="111" fillId="0" borderId="5">
      <alignment vertical="center"/>
    </xf>
    <xf numFmtId="204" fontId="111" fillId="0" borderId="5">
      <alignment vertical="center"/>
    </xf>
    <xf numFmtId="204" fontId="111" fillId="0" borderId="5">
      <alignment vertical="center"/>
    </xf>
    <xf numFmtId="204" fontId="111" fillId="0" borderId="5">
      <alignment vertical="center"/>
    </xf>
    <xf numFmtId="204" fontId="111" fillId="0" borderId="5">
      <alignment vertical="center"/>
    </xf>
    <xf numFmtId="204" fontId="111" fillId="0" borderId="5">
      <alignment vertical="center"/>
    </xf>
    <xf numFmtId="204" fontId="111" fillId="0" borderId="5">
      <alignment vertical="center"/>
    </xf>
    <xf numFmtId="204" fontId="111" fillId="0" borderId="5">
      <alignment vertical="center"/>
    </xf>
    <xf numFmtId="204" fontId="111" fillId="0" borderId="5">
      <alignment vertical="center"/>
    </xf>
    <xf numFmtId="204" fontId="111" fillId="0" borderId="5">
      <alignment vertical="center"/>
    </xf>
    <xf numFmtId="204" fontId="111" fillId="0" borderId="5">
      <alignment vertical="center"/>
    </xf>
    <xf numFmtId="204" fontId="111" fillId="0" borderId="5">
      <alignment vertical="center"/>
    </xf>
    <xf numFmtId="204" fontId="111" fillId="0" borderId="5">
      <alignment vertical="center"/>
    </xf>
    <xf numFmtId="204" fontId="111" fillId="0" borderId="5">
      <alignment vertical="center"/>
    </xf>
    <xf numFmtId="204" fontId="111" fillId="0" borderId="5">
      <alignment vertical="center"/>
    </xf>
    <xf numFmtId="204" fontId="111" fillId="0" borderId="5">
      <alignment vertical="center"/>
    </xf>
    <xf numFmtId="204" fontId="111" fillId="0" borderId="5">
      <alignment vertical="center"/>
    </xf>
    <xf numFmtId="204" fontId="111" fillId="0" borderId="5">
      <alignment vertical="center"/>
    </xf>
    <xf numFmtId="204" fontId="111" fillId="0" borderId="5">
      <alignment vertical="center"/>
    </xf>
    <xf numFmtId="204" fontId="111" fillId="0" borderId="5">
      <alignment vertical="center"/>
    </xf>
    <xf numFmtId="204" fontId="111" fillId="0" borderId="5">
      <alignment vertical="center"/>
    </xf>
    <xf numFmtId="204" fontId="111" fillId="0" borderId="5">
      <alignment vertical="center"/>
    </xf>
    <xf numFmtId="204" fontId="111" fillId="0" borderId="5">
      <alignment vertical="center"/>
    </xf>
    <xf numFmtId="204" fontId="111" fillId="0" borderId="5">
      <alignment vertical="center"/>
    </xf>
    <xf numFmtId="204" fontId="111" fillId="0" borderId="5">
      <alignment vertical="center"/>
    </xf>
    <xf numFmtId="204" fontId="111" fillId="0" borderId="5">
      <alignment vertical="center"/>
    </xf>
    <xf numFmtId="204" fontId="111" fillId="0" borderId="5">
      <alignment vertical="center"/>
    </xf>
    <xf numFmtId="204" fontId="111" fillId="0" borderId="5">
      <alignment vertical="center"/>
    </xf>
    <xf numFmtId="204" fontId="111" fillId="0" borderId="5">
      <alignment vertical="center"/>
    </xf>
    <xf numFmtId="204" fontId="111" fillId="0" borderId="5">
      <alignment vertical="center"/>
    </xf>
    <xf numFmtId="204" fontId="111" fillId="0" borderId="5">
      <alignment vertical="center"/>
    </xf>
    <xf numFmtId="204" fontId="111" fillId="0" borderId="5">
      <alignment vertical="center"/>
    </xf>
    <xf numFmtId="204" fontId="111" fillId="0" borderId="5">
      <alignment vertical="center"/>
    </xf>
    <xf numFmtId="204" fontId="111" fillId="0" borderId="5">
      <alignment vertical="center"/>
    </xf>
    <xf numFmtId="204" fontId="111" fillId="0" borderId="5">
      <alignment vertical="center"/>
    </xf>
    <xf numFmtId="204" fontId="111" fillId="0" borderId="5">
      <alignment vertical="center"/>
    </xf>
    <xf numFmtId="204" fontId="111" fillId="0" borderId="5">
      <alignment vertical="center"/>
    </xf>
    <xf numFmtId="204" fontId="111" fillId="0" borderId="5">
      <alignment vertical="center"/>
    </xf>
    <xf numFmtId="204" fontId="111" fillId="0" borderId="5">
      <alignment vertical="center"/>
    </xf>
    <xf numFmtId="204" fontId="111" fillId="0" borderId="5">
      <alignment vertical="center"/>
    </xf>
    <xf numFmtId="204" fontId="111" fillId="0" borderId="5">
      <alignment vertical="center"/>
    </xf>
    <xf numFmtId="204" fontId="111" fillId="0" borderId="5">
      <alignment vertical="center"/>
    </xf>
    <xf numFmtId="204" fontId="111" fillId="0" borderId="5">
      <alignment vertical="center"/>
    </xf>
    <xf numFmtId="204" fontId="111" fillId="0" borderId="5">
      <alignment vertical="center"/>
    </xf>
    <xf numFmtId="204" fontId="111" fillId="0" borderId="5">
      <alignment vertical="center"/>
    </xf>
    <xf numFmtId="204" fontId="111" fillId="0" borderId="5">
      <alignment vertical="center"/>
    </xf>
    <xf numFmtId="204" fontId="111" fillId="0" borderId="5">
      <alignment vertical="center"/>
    </xf>
    <xf numFmtId="204" fontId="111" fillId="0" borderId="5">
      <alignment vertical="center"/>
    </xf>
    <xf numFmtId="204" fontId="111" fillId="0" borderId="5">
      <alignment vertical="center"/>
    </xf>
    <xf numFmtId="204" fontId="111" fillId="0" borderId="5">
      <alignment vertical="center"/>
    </xf>
    <xf numFmtId="204" fontId="111" fillId="0" borderId="5">
      <alignment vertical="center"/>
    </xf>
    <xf numFmtId="204" fontId="111" fillId="0" borderId="5">
      <alignment vertical="center"/>
    </xf>
    <xf numFmtId="204" fontId="111" fillId="0" borderId="5">
      <alignment vertical="center"/>
    </xf>
    <xf numFmtId="204" fontId="111" fillId="0" borderId="5">
      <alignment vertical="center"/>
    </xf>
    <xf numFmtId="204" fontId="111" fillId="0" borderId="5">
      <alignment vertical="center"/>
    </xf>
    <xf numFmtId="204" fontId="111" fillId="0" borderId="5">
      <alignment vertical="center"/>
    </xf>
    <xf numFmtId="204" fontId="111" fillId="0" borderId="5">
      <alignment vertical="center"/>
    </xf>
    <xf numFmtId="204" fontId="111" fillId="0" borderId="5">
      <alignment vertical="center"/>
    </xf>
    <xf numFmtId="204" fontId="111" fillId="0" borderId="5">
      <alignment vertical="center"/>
    </xf>
    <xf numFmtId="204" fontId="111" fillId="0" borderId="5">
      <alignment vertical="center"/>
    </xf>
    <xf numFmtId="204" fontId="111" fillId="0" borderId="5">
      <alignment vertical="center"/>
    </xf>
    <xf numFmtId="204" fontId="111" fillId="0" borderId="5">
      <alignment vertical="center"/>
    </xf>
    <xf numFmtId="204" fontId="111" fillId="0" borderId="5">
      <alignment vertical="center"/>
    </xf>
    <xf numFmtId="204" fontId="111" fillId="0" borderId="5">
      <alignment vertical="center"/>
    </xf>
    <xf numFmtId="204" fontId="111" fillId="0" borderId="5">
      <alignment vertical="center"/>
    </xf>
    <xf numFmtId="204" fontId="111" fillId="0" borderId="5">
      <alignment vertical="center"/>
    </xf>
    <xf numFmtId="204" fontId="111" fillId="0" borderId="5">
      <alignment vertical="center"/>
    </xf>
    <xf numFmtId="204" fontId="111" fillId="0" borderId="5">
      <alignment vertical="center"/>
    </xf>
    <xf numFmtId="204" fontId="111" fillId="0" borderId="5">
      <alignment vertical="center"/>
    </xf>
    <xf numFmtId="204" fontId="111" fillId="0" borderId="5">
      <alignment vertical="center"/>
    </xf>
    <xf numFmtId="204" fontId="111" fillId="0" borderId="5">
      <alignment vertical="center"/>
    </xf>
    <xf numFmtId="204" fontId="111" fillId="0" borderId="5">
      <alignment vertical="center"/>
    </xf>
    <xf numFmtId="204" fontId="111" fillId="0" borderId="5">
      <alignment vertical="center"/>
    </xf>
    <xf numFmtId="204" fontId="111" fillId="0" borderId="5">
      <alignment vertical="center"/>
    </xf>
    <xf numFmtId="204" fontId="111" fillId="0" borderId="5">
      <alignment vertical="center"/>
    </xf>
    <xf numFmtId="204" fontId="111" fillId="0" borderId="5">
      <alignment vertical="center"/>
    </xf>
    <xf numFmtId="204" fontId="111" fillId="0" borderId="5">
      <alignment vertical="center"/>
    </xf>
    <xf numFmtId="204" fontId="111" fillId="0" borderId="5">
      <alignment vertical="center"/>
    </xf>
    <xf numFmtId="204" fontId="111" fillId="0" borderId="5">
      <alignment vertical="center"/>
    </xf>
    <xf numFmtId="204" fontId="111" fillId="0" borderId="5">
      <alignment vertical="center"/>
    </xf>
    <xf numFmtId="204" fontId="111" fillId="0" borderId="5">
      <alignment vertical="center"/>
    </xf>
    <xf numFmtId="204" fontId="111" fillId="0" borderId="5">
      <alignment vertical="center"/>
    </xf>
    <xf numFmtId="204" fontId="111" fillId="0" borderId="5">
      <alignment vertical="center"/>
    </xf>
    <xf numFmtId="204" fontId="111" fillId="0" borderId="5">
      <alignment vertical="center"/>
    </xf>
    <xf numFmtId="204" fontId="111" fillId="0" borderId="5">
      <alignment vertical="center"/>
    </xf>
    <xf numFmtId="204" fontId="111" fillId="0" borderId="5">
      <alignment vertical="center"/>
    </xf>
    <xf numFmtId="204" fontId="111" fillId="0" borderId="5">
      <alignment vertical="center"/>
    </xf>
    <xf numFmtId="204" fontId="111" fillId="0" borderId="5">
      <alignment vertical="center"/>
    </xf>
    <xf numFmtId="204" fontId="111" fillId="0" borderId="5">
      <alignment vertical="center"/>
    </xf>
    <xf numFmtId="204" fontId="111" fillId="0" borderId="5">
      <alignment vertical="center"/>
    </xf>
    <xf numFmtId="204" fontId="111" fillId="0" borderId="5">
      <alignment vertical="center"/>
    </xf>
    <xf numFmtId="204" fontId="111" fillId="0" borderId="5">
      <alignment vertical="center"/>
    </xf>
    <xf numFmtId="204" fontId="111" fillId="0" borderId="5">
      <alignment vertical="center"/>
    </xf>
    <xf numFmtId="204" fontId="111" fillId="0" borderId="5">
      <alignment vertical="center"/>
    </xf>
    <xf numFmtId="204" fontId="111" fillId="0" borderId="5">
      <alignment vertical="center"/>
    </xf>
    <xf numFmtId="204" fontId="111" fillId="0" borderId="5">
      <alignment vertical="center"/>
    </xf>
    <xf numFmtId="204" fontId="111" fillId="0" borderId="5">
      <alignment vertical="center"/>
    </xf>
    <xf numFmtId="204" fontId="111" fillId="0" borderId="5">
      <alignment vertical="center"/>
    </xf>
    <xf numFmtId="204" fontId="111" fillId="0" borderId="5">
      <alignment vertical="center"/>
    </xf>
    <xf numFmtId="204" fontId="111" fillId="0" borderId="5">
      <alignment vertical="center"/>
    </xf>
    <xf numFmtId="204" fontId="111" fillId="0" borderId="5">
      <alignment vertical="center"/>
    </xf>
    <xf numFmtId="204" fontId="111" fillId="0" borderId="5">
      <alignment vertical="center"/>
    </xf>
    <xf numFmtId="204" fontId="111" fillId="0" borderId="5">
      <alignment vertical="center"/>
    </xf>
    <xf numFmtId="204" fontId="111" fillId="0" borderId="5">
      <alignment vertical="center"/>
    </xf>
    <xf numFmtId="204" fontId="111" fillId="0" borderId="5">
      <alignment vertical="center"/>
    </xf>
    <xf numFmtId="204" fontId="111" fillId="0" borderId="5">
      <alignment vertical="center"/>
    </xf>
    <xf numFmtId="204" fontId="111" fillId="0" borderId="5">
      <alignment vertical="center"/>
    </xf>
    <xf numFmtId="204" fontId="111" fillId="0" borderId="5">
      <alignment vertical="center"/>
    </xf>
    <xf numFmtId="204" fontId="111" fillId="0" borderId="5">
      <alignment vertical="center"/>
    </xf>
    <xf numFmtId="204" fontId="111" fillId="0" borderId="5">
      <alignment vertical="center"/>
    </xf>
    <xf numFmtId="204" fontId="111" fillId="0" borderId="5">
      <alignment vertical="center"/>
    </xf>
    <xf numFmtId="204" fontId="111" fillId="0" borderId="5">
      <alignment vertical="center"/>
    </xf>
    <xf numFmtId="204" fontId="111" fillId="0" borderId="5">
      <alignment vertical="center"/>
    </xf>
    <xf numFmtId="204" fontId="111" fillId="0" borderId="5">
      <alignment vertical="center"/>
    </xf>
    <xf numFmtId="204" fontId="111" fillId="0" borderId="5">
      <alignment vertical="center"/>
    </xf>
    <xf numFmtId="204" fontId="111" fillId="0" borderId="5">
      <alignment vertical="center"/>
    </xf>
    <xf numFmtId="204" fontId="111" fillId="0" borderId="5">
      <alignment vertical="center"/>
    </xf>
    <xf numFmtId="204" fontId="111" fillId="0" borderId="5">
      <alignment vertical="center"/>
    </xf>
    <xf numFmtId="204" fontId="111" fillId="0" borderId="5">
      <alignment vertical="center"/>
    </xf>
    <xf numFmtId="204" fontId="111" fillId="0" borderId="5">
      <alignment vertical="center"/>
    </xf>
    <xf numFmtId="204" fontId="111" fillId="0" borderId="5">
      <alignment vertical="center"/>
    </xf>
    <xf numFmtId="204" fontId="111" fillId="0" borderId="5">
      <alignment vertical="center"/>
    </xf>
    <xf numFmtId="204" fontId="111" fillId="0" borderId="5">
      <alignment vertical="center"/>
    </xf>
    <xf numFmtId="204" fontId="111" fillId="0" borderId="5">
      <alignment vertical="center"/>
    </xf>
    <xf numFmtId="204" fontId="111" fillId="0" borderId="5">
      <alignment vertical="center"/>
    </xf>
    <xf numFmtId="204" fontId="111" fillId="0" borderId="5">
      <alignment vertical="center"/>
    </xf>
    <xf numFmtId="204" fontId="111" fillId="0" borderId="5">
      <alignment vertical="center"/>
    </xf>
    <xf numFmtId="204" fontId="111" fillId="0" borderId="5">
      <alignment vertical="center"/>
    </xf>
    <xf numFmtId="204" fontId="111" fillId="0" borderId="5">
      <alignment vertical="center"/>
    </xf>
    <xf numFmtId="204" fontId="111" fillId="0" borderId="5">
      <alignment vertical="center"/>
    </xf>
    <xf numFmtId="204" fontId="111" fillId="0" borderId="5">
      <alignment vertical="center"/>
    </xf>
    <xf numFmtId="204" fontId="111" fillId="0" borderId="5">
      <alignment vertical="center"/>
    </xf>
    <xf numFmtId="204" fontId="111" fillId="0" borderId="5">
      <alignment vertical="center"/>
    </xf>
    <xf numFmtId="204" fontId="111" fillId="0" borderId="5">
      <alignment vertical="center"/>
    </xf>
    <xf numFmtId="204" fontId="111" fillId="0" borderId="5">
      <alignment vertical="center"/>
    </xf>
    <xf numFmtId="204" fontId="111" fillId="0" borderId="5">
      <alignment vertical="center"/>
    </xf>
    <xf numFmtId="204" fontId="111" fillId="0" borderId="5">
      <alignment vertical="center"/>
    </xf>
    <xf numFmtId="204" fontId="111" fillId="0" borderId="5">
      <alignment vertical="center"/>
    </xf>
    <xf numFmtId="204" fontId="111" fillId="0" borderId="5">
      <alignment vertical="center"/>
    </xf>
    <xf numFmtId="204" fontId="111" fillId="0" borderId="5">
      <alignment vertical="center"/>
    </xf>
    <xf numFmtId="204" fontId="111" fillId="0" borderId="5">
      <alignment vertical="center"/>
    </xf>
    <xf numFmtId="204" fontId="111" fillId="0" borderId="5">
      <alignment vertical="center"/>
    </xf>
    <xf numFmtId="204" fontId="111" fillId="0" borderId="5">
      <alignment vertical="center"/>
    </xf>
    <xf numFmtId="204" fontId="111" fillId="0" borderId="5">
      <alignment vertical="center"/>
    </xf>
    <xf numFmtId="204" fontId="111" fillId="0" borderId="5">
      <alignment vertical="center"/>
    </xf>
    <xf numFmtId="204" fontId="111" fillId="0" borderId="5">
      <alignment vertical="center"/>
    </xf>
    <xf numFmtId="204" fontId="111" fillId="0" borderId="5">
      <alignment vertical="center"/>
    </xf>
    <xf numFmtId="204" fontId="111" fillId="0" borderId="5">
      <alignment vertical="center"/>
    </xf>
    <xf numFmtId="204" fontId="111" fillId="0" borderId="5">
      <alignment vertical="center"/>
    </xf>
    <xf numFmtId="204" fontId="111" fillId="0" borderId="5">
      <alignment vertical="center"/>
    </xf>
    <xf numFmtId="204" fontId="111" fillId="0" borderId="5">
      <alignment vertical="center"/>
    </xf>
    <xf numFmtId="204" fontId="111" fillId="0" borderId="5">
      <alignment vertical="center"/>
    </xf>
    <xf numFmtId="204" fontId="111" fillId="0" borderId="5">
      <alignment vertical="center"/>
    </xf>
    <xf numFmtId="204" fontId="111" fillId="0" borderId="5">
      <alignment vertical="center"/>
    </xf>
    <xf numFmtId="204" fontId="111" fillId="0" borderId="5">
      <alignment vertical="center"/>
    </xf>
    <xf numFmtId="204" fontId="111" fillId="0" borderId="5">
      <alignment vertical="center"/>
    </xf>
    <xf numFmtId="204" fontId="111" fillId="0" borderId="5">
      <alignment vertical="center"/>
    </xf>
    <xf numFmtId="204" fontId="111" fillId="0" borderId="5">
      <alignment vertical="center"/>
    </xf>
    <xf numFmtId="204" fontId="111" fillId="0" borderId="5">
      <alignment vertical="center"/>
    </xf>
    <xf numFmtId="204" fontId="111" fillId="0" borderId="5">
      <alignment vertical="center"/>
    </xf>
    <xf numFmtId="204" fontId="111" fillId="0" borderId="5">
      <alignment vertical="center"/>
    </xf>
    <xf numFmtId="204" fontId="111" fillId="0" borderId="5">
      <alignment vertical="center"/>
    </xf>
    <xf numFmtId="204" fontId="111" fillId="0" borderId="5">
      <alignment vertical="center"/>
    </xf>
    <xf numFmtId="204" fontId="111" fillId="0" borderId="5">
      <alignment vertical="center"/>
    </xf>
    <xf numFmtId="204" fontId="111" fillId="0" borderId="5">
      <alignment vertical="center"/>
    </xf>
    <xf numFmtId="204" fontId="111" fillId="0" borderId="5">
      <alignment vertical="center"/>
    </xf>
    <xf numFmtId="204" fontId="111" fillId="0" borderId="5">
      <alignment vertical="center"/>
    </xf>
    <xf numFmtId="204" fontId="111" fillId="0" borderId="5">
      <alignment vertical="center"/>
    </xf>
    <xf numFmtId="204" fontId="111" fillId="0" borderId="5">
      <alignment vertical="center"/>
    </xf>
    <xf numFmtId="204" fontId="111" fillId="0" borderId="5">
      <alignment vertical="center"/>
    </xf>
    <xf numFmtId="204" fontId="111" fillId="0" borderId="5">
      <alignment vertical="center"/>
    </xf>
    <xf numFmtId="204" fontId="111" fillId="0" borderId="5">
      <alignment vertical="center"/>
    </xf>
    <xf numFmtId="204" fontId="111" fillId="0" borderId="5">
      <alignment vertical="center"/>
    </xf>
    <xf numFmtId="204" fontId="111" fillId="0" borderId="5">
      <alignment vertical="center"/>
    </xf>
    <xf numFmtId="204" fontId="111" fillId="0" borderId="5">
      <alignment vertical="center"/>
    </xf>
    <xf numFmtId="204" fontId="111" fillId="0" borderId="5">
      <alignment vertical="center"/>
    </xf>
    <xf numFmtId="204" fontId="111" fillId="0" borderId="5">
      <alignment vertical="center"/>
    </xf>
    <xf numFmtId="204" fontId="111" fillId="0" borderId="5">
      <alignment vertical="center"/>
    </xf>
    <xf numFmtId="204" fontId="111" fillId="0" borderId="5">
      <alignment vertical="center"/>
    </xf>
    <xf numFmtId="204" fontId="111" fillId="0" borderId="5">
      <alignment vertical="center"/>
    </xf>
    <xf numFmtId="204" fontId="111" fillId="0" borderId="5">
      <alignment vertical="center"/>
    </xf>
    <xf numFmtId="204" fontId="111" fillId="0" borderId="5">
      <alignment vertical="center"/>
    </xf>
    <xf numFmtId="204" fontId="111" fillId="0" borderId="5">
      <alignment vertical="center"/>
    </xf>
    <xf numFmtId="204" fontId="111" fillId="0" borderId="5">
      <alignment vertical="center"/>
    </xf>
    <xf numFmtId="204" fontId="111" fillId="0" borderId="5">
      <alignment vertical="center"/>
    </xf>
    <xf numFmtId="204" fontId="111" fillId="0" borderId="5">
      <alignment vertical="center"/>
    </xf>
    <xf numFmtId="204" fontId="111" fillId="0" borderId="5">
      <alignment vertical="center"/>
    </xf>
    <xf numFmtId="204" fontId="111" fillId="0" borderId="5">
      <alignment vertical="center"/>
    </xf>
    <xf numFmtId="204" fontId="111" fillId="0" borderId="5">
      <alignment vertical="center"/>
    </xf>
    <xf numFmtId="204" fontId="111" fillId="0" borderId="5">
      <alignment vertical="center"/>
    </xf>
    <xf numFmtId="204" fontId="111" fillId="0" borderId="5">
      <alignment vertical="center"/>
    </xf>
    <xf numFmtId="204" fontId="111" fillId="0" borderId="5">
      <alignment vertical="center"/>
    </xf>
    <xf numFmtId="204" fontId="111" fillId="0" borderId="5">
      <alignment vertical="center"/>
    </xf>
    <xf numFmtId="204" fontId="111" fillId="0" borderId="5">
      <alignment vertical="center"/>
    </xf>
    <xf numFmtId="204" fontId="111" fillId="0" borderId="5">
      <alignment vertical="center"/>
    </xf>
    <xf numFmtId="204" fontId="111" fillId="0" borderId="5">
      <alignment vertical="center"/>
    </xf>
    <xf numFmtId="204" fontId="111" fillId="0" borderId="5">
      <alignment vertical="center"/>
    </xf>
    <xf numFmtId="204" fontId="111" fillId="0" borderId="5">
      <alignment vertical="center"/>
    </xf>
    <xf numFmtId="204" fontId="111" fillId="0" borderId="5">
      <alignment vertical="center"/>
    </xf>
    <xf numFmtId="204" fontId="111" fillId="0" borderId="5">
      <alignment vertical="center"/>
    </xf>
    <xf numFmtId="204" fontId="111" fillId="0" borderId="5">
      <alignment vertical="center"/>
    </xf>
    <xf numFmtId="204" fontId="111" fillId="0" borderId="5">
      <alignment vertical="center"/>
    </xf>
    <xf numFmtId="204" fontId="111" fillId="0" borderId="5">
      <alignment vertical="center"/>
    </xf>
    <xf numFmtId="204" fontId="111" fillId="0" borderId="5">
      <alignment vertical="center"/>
    </xf>
    <xf numFmtId="204" fontId="111" fillId="0" borderId="5">
      <alignment vertical="center"/>
    </xf>
    <xf numFmtId="204" fontId="111" fillId="0" borderId="5">
      <alignment vertical="center"/>
    </xf>
    <xf numFmtId="204" fontId="111" fillId="0" borderId="5">
      <alignment vertical="center"/>
    </xf>
    <xf numFmtId="204" fontId="111" fillId="0" borderId="5">
      <alignment vertical="center"/>
    </xf>
    <xf numFmtId="204" fontId="111" fillId="0" borderId="5">
      <alignment vertical="center"/>
    </xf>
    <xf numFmtId="204" fontId="111" fillId="0" borderId="5">
      <alignment vertical="center"/>
    </xf>
    <xf numFmtId="204" fontId="111" fillId="0" borderId="5">
      <alignment vertical="center"/>
    </xf>
    <xf numFmtId="204" fontId="111" fillId="0" borderId="5">
      <alignment vertical="center"/>
    </xf>
    <xf numFmtId="204" fontId="111" fillId="0" borderId="5">
      <alignment vertical="center"/>
    </xf>
    <xf numFmtId="204" fontId="111" fillId="0" borderId="5">
      <alignment vertical="center"/>
    </xf>
    <xf numFmtId="204" fontId="111" fillId="0" borderId="5">
      <alignment vertical="center"/>
    </xf>
    <xf numFmtId="204" fontId="111" fillId="0" borderId="5">
      <alignment vertical="center"/>
    </xf>
    <xf numFmtId="204" fontId="111" fillId="0" borderId="5">
      <alignment vertical="center"/>
    </xf>
    <xf numFmtId="204" fontId="111" fillId="0" borderId="5">
      <alignment vertical="center"/>
    </xf>
    <xf numFmtId="205" fontId="15" fillId="0" borderId="0">
      <alignment vertical="center"/>
    </xf>
    <xf numFmtId="0" fontId="112" fillId="0" borderId="51"/>
    <xf numFmtId="0" fontId="113" fillId="0" borderId="0">
      <alignment horizontal="center" vertical="center"/>
    </xf>
    <xf numFmtId="0" fontId="113" fillId="0" borderId="0">
      <alignment horizontal="center" vertical="center"/>
    </xf>
    <xf numFmtId="0" fontId="114" fillId="0" borderId="0">
      <alignment horizontal="center" vertical="center"/>
    </xf>
    <xf numFmtId="3" fontId="115" fillId="0" borderId="25">
      <alignment horizontal="right" vertical="center"/>
    </xf>
    <xf numFmtId="3" fontId="115" fillId="0" borderId="25">
      <alignment horizontal="right" vertical="center"/>
    </xf>
    <xf numFmtId="0" fontId="113" fillId="0" borderId="0">
      <alignment horizontal="center" vertical="center"/>
    </xf>
    <xf numFmtId="3" fontId="115" fillId="0" borderId="25">
      <alignment horizontal="right" vertical="center"/>
    </xf>
    <xf numFmtId="3" fontId="115" fillId="0" borderId="25">
      <alignment horizontal="right" vertical="center"/>
    </xf>
    <xf numFmtId="0" fontId="113" fillId="0" borderId="0">
      <alignment horizontal="center" vertical="center"/>
    </xf>
    <xf numFmtId="3" fontId="115" fillId="0" borderId="25">
      <alignment horizontal="right" vertical="center"/>
    </xf>
    <xf numFmtId="3" fontId="115" fillId="0" borderId="25">
      <alignment horizontal="right" vertical="center"/>
    </xf>
    <xf numFmtId="3" fontId="115" fillId="0" borderId="25">
      <alignment horizontal="right" vertical="center"/>
    </xf>
    <xf numFmtId="3" fontId="115" fillId="0" borderId="25">
      <alignment horizontal="right" vertical="center"/>
    </xf>
    <xf numFmtId="3" fontId="115" fillId="0" borderId="25">
      <alignment horizontal="right" vertical="center"/>
    </xf>
    <xf numFmtId="3" fontId="115" fillId="0" borderId="25">
      <alignment horizontal="right" vertical="center"/>
    </xf>
    <xf numFmtId="3" fontId="115" fillId="0" borderId="25">
      <alignment horizontal="right" vertical="center"/>
    </xf>
    <xf numFmtId="3" fontId="115" fillId="0" borderId="25">
      <alignment horizontal="right" vertical="center"/>
    </xf>
    <xf numFmtId="3" fontId="115" fillId="0" borderId="25">
      <alignment horizontal="right" vertical="center"/>
    </xf>
    <xf numFmtId="3" fontId="115" fillId="0" borderId="25">
      <alignment horizontal="right" vertical="center"/>
    </xf>
    <xf numFmtId="3" fontId="115" fillId="0" borderId="25">
      <alignment horizontal="right" vertical="center"/>
    </xf>
    <xf numFmtId="3" fontId="115" fillId="0" borderId="25">
      <alignment horizontal="right" vertical="center"/>
    </xf>
    <xf numFmtId="3" fontId="115" fillId="0" borderId="25">
      <alignment horizontal="right" vertical="center"/>
    </xf>
    <xf numFmtId="3" fontId="115" fillId="0" borderId="25">
      <alignment horizontal="right" vertical="center"/>
    </xf>
    <xf numFmtId="3" fontId="115" fillId="0" borderId="25">
      <alignment horizontal="right" vertical="center"/>
    </xf>
    <xf numFmtId="3" fontId="115" fillId="0" borderId="25">
      <alignment horizontal="right" vertical="center"/>
    </xf>
    <xf numFmtId="3" fontId="115" fillId="0" borderId="25">
      <alignment horizontal="right" vertical="center"/>
    </xf>
    <xf numFmtId="3" fontId="115" fillId="0" borderId="25">
      <alignment horizontal="right" vertical="center"/>
    </xf>
    <xf numFmtId="3" fontId="115" fillId="0" borderId="25">
      <alignment horizontal="right" vertical="center"/>
    </xf>
    <xf numFmtId="3" fontId="115" fillId="0" borderId="25">
      <alignment horizontal="right" vertical="center"/>
    </xf>
    <xf numFmtId="3" fontId="115" fillId="0" borderId="25">
      <alignment horizontal="right" vertical="center"/>
    </xf>
    <xf numFmtId="3" fontId="115" fillId="0" borderId="25">
      <alignment horizontal="right" vertical="center"/>
    </xf>
    <xf numFmtId="3" fontId="115" fillId="0" borderId="25">
      <alignment horizontal="right" vertical="center"/>
    </xf>
    <xf numFmtId="3" fontId="115" fillId="0" borderId="25">
      <alignment horizontal="right" vertical="center"/>
    </xf>
    <xf numFmtId="3" fontId="115" fillId="0" borderId="25">
      <alignment horizontal="right" vertical="center"/>
    </xf>
    <xf numFmtId="3" fontId="115" fillId="0" borderId="25">
      <alignment horizontal="right" vertical="center"/>
    </xf>
    <xf numFmtId="3" fontId="115" fillId="0" borderId="25">
      <alignment horizontal="right" vertical="center"/>
    </xf>
    <xf numFmtId="3" fontId="115" fillId="0" borderId="25">
      <alignment horizontal="right" vertical="center"/>
    </xf>
    <xf numFmtId="3" fontId="115" fillId="0" borderId="25">
      <alignment horizontal="right" vertical="center"/>
    </xf>
    <xf numFmtId="3" fontId="115" fillId="0" borderId="25">
      <alignment horizontal="right" vertical="center"/>
    </xf>
    <xf numFmtId="3" fontId="115" fillId="0" borderId="25">
      <alignment horizontal="right" vertical="center"/>
    </xf>
    <xf numFmtId="3" fontId="115" fillId="0" borderId="25">
      <alignment horizontal="right" vertical="center"/>
    </xf>
    <xf numFmtId="3" fontId="115" fillId="0" borderId="25">
      <alignment horizontal="right" vertical="center"/>
    </xf>
    <xf numFmtId="3" fontId="115" fillId="0" borderId="25">
      <alignment horizontal="right" vertical="center"/>
    </xf>
    <xf numFmtId="3" fontId="115" fillId="0" borderId="25">
      <alignment horizontal="right" vertical="center"/>
    </xf>
    <xf numFmtId="3" fontId="115" fillId="0" borderId="25">
      <alignment horizontal="right" vertical="center"/>
    </xf>
    <xf numFmtId="3" fontId="115" fillId="0" borderId="25">
      <alignment horizontal="right" vertical="center"/>
    </xf>
    <xf numFmtId="3" fontId="115" fillId="0" borderId="25">
      <alignment horizontal="right" vertical="center"/>
    </xf>
    <xf numFmtId="3" fontId="115" fillId="0" borderId="25">
      <alignment horizontal="right" vertical="center"/>
    </xf>
    <xf numFmtId="0" fontId="113" fillId="0" borderId="0">
      <alignment horizontal="center" vertical="center"/>
    </xf>
    <xf numFmtId="0" fontId="113" fillId="0" borderId="0">
      <alignment horizontal="center" vertical="center"/>
    </xf>
    <xf numFmtId="0" fontId="113" fillId="0" borderId="0">
      <alignment horizontal="center" vertical="center"/>
    </xf>
    <xf numFmtId="9" fontId="116" fillId="17" borderId="0" applyFill="0" applyBorder="0" applyProtection="0">
      <alignment horizontal="right"/>
    </xf>
    <xf numFmtId="10" fontId="116" fillId="0" borderId="0" applyFill="0" applyBorder="0" applyProtection="0">
      <alignment horizontal="right"/>
    </xf>
    <xf numFmtId="2" fontId="115" fillId="0" borderId="25">
      <alignment horizontal="right" vertical="center"/>
    </xf>
    <xf numFmtId="2" fontId="115" fillId="0" borderId="25">
      <alignment horizontal="right" vertical="center"/>
    </xf>
    <xf numFmtId="2" fontId="115" fillId="0" borderId="25">
      <alignment horizontal="right" vertical="center"/>
    </xf>
    <xf numFmtId="2" fontId="115" fillId="0" borderId="25">
      <alignment horizontal="right" vertical="center"/>
    </xf>
    <xf numFmtId="2" fontId="115" fillId="0" borderId="25">
      <alignment horizontal="right" vertical="center"/>
    </xf>
    <xf numFmtId="2" fontId="115" fillId="0" borderId="25">
      <alignment horizontal="right" vertical="center"/>
    </xf>
    <xf numFmtId="2" fontId="115" fillId="0" borderId="25">
      <alignment horizontal="right" vertical="center"/>
    </xf>
    <xf numFmtId="2" fontId="115" fillId="0" borderId="25">
      <alignment horizontal="right" vertical="center"/>
    </xf>
    <xf numFmtId="2" fontId="115" fillId="0" borderId="25">
      <alignment horizontal="right" vertical="center"/>
    </xf>
    <xf numFmtId="2" fontId="115" fillId="0" borderId="25">
      <alignment horizontal="right" vertical="center"/>
    </xf>
    <xf numFmtId="2" fontId="115" fillId="0" borderId="25">
      <alignment horizontal="right" vertical="center"/>
    </xf>
    <xf numFmtId="2" fontId="115" fillId="0" borderId="25">
      <alignment horizontal="right" vertical="center"/>
    </xf>
    <xf numFmtId="2" fontId="115" fillId="0" borderId="25">
      <alignment horizontal="right" vertical="center"/>
    </xf>
    <xf numFmtId="2" fontId="115" fillId="0" borderId="25">
      <alignment horizontal="right" vertical="center"/>
    </xf>
    <xf numFmtId="2" fontId="115" fillId="0" borderId="25">
      <alignment horizontal="right" vertical="center"/>
    </xf>
    <xf numFmtId="2" fontId="115" fillId="0" borderId="25">
      <alignment horizontal="right" vertical="center"/>
    </xf>
    <xf numFmtId="2" fontId="115" fillId="0" borderId="25">
      <alignment horizontal="right" vertical="center"/>
    </xf>
    <xf numFmtId="2" fontId="115" fillId="0" borderId="25">
      <alignment horizontal="right" vertical="center"/>
    </xf>
    <xf numFmtId="2" fontId="115" fillId="0" borderId="25">
      <alignment horizontal="right" vertical="center"/>
    </xf>
    <xf numFmtId="2" fontId="115" fillId="0" borderId="25">
      <alignment horizontal="right" vertical="center"/>
    </xf>
    <xf numFmtId="2" fontId="115" fillId="0" borderId="25">
      <alignment horizontal="right" vertical="center"/>
    </xf>
    <xf numFmtId="2" fontId="115" fillId="0" borderId="25">
      <alignment horizontal="right" vertical="center"/>
    </xf>
    <xf numFmtId="2" fontId="115" fillId="0" borderId="25">
      <alignment horizontal="right" vertical="center"/>
    </xf>
    <xf numFmtId="2" fontId="115" fillId="0" borderId="25">
      <alignment horizontal="right" vertical="center"/>
    </xf>
    <xf numFmtId="2" fontId="115" fillId="0" borderId="25">
      <alignment horizontal="right" vertical="center"/>
    </xf>
    <xf numFmtId="2" fontId="115" fillId="0" borderId="25">
      <alignment horizontal="right" vertical="center"/>
    </xf>
    <xf numFmtId="2" fontId="115" fillId="0" borderId="25">
      <alignment horizontal="right" vertical="center"/>
    </xf>
    <xf numFmtId="2" fontId="115" fillId="0" borderId="25">
      <alignment horizontal="right" vertical="center"/>
    </xf>
    <xf numFmtId="2" fontId="115" fillId="0" borderId="25">
      <alignment horizontal="right" vertical="center"/>
    </xf>
    <xf numFmtId="2" fontId="115" fillId="0" borderId="25">
      <alignment horizontal="right" vertical="center"/>
    </xf>
    <xf numFmtId="2" fontId="115" fillId="0" borderId="25">
      <alignment horizontal="right" vertical="center"/>
    </xf>
    <xf numFmtId="2" fontId="115" fillId="0" borderId="25">
      <alignment horizontal="right" vertical="center"/>
    </xf>
    <xf numFmtId="2" fontId="115" fillId="0" borderId="25">
      <alignment horizontal="right" vertical="center"/>
    </xf>
    <xf numFmtId="2" fontId="115" fillId="0" borderId="25">
      <alignment horizontal="right" vertical="center"/>
    </xf>
    <xf numFmtId="2" fontId="115" fillId="0" borderId="25">
      <alignment horizontal="right" vertical="center"/>
    </xf>
    <xf numFmtId="2" fontId="115" fillId="0" borderId="25">
      <alignment horizontal="right" vertical="center"/>
    </xf>
    <xf numFmtId="2" fontId="115" fillId="0" borderId="25">
      <alignment horizontal="right" vertical="center"/>
    </xf>
    <xf numFmtId="2" fontId="115" fillId="0" borderId="25">
      <alignment horizontal="right" vertical="center"/>
    </xf>
    <xf numFmtId="2" fontId="115" fillId="0" borderId="25">
      <alignment horizontal="right" vertical="center"/>
    </xf>
    <xf numFmtId="2" fontId="115" fillId="0" borderId="25">
      <alignment horizontal="right" vertical="center"/>
    </xf>
    <xf numFmtId="0" fontId="58" fillId="2" borderId="0" applyNumberFormat="0" applyBorder="0" applyAlignment="0" applyProtection="0"/>
    <xf numFmtId="0" fontId="58" fillId="3" borderId="0" applyNumberFormat="0" applyBorder="0" applyAlignment="0" applyProtection="0"/>
    <xf numFmtId="0" fontId="58" fillId="4" borderId="0" applyNumberFormat="0" applyBorder="0" applyAlignment="0" applyProtection="0"/>
    <xf numFmtId="0" fontId="58" fillId="5" borderId="0" applyNumberFormat="0" applyBorder="0" applyAlignment="0" applyProtection="0"/>
    <xf numFmtId="0" fontId="58" fillId="6" borderId="0" applyNumberFormat="0" applyBorder="0" applyAlignment="0" applyProtection="0"/>
    <xf numFmtId="0" fontId="58" fillId="7" borderId="0" applyNumberFormat="0" applyBorder="0" applyAlignment="0" applyProtection="0"/>
    <xf numFmtId="0" fontId="89" fillId="45" borderId="0" applyNumberFormat="0" applyBorder="0" applyAlignment="0" applyProtection="0">
      <alignment vertical="center"/>
    </xf>
    <xf numFmtId="0" fontId="89" fillId="45" borderId="0" applyNumberFormat="0" applyBorder="0" applyAlignment="0" applyProtection="0">
      <alignment vertical="center"/>
    </xf>
    <xf numFmtId="0" fontId="89" fillId="45" borderId="0" applyNumberFormat="0" applyBorder="0" applyAlignment="0" applyProtection="0">
      <alignment vertical="center"/>
    </xf>
    <xf numFmtId="0" fontId="89" fillId="45" borderId="0" applyNumberFormat="0" applyBorder="0" applyAlignment="0" applyProtection="0">
      <alignment vertical="center"/>
    </xf>
    <xf numFmtId="0" fontId="89" fillId="45" borderId="0" applyNumberFormat="0" applyBorder="0" applyAlignment="0" applyProtection="0">
      <alignment vertical="center"/>
    </xf>
    <xf numFmtId="0" fontId="89" fillId="45" borderId="0" applyNumberFormat="0" applyBorder="0" applyAlignment="0" applyProtection="0">
      <alignment vertical="center"/>
    </xf>
    <xf numFmtId="0" fontId="89" fillId="45" borderId="0" applyNumberFormat="0" applyBorder="0" applyAlignment="0" applyProtection="0">
      <alignment vertical="center"/>
    </xf>
    <xf numFmtId="0" fontId="89" fillId="45" borderId="0" applyNumberFormat="0" applyBorder="0" applyAlignment="0" applyProtection="0">
      <alignment vertical="center"/>
    </xf>
    <xf numFmtId="0" fontId="89" fillId="45" borderId="0" applyNumberFormat="0" applyBorder="0" applyAlignment="0" applyProtection="0">
      <alignment vertical="center"/>
    </xf>
    <xf numFmtId="0" fontId="89" fillId="45" borderId="0" applyNumberFormat="0" applyBorder="0" applyAlignment="0" applyProtection="0">
      <alignment vertical="center"/>
    </xf>
    <xf numFmtId="0" fontId="89" fillId="45" borderId="0" applyNumberFormat="0" applyBorder="0" applyAlignment="0" applyProtection="0">
      <alignment vertical="center"/>
    </xf>
    <xf numFmtId="0" fontId="89" fillId="45" borderId="0" applyNumberFormat="0" applyBorder="0" applyAlignment="0" applyProtection="0">
      <alignment vertical="center"/>
    </xf>
    <xf numFmtId="0" fontId="89" fillId="45" borderId="0" applyNumberFormat="0" applyBorder="0" applyAlignment="0" applyProtection="0">
      <alignment vertical="center"/>
    </xf>
    <xf numFmtId="0" fontId="89" fillId="45" borderId="0" applyNumberFormat="0" applyBorder="0" applyAlignment="0" applyProtection="0">
      <alignment vertical="center"/>
    </xf>
    <xf numFmtId="0" fontId="89" fillId="45" borderId="0" applyNumberFormat="0" applyBorder="0" applyAlignment="0" applyProtection="0">
      <alignment vertical="center"/>
    </xf>
    <xf numFmtId="0" fontId="89" fillId="45" borderId="0" applyNumberFormat="0" applyBorder="0" applyAlignment="0" applyProtection="0">
      <alignment vertical="center"/>
    </xf>
    <xf numFmtId="0" fontId="89" fillId="45" borderId="0" applyNumberFormat="0" applyBorder="0" applyAlignment="0" applyProtection="0">
      <alignment vertical="center"/>
    </xf>
    <xf numFmtId="0" fontId="89" fillId="45" borderId="0" applyNumberFormat="0" applyBorder="0" applyAlignment="0" applyProtection="0">
      <alignment vertical="center"/>
    </xf>
    <xf numFmtId="0" fontId="89" fillId="45" borderId="0" applyNumberFormat="0" applyBorder="0" applyAlignment="0" applyProtection="0">
      <alignment vertical="center"/>
    </xf>
    <xf numFmtId="0" fontId="89" fillId="45" borderId="0" applyNumberFormat="0" applyBorder="0" applyAlignment="0" applyProtection="0">
      <alignment vertical="center"/>
    </xf>
    <xf numFmtId="0" fontId="27" fillId="2" borderId="0" applyNumberFormat="0" applyBorder="0" applyAlignment="0" applyProtection="0">
      <alignment vertical="center"/>
    </xf>
    <xf numFmtId="0" fontId="27" fillId="8" borderId="0" applyNumberFormat="0" applyBorder="0" applyAlignment="0" applyProtection="0">
      <alignment vertical="center"/>
    </xf>
    <xf numFmtId="0" fontId="89" fillId="45" borderId="0" applyNumberFormat="0" applyBorder="0" applyAlignment="0" applyProtection="0">
      <alignment vertical="center"/>
    </xf>
    <xf numFmtId="0" fontId="89" fillId="45" borderId="0" applyNumberFormat="0" applyBorder="0" applyAlignment="0" applyProtection="0">
      <alignment vertical="center"/>
    </xf>
    <xf numFmtId="0" fontId="89" fillId="45" borderId="0" applyNumberFormat="0" applyBorder="0" applyAlignment="0" applyProtection="0">
      <alignment vertical="center"/>
    </xf>
    <xf numFmtId="0" fontId="89" fillId="45" borderId="0" applyNumberFormat="0" applyBorder="0" applyAlignment="0" applyProtection="0">
      <alignment vertical="center"/>
    </xf>
    <xf numFmtId="0" fontId="89" fillId="45" borderId="0" applyNumberFormat="0" applyBorder="0" applyAlignment="0" applyProtection="0">
      <alignment vertical="center"/>
    </xf>
    <xf numFmtId="0" fontId="89" fillId="45" borderId="0" applyNumberFormat="0" applyBorder="0" applyAlignment="0" applyProtection="0">
      <alignment vertical="center"/>
    </xf>
    <xf numFmtId="0" fontId="89" fillId="45" borderId="0" applyNumberFormat="0" applyBorder="0" applyAlignment="0" applyProtection="0">
      <alignment vertical="center"/>
    </xf>
    <xf numFmtId="0" fontId="89" fillId="45" borderId="0" applyNumberFormat="0" applyBorder="0" applyAlignment="0" applyProtection="0">
      <alignment vertical="center"/>
    </xf>
    <xf numFmtId="0" fontId="89" fillId="45" borderId="0" applyNumberFormat="0" applyBorder="0" applyAlignment="0" applyProtection="0">
      <alignment vertical="center"/>
    </xf>
    <xf numFmtId="0" fontId="89" fillId="45" borderId="0" applyNumberFormat="0" applyBorder="0" applyAlignment="0" applyProtection="0">
      <alignment vertical="center"/>
    </xf>
    <xf numFmtId="0" fontId="27" fillId="2" borderId="0" applyNumberFormat="0" applyBorder="0" applyAlignment="0" applyProtection="0">
      <alignment vertical="center"/>
    </xf>
    <xf numFmtId="0" fontId="89" fillId="45" borderId="0" applyNumberFormat="0" applyBorder="0" applyAlignment="0" applyProtection="0">
      <alignment vertical="center"/>
    </xf>
    <xf numFmtId="0" fontId="89" fillId="45" borderId="0" applyNumberFormat="0" applyBorder="0" applyAlignment="0" applyProtection="0">
      <alignment vertical="center"/>
    </xf>
    <xf numFmtId="0" fontId="89" fillId="45" borderId="0" applyNumberFormat="0" applyBorder="0" applyAlignment="0" applyProtection="0">
      <alignment vertical="center"/>
    </xf>
    <xf numFmtId="0" fontId="89" fillId="45" borderId="0" applyNumberFormat="0" applyBorder="0" applyAlignment="0" applyProtection="0">
      <alignment vertical="center"/>
    </xf>
    <xf numFmtId="0" fontId="89" fillId="45" borderId="0" applyNumberFormat="0" applyBorder="0" applyAlignment="0" applyProtection="0">
      <alignment vertical="center"/>
    </xf>
    <xf numFmtId="0" fontId="89" fillId="45" borderId="0" applyNumberFormat="0" applyBorder="0" applyAlignment="0" applyProtection="0">
      <alignment vertical="center"/>
    </xf>
    <xf numFmtId="0" fontId="89" fillId="45" borderId="0" applyNumberFormat="0" applyBorder="0" applyAlignment="0" applyProtection="0">
      <alignment vertical="center"/>
    </xf>
    <xf numFmtId="0" fontId="89" fillId="45" borderId="0" applyNumberFormat="0" applyBorder="0" applyAlignment="0" applyProtection="0">
      <alignment vertical="center"/>
    </xf>
    <xf numFmtId="0" fontId="89" fillId="45" borderId="0" applyNumberFormat="0" applyBorder="0" applyAlignment="0" applyProtection="0">
      <alignment vertical="center"/>
    </xf>
    <xf numFmtId="0" fontId="89" fillId="45" borderId="0" applyNumberFormat="0" applyBorder="0" applyAlignment="0" applyProtection="0">
      <alignment vertical="center"/>
    </xf>
    <xf numFmtId="0" fontId="89" fillId="45" borderId="0" applyNumberFormat="0" applyBorder="0" applyAlignment="0" applyProtection="0">
      <alignment vertical="center"/>
    </xf>
    <xf numFmtId="0" fontId="89" fillId="45" borderId="0" applyNumberFormat="0" applyBorder="0" applyAlignment="0" applyProtection="0">
      <alignment vertical="center"/>
    </xf>
    <xf numFmtId="0" fontId="89" fillId="46" borderId="0" applyNumberFormat="0" applyBorder="0" applyAlignment="0" applyProtection="0">
      <alignment vertical="center"/>
    </xf>
    <xf numFmtId="0" fontId="89" fillId="46" borderId="0" applyNumberFormat="0" applyBorder="0" applyAlignment="0" applyProtection="0">
      <alignment vertical="center"/>
    </xf>
    <xf numFmtId="0" fontId="89" fillId="46" borderId="0" applyNumberFormat="0" applyBorder="0" applyAlignment="0" applyProtection="0">
      <alignment vertical="center"/>
    </xf>
    <xf numFmtId="0" fontId="89" fillId="46" borderId="0" applyNumberFormat="0" applyBorder="0" applyAlignment="0" applyProtection="0">
      <alignment vertical="center"/>
    </xf>
    <xf numFmtId="0" fontId="89" fillId="46" borderId="0" applyNumberFormat="0" applyBorder="0" applyAlignment="0" applyProtection="0">
      <alignment vertical="center"/>
    </xf>
    <xf numFmtId="0" fontId="89" fillId="46" borderId="0" applyNumberFormat="0" applyBorder="0" applyAlignment="0" applyProtection="0">
      <alignment vertical="center"/>
    </xf>
    <xf numFmtId="0" fontId="89" fillId="46" borderId="0" applyNumberFormat="0" applyBorder="0" applyAlignment="0" applyProtection="0">
      <alignment vertical="center"/>
    </xf>
    <xf numFmtId="0" fontId="89" fillId="46" borderId="0" applyNumberFormat="0" applyBorder="0" applyAlignment="0" applyProtection="0">
      <alignment vertical="center"/>
    </xf>
    <xf numFmtId="0" fontId="89" fillId="46" borderId="0" applyNumberFormat="0" applyBorder="0" applyAlignment="0" applyProtection="0">
      <alignment vertical="center"/>
    </xf>
    <xf numFmtId="0" fontId="89" fillId="46" borderId="0" applyNumberFormat="0" applyBorder="0" applyAlignment="0" applyProtection="0">
      <alignment vertical="center"/>
    </xf>
    <xf numFmtId="0" fontId="89" fillId="46" borderId="0" applyNumberFormat="0" applyBorder="0" applyAlignment="0" applyProtection="0">
      <alignment vertical="center"/>
    </xf>
    <xf numFmtId="0" fontId="89" fillId="46" borderId="0" applyNumberFormat="0" applyBorder="0" applyAlignment="0" applyProtection="0">
      <alignment vertical="center"/>
    </xf>
    <xf numFmtId="0" fontId="89" fillId="46" borderId="0" applyNumberFormat="0" applyBorder="0" applyAlignment="0" applyProtection="0">
      <alignment vertical="center"/>
    </xf>
    <xf numFmtId="0" fontId="89" fillId="46" borderId="0" applyNumberFormat="0" applyBorder="0" applyAlignment="0" applyProtection="0">
      <alignment vertical="center"/>
    </xf>
    <xf numFmtId="0" fontId="89" fillId="46" borderId="0" applyNumberFormat="0" applyBorder="0" applyAlignment="0" applyProtection="0">
      <alignment vertical="center"/>
    </xf>
    <xf numFmtId="0" fontId="89" fillId="46" borderId="0" applyNumberFormat="0" applyBorder="0" applyAlignment="0" applyProtection="0">
      <alignment vertical="center"/>
    </xf>
    <xf numFmtId="0" fontId="89" fillId="46" borderId="0" applyNumberFormat="0" applyBorder="0" applyAlignment="0" applyProtection="0">
      <alignment vertical="center"/>
    </xf>
    <xf numFmtId="0" fontId="89" fillId="46" borderId="0" applyNumberFormat="0" applyBorder="0" applyAlignment="0" applyProtection="0">
      <alignment vertical="center"/>
    </xf>
    <xf numFmtId="0" fontId="89" fillId="46" borderId="0" applyNumberFormat="0" applyBorder="0" applyAlignment="0" applyProtection="0">
      <alignment vertical="center"/>
    </xf>
    <xf numFmtId="0" fontId="89" fillId="46" borderId="0" applyNumberFormat="0" applyBorder="0" applyAlignment="0" applyProtection="0">
      <alignment vertical="center"/>
    </xf>
    <xf numFmtId="0" fontId="27" fillId="3" borderId="0" applyNumberFormat="0" applyBorder="0" applyAlignment="0" applyProtection="0">
      <alignment vertical="center"/>
    </xf>
    <xf numFmtId="0" fontId="27" fillId="10" borderId="0" applyNumberFormat="0" applyBorder="0" applyAlignment="0" applyProtection="0">
      <alignment vertical="center"/>
    </xf>
    <xf numFmtId="0" fontId="89" fillId="46" borderId="0" applyNumberFormat="0" applyBorder="0" applyAlignment="0" applyProtection="0">
      <alignment vertical="center"/>
    </xf>
    <xf numFmtId="0" fontId="89" fillId="46" borderId="0" applyNumberFormat="0" applyBorder="0" applyAlignment="0" applyProtection="0">
      <alignment vertical="center"/>
    </xf>
    <xf numFmtId="0" fontId="89" fillId="46" borderId="0" applyNumberFormat="0" applyBorder="0" applyAlignment="0" applyProtection="0">
      <alignment vertical="center"/>
    </xf>
    <xf numFmtId="0" fontId="89" fillId="46" borderId="0" applyNumberFormat="0" applyBorder="0" applyAlignment="0" applyProtection="0">
      <alignment vertical="center"/>
    </xf>
    <xf numFmtId="0" fontId="89" fillId="46" borderId="0" applyNumberFormat="0" applyBorder="0" applyAlignment="0" applyProtection="0">
      <alignment vertical="center"/>
    </xf>
    <xf numFmtId="0" fontId="89" fillId="46" borderId="0" applyNumberFormat="0" applyBorder="0" applyAlignment="0" applyProtection="0">
      <alignment vertical="center"/>
    </xf>
    <xf numFmtId="0" fontId="89" fillId="46" borderId="0" applyNumberFormat="0" applyBorder="0" applyAlignment="0" applyProtection="0">
      <alignment vertical="center"/>
    </xf>
    <xf numFmtId="0" fontId="89" fillId="46" borderId="0" applyNumberFormat="0" applyBorder="0" applyAlignment="0" applyProtection="0">
      <alignment vertical="center"/>
    </xf>
    <xf numFmtId="0" fontId="89" fillId="46" borderId="0" applyNumberFormat="0" applyBorder="0" applyAlignment="0" applyProtection="0">
      <alignment vertical="center"/>
    </xf>
    <xf numFmtId="0" fontId="89" fillId="46" borderId="0" applyNumberFormat="0" applyBorder="0" applyAlignment="0" applyProtection="0">
      <alignment vertical="center"/>
    </xf>
    <xf numFmtId="0" fontId="27" fillId="3" borderId="0" applyNumberFormat="0" applyBorder="0" applyAlignment="0" applyProtection="0">
      <alignment vertical="center"/>
    </xf>
    <xf numFmtId="0" fontId="89" fillId="46" borderId="0" applyNumberFormat="0" applyBorder="0" applyAlignment="0" applyProtection="0">
      <alignment vertical="center"/>
    </xf>
    <xf numFmtId="0" fontId="89" fillId="46" borderId="0" applyNumberFormat="0" applyBorder="0" applyAlignment="0" applyProtection="0">
      <alignment vertical="center"/>
    </xf>
    <xf numFmtId="0" fontId="89" fillId="46" borderId="0" applyNumberFormat="0" applyBorder="0" applyAlignment="0" applyProtection="0">
      <alignment vertical="center"/>
    </xf>
    <xf numFmtId="0" fontId="89" fillId="46" borderId="0" applyNumberFormat="0" applyBorder="0" applyAlignment="0" applyProtection="0">
      <alignment vertical="center"/>
    </xf>
    <xf numFmtId="0" fontId="89" fillId="46" borderId="0" applyNumberFormat="0" applyBorder="0" applyAlignment="0" applyProtection="0">
      <alignment vertical="center"/>
    </xf>
    <xf numFmtId="0" fontId="89" fillId="46" borderId="0" applyNumberFormat="0" applyBorder="0" applyAlignment="0" applyProtection="0">
      <alignment vertical="center"/>
    </xf>
    <xf numFmtId="0" fontId="89" fillId="46" borderId="0" applyNumberFormat="0" applyBorder="0" applyAlignment="0" applyProtection="0">
      <alignment vertical="center"/>
    </xf>
    <xf numFmtId="0" fontId="89" fillId="46" borderId="0" applyNumberFormat="0" applyBorder="0" applyAlignment="0" applyProtection="0">
      <alignment vertical="center"/>
    </xf>
    <xf numFmtId="0" fontId="89" fillId="46" borderId="0" applyNumberFormat="0" applyBorder="0" applyAlignment="0" applyProtection="0">
      <alignment vertical="center"/>
    </xf>
    <xf numFmtId="0" fontId="89" fillId="46" borderId="0" applyNumberFormat="0" applyBorder="0" applyAlignment="0" applyProtection="0">
      <alignment vertical="center"/>
    </xf>
    <xf numFmtId="0" fontId="89" fillId="46" borderId="0" applyNumberFormat="0" applyBorder="0" applyAlignment="0" applyProtection="0">
      <alignment vertical="center"/>
    </xf>
    <xf numFmtId="0" fontId="89" fillId="46" borderId="0" applyNumberFormat="0" applyBorder="0" applyAlignment="0" applyProtection="0">
      <alignment vertical="center"/>
    </xf>
    <xf numFmtId="0" fontId="89" fillId="47" borderId="0" applyNumberFormat="0" applyBorder="0" applyAlignment="0" applyProtection="0">
      <alignment vertical="center"/>
    </xf>
    <xf numFmtId="0" fontId="89" fillId="47" borderId="0" applyNumberFormat="0" applyBorder="0" applyAlignment="0" applyProtection="0">
      <alignment vertical="center"/>
    </xf>
    <xf numFmtId="0" fontId="89" fillId="47" borderId="0" applyNumberFormat="0" applyBorder="0" applyAlignment="0" applyProtection="0">
      <alignment vertical="center"/>
    </xf>
    <xf numFmtId="0" fontId="89" fillId="47" borderId="0" applyNumberFormat="0" applyBorder="0" applyAlignment="0" applyProtection="0">
      <alignment vertical="center"/>
    </xf>
    <xf numFmtId="0" fontId="89" fillId="47" borderId="0" applyNumberFormat="0" applyBorder="0" applyAlignment="0" applyProtection="0">
      <alignment vertical="center"/>
    </xf>
    <xf numFmtId="0" fontId="89" fillId="47" borderId="0" applyNumberFormat="0" applyBorder="0" applyAlignment="0" applyProtection="0">
      <alignment vertical="center"/>
    </xf>
    <xf numFmtId="0" fontId="89" fillId="47" borderId="0" applyNumberFormat="0" applyBorder="0" applyAlignment="0" applyProtection="0">
      <alignment vertical="center"/>
    </xf>
    <xf numFmtId="0" fontId="89" fillId="47" borderId="0" applyNumberFormat="0" applyBorder="0" applyAlignment="0" applyProtection="0">
      <alignment vertical="center"/>
    </xf>
    <xf numFmtId="0" fontId="89" fillId="47" borderId="0" applyNumberFormat="0" applyBorder="0" applyAlignment="0" applyProtection="0">
      <alignment vertical="center"/>
    </xf>
    <xf numFmtId="0" fontId="89" fillId="47" borderId="0" applyNumberFormat="0" applyBorder="0" applyAlignment="0" applyProtection="0">
      <alignment vertical="center"/>
    </xf>
    <xf numFmtId="0" fontId="89" fillId="47" borderId="0" applyNumberFormat="0" applyBorder="0" applyAlignment="0" applyProtection="0">
      <alignment vertical="center"/>
    </xf>
    <xf numFmtId="0" fontId="89" fillId="47" borderId="0" applyNumberFormat="0" applyBorder="0" applyAlignment="0" applyProtection="0">
      <alignment vertical="center"/>
    </xf>
    <xf numFmtId="0" fontId="89" fillId="47" borderId="0" applyNumberFormat="0" applyBorder="0" applyAlignment="0" applyProtection="0">
      <alignment vertical="center"/>
    </xf>
    <xf numFmtId="0" fontId="89" fillId="47" borderId="0" applyNumberFormat="0" applyBorder="0" applyAlignment="0" applyProtection="0">
      <alignment vertical="center"/>
    </xf>
    <xf numFmtId="0" fontId="89" fillId="47" borderId="0" applyNumberFormat="0" applyBorder="0" applyAlignment="0" applyProtection="0">
      <alignment vertical="center"/>
    </xf>
    <xf numFmtId="0" fontId="89" fillId="47" borderId="0" applyNumberFormat="0" applyBorder="0" applyAlignment="0" applyProtection="0">
      <alignment vertical="center"/>
    </xf>
    <xf numFmtId="0" fontId="89" fillId="47" borderId="0" applyNumberFormat="0" applyBorder="0" applyAlignment="0" applyProtection="0">
      <alignment vertical="center"/>
    </xf>
    <xf numFmtId="0" fontId="89" fillId="47" borderId="0" applyNumberFormat="0" applyBorder="0" applyAlignment="0" applyProtection="0">
      <alignment vertical="center"/>
    </xf>
    <xf numFmtId="0" fontId="89" fillId="47" borderId="0" applyNumberFormat="0" applyBorder="0" applyAlignment="0" applyProtection="0">
      <alignment vertical="center"/>
    </xf>
    <xf numFmtId="0" fontId="89" fillId="47" borderId="0" applyNumberFormat="0" applyBorder="0" applyAlignment="0" applyProtection="0">
      <alignment vertical="center"/>
    </xf>
    <xf numFmtId="0" fontId="27" fillId="4" borderId="0" applyNumberFormat="0" applyBorder="0" applyAlignment="0" applyProtection="0">
      <alignment vertical="center"/>
    </xf>
    <xf numFmtId="0" fontId="27" fillId="26" borderId="0" applyNumberFormat="0" applyBorder="0" applyAlignment="0" applyProtection="0">
      <alignment vertical="center"/>
    </xf>
    <xf numFmtId="0" fontId="89" fillId="47" borderId="0" applyNumberFormat="0" applyBorder="0" applyAlignment="0" applyProtection="0">
      <alignment vertical="center"/>
    </xf>
    <xf numFmtId="0" fontId="89" fillId="47" borderId="0" applyNumberFormat="0" applyBorder="0" applyAlignment="0" applyProtection="0">
      <alignment vertical="center"/>
    </xf>
    <xf numFmtId="0" fontId="89" fillId="47" borderId="0" applyNumberFormat="0" applyBorder="0" applyAlignment="0" applyProtection="0">
      <alignment vertical="center"/>
    </xf>
    <xf numFmtId="0" fontId="89" fillId="47" borderId="0" applyNumberFormat="0" applyBorder="0" applyAlignment="0" applyProtection="0">
      <alignment vertical="center"/>
    </xf>
    <xf numFmtId="0" fontId="89" fillId="47" borderId="0" applyNumberFormat="0" applyBorder="0" applyAlignment="0" applyProtection="0">
      <alignment vertical="center"/>
    </xf>
    <xf numFmtId="0" fontId="89" fillId="47" borderId="0" applyNumberFormat="0" applyBorder="0" applyAlignment="0" applyProtection="0">
      <alignment vertical="center"/>
    </xf>
    <xf numFmtId="0" fontId="89" fillId="47" borderId="0" applyNumberFormat="0" applyBorder="0" applyAlignment="0" applyProtection="0">
      <alignment vertical="center"/>
    </xf>
    <xf numFmtId="0" fontId="89" fillId="47" borderId="0" applyNumberFormat="0" applyBorder="0" applyAlignment="0" applyProtection="0">
      <alignment vertical="center"/>
    </xf>
    <xf numFmtId="0" fontId="89" fillId="47" borderId="0" applyNumberFormat="0" applyBorder="0" applyAlignment="0" applyProtection="0">
      <alignment vertical="center"/>
    </xf>
    <xf numFmtId="0" fontId="89" fillId="47" borderId="0" applyNumberFormat="0" applyBorder="0" applyAlignment="0" applyProtection="0">
      <alignment vertical="center"/>
    </xf>
    <xf numFmtId="0" fontId="27" fillId="4" borderId="0" applyNumberFormat="0" applyBorder="0" applyAlignment="0" applyProtection="0">
      <alignment vertical="center"/>
    </xf>
    <xf numFmtId="0" fontId="89" fillId="47" borderId="0" applyNumberFormat="0" applyBorder="0" applyAlignment="0" applyProtection="0">
      <alignment vertical="center"/>
    </xf>
    <xf numFmtId="0" fontId="89" fillId="47" borderId="0" applyNumberFormat="0" applyBorder="0" applyAlignment="0" applyProtection="0">
      <alignment vertical="center"/>
    </xf>
    <xf numFmtId="0" fontId="89" fillId="47" borderId="0" applyNumberFormat="0" applyBorder="0" applyAlignment="0" applyProtection="0">
      <alignment vertical="center"/>
    </xf>
    <xf numFmtId="0" fontId="89" fillId="47" borderId="0" applyNumberFormat="0" applyBorder="0" applyAlignment="0" applyProtection="0">
      <alignment vertical="center"/>
    </xf>
    <xf numFmtId="0" fontId="89" fillId="47" borderId="0" applyNumberFormat="0" applyBorder="0" applyAlignment="0" applyProtection="0">
      <alignment vertical="center"/>
    </xf>
    <xf numFmtId="0" fontId="89" fillId="47" borderId="0" applyNumberFormat="0" applyBorder="0" applyAlignment="0" applyProtection="0">
      <alignment vertical="center"/>
    </xf>
    <xf numFmtId="0" fontId="89" fillId="47" borderId="0" applyNumberFormat="0" applyBorder="0" applyAlignment="0" applyProtection="0">
      <alignment vertical="center"/>
    </xf>
    <xf numFmtId="0" fontId="89" fillId="47" borderId="0" applyNumberFormat="0" applyBorder="0" applyAlignment="0" applyProtection="0">
      <alignment vertical="center"/>
    </xf>
    <xf numFmtId="0" fontId="89" fillId="47" borderId="0" applyNumberFormat="0" applyBorder="0" applyAlignment="0" applyProtection="0">
      <alignment vertical="center"/>
    </xf>
    <xf numFmtId="0" fontId="89" fillId="47" borderId="0" applyNumberFormat="0" applyBorder="0" applyAlignment="0" applyProtection="0">
      <alignment vertical="center"/>
    </xf>
    <xf numFmtId="0" fontId="89" fillId="47" borderId="0" applyNumberFormat="0" applyBorder="0" applyAlignment="0" applyProtection="0">
      <alignment vertical="center"/>
    </xf>
    <xf numFmtId="0" fontId="89" fillId="47" borderId="0" applyNumberFormat="0" applyBorder="0" applyAlignment="0" applyProtection="0">
      <alignment vertical="center"/>
    </xf>
    <xf numFmtId="0" fontId="89" fillId="48" borderId="0" applyNumberFormat="0" applyBorder="0" applyAlignment="0" applyProtection="0">
      <alignment vertical="center"/>
    </xf>
    <xf numFmtId="0" fontId="89" fillId="48" borderId="0" applyNumberFormat="0" applyBorder="0" applyAlignment="0" applyProtection="0">
      <alignment vertical="center"/>
    </xf>
    <xf numFmtId="0" fontId="89" fillId="48" borderId="0" applyNumberFormat="0" applyBorder="0" applyAlignment="0" applyProtection="0">
      <alignment vertical="center"/>
    </xf>
    <xf numFmtId="0" fontId="89" fillId="48" borderId="0" applyNumberFormat="0" applyBorder="0" applyAlignment="0" applyProtection="0">
      <alignment vertical="center"/>
    </xf>
    <xf numFmtId="0" fontId="89" fillId="48" borderId="0" applyNumberFormat="0" applyBorder="0" applyAlignment="0" applyProtection="0">
      <alignment vertical="center"/>
    </xf>
    <xf numFmtId="0" fontId="89" fillId="48" borderId="0" applyNumberFormat="0" applyBorder="0" applyAlignment="0" applyProtection="0">
      <alignment vertical="center"/>
    </xf>
    <xf numFmtId="0" fontId="89" fillId="48" borderId="0" applyNumberFormat="0" applyBorder="0" applyAlignment="0" applyProtection="0">
      <alignment vertical="center"/>
    </xf>
    <xf numFmtId="0" fontId="89" fillId="48" borderId="0" applyNumberFormat="0" applyBorder="0" applyAlignment="0" applyProtection="0">
      <alignment vertical="center"/>
    </xf>
    <xf numFmtId="0" fontId="89" fillId="48" borderId="0" applyNumberFormat="0" applyBorder="0" applyAlignment="0" applyProtection="0">
      <alignment vertical="center"/>
    </xf>
    <xf numFmtId="0" fontId="89" fillId="48" borderId="0" applyNumberFormat="0" applyBorder="0" applyAlignment="0" applyProtection="0">
      <alignment vertical="center"/>
    </xf>
    <xf numFmtId="0" fontId="89" fillId="48" borderId="0" applyNumberFormat="0" applyBorder="0" applyAlignment="0" applyProtection="0">
      <alignment vertical="center"/>
    </xf>
    <xf numFmtId="0" fontId="89" fillId="48" borderId="0" applyNumberFormat="0" applyBorder="0" applyAlignment="0" applyProtection="0">
      <alignment vertical="center"/>
    </xf>
    <xf numFmtId="0" fontId="89" fillId="48" borderId="0" applyNumberFormat="0" applyBorder="0" applyAlignment="0" applyProtection="0">
      <alignment vertical="center"/>
    </xf>
    <xf numFmtId="0" fontId="89" fillId="48" borderId="0" applyNumberFormat="0" applyBorder="0" applyAlignment="0" applyProtection="0">
      <alignment vertical="center"/>
    </xf>
    <xf numFmtId="0" fontId="89" fillId="48" borderId="0" applyNumberFormat="0" applyBorder="0" applyAlignment="0" applyProtection="0">
      <alignment vertical="center"/>
    </xf>
    <xf numFmtId="0" fontId="89" fillId="48" borderId="0" applyNumberFormat="0" applyBorder="0" applyAlignment="0" applyProtection="0">
      <alignment vertical="center"/>
    </xf>
    <xf numFmtId="0" fontId="89" fillId="48" borderId="0" applyNumberFormat="0" applyBorder="0" applyAlignment="0" applyProtection="0">
      <alignment vertical="center"/>
    </xf>
    <xf numFmtId="0" fontId="89" fillId="48" borderId="0" applyNumberFormat="0" applyBorder="0" applyAlignment="0" applyProtection="0">
      <alignment vertical="center"/>
    </xf>
    <xf numFmtId="0" fontId="89" fillId="48" borderId="0" applyNumberFormat="0" applyBorder="0" applyAlignment="0" applyProtection="0">
      <alignment vertical="center"/>
    </xf>
    <xf numFmtId="0" fontId="89" fillId="48" borderId="0" applyNumberFormat="0" applyBorder="0" applyAlignment="0" applyProtection="0">
      <alignment vertical="center"/>
    </xf>
    <xf numFmtId="0" fontId="27" fillId="5" borderId="0" applyNumberFormat="0" applyBorder="0" applyAlignment="0" applyProtection="0">
      <alignment vertical="center"/>
    </xf>
    <xf numFmtId="0" fontId="27" fillId="7" borderId="0" applyNumberFormat="0" applyBorder="0" applyAlignment="0" applyProtection="0">
      <alignment vertical="center"/>
    </xf>
    <xf numFmtId="0" fontId="89" fillId="48" borderId="0" applyNumberFormat="0" applyBorder="0" applyAlignment="0" applyProtection="0">
      <alignment vertical="center"/>
    </xf>
    <xf numFmtId="0" fontId="89" fillId="48" borderId="0" applyNumberFormat="0" applyBorder="0" applyAlignment="0" applyProtection="0">
      <alignment vertical="center"/>
    </xf>
    <xf numFmtId="0" fontId="89" fillId="48" borderId="0" applyNumberFormat="0" applyBorder="0" applyAlignment="0" applyProtection="0">
      <alignment vertical="center"/>
    </xf>
    <xf numFmtId="0" fontId="89" fillId="48" borderId="0" applyNumberFormat="0" applyBorder="0" applyAlignment="0" applyProtection="0">
      <alignment vertical="center"/>
    </xf>
    <xf numFmtId="0" fontId="89" fillId="48" borderId="0" applyNumberFormat="0" applyBorder="0" applyAlignment="0" applyProtection="0">
      <alignment vertical="center"/>
    </xf>
    <xf numFmtId="0" fontId="89" fillId="48" borderId="0" applyNumberFormat="0" applyBorder="0" applyAlignment="0" applyProtection="0">
      <alignment vertical="center"/>
    </xf>
    <xf numFmtId="0" fontId="89" fillId="48" borderId="0" applyNumberFormat="0" applyBorder="0" applyAlignment="0" applyProtection="0">
      <alignment vertical="center"/>
    </xf>
    <xf numFmtId="0" fontId="89" fillId="48" borderId="0" applyNumberFormat="0" applyBorder="0" applyAlignment="0" applyProtection="0">
      <alignment vertical="center"/>
    </xf>
    <xf numFmtId="0" fontId="89" fillId="48" borderId="0" applyNumberFormat="0" applyBorder="0" applyAlignment="0" applyProtection="0">
      <alignment vertical="center"/>
    </xf>
    <xf numFmtId="0" fontId="89" fillId="48" borderId="0" applyNumberFormat="0" applyBorder="0" applyAlignment="0" applyProtection="0">
      <alignment vertical="center"/>
    </xf>
    <xf numFmtId="0" fontId="27" fillId="5" borderId="0" applyNumberFormat="0" applyBorder="0" applyAlignment="0" applyProtection="0">
      <alignment vertical="center"/>
    </xf>
    <xf numFmtId="0" fontId="89" fillId="48" borderId="0" applyNumberFormat="0" applyBorder="0" applyAlignment="0" applyProtection="0">
      <alignment vertical="center"/>
    </xf>
    <xf numFmtId="0" fontId="89" fillId="48" borderId="0" applyNumberFormat="0" applyBorder="0" applyAlignment="0" applyProtection="0">
      <alignment vertical="center"/>
    </xf>
    <xf numFmtId="0" fontId="89" fillId="48" borderId="0" applyNumberFormat="0" applyBorder="0" applyAlignment="0" applyProtection="0">
      <alignment vertical="center"/>
    </xf>
    <xf numFmtId="0" fontId="89" fillId="48" borderId="0" applyNumberFormat="0" applyBorder="0" applyAlignment="0" applyProtection="0">
      <alignment vertical="center"/>
    </xf>
    <xf numFmtId="0" fontId="89" fillId="48" borderId="0" applyNumberFormat="0" applyBorder="0" applyAlignment="0" applyProtection="0">
      <alignment vertical="center"/>
    </xf>
    <xf numFmtId="0" fontId="89" fillId="48" borderId="0" applyNumberFormat="0" applyBorder="0" applyAlignment="0" applyProtection="0">
      <alignment vertical="center"/>
    </xf>
    <xf numFmtId="0" fontId="89" fillId="48" borderId="0" applyNumberFormat="0" applyBorder="0" applyAlignment="0" applyProtection="0">
      <alignment vertical="center"/>
    </xf>
    <xf numFmtId="0" fontId="89" fillId="48" borderId="0" applyNumberFormat="0" applyBorder="0" applyAlignment="0" applyProtection="0">
      <alignment vertical="center"/>
    </xf>
    <xf numFmtId="0" fontId="89" fillId="48" borderId="0" applyNumberFormat="0" applyBorder="0" applyAlignment="0" applyProtection="0">
      <alignment vertical="center"/>
    </xf>
    <xf numFmtId="0" fontId="89" fillId="48" borderId="0" applyNumberFormat="0" applyBorder="0" applyAlignment="0" applyProtection="0">
      <alignment vertical="center"/>
    </xf>
    <xf numFmtId="0" fontId="89" fillId="48" borderId="0" applyNumberFormat="0" applyBorder="0" applyAlignment="0" applyProtection="0">
      <alignment vertical="center"/>
    </xf>
    <xf numFmtId="0" fontId="89" fillId="48" borderId="0" applyNumberFormat="0" applyBorder="0" applyAlignment="0" applyProtection="0">
      <alignment vertical="center"/>
    </xf>
    <xf numFmtId="0" fontId="89" fillId="49" borderId="0" applyNumberFormat="0" applyBorder="0" applyAlignment="0" applyProtection="0">
      <alignment vertical="center"/>
    </xf>
    <xf numFmtId="0" fontId="89" fillId="49" borderId="0" applyNumberFormat="0" applyBorder="0" applyAlignment="0" applyProtection="0">
      <alignment vertical="center"/>
    </xf>
    <xf numFmtId="0" fontId="89" fillId="49" borderId="0" applyNumberFormat="0" applyBorder="0" applyAlignment="0" applyProtection="0">
      <alignment vertical="center"/>
    </xf>
    <xf numFmtId="0" fontId="89" fillId="49" borderId="0" applyNumberFormat="0" applyBorder="0" applyAlignment="0" applyProtection="0">
      <alignment vertical="center"/>
    </xf>
    <xf numFmtId="0" fontId="89" fillId="49" borderId="0" applyNumberFormat="0" applyBorder="0" applyAlignment="0" applyProtection="0">
      <alignment vertical="center"/>
    </xf>
    <xf numFmtId="0" fontId="89" fillId="49" borderId="0" applyNumberFormat="0" applyBorder="0" applyAlignment="0" applyProtection="0">
      <alignment vertical="center"/>
    </xf>
    <xf numFmtId="0" fontId="89" fillId="49" borderId="0" applyNumberFormat="0" applyBorder="0" applyAlignment="0" applyProtection="0">
      <alignment vertical="center"/>
    </xf>
    <xf numFmtId="0" fontId="89" fillId="49" borderId="0" applyNumberFormat="0" applyBorder="0" applyAlignment="0" applyProtection="0">
      <alignment vertical="center"/>
    </xf>
    <xf numFmtId="0" fontId="89" fillId="49" borderId="0" applyNumberFormat="0" applyBorder="0" applyAlignment="0" applyProtection="0">
      <alignment vertical="center"/>
    </xf>
    <xf numFmtId="0" fontId="89" fillId="49" borderId="0" applyNumberFormat="0" applyBorder="0" applyAlignment="0" applyProtection="0">
      <alignment vertical="center"/>
    </xf>
    <xf numFmtId="0" fontId="89" fillId="49" borderId="0" applyNumberFormat="0" applyBorder="0" applyAlignment="0" applyProtection="0">
      <alignment vertical="center"/>
    </xf>
    <xf numFmtId="0" fontId="89" fillId="49" borderId="0" applyNumberFormat="0" applyBorder="0" applyAlignment="0" applyProtection="0">
      <alignment vertical="center"/>
    </xf>
    <xf numFmtId="0" fontId="89" fillId="49" borderId="0" applyNumberFormat="0" applyBorder="0" applyAlignment="0" applyProtection="0">
      <alignment vertical="center"/>
    </xf>
    <xf numFmtId="0" fontId="89" fillId="49" borderId="0" applyNumberFormat="0" applyBorder="0" applyAlignment="0" applyProtection="0">
      <alignment vertical="center"/>
    </xf>
    <xf numFmtId="0" fontId="89" fillId="49" borderId="0" applyNumberFormat="0" applyBorder="0" applyAlignment="0" applyProtection="0">
      <alignment vertical="center"/>
    </xf>
    <xf numFmtId="0" fontId="89" fillId="49" borderId="0" applyNumberFormat="0" applyBorder="0" applyAlignment="0" applyProtection="0">
      <alignment vertical="center"/>
    </xf>
    <xf numFmtId="0" fontId="89" fillId="49" borderId="0" applyNumberFormat="0" applyBorder="0" applyAlignment="0" applyProtection="0">
      <alignment vertical="center"/>
    </xf>
    <xf numFmtId="0" fontId="89" fillId="49" borderId="0" applyNumberFormat="0" applyBorder="0" applyAlignment="0" applyProtection="0">
      <alignment vertical="center"/>
    </xf>
    <xf numFmtId="0" fontId="89" fillId="49" borderId="0" applyNumberFormat="0" applyBorder="0" applyAlignment="0" applyProtection="0">
      <alignment vertical="center"/>
    </xf>
    <xf numFmtId="0" fontId="89" fillId="49" borderId="0" applyNumberFormat="0" applyBorder="0" applyAlignment="0" applyProtection="0">
      <alignment vertical="center"/>
    </xf>
    <xf numFmtId="0" fontId="27" fillId="6" borderId="0" applyNumberFormat="0" applyBorder="0" applyAlignment="0" applyProtection="0">
      <alignment vertical="center"/>
    </xf>
    <xf numFmtId="0" fontId="89" fillId="49" borderId="0" applyNumberFormat="0" applyBorder="0" applyAlignment="0" applyProtection="0">
      <alignment vertical="center"/>
    </xf>
    <xf numFmtId="0" fontId="89" fillId="49" borderId="0" applyNumberFormat="0" applyBorder="0" applyAlignment="0" applyProtection="0">
      <alignment vertical="center"/>
    </xf>
    <xf numFmtId="0" fontId="89" fillId="49" borderId="0" applyNumberFormat="0" applyBorder="0" applyAlignment="0" applyProtection="0">
      <alignment vertical="center"/>
    </xf>
    <xf numFmtId="0" fontId="89" fillId="49" borderId="0" applyNumberFormat="0" applyBorder="0" applyAlignment="0" applyProtection="0">
      <alignment vertical="center"/>
    </xf>
    <xf numFmtId="0" fontId="89" fillId="49" borderId="0" applyNumberFormat="0" applyBorder="0" applyAlignment="0" applyProtection="0">
      <alignment vertical="center"/>
    </xf>
    <xf numFmtId="0" fontId="89" fillId="49" borderId="0" applyNumberFormat="0" applyBorder="0" applyAlignment="0" applyProtection="0">
      <alignment vertical="center"/>
    </xf>
    <xf numFmtId="0" fontId="89" fillId="49" borderId="0" applyNumberFormat="0" applyBorder="0" applyAlignment="0" applyProtection="0">
      <alignment vertical="center"/>
    </xf>
    <xf numFmtId="0" fontId="89" fillId="49" borderId="0" applyNumberFormat="0" applyBorder="0" applyAlignment="0" applyProtection="0">
      <alignment vertical="center"/>
    </xf>
    <xf numFmtId="0" fontId="89" fillId="49" borderId="0" applyNumberFormat="0" applyBorder="0" applyAlignment="0" applyProtection="0">
      <alignment vertical="center"/>
    </xf>
    <xf numFmtId="0" fontId="89" fillId="49" borderId="0" applyNumberFormat="0" applyBorder="0" applyAlignment="0" applyProtection="0">
      <alignment vertical="center"/>
    </xf>
    <xf numFmtId="0" fontId="27" fillId="6" borderId="0" applyNumberFormat="0" applyBorder="0" applyAlignment="0" applyProtection="0">
      <alignment vertical="center"/>
    </xf>
    <xf numFmtId="0" fontId="89" fillId="49" borderId="0" applyNumberFormat="0" applyBorder="0" applyAlignment="0" applyProtection="0">
      <alignment vertical="center"/>
    </xf>
    <xf numFmtId="0" fontId="89" fillId="49" borderId="0" applyNumberFormat="0" applyBorder="0" applyAlignment="0" applyProtection="0">
      <alignment vertical="center"/>
    </xf>
    <xf numFmtId="0" fontId="89" fillId="49" borderId="0" applyNumberFormat="0" applyBorder="0" applyAlignment="0" applyProtection="0">
      <alignment vertical="center"/>
    </xf>
    <xf numFmtId="0" fontId="89" fillId="49" borderId="0" applyNumberFormat="0" applyBorder="0" applyAlignment="0" applyProtection="0">
      <alignment vertical="center"/>
    </xf>
    <xf numFmtId="0" fontId="89" fillId="49" borderId="0" applyNumberFormat="0" applyBorder="0" applyAlignment="0" applyProtection="0">
      <alignment vertical="center"/>
    </xf>
    <xf numFmtId="0" fontId="89" fillId="49" borderId="0" applyNumberFormat="0" applyBorder="0" applyAlignment="0" applyProtection="0">
      <alignment vertical="center"/>
    </xf>
    <xf numFmtId="0" fontId="89" fillId="49" borderId="0" applyNumberFormat="0" applyBorder="0" applyAlignment="0" applyProtection="0">
      <alignment vertical="center"/>
    </xf>
    <xf numFmtId="0" fontId="89" fillId="49" borderId="0" applyNumberFormat="0" applyBorder="0" applyAlignment="0" applyProtection="0">
      <alignment vertical="center"/>
    </xf>
    <xf numFmtId="0" fontId="89" fillId="49" borderId="0" applyNumberFormat="0" applyBorder="0" applyAlignment="0" applyProtection="0">
      <alignment vertical="center"/>
    </xf>
    <xf numFmtId="0" fontId="89" fillId="49" borderId="0" applyNumberFormat="0" applyBorder="0" applyAlignment="0" applyProtection="0">
      <alignment vertical="center"/>
    </xf>
    <xf numFmtId="0" fontId="89" fillId="49" borderId="0" applyNumberFormat="0" applyBorder="0" applyAlignment="0" applyProtection="0">
      <alignment vertical="center"/>
    </xf>
    <xf numFmtId="0" fontId="89" fillId="49" borderId="0" applyNumberFormat="0" applyBorder="0" applyAlignment="0" applyProtection="0">
      <alignment vertical="center"/>
    </xf>
    <xf numFmtId="0" fontId="89" fillId="50" borderId="0" applyNumberFormat="0" applyBorder="0" applyAlignment="0" applyProtection="0">
      <alignment vertical="center"/>
    </xf>
    <xf numFmtId="0" fontId="89" fillId="50" borderId="0" applyNumberFormat="0" applyBorder="0" applyAlignment="0" applyProtection="0">
      <alignment vertical="center"/>
    </xf>
    <xf numFmtId="0" fontId="89" fillId="50" borderId="0" applyNumberFormat="0" applyBorder="0" applyAlignment="0" applyProtection="0">
      <alignment vertical="center"/>
    </xf>
    <xf numFmtId="0" fontId="89" fillId="50" borderId="0" applyNumberFormat="0" applyBorder="0" applyAlignment="0" applyProtection="0">
      <alignment vertical="center"/>
    </xf>
    <xf numFmtId="0" fontId="89" fillId="50" borderId="0" applyNumberFormat="0" applyBorder="0" applyAlignment="0" applyProtection="0">
      <alignment vertical="center"/>
    </xf>
    <xf numFmtId="0" fontId="89" fillId="50" borderId="0" applyNumberFormat="0" applyBorder="0" applyAlignment="0" applyProtection="0">
      <alignment vertical="center"/>
    </xf>
    <xf numFmtId="0" fontId="89" fillId="50" borderId="0" applyNumberFormat="0" applyBorder="0" applyAlignment="0" applyProtection="0">
      <alignment vertical="center"/>
    </xf>
    <xf numFmtId="0" fontId="89" fillId="50" borderId="0" applyNumberFormat="0" applyBorder="0" applyAlignment="0" applyProtection="0">
      <alignment vertical="center"/>
    </xf>
    <xf numFmtId="0" fontId="89" fillId="50" borderId="0" applyNumberFormat="0" applyBorder="0" applyAlignment="0" applyProtection="0">
      <alignment vertical="center"/>
    </xf>
    <xf numFmtId="0" fontId="89" fillId="50" borderId="0" applyNumberFormat="0" applyBorder="0" applyAlignment="0" applyProtection="0">
      <alignment vertical="center"/>
    </xf>
    <xf numFmtId="0" fontId="89" fillId="50" borderId="0" applyNumberFormat="0" applyBorder="0" applyAlignment="0" applyProtection="0">
      <alignment vertical="center"/>
    </xf>
    <xf numFmtId="0" fontId="89" fillId="50" borderId="0" applyNumberFormat="0" applyBorder="0" applyAlignment="0" applyProtection="0">
      <alignment vertical="center"/>
    </xf>
    <xf numFmtId="0" fontId="89" fillId="50" borderId="0" applyNumberFormat="0" applyBorder="0" applyAlignment="0" applyProtection="0">
      <alignment vertical="center"/>
    </xf>
    <xf numFmtId="0" fontId="89" fillId="50" borderId="0" applyNumberFormat="0" applyBorder="0" applyAlignment="0" applyProtection="0">
      <alignment vertical="center"/>
    </xf>
    <xf numFmtId="0" fontId="89" fillId="50" borderId="0" applyNumberFormat="0" applyBorder="0" applyAlignment="0" applyProtection="0">
      <alignment vertical="center"/>
    </xf>
    <xf numFmtId="0" fontId="89" fillId="50" borderId="0" applyNumberFormat="0" applyBorder="0" applyAlignment="0" applyProtection="0">
      <alignment vertical="center"/>
    </xf>
    <xf numFmtId="0" fontId="89" fillId="50" borderId="0" applyNumberFormat="0" applyBorder="0" applyAlignment="0" applyProtection="0">
      <alignment vertical="center"/>
    </xf>
    <xf numFmtId="0" fontId="89" fillId="50" borderId="0" applyNumberFormat="0" applyBorder="0" applyAlignment="0" applyProtection="0">
      <alignment vertical="center"/>
    </xf>
    <xf numFmtId="0" fontId="89" fillId="50" borderId="0" applyNumberFormat="0" applyBorder="0" applyAlignment="0" applyProtection="0">
      <alignment vertical="center"/>
    </xf>
    <xf numFmtId="0" fontId="89" fillId="50" borderId="0" applyNumberFormat="0" applyBorder="0" applyAlignment="0" applyProtection="0">
      <alignment vertical="center"/>
    </xf>
    <xf numFmtId="0" fontId="27" fillId="7" borderId="0" applyNumberFormat="0" applyBorder="0" applyAlignment="0" applyProtection="0">
      <alignment vertical="center"/>
    </xf>
    <xf numFmtId="0" fontId="27" fillId="26" borderId="0" applyNumberFormat="0" applyBorder="0" applyAlignment="0" applyProtection="0">
      <alignment vertical="center"/>
    </xf>
    <xf numFmtId="0" fontId="89" fillId="50" borderId="0" applyNumberFormat="0" applyBorder="0" applyAlignment="0" applyProtection="0">
      <alignment vertical="center"/>
    </xf>
    <xf numFmtId="0" fontId="89" fillId="50" borderId="0" applyNumberFormat="0" applyBorder="0" applyAlignment="0" applyProtection="0">
      <alignment vertical="center"/>
    </xf>
    <xf numFmtId="0" fontId="89" fillId="50" borderId="0" applyNumberFormat="0" applyBorder="0" applyAlignment="0" applyProtection="0">
      <alignment vertical="center"/>
    </xf>
    <xf numFmtId="0" fontId="89" fillId="50" borderId="0" applyNumberFormat="0" applyBorder="0" applyAlignment="0" applyProtection="0">
      <alignment vertical="center"/>
    </xf>
    <xf numFmtId="0" fontId="89" fillId="50" borderId="0" applyNumberFormat="0" applyBorder="0" applyAlignment="0" applyProtection="0">
      <alignment vertical="center"/>
    </xf>
    <xf numFmtId="0" fontId="89" fillId="50" borderId="0" applyNumberFormat="0" applyBorder="0" applyAlignment="0" applyProtection="0">
      <alignment vertical="center"/>
    </xf>
    <xf numFmtId="0" fontId="89" fillId="50" borderId="0" applyNumberFormat="0" applyBorder="0" applyAlignment="0" applyProtection="0">
      <alignment vertical="center"/>
    </xf>
    <xf numFmtId="0" fontId="89" fillId="50" borderId="0" applyNumberFormat="0" applyBorder="0" applyAlignment="0" applyProtection="0">
      <alignment vertical="center"/>
    </xf>
    <xf numFmtId="0" fontId="89" fillId="50" borderId="0" applyNumberFormat="0" applyBorder="0" applyAlignment="0" applyProtection="0">
      <alignment vertical="center"/>
    </xf>
    <xf numFmtId="0" fontId="89" fillId="50" borderId="0" applyNumberFormat="0" applyBorder="0" applyAlignment="0" applyProtection="0">
      <alignment vertical="center"/>
    </xf>
    <xf numFmtId="0" fontId="27" fillId="7" borderId="0" applyNumberFormat="0" applyBorder="0" applyAlignment="0" applyProtection="0">
      <alignment vertical="center"/>
    </xf>
    <xf numFmtId="0" fontId="89" fillId="50" borderId="0" applyNumberFormat="0" applyBorder="0" applyAlignment="0" applyProtection="0">
      <alignment vertical="center"/>
    </xf>
    <xf numFmtId="0" fontId="89" fillId="50" borderId="0" applyNumberFormat="0" applyBorder="0" applyAlignment="0" applyProtection="0">
      <alignment vertical="center"/>
    </xf>
    <xf numFmtId="0" fontId="89" fillId="50" borderId="0" applyNumberFormat="0" applyBorder="0" applyAlignment="0" applyProtection="0">
      <alignment vertical="center"/>
    </xf>
    <xf numFmtId="0" fontId="89" fillId="50" borderId="0" applyNumberFormat="0" applyBorder="0" applyAlignment="0" applyProtection="0">
      <alignment vertical="center"/>
    </xf>
    <xf numFmtId="0" fontId="89" fillId="50" borderId="0" applyNumberFormat="0" applyBorder="0" applyAlignment="0" applyProtection="0">
      <alignment vertical="center"/>
    </xf>
    <xf numFmtId="0" fontId="89" fillId="50" borderId="0" applyNumberFormat="0" applyBorder="0" applyAlignment="0" applyProtection="0">
      <alignment vertical="center"/>
    </xf>
    <xf numFmtId="0" fontId="89" fillId="50" borderId="0" applyNumberFormat="0" applyBorder="0" applyAlignment="0" applyProtection="0">
      <alignment vertical="center"/>
    </xf>
    <xf numFmtId="0" fontId="89" fillId="50" borderId="0" applyNumberFormat="0" applyBorder="0" applyAlignment="0" applyProtection="0">
      <alignment vertical="center"/>
    </xf>
    <xf numFmtId="0" fontId="89" fillId="50" borderId="0" applyNumberFormat="0" applyBorder="0" applyAlignment="0" applyProtection="0">
      <alignment vertical="center"/>
    </xf>
    <xf numFmtId="0" fontId="89" fillId="50" borderId="0" applyNumberFormat="0" applyBorder="0" applyAlignment="0" applyProtection="0">
      <alignment vertical="center"/>
    </xf>
    <xf numFmtId="0" fontId="89" fillId="50" borderId="0" applyNumberFormat="0" applyBorder="0" applyAlignment="0" applyProtection="0">
      <alignment vertical="center"/>
    </xf>
    <xf numFmtId="0" fontId="89" fillId="50" borderId="0" applyNumberFormat="0" applyBorder="0" applyAlignment="0" applyProtection="0">
      <alignment vertical="center"/>
    </xf>
    <xf numFmtId="0" fontId="58" fillId="8" borderId="0" applyNumberFormat="0" applyBorder="0" applyAlignment="0" applyProtection="0"/>
    <xf numFmtId="0" fontId="58" fillId="10" borderId="0" applyNumberFormat="0" applyBorder="0" applyAlignment="0" applyProtection="0"/>
    <xf numFmtId="0" fontId="58" fillId="11" borderId="0" applyNumberFormat="0" applyBorder="0" applyAlignment="0" applyProtection="0"/>
    <xf numFmtId="0" fontId="58" fillId="5" borderId="0" applyNumberFormat="0" applyBorder="0" applyAlignment="0" applyProtection="0"/>
    <xf numFmtId="0" fontId="58" fillId="8" borderId="0" applyNumberFormat="0" applyBorder="0" applyAlignment="0" applyProtection="0"/>
    <xf numFmtId="0" fontId="58" fillId="12" borderId="0" applyNumberFormat="0" applyBorder="0" applyAlignment="0" applyProtection="0"/>
    <xf numFmtId="0" fontId="89" fillId="71" borderId="0" applyNumberFormat="0" applyBorder="0" applyAlignment="0" applyProtection="0">
      <alignment vertical="center"/>
    </xf>
    <xf numFmtId="0" fontId="89" fillId="71" borderId="0" applyNumberFormat="0" applyBorder="0" applyAlignment="0" applyProtection="0">
      <alignment vertical="center"/>
    </xf>
    <xf numFmtId="0" fontId="89" fillId="71" borderId="0" applyNumberFormat="0" applyBorder="0" applyAlignment="0" applyProtection="0">
      <alignment vertical="center"/>
    </xf>
    <xf numFmtId="0" fontId="89" fillId="71" borderId="0" applyNumberFormat="0" applyBorder="0" applyAlignment="0" applyProtection="0">
      <alignment vertical="center"/>
    </xf>
    <xf numFmtId="0" fontId="89" fillId="71" borderId="0" applyNumberFormat="0" applyBorder="0" applyAlignment="0" applyProtection="0">
      <alignment vertical="center"/>
    </xf>
    <xf numFmtId="0" fontId="89" fillId="71" borderId="0" applyNumberFormat="0" applyBorder="0" applyAlignment="0" applyProtection="0">
      <alignment vertical="center"/>
    </xf>
    <xf numFmtId="0" fontId="89" fillId="71" borderId="0" applyNumberFormat="0" applyBorder="0" applyAlignment="0" applyProtection="0">
      <alignment vertical="center"/>
    </xf>
    <xf numFmtId="0" fontId="89" fillId="71" borderId="0" applyNumberFormat="0" applyBorder="0" applyAlignment="0" applyProtection="0">
      <alignment vertical="center"/>
    </xf>
    <xf numFmtId="0" fontId="89" fillId="71" borderId="0" applyNumberFormat="0" applyBorder="0" applyAlignment="0" applyProtection="0">
      <alignment vertical="center"/>
    </xf>
    <xf numFmtId="0" fontId="89" fillId="71" borderId="0" applyNumberFormat="0" applyBorder="0" applyAlignment="0" applyProtection="0">
      <alignment vertical="center"/>
    </xf>
    <xf numFmtId="0" fontId="89" fillId="71" borderId="0" applyNumberFormat="0" applyBorder="0" applyAlignment="0" applyProtection="0">
      <alignment vertical="center"/>
    </xf>
    <xf numFmtId="0" fontId="89" fillId="71" borderId="0" applyNumberFormat="0" applyBorder="0" applyAlignment="0" applyProtection="0">
      <alignment vertical="center"/>
    </xf>
    <xf numFmtId="0" fontId="89" fillId="71" borderId="0" applyNumberFormat="0" applyBorder="0" applyAlignment="0" applyProtection="0">
      <alignment vertical="center"/>
    </xf>
    <xf numFmtId="0" fontId="89" fillId="71" borderId="0" applyNumberFormat="0" applyBorder="0" applyAlignment="0" applyProtection="0">
      <alignment vertical="center"/>
    </xf>
    <xf numFmtId="0" fontId="89" fillId="71" borderId="0" applyNumberFormat="0" applyBorder="0" applyAlignment="0" applyProtection="0">
      <alignment vertical="center"/>
    </xf>
    <xf numFmtId="0" fontId="89" fillId="71" borderId="0" applyNumberFormat="0" applyBorder="0" applyAlignment="0" applyProtection="0">
      <alignment vertical="center"/>
    </xf>
    <xf numFmtId="0" fontId="89" fillId="71" borderId="0" applyNumberFormat="0" applyBorder="0" applyAlignment="0" applyProtection="0">
      <alignment vertical="center"/>
    </xf>
    <xf numFmtId="0" fontId="89" fillId="71" borderId="0" applyNumberFormat="0" applyBorder="0" applyAlignment="0" applyProtection="0">
      <alignment vertical="center"/>
    </xf>
    <xf numFmtId="0" fontId="89" fillId="71" borderId="0" applyNumberFormat="0" applyBorder="0" applyAlignment="0" applyProtection="0">
      <alignment vertical="center"/>
    </xf>
    <xf numFmtId="0" fontId="89" fillId="71" borderId="0" applyNumberFormat="0" applyBorder="0" applyAlignment="0" applyProtection="0">
      <alignment vertical="center"/>
    </xf>
    <xf numFmtId="0" fontId="27" fillId="8" borderId="0" applyNumberFormat="0" applyBorder="0" applyAlignment="0" applyProtection="0">
      <alignment vertical="center"/>
    </xf>
    <xf numFmtId="0" fontId="27" fillId="6" borderId="0" applyNumberFormat="0" applyBorder="0" applyAlignment="0" applyProtection="0">
      <alignment vertical="center"/>
    </xf>
    <xf numFmtId="0" fontId="89" fillId="71" borderId="0" applyNumberFormat="0" applyBorder="0" applyAlignment="0" applyProtection="0">
      <alignment vertical="center"/>
    </xf>
    <xf numFmtId="0" fontId="89" fillId="71" borderId="0" applyNumberFormat="0" applyBorder="0" applyAlignment="0" applyProtection="0">
      <alignment vertical="center"/>
    </xf>
    <xf numFmtId="0" fontId="89" fillId="71" borderId="0" applyNumberFormat="0" applyBorder="0" applyAlignment="0" applyProtection="0">
      <alignment vertical="center"/>
    </xf>
    <xf numFmtId="0" fontId="89" fillId="71" borderId="0" applyNumberFormat="0" applyBorder="0" applyAlignment="0" applyProtection="0">
      <alignment vertical="center"/>
    </xf>
    <xf numFmtId="0" fontId="89" fillId="71" borderId="0" applyNumberFormat="0" applyBorder="0" applyAlignment="0" applyProtection="0">
      <alignment vertical="center"/>
    </xf>
    <xf numFmtId="0" fontId="89" fillId="71" borderId="0" applyNumberFormat="0" applyBorder="0" applyAlignment="0" applyProtection="0">
      <alignment vertical="center"/>
    </xf>
    <xf numFmtId="0" fontId="89" fillId="71" borderId="0" applyNumberFormat="0" applyBorder="0" applyAlignment="0" applyProtection="0">
      <alignment vertical="center"/>
    </xf>
    <xf numFmtId="0" fontId="89" fillId="71" borderId="0" applyNumberFormat="0" applyBorder="0" applyAlignment="0" applyProtection="0">
      <alignment vertical="center"/>
    </xf>
    <xf numFmtId="0" fontId="89" fillId="71" borderId="0" applyNumberFormat="0" applyBorder="0" applyAlignment="0" applyProtection="0">
      <alignment vertical="center"/>
    </xf>
    <xf numFmtId="0" fontId="89" fillId="71" borderId="0" applyNumberFormat="0" applyBorder="0" applyAlignment="0" applyProtection="0">
      <alignment vertical="center"/>
    </xf>
    <xf numFmtId="0" fontId="27" fillId="8" borderId="0" applyNumberFormat="0" applyBorder="0" applyAlignment="0" applyProtection="0">
      <alignment vertical="center"/>
    </xf>
    <xf numFmtId="0" fontId="89" fillId="71" borderId="0" applyNumberFormat="0" applyBorder="0" applyAlignment="0" applyProtection="0">
      <alignment vertical="center"/>
    </xf>
    <xf numFmtId="0" fontId="89" fillId="71" borderId="0" applyNumberFormat="0" applyBorder="0" applyAlignment="0" applyProtection="0">
      <alignment vertical="center"/>
    </xf>
    <xf numFmtId="0" fontId="89" fillId="71" borderId="0" applyNumberFormat="0" applyBorder="0" applyAlignment="0" applyProtection="0">
      <alignment vertical="center"/>
    </xf>
    <xf numFmtId="0" fontId="89" fillId="71" borderId="0" applyNumberFormat="0" applyBorder="0" applyAlignment="0" applyProtection="0">
      <alignment vertical="center"/>
    </xf>
    <xf numFmtId="0" fontId="89" fillId="71" borderId="0" applyNumberFormat="0" applyBorder="0" applyAlignment="0" applyProtection="0">
      <alignment vertical="center"/>
    </xf>
    <xf numFmtId="0" fontId="89" fillId="71" borderId="0" applyNumberFormat="0" applyBorder="0" applyAlignment="0" applyProtection="0">
      <alignment vertical="center"/>
    </xf>
    <xf numFmtId="0" fontId="89" fillId="71" borderId="0" applyNumberFormat="0" applyBorder="0" applyAlignment="0" applyProtection="0">
      <alignment vertical="center"/>
    </xf>
    <xf numFmtId="0" fontId="89" fillId="71" borderId="0" applyNumberFormat="0" applyBorder="0" applyAlignment="0" applyProtection="0">
      <alignment vertical="center"/>
    </xf>
    <xf numFmtId="0" fontId="89" fillId="71" borderId="0" applyNumberFormat="0" applyBorder="0" applyAlignment="0" applyProtection="0">
      <alignment vertical="center"/>
    </xf>
    <xf numFmtId="0" fontId="89" fillId="71" borderId="0" applyNumberFormat="0" applyBorder="0" applyAlignment="0" applyProtection="0">
      <alignment vertical="center"/>
    </xf>
    <xf numFmtId="0" fontId="89" fillId="71" borderId="0" applyNumberFormat="0" applyBorder="0" applyAlignment="0" applyProtection="0">
      <alignment vertical="center"/>
    </xf>
    <xf numFmtId="0" fontId="89" fillId="71" borderId="0" applyNumberFormat="0" applyBorder="0" applyAlignment="0" applyProtection="0">
      <alignment vertical="center"/>
    </xf>
    <xf numFmtId="0" fontId="89" fillId="51" borderId="0" applyNumberFormat="0" applyBorder="0" applyAlignment="0" applyProtection="0">
      <alignment vertical="center"/>
    </xf>
    <xf numFmtId="0" fontId="89" fillId="51" borderId="0" applyNumberFormat="0" applyBorder="0" applyAlignment="0" applyProtection="0">
      <alignment vertical="center"/>
    </xf>
    <xf numFmtId="0" fontId="89" fillId="51" borderId="0" applyNumberFormat="0" applyBorder="0" applyAlignment="0" applyProtection="0">
      <alignment vertical="center"/>
    </xf>
    <xf numFmtId="0" fontId="89" fillId="51" borderId="0" applyNumberFormat="0" applyBorder="0" applyAlignment="0" applyProtection="0">
      <alignment vertical="center"/>
    </xf>
    <xf numFmtId="0" fontId="89" fillId="51" borderId="0" applyNumberFormat="0" applyBorder="0" applyAlignment="0" applyProtection="0">
      <alignment vertical="center"/>
    </xf>
    <xf numFmtId="0" fontId="89" fillId="51" borderId="0" applyNumberFormat="0" applyBorder="0" applyAlignment="0" applyProtection="0">
      <alignment vertical="center"/>
    </xf>
    <xf numFmtId="0" fontId="89" fillId="51" borderId="0" applyNumberFormat="0" applyBorder="0" applyAlignment="0" applyProtection="0">
      <alignment vertical="center"/>
    </xf>
    <xf numFmtId="0" fontId="89" fillId="51" borderId="0" applyNumberFormat="0" applyBorder="0" applyAlignment="0" applyProtection="0">
      <alignment vertical="center"/>
    </xf>
    <xf numFmtId="0" fontId="89" fillId="51" borderId="0" applyNumberFormat="0" applyBorder="0" applyAlignment="0" applyProtection="0">
      <alignment vertical="center"/>
    </xf>
    <xf numFmtId="0" fontId="89" fillId="51" borderId="0" applyNumberFormat="0" applyBorder="0" applyAlignment="0" applyProtection="0">
      <alignment vertical="center"/>
    </xf>
    <xf numFmtId="0" fontId="89" fillId="51" borderId="0" applyNumberFormat="0" applyBorder="0" applyAlignment="0" applyProtection="0">
      <alignment vertical="center"/>
    </xf>
    <xf numFmtId="0" fontId="89" fillId="51" borderId="0" applyNumberFormat="0" applyBorder="0" applyAlignment="0" applyProtection="0">
      <alignment vertical="center"/>
    </xf>
    <xf numFmtId="0" fontId="89" fillId="51" borderId="0" applyNumberFormat="0" applyBorder="0" applyAlignment="0" applyProtection="0">
      <alignment vertical="center"/>
    </xf>
    <xf numFmtId="0" fontId="89" fillId="51" borderId="0" applyNumberFormat="0" applyBorder="0" applyAlignment="0" applyProtection="0">
      <alignment vertical="center"/>
    </xf>
    <xf numFmtId="0" fontId="89" fillId="51" borderId="0" applyNumberFormat="0" applyBorder="0" applyAlignment="0" applyProtection="0">
      <alignment vertical="center"/>
    </xf>
    <xf numFmtId="0" fontId="89" fillId="51" borderId="0" applyNumberFormat="0" applyBorder="0" applyAlignment="0" applyProtection="0">
      <alignment vertical="center"/>
    </xf>
    <xf numFmtId="0" fontId="89" fillId="51" borderId="0" applyNumberFormat="0" applyBorder="0" applyAlignment="0" applyProtection="0">
      <alignment vertical="center"/>
    </xf>
    <xf numFmtId="0" fontId="89" fillId="51" borderId="0" applyNumberFormat="0" applyBorder="0" applyAlignment="0" applyProtection="0">
      <alignment vertical="center"/>
    </xf>
    <xf numFmtId="0" fontId="89" fillId="51" borderId="0" applyNumberFormat="0" applyBorder="0" applyAlignment="0" applyProtection="0">
      <alignment vertical="center"/>
    </xf>
    <xf numFmtId="0" fontId="89" fillId="51" borderId="0" applyNumberFormat="0" applyBorder="0" applyAlignment="0" applyProtection="0">
      <alignment vertical="center"/>
    </xf>
    <xf numFmtId="0" fontId="27" fillId="10" borderId="0" applyNumberFormat="0" applyBorder="0" applyAlignment="0" applyProtection="0">
      <alignment vertical="center"/>
    </xf>
    <xf numFmtId="0" fontId="89" fillId="51" borderId="0" applyNumberFormat="0" applyBorder="0" applyAlignment="0" applyProtection="0">
      <alignment vertical="center"/>
    </xf>
    <xf numFmtId="0" fontId="89" fillId="51" borderId="0" applyNumberFormat="0" applyBorder="0" applyAlignment="0" applyProtection="0">
      <alignment vertical="center"/>
    </xf>
    <xf numFmtId="0" fontId="89" fillId="51" borderId="0" applyNumberFormat="0" applyBorder="0" applyAlignment="0" applyProtection="0">
      <alignment vertical="center"/>
    </xf>
    <xf numFmtId="0" fontId="89" fillId="51" borderId="0" applyNumberFormat="0" applyBorder="0" applyAlignment="0" applyProtection="0">
      <alignment vertical="center"/>
    </xf>
    <xf numFmtId="0" fontId="89" fillId="51" borderId="0" applyNumberFormat="0" applyBorder="0" applyAlignment="0" applyProtection="0">
      <alignment vertical="center"/>
    </xf>
    <xf numFmtId="0" fontId="89" fillId="51" borderId="0" applyNumberFormat="0" applyBorder="0" applyAlignment="0" applyProtection="0">
      <alignment vertical="center"/>
    </xf>
    <xf numFmtId="0" fontId="89" fillId="51" borderId="0" applyNumberFormat="0" applyBorder="0" applyAlignment="0" applyProtection="0">
      <alignment vertical="center"/>
    </xf>
    <xf numFmtId="0" fontId="89" fillId="51" borderId="0" applyNumberFormat="0" applyBorder="0" applyAlignment="0" applyProtection="0">
      <alignment vertical="center"/>
    </xf>
    <xf numFmtId="0" fontId="89" fillId="51" borderId="0" applyNumberFormat="0" applyBorder="0" applyAlignment="0" applyProtection="0">
      <alignment vertical="center"/>
    </xf>
    <xf numFmtId="0" fontId="89" fillId="51" borderId="0" applyNumberFormat="0" applyBorder="0" applyAlignment="0" applyProtection="0">
      <alignment vertical="center"/>
    </xf>
    <xf numFmtId="0" fontId="27" fillId="10" borderId="0" applyNumberFormat="0" applyBorder="0" applyAlignment="0" applyProtection="0">
      <alignment vertical="center"/>
    </xf>
    <xf numFmtId="0" fontId="89" fillId="51" borderId="0" applyNumberFormat="0" applyBorder="0" applyAlignment="0" applyProtection="0">
      <alignment vertical="center"/>
    </xf>
    <xf numFmtId="0" fontId="89" fillId="51" borderId="0" applyNumberFormat="0" applyBorder="0" applyAlignment="0" applyProtection="0">
      <alignment vertical="center"/>
    </xf>
    <xf numFmtId="0" fontId="89" fillId="51" borderId="0" applyNumberFormat="0" applyBorder="0" applyAlignment="0" applyProtection="0">
      <alignment vertical="center"/>
    </xf>
    <xf numFmtId="0" fontId="89" fillId="51" borderId="0" applyNumberFormat="0" applyBorder="0" applyAlignment="0" applyProtection="0">
      <alignment vertical="center"/>
    </xf>
    <xf numFmtId="0" fontId="89" fillId="51" borderId="0" applyNumberFormat="0" applyBorder="0" applyAlignment="0" applyProtection="0">
      <alignment vertical="center"/>
    </xf>
    <xf numFmtId="0" fontId="89" fillId="51" borderId="0" applyNumberFormat="0" applyBorder="0" applyAlignment="0" applyProtection="0">
      <alignment vertical="center"/>
    </xf>
    <xf numFmtId="0" fontId="89" fillId="51" borderId="0" applyNumberFormat="0" applyBorder="0" applyAlignment="0" applyProtection="0">
      <alignment vertical="center"/>
    </xf>
    <xf numFmtId="0" fontId="89" fillId="51" borderId="0" applyNumberFormat="0" applyBorder="0" applyAlignment="0" applyProtection="0">
      <alignment vertical="center"/>
    </xf>
    <xf numFmtId="0" fontId="89" fillId="51" borderId="0" applyNumberFormat="0" applyBorder="0" applyAlignment="0" applyProtection="0">
      <alignment vertical="center"/>
    </xf>
    <xf numFmtId="0" fontId="89" fillId="51" borderId="0" applyNumberFormat="0" applyBorder="0" applyAlignment="0" applyProtection="0">
      <alignment vertical="center"/>
    </xf>
    <xf numFmtId="0" fontId="89" fillId="51" borderId="0" applyNumberFormat="0" applyBorder="0" applyAlignment="0" applyProtection="0">
      <alignment vertical="center"/>
    </xf>
    <xf numFmtId="0" fontId="89" fillId="51" borderId="0" applyNumberFormat="0" applyBorder="0" applyAlignment="0" applyProtection="0">
      <alignment vertical="center"/>
    </xf>
    <xf numFmtId="0" fontId="89" fillId="52" borderId="0" applyNumberFormat="0" applyBorder="0" applyAlignment="0" applyProtection="0">
      <alignment vertical="center"/>
    </xf>
    <xf numFmtId="0" fontId="89" fillId="52" borderId="0" applyNumberFormat="0" applyBorder="0" applyAlignment="0" applyProtection="0">
      <alignment vertical="center"/>
    </xf>
    <xf numFmtId="0" fontId="89" fillId="52" borderId="0" applyNumberFormat="0" applyBorder="0" applyAlignment="0" applyProtection="0">
      <alignment vertical="center"/>
    </xf>
    <xf numFmtId="0" fontId="89" fillId="52" borderId="0" applyNumberFormat="0" applyBorder="0" applyAlignment="0" applyProtection="0">
      <alignment vertical="center"/>
    </xf>
    <xf numFmtId="0" fontId="89" fillId="52" borderId="0" applyNumberFormat="0" applyBorder="0" applyAlignment="0" applyProtection="0">
      <alignment vertical="center"/>
    </xf>
    <xf numFmtId="0" fontId="89" fillId="52" borderId="0" applyNumberFormat="0" applyBorder="0" applyAlignment="0" applyProtection="0">
      <alignment vertical="center"/>
    </xf>
    <xf numFmtId="0" fontId="89" fillId="52" borderId="0" applyNumberFormat="0" applyBorder="0" applyAlignment="0" applyProtection="0">
      <alignment vertical="center"/>
    </xf>
    <xf numFmtId="0" fontId="89" fillId="52" borderId="0" applyNumberFormat="0" applyBorder="0" applyAlignment="0" applyProtection="0">
      <alignment vertical="center"/>
    </xf>
    <xf numFmtId="0" fontId="89" fillId="52" borderId="0" applyNumberFormat="0" applyBorder="0" applyAlignment="0" applyProtection="0">
      <alignment vertical="center"/>
    </xf>
    <xf numFmtId="0" fontId="89" fillId="52" borderId="0" applyNumberFormat="0" applyBorder="0" applyAlignment="0" applyProtection="0">
      <alignment vertical="center"/>
    </xf>
    <xf numFmtId="0" fontId="89" fillId="52" borderId="0" applyNumberFormat="0" applyBorder="0" applyAlignment="0" applyProtection="0">
      <alignment vertical="center"/>
    </xf>
    <xf numFmtId="0" fontId="89" fillId="52" borderId="0" applyNumberFormat="0" applyBorder="0" applyAlignment="0" applyProtection="0">
      <alignment vertical="center"/>
    </xf>
    <xf numFmtId="0" fontId="89" fillId="52" borderId="0" applyNumberFormat="0" applyBorder="0" applyAlignment="0" applyProtection="0">
      <alignment vertical="center"/>
    </xf>
    <xf numFmtId="0" fontId="89" fillId="52" borderId="0" applyNumberFormat="0" applyBorder="0" applyAlignment="0" applyProtection="0">
      <alignment vertical="center"/>
    </xf>
    <xf numFmtId="0" fontId="89" fillId="52" borderId="0" applyNumberFormat="0" applyBorder="0" applyAlignment="0" applyProtection="0">
      <alignment vertical="center"/>
    </xf>
    <xf numFmtId="0" fontId="89" fillId="52" borderId="0" applyNumberFormat="0" applyBorder="0" applyAlignment="0" applyProtection="0">
      <alignment vertical="center"/>
    </xf>
    <xf numFmtId="0" fontId="89" fillId="52" borderId="0" applyNumberFormat="0" applyBorder="0" applyAlignment="0" applyProtection="0">
      <alignment vertical="center"/>
    </xf>
    <xf numFmtId="0" fontId="89" fillId="52" borderId="0" applyNumberFormat="0" applyBorder="0" applyAlignment="0" applyProtection="0">
      <alignment vertical="center"/>
    </xf>
    <xf numFmtId="0" fontId="89" fillId="52" borderId="0" applyNumberFormat="0" applyBorder="0" applyAlignment="0" applyProtection="0">
      <alignment vertical="center"/>
    </xf>
    <xf numFmtId="0" fontId="89" fillId="52" borderId="0" applyNumberFormat="0" applyBorder="0" applyAlignment="0" applyProtection="0">
      <alignment vertical="center"/>
    </xf>
    <xf numFmtId="0" fontId="27" fillId="11" borderId="0" applyNumberFormat="0" applyBorder="0" applyAlignment="0" applyProtection="0">
      <alignment vertical="center"/>
    </xf>
    <xf numFmtId="0" fontId="27" fillId="27" borderId="0" applyNumberFormat="0" applyBorder="0" applyAlignment="0" applyProtection="0">
      <alignment vertical="center"/>
    </xf>
    <xf numFmtId="0" fontId="89" fillId="52" borderId="0" applyNumberFormat="0" applyBorder="0" applyAlignment="0" applyProtection="0">
      <alignment vertical="center"/>
    </xf>
    <xf numFmtId="0" fontId="89" fillId="52" borderId="0" applyNumberFormat="0" applyBorder="0" applyAlignment="0" applyProtection="0">
      <alignment vertical="center"/>
    </xf>
    <xf numFmtId="0" fontId="89" fillId="52" borderId="0" applyNumberFormat="0" applyBorder="0" applyAlignment="0" applyProtection="0">
      <alignment vertical="center"/>
    </xf>
    <xf numFmtId="0" fontId="89" fillId="52" borderId="0" applyNumberFormat="0" applyBorder="0" applyAlignment="0" applyProtection="0">
      <alignment vertical="center"/>
    </xf>
    <xf numFmtId="0" fontId="89" fillId="52" borderId="0" applyNumberFormat="0" applyBorder="0" applyAlignment="0" applyProtection="0">
      <alignment vertical="center"/>
    </xf>
    <xf numFmtId="0" fontId="89" fillId="52" borderId="0" applyNumberFormat="0" applyBorder="0" applyAlignment="0" applyProtection="0">
      <alignment vertical="center"/>
    </xf>
    <xf numFmtId="0" fontId="89" fillId="52" borderId="0" applyNumberFormat="0" applyBorder="0" applyAlignment="0" applyProtection="0">
      <alignment vertical="center"/>
    </xf>
    <xf numFmtId="0" fontId="89" fillId="52" borderId="0" applyNumberFormat="0" applyBorder="0" applyAlignment="0" applyProtection="0">
      <alignment vertical="center"/>
    </xf>
    <xf numFmtId="0" fontId="89" fillId="52" borderId="0" applyNumberFormat="0" applyBorder="0" applyAlignment="0" applyProtection="0">
      <alignment vertical="center"/>
    </xf>
    <xf numFmtId="0" fontId="89" fillId="52" borderId="0" applyNumberFormat="0" applyBorder="0" applyAlignment="0" applyProtection="0">
      <alignment vertical="center"/>
    </xf>
    <xf numFmtId="0" fontId="27" fillId="11" borderId="0" applyNumberFormat="0" applyBorder="0" applyAlignment="0" applyProtection="0">
      <alignment vertical="center"/>
    </xf>
    <xf numFmtId="0" fontId="89" fillId="52" borderId="0" applyNumberFormat="0" applyBorder="0" applyAlignment="0" applyProtection="0">
      <alignment vertical="center"/>
    </xf>
    <xf numFmtId="0" fontId="89" fillId="52" borderId="0" applyNumberFormat="0" applyBorder="0" applyAlignment="0" applyProtection="0">
      <alignment vertical="center"/>
    </xf>
    <xf numFmtId="0" fontId="89" fillId="52" borderId="0" applyNumberFormat="0" applyBorder="0" applyAlignment="0" applyProtection="0">
      <alignment vertical="center"/>
    </xf>
    <xf numFmtId="0" fontId="89" fillId="52" borderId="0" applyNumberFormat="0" applyBorder="0" applyAlignment="0" applyProtection="0">
      <alignment vertical="center"/>
    </xf>
    <xf numFmtId="0" fontId="89" fillId="52" borderId="0" applyNumberFormat="0" applyBorder="0" applyAlignment="0" applyProtection="0">
      <alignment vertical="center"/>
    </xf>
    <xf numFmtId="0" fontId="89" fillId="52" borderId="0" applyNumberFormat="0" applyBorder="0" applyAlignment="0" applyProtection="0">
      <alignment vertical="center"/>
    </xf>
    <xf numFmtId="0" fontId="89" fillId="52" borderId="0" applyNumberFormat="0" applyBorder="0" applyAlignment="0" applyProtection="0">
      <alignment vertical="center"/>
    </xf>
    <xf numFmtId="0" fontId="89" fillId="52" borderId="0" applyNumberFormat="0" applyBorder="0" applyAlignment="0" applyProtection="0">
      <alignment vertical="center"/>
    </xf>
    <xf numFmtId="0" fontId="89" fillId="52" borderId="0" applyNumberFormat="0" applyBorder="0" applyAlignment="0" applyProtection="0">
      <alignment vertical="center"/>
    </xf>
    <xf numFmtId="0" fontId="89" fillId="52" borderId="0" applyNumberFormat="0" applyBorder="0" applyAlignment="0" applyProtection="0">
      <alignment vertical="center"/>
    </xf>
    <xf numFmtId="0" fontId="89" fillId="52" borderId="0" applyNumberFormat="0" applyBorder="0" applyAlignment="0" applyProtection="0">
      <alignment vertical="center"/>
    </xf>
    <xf numFmtId="0" fontId="89" fillId="52" borderId="0" applyNumberFormat="0" applyBorder="0" applyAlignment="0" applyProtection="0">
      <alignment vertical="center"/>
    </xf>
    <xf numFmtId="0" fontId="89" fillId="76" borderId="0" applyNumberFormat="0" applyBorder="0" applyAlignment="0" applyProtection="0">
      <alignment vertical="center"/>
    </xf>
    <xf numFmtId="0" fontId="89" fillId="76" borderId="0" applyNumberFormat="0" applyBorder="0" applyAlignment="0" applyProtection="0">
      <alignment vertical="center"/>
    </xf>
    <xf numFmtId="0" fontId="89" fillId="76" borderId="0" applyNumberFormat="0" applyBorder="0" applyAlignment="0" applyProtection="0">
      <alignment vertical="center"/>
    </xf>
    <xf numFmtId="0" fontId="89" fillId="76" borderId="0" applyNumberFormat="0" applyBorder="0" applyAlignment="0" applyProtection="0">
      <alignment vertical="center"/>
    </xf>
    <xf numFmtId="0" fontId="89" fillId="76" borderId="0" applyNumberFormat="0" applyBorder="0" applyAlignment="0" applyProtection="0">
      <alignment vertical="center"/>
    </xf>
    <xf numFmtId="0" fontId="89" fillId="76" borderId="0" applyNumberFormat="0" applyBorder="0" applyAlignment="0" applyProtection="0">
      <alignment vertical="center"/>
    </xf>
    <xf numFmtId="0" fontId="89" fillId="76" borderId="0" applyNumberFormat="0" applyBorder="0" applyAlignment="0" applyProtection="0">
      <alignment vertical="center"/>
    </xf>
    <xf numFmtId="0" fontId="89" fillId="76" borderId="0" applyNumberFormat="0" applyBorder="0" applyAlignment="0" applyProtection="0">
      <alignment vertical="center"/>
    </xf>
    <xf numFmtId="0" fontId="89" fillId="76" borderId="0" applyNumberFormat="0" applyBorder="0" applyAlignment="0" applyProtection="0">
      <alignment vertical="center"/>
    </xf>
    <xf numFmtId="0" fontId="89" fillId="76" borderId="0" applyNumberFormat="0" applyBorder="0" applyAlignment="0" applyProtection="0">
      <alignment vertical="center"/>
    </xf>
    <xf numFmtId="0" fontId="89" fillId="76" borderId="0" applyNumberFormat="0" applyBorder="0" applyAlignment="0" applyProtection="0">
      <alignment vertical="center"/>
    </xf>
    <xf numFmtId="0" fontId="89" fillId="76" borderId="0" applyNumberFormat="0" applyBorder="0" applyAlignment="0" applyProtection="0">
      <alignment vertical="center"/>
    </xf>
    <xf numFmtId="0" fontId="89" fillId="76" borderId="0" applyNumberFormat="0" applyBorder="0" applyAlignment="0" applyProtection="0">
      <alignment vertical="center"/>
    </xf>
    <xf numFmtId="0" fontId="89" fillId="76" borderId="0" applyNumberFormat="0" applyBorder="0" applyAlignment="0" applyProtection="0">
      <alignment vertical="center"/>
    </xf>
    <xf numFmtId="0" fontId="89" fillId="76" borderId="0" applyNumberFormat="0" applyBorder="0" applyAlignment="0" applyProtection="0">
      <alignment vertical="center"/>
    </xf>
    <xf numFmtId="0" fontId="89" fillId="76" borderId="0" applyNumberFormat="0" applyBorder="0" applyAlignment="0" applyProtection="0">
      <alignment vertical="center"/>
    </xf>
    <xf numFmtId="0" fontId="89" fillId="76" borderId="0" applyNumberFormat="0" applyBorder="0" applyAlignment="0" applyProtection="0">
      <alignment vertical="center"/>
    </xf>
    <xf numFmtId="0" fontId="89" fillId="76" borderId="0" applyNumberFormat="0" applyBorder="0" applyAlignment="0" applyProtection="0">
      <alignment vertical="center"/>
    </xf>
    <xf numFmtId="0" fontId="89" fillId="76" borderId="0" applyNumberFormat="0" applyBorder="0" applyAlignment="0" applyProtection="0">
      <alignment vertical="center"/>
    </xf>
    <xf numFmtId="0" fontId="89" fillId="76" borderId="0" applyNumberFormat="0" applyBorder="0" applyAlignment="0" applyProtection="0">
      <alignment vertical="center"/>
    </xf>
    <xf numFmtId="0" fontId="27" fillId="5" borderId="0" applyNumberFormat="0" applyBorder="0" applyAlignment="0" applyProtection="0">
      <alignment vertical="center"/>
    </xf>
    <xf numFmtId="0" fontId="27" fillId="3" borderId="0" applyNumberFormat="0" applyBorder="0" applyAlignment="0" applyProtection="0">
      <alignment vertical="center"/>
    </xf>
    <xf numFmtId="0" fontId="89" fillId="76" borderId="0" applyNumberFormat="0" applyBorder="0" applyAlignment="0" applyProtection="0">
      <alignment vertical="center"/>
    </xf>
    <xf numFmtId="0" fontId="89" fillId="76" borderId="0" applyNumberFormat="0" applyBorder="0" applyAlignment="0" applyProtection="0">
      <alignment vertical="center"/>
    </xf>
    <xf numFmtId="0" fontId="89" fillId="76" borderId="0" applyNumberFormat="0" applyBorder="0" applyAlignment="0" applyProtection="0">
      <alignment vertical="center"/>
    </xf>
    <xf numFmtId="0" fontId="89" fillId="76" borderId="0" applyNumberFormat="0" applyBorder="0" applyAlignment="0" applyProtection="0">
      <alignment vertical="center"/>
    </xf>
    <xf numFmtId="0" fontId="89" fillId="76" borderId="0" applyNumberFormat="0" applyBorder="0" applyAlignment="0" applyProtection="0">
      <alignment vertical="center"/>
    </xf>
    <xf numFmtId="0" fontId="89" fillId="76" borderId="0" applyNumberFormat="0" applyBorder="0" applyAlignment="0" applyProtection="0">
      <alignment vertical="center"/>
    </xf>
    <xf numFmtId="0" fontId="89" fillId="76" borderId="0" applyNumberFormat="0" applyBorder="0" applyAlignment="0" applyProtection="0">
      <alignment vertical="center"/>
    </xf>
    <xf numFmtId="0" fontId="89" fillId="76" borderId="0" applyNumberFormat="0" applyBorder="0" applyAlignment="0" applyProtection="0">
      <alignment vertical="center"/>
    </xf>
    <xf numFmtId="0" fontId="89" fillId="76" borderId="0" applyNumberFormat="0" applyBorder="0" applyAlignment="0" applyProtection="0">
      <alignment vertical="center"/>
    </xf>
    <xf numFmtId="0" fontId="89" fillId="76" borderId="0" applyNumberFormat="0" applyBorder="0" applyAlignment="0" applyProtection="0">
      <alignment vertical="center"/>
    </xf>
    <xf numFmtId="0" fontId="27" fillId="5" borderId="0" applyNumberFormat="0" applyBorder="0" applyAlignment="0" applyProtection="0">
      <alignment vertical="center"/>
    </xf>
    <xf numFmtId="0" fontId="89" fillId="76" borderId="0" applyNumberFormat="0" applyBorder="0" applyAlignment="0" applyProtection="0">
      <alignment vertical="center"/>
    </xf>
    <xf numFmtId="0" fontId="89" fillId="76" borderId="0" applyNumberFormat="0" applyBorder="0" applyAlignment="0" applyProtection="0">
      <alignment vertical="center"/>
    </xf>
    <xf numFmtId="0" fontId="89" fillId="76" borderId="0" applyNumberFormat="0" applyBorder="0" applyAlignment="0" applyProtection="0">
      <alignment vertical="center"/>
    </xf>
    <xf numFmtId="0" fontId="89" fillId="76" borderId="0" applyNumberFormat="0" applyBorder="0" applyAlignment="0" applyProtection="0">
      <alignment vertical="center"/>
    </xf>
    <xf numFmtId="0" fontId="89" fillId="76" borderId="0" applyNumberFormat="0" applyBorder="0" applyAlignment="0" applyProtection="0">
      <alignment vertical="center"/>
    </xf>
    <xf numFmtId="0" fontId="89" fillId="76" borderId="0" applyNumberFormat="0" applyBorder="0" applyAlignment="0" applyProtection="0">
      <alignment vertical="center"/>
    </xf>
    <xf numFmtId="0" fontId="89" fillId="76" borderId="0" applyNumberFormat="0" applyBorder="0" applyAlignment="0" applyProtection="0">
      <alignment vertical="center"/>
    </xf>
    <xf numFmtId="0" fontId="89" fillId="76" borderId="0" applyNumberFormat="0" applyBorder="0" applyAlignment="0" applyProtection="0">
      <alignment vertical="center"/>
    </xf>
    <xf numFmtId="0" fontId="89" fillId="76" borderId="0" applyNumberFormat="0" applyBorder="0" applyAlignment="0" applyProtection="0">
      <alignment vertical="center"/>
    </xf>
    <xf numFmtId="0" fontId="89" fillId="76" borderId="0" applyNumberFormat="0" applyBorder="0" applyAlignment="0" applyProtection="0">
      <alignment vertical="center"/>
    </xf>
    <xf numFmtId="0" fontId="89" fillId="76" borderId="0" applyNumberFormat="0" applyBorder="0" applyAlignment="0" applyProtection="0">
      <alignment vertical="center"/>
    </xf>
    <xf numFmtId="0" fontId="89" fillId="76" borderId="0" applyNumberFormat="0" applyBorder="0" applyAlignment="0" applyProtection="0">
      <alignment vertical="center"/>
    </xf>
    <xf numFmtId="0" fontId="89" fillId="53" borderId="0" applyNumberFormat="0" applyBorder="0" applyAlignment="0" applyProtection="0">
      <alignment vertical="center"/>
    </xf>
    <xf numFmtId="0" fontId="89" fillId="53" borderId="0" applyNumberFormat="0" applyBorder="0" applyAlignment="0" applyProtection="0">
      <alignment vertical="center"/>
    </xf>
    <xf numFmtId="0" fontId="89" fillId="53" borderId="0" applyNumberFormat="0" applyBorder="0" applyAlignment="0" applyProtection="0">
      <alignment vertical="center"/>
    </xf>
    <xf numFmtId="0" fontId="89" fillId="53" borderId="0" applyNumberFormat="0" applyBorder="0" applyAlignment="0" applyProtection="0">
      <alignment vertical="center"/>
    </xf>
    <xf numFmtId="0" fontId="89" fillId="53" borderId="0" applyNumberFormat="0" applyBorder="0" applyAlignment="0" applyProtection="0">
      <alignment vertical="center"/>
    </xf>
    <xf numFmtId="0" fontId="89" fillId="53" borderId="0" applyNumberFormat="0" applyBorder="0" applyAlignment="0" applyProtection="0">
      <alignment vertical="center"/>
    </xf>
    <xf numFmtId="0" fontId="89" fillId="53" borderId="0" applyNumberFormat="0" applyBorder="0" applyAlignment="0" applyProtection="0">
      <alignment vertical="center"/>
    </xf>
    <xf numFmtId="0" fontId="89" fillId="53" borderId="0" applyNumberFormat="0" applyBorder="0" applyAlignment="0" applyProtection="0">
      <alignment vertical="center"/>
    </xf>
    <xf numFmtId="0" fontId="89" fillId="53" borderId="0" applyNumberFormat="0" applyBorder="0" applyAlignment="0" applyProtection="0">
      <alignment vertical="center"/>
    </xf>
    <xf numFmtId="0" fontId="89" fillId="53" borderId="0" applyNumberFormat="0" applyBorder="0" applyAlignment="0" applyProtection="0">
      <alignment vertical="center"/>
    </xf>
    <xf numFmtId="0" fontId="89" fillId="53" borderId="0" applyNumberFormat="0" applyBorder="0" applyAlignment="0" applyProtection="0">
      <alignment vertical="center"/>
    </xf>
    <xf numFmtId="0" fontId="89" fillId="53" borderId="0" applyNumberFormat="0" applyBorder="0" applyAlignment="0" applyProtection="0">
      <alignment vertical="center"/>
    </xf>
    <xf numFmtId="0" fontId="89" fillId="53" borderId="0" applyNumberFormat="0" applyBorder="0" applyAlignment="0" applyProtection="0">
      <alignment vertical="center"/>
    </xf>
    <xf numFmtId="0" fontId="89" fillId="53" borderId="0" applyNumberFormat="0" applyBorder="0" applyAlignment="0" applyProtection="0">
      <alignment vertical="center"/>
    </xf>
    <xf numFmtId="0" fontId="89" fillId="53" borderId="0" applyNumberFormat="0" applyBorder="0" applyAlignment="0" applyProtection="0">
      <alignment vertical="center"/>
    </xf>
    <xf numFmtId="0" fontId="89" fillId="53" borderId="0" applyNumberFormat="0" applyBorder="0" applyAlignment="0" applyProtection="0">
      <alignment vertical="center"/>
    </xf>
    <xf numFmtId="0" fontId="89" fillId="53" borderId="0" applyNumberFormat="0" applyBorder="0" applyAlignment="0" applyProtection="0">
      <alignment vertical="center"/>
    </xf>
    <xf numFmtId="0" fontId="89" fillId="53" borderId="0" applyNumberFormat="0" applyBorder="0" applyAlignment="0" applyProtection="0">
      <alignment vertical="center"/>
    </xf>
    <xf numFmtId="0" fontId="89" fillId="53" borderId="0" applyNumberFormat="0" applyBorder="0" applyAlignment="0" applyProtection="0">
      <alignment vertical="center"/>
    </xf>
    <xf numFmtId="0" fontId="89" fillId="53" borderId="0" applyNumberFormat="0" applyBorder="0" applyAlignment="0" applyProtection="0">
      <alignment vertical="center"/>
    </xf>
    <xf numFmtId="0" fontId="27" fillId="8" borderId="0" applyNumberFormat="0" applyBorder="0" applyAlignment="0" applyProtection="0">
      <alignment vertical="center"/>
    </xf>
    <xf numFmtId="0" fontId="27" fillId="6" borderId="0" applyNumberFormat="0" applyBorder="0" applyAlignment="0" applyProtection="0">
      <alignment vertical="center"/>
    </xf>
    <xf numFmtId="0" fontId="89" fillId="53" borderId="0" applyNumberFormat="0" applyBorder="0" applyAlignment="0" applyProtection="0">
      <alignment vertical="center"/>
    </xf>
    <xf numFmtId="0" fontId="89" fillId="53" borderId="0" applyNumberFormat="0" applyBorder="0" applyAlignment="0" applyProtection="0">
      <alignment vertical="center"/>
    </xf>
    <xf numFmtId="0" fontId="89" fillId="53" borderId="0" applyNumberFormat="0" applyBorder="0" applyAlignment="0" applyProtection="0">
      <alignment vertical="center"/>
    </xf>
    <xf numFmtId="0" fontId="89" fillId="53" borderId="0" applyNumberFormat="0" applyBorder="0" applyAlignment="0" applyProtection="0">
      <alignment vertical="center"/>
    </xf>
    <xf numFmtId="0" fontId="89" fillId="53" borderId="0" applyNumberFormat="0" applyBorder="0" applyAlignment="0" applyProtection="0">
      <alignment vertical="center"/>
    </xf>
    <xf numFmtId="0" fontId="89" fillId="53" borderId="0" applyNumberFormat="0" applyBorder="0" applyAlignment="0" applyProtection="0">
      <alignment vertical="center"/>
    </xf>
    <xf numFmtId="0" fontId="89" fillId="53" borderId="0" applyNumberFormat="0" applyBorder="0" applyAlignment="0" applyProtection="0">
      <alignment vertical="center"/>
    </xf>
    <xf numFmtId="0" fontId="89" fillId="53" borderId="0" applyNumberFormat="0" applyBorder="0" applyAlignment="0" applyProtection="0">
      <alignment vertical="center"/>
    </xf>
    <xf numFmtId="0" fontId="89" fillId="53" borderId="0" applyNumberFormat="0" applyBorder="0" applyAlignment="0" applyProtection="0">
      <alignment vertical="center"/>
    </xf>
    <xf numFmtId="0" fontId="89" fillId="53" borderId="0" applyNumberFormat="0" applyBorder="0" applyAlignment="0" applyProtection="0">
      <alignment vertical="center"/>
    </xf>
    <xf numFmtId="0" fontId="27" fillId="8" borderId="0" applyNumberFormat="0" applyBorder="0" applyAlignment="0" applyProtection="0">
      <alignment vertical="center"/>
    </xf>
    <xf numFmtId="0" fontId="89" fillId="53" borderId="0" applyNumberFormat="0" applyBorder="0" applyAlignment="0" applyProtection="0">
      <alignment vertical="center"/>
    </xf>
    <xf numFmtId="0" fontId="89" fillId="53" borderId="0" applyNumberFormat="0" applyBorder="0" applyAlignment="0" applyProtection="0">
      <alignment vertical="center"/>
    </xf>
    <xf numFmtId="0" fontId="89" fillId="53" borderId="0" applyNumberFormat="0" applyBorder="0" applyAlignment="0" applyProtection="0">
      <alignment vertical="center"/>
    </xf>
    <xf numFmtId="0" fontId="89" fillId="53" borderId="0" applyNumberFormat="0" applyBorder="0" applyAlignment="0" applyProtection="0">
      <alignment vertical="center"/>
    </xf>
    <xf numFmtId="0" fontId="89" fillId="53" borderId="0" applyNumberFormat="0" applyBorder="0" applyAlignment="0" applyProtection="0">
      <alignment vertical="center"/>
    </xf>
    <xf numFmtId="0" fontId="89" fillId="53" borderId="0" applyNumberFormat="0" applyBorder="0" applyAlignment="0" applyProtection="0">
      <alignment vertical="center"/>
    </xf>
    <xf numFmtId="0" fontId="89" fillId="53" borderId="0" applyNumberFormat="0" applyBorder="0" applyAlignment="0" applyProtection="0">
      <alignment vertical="center"/>
    </xf>
    <xf numFmtId="0" fontId="89" fillId="53" borderId="0" applyNumberFormat="0" applyBorder="0" applyAlignment="0" applyProtection="0">
      <alignment vertical="center"/>
    </xf>
    <xf numFmtId="0" fontId="89" fillId="53" borderId="0" applyNumberFormat="0" applyBorder="0" applyAlignment="0" applyProtection="0">
      <alignment vertical="center"/>
    </xf>
    <xf numFmtId="0" fontId="89" fillId="53" borderId="0" applyNumberFormat="0" applyBorder="0" applyAlignment="0" applyProtection="0">
      <alignment vertical="center"/>
    </xf>
    <xf numFmtId="0" fontId="89" fillId="53" borderId="0" applyNumberFormat="0" applyBorder="0" applyAlignment="0" applyProtection="0">
      <alignment vertical="center"/>
    </xf>
    <xf numFmtId="0" fontId="89" fillId="53" borderId="0" applyNumberFormat="0" applyBorder="0" applyAlignment="0" applyProtection="0">
      <alignment vertical="center"/>
    </xf>
    <xf numFmtId="0" fontId="89" fillId="77" borderId="0" applyNumberFormat="0" applyBorder="0" applyAlignment="0" applyProtection="0">
      <alignment vertical="center"/>
    </xf>
    <xf numFmtId="0" fontId="89" fillId="77" borderId="0" applyNumberFormat="0" applyBorder="0" applyAlignment="0" applyProtection="0">
      <alignment vertical="center"/>
    </xf>
    <xf numFmtId="0" fontId="89" fillId="77" borderId="0" applyNumberFormat="0" applyBorder="0" applyAlignment="0" applyProtection="0">
      <alignment vertical="center"/>
    </xf>
    <xf numFmtId="0" fontId="89" fillId="77" borderId="0" applyNumberFormat="0" applyBorder="0" applyAlignment="0" applyProtection="0">
      <alignment vertical="center"/>
    </xf>
    <xf numFmtId="0" fontId="89" fillId="77" borderId="0" applyNumberFormat="0" applyBorder="0" applyAlignment="0" applyProtection="0">
      <alignment vertical="center"/>
    </xf>
    <xf numFmtId="0" fontId="89" fillId="77" borderId="0" applyNumberFormat="0" applyBorder="0" applyAlignment="0" applyProtection="0">
      <alignment vertical="center"/>
    </xf>
    <xf numFmtId="0" fontId="89" fillId="77" borderId="0" applyNumberFormat="0" applyBorder="0" applyAlignment="0" applyProtection="0">
      <alignment vertical="center"/>
    </xf>
    <xf numFmtId="0" fontId="89" fillId="77" borderId="0" applyNumberFormat="0" applyBorder="0" applyAlignment="0" applyProtection="0">
      <alignment vertical="center"/>
    </xf>
    <xf numFmtId="0" fontId="89" fillId="77" borderId="0" applyNumberFormat="0" applyBorder="0" applyAlignment="0" applyProtection="0">
      <alignment vertical="center"/>
    </xf>
    <xf numFmtId="0" fontId="89" fillId="77" borderId="0" applyNumberFormat="0" applyBorder="0" applyAlignment="0" applyProtection="0">
      <alignment vertical="center"/>
    </xf>
    <xf numFmtId="0" fontId="89" fillId="77" borderId="0" applyNumberFormat="0" applyBorder="0" applyAlignment="0" applyProtection="0">
      <alignment vertical="center"/>
    </xf>
    <xf numFmtId="0" fontId="89" fillId="77" borderId="0" applyNumberFormat="0" applyBorder="0" applyAlignment="0" applyProtection="0">
      <alignment vertical="center"/>
    </xf>
    <xf numFmtId="0" fontId="89" fillId="77" borderId="0" applyNumberFormat="0" applyBorder="0" applyAlignment="0" applyProtection="0">
      <alignment vertical="center"/>
    </xf>
    <xf numFmtId="0" fontId="89" fillId="77" borderId="0" applyNumberFormat="0" applyBorder="0" applyAlignment="0" applyProtection="0">
      <alignment vertical="center"/>
    </xf>
    <xf numFmtId="0" fontId="89" fillId="77" borderId="0" applyNumberFormat="0" applyBorder="0" applyAlignment="0" applyProtection="0">
      <alignment vertical="center"/>
    </xf>
    <xf numFmtId="0" fontId="89" fillId="77" borderId="0" applyNumberFormat="0" applyBorder="0" applyAlignment="0" applyProtection="0">
      <alignment vertical="center"/>
    </xf>
    <xf numFmtId="0" fontId="89" fillId="77" borderId="0" applyNumberFormat="0" applyBorder="0" applyAlignment="0" applyProtection="0">
      <alignment vertical="center"/>
    </xf>
    <xf numFmtId="0" fontId="89" fillId="77" borderId="0" applyNumberFormat="0" applyBorder="0" applyAlignment="0" applyProtection="0">
      <alignment vertical="center"/>
    </xf>
    <xf numFmtId="0" fontId="89" fillId="77" borderId="0" applyNumberFormat="0" applyBorder="0" applyAlignment="0" applyProtection="0">
      <alignment vertical="center"/>
    </xf>
    <xf numFmtId="0" fontId="89" fillId="77" borderId="0" applyNumberFormat="0" applyBorder="0" applyAlignment="0" applyProtection="0">
      <alignment vertical="center"/>
    </xf>
    <xf numFmtId="0" fontId="27" fillId="12" borderId="0" applyNumberFormat="0" applyBorder="0" applyAlignment="0" applyProtection="0">
      <alignment vertical="center"/>
    </xf>
    <xf numFmtId="0" fontId="27" fillId="26" borderId="0" applyNumberFormat="0" applyBorder="0" applyAlignment="0" applyProtection="0">
      <alignment vertical="center"/>
    </xf>
    <xf numFmtId="0" fontId="89" fillId="77" borderId="0" applyNumberFormat="0" applyBorder="0" applyAlignment="0" applyProtection="0">
      <alignment vertical="center"/>
    </xf>
    <xf numFmtId="0" fontId="89" fillId="77" borderId="0" applyNumberFormat="0" applyBorder="0" applyAlignment="0" applyProtection="0">
      <alignment vertical="center"/>
    </xf>
    <xf numFmtId="0" fontId="89" fillId="77" borderId="0" applyNumberFormat="0" applyBorder="0" applyAlignment="0" applyProtection="0">
      <alignment vertical="center"/>
    </xf>
    <xf numFmtId="0" fontId="89" fillId="77" borderId="0" applyNumberFormat="0" applyBorder="0" applyAlignment="0" applyProtection="0">
      <alignment vertical="center"/>
    </xf>
    <xf numFmtId="0" fontId="89" fillId="77" borderId="0" applyNumberFormat="0" applyBorder="0" applyAlignment="0" applyProtection="0">
      <alignment vertical="center"/>
    </xf>
    <xf numFmtId="0" fontId="89" fillId="77" borderId="0" applyNumberFormat="0" applyBorder="0" applyAlignment="0" applyProtection="0">
      <alignment vertical="center"/>
    </xf>
    <xf numFmtId="0" fontId="89" fillId="77" borderId="0" applyNumberFormat="0" applyBorder="0" applyAlignment="0" applyProtection="0">
      <alignment vertical="center"/>
    </xf>
    <xf numFmtId="0" fontId="89" fillId="77" borderId="0" applyNumberFormat="0" applyBorder="0" applyAlignment="0" applyProtection="0">
      <alignment vertical="center"/>
    </xf>
    <xf numFmtId="0" fontId="89" fillId="77" borderId="0" applyNumberFormat="0" applyBorder="0" applyAlignment="0" applyProtection="0">
      <alignment vertical="center"/>
    </xf>
    <xf numFmtId="0" fontId="89" fillId="77" borderId="0" applyNumberFormat="0" applyBorder="0" applyAlignment="0" applyProtection="0">
      <alignment vertical="center"/>
    </xf>
    <xf numFmtId="0" fontId="27" fillId="12" borderId="0" applyNumberFormat="0" applyBorder="0" applyAlignment="0" applyProtection="0">
      <alignment vertical="center"/>
    </xf>
    <xf numFmtId="0" fontId="89" fillId="77" borderId="0" applyNumberFormat="0" applyBorder="0" applyAlignment="0" applyProtection="0">
      <alignment vertical="center"/>
    </xf>
    <xf numFmtId="0" fontId="89" fillId="77" borderId="0" applyNumberFormat="0" applyBorder="0" applyAlignment="0" applyProtection="0">
      <alignment vertical="center"/>
    </xf>
    <xf numFmtId="0" fontId="89" fillId="77" borderId="0" applyNumberFormat="0" applyBorder="0" applyAlignment="0" applyProtection="0">
      <alignment vertical="center"/>
    </xf>
    <xf numFmtId="0" fontId="89" fillId="77" borderId="0" applyNumberFormat="0" applyBorder="0" applyAlignment="0" applyProtection="0">
      <alignment vertical="center"/>
    </xf>
    <xf numFmtId="0" fontId="89" fillId="77" borderId="0" applyNumberFormat="0" applyBorder="0" applyAlignment="0" applyProtection="0">
      <alignment vertical="center"/>
    </xf>
    <xf numFmtId="0" fontId="89" fillId="77" borderId="0" applyNumberFormat="0" applyBorder="0" applyAlignment="0" applyProtection="0">
      <alignment vertical="center"/>
    </xf>
    <xf numFmtId="0" fontId="89" fillId="77" borderId="0" applyNumberFormat="0" applyBorder="0" applyAlignment="0" applyProtection="0">
      <alignment vertical="center"/>
    </xf>
    <xf numFmtId="0" fontId="89" fillId="77" borderId="0" applyNumberFormat="0" applyBorder="0" applyAlignment="0" applyProtection="0">
      <alignment vertical="center"/>
    </xf>
    <xf numFmtId="0" fontId="89" fillId="77" borderId="0" applyNumberFormat="0" applyBorder="0" applyAlignment="0" applyProtection="0">
      <alignment vertical="center"/>
    </xf>
    <xf numFmtId="0" fontId="89" fillId="77" borderId="0" applyNumberFormat="0" applyBorder="0" applyAlignment="0" applyProtection="0">
      <alignment vertical="center"/>
    </xf>
    <xf numFmtId="0" fontId="89" fillId="77" borderId="0" applyNumberFormat="0" applyBorder="0" applyAlignment="0" applyProtection="0">
      <alignment vertical="center"/>
    </xf>
    <xf numFmtId="0" fontId="89" fillId="77" borderId="0" applyNumberFormat="0" applyBorder="0" applyAlignment="0" applyProtection="0">
      <alignment vertical="center"/>
    </xf>
    <xf numFmtId="9" fontId="15" fillId="0" borderId="0">
      <protection locked="0"/>
    </xf>
    <xf numFmtId="9" fontId="15" fillId="0" borderId="0">
      <protection locked="0"/>
    </xf>
    <xf numFmtId="9" fontId="107" fillId="0" borderId="0">
      <protection locked="0"/>
    </xf>
    <xf numFmtId="0" fontId="117" fillId="13" borderId="0" applyNumberFormat="0" applyBorder="0" applyAlignment="0" applyProtection="0"/>
    <xf numFmtId="0" fontId="117" fillId="10" borderId="0" applyNumberFormat="0" applyBorder="0" applyAlignment="0" applyProtection="0"/>
    <xf numFmtId="0" fontId="117" fillId="11" borderId="0" applyNumberFormat="0" applyBorder="0" applyAlignment="0" applyProtection="0"/>
    <xf numFmtId="0" fontId="117" fillId="15" borderId="0" applyNumberFormat="0" applyBorder="0" applyAlignment="0" applyProtection="0"/>
    <xf numFmtId="0" fontId="117" fillId="14" borderId="0" applyNumberFormat="0" applyBorder="0" applyAlignment="0" applyProtection="0"/>
    <xf numFmtId="0" fontId="117" fillId="16" borderId="0" applyNumberFormat="0" applyBorder="0" applyAlignment="0" applyProtection="0"/>
    <xf numFmtId="0" fontId="118" fillId="72" borderId="0" applyNumberFormat="0" applyBorder="0" applyAlignment="0" applyProtection="0">
      <alignment vertical="center"/>
    </xf>
    <xf numFmtId="0" fontId="118" fillId="72" borderId="0" applyNumberFormat="0" applyBorder="0" applyAlignment="0" applyProtection="0">
      <alignment vertical="center"/>
    </xf>
    <xf numFmtId="0" fontId="118" fillId="72" borderId="0" applyNumberFormat="0" applyBorder="0" applyAlignment="0" applyProtection="0">
      <alignment vertical="center"/>
    </xf>
    <xf numFmtId="0" fontId="118" fillId="72" borderId="0" applyNumberFormat="0" applyBorder="0" applyAlignment="0" applyProtection="0">
      <alignment vertical="center"/>
    </xf>
    <xf numFmtId="0" fontId="118" fillId="72" borderId="0" applyNumberFormat="0" applyBorder="0" applyAlignment="0" applyProtection="0">
      <alignment vertical="center"/>
    </xf>
    <xf numFmtId="0" fontId="118" fillId="72" borderId="0" applyNumberFormat="0" applyBorder="0" applyAlignment="0" applyProtection="0">
      <alignment vertical="center"/>
    </xf>
    <xf numFmtId="0" fontId="118" fillId="72" borderId="0" applyNumberFormat="0" applyBorder="0" applyAlignment="0" applyProtection="0">
      <alignment vertical="center"/>
    </xf>
    <xf numFmtId="0" fontId="118" fillId="72" borderId="0" applyNumberFormat="0" applyBorder="0" applyAlignment="0" applyProtection="0">
      <alignment vertical="center"/>
    </xf>
    <xf numFmtId="0" fontId="118" fillId="72" borderId="0" applyNumberFormat="0" applyBorder="0" applyAlignment="0" applyProtection="0">
      <alignment vertical="center"/>
    </xf>
    <xf numFmtId="0" fontId="118" fillId="72" borderId="0" applyNumberFormat="0" applyBorder="0" applyAlignment="0" applyProtection="0">
      <alignment vertical="center"/>
    </xf>
    <xf numFmtId="0" fontId="118" fillId="72" borderId="0" applyNumberFormat="0" applyBorder="0" applyAlignment="0" applyProtection="0">
      <alignment vertical="center"/>
    </xf>
    <xf numFmtId="0" fontId="118" fillId="72" borderId="0" applyNumberFormat="0" applyBorder="0" applyAlignment="0" applyProtection="0">
      <alignment vertical="center"/>
    </xf>
    <xf numFmtId="0" fontId="118" fillId="72" borderId="0" applyNumberFormat="0" applyBorder="0" applyAlignment="0" applyProtection="0">
      <alignment vertical="center"/>
    </xf>
    <xf numFmtId="0" fontId="118" fillId="72" borderId="0" applyNumberFormat="0" applyBorder="0" applyAlignment="0" applyProtection="0">
      <alignment vertical="center"/>
    </xf>
    <xf numFmtId="0" fontId="118" fillId="72" borderId="0" applyNumberFormat="0" applyBorder="0" applyAlignment="0" applyProtection="0">
      <alignment vertical="center"/>
    </xf>
    <xf numFmtId="0" fontId="118" fillId="72" borderId="0" applyNumberFormat="0" applyBorder="0" applyAlignment="0" applyProtection="0">
      <alignment vertical="center"/>
    </xf>
    <xf numFmtId="0" fontId="118" fillId="72" borderId="0" applyNumberFormat="0" applyBorder="0" applyAlignment="0" applyProtection="0">
      <alignment vertical="center"/>
    </xf>
    <xf numFmtId="0" fontId="118" fillId="72" borderId="0" applyNumberFormat="0" applyBorder="0" applyAlignment="0" applyProtection="0">
      <alignment vertical="center"/>
    </xf>
    <xf numFmtId="0" fontId="118" fillId="72" borderId="0" applyNumberFormat="0" applyBorder="0" applyAlignment="0" applyProtection="0">
      <alignment vertical="center"/>
    </xf>
    <xf numFmtId="0" fontId="118" fillId="72" borderId="0" applyNumberFormat="0" applyBorder="0" applyAlignment="0" applyProtection="0">
      <alignment vertical="center"/>
    </xf>
    <xf numFmtId="0" fontId="28" fillId="13" borderId="0" applyNumberFormat="0" applyBorder="0" applyAlignment="0" applyProtection="0">
      <alignment vertical="center"/>
    </xf>
    <xf numFmtId="0" fontId="28" fillId="6" borderId="0" applyNumberFormat="0" applyBorder="0" applyAlignment="0" applyProtection="0">
      <alignment vertical="center"/>
    </xf>
    <xf numFmtId="0" fontId="118" fillId="72" borderId="0" applyNumberFormat="0" applyBorder="0" applyAlignment="0" applyProtection="0">
      <alignment vertical="center"/>
    </xf>
    <xf numFmtId="0" fontId="118" fillId="72" borderId="0" applyNumberFormat="0" applyBorder="0" applyAlignment="0" applyProtection="0">
      <alignment vertical="center"/>
    </xf>
    <xf numFmtId="0" fontId="118" fillId="72" borderId="0" applyNumberFormat="0" applyBorder="0" applyAlignment="0" applyProtection="0">
      <alignment vertical="center"/>
    </xf>
    <xf numFmtId="0" fontId="118" fillId="72" borderId="0" applyNumberFormat="0" applyBorder="0" applyAlignment="0" applyProtection="0">
      <alignment vertical="center"/>
    </xf>
    <xf numFmtId="0" fontId="118" fillId="72" borderId="0" applyNumberFormat="0" applyBorder="0" applyAlignment="0" applyProtection="0">
      <alignment vertical="center"/>
    </xf>
    <xf numFmtId="0" fontId="118" fillId="72" borderId="0" applyNumberFormat="0" applyBorder="0" applyAlignment="0" applyProtection="0">
      <alignment vertical="center"/>
    </xf>
    <xf numFmtId="0" fontId="118" fillId="72" borderId="0" applyNumberFormat="0" applyBorder="0" applyAlignment="0" applyProtection="0">
      <alignment vertical="center"/>
    </xf>
    <xf numFmtId="0" fontId="118" fillId="72" borderId="0" applyNumberFormat="0" applyBorder="0" applyAlignment="0" applyProtection="0">
      <alignment vertical="center"/>
    </xf>
    <xf numFmtId="0" fontId="118" fillId="72" borderId="0" applyNumberFormat="0" applyBorder="0" applyAlignment="0" applyProtection="0">
      <alignment vertical="center"/>
    </xf>
    <xf numFmtId="0" fontId="118" fillId="72" borderId="0" applyNumberFormat="0" applyBorder="0" applyAlignment="0" applyProtection="0">
      <alignment vertical="center"/>
    </xf>
    <xf numFmtId="0" fontId="28" fillId="13" borderId="0" applyNumberFormat="0" applyBorder="0" applyAlignment="0" applyProtection="0">
      <alignment vertical="center"/>
    </xf>
    <xf numFmtId="0" fontId="118" fillId="72" borderId="0" applyNumberFormat="0" applyBorder="0" applyAlignment="0" applyProtection="0">
      <alignment vertical="center"/>
    </xf>
    <xf numFmtId="0" fontId="118" fillId="72" borderId="0" applyNumberFormat="0" applyBorder="0" applyAlignment="0" applyProtection="0">
      <alignment vertical="center"/>
    </xf>
    <xf numFmtId="0" fontId="118" fillId="72" borderId="0" applyNumberFormat="0" applyBorder="0" applyAlignment="0" applyProtection="0">
      <alignment vertical="center"/>
    </xf>
    <xf numFmtId="0" fontId="118" fillId="72" borderId="0" applyNumberFormat="0" applyBorder="0" applyAlignment="0" applyProtection="0">
      <alignment vertical="center"/>
    </xf>
    <xf numFmtId="0" fontId="118" fillId="72" borderId="0" applyNumberFormat="0" applyBorder="0" applyAlignment="0" applyProtection="0">
      <alignment vertical="center"/>
    </xf>
    <xf numFmtId="0" fontId="118" fillId="72" borderId="0" applyNumberFormat="0" applyBorder="0" applyAlignment="0" applyProtection="0">
      <alignment vertical="center"/>
    </xf>
    <xf numFmtId="0" fontId="118" fillId="72" borderId="0" applyNumberFormat="0" applyBorder="0" applyAlignment="0" applyProtection="0">
      <alignment vertical="center"/>
    </xf>
    <xf numFmtId="0" fontId="118" fillId="72" borderId="0" applyNumberFormat="0" applyBorder="0" applyAlignment="0" applyProtection="0">
      <alignment vertical="center"/>
    </xf>
    <xf numFmtId="0" fontId="118" fillId="72" borderId="0" applyNumberFormat="0" applyBorder="0" applyAlignment="0" applyProtection="0">
      <alignment vertical="center"/>
    </xf>
    <xf numFmtId="0" fontId="118" fillId="72" borderId="0" applyNumberFormat="0" applyBorder="0" applyAlignment="0" applyProtection="0">
      <alignment vertical="center"/>
    </xf>
    <xf numFmtId="0" fontId="118" fillId="72" borderId="0" applyNumberFormat="0" applyBorder="0" applyAlignment="0" applyProtection="0">
      <alignment vertical="center"/>
    </xf>
    <xf numFmtId="0" fontId="118" fillId="72" borderId="0" applyNumberFormat="0" applyBorder="0" applyAlignment="0" applyProtection="0">
      <alignment vertical="center"/>
    </xf>
    <xf numFmtId="0" fontId="118" fillId="54" borderId="0" applyNumberFormat="0" applyBorder="0" applyAlignment="0" applyProtection="0">
      <alignment vertical="center"/>
    </xf>
    <xf numFmtId="0" fontId="118" fillId="54" borderId="0" applyNumberFormat="0" applyBorder="0" applyAlignment="0" applyProtection="0">
      <alignment vertical="center"/>
    </xf>
    <xf numFmtId="0" fontId="118" fillId="54" borderId="0" applyNumberFormat="0" applyBorder="0" applyAlignment="0" applyProtection="0">
      <alignment vertical="center"/>
    </xf>
    <xf numFmtId="0" fontId="118" fillId="54" borderId="0" applyNumberFormat="0" applyBorder="0" applyAlignment="0" applyProtection="0">
      <alignment vertical="center"/>
    </xf>
    <xf numFmtId="0" fontId="118" fillId="54" borderId="0" applyNumberFormat="0" applyBorder="0" applyAlignment="0" applyProtection="0">
      <alignment vertical="center"/>
    </xf>
    <xf numFmtId="0" fontId="118" fillId="54" borderId="0" applyNumberFormat="0" applyBorder="0" applyAlignment="0" applyProtection="0">
      <alignment vertical="center"/>
    </xf>
    <xf numFmtId="0" fontId="118" fillId="54" borderId="0" applyNumberFormat="0" applyBorder="0" applyAlignment="0" applyProtection="0">
      <alignment vertical="center"/>
    </xf>
    <xf numFmtId="0" fontId="118" fillId="54" borderId="0" applyNumberFormat="0" applyBorder="0" applyAlignment="0" applyProtection="0">
      <alignment vertical="center"/>
    </xf>
    <xf numFmtId="0" fontId="118" fillId="54" borderId="0" applyNumberFormat="0" applyBorder="0" applyAlignment="0" applyProtection="0">
      <alignment vertical="center"/>
    </xf>
    <xf numFmtId="0" fontId="118" fillId="54" borderId="0" applyNumberFormat="0" applyBorder="0" applyAlignment="0" applyProtection="0">
      <alignment vertical="center"/>
    </xf>
    <xf numFmtId="0" fontId="118" fillId="54" borderId="0" applyNumberFormat="0" applyBorder="0" applyAlignment="0" applyProtection="0">
      <alignment vertical="center"/>
    </xf>
    <xf numFmtId="0" fontId="118" fillId="54" borderId="0" applyNumberFormat="0" applyBorder="0" applyAlignment="0" applyProtection="0">
      <alignment vertical="center"/>
    </xf>
    <xf numFmtId="0" fontId="118" fillId="54" borderId="0" applyNumberFormat="0" applyBorder="0" applyAlignment="0" applyProtection="0">
      <alignment vertical="center"/>
    </xf>
    <xf numFmtId="0" fontId="118" fillId="54" borderId="0" applyNumberFormat="0" applyBorder="0" applyAlignment="0" applyProtection="0">
      <alignment vertical="center"/>
    </xf>
    <xf numFmtId="0" fontId="118" fillId="54" borderId="0" applyNumberFormat="0" applyBorder="0" applyAlignment="0" applyProtection="0">
      <alignment vertical="center"/>
    </xf>
    <xf numFmtId="0" fontId="118" fillId="54" borderId="0" applyNumberFormat="0" applyBorder="0" applyAlignment="0" applyProtection="0">
      <alignment vertical="center"/>
    </xf>
    <xf numFmtId="0" fontId="118" fillId="54" borderId="0" applyNumberFormat="0" applyBorder="0" applyAlignment="0" applyProtection="0">
      <alignment vertical="center"/>
    </xf>
    <xf numFmtId="0" fontId="118" fillId="54" borderId="0" applyNumberFormat="0" applyBorder="0" applyAlignment="0" applyProtection="0">
      <alignment vertical="center"/>
    </xf>
    <xf numFmtId="0" fontId="118" fillId="54" borderId="0" applyNumberFormat="0" applyBorder="0" applyAlignment="0" applyProtection="0">
      <alignment vertical="center"/>
    </xf>
    <xf numFmtId="0" fontId="118" fillId="54" borderId="0" applyNumberFormat="0" applyBorder="0" applyAlignment="0" applyProtection="0">
      <alignment vertical="center"/>
    </xf>
    <xf numFmtId="0" fontId="28" fillId="10" borderId="0" applyNumberFormat="0" applyBorder="0" applyAlignment="0" applyProtection="0">
      <alignment vertical="center"/>
    </xf>
    <xf numFmtId="0" fontId="28" fillId="24" borderId="0" applyNumberFormat="0" applyBorder="0" applyAlignment="0" applyProtection="0">
      <alignment vertical="center"/>
    </xf>
    <xf numFmtId="0" fontId="118" fillId="54" borderId="0" applyNumberFormat="0" applyBorder="0" applyAlignment="0" applyProtection="0">
      <alignment vertical="center"/>
    </xf>
    <xf numFmtId="0" fontId="118" fillId="54" borderId="0" applyNumberFormat="0" applyBorder="0" applyAlignment="0" applyProtection="0">
      <alignment vertical="center"/>
    </xf>
    <xf numFmtId="0" fontId="118" fillId="54" borderId="0" applyNumberFormat="0" applyBorder="0" applyAlignment="0" applyProtection="0">
      <alignment vertical="center"/>
    </xf>
    <xf numFmtId="0" fontId="118" fillId="54" borderId="0" applyNumberFormat="0" applyBorder="0" applyAlignment="0" applyProtection="0">
      <alignment vertical="center"/>
    </xf>
    <xf numFmtId="0" fontId="118" fillId="54" borderId="0" applyNumberFormat="0" applyBorder="0" applyAlignment="0" applyProtection="0">
      <alignment vertical="center"/>
    </xf>
    <xf numFmtId="0" fontId="118" fillId="54" borderId="0" applyNumberFormat="0" applyBorder="0" applyAlignment="0" applyProtection="0">
      <alignment vertical="center"/>
    </xf>
    <xf numFmtId="0" fontId="118" fillId="54" borderId="0" applyNumberFormat="0" applyBorder="0" applyAlignment="0" applyProtection="0">
      <alignment vertical="center"/>
    </xf>
    <xf numFmtId="0" fontId="118" fillId="54" borderId="0" applyNumberFormat="0" applyBorder="0" applyAlignment="0" applyProtection="0">
      <alignment vertical="center"/>
    </xf>
    <xf numFmtId="0" fontId="118" fillId="54" borderId="0" applyNumberFormat="0" applyBorder="0" applyAlignment="0" applyProtection="0">
      <alignment vertical="center"/>
    </xf>
    <xf numFmtId="0" fontId="118" fillId="54" borderId="0" applyNumberFormat="0" applyBorder="0" applyAlignment="0" applyProtection="0">
      <alignment vertical="center"/>
    </xf>
    <xf numFmtId="0" fontId="28" fillId="10" borderId="0" applyNumberFormat="0" applyBorder="0" applyAlignment="0" applyProtection="0">
      <alignment vertical="center"/>
    </xf>
    <xf numFmtId="0" fontId="118" fillId="54" borderId="0" applyNumberFormat="0" applyBorder="0" applyAlignment="0" applyProtection="0">
      <alignment vertical="center"/>
    </xf>
    <xf numFmtId="0" fontId="118" fillId="54" borderId="0" applyNumberFormat="0" applyBorder="0" applyAlignment="0" applyProtection="0">
      <alignment vertical="center"/>
    </xf>
    <xf numFmtId="0" fontId="118" fillId="54" borderId="0" applyNumberFormat="0" applyBorder="0" applyAlignment="0" applyProtection="0">
      <alignment vertical="center"/>
    </xf>
    <xf numFmtId="0" fontId="118" fillId="54" borderId="0" applyNumberFormat="0" applyBorder="0" applyAlignment="0" applyProtection="0">
      <alignment vertical="center"/>
    </xf>
    <xf numFmtId="0" fontId="118" fillId="54" borderId="0" applyNumberFormat="0" applyBorder="0" applyAlignment="0" applyProtection="0">
      <alignment vertical="center"/>
    </xf>
    <xf numFmtId="0" fontId="118" fillId="54" borderId="0" applyNumberFormat="0" applyBorder="0" applyAlignment="0" applyProtection="0">
      <alignment vertical="center"/>
    </xf>
    <xf numFmtId="0" fontId="118" fillId="54" borderId="0" applyNumberFormat="0" applyBorder="0" applyAlignment="0" applyProtection="0">
      <alignment vertical="center"/>
    </xf>
    <xf numFmtId="0" fontId="118" fillId="54" borderId="0" applyNumberFormat="0" applyBorder="0" applyAlignment="0" applyProtection="0">
      <alignment vertical="center"/>
    </xf>
    <xf numFmtId="0" fontId="118" fillId="54" borderId="0" applyNumberFormat="0" applyBorder="0" applyAlignment="0" applyProtection="0">
      <alignment vertical="center"/>
    </xf>
    <xf numFmtId="0" fontId="118" fillId="54" borderId="0" applyNumberFormat="0" applyBorder="0" applyAlignment="0" applyProtection="0">
      <alignment vertical="center"/>
    </xf>
    <xf numFmtId="0" fontId="118" fillId="54" borderId="0" applyNumberFormat="0" applyBorder="0" applyAlignment="0" applyProtection="0">
      <alignment vertical="center"/>
    </xf>
    <xf numFmtId="0" fontId="118" fillId="54" borderId="0" applyNumberFormat="0" applyBorder="0" applyAlignment="0" applyProtection="0">
      <alignment vertical="center"/>
    </xf>
    <xf numFmtId="0" fontId="118" fillId="55" borderId="0" applyNumberFormat="0" applyBorder="0" applyAlignment="0" applyProtection="0">
      <alignment vertical="center"/>
    </xf>
    <xf numFmtId="0" fontId="118" fillId="55" borderId="0" applyNumberFormat="0" applyBorder="0" applyAlignment="0" applyProtection="0">
      <alignment vertical="center"/>
    </xf>
    <xf numFmtId="0" fontId="118" fillId="55" borderId="0" applyNumberFormat="0" applyBorder="0" applyAlignment="0" applyProtection="0">
      <alignment vertical="center"/>
    </xf>
    <xf numFmtId="0" fontId="118" fillId="55" borderId="0" applyNumberFormat="0" applyBorder="0" applyAlignment="0" applyProtection="0">
      <alignment vertical="center"/>
    </xf>
    <xf numFmtId="0" fontId="118" fillId="55" borderId="0" applyNumberFormat="0" applyBorder="0" applyAlignment="0" applyProtection="0">
      <alignment vertical="center"/>
    </xf>
    <xf numFmtId="0" fontId="118" fillId="55" borderId="0" applyNumberFormat="0" applyBorder="0" applyAlignment="0" applyProtection="0">
      <alignment vertical="center"/>
    </xf>
    <xf numFmtId="0" fontId="118" fillId="55" borderId="0" applyNumberFormat="0" applyBorder="0" applyAlignment="0" applyProtection="0">
      <alignment vertical="center"/>
    </xf>
    <xf numFmtId="0" fontId="118" fillId="55" borderId="0" applyNumberFormat="0" applyBorder="0" applyAlignment="0" applyProtection="0">
      <alignment vertical="center"/>
    </xf>
    <xf numFmtId="0" fontId="118" fillId="55" borderId="0" applyNumberFormat="0" applyBorder="0" applyAlignment="0" applyProtection="0">
      <alignment vertical="center"/>
    </xf>
    <xf numFmtId="0" fontId="118" fillId="55" borderId="0" applyNumberFormat="0" applyBorder="0" applyAlignment="0" applyProtection="0">
      <alignment vertical="center"/>
    </xf>
    <xf numFmtId="0" fontId="118" fillId="55" borderId="0" applyNumberFormat="0" applyBorder="0" applyAlignment="0" applyProtection="0">
      <alignment vertical="center"/>
    </xf>
    <xf numFmtId="0" fontId="118" fillId="55" borderId="0" applyNumberFormat="0" applyBorder="0" applyAlignment="0" applyProtection="0">
      <alignment vertical="center"/>
    </xf>
    <xf numFmtId="0" fontId="118" fillId="55" borderId="0" applyNumberFormat="0" applyBorder="0" applyAlignment="0" applyProtection="0">
      <alignment vertical="center"/>
    </xf>
    <xf numFmtId="0" fontId="118" fillId="55" borderId="0" applyNumberFormat="0" applyBorder="0" applyAlignment="0" applyProtection="0">
      <alignment vertical="center"/>
    </xf>
    <xf numFmtId="0" fontId="118" fillId="55" borderId="0" applyNumberFormat="0" applyBorder="0" applyAlignment="0" applyProtection="0">
      <alignment vertical="center"/>
    </xf>
    <xf numFmtId="0" fontId="118" fillId="55" borderId="0" applyNumberFormat="0" applyBorder="0" applyAlignment="0" applyProtection="0">
      <alignment vertical="center"/>
    </xf>
    <xf numFmtId="0" fontId="118" fillId="55" borderId="0" applyNumberFormat="0" applyBorder="0" applyAlignment="0" applyProtection="0">
      <alignment vertical="center"/>
    </xf>
    <xf numFmtId="0" fontId="118" fillId="55" borderId="0" applyNumberFormat="0" applyBorder="0" applyAlignment="0" applyProtection="0">
      <alignment vertical="center"/>
    </xf>
    <xf numFmtId="0" fontId="118" fillId="55" borderId="0" applyNumberFormat="0" applyBorder="0" applyAlignment="0" applyProtection="0">
      <alignment vertical="center"/>
    </xf>
    <xf numFmtId="0" fontId="118" fillId="55" borderId="0" applyNumberFormat="0" applyBorder="0" applyAlignment="0" applyProtection="0">
      <alignment vertical="center"/>
    </xf>
    <xf numFmtId="0" fontId="28" fillId="11" borderId="0" applyNumberFormat="0" applyBorder="0" applyAlignment="0" applyProtection="0">
      <alignment vertical="center"/>
    </xf>
    <xf numFmtId="0" fontId="28" fillId="12" borderId="0" applyNumberFormat="0" applyBorder="0" applyAlignment="0" applyProtection="0">
      <alignment vertical="center"/>
    </xf>
    <xf numFmtId="0" fontId="118" fillId="55" borderId="0" applyNumberFormat="0" applyBorder="0" applyAlignment="0" applyProtection="0">
      <alignment vertical="center"/>
    </xf>
    <xf numFmtId="0" fontId="118" fillId="55" borderId="0" applyNumberFormat="0" applyBorder="0" applyAlignment="0" applyProtection="0">
      <alignment vertical="center"/>
    </xf>
    <xf numFmtId="0" fontId="118" fillId="55" borderId="0" applyNumberFormat="0" applyBorder="0" applyAlignment="0" applyProtection="0">
      <alignment vertical="center"/>
    </xf>
    <xf numFmtId="0" fontId="118" fillId="55" borderId="0" applyNumberFormat="0" applyBorder="0" applyAlignment="0" applyProtection="0">
      <alignment vertical="center"/>
    </xf>
    <xf numFmtId="0" fontId="118" fillId="55" borderId="0" applyNumberFormat="0" applyBorder="0" applyAlignment="0" applyProtection="0">
      <alignment vertical="center"/>
    </xf>
    <xf numFmtId="0" fontId="118" fillId="55" borderId="0" applyNumberFormat="0" applyBorder="0" applyAlignment="0" applyProtection="0">
      <alignment vertical="center"/>
    </xf>
    <xf numFmtId="0" fontId="118" fillId="55" borderId="0" applyNumberFormat="0" applyBorder="0" applyAlignment="0" applyProtection="0">
      <alignment vertical="center"/>
    </xf>
    <xf numFmtId="0" fontId="118" fillId="55" borderId="0" applyNumberFormat="0" applyBorder="0" applyAlignment="0" applyProtection="0">
      <alignment vertical="center"/>
    </xf>
    <xf numFmtId="0" fontId="118" fillId="55" borderId="0" applyNumberFormat="0" applyBorder="0" applyAlignment="0" applyProtection="0">
      <alignment vertical="center"/>
    </xf>
    <xf numFmtId="0" fontId="118" fillId="55" borderId="0" applyNumberFormat="0" applyBorder="0" applyAlignment="0" applyProtection="0">
      <alignment vertical="center"/>
    </xf>
    <xf numFmtId="0" fontId="28" fillId="11" borderId="0" applyNumberFormat="0" applyBorder="0" applyAlignment="0" applyProtection="0">
      <alignment vertical="center"/>
    </xf>
    <xf numFmtId="0" fontId="118" fillId="55" borderId="0" applyNumberFormat="0" applyBorder="0" applyAlignment="0" applyProtection="0">
      <alignment vertical="center"/>
    </xf>
    <xf numFmtId="0" fontId="118" fillId="55" borderId="0" applyNumberFormat="0" applyBorder="0" applyAlignment="0" applyProtection="0">
      <alignment vertical="center"/>
    </xf>
    <xf numFmtId="0" fontId="118" fillId="55" borderId="0" applyNumberFormat="0" applyBorder="0" applyAlignment="0" applyProtection="0">
      <alignment vertical="center"/>
    </xf>
    <xf numFmtId="0" fontId="118" fillId="55" borderId="0" applyNumberFormat="0" applyBorder="0" applyAlignment="0" applyProtection="0">
      <alignment vertical="center"/>
    </xf>
    <xf numFmtId="0" fontId="118" fillId="55" borderId="0" applyNumberFormat="0" applyBorder="0" applyAlignment="0" applyProtection="0">
      <alignment vertical="center"/>
    </xf>
    <xf numFmtId="0" fontId="118" fillId="55" borderId="0" applyNumberFormat="0" applyBorder="0" applyAlignment="0" applyProtection="0">
      <alignment vertical="center"/>
    </xf>
    <xf numFmtId="0" fontId="118" fillId="55" borderId="0" applyNumberFormat="0" applyBorder="0" applyAlignment="0" applyProtection="0">
      <alignment vertical="center"/>
    </xf>
    <xf numFmtId="0" fontId="118" fillId="55" borderId="0" applyNumberFormat="0" applyBorder="0" applyAlignment="0" applyProtection="0">
      <alignment vertical="center"/>
    </xf>
    <xf numFmtId="0" fontId="118" fillId="55" borderId="0" applyNumberFormat="0" applyBorder="0" applyAlignment="0" applyProtection="0">
      <alignment vertical="center"/>
    </xf>
    <xf numFmtId="0" fontId="118" fillId="55" borderId="0" applyNumberFormat="0" applyBorder="0" applyAlignment="0" applyProtection="0">
      <alignment vertical="center"/>
    </xf>
    <xf numFmtId="0" fontId="118" fillId="55" borderId="0" applyNumberFormat="0" applyBorder="0" applyAlignment="0" applyProtection="0">
      <alignment vertical="center"/>
    </xf>
    <xf numFmtId="0" fontId="118" fillId="55" borderId="0" applyNumberFormat="0" applyBorder="0" applyAlignment="0" applyProtection="0">
      <alignment vertical="center"/>
    </xf>
    <xf numFmtId="0" fontId="118" fillId="56" borderId="0" applyNumberFormat="0" applyBorder="0" applyAlignment="0" applyProtection="0">
      <alignment vertical="center"/>
    </xf>
    <xf numFmtId="0" fontId="118" fillId="56" borderId="0" applyNumberFormat="0" applyBorder="0" applyAlignment="0" applyProtection="0">
      <alignment vertical="center"/>
    </xf>
    <xf numFmtId="0" fontId="118" fillId="56" borderId="0" applyNumberFormat="0" applyBorder="0" applyAlignment="0" applyProtection="0">
      <alignment vertical="center"/>
    </xf>
    <xf numFmtId="0" fontId="118" fillId="56" borderId="0" applyNumberFormat="0" applyBorder="0" applyAlignment="0" applyProtection="0">
      <alignment vertical="center"/>
    </xf>
    <xf numFmtId="0" fontId="118" fillId="56" borderId="0" applyNumberFormat="0" applyBorder="0" applyAlignment="0" applyProtection="0">
      <alignment vertical="center"/>
    </xf>
    <xf numFmtId="0" fontId="118" fillId="56" borderId="0" applyNumberFormat="0" applyBorder="0" applyAlignment="0" applyProtection="0">
      <alignment vertical="center"/>
    </xf>
    <xf numFmtId="0" fontId="118" fillId="56" borderId="0" applyNumberFormat="0" applyBorder="0" applyAlignment="0" applyProtection="0">
      <alignment vertical="center"/>
    </xf>
    <xf numFmtId="0" fontId="118" fillId="56" borderId="0" applyNumberFormat="0" applyBorder="0" applyAlignment="0" applyProtection="0">
      <alignment vertical="center"/>
    </xf>
    <xf numFmtId="0" fontId="118" fillId="56" borderId="0" applyNumberFormat="0" applyBorder="0" applyAlignment="0" applyProtection="0">
      <alignment vertical="center"/>
    </xf>
    <xf numFmtId="0" fontId="118" fillId="56" borderId="0" applyNumberFormat="0" applyBorder="0" applyAlignment="0" applyProtection="0">
      <alignment vertical="center"/>
    </xf>
    <xf numFmtId="0" fontId="118" fillId="56" borderId="0" applyNumberFormat="0" applyBorder="0" applyAlignment="0" applyProtection="0">
      <alignment vertical="center"/>
    </xf>
    <xf numFmtId="0" fontId="118" fillId="56" borderId="0" applyNumberFormat="0" applyBorder="0" applyAlignment="0" applyProtection="0">
      <alignment vertical="center"/>
    </xf>
    <xf numFmtId="0" fontId="118" fillId="56" borderId="0" applyNumberFormat="0" applyBorder="0" applyAlignment="0" applyProtection="0">
      <alignment vertical="center"/>
    </xf>
    <xf numFmtId="0" fontId="118" fillId="56" borderId="0" applyNumberFormat="0" applyBorder="0" applyAlignment="0" applyProtection="0">
      <alignment vertical="center"/>
    </xf>
    <xf numFmtId="0" fontId="118" fillId="56" borderId="0" applyNumberFormat="0" applyBorder="0" applyAlignment="0" applyProtection="0">
      <alignment vertical="center"/>
    </xf>
    <xf numFmtId="0" fontId="118" fillId="56" borderId="0" applyNumberFormat="0" applyBorder="0" applyAlignment="0" applyProtection="0">
      <alignment vertical="center"/>
    </xf>
    <xf numFmtId="0" fontId="118" fillId="56" borderId="0" applyNumberFormat="0" applyBorder="0" applyAlignment="0" applyProtection="0">
      <alignment vertical="center"/>
    </xf>
    <xf numFmtId="0" fontId="118" fillId="56" borderId="0" applyNumberFormat="0" applyBorder="0" applyAlignment="0" applyProtection="0">
      <alignment vertical="center"/>
    </xf>
    <xf numFmtId="0" fontId="118" fillId="56" borderId="0" applyNumberFormat="0" applyBorder="0" applyAlignment="0" applyProtection="0">
      <alignment vertical="center"/>
    </xf>
    <xf numFmtId="0" fontId="118" fillId="56" borderId="0" applyNumberFormat="0" applyBorder="0" applyAlignment="0" applyProtection="0">
      <alignment vertical="center"/>
    </xf>
    <xf numFmtId="0" fontId="28" fillId="15" borderId="0" applyNumberFormat="0" applyBorder="0" applyAlignment="0" applyProtection="0">
      <alignment vertical="center"/>
    </xf>
    <xf numFmtId="0" fontId="28" fillId="3" borderId="0" applyNumberFormat="0" applyBorder="0" applyAlignment="0" applyProtection="0">
      <alignment vertical="center"/>
    </xf>
    <xf numFmtId="0" fontId="118" fillId="56" borderId="0" applyNumberFormat="0" applyBorder="0" applyAlignment="0" applyProtection="0">
      <alignment vertical="center"/>
    </xf>
    <xf numFmtId="0" fontId="118" fillId="56" borderId="0" applyNumberFormat="0" applyBorder="0" applyAlignment="0" applyProtection="0">
      <alignment vertical="center"/>
    </xf>
    <xf numFmtId="0" fontId="118" fillId="56" borderId="0" applyNumberFormat="0" applyBorder="0" applyAlignment="0" applyProtection="0">
      <alignment vertical="center"/>
    </xf>
    <xf numFmtId="0" fontId="118" fillId="56" borderId="0" applyNumberFormat="0" applyBorder="0" applyAlignment="0" applyProtection="0">
      <alignment vertical="center"/>
    </xf>
    <xf numFmtId="0" fontId="118" fillId="56" borderId="0" applyNumberFormat="0" applyBorder="0" applyAlignment="0" applyProtection="0">
      <alignment vertical="center"/>
    </xf>
    <xf numFmtId="0" fontId="118" fillId="56" borderId="0" applyNumberFormat="0" applyBorder="0" applyAlignment="0" applyProtection="0">
      <alignment vertical="center"/>
    </xf>
    <xf numFmtId="0" fontId="118" fillId="56" borderId="0" applyNumberFormat="0" applyBorder="0" applyAlignment="0" applyProtection="0">
      <alignment vertical="center"/>
    </xf>
    <xf numFmtId="0" fontId="118" fillId="56" borderId="0" applyNumberFormat="0" applyBorder="0" applyAlignment="0" applyProtection="0">
      <alignment vertical="center"/>
    </xf>
    <xf numFmtId="0" fontId="118" fillId="56" borderId="0" applyNumberFormat="0" applyBorder="0" applyAlignment="0" applyProtection="0">
      <alignment vertical="center"/>
    </xf>
    <xf numFmtId="0" fontId="118" fillId="56" borderId="0" applyNumberFormat="0" applyBorder="0" applyAlignment="0" applyProtection="0">
      <alignment vertical="center"/>
    </xf>
    <xf numFmtId="0" fontId="28" fillId="15" borderId="0" applyNumberFormat="0" applyBorder="0" applyAlignment="0" applyProtection="0">
      <alignment vertical="center"/>
    </xf>
    <xf numFmtId="0" fontId="118" fillId="56" borderId="0" applyNumberFormat="0" applyBorder="0" applyAlignment="0" applyProtection="0">
      <alignment vertical="center"/>
    </xf>
    <xf numFmtId="0" fontId="118" fillId="56" borderId="0" applyNumberFormat="0" applyBorder="0" applyAlignment="0" applyProtection="0">
      <alignment vertical="center"/>
    </xf>
    <xf numFmtId="0" fontId="118" fillId="56" borderId="0" applyNumberFormat="0" applyBorder="0" applyAlignment="0" applyProtection="0">
      <alignment vertical="center"/>
    </xf>
    <xf numFmtId="0" fontId="118" fillId="56" borderId="0" applyNumberFormat="0" applyBorder="0" applyAlignment="0" applyProtection="0">
      <alignment vertical="center"/>
    </xf>
    <xf numFmtId="0" fontId="118" fillId="56" borderId="0" applyNumberFormat="0" applyBorder="0" applyAlignment="0" applyProtection="0">
      <alignment vertical="center"/>
    </xf>
    <xf numFmtId="0" fontId="118" fillId="56" borderId="0" applyNumberFormat="0" applyBorder="0" applyAlignment="0" applyProtection="0">
      <alignment vertical="center"/>
    </xf>
    <xf numFmtId="0" fontId="118" fillId="56" borderId="0" applyNumberFormat="0" applyBorder="0" applyAlignment="0" applyProtection="0">
      <alignment vertical="center"/>
    </xf>
    <xf numFmtId="0" fontId="118" fillId="56" borderId="0" applyNumberFormat="0" applyBorder="0" applyAlignment="0" applyProtection="0">
      <alignment vertical="center"/>
    </xf>
    <xf numFmtId="0" fontId="118" fillId="56" borderId="0" applyNumberFormat="0" applyBorder="0" applyAlignment="0" applyProtection="0">
      <alignment vertical="center"/>
    </xf>
    <xf numFmtId="0" fontId="118" fillId="56" borderId="0" applyNumberFormat="0" applyBorder="0" applyAlignment="0" applyProtection="0">
      <alignment vertical="center"/>
    </xf>
    <xf numFmtId="0" fontId="118" fillId="56" borderId="0" applyNumberFormat="0" applyBorder="0" applyAlignment="0" applyProtection="0">
      <alignment vertical="center"/>
    </xf>
    <xf numFmtId="0" fontId="118" fillId="56" borderId="0" applyNumberFormat="0" applyBorder="0" applyAlignment="0" applyProtection="0">
      <alignment vertical="center"/>
    </xf>
    <xf numFmtId="0" fontId="118" fillId="57" borderId="0" applyNumberFormat="0" applyBorder="0" applyAlignment="0" applyProtection="0">
      <alignment vertical="center"/>
    </xf>
    <xf numFmtId="0" fontId="118" fillId="57" borderId="0" applyNumberFormat="0" applyBorder="0" applyAlignment="0" applyProtection="0">
      <alignment vertical="center"/>
    </xf>
    <xf numFmtId="0" fontId="118" fillId="57" borderId="0" applyNumberFormat="0" applyBorder="0" applyAlignment="0" applyProtection="0">
      <alignment vertical="center"/>
    </xf>
    <xf numFmtId="0" fontId="118" fillId="57" borderId="0" applyNumberFormat="0" applyBorder="0" applyAlignment="0" applyProtection="0">
      <alignment vertical="center"/>
    </xf>
    <xf numFmtId="0" fontId="118" fillId="57" borderId="0" applyNumberFormat="0" applyBorder="0" applyAlignment="0" applyProtection="0">
      <alignment vertical="center"/>
    </xf>
    <xf numFmtId="0" fontId="118" fillId="57" borderId="0" applyNumberFormat="0" applyBorder="0" applyAlignment="0" applyProtection="0">
      <alignment vertical="center"/>
    </xf>
    <xf numFmtId="0" fontId="118" fillId="57" borderId="0" applyNumberFormat="0" applyBorder="0" applyAlignment="0" applyProtection="0">
      <alignment vertical="center"/>
    </xf>
    <xf numFmtId="0" fontId="118" fillId="57" borderId="0" applyNumberFormat="0" applyBorder="0" applyAlignment="0" applyProtection="0">
      <alignment vertical="center"/>
    </xf>
    <xf numFmtId="0" fontId="118" fillId="57" borderId="0" applyNumberFormat="0" applyBorder="0" applyAlignment="0" applyProtection="0">
      <alignment vertical="center"/>
    </xf>
    <xf numFmtId="0" fontId="118" fillId="57" borderId="0" applyNumberFormat="0" applyBorder="0" applyAlignment="0" applyProtection="0">
      <alignment vertical="center"/>
    </xf>
    <xf numFmtId="0" fontId="118" fillId="57" borderId="0" applyNumberFormat="0" applyBorder="0" applyAlignment="0" applyProtection="0">
      <alignment vertical="center"/>
    </xf>
    <xf numFmtId="0" fontId="118" fillId="57" borderId="0" applyNumberFormat="0" applyBorder="0" applyAlignment="0" applyProtection="0">
      <alignment vertical="center"/>
    </xf>
    <xf numFmtId="0" fontId="118" fillId="57" borderId="0" applyNumberFormat="0" applyBorder="0" applyAlignment="0" applyProtection="0">
      <alignment vertical="center"/>
    </xf>
    <xf numFmtId="0" fontId="118" fillId="57" borderId="0" applyNumberFormat="0" applyBorder="0" applyAlignment="0" applyProtection="0">
      <alignment vertical="center"/>
    </xf>
    <xf numFmtId="0" fontId="118" fillId="57" borderId="0" applyNumberFormat="0" applyBorder="0" applyAlignment="0" applyProtection="0">
      <alignment vertical="center"/>
    </xf>
    <xf numFmtId="0" fontId="118" fillId="57" borderId="0" applyNumberFormat="0" applyBorder="0" applyAlignment="0" applyProtection="0">
      <alignment vertical="center"/>
    </xf>
    <xf numFmtId="0" fontId="118" fillId="57" borderId="0" applyNumberFormat="0" applyBorder="0" applyAlignment="0" applyProtection="0">
      <alignment vertical="center"/>
    </xf>
    <xf numFmtId="0" fontId="118" fillId="57" borderId="0" applyNumberFormat="0" applyBorder="0" applyAlignment="0" applyProtection="0">
      <alignment vertical="center"/>
    </xf>
    <xf numFmtId="0" fontId="118" fillId="57" borderId="0" applyNumberFormat="0" applyBorder="0" applyAlignment="0" applyProtection="0">
      <alignment vertical="center"/>
    </xf>
    <xf numFmtId="0" fontId="118" fillId="57" borderId="0" applyNumberFormat="0" applyBorder="0" applyAlignment="0" applyProtection="0">
      <alignment vertical="center"/>
    </xf>
    <xf numFmtId="0" fontId="28" fillId="14" borderId="0" applyNumberFormat="0" applyBorder="0" applyAlignment="0" applyProtection="0">
      <alignment vertical="center"/>
    </xf>
    <xf numFmtId="0" fontId="28" fillId="6" borderId="0" applyNumberFormat="0" applyBorder="0" applyAlignment="0" applyProtection="0">
      <alignment vertical="center"/>
    </xf>
    <xf numFmtId="0" fontId="118" fillId="57" borderId="0" applyNumberFormat="0" applyBorder="0" applyAlignment="0" applyProtection="0">
      <alignment vertical="center"/>
    </xf>
    <xf numFmtId="0" fontId="118" fillId="57" borderId="0" applyNumberFormat="0" applyBorder="0" applyAlignment="0" applyProtection="0">
      <alignment vertical="center"/>
    </xf>
    <xf numFmtId="0" fontId="118" fillId="57" borderId="0" applyNumberFormat="0" applyBorder="0" applyAlignment="0" applyProtection="0">
      <alignment vertical="center"/>
    </xf>
    <xf numFmtId="0" fontId="118" fillId="57" borderId="0" applyNumberFormat="0" applyBorder="0" applyAlignment="0" applyProtection="0">
      <alignment vertical="center"/>
    </xf>
    <xf numFmtId="0" fontId="118" fillId="57" borderId="0" applyNumberFormat="0" applyBorder="0" applyAlignment="0" applyProtection="0">
      <alignment vertical="center"/>
    </xf>
    <xf numFmtId="0" fontId="118" fillId="57" borderId="0" applyNumberFormat="0" applyBorder="0" applyAlignment="0" applyProtection="0">
      <alignment vertical="center"/>
    </xf>
    <xf numFmtId="0" fontId="118" fillId="57" borderId="0" applyNumberFormat="0" applyBorder="0" applyAlignment="0" applyProtection="0">
      <alignment vertical="center"/>
    </xf>
    <xf numFmtId="0" fontId="118" fillId="57" borderId="0" applyNumberFormat="0" applyBorder="0" applyAlignment="0" applyProtection="0">
      <alignment vertical="center"/>
    </xf>
    <xf numFmtId="0" fontId="118" fillId="57" borderId="0" applyNumberFormat="0" applyBorder="0" applyAlignment="0" applyProtection="0">
      <alignment vertical="center"/>
    </xf>
    <xf numFmtId="0" fontId="118" fillId="57" borderId="0" applyNumberFormat="0" applyBorder="0" applyAlignment="0" applyProtection="0">
      <alignment vertical="center"/>
    </xf>
    <xf numFmtId="0" fontId="28" fillId="14" borderId="0" applyNumberFormat="0" applyBorder="0" applyAlignment="0" applyProtection="0">
      <alignment vertical="center"/>
    </xf>
    <xf numFmtId="0" fontId="118" fillId="57" borderId="0" applyNumberFormat="0" applyBorder="0" applyAlignment="0" applyProtection="0">
      <alignment vertical="center"/>
    </xf>
    <xf numFmtId="0" fontId="118" fillId="57" borderId="0" applyNumberFormat="0" applyBorder="0" applyAlignment="0" applyProtection="0">
      <alignment vertical="center"/>
    </xf>
    <xf numFmtId="0" fontId="118" fillId="57" borderId="0" applyNumberFormat="0" applyBorder="0" applyAlignment="0" applyProtection="0">
      <alignment vertical="center"/>
    </xf>
    <xf numFmtId="0" fontId="118" fillId="57" borderId="0" applyNumberFormat="0" applyBorder="0" applyAlignment="0" applyProtection="0">
      <alignment vertical="center"/>
    </xf>
    <xf numFmtId="0" fontId="118" fillId="57" borderId="0" applyNumberFormat="0" applyBorder="0" applyAlignment="0" applyProtection="0">
      <alignment vertical="center"/>
    </xf>
    <xf numFmtId="0" fontId="118" fillId="57" borderId="0" applyNumberFormat="0" applyBorder="0" applyAlignment="0" applyProtection="0">
      <alignment vertical="center"/>
    </xf>
    <xf numFmtId="0" fontId="118" fillId="57" borderId="0" applyNumberFormat="0" applyBorder="0" applyAlignment="0" applyProtection="0">
      <alignment vertical="center"/>
    </xf>
    <xf numFmtId="0" fontId="118" fillId="57" borderId="0" applyNumberFormat="0" applyBorder="0" applyAlignment="0" applyProtection="0">
      <alignment vertical="center"/>
    </xf>
    <xf numFmtId="0" fontId="118" fillId="57" borderId="0" applyNumberFormat="0" applyBorder="0" applyAlignment="0" applyProtection="0">
      <alignment vertical="center"/>
    </xf>
    <xf numFmtId="0" fontId="118" fillId="57" borderId="0" applyNumberFormat="0" applyBorder="0" applyAlignment="0" applyProtection="0">
      <alignment vertical="center"/>
    </xf>
    <xf numFmtId="0" fontId="118" fillId="57" borderId="0" applyNumberFormat="0" applyBorder="0" applyAlignment="0" applyProtection="0">
      <alignment vertical="center"/>
    </xf>
    <xf numFmtId="0" fontId="118" fillId="57" borderId="0" applyNumberFormat="0" applyBorder="0" applyAlignment="0" applyProtection="0">
      <alignment vertical="center"/>
    </xf>
    <xf numFmtId="0" fontId="118" fillId="58" borderId="0" applyNumberFormat="0" applyBorder="0" applyAlignment="0" applyProtection="0">
      <alignment vertical="center"/>
    </xf>
    <xf numFmtId="0" fontId="118" fillId="58" borderId="0" applyNumberFormat="0" applyBorder="0" applyAlignment="0" applyProtection="0">
      <alignment vertical="center"/>
    </xf>
    <xf numFmtId="0" fontId="118" fillId="58" borderId="0" applyNumberFormat="0" applyBorder="0" applyAlignment="0" applyProtection="0">
      <alignment vertical="center"/>
    </xf>
    <xf numFmtId="0" fontId="118" fillId="58" borderId="0" applyNumberFormat="0" applyBorder="0" applyAlignment="0" applyProtection="0">
      <alignment vertical="center"/>
    </xf>
    <xf numFmtId="0" fontId="118" fillId="58" borderId="0" applyNumberFormat="0" applyBorder="0" applyAlignment="0" applyProtection="0">
      <alignment vertical="center"/>
    </xf>
    <xf numFmtId="0" fontId="118" fillId="58" borderId="0" applyNumberFormat="0" applyBorder="0" applyAlignment="0" applyProtection="0">
      <alignment vertical="center"/>
    </xf>
    <xf numFmtId="0" fontId="118" fillId="58" borderId="0" applyNumberFormat="0" applyBorder="0" applyAlignment="0" applyProtection="0">
      <alignment vertical="center"/>
    </xf>
    <xf numFmtId="0" fontId="118" fillId="58" borderId="0" applyNumberFormat="0" applyBorder="0" applyAlignment="0" applyProtection="0">
      <alignment vertical="center"/>
    </xf>
    <xf numFmtId="0" fontId="118" fillId="58" borderId="0" applyNumberFormat="0" applyBorder="0" applyAlignment="0" applyProtection="0">
      <alignment vertical="center"/>
    </xf>
    <xf numFmtId="0" fontId="118" fillId="58" borderId="0" applyNumberFormat="0" applyBorder="0" applyAlignment="0" applyProtection="0">
      <alignment vertical="center"/>
    </xf>
    <xf numFmtId="0" fontId="118" fillId="58" borderId="0" applyNumberFormat="0" applyBorder="0" applyAlignment="0" applyProtection="0">
      <alignment vertical="center"/>
    </xf>
    <xf numFmtId="0" fontId="118" fillId="58" borderId="0" applyNumberFormat="0" applyBorder="0" applyAlignment="0" applyProtection="0">
      <alignment vertical="center"/>
    </xf>
    <xf numFmtId="0" fontId="118" fillId="58" borderId="0" applyNumberFormat="0" applyBorder="0" applyAlignment="0" applyProtection="0">
      <alignment vertical="center"/>
    </xf>
    <xf numFmtId="0" fontId="118" fillId="58" borderId="0" applyNumberFormat="0" applyBorder="0" applyAlignment="0" applyProtection="0">
      <alignment vertical="center"/>
    </xf>
    <xf numFmtId="0" fontId="118" fillId="58" borderId="0" applyNumberFormat="0" applyBorder="0" applyAlignment="0" applyProtection="0">
      <alignment vertical="center"/>
    </xf>
    <xf numFmtId="0" fontId="118" fillId="58" borderId="0" applyNumberFormat="0" applyBorder="0" applyAlignment="0" applyProtection="0">
      <alignment vertical="center"/>
    </xf>
    <xf numFmtId="0" fontId="118" fillId="58" borderId="0" applyNumberFormat="0" applyBorder="0" applyAlignment="0" applyProtection="0">
      <alignment vertical="center"/>
    </xf>
    <xf numFmtId="0" fontId="118" fillId="58" borderId="0" applyNumberFormat="0" applyBorder="0" applyAlignment="0" applyProtection="0">
      <alignment vertical="center"/>
    </xf>
    <xf numFmtId="0" fontId="118" fillId="58" borderId="0" applyNumberFormat="0" applyBorder="0" applyAlignment="0" applyProtection="0">
      <alignment vertical="center"/>
    </xf>
    <xf numFmtId="0" fontId="118" fillId="58" borderId="0" applyNumberFormat="0" applyBorder="0" applyAlignment="0" applyProtection="0">
      <alignment vertical="center"/>
    </xf>
    <xf numFmtId="0" fontId="28" fillId="16" borderId="0" applyNumberFormat="0" applyBorder="0" applyAlignment="0" applyProtection="0">
      <alignment vertical="center"/>
    </xf>
    <xf numFmtId="0" fontId="28" fillId="10" borderId="0" applyNumberFormat="0" applyBorder="0" applyAlignment="0" applyProtection="0">
      <alignment vertical="center"/>
    </xf>
    <xf numFmtId="0" fontId="118" fillId="58" borderId="0" applyNumberFormat="0" applyBorder="0" applyAlignment="0" applyProtection="0">
      <alignment vertical="center"/>
    </xf>
    <xf numFmtId="0" fontId="118" fillId="58" borderId="0" applyNumberFormat="0" applyBorder="0" applyAlignment="0" applyProtection="0">
      <alignment vertical="center"/>
    </xf>
    <xf numFmtId="0" fontId="118" fillId="58" borderId="0" applyNumberFormat="0" applyBorder="0" applyAlignment="0" applyProtection="0">
      <alignment vertical="center"/>
    </xf>
    <xf numFmtId="0" fontId="118" fillId="58" borderId="0" applyNumberFormat="0" applyBorder="0" applyAlignment="0" applyProtection="0">
      <alignment vertical="center"/>
    </xf>
    <xf numFmtId="0" fontId="118" fillId="58" borderId="0" applyNumberFormat="0" applyBorder="0" applyAlignment="0" applyProtection="0">
      <alignment vertical="center"/>
    </xf>
    <xf numFmtId="0" fontId="118" fillId="58" borderId="0" applyNumberFormat="0" applyBorder="0" applyAlignment="0" applyProtection="0">
      <alignment vertical="center"/>
    </xf>
    <xf numFmtId="0" fontId="118" fillId="58" borderId="0" applyNumberFormat="0" applyBorder="0" applyAlignment="0" applyProtection="0">
      <alignment vertical="center"/>
    </xf>
    <xf numFmtId="0" fontId="118" fillId="58" borderId="0" applyNumberFormat="0" applyBorder="0" applyAlignment="0" applyProtection="0">
      <alignment vertical="center"/>
    </xf>
    <xf numFmtId="0" fontId="118" fillId="58" borderId="0" applyNumberFormat="0" applyBorder="0" applyAlignment="0" applyProtection="0">
      <alignment vertical="center"/>
    </xf>
    <xf numFmtId="0" fontId="118" fillId="58" borderId="0" applyNumberFormat="0" applyBorder="0" applyAlignment="0" applyProtection="0">
      <alignment vertical="center"/>
    </xf>
    <xf numFmtId="0" fontId="28" fillId="16" borderId="0" applyNumberFormat="0" applyBorder="0" applyAlignment="0" applyProtection="0">
      <alignment vertical="center"/>
    </xf>
    <xf numFmtId="0" fontId="118" fillId="58" borderId="0" applyNumberFormat="0" applyBorder="0" applyAlignment="0" applyProtection="0">
      <alignment vertical="center"/>
    </xf>
    <xf numFmtId="0" fontId="118" fillId="58" borderId="0" applyNumberFormat="0" applyBorder="0" applyAlignment="0" applyProtection="0">
      <alignment vertical="center"/>
    </xf>
    <xf numFmtId="0" fontId="118" fillId="58" borderId="0" applyNumberFormat="0" applyBorder="0" applyAlignment="0" applyProtection="0">
      <alignment vertical="center"/>
    </xf>
    <xf numFmtId="0" fontId="118" fillId="58" borderId="0" applyNumberFormat="0" applyBorder="0" applyAlignment="0" applyProtection="0">
      <alignment vertical="center"/>
    </xf>
    <xf numFmtId="0" fontId="118" fillId="58" borderId="0" applyNumberFormat="0" applyBorder="0" applyAlignment="0" applyProtection="0">
      <alignment vertical="center"/>
    </xf>
    <xf numFmtId="0" fontId="118" fillId="58" borderId="0" applyNumberFormat="0" applyBorder="0" applyAlignment="0" applyProtection="0">
      <alignment vertical="center"/>
    </xf>
    <xf numFmtId="0" fontId="118" fillId="58" borderId="0" applyNumberFormat="0" applyBorder="0" applyAlignment="0" applyProtection="0">
      <alignment vertical="center"/>
    </xf>
    <xf numFmtId="0" fontId="118" fillId="58" borderId="0" applyNumberFormat="0" applyBorder="0" applyAlignment="0" applyProtection="0">
      <alignment vertical="center"/>
    </xf>
    <xf numFmtId="0" fontId="118" fillId="58" borderId="0" applyNumberFormat="0" applyBorder="0" applyAlignment="0" applyProtection="0">
      <alignment vertical="center"/>
    </xf>
    <xf numFmtId="0" fontId="118" fillId="58" borderId="0" applyNumberFormat="0" applyBorder="0" applyAlignment="0" applyProtection="0">
      <alignment vertical="center"/>
    </xf>
    <xf numFmtId="0" fontId="118" fillId="58" borderId="0" applyNumberFormat="0" applyBorder="0" applyAlignment="0" applyProtection="0">
      <alignment vertical="center"/>
    </xf>
    <xf numFmtId="0" fontId="118" fillId="58" borderId="0" applyNumberFormat="0" applyBorder="0" applyAlignment="0" applyProtection="0">
      <alignment vertical="center"/>
    </xf>
    <xf numFmtId="0" fontId="15" fillId="0" borderId="0"/>
    <xf numFmtId="0" fontId="107" fillId="0" borderId="0"/>
    <xf numFmtId="0" fontId="107" fillId="0" borderId="0"/>
    <xf numFmtId="0" fontId="119" fillId="0" borderId="0" applyFont="0" applyFill="0" applyBorder="0" applyAlignment="0" applyProtection="0"/>
    <xf numFmtId="0" fontId="120" fillId="0" borderId="0" applyFont="0" applyFill="0" applyBorder="0" applyAlignment="0" applyProtection="0"/>
    <xf numFmtId="0" fontId="117" fillId="19" borderId="0" applyNumberFormat="0" applyBorder="0" applyAlignment="0" applyProtection="0"/>
    <xf numFmtId="0" fontId="117" fillId="20" borderId="0" applyNumberFormat="0" applyBorder="0" applyAlignment="0" applyProtection="0"/>
    <xf numFmtId="0" fontId="117" fillId="22" borderId="0" applyNumberFormat="0" applyBorder="0" applyAlignment="0" applyProtection="0"/>
    <xf numFmtId="0" fontId="117" fillId="15" borderId="0" applyNumberFormat="0" applyBorder="0" applyAlignment="0" applyProtection="0"/>
    <xf numFmtId="0" fontId="117" fillId="14" borderId="0" applyNumberFormat="0" applyBorder="0" applyAlignment="0" applyProtection="0"/>
    <xf numFmtId="0" fontId="117" fillId="24" borderId="0" applyNumberFormat="0" applyBorder="0" applyAlignment="0" applyProtection="0"/>
    <xf numFmtId="206" fontId="121" fillId="0" borderId="0" applyFont="0" applyFill="0" applyBorder="0" applyAlignment="0" applyProtection="0"/>
    <xf numFmtId="0" fontId="122" fillId="0" borderId="0" applyFont="0" applyFill="0" applyBorder="0" applyAlignment="0" applyProtection="0"/>
    <xf numFmtId="0" fontId="121" fillId="0" borderId="0" applyFont="0" applyFill="0" applyBorder="0" applyAlignment="0" applyProtection="0"/>
    <xf numFmtId="42" fontId="123" fillId="0" borderId="0" applyFont="0" applyFill="0" applyBorder="0" applyAlignment="0" applyProtection="0"/>
    <xf numFmtId="207" fontId="121" fillId="0" borderId="0" applyFont="0" applyFill="0" applyBorder="0" applyAlignment="0" applyProtection="0"/>
    <xf numFmtId="0" fontId="122" fillId="0" borderId="0" applyFont="0" applyFill="0" applyBorder="0" applyAlignment="0" applyProtection="0"/>
    <xf numFmtId="0" fontId="121" fillId="0" borderId="0" applyFont="0" applyFill="0" applyBorder="0" applyAlignment="0" applyProtection="0"/>
    <xf numFmtId="44" fontId="123" fillId="0" borderId="0" applyFont="0" applyFill="0" applyBorder="0" applyAlignment="0" applyProtection="0"/>
    <xf numFmtId="0" fontId="119" fillId="0" borderId="0" applyFont="0" applyFill="0" applyBorder="0" applyAlignment="0" applyProtection="0"/>
    <xf numFmtId="0" fontId="119" fillId="0" borderId="0" applyFont="0" applyFill="0" applyBorder="0" applyAlignment="0" applyProtection="0"/>
    <xf numFmtId="0" fontId="110" fillId="0" borderId="0">
      <protection locked="0"/>
    </xf>
    <xf numFmtId="0" fontId="19" fillId="0" borderId="0"/>
    <xf numFmtId="0" fontId="124" fillId="0" borderId="0"/>
    <xf numFmtId="207" fontId="125" fillId="0" borderId="0" applyFont="0" applyFill="0" applyBorder="0" applyAlignment="0" applyProtection="0"/>
    <xf numFmtId="0" fontId="122" fillId="0" borderId="0" applyFont="0" applyFill="0" applyBorder="0" applyAlignment="0" applyProtection="0"/>
    <xf numFmtId="0" fontId="121" fillId="0" borderId="0" applyFont="0" applyFill="0" applyBorder="0" applyAlignment="0" applyProtection="0"/>
    <xf numFmtId="41" fontId="123" fillId="0" borderId="0" applyFont="0" applyFill="0" applyBorder="0" applyAlignment="0" applyProtection="0"/>
    <xf numFmtId="208" fontId="121" fillId="0" borderId="0" applyFont="0" applyFill="0" applyBorder="0" applyAlignment="0" applyProtection="0"/>
    <xf numFmtId="0" fontId="122" fillId="0" borderId="0" applyFont="0" applyFill="0" applyBorder="0" applyAlignment="0" applyProtection="0"/>
    <xf numFmtId="0" fontId="121" fillId="0" borderId="0" applyFont="0" applyFill="0" applyBorder="0" applyAlignment="0" applyProtection="0"/>
    <xf numFmtId="43" fontId="123" fillId="0" borderId="0" applyFont="0" applyFill="0" applyBorder="0" applyAlignment="0" applyProtection="0"/>
    <xf numFmtId="0" fontId="110" fillId="0" borderId="0">
      <protection locked="0"/>
    </xf>
    <xf numFmtId="0" fontId="16" fillId="17" borderId="0" applyBorder="0" applyAlignment="0" applyProtection="0"/>
    <xf numFmtId="0" fontId="126" fillId="3" borderId="0" applyNumberFormat="0" applyBorder="0" applyAlignment="0" applyProtection="0"/>
    <xf numFmtId="49" fontId="127" fillId="43" borderId="0" applyBorder="0">
      <alignment horizontal="right"/>
    </xf>
    <xf numFmtId="200" fontId="16" fillId="0" borderId="0" applyFont="0" applyFill="0" applyBorder="0" applyAlignment="0" applyProtection="0"/>
    <xf numFmtId="0" fontId="128" fillId="0" borderId="0"/>
    <xf numFmtId="0" fontId="121" fillId="0" borderId="0"/>
    <xf numFmtId="0" fontId="122" fillId="0" borderId="0"/>
    <xf numFmtId="0" fontId="128" fillId="0" borderId="0"/>
    <xf numFmtId="0" fontId="129" fillId="0" borderId="0"/>
    <xf numFmtId="0" fontId="129" fillId="0" borderId="0"/>
    <xf numFmtId="0" fontId="129" fillId="0" borderId="0"/>
    <xf numFmtId="0" fontId="129" fillId="0" borderId="0"/>
    <xf numFmtId="0" fontId="129" fillId="0" borderId="0"/>
    <xf numFmtId="0" fontId="130" fillId="0" borderId="0"/>
    <xf numFmtId="0" fontId="130" fillId="0" borderId="0"/>
    <xf numFmtId="0" fontId="129" fillId="0" borderId="0"/>
    <xf numFmtId="0" fontId="129" fillId="0" borderId="0"/>
    <xf numFmtId="0" fontId="130" fillId="0" borderId="0"/>
    <xf numFmtId="0" fontId="130" fillId="0" borderId="0"/>
    <xf numFmtId="0" fontId="129" fillId="0" borderId="0"/>
    <xf numFmtId="0" fontId="129" fillId="0" borderId="0"/>
    <xf numFmtId="0" fontId="130" fillId="0" borderId="0"/>
    <xf numFmtId="0" fontId="130" fillId="0" borderId="0"/>
    <xf numFmtId="0" fontId="129" fillId="0" borderId="0"/>
    <xf numFmtId="0" fontId="129" fillId="0" borderId="0"/>
    <xf numFmtId="0" fontId="129" fillId="0" borderId="0"/>
    <xf numFmtId="0" fontId="129" fillId="0" borderId="0"/>
    <xf numFmtId="0" fontId="129" fillId="0" borderId="0"/>
    <xf numFmtId="0" fontId="129" fillId="0" borderId="0"/>
    <xf numFmtId="0" fontId="129" fillId="0" borderId="0"/>
    <xf numFmtId="0" fontId="129" fillId="0" borderId="0"/>
    <xf numFmtId="0" fontId="129" fillId="0" borderId="0"/>
    <xf numFmtId="0" fontId="129" fillId="0" borderId="0"/>
    <xf numFmtId="0" fontId="129" fillId="0" borderId="0"/>
    <xf numFmtId="0" fontId="129" fillId="0" borderId="0"/>
    <xf numFmtId="0" fontId="129" fillId="0" borderId="0"/>
    <xf numFmtId="0" fontId="129" fillId="0" borderId="0"/>
    <xf numFmtId="0" fontId="129" fillId="0" borderId="0"/>
    <xf numFmtId="0" fontId="129" fillId="0" borderId="0"/>
    <xf numFmtId="0" fontId="130" fillId="0" borderId="0"/>
    <xf numFmtId="0" fontId="130" fillId="0" borderId="0"/>
    <xf numFmtId="0" fontId="130" fillId="0" borderId="0"/>
    <xf numFmtId="0" fontId="130" fillId="0" borderId="0"/>
    <xf numFmtId="0" fontId="129" fillId="0" borderId="0"/>
    <xf numFmtId="0" fontId="129" fillId="0" borderId="0"/>
    <xf numFmtId="0" fontId="129" fillId="0" borderId="0"/>
    <xf numFmtId="0" fontId="129" fillId="0" borderId="0"/>
    <xf numFmtId="0" fontId="130" fillId="0" borderId="0"/>
    <xf numFmtId="0" fontId="130" fillId="0" borderId="0"/>
    <xf numFmtId="0" fontId="130" fillId="0" borderId="0"/>
    <xf numFmtId="0" fontId="130" fillId="0" borderId="0"/>
    <xf numFmtId="0" fontId="129" fillId="0" borderId="0"/>
    <xf numFmtId="0" fontId="129" fillId="0" borderId="0"/>
    <xf numFmtId="0" fontId="130" fillId="0" borderId="0"/>
    <xf numFmtId="0" fontId="130" fillId="0" borderId="0"/>
    <xf numFmtId="0" fontId="130" fillId="0" borderId="0"/>
    <xf numFmtId="0" fontId="130" fillId="0" borderId="0"/>
    <xf numFmtId="0" fontId="129" fillId="0" borderId="0"/>
    <xf numFmtId="0" fontId="129" fillId="0" borderId="0"/>
    <xf numFmtId="0" fontId="130" fillId="0" borderId="0"/>
    <xf numFmtId="0" fontId="130" fillId="0" borderId="0"/>
    <xf numFmtId="0" fontId="130" fillId="0" borderId="0"/>
    <xf numFmtId="0" fontId="130" fillId="0" borderId="0"/>
    <xf numFmtId="0" fontId="129" fillId="0" borderId="0"/>
    <xf numFmtId="0" fontId="129" fillId="0" borderId="0"/>
    <xf numFmtId="0" fontId="130" fillId="0" borderId="0"/>
    <xf numFmtId="0" fontId="130" fillId="0" borderId="0"/>
    <xf numFmtId="0" fontId="130" fillId="0" borderId="0"/>
    <xf numFmtId="0" fontId="130" fillId="0" borderId="0"/>
    <xf numFmtId="0" fontId="129" fillId="0" borderId="0"/>
    <xf numFmtId="0" fontId="129" fillId="0" borderId="0"/>
    <xf numFmtId="0" fontId="130" fillId="0" borderId="0"/>
    <xf numFmtId="0" fontId="130" fillId="0" borderId="0"/>
    <xf numFmtId="0" fontId="130" fillId="0" borderId="0"/>
    <xf numFmtId="0" fontId="130" fillId="0" borderId="0"/>
    <xf numFmtId="0" fontId="129" fillId="0" borderId="0"/>
    <xf numFmtId="0" fontId="129" fillId="0" borderId="0"/>
    <xf numFmtId="0" fontId="130" fillId="0" borderId="0"/>
    <xf numFmtId="0" fontId="130" fillId="0" borderId="0"/>
    <xf numFmtId="0" fontId="130" fillId="0" borderId="0"/>
    <xf numFmtId="0" fontId="130" fillId="0" borderId="0"/>
    <xf numFmtId="0" fontId="130" fillId="0" borderId="0"/>
    <xf numFmtId="0" fontId="130" fillId="0" borderId="0"/>
    <xf numFmtId="0" fontId="129" fillId="0" borderId="0"/>
    <xf numFmtId="0" fontId="129" fillId="0" borderId="0"/>
    <xf numFmtId="0" fontId="130" fillId="0" borderId="0"/>
    <xf numFmtId="0" fontId="130" fillId="0" borderId="0"/>
    <xf numFmtId="0" fontId="130" fillId="0" borderId="0"/>
    <xf numFmtId="0" fontId="130" fillId="0" borderId="0"/>
    <xf numFmtId="0" fontId="130" fillId="0" borderId="0"/>
    <xf numFmtId="0" fontId="130" fillId="0" borderId="0"/>
    <xf numFmtId="0" fontId="4" fillId="0" borderId="0" applyFill="0" applyBorder="0" applyAlignment="0"/>
    <xf numFmtId="0" fontId="131" fillId="9" borderId="10" applyNumberFormat="0" applyAlignment="0" applyProtection="0"/>
    <xf numFmtId="0" fontId="132" fillId="28" borderId="14" applyNumberFormat="0" applyAlignment="0" applyProtection="0"/>
    <xf numFmtId="0" fontId="127" fillId="78" borderId="5">
      <alignment horizontal="center"/>
    </xf>
    <xf numFmtId="0" fontId="133" fillId="79" borderId="200" applyNumberFormat="0" applyBorder="0" applyAlignment="0">
      <alignment horizontal="left" wrapText="1"/>
    </xf>
    <xf numFmtId="38" fontId="70" fillId="0" borderId="0">
      <protection locked="0"/>
    </xf>
    <xf numFmtId="38" fontId="19" fillId="0" borderId="0" applyFont="0" applyFill="0" applyBorder="0" applyAlignment="0" applyProtection="0"/>
    <xf numFmtId="0" fontId="19" fillId="0" borderId="0" applyFont="0" applyFill="0" applyBorder="0" applyAlignment="0" applyProtection="0"/>
    <xf numFmtId="38" fontId="70" fillId="0" borderId="0">
      <protection locked="0"/>
    </xf>
    <xf numFmtId="209" fontId="134" fillId="0" borderId="0">
      <protection locked="0"/>
    </xf>
    <xf numFmtId="209" fontId="110" fillId="0" borderId="0">
      <protection locked="0"/>
    </xf>
    <xf numFmtId="38" fontId="4" fillId="0" borderId="0">
      <protection locked="0"/>
    </xf>
    <xf numFmtId="209" fontId="134" fillId="0" borderId="0">
      <protection locked="0"/>
    </xf>
    <xf numFmtId="209" fontId="110" fillId="0" borderId="0">
      <protection locked="0"/>
    </xf>
    <xf numFmtId="38" fontId="4" fillId="0" borderId="0">
      <protection locked="0"/>
    </xf>
    <xf numFmtId="209" fontId="134" fillId="0" borderId="0">
      <protection locked="0"/>
    </xf>
    <xf numFmtId="209" fontId="110" fillId="0" borderId="0">
      <protection locked="0"/>
    </xf>
    <xf numFmtId="38" fontId="4" fillId="0" borderId="0">
      <protection locked="0"/>
    </xf>
    <xf numFmtId="209" fontId="110" fillId="0" borderId="0">
      <protection locked="0"/>
    </xf>
    <xf numFmtId="38" fontId="4" fillId="0" borderId="0">
      <protection locked="0"/>
    </xf>
    <xf numFmtId="209" fontId="110" fillId="0" borderId="0">
      <protection locked="0"/>
    </xf>
    <xf numFmtId="38" fontId="4" fillId="0" borderId="0">
      <protection locked="0"/>
    </xf>
    <xf numFmtId="209" fontId="110" fillId="0" borderId="0">
      <protection locked="0"/>
    </xf>
    <xf numFmtId="38" fontId="4" fillId="0" borderId="0">
      <protection locked="0"/>
    </xf>
    <xf numFmtId="209" fontId="110" fillId="0" borderId="0">
      <protection locked="0"/>
    </xf>
    <xf numFmtId="38" fontId="70" fillId="0" borderId="0">
      <protection locked="0"/>
    </xf>
    <xf numFmtId="209" fontId="110" fillId="0" borderId="0">
      <protection locked="0"/>
    </xf>
    <xf numFmtId="38" fontId="70" fillId="0" borderId="0">
      <protection locked="0"/>
    </xf>
    <xf numFmtId="209" fontId="110" fillId="0" borderId="0">
      <protection locked="0"/>
    </xf>
    <xf numFmtId="209" fontId="110" fillId="0" borderId="0">
      <protection locked="0"/>
    </xf>
    <xf numFmtId="38" fontId="4" fillId="0" borderId="0">
      <protection locked="0"/>
    </xf>
    <xf numFmtId="209" fontId="134" fillId="0" borderId="0">
      <protection locked="0"/>
    </xf>
    <xf numFmtId="209" fontId="110" fillId="0" borderId="0">
      <protection locked="0"/>
    </xf>
    <xf numFmtId="209" fontId="110" fillId="0" borderId="0">
      <protection locked="0"/>
    </xf>
    <xf numFmtId="209" fontId="110" fillId="0" borderId="0">
      <protection locked="0"/>
    </xf>
    <xf numFmtId="38" fontId="4" fillId="0" borderId="0">
      <protection locked="0"/>
    </xf>
    <xf numFmtId="209" fontId="134" fillId="0" borderId="0">
      <protection locked="0"/>
    </xf>
    <xf numFmtId="209" fontId="110" fillId="0" borderId="0">
      <protection locked="0"/>
    </xf>
    <xf numFmtId="38" fontId="4" fillId="0" borderId="0">
      <protection locked="0"/>
    </xf>
    <xf numFmtId="209" fontId="134" fillId="0" borderId="0">
      <protection locked="0"/>
    </xf>
    <xf numFmtId="209" fontId="110" fillId="0" borderId="0">
      <protection locked="0"/>
    </xf>
    <xf numFmtId="38" fontId="4" fillId="0" borderId="0">
      <protection locked="0"/>
    </xf>
    <xf numFmtId="209" fontId="134" fillId="0" borderId="0">
      <protection locked="0"/>
    </xf>
    <xf numFmtId="209" fontId="110" fillId="0" borderId="0">
      <protection locked="0"/>
    </xf>
    <xf numFmtId="38" fontId="4" fillId="0" borderId="0">
      <protection locked="0"/>
    </xf>
    <xf numFmtId="209" fontId="134" fillId="0" borderId="0">
      <protection locked="0"/>
    </xf>
    <xf numFmtId="209" fontId="110" fillId="0" borderId="0">
      <protection locked="0"/>
    </xf>
    <xf numFmtId="38" fontId="4" fillId="0" borderId="0">
      <protection locked="0"/>
    </xf>
    <xf numFmtId="209" fontId="134" fillId="0" borderId="0">
      <protection locked="0"/>
    </xf>
    <xf numFmtId="209" fontId="110" fillId="0" borderId="0">
      <protection locked="0"/>
    </xf>
    <xf numFmtId="38" fontId="4" fillId="0" borderId="0">
      <protection locked="0"/>
    </xf>
    <xf numFmtId="209" fontId="134" fillId="0" borderId="0">
      <protection locked="0"/>
    </xf>
    <xf numFmtId="209" fontId="110" fillId="0" borderId="0">
      <protection locked="0"/>
    </xf>
    <xf numFmtId="38" fontId="4" fillId="0" borderId="0">
      <protection locked="0"/>
    </xf>
    <xf numFmtId="209" fontId="134" fillId="0" borderId="0">
      <protection locked="0"/>
    </xf>
    <xf numFmtId="209" fontId="110" fillId="0" borderId="0">
      <protection locked="0"/>
    </xf>
    <xf numFmtId="210" fontId="4" fillId="0" borderId="0"/>
    <xf numFmtId="3" fontId="70" fillId="0" borderId="0" applyFill="0" applyBorder="0" applyProtection="0">
      <alignment vertical="center"/>
    </xf>
    <xf numFmtId="3" fontId="70" fillId="0" borderId="0" applyFill="0" applyBorder="0" applyProtection="0">
      <alignment vertical="center"/>
    </xf>
    <xf numFmtId="3" fontId="70" fillId="0" borderId="0" applyFill="0" applyBorder="0" applyProtection="0">
      <alignment vertical="center"/>
    </xf>
    <xf numFmtId="3" fontId="70" fillId="0" borderId="0" applyFill="0" applyBorder="0" applyProtection="0">
      <alignment vertical="center"/>
    </xf>
    <xf numFmtId="3" fontId="70" fillId="0" borderId="0" applyFill="0" applyBorder="0" applyProtection="0">
      <alignment vertical="center"/>
    </xf>
    <xf numFmtId="3" fontId="70" fillId="0" borderId="0" applyFill="0" applyBorder="0" applyProtection="0">
      <alignment vertical="center"/>
    </xf>
    <xf numFmtId="3" fontId="70" fillId="0" borderId="0" applyFill="0" applyBorder="0" applyProtection="0">
      <alignment vertical="center"/>
    </xf>
    <xf numFmtId="3" fontId="70" fillId="0" borderId="0" applyFill="0" applyBorder="0" applyProtection="0">
      <alignment vertical="center"/>
    </xf>
    <xf numFmtId="0" fontId="135" fillId="43" borderId="0"/>
    <xf numFmtId="0" fontId="136" fillId="43" borderId="0" applyNumberFormat="0" applyFill="0" applyBorder="0"/>
    <xf numFmtId="0" fontId="137" fillId="43" borderId="0" applyNumberFormat="0" applyFill="0" applyBorder="0"/>
    <xf numFmtId="0" fontId="138" fillId="43" borderId="0" applyNumberFormat="0" applyFill="0" applyBorder="0"/>
    <xf numFmtId="0" fontId="139" fillId="0" borderId="0" applyNumberFormat="0" applyAlignment="0">
      <alignment horizontal="left"/>
    </xf>
    <xf numFmtId="0" fontId="139" fillId="0" borderId="0" applyNumberFormat="0" applyAlignment="0">
      <alignment horizontal="left"/>
    </xf>
    <xf numFmtId="0" fontId="124" fillId="0" borderId="0" applyNumberFormat="0" applyAlignment="0">
      <alignment horizontal="left"/>
    </xf>
    <xf numFmtId="0" fontId="140" fillId="78" borderId="201" applyFont="0" applyBorder="0">
      <alignment horizontal="centerContinuous" vertical="center"/>
    </xf>
    <xf numFmtId="211" fontId="21" fillId="43" borderId="62" applyBorder="0"/>
    <xf numFmtId="38" fontId="70" fillId="0" borderId="0">
      <protection locked="0"/>
    </xf>
    <xf numFmtId="212" fontId="19" fillId="0" borderId="0" applyFont="0" applyFill="0" applyBorder="0" applyAlignment="0" applyProtection="0"/>
    <xf numFmtId="0" fontId="19" fillId="0" borderId="0" applyFont="0" applyFill="0" applyBorder="0" applyAlignment="0" applyProtection="0"/>
    <xf numFmtId="0" fontId="124" fillId="0" borderId="0" applyFont="0" applyFill="0" applyBorder="0" applyAlignment="0" applyProtection="0"/>
    <xf numFmtId="0" fontId="19" fillId="0" borderId="0" applyFont="0" applyFill="0" applyBorder="0" applyAlignment="0" applyProtection="0"/>
    <xf numFmtId="38" fontId="70" fillId="0" borderId="0">
      <protection locked="0"/>
    </xf>
    <xf numFmtId="209" fontId="134" fillId="0" borderId="0">
      <protection locked="0"/>
    </xf>
    <xf numFmtId="209" fontId="110" fillId="0" borderId="0">
      <protection locked="0"/>
    </xf>
    <xf numFmtId="38" fontId="4" fillId="0" borderId="0">
      <protection locked="0"/>
    </xf>
    <xf numFmtId="209" fontId="134" fillId="0" borderId="0">
      <protection locked="0"/>
    </xf>
    <xf numFmtId="209" fontId="110" fillId="0" borderId="0">
      <protection locked="0"/>
    </xf>
    <xf numFmtId="38" fontId="4" fillId="0" borderId="0">
      <protection locked="0"/>
    </xf>
    <xf numFmtId="209" fontId="134" fillId="0" borderId="0">
      <protection locked="0"/>
    </xf>
    <xf numFmtId="209" fontId="110" fillId="0" borderId="0">
      <protection locked="0"/>
    </xf>
    <xf numFmtId="38" fontId="4" fillId="0" borderId="0">
      <protection locked="0"/>
    </xf>
    <xf numFmtId="209" fontId="110" fillId="0" borderId="0">
      <protection locked="0"/>
    </xf>
    <xf numFmtId="38" fontId="4" fillId="0" borderId="0">
      <protection locked="0"/>
    </xf>
    <xf numFmtId="209" fontId="110" fillId="0" borderId="0">
      <protection locked="0"/>
    </xf>
    <xf numFmtId="38" fontId="4" fillId="0" borderId="0">
      <protection locked="0"/>
    </xf>
    <xf numFmtId="209" fontId="110" fillId="0" borderId="0">
      <protection locked="0"/>
    </xf>
    <xf numFmtId="38" fontId="4" fillId="0" borderId="0">
      <protection locked="0"/>
    </xf>
    <xf numFmtId="209" fontId="110" fillId="0" borderId="0">
      <protection locked="0"/>
    </xf>
    <xf numFmtId="38" fontId="70" fillId="0" borderId="0">
      <protection locked="0"/>
    </xf>
    <xf numFmtId="209" fontId="110" fillId="0" borderId="0">
      <protection locked="0"/>
    </xf>
    <xf numFmtId="38" fontId="70" fillId="0" borderId="0">
      <protection locked="0"/>
    </xf>
    <xf numFmtId="209" fontId="110" fillId="0" borderId="0">
      <protection locked="0"/>
    </xf>
    <xf numFmtId="209" fontId="110" fillId="0" borderId="0">
      <protection locked="0"/>
    </xf>
    <xf numFmtId="38" fontId="4" fillId="0" borderId="0">
      <protection locked="0"/>
    </xf>
    <xf numFmtId="209" fontId="134" fillId="0" borderId="0">
      <protection locked="0"/>
    </xf>
    <xf numFmtId="209" fontId="110" fillId="0" borderId="0">
      <protection locked="0"/>
    </xf>
    <xf numFmtId="209" fontId="110" fillId="0" borderId="0">
      <protection locked="0"/>
    </xf>
    <xf numFmtId="209" fontId="110" fillId="0" borderId="0">
      <protection locked="0"/>
    </xf>
    <xf numFmtId="38" fontId="4" fillId="0" borderId="0">
      <protection locked="0"/>
    </xf>
    <xf numFmtId="209" fontId="134" fillId="0" borderId="0">
      <protection locked="0"/>
    </xf>
    <xf numFmtId="209" fontId="110" fillId="0" borderId="0">
      <protection locked="0"/>
    </xf>
    <xf numFmtId="38" fontId="4" fillId="0" borderId="0">
      <protection locked="0"/>
    </xf>
    <xf numFmtId="209" fontId="134" fillId="0" borderId="0">
      <protection locked="0"/>
    </xf>
    <xf numFmtId="209" fontId="110" fillId="0" borderId="0">
      <protection locked="0"/>
    </xf>
    <xf numFmtId="38" fontId="4" fillId="0" borderId="0">
      <protection locked="0"/>
    </xf>
    <xf numFmtId="209" fontId="134" fillId="0" borderId="0">
      <protection locked="0"/>
    </xf>
    <xf numFmtId="209" fontId="110" fillId="0" borderId="0">
      <protection locked="0"/>
    </xf>
    <xf numFmtId="38" fontId="4" fillId="0" borderId="0">
      <protection locked="0"/>
    </xf>
    <xf numFmtId="209" fontId="134" fillId="0" borderId="0">
      <protection locked="0"/>
    </xf>
    <xf numFmtId="209" fontId="110" fillId="0" borderId="0">
      <protection locked="0"/>
    </xf>
    <xf numFmtId="38" fontId="4" fillId="0" borderId="0">
      <protection locked="0"/>
    </xf>
    <xf numFmtId="209" fontId="134" fillId="0" borderId="0">
      <protection locked="0"/>
    </xf>
    <xf numFmtId="209" fontId="110" fillId="0" borderId="0">
      <protection locked="0"/>
    </xf>
    <xf numFmtId="38" fontId="4" fillId="0" borderId="0">
      <protection locked="0"/>
    </xf>
    <xf numFmtId="209" fontId="134" fillId="0" borderId="0">
      <protection locked="0"/>
    </xf>
    <xf numFmtId="209" fontId="110" fillId="0" borderId="0">
      <protection locked="0"/>
    </xf>
    <xf numFmtId="38" fontId="4" fillId="0" borderId="0">
      <protection locked="0"/>
    </xf>
    <xf numFmtId="209" fontId="134" fillId="0" borderId="0">
      <protection locked="0"/>
    </xf>
    <xf numFmtId="209" fontId="110" fillId="0" borderId="0">
      <protection locked="0"/>
    </xf>
    <xf numFmtId="196" fontId="70" fillId="0" borderId="0" applyFill="0" applyBorder="0" applyProtection="0">
      <alignment vertical="center"/>
    </xf>
    <xf numFmtId="196" fontId="70" fillId="0" borderId="0" applyFill="0" applyBorder="0" applyProtection="0">
      <alignment vertical="center"/>
    </xf>
    <xf numFmtId="196" fontId="70" fillId="0" borderId="0" applyFill="0" applyBorder="0" applyProtection="0">
      <alignment vertical="center"/>
    </xf>
    <xf numFmtId="196" fontId="70" fillId="0" borderId="0" applyFill="0" applyBorder="0" applyProtection="0">
      <alignment vertical="center"/>
    </xf>
    <xf numFmtId="196" fontId="70" fillId="0" borderId="0" applyFill="0" applyBorder="0" applyProtection="0">
      <alignment vertical="center"/>
    </xf>
    <xf numFmtId="196" fontId="70" fillId="0" borderId="0" applyFill="0" applyBorder="0" applyProtection="0">
      <alignment vertical="center"/>
    </xf>
    <xf numFmtId="196" fontId="70" fillId="0" borderId="0" applyFill="0" applyBorder="0" applyProtection="0">
      <alignment vertical="center"/>
    </xf>
    <xf numFmtId="0" fontId="106" fillId="0" borderId="0"/>
    <xf numFmtId="213" fontId="4" fillId="0" borderId="0"/>
    <xf numFmtId="0" fontId="16" fillId="0" borderId="0"/>
    <xf numFmtId="0" fontId="70" fillId="0" borderId="0" applyFill="0" applyBorder="0" applyProtection="0">
      <alignment vertical="center"/>
    </xf>
    <xf numFmtId="0" fontId="70" fillId="0" borderId="0" applyFill="0" applyBorder="0" applyProtection="0">
      <alignment vertical="center"/>
    </xf>
    <xf numFmtId="38" fontId="70" fillId="0" borderId="0">
      <protection locked="0"/>
    </xf>
    <xf numFmtId="38" fontId="70" fillId="0" borderId="0">
      <protection locked="0"/>
    </xf>
    <xf numFmtId="0" fontId="70" fillId="0" borderId="0" applyFill="0" applyBorder="0" applyProtection="0">
      <alignment vertical="center"/>
    </xf>
    <xf numFmtId="0" fontId="70" fillId="0" borderId="0" applyFill="0" applyBorder="0" applyProtection="0">
      <alignment vertical="center"/>
    </xf>
    <xf numFmtId="0" fontId="70" fillId="0" borderId="0" applyFill="0" applyBorder="0" applyProtection="0">
      <alignment vertical="center"/>
    </xf>
    <xf numFmtId="0" fontId="70" fillId="0" borderId="0" applyFill="0" applyBorder="0" applyProtection="0">
      <alignment vertical="center"/>
    </xf>
    <xf numFmtId="0" fontId="70" fillId="0" borderId="0" applyFill="0" applyBorder="0" applyProtection="0">
      <alignment vertical="center"/>
    </xf>
    <xf numFmtId="0" fontId="70" fillId="0" borderId="0" applyFill="0" applyBorder="0" applyProtection="0">
      <alignment vertical="center"/>
    </xf>
    <xf numFmtId="0" fontId="16" fillId="44" borderId="202" applyBorder="0"/>
    <xf numFmtId="214" fontId="16" fillId="44" borderId="203" applyBorder="0">
      <alignment horizontal="center"/>
    </xf>
    <xf numFmtId="215" fontId="4" fillId="0" borderId="0"/>
    <xf numFmtId="0" fontId="141" fillId="0" borderId="0" applyNumberFormat="0" applyAlignment="0">
      <alignment horizontal="left"/>
    </xf>
    <xf numFmtId="0" fontId="141" fillId="0" borderId="0" applyNumberFormat="0" applyAlignment="0">
      <alignment horizontal="left"/>
    </xf>
    <xf numFmtId="0" fontId="142" fillId="0" borderId="0" applyNumberFormat="0" applyAlignment="0">
      <alignment horizontal="left"/>
    </xf>
    <xf numFmtId="0" fontId="143" fillId="0" borderId="0" applyNumberFormat="0" applyFill="0" applyBorder="0" applyAlignment="0" applyProtection="0"/>
    <xf numFmtId="0" fontId="21" fillId="43" borderId="0"/>
    <xf numFmtId="2" fontId="70" fillId="0" borderId="0" applyFill="0" applyBorder="0" applyProtection="0">
      <alignment vertical="center"/>
    </xf>
    <xf numFmtId="2" fontId="70" fillId="0" borderId="0" applyFill="0" applyBorder="0" applyProtection="0">
      <alignment vertical="center"/>
    </xf>
    <xf numFmtId="38" fontId="70" fillId="0" borderId="0">
      <protection locked="0"/>
    </xf>
    <xf numFmtId="38" fontId="70" fillId="0" borderId="0">
      <protection locked="0"/>
    </xf>
    <xf numFmtId="2" fontId="70" fillId="0" borderId="0" applyFill="0" applyBorder="0" applyProtection="0">
      <alignment vertical="center"/>
    </xf>
    <xf numFmtId="2" fontId="70" fillId="0" borderId="0" applyFill="0" applyBorder="0" applyProtection="0">
      <alignment vertical="center"/>
    </xf>
    <xf numFmtId="2" fontId="70" fillId="0" borderId="0" applyFill="0" applyBorder="0" applyProtection="0">
      <alignment vertical="center"/>
    </xf>
    <xf numFmtId="2" fontId="70" fillId="0" borderId="0" applyFill="0" applyBorder="0" applyProtection="0">
      <alignment vertical="center"/>
    </xf>
    <xf numFmtId="2" fontId="70" fillId="0" borderId="0" applyFill="0" applyBorder="0" applyProtection="0">
      <alignment vertical="center"/>
    </xf>
    <xf numFmtId="2" fontId="70" fillId="0" borderId="0" applyFill="0" applyBorder="0" applyProtection="0">
      <alignment vertical="center"/>
    </xf>
    <xf numFmtId="0" fontId="144" fillId="0" borderId="0" applyNumberFormat="0" applyFill="0" applyBorder="0" applyAlignment="0" applyProtection="0">
      <alignment vertical="top"/>
      <protection locked="0"/>
    </xf>
    <xf numFmtId="0" fontId="145" fillId="4" borderId="0" applyNumberFormat="0" applyBorder="0" applyAlignment="0" applyProtection="0"/>
    <xf numFmtId="3" fontId="146" fillId="0" borderId="29">
      <alignment horizontal="right" vertical="center"/>
    </xf>
    <xf numFmtId="4" fontId="146" fillId="0" borderId="29">
      <alignment horizontal="right" vertical="center"/>
    </xf>
    <xf numFmtId="0" fontId="23" fillId="0" borderId="1" applyNumberFormat="0" applyAlignment="0" applyProtection="0">
      <alignment horizontal="left" vertical="center"/>
    </xf>
    <xf numFmtId="0" fontId="23" fillId="0" borderId="1" applyNumberFormat="0" applyAlignment="0" applyProtection="0">
      <alignment horizontal="left" vertical="center"/>
    </xf>
    <xf numFmtId="0" fontId="23" fillId="0" borderId="1" applyNumberFormat="0" applyAlignment="0" applyProtection="0">
      <alignment horizontal="left" vertical="center"/>
    </xf>
    <xf numFmtId="0" fontId="23" fillId="0" borderId="1" applyNumberFormat="0" applyAlignment="0" applyProtection="0">
      <alignment horizontal="left" vertical="center"/>
    </xf>
    <xf numFmtId="0" fontId="23" fillId="0" borderId="1" applyNumberFormat="0" applyAlignment="0" applyProtection="0">
      <alignment horizontal="left" vertical="center"/>
    </xf>
    <xf numFmtId="0" fontId="23" fillId="0" borderId="1" applyNumberFormat="0" applyAlignment="0" applyProtection="0">
      <alignment horizontal="left" vertical="center"/>
    </xf>
    <xf numFmtId="0" fontId="23" fillId="0" borderId="1" applyNumberFormat="0" applyAlignment="0" applyProtection="0">
      <alignment horizontal="left" vertical="center"/>
    </xf>
    <xf numFmtId="0" fontId="23" fillId="0" borderId="1" applyNumberFormat="0" applyAlignment="0" applyProtection="0">
      <alignment horizontal="left" vertical="center"/>
    </xf>
    <xf numFmtId="0" fontId="23" fillId="0" borderId="1" applyNumberFormat="0" applyAlignment="0" applyProtection="0">
      <alignment horizontal="left" vertical="center"/>
    </xf>
    <xf numFmtId="0" fontId="23" fillId="0" borderId="1" applyNumberFormat="0" applyAlignment="0" applyProtection="0">
      <alignment horizontal="left" vertical="center"/>
    </xf>
    <xf numFmtId="0" fontId="23" fillId="0" borderId="1" applyNumberFormat="0" applyAlignment="0" applyProtection="0">
      <alignment horizontal="left" vertical="center"/>
    </xf>
    <xf numFmtId="0" fontId="23" fillId="0" borderId="1" applyNumberFormat="0" applyAlignment="0" applyProtection="0">
      <alignment horizontal="left" vertical="center"/>
    </xf>
    <xf numFmtId="0" fontId="23" fillId="0" borderId="1" applyNumberFormat="0" applyAlignment="0" applyProtection="0">
      <alignment horizontal="left" vertical="center"/>
    </xf>
    <xf numFmtId="0" fontId="23" fillId="0" borderId="1" applyNumberFormat="0" applyAlignment="0" applyProtection="0">
      <alignment horizontal="left" vertical="center"/>
    </xf>
    <xf numFmtId="0" fontId="23" fillId="0" borderId="1" applyNumberFormat="0" applyAlignment="0" applyProtection="0">
      <alignment horizontal="left" vertical="center"/>
    </xf>
    <xf numFmtId="0" fontId="23" fillId="0" borderId="1" applyNumberFormat="0" applyAlignment="0" applyProtection="0">
      <alignment horizontal="left" vertical="center"/>
    </xf>
    <xf numFmtId="0" fontId="23" fillId="0" borderId="1" applyNumberFormat="0" applyAlignment="0" applyProtection="0">
      <alignment horizontal="left" vertical="center"/>
    </xf>
    <xf numFmtId="0" fontId="23" fillId="0" borderId="1" applyNumberFormat="0" applyAlignment="0" applyProtection="0">
      <alignment horizontal="left" vertical="center"/>
    </xf>
    <xf numFmtId="0" fontId="23" fillId="0" borderId="1" applyNumberFormat="0" applyAlignment="0" applyProtection="0">
      <alignment horizontal="left" vertical="center"/>
    </xf>
    <xf numFmtId="0" fontId="23" fillId="0" borderId="1" applyNumberFormat="0" applyAlignment="0" applyProtection="0">
      <alignment horizontal="left" vertical="center"/>
    </xf>
    <xf numFmtId="0" fontId="23" fillId="0" borderId="1" applyNumberFormat="0" applyAlignment="0" applyProtection="0">
      <alignment horizontal="left" vertical="center"/>
    </xf>
    <xf numFmtId="0" fontId="23" fillId="0" borderId="1" applyNumberFormat="0" applyAlignment="0" applyProtection="0">
      <alignment horizontal="left" vertical="center"/>
    </xf>
    <xf numFmtId="0" fontId="23" fillId="0" borderId="1" applyNumberFormat="0" applyAlignment="0" applyProtection="0">
      <alignment horizontal="left" vertical="center"/>
    </xf>
    <xf numFmtId="0" fontId="23" fillId="0" borderId="1" applyNumberFormat="0" applyAlignment="0" applyProtection="0">
      <alignment horizontal="left" vertical="center"/>
    </xf>
    <xf numFmtId="0" fontId="23" fillId="0" borderId="1" applyNumberFormat="0" applyAlignment="0" applyProtection="0">
      <alignment horizontal="left" vertical="center"/>
    </xf>
    <xf numFmtId="0" fontId="23" fillId="0" borderId="1" applyNumberFormat="0" applyAlignment="0" applyProtection="0">
      <alignment horizontal="left" vertical="center"/>
    </xf>
    <xf numFmtId="0" fontId="23" fillId="0" borderId="1" applyNumberFormat="0" applyAlignment="0" applyProtection="0">
      <alignment horizontal="left" vertical="center"/>
    </xf>
    <xf numFmtId="0" fontId="147" fillId="0" borderId="1" applyNumberFormat="0" applyAlignment="0" applyProtection="0">
      <alignment horizontal="left" vertical="center"/>
    </xf>
    <xf numFmtId="0" fontId="23" fillId="0" borderId="1" applyNumberFormat="0" applyAlignment="0" applyProtection="0">
      <alignment horizontal="left" vertical="center"/>
    </xf>
    <xf numFmtId="0" fontId="23" fillId="0" borderId="1" applyNumberFormat="0" applyAlignment="0" applyProtection="0">
      <alignment horizontal="left" vertical="center"/>
    </xf>
    <xf numFmtId="0" fontId="23" fillId="0" borderId="1" applyNumberFormat="0" applyAlignment="0" applyProtection="0">
      <alignment horizontal="left" vertical="center"/>
    </xf>
    <xf numFmtId="0" fontId="23" fillId="0" borderId="1" applyNumberFormat="0" applyAlignment="0" applyProtection="0">
      <alignment horizontal="left" vertical="center"/>
    </xf>
    <xf numFmtId="0" fontId="23" fillId="0" borderId="1" applyNumberFormat="0" applyAlignment="0" applyProtection="0">
      <alignment horizontal="left" vertical="center"/>
    </xf>
    <xf numFmtId="0" fontId="23" fillId="0" borderId="1" applyNumberFormat="0" applyAlignment="0" applyProtection="0">
      <alignment horizontal="left" vertical="center"/>
    </xf>
    <xf numFmtId="0" fontId="23" fillId="0" borderId="1" applyNumberFormat="0" applyAlignment="0" applyProtection="0">
      <alignment horizontal="left" vertical="center"/>
    </xf>
    <xf numFmtId="0" fontId="23" fillId="0" borderId="1" applyNumberFormat="0" applyAlignment="0" applyProtection="0">
      <alignment horizontal="left" vertical="center"/>
    </xf>
    <xf numFmtId="0" fontId="23" fillId="0" borderId="1" applyNumberFormat="0" applyAlignment="0" applyProtection="0">
      <alignment horizontal="left" vertical="center"/>
    </xf>
    <xf numFmtId="0" fontId="23" fillId="0" borderId="1" applyNumberFormat="0" applyAlignment="0" applyProtection="0">
      <alignment horizontal="left" vertical="center"/>
    </xf>
    <xf numFmtId="0" fontId="23" fillId="0" borderId="1" applyNumberFormat="0" applyAlignment="0" applyProtection="0">
      <alignment horizontal="left" vertical="center"/>
    </xf>
    <xf numFmtId="0" fontId="23" fillId="0" borderId="1" applyNumberFormat="0" applyAlignment="0" applyProtection="0">
      <alignment horizontal="left" vertical="center"/>
    </xf>
    <xf numFmtId="0" fontId="23" fillId="0" borderId="1" applyNumberFormat="0" applyAlignment="0" applyProtection="0">
      <alignment horizontal="left" vertical="center"/>
    </xf>
    <xf numFmtId="0" fontId="23" fillId="0" borderId="1" applyNumberFormat="0" applyAlignment="0" applyProtection="0">
      <alignment horizontal="left" vertical="center"/>
    </xf>
    <xf numFmtId="0" fontId="23" fillId="0" borderId="1" applyNumberFormat="0" applyAlignment="0" applyProtection="0">
      <alignment horizontal="left" vertical="center"/>
    </xf>
    <xf numFmtId="0" fontId="23" fillId="0" borderId="1" applyNumberFormat="0" applyAlignment="0" applyProtection="0">
      <alignment horizontal="left" vertical="center"/>
    </xf>
    <xf numFmtId="0" fontId="23" fillId="0" borderId="1" applyNumberFormat="0" applyAlignment="0" applyProtection="0">
      <alignment horizontal="left" vertical="center"/>
    </xf>
    <xf numFmtId="0" fontId="23" fillId="0" borderId="1" applyNumberFormat="0" applyAlignment="0" applyProtection="0">
      <alignment horizontal="left" vertical="center"/>
    </xf>
    <xf numFmtId="0" fontId="23" fillId="0" borderId="1" applyNumberFormat="0" applyAlignment="0" applyProtection="0">
      <alignment horizontal="left" vertical="center"/>
    </xf>
    <xf numFmtId="0" fontId="23" fillId="0" borderId="1" applyNumberFormat="0" applyAlignment="0" applyProtection="0">
      <alignment horizontal="left" vertical="center"/>
    </xf>
    <xf numFmtId="0" fontId="23" fillId="0" borderId="1" applyNumberFormat="0" applyAlignment="0" applyProtection="0">
      <alignment horizontal="left" vertical="center"/>
    </xf>
    <xf numFmtId="0" fontId="23" fillId="0" borderId="1" applyNumberFormat="0" applyAlignment="0" applyProtection="0">
      <alignment horizontal="left" vertical="center"/>
    </xf>
    <xf numFmtId="0" fontId="23" fillId="0" borderId="1" applyNumberFormat="0" applyAlignment="0" applyProtection="0">
      <alignment horizontal="left" vertical="center"/>
    </xf>
    <xf numFmtId="0" fontId="23" fillId="0" borderId="1" applyNumberFormat="0" applyAlignment="0" applyProtection="0">
      <alignment horizontal="left" vertical="center"/>
    </xf>
    <xf numFmtId="0" fontId="23" fillId="0" borderId="1" applyNumberFormat="0" applyAlignment="0" applyProtection="0">
      <alignment horizontal="left" vertical="center"/>
    </xf>
    <xf numFmtId="0" fontId="23" fillId="0" borderId="1" applyNumberFormat="0" applyAlignment="0" applyProtection="0">
      <alignment horizontal="left" vertical="center"/>
    </xf>
    <xf numFmtId="0" fontId="23" fillId="0" borderId="1" applyNumberFormat="0" applyAlignment="0" applyProtection="0">
      <alignment horizontal="left" vertical="center"/>
    </xf>
    <xf numFmtId="0" fontId="23" fillId="0" borderId="1" applyNumberFormat="0" applyAlignment="0" applyProtection="0">
      <alignment horizontal="left" vertical="center"/>
    </xf>
    <xf numFmtId="0" fontId="23" fillId="0" borderId="3">
      <alignment horizontal="left" vertical="center"/>
    </xf>
    <xf numFmtId="0" fontId="23" fillId="0" borderId="3">
      <alignment horizontal="left" vertical="center"/>
    </xf>
    <xf numFmtId="0" fontId="23" fillId="0" borderId="3">
      <alignment horizontal="left" vertical="center"/>
    </xf>
    <xf numFmtId="0" fontId="23" fillId="0" borderId="3">
      <alignment horizontal="left" vertical="center"/>
    </xf>
    <xf numFmtId="0" fontId="23" fillId="0" borderId="3">
      <alignment horizontal="left" vertical="center"/>
    </xf>
    <xf numFmtId="0" fontId="23" fillId="0" borderId="3">
      <alignment horizontal="left" vertical="center"/>
    </xf>
    <xf numFmtId="0" fontId="23" fillId="0" borderId="3">
      <alignment horizontal="left" vertical="center"/>
    </xf>
    <xf numFmtId="0" fontId="23" fillId="0" borderId="3">
      <alignment horizontal="left" vertical="center"/>
    </xf>
    <xf numFmtId="0" fontId="23" fillId="0" borderId="3">
      <alignment horizontal="left" vertical="center"/>
    </xf>
    <xf numFmtId="0" fontId="23" fillId="0" borderId="3">
      <alignment horizontal="left" vertical="center"/>
    </xf>
    <xf numFmtId="0" fontId="23" fillId="0" borderId="3">
      <alignment horizontal="left" vertical="center"/>
    </xf>
    <xf numFmtId="0" fontId="23" fillId="0" borderId="3">
      <alignment horizontal="left" vertical="center"/>
    </xf>
    <xf numFmtId="0" fontId="23" fillId="0" borderId="3">
      <alignment horizontal="left" vertical="center"/>
    </xf>
    <xf numFmtId="0" fontId="23" fillId="0" borderId="3">
      <alignment horizontal="left" vertical="center"/>
    </xf>
    <xf numFmtId="0" fontId="23" fillId="0" borderId="3">
      <alignment horizontal="left" vertical="center"/>
    </xf>
    <xf numFmtId="0" fontId="23" fillId="0" borderId="3">
      <alignment horizontal="left" vertical="center"/>
    </xf>
    <xf numFmtId="0" fontId="23" fillId="0" borderId="3">
      <alignment horizontal="left" vertical="center"/>
    </xf>
    <xf numFmtId="0" fontId="23" fillId="0" borderId="3">
      <alignment horizontal="left" vertical="center"/>
    </xf>
    <xf numFmtId="0" fontId="23" fillId="0" borderId="3">
      <alignment horizontal="left" vertical="center"/>
    </xf>
    <xf numFmtId="0" fontId="23" fillId="0" borderId="3">
      <alignment horizontal="left" vertical="center"/>
    </xf>
    <xf numFmtId="0" fontId="23" fillId="0" borderId="3">
      <alignment horizontal="left" vertical="center"/>
    </xf>
    <xf numFmtId="0" fontId="23" fillId="0" borderId="3">
      <alignment horizontal="left" vertical="center"/>
    </xf>
    <xf numFmtId="0" fontId="23" fillId="0" borderId="3">
      <alignment horizontal="left" vertical="center"/>
    </xf>
    <xf numFmtId="0" fontId="23" fillId="0" borderId="3">
      <alignment horizontal="left" vertical="center"/>
    </xf>
    <xf numFmtId="0" fontId="23" fillId="0" borderId="3">
      <alignment horizontal="left" vertical="center"/>
    </xf>
    <xf numFmtId="0" fontId="23" fillId="0" borderId="3">
      <alignment horizontal="left" vertical="center"/>
    </xf>
    <xf numFmtId="0" fontId="23" fillId="0" borderId="3">
      <alignment horizontal="left" vertical="center"/>
    </xf>
    <xf numFmtId="0" fontId="23" fillId="0" borderId="3">
      <alignment horizontal="left" vertical="center"/>
    </xf>
    <xf numFmtId="0" fontId="23" fillId="0" borderId="3">
      <alignment horizontal="left" vertical="center"/>
    </xf>
    <xf numFmtId="0" fontId="23" fillId="0" borderId="3">
      <alignment horizontal="left" vertical="center"/>
    </xf>
    <xf numFmtId="0" fontId="23" fillId="0" borderId="3">
      <alignment horizontal="left" vertical="center"/>
    </xf>
    <xf numFmtId="0" fontId="23" fillId="0" borderId="3">
      <alignment horizontal="left" vertical="center"/>
    </xf>
    <xf numFmtId="0" fontId="23" fillId="0" borderId="3">
      <alignment horizontal="left" vertical="center"/>
    </xf>
    <xf numFmtId="0" fontId="23" fillId="0" borderId="3">
      <alignment horizontal="left" vertical="center"/>
    </xf>
    <xf numFmtId="0" fontId="23" fillId="0" borderId="3">
      <alignment horizontal="left" vertical="center"/>
    </xf>
    <xf numFmtId="0" fontId="23" fillId="0" borderId="3">
      <alignment horizontal="left" vertical="center"/>
    </xf>
    <xf numFmtId="0" fontId="23" fillId="0" borderId="3">
      <alignment horizontal="left" vertical="center"/>
    </xf>
    <xf numFmtId="0" fontId="23" fillId="0" borderId="3">
      <alignment horizontal="left" vertical="center"/>
    </xf>
    <xf numFmtId="0" fontId="23" fillId="0" borderId="3">
      <alignment horizontal="left" vertical="center"/>
    </xf>
    <xf numFmtId="0" fontId="23" fillId="0" borderId="3">
      <alignment horizontal="left" vertical="center"/>
    </xf>
    <xf numFmtId="0" fontId="23" fillId="0" borderId="3">
      <alignment horizontal="left" vertical="center"/>
    </xf>
    <xf numFmtId="0" fontId="23" fillId="0" borderId="3">
      <alignment horizontal="left" vertical="center"/>
    </xf>
    <xf numFmtId="0" fontId="23" fillId="0" borderId="3">
      <alignment horizontal="left" vertical="center"/>
    </xf>
    <xf numFmtId="0" fontId="23" fillId="0" borderId="3">
      <alignment horizontal="left" vertical="center"/>
    </xf>
    <xf numFmtId="0" fontId="23" fillId="0" borderId="3">
      <alignment horizontal="left" vertical="center"/>
    </xf>
    <xf numFmtId="0" fontId="23" fillId="0" borderId="3">
      <alignment horizontal="left" vertical="center"/>
    </xf>
    <xf numFmtId="0" fontId="23" fillId="0" borderId="3">
      <alignment horizontal="left" vertical="center"/>
    </xf>
    <xf numFmtId="0" fontId="23" fillId="0" borderId="3">
      <alignment horizontal="left" vertical="center"/>
    </xf>
    <xf numFmtId="0" fontId="23" fillId="0" borderId="3">
      <alignment horizontal="left" vertical="center"/>
    </xf>
    <xf numFmtId="0" fontId="23" fillId="0" borderId="3">
      <alignment horizontal="left" vertical="center"/>
    </xf>
    <xf numFmtId="0" fontId="23" fillId="0" borderId="3">
      <alignment horizontal="left" vertical="center"/>
    </xf>
    <xf numFmtId="0" fontId="23" fillId="0" borderId="3">
      <alignment horizontal="left" vertical="center"/>
    </xf>
    <xf numFmtId="0" fontId="23" fillId="0" borderId="3">
      <alignment horizontal="left" vertical="center"/>
    </xf>
    <xf numFmtId="0" fontId="23" fillId="0" borderId="3">
      <alignment horizontal="left" vertical="center"/>
    </xf>
    <xf numFmtId="0" fontId="23" fillId="0" borderId="3">
      <alignment horizontal="left" vertical="center"/>
    </xf>
    <xf numFmtId="0" fontId="23" fillId="0" borderId="3">
      <alignment horizontal="left" vertical="center"/>
    </xf>
    <xf numFmtId="0" fontId="23" fillId="0" borderId="3">
      <alignment horizontal="left" vertical="center"/>
    </xf>
    <xf numFmtId="0" fontId="23" fillId="0" borderId="3">
      <alignment horizontal="left" vertical="center"/>
    </xf>
    <xf numFmtId="0" fontId="23" fillId="0" borderId="3">
      <alignment horizontal="left" vertical="center"/>
    </xf>
    <xf numFmtId="0" fontId="23" fillId="0" borderId="3">
      <alignment horizontal="left" vertical="center"/>
    </xf>
    <xf numFmtId="0" fontId="23" fillId="0" borderId="3">
      <alignment horizontal="left" vertical="center"/>
    </xf>
    <xf numFmtId="0" fontId="23" fillId="0" borderId="3">
      <alignment horizontal="left" vertical="center"/>
    </xf>
    <xf numFmtId="0" fontId="23" fillId="0" borderId="3">
      <alignment horizontal="left" vertical="center"/>
    </xf>
    <xf numFmtId="0" fontId="23" fillId="0" borderId="3">
      <alignment horizontal="left" vertical="center"/>
    </xf>
    <xf numFmtId="0" fontId="23" fillId="0" borderId="3">
      <alignment horizontal="left" vertical="center"/>
    </xf>
    <xf numFmtId="0" fontId="23" fillId="0" borderId="3">
      <alignment horizontal="left" vertical="center"/>
    </xf>
    <xf numFmtId="0" fontId="23" fillId="0" borderId="3">
      <alignment horizontal="left" vertical="center"/>
    </xf>
    <xf numFmtId="0" fontId="23" fillId="0" borderId="3">
      <alignment horizontal="left" vertical="center"/>
    </xf>
    <xf numFmtId="0" fontId="23" fillId="0" borderId="3">
      <alignment horizontal="left" vertical="center"/>
    </xf>
    <xf numFmtId="0" fontId="23" fillId="0" borderId="3">
      <alignment horizontal="left" vertical="center"/>
    </xf>
    <xf numFmtId="0" fontId="23" fillId="0" borderId="3">
      <alignment horizontal="left" vertical="center"/>
    </xf>
    <xf numFmtId="0" fontId="23" fillId="0" borderId="3">
      <alignment horizontal="left" vertical="center"/>
    </xf>
    <xf numFmtId="0" fontId="23" fillId="0" borderId="3">
      <alignment horizontal="left" vertical="center"/>
    </xf>
    <xf numFmtId="0" fontId="23" fillId="0" borderId="3">
      <alignment horizontal="left" vertical="center"/>
    </xf>
    <xf numFmtId="0" fontId="23" fillId="0" borderId="3">
      <alignment horizontal="left" vertical="center"/>
    </xf>
    <xf numFmtId="0" fontId="23" fillId="0" borderId="3">
      <alignment horizontal="left" vertical="center"/>
    </xf>
    <xf numFmtId="0" fontId="23" fillId="0" borderId="3">
      <alignment horizontal="left" vertical="center"/>
    </xf>
    <xf numFmtId="0" fontId="23" fillId="0" borderId="3">
      <alignment horizontal="left" vertical="center"/>
    </xf>
    <xf numFmtId="0" fontId="23" fillId="0" borderId="3">
      <alignment horizontal="left" vertical="center"/>
    </xf>
    <xf numFmtId="0" fontId="23" fillId="0" borderId="3">
      <alignment horizontal="left" vertical="center"/>
    </xf>
    <xf numFmtId="0" fontId="23" fillId="0" borderId="3">
      <alignment horizontal="left" vertical="center"/>
    </xf>
    <xf numFmtId="0" fontId="23" fillId="0" borderId="3">
      <alignment horizontal="left" vertical="center"/>
    </xf>
    <xf numFmtId="0" fontId="23" fillId="0" borderId="3">
      <alignment horizontal="left" vertical="center"/>
    </xf>
    <xf numFmtId="0" fontId="23" fillId="0" borderId="3">
      <alignment horizontal="left" vertical="center"/>
    </xf>
    <xf numFmtId="0" fontId="23" fillId="0" borderId="3">
      <alignment horizontal="left" vertical="center"/>
    </xf>
    <xf numFmtId="0" fontId="23" fillId="0" borderId="3">
      <alignment horizontal="left" vertical="center"/>
    </xf>
    <xf numFmtId="0" fontId="23" fillId="0" borderId="3">
      <alignment horizontal="left" vertical="center"/>
    </xf>
    <xf numFmtId="0" fontId="23" fillId="0" borderId="3">
      <alignment horizontal="left" vertical="center"/>
    </xf>
    <xf numFmtId="0" fontId="23" fillId="0" borderId="3">
      <alignment horizontal="left" vertical="center"/>
    </xf>
    <xf numFmtId="0" fontId="23" fillId="0" borderId="3">
      <alignment horizontal="left" vertical="center"/>
    </xf>
    <xf numFmtId="0" fontId="23" fillId="0" borderId="3">
      <alignment horizontal="left" vertical="center"/>
    </xf>
    <xf numFmtId="0" fontId="23" fillId="0" borderId="3">
      <alignment horizontal="left" vertical="center"/>
    </xf>
    <xf numFmtId="0" fontId="23" fillId="0" borderId="3">
      <alignment horizontal="left" vertical="center"/>
    </xf>
    <xf numFmtId="0" fontId="23" fillId="0" borderId="3">
      <alignment horizontal="left" vertical="center"/>
    </xf>
    <xf numFmtId="0" fontId="23" fillId="0" borderId="3">
      <alignment horizontal="left" vertical="center"/>
    </xf>
    <xf numFmtId="0" fontId="23" fillId="0" borderId="3">
      <alignment horizontal="left" vertical="center"/>
    </xf>
    <xf numFmtId="0" fontId="23" fillId="0" borderId="3">
      <alignment horizontal="left" vertical="center"/>
    </xf>
    <xf numFmtId="0" fontId="23" fillId="0" borderId="3">
      <alignment horizontal="left" vertical="center"/>
    </xf>
    <xf numFmtId="0" fontId="23" fillId="0" borderId="3">
      <alignment horizontal="left" vertical="center"/>
    </xf>
    <xf numFmtId="0" fontId="23" fillId="0" borderId="3">
      <alignment horizontal="left" vertical="center"/>
    </xf>
    <xf numFmtId="0" fontId="23" fillId="0" borderId="3">
      <alignment horizontal="left" vertical="center"/>
    </xf>
    <xf numFmtId="0" fontId="23" fillId="0" borderId="3">
      <alignment horizontal="left" vertical="center"/>
    </xf>
    <xf numFmtId="0" fontId="23" fillId="0" borderId="3">
      <alignment horizontal="left" vertical="center"/>
    </xf>
    <xf numFmtId="0" fontId="23" fillId="0" borderId="3">
      <alignment horizontal="left" vertical="center"/>
    </xf>
    <xf numFmtId="0" fontId="23" fillId="0" borderId="3">
      <alignment horizontal="left" vertical="center"/>
    </xf>
    <xf numFmtId="0" fontId="23" fillId="0" borderId="3">
      <alignment horizontal="left" vertical="center"/>
    </xf>
    <xf numFmtId="0" fontId="23" fillId="0" borderId="3">
      <alignment horizontal="left" vertical="center"/>
    </xf>
    <xf numFmtId="0" fontId="23" fillId="0" borderId="3">
      <alignment horizontal="left" vertical="center"/>
    </xf>
    <xf numFmtId="0" fontId="23" fillId="0" borderId="3">
      <alignment horizontal="left" vertical="center"/>
    </xf>
    <xf numFmtId="0" fontId="23" fillId="0" borderId="3">
      <alignment horizontal="left" vertical="center"/>
    </xf>
    <xf numFmtId="0" fontId="23" fillId="0" borderId="3">
      <alignment horizontal="left" vertical="center"/>
    </xf>
    <xf numFmtId="0" fontId="23" fillId="0" borderId="3">
      <alignment horizontal="left" vertical="center"/>
    </xf>
    <xf numFmtId="0" fontId="23" fillId="0" borderId="3">
      <alignment horizontal="left" vertical="center"/>
    </xf>
    <xf numFmtId="0" fontId="23" fillId="0" borderId="3">
      <alignment horizontal="left" vertical="center"/>
    </xf>
    <xf numFmtId="0" fontId="23" fillId="0" borderId="3">
      <alignment horizontal="left" vertical="center"/>
    </xf>
    <xf numFmtId="0" fontId="23" fillId="0" borderId="3">
      <alignment horizontal="left" vertical="center"/>
    </xf>
    <xf numFmtId="0" fontId="23" fillId="0" borderId="3">
      <alignment horizontal="left" vertical="center"/>
    </xf>
    <xf numFmtId="0" fontId="23" fillId="0" borderId="3">
      <alignment horizontal="left" vertical="center"/>
    </xf>
    <xf numFmtId="0" fontId="23" fillId="0" borderId="3">
      <alignment horizontal="left" vertical="center"/>
    </xf>
    <xf numFmtId="0" fontId="23" fillId="0" borderId="3">
      <alignment horizontal="left" vertical="center"/>
    </xf>
    <xf numFmtId="0" fontId="23" fillId="0" borderId="3">
      <alignment horizontal="left" vertical="center"/>
    </xf>
    <xf numFmtId="0" fontId="23" fillId="0" borderId="3">
      <alignment horizontal="left" vertical="center"/>
    </xf>
    <xf numFmtId="0" fontId="23" fillId="0" borderId="3">
      <alignment horizontal="left" vertical="center"/>
    </xf>
    <xf numFmtId="0" fontId="23" fillId="0" borderId="3">
      <alignment horizontal="left" vertical="center"/>
    </xf>
    <xf numFmtId="0" fontId="23" fillId="0" borderId="3">
      <alignment horizontal="left" vertical="center"/>
    </xf>
    <xf numFmtId="0" fontId="23" fillId="0" borderId="3">
      <alignment horizontal="left" vertical="center"/>
    </xf>
    <xf numFmtId="0" fontId="23" fillId="0" borderId="3">
      <alignment horizontal="left" vertical="center"/>
    </xf>
    <xf numFmtId="0" fontId="23" fillId="0" borderId="3">
      <alignment horizontal="left" vertical="center"/>
    </xf>
    <xf numFmtId="0" fontId="23" fillId="0" borderId="3">
      <alignment horizontal="left" vertical="center"/>
    </xf>
    <xf numFmtId="0" fontId="23" fillId="0" borderId="3">
      <alignment horizontal="left" vertical="center"/>
    </xf>
    <xf numFmtId="0" fontId="23" fillId="0" borderId="3">
      <alignment horizontal="left" vertical="center"/>
    </xf>
    <xf numFmtId="0" fontId="23" fillId="0" borderId="3">
      <alignment horizontal="left" vertical="center"/>
    </xf>
    <xf numFmtId="0" fontId="23" fillId="0" borderId="3">
      <alignment horizontal="left" vertical="center"/>
    </xf>
    <xf numFmtId="0" fontId="23" fillId="0" borderId="3">
      <alignment horizontal="left" vertical="center"/>
    </xf>
    <xf numFmtId="0" fontId="23" fillId="0" borderId="3">
      <alignment horizontal="left" vertical="center"/>
    </xf>
    <xf numFmtId="0" fontId="23" fillId="0" borderId="3">
      <alignment horizontal="left" vertical="center"/>
    </xf>
    <xf numFmtId="0" fontId="23" fillId="0" borderId="3">
      <alignment horizontal="left" vertical="center"/>
    </xf>
    <xf numFmtId="0" fontId="23" fillId="0" borderId="3">
      <alignment horizontal="left" vertical="center"/>
    </xf>
    <xf numFmtId="0" fontId="23" fillId="0" borderId="3">
      <alignment horizontal="left" vertical="center"/>
    </xf>
    <xf numFmtId="0" fontId="23" fillId="0" borderId="3">
      <alignment horizontal="left" vertical="center"/>
    </xf>
    <xf numFmtId="0" fontId="23" fillId="0" borderId="3">
      <alignment horizontal="left" vertical="center"/>
    </xf>
    <xf numFmtId="0" fontId="23" fillId="0" borderId="3">
      <alignment horizontal="left" vertical="center"/>
    </xf>
    <xf numFmtId="0" fontId="23" fillId="0" borderId="3">
      <alignment horizontal="left" vertical="center"/>
    </xf>
    <xf numFmtId="0" fontId="23" fillId="0" borderId="3">
      <alignment horizontal="left" vertical="center"/>
    </xf>
    <xf numFmtId="0" fontId="23" fillId="0" borderId="3">
      <alignment horizontal="left" vertical="center"/>
    </xf>
    <xf numFmtId="0" fontId="23" fillId="0" borderId="3">
      <alignment horizontal="left" vertical="center"/>
    </xf>
    <xf numFmtId="0" fontId="23" fillId="0" borderId="3">
      <alignment horizontal="left" vertical="center"/>
    </xf>
    <xf numFmtId="0" fontId="23" fillId="0" borderId="3">
      <alignment horizontal="left" vertical="center"/>
    </xf>
    <xf numFmtId="0" fontId="23" fillId="0" borderId="3">
      <alignment horizontal="left" vertical="center"/>
    </xf>
    <xf numFmtId="0" fontId="23" fillId="0" borderId="3">
      <alignment horizontal="left" vertical="center"/>
    </xf>
    <xf numFmtId="0" fontId="23" fillId="0" borderId="3">
      <alignment horizontal="left" vertical="center"/>
    </xf>
    <xf numFmtId="0" fontId="23" fillId="0" borderId="3">
      <alignment horizontal="left" vertical="center"/>
    </xf>
    <xf numFmtId="0" fontId="23" fillId="0" borderId="3">
      <alignment horizontal="left" vertical="center"/>
    </xf>
    <xf numFmtId="0" fontId="23" fillId="0" borderId="3">
      <alignment horizontal="left" vertical="center"/>
    </xf>
    <xf numFmtId="0" fontId="23" fillId="0" borderId="3">
      <alignment horizontal="left" vertical="center"/>
    </xf>
    <xf numFmtId="0" fontId="23" fillId="0" borderId="3">
      <alignment horizontal="left" vertical="center"/>
    </xf>
    <xf numFmtId="0" fontId="23" fillId="0" borderId="3">
      <alignment horizontal="left" vertical="center"/>
    </xf>
    <xf numFmtId="0" fontId="23" fillId="0" borderId="3">
      <alignment horizontal="left" vertical="center"/>
    </xf>
    <xf numFmtId="0" fontId="23" fillId="0" borderId="3">
      <alignment horizontal="left" vertical="center"/>
    </xf>
    <xf numFmtId="0" fontId="23" fillId="0" borderId="3">
      <alignment horizontal="left" vertical="center"/>
    </xf>
    <xf numFmtId="0" fontId="23" fillId="0" borderId="3">
      <alignment horizontal="left" vertical="center"/>
    </xf>
    <xf numFmtId="0" fontId="23" fillId="0" borderId="3">
      <alignment horizontal="left" vertical="center"/>
    </xf>
    <xf numFmtId="0" fontId="23" fillId="0" borderId="3">
      <alignment horizontal="left" vertical="center"/>
    </xf>
    <xf numFmtId="0" fontId="23" fillId="0" borderId="3">
      <alignment horizontal="left" vertical="center"/>
    </xf>
    <xf numFmtId="0" fontId="23" fillId="0" borderId="3">
      <alignment horizontal="left" vertical="center"/>
    </xf>
    <xf numFmtId="0" fontId="23" fillId="0" borderId="3">
      <alignment horizontal="left" vertical="center"/>
    </xf>
    <xf numFmtId="0" fontId="23" fillId="0" borderId="3">
      <alignment horizontal="left" vertical="center"/>
    </xf>
    <xf numFmtId="0" fontId="23" fillId="0" borderId="3">
      <alignment horizontal="left" vertical="center"/>
    </xf>
    <xf numFmtId="0" fontId="23" fillId="0" borderId="3">
      <alignment horizontal="left" vertical="center"/>
    </xf>
    <xf numFmtId="0" fontId="23" fillId="0" borderId="3">
      <alignment horizontal="left" vertical="center"/>
    </xf>
    <xf numFmtId="0" fontId="23" fillId="0" borderId="3">
      <alignment horizontal="left" vertical="center"/>
    </xf>
    <xf numFmtId="0" fontId="23" fillId="0" borderId="3">
      <alignment horizontal="left" vertical="center"/>
    </xf>
    <xf numFmtId="0" fontId="23" fillId="0" borderId="3">
      <alignment horizontal="left" vertical="center"/>
    </xf>
    <xf numFmtId="0" fontId="23" fillId="0" borderId="3">
      <alignment horizontal="left" vertical="center"/>
    </xf>
    <xf numFmtId="0" fontId="23" fillId="0" borderId="3">
      <alignment horizontal="left" vertical="center"/>
    </xf>
    <xf numFmtId="0" fontId="23" fillId="0" borderId="3">
      <alignment horizontal="left" vertical="center"/>
    </xf>
    <xf numFmtId="0" fontId="23" fillId="0" borderId="3">
      <alignment horizontal="left" vertical="center"/>
    </xf>
    <xf numFmtId="0" fontId="23" fillId="0" borderId="3">
      <alignment horizontal="left" vertical="center"/>
    </xf>
    <xf numFmtId="0" fontId="23" fillId="0" borderId="3">
      <alignment horizontal="left" vertical="center"/>
    </xf>
    <xf numFmtId="0" fontId="23" fillId="0" borderId="3">
      <alignment horizontal="left" vertical="center"/>
    </xf>
    <xf numFmtId="0" fontId="23" fillId="0" borderId="3">
      <alignment horizontal="left" vertical="center"/>
    </xf>
    <xf numFmtId="0" fontId="23" fillId="0" borderId="3">
      <alignment horizontal="left" vertical="center"/>
    </xf>
    <xf numFmtId="0" fontId="23" fillId="0" borderId="3">
      <alignment horizontal="left" vertical="center"/>
    </xf>
    <xf numFmtId="0" fontId="23" fillId="0" borderId="3">
      <alignment horizontal="left" vertical="center"/>
    </xf>
    <xf numFmtId="0" fontId="23" fillId="0" borderId="3">
      <alignment horizontal="left" vertical="center"/>
    </xf>
    <xf numFmtId="0" fontId="23" fillId="0" borderId="3">
      <alignment horizontal="left" vertical="center"/>
    </xf>
    <xf numFmtId="0" fontId="23" fillId="0" borderId="3">
      <alignment horizontal="left" vertical="center"/>
    </xf>
    <xf numFmtId="0" fontId="23" fillId="0" borderId="3">
      <alignment horizontal="left" vertical="center"/>
    </xf>
    <xf numFmtId="0" fontId="23" fillId="0" borderId="3">
      <alignment horizontal="left" vertical="center"/>
    </xf>
    <xf numFmtId="0" fontId="23" fillId="0" borderId="3">
      <alignment horizontal="left" vertical="center"/>
    </xf>
    <xf numFmtId="0" fontId="23" fillId="0" borderId="3">
      <alignment horizontal="left" vertical="center"/>
    </xf>
    <xf numFmtId="0" fontId="23" fillId="0" borderId="3">
      <alignment horizontal="left" vertical="center"/>
    </xf>
    <xf numFmtId="0" fontId="23" fillId="0" borderId="3">
      <alignment horizontal="left" vertical="center"/>
    </xf>
    <xf numFmtId="0" fontId="23" fillId="0" borderId="3">
      <alignment horizontal="left" vertical="center"/>
    </xf>
    <xf numFmtId="0" fontId="23" fillId="0" borderId="3">
      <alignment horizontal="left" vertical="center"/>
    </xf>
    <xf numFmtId="0" fontId="23" fillId="0" borderId="3">
      <alignment horizontal="left" vertical="center"/>
    </xf>
    <xf numFmtId="0" fontId="23" fillId="0" borderId="3">
      <alignment horizontal="left" vertical="center"/>
    </xf>
    <xf numFmtId="0" fontId="23" fillId="0" borderId="3">
      <alignment horizontal="left" vertical="center"/>
    </xf>
    <xf numFmtId="0" fontId="23" fillId="0" borderId="3">
      <alignment horizontal="left" vertical="center"/>
    </xf>
    <xf numFmtId="0" fontId="23" fillId="0" borderId="3">
      <alignment horizontal="left" vertical="center"/>
    </xf>
    <xf numFmtId="0" fontId="23" fillId="0" borderId="3">
      <alignment horizontal="left" vertical="center"/>
    </xf>
    <xf numFmtId="0" fontId="23" fillId="0" borderId="3">
      <alignment horizontal="left" vertical="center"/>
    </xf>
    <xf numFmtId="0" fontId="23" fillId="0" borderId="3">
      <alignment horizontal="left" vertical="center"/>
    </xf>
    <xf numFmtId="0" fontId="23" fillId="0" borderId="3">
      <alignment horizontal="left" vertical="center"/>
    </xf>
    <xf numFmtId="0" fontId="23" fillId="0" borderId="3">
      <alignment horizontal="left" vertical="center"/>
    </xf>
    <xf numFmtId="0" fontId="23" fillId="0" borderId="3">
      <alignment horizontal="left" vertical="center"/>
    </xf>
    <xf numFmtId="0" fontId="23" fillId="0" borderId="3">
      <alignment horizontal="left" vertical="center"/>
    </xf>
    <xf numFmtId="0" fontId="23" fillId="0" borderId="3">
      <alignment horizontal="left" vertical="center"/>
    </xf>
    <xf numFmtId="0" fontId="23" fillId="0" borderId="3">
      <alignment horizontal="left" vertical="center"/>
    </xf>
    <xf numFmtId="0" fontId="23" fillId="0" borderId="3">
      <alignment horizontal="left" vertical="center"/>
    </xf>
    <xf numFmtId="0" fontId="23" fillId="0" borderId="3">
      <alignment horizontal="left" vertical="center"/>
    </xf>
    <xf numFmtId="0" fontId="23" fillId="0" borderId="3">
      <alignment horizontal="left" vertical="center"/>
    </xf>
    <xf numFmtId="0" fontId="23" fillId="0" borderId="3">
      <alignment horizontal="left" vertical="center"/>
    </xf>
    <xf numFmtId="0" fontId="23" fillId="0" borderId="3">
      <alignment horizontal="left" vertical="center"/>
    </xf>
    <xf numFmtId="0" fontId="23" fillId="0" borderId="3">
      <alignment horizontal="left" vertical="center"/>
    </xf>
    <xf numFmtId="0" fontId="23" fillId="0" borderId="3">
      <alignment horizontal="left" vertical="center"/>
    </xf>
    <xf numFmtId="0" fontId="23" fillId="0" borderId="3">
      <alignment horizontal="left" vertical="center"/>
    </xf>
    <xf numFmtId="0" fontId="23" fillId="0" borderId="3">
      <alignment horizontal="left" vertical="center"/>
    </xf>
    <xf numFmtId="0" fontId="23" fillId="0" borderId="3">
      <alignment horizontal="left" vertical="center"/>
    </xf>
    <xf numFmtId="0" fontId="23" fillId="0" borderId="3">
      <alignment horizontal="left" vertical="center"/>
    </xf>
    <xf numFmtId="0" fontId="23" fillId="0" borderId="3">
      <alignment horizontal="left" vertical="center"/>
    </xf>
    <xf numFmtId="0" fontId="23" fillId="0" borderId="3">
      <alignment horizontal="left" vertical="center"/>
    </xf>
    <xf numFmtId="0" fontId="23" fillId="0" borderId="3">
      <alignment horizontal="left" vertical="center"/>
    </xf>
    <xf numFmtId="0" fontId="23" fillId="0" borderId="3">
      <alignment horizontal="left" vertical="center"/>
    </xf>
    <xf numFmtId="0" fontId="23" fillId="0" borderId="3">
      <alignment horizontal="left" vertical="center"/>
    </xf>
    <xf numFmtId="0" fontId="23" fillId="0" borderId="3">
      <alignment horizontal="left" vertical="center"/>
    </xf>
    <xf numFmtId="0" fontId="23" fillId="0" borderId="3">
      <alignment horizontal="left" vertical="center"/>
    </xf>
    <xf numFmtId="0" fontId="23" fillId="0" borderId="3">
      <alignment horizontal="left" vertical="center"/>
    </xf>
    <xf numFmtId="0" fontId="23" fillId="0" borderId="3">
      <alignment horizontal="left" vertical="center"/>
    </xf>
    <xf numFmtId="0" fontId="23" fillId="0" borderId="3">
      <alignment horizontal="left" vertical="center"/>
    </xf>
    <xf numFmtId="0" fontId="23" fillId="0" borderId="3">
      <alignment horizontal="left" vertical="center"/>
    </xf>
    <xf numFmtId="0" fontId="23" fillId="0" borderId="3">
      <alignment horizontal="left" vertical="center"/>
    </xf>
    <xf numFmtId="0" fontId="23" fillId="0" borderId="3">
      <alignment horizontal="left" vertical="center"/>
    </xf>
    <xf numFmtId="0" fontId="23" fillId="0" borderId="3">
      <alignment horizontal="left" vertical="center"/>
    </xf>
    <xf numFmtId="0" fontId="23" fillId="0" borderId="3">
      <alignment horizontal="left" vertical="center"/>
    </xf>
    <xf numFmtId="0" fontId="23" fillId="0" borderId="3">
      <alignment horizontal="left" vertical="center"/>
    </xf>
    <xf numFmtId="0" fontId="23" fillId="0" borderId="3">
      <alignment horizontal="left" vertical="center"/>
    </xf>
    <xf numFmtId="0" fontId="23" fillId="0" borderId="3">
      <alignment horizontal="left" vertical="center"/>
    </xf>
    <xf numFmtId="0" fontId="23" fillId="0" borderId="3">
      <alignment horizontal="left" vertical="center"/>
    </xf>
    <xf numFmtId="0" fontId="23" fillId="0" borderId="3">
      <alignment horizontal="left" vertical="center"/>
    </xf>
    <xf numFmtId="0" fontId="23" fillId="0" borderId="3">
      <alignment horizontal="left" vertical="center"/>
    </xf>
    <xf numFmtId="0" fontId="23" fillId="0" borderId="3">
      <alignment horizontal="left" vertical="center"/>
    </xf>
    <xf numFmtId="0" fontId="23" fillId="0" borderId="3">
      <alignment horizontal="left" vertical="center"/>
    </xf>
    <xf numFmtId="0" fontId="23" fillId="0" borderId="3">
      <alignment horizontal="left" vertical="center"/>
    </xf>
    <xf numFmtId="0" fontId="23" fillId="0" borderId="3">
      <alignment horizontal="left" vertical="center"/>
    </xf>
    <xf numFmtId="0" fontId="23" fillId="0" borderId="3">
      <alignment horizontal="left" vertical="center"/>
    </xf>
    <xf numFmtId="0" fontId="23" fillId="0" borderId="3">
      <alignment horizontal="left" vertical="center"/>
    </xf>
    <xf numFmtId="0" fontId="23" fillId="0" borderId="3">
      <alignment horizontal="left" vertical="center"/>
    </xf>
    <xf numFmtId="0" fontId="23" fillId="0" borderId="3">
      <alignment horizontal="left" vertical="center"/>
    </xf>
    <xf numFmtId="0" fontId="23" fillId="0" borderId="3">
      <alignment horizontal="left" vertical="center"/>
    </xf>
    <xf numFmtId="0" fontId="23" fillId="0" borderId="3">
      <alignment horizontal="left" vertical="center"/>
    </xf>
    <xf numFmtId="0" fontId="23" fillId="0" borderId="3">
      <alignment horizontal="left" vertical="center"/>
    </xf>
    <xf numFmtId="0" fontId="23" fillId="0" borderId="3">
      <alignment horizontal="left" vertical="center"/>
    </xf>
    <xf numFmtId="0" fontId="23" fillId="0" borderId="3">
      <alignment horizontal="left" vertical="center"/>
    </xf>
    <xf numFmtId="0" fontId="23" fillId="0" borderId="3">
      <alignment horizontal="left" vertical="center"/>
    </xf>
    <xf numFmtId="0" fontId="23" fillId="0" borderId="3">
      <alignment horizontal="left" vertical="center"/>
    </xf>
    <xf numFmtId="0" fontId="23" fillId="0" borderId="3">
      <alignment horizontal="left" vertical="center"/>
    </xf>
    <xf numFmtId="0" fontId="23" fillId="0" borderId="3">
      <alignment horizontal="left" vertical="center"/>
    </xf>
    <xf numFmtId="0" fontId="23" fillId="0" borderId="3">
      <alignment horizontal="left" vertical="center"/>
    </xf>
    <xf numFmtId="0" fontId="23" fillId="0" borderId="3">
      <alignment horizontal="left" vertical="center"/>
    </xf>
    <xf numFmtId="0" fontId="23" fillId="0" borderId="3">
      <alignment horizontal="left" vertical="center"/>
    </xf>
    <xf numFmtId="0" fontId="23" fillId="0" borderId="3">
      <alignment horizontal="left" vertical="center"/>
    </xf>
    <xf numFmtId="0" fontId="23" fillId="0" borderId="3">
      <alignment horizontal="left" vertical="center"/>
    </xf>
    <xf numFmtId="0" fontId="23" fillId="0" borderId="3">
      <alignment horizontal="left" vertical="center"/>
    </xf>
    <xf numFmtId="0" fontId="23" fillId="0" borderId="3">
      <alignment horizontal="left" vertical="center"/>
    </xf>
    <xf numFmtId="0" fontId="23" fillId="0" borderId="3">
      <alignment horizontal="left" vertical="center"/>
    </xf>
    <xf numFmtId="0" fontId="23" fillId="0" borderId="3">
      <alignment horizontal="left" vertical="center"/>
    </xf>
    <xf numFmtId="0" fontId="23" fillId="0" borderId="3">
      <alignment horizontal="left" vertical="center"/>
    </xf>
    <xf numFmtId="0" fontId="23" fillId="0" borderId="3">
      <alignment horizontal="left" vertical="center"/>
    </xf>
    <xf numFmtId="0" fontId="23" fillId="0" borderId="3">
      <alignment horizontal="left" vertical="center"/>
    </xf>
    <xf numFmtId="0" fontId="23" fillId="0" borderId="3">
      <alignment horizontal="left" vertical="center"/>
    </xf>
    <xf numFmtId="0" fontId="23" fillId="0" borderId="3">
      <alignment horizontal="left" vertical="center"/>
    </xf>
    <xf numFmtId="0" fontId="23" fillId="0" borderId="3">
      <alignment horizontal="left" vertical="center"/>
    </xf>
    <xf numFmtId="0" fontId="23" fillId="0" borderId="3">
      <alignment horizontal="left" vertical="center"/>
    </xf>
    <xf numFmtId="0" fontId="23" fillId="0" borderId="3">
      <alignment horizontal="left" vertical="center"/>
    </xf>
    <xf numFmtId="0" fontId="23" fillId="0" borderId="3">
      <alignment horizontal="left" vertical="center"/>
    </xf>
    <xf numFmtId="0" fontId="23" fillId="0" borderId="3">
      <alignment horizontal="left" vertical="center"/>
    </xf>
    <xf numFmtId="0" fontId="23" fillId="0" borderId="3">
      <alignment horizontal="left" vertical="center"/>
    </xf>
    <xf numFmtId="0" fontId="23" fillId="0" borderId="3">
      <alignment horizontal="left" vertical="center"/>
    </xf>
    <xf numFmtId="0" fontId="23" fillId="0" borderId="3">
      <alignment horizontal="left" vertical="center"/>
    </xf>
    <xf numFmtId="0" fontId="23" fillId="0" borderId="3">
      <alignment horizontal="left" vertical="center"/>
    </xf>
    <xf numFmtId="0" fontId="23" fillId="0" borderId="3">
      <alignment horizontal="left" vertical="center"/>
    </xf>
    <xf numFmtId="0" fontId="23" fillId="0" borderId="3">
      <alignment horizontal="left" vertical="center"/>
    </xf>
    <xf numFmtId="0" fontId="23" fillId="0" borderId="3">
      <alignment horizontal="left" vertical="center"/>
    </xf>
    <xf numFmtId="0" fontId="23" fillId="0" borderId="3">
      <alignment horizontal="left" vertical="center"/>
    </xf>
    <xf numFmtId="0" fontId="23" fillId="0" borderId="3">
      <alignment horizontal="left" vertical="center"/>
    </xf>
    <xf numFmtId="0" fontId="23" fillId="0" borderId="3">
      <alignment horizontal="left" vertical="center"/>
    </xf>
    <xf numFmtId="0" fontId="23" fillId="0" borderId="3">
      <alignment horizontal="left" vertical="center"/>
    </xf>
    <xf numFmtId="0" fontId="23" fillId="0" borderId="3">
      <alignment horizontal="left" vertical="center"/>
    </xf>
    <xf numFmtId="0" fontId="23" fillId="0" borderId="3">
      <alignment horizontal="left" vertical="center"/>
    </xf>
    <xf numFmtId="0" fontId="23" fillId="0" borderId="3">
      <alignment horizontal="left" vertical="center"/>
    </xf>
    <xf numFmtId="0" fontId="23" fillId="0" borderId="3">
      <alignment horizontal="left" vertical="center"/>
    </xf>
    <xf numFmtId="0" fontId="23" fillId="0" borderId="3">
      <alignment horizontal="left" vertical="center"/>
    </xf>
    <xf numFmtId="0" fontId="23" fillId="0" borderId="3">
      <alignment horizontal="left" vertical="center"/>
    </xf>
    <xf numFmtId="0" fontId="23" fillId="0" borderId="3">
      <alignment horizontal="left" vertical="center"/>
    </xf>
    <xf numFmtId="0" fontId="23" fillId="0" borderId="3">
      <alignment horizontal="left" vertical="center"/>
    </xf>
    <xf numFmtId="0" fontId="23" fillId="0" borderId="3">
      <alignment horizontal="left" vertical="center"/>
    </xf>
    <xf numFmtId="0" fontId="23" fillId="0" borderId="3">
      <alignment horizontal="left" vertical="center"/>
    </xf>
    <xf numFmtId="0" fontId="23" fillId="0" borderId="3">
      <alignment horizontal="left" vertical="center"/>
    </xf>
    <xf numFmtId="0" fontId="23" fillId="0" borderId="3">
      <alignment horizontal="left" vertical="center"/>
    </xf>
    <xf numFmtId="0" fontId="23" fillId="0" borderId="3">
      <alignment horizontal="left" vertical="center"/>
    </xf>
    <xf numFmtId="0" fontId="23" fillId="0" borderId="3">
      <alignment horizontal="left" vertical="center"/>
    </xf>
    <xf numFmtId="0" fontId="23" fillId="0" borderId="3">
      <alignment horizontal="left" vertical="center"/>
    </xf>
    <xf numFmtId="0" fontId="23" fillId="0" borderId="3">
      <alignment horizontal="left" vertical="center"/>
    </xf>
    <xf numFmtId="0" fontId="23" fillId="0" borderId="3">
      <alignment horizontal="left" vertical="center"/>
    </xf>
    <xf numFmtId="0" fontId="23" fillId="0" borderId="3">
      <alignment horizontal="left" vertical="center"/>
    </xf>
    <xf numFmtId="0" fontId="23" fillId="0" borderId="3">
      <alignment horizontal="left" vertical="center"/>
    </xf>
    <xf numFmtId="0" fontId="23" fillId="0" borderId="3">
      <alignment horizontal="left" vertical="center"/>
    </xf>
    <xf numFmtId="0" fontId="23" fillId="0" borderId="3">
      <alignment horizontal="left" vertical="center"/>
    </xf>
    <xf numFmtId="0" fontId="23" fillId="0" borderId="3">
      <alignment horizontal="left" vertical="center"/>
    </xf>
    <xf numFmtId="0" fontId="23" fillId="0" borderId="3">
      <alignment horizontal="left" vertical="center"/>
    </xf>
    <xf numFmtId="0" fontId="23" fillId="0" borderId="3">
      <alignment horizontal="left" vertical="center"/>
    </xf>
    <xf numFmtId="0" fontId="23" fillId="0" borderId="3">
      <alignment horizontal="left" vertical="center"/>
    </xf>
    <xf numFmtId="0" fontId="23" fillId="0" borderId="3">
      <alignment horizontal="left" vertical="center"/>
    </xf>
    <xf numFmtId="0" fontId="23" fillId="0" borderId="3">
      <alignment horizontal="left" vertical="center"/>
    </xf>
    <xf numFmtId="0" fontId="23" fillId="0" borderId="3">
      <alignment horizontal="left" vertical="center"/>
    </xf>
    <xf numFmtId="0" fontId="23" fillId="0" borderId="3">
      <alignment horizontal="left" vertical="center"/>
    </xf>
    <xf numFmtId="0" fontId="23" fillId="0" borderId="3">
      <alignment horizontal="left" vertical="center"/>
    </xf>
    <xf numFmtId="0" fontId="23" fillId="0" borderId="3">
      <alignment horizontal="left" vertical="center"/>
    </xf>
    <xf numFmtId="0" fontId="23" fillId="0" borderId="3">
      <alignment horizontal="left" vertical="center"/>
    </xf>
    <xf numFmtId="0" fontId="23" fillId="0" borderId="3">
      <alignment horizontal="left" vertical="center"/>
    </xf>
    <xf numFmtId="0" fontId="23" fillId="0" borderId="3">
      <alignment horizontal="left" vertical="center"/>
    </xf>
    <xf numFmtId="0" fontId="23" fillId="0" borderId="3">
      <alignment horizontal="left" vertical="center"/>
    </xf>
    <xf numFmtId="0" fontId="23" fillId="0" borderId="3">
      <alignment horizontal="left" vertical="center"/>
    </xf>
    <xf numFmtId="0" fontId="23" fillId="0" borderId="3">
      <alignment horizontal="left" vertical="center"/>
    </xf>
    <xf numFmtId="0" fontId="23" fillId="0" borderId="3">
      <alignment horizontal="left" vertical="center"/>
    </xf>
    <xf numFmtId="0" fontId="23" fillId="0" borderId="3">
      <alignment horizontal="left" vertical="center"/>
    </xf>
    <xf numFmtId="0" fontId="23" fillId="0" borderId="3">
      <alignment horizontal="left" vertical="center"/>
    </xf>
    <xf numFmtId="0" fontId="23" fillId="0" borderId="3">
      <alignment horizontal="left" vertical="center"/>
    </xf>
    <xf numFmtId="0" fontId="23" fillId="0" borderId="3">
      <alignment horizontal="left" vertical="center"/>
    </xf>
    <xf numFmtId="0" fontId="23" fillId="0" borderId="3">
      <alignment horizontal="left" vertical="center"/>
    </xf>
    <xf numFmtId="0" fontId="23" fillId="0" borderId="3">
      <alignment horizontal="left" vertical="center"/>
    </xf>
    <xf numFmtId="0" fontId="23" fillId="0" borderId="3">
      <alignment horizontal="left" vertical="center"/>
    </xf>
    <xf numFmtId="0" fontId="23" fillId="0" borderId="3">
      <alignment horizontal="left" vertical="center"/>
    </xf>
    <xf numFmtId="0" fontId="23" fillId="0" borderId="3">
      <alignment horizontal="left" vertical="center"/>
    </xf>
    <xf numFmtId="0" fontId="23" fillId="0" borderId="3">
      <alignment horizontal="left" vertical="center"/>
    </xf>
    <xf numFmtId="0" fontId="23" fillId="0" borderId="3">
      <alignment horizontal="left" vertical="center"/>
    </xf>
    <xf numFmtId="0" fontId="23" fillId="0" borderId="3">
      <alignment horizontal="left" vertical="center"/>
    </xf>
    <xf numFmtId="0" fontId="23" fillId="0" borderId="3">
      <alignment horizontal="left" vertical="center"/>
    </xf>
    <xf numFmtId="0" fontId="23" fillId="0" borderId="3">
      <alignment horizontal="left" vertical="center"/>
    </xf>
    <xf numFmtId="0" fontId="23" fillId="0" borderId="3">
      <alignment horizontal="left" vertical="center"/>
    </xf>
    <xf numFmtId="0" fontId="23" fillId="0" borderId="3">
      <alignment horizontal="left" vertical="center"/>
    </xf>
    <xf numFmtId="0" fontId="23" fillId="0" borderId="3">
      <alignment horizontal="left" vertical="center"/>
    </xf>
    <xf numFmtId="0" fontId="23" fillId="0" borderId="3">
      <alignment horizontal="left" vertical="center"/>
    </xf>
    <xf numFmtId="0" fontId="23" fillId="0" borderId="3">
      <alignment horizontal="left" vertical="center"/>
    </xf>
    <xf numFmtId="0" fontId="23" fillId="0" borderId="3">
      <alignment horizontal="left" vertical="center"/>
    </xf>
    <xf numFmtId="0" fontId="23" fillId="0" borderId="3">
      <alignment horizontal="left" vertical="center"/>
    </xf>
    <xf numFmtId="0" fontId="23" fillId="0" borderId="3">
      <alignment horizontal="left" vertical="center"/>
    </xf>
    <xf numFmtId="0" fontId="23" fillId="0" borderId="3">
      <alignment horizontal="left" vertical="center"/>
    </xf>
    <xf numFmtId="0" fontId="23" fillId="0" borderId="3">
      <alignment horizontal="left" vertical="center"/>
    </xf>
    <xf numFmtId="0" fontId="23" fillId="0" borderId="3">
      <alignment horizontal="left" vertical="center"/>
    </xf>
    <xf numFmtId="0" fontId="23" fillId="0" borderId="3">
      <alignment horizontal="left" vertical="center"/>
    </xf>
    <xf numFmtId="0" fontId="23" fillId="0" borderId="3">
      <alignment horizontal="left" vertical="center"/>
    </xf>
    <xf numFmtId="0" fontId="23" fillId="0" borderId="3">
      <alignment horizontal="left" vertical="center"/>
    </xf>
    <xf numFmtId="0" fontId="23" fillId="0" borderId="3">
      <alignment horizontal="left" vertical="center"/>
    </xf>
    <xf numFmtId="0" fontId="23" fillId="0" borderId="3">
      <alignment horizontal="left" vertical="center"/>
    </xf>
    <xf numFmtId="0" fontId="23" fillId="0" borderId="3">
      <alignment horizontal="left" vertical="center"/>
    </xf>
    <xf numFmtId="0" fontId="23" fillId="0" borderId="3">
      <alignment horizontal="left" vertical="center"/>
    </xf>
    <xf numFmtId="0" fontId="23" fillId="0" borderId="3">
      <alignment horizontal="left" vertical="center"/>
    </xf>
    <xf numFmtId="0" fontId="23" fillId="0" borderId="3">
      <alignment horizontal="left" vertical="center"/>
    </xf>
    <xf numFmtId="0" fontId="23" fillId="0" borderId="3">
      <alignment horizontal="left" vertical="center"/>
    </xf>
    <xf numFmtId="0" fontId="23" fillId="0" borderId="3">
      <alignment horizontal="left" vertical="center"/>
    </xf>
    <xf numFmtId="0" fontId="23" fillId="0" borderId="3">
      <alignment horizontal="left" vertical="center"/>
    </xf>
    <xf numFmtId="0" fontId="23" fillId="0" borderId="3">
      <alignment horizontal="left" vertical="center"/>
    </xf>
    <xf numFmtId="0" fontId="23" fillId="0" borderId="3">
      <alignment horizontal="left" vertical="center"/>
    </xf>
    <xf numFmtId="0" fontId="23" fillId="0" borderId="3">
      <alignment horizontal="left" vertical="center"/>
    </xf>
    <xf numFmtId="0" fontId="23" fillId="0" borderId="3">
      <alignment horizontal="left" vertical="center"/>
    </xf>
    <xf numFmtId="0" fontId="23" fillId="0" borderId="3">
      <alignment horizontal="left" vertical="center"/>
    </xf>
    <xf numFmtId="0" fontId="23" fillId="0" borderId="3">
      <alignment horizontal="left" vertical="center"/>
    </xf>
    <xf numFmtId="0" fontId="23" fillId="0" borderId="3">
      <alignment horizontal="left" vertical="center"/>
    </xf>
    <xf numFmtId="0" fontId="23" fillId="0" borderId="3">
      <alignment horizontal="left" vertical="center"/>
    </xf>
    <xf numFmtId="0" fontId="23" fillId="0" borderId="3">
      <alignment horizontal="left" vertical="center"/>
    </xf>
    <xf numFmtId="0" fontId="23" fillId="0" borderId="3">
      <alignment horizontal="left" vertical="center"/>
    </xf>
    <xf numFmtId="0" fontId="23" fillId="0" borderId="3">
      <alignment horizontal="left" vertical="center"/>
    </xf>
    <xf numFmtId="0" fontId="23" fillId="0" borderId="3">
      <alignment horizontal="left" vertical="center"/>
    </xf>
    <xf numFmtId="0" fontId="23" fillId="0" borderId="3">
      <alignment horizontal="left" vertical="center"/>
    </xf>
    <xf numFmtId="0" fontId="23" fillId="0" borderId="3">
      <alignment horizontal="left" vertical="center"/>
    </xf>
    <xf numFmtId="0" fontId="23" fillId="0" borderId="3">
      <alignment horizontal="left" vertical="center"/>
    </xf>
    <xf numFmtId="0" fontId="23" fillId="0" borderId="3">
      <alignment horizontal="left" vertical="center"/>
    </xf>
    <xf numFmtId="0" fontId="23" fillId="0" borderId="3">
      <alignment horizontal="left" vertical="center"/>
    </xf>
    <xf numFmtId="0" fontId="23" fillId="0" borderId="3">
      <alignment horizontal="left" vertical="center"/>
    </xf>
    <xf numFmtId="0" fontId="23" fillId="0" borderId="3">
      <alignment horizontal="left" vertical="center"/>
    </xf>
    <xf numFmtId="0" fontId="23" fillId="0" borderId="3">
      <alignment horizontal="left" vertical="center"/>
    </xf>
    <xf numFmtId="0" fontId="23" fillId="0" borderId="3">
      <alignment horizontal="left" vertical="center"/>
    </xf>
    <xf numFmtId="0" fontId="23" fillId="0" borderId="3">
      <alignment horizontal="left" vertical="center"/>
    </xf>
    <xf numFmtId="0" fontId="23" fillId="0" borderId="3">
      <alignment horizontal="left" vertical="center"/>
    </xf>
    <xf numFmtId="0" fontId="23" fillId="0" borderId="3">
      <alignment horizontal="left" vertical="center"/>
    </xf>
    <xf numFmtId="0" fontId="23" fillId="0" borderId="3">
      <alignment horizontal="left" vertical="center"/>
    </xf>
    <xf numFmtId="0" fontId="23" fillId="0" borderId="3">
      <alignment horizontal="left" vertical="center"/>
    </xf>
    <xf numFmtId="0" fontId="23" fillId="0" borderId="3">
      <alignment horizontal="left" vertical="center"/>
    </xf>
    <xf numFmtId="0" fontId="23" fillId="0" borderId="3">
      <alignment horizontal="left" vertical="center"/>
    </xf>
    <xf numFmtId="0" fontId="23" fillId="0" borderId="3">
      <alignment horizontal="left" vertical="center"/>
    </xf>
    <xf numFmtId="0" fontId="23" fillId="0" borderId="3">
      <alignment horizontal="left" vertical="center"/>
    </xf>
    <xf numFmtId="0" fontId="23" fillId="0" borderId="3">
      <alignment horizontal="left" vertical="center"/>
    </xf>
    <xf numFmtId="0" fontId="23" fillId="0" borderId="3">
      <alignment horizontal="left" vertical="center"/>
    </xf>
    <xf numFmtId="0" fontId="23" fillId="0" borderId="3">
      <alignment horizontal="left" vertical="center"/>
    </xf>
    <xf numFmtId="0" fontId="23" fillId="0" borderId="3">
      <alignment horizontal="left" vertical="center"/>
    </xf>
    <xf numFmtId="0" fontId="23" fillId="0" borderId="3">
      <alignment horizontal="left" vertical="center"/>
    </xf>
    <xf numFmtId="0" fontId="23" fillId="0" borderId="3">
      <alignment horizontal="left" vertical="center"/>
    </xf>
    <xf numFmtId="0" fontId="23" fillId="0" borderId="3">
      <alignment horizontal="left" vertical="center"/>
    </xf>
    <xf numFmtId="0" fontId="23" fillId="0" borderId="3">
      <alignment horizontal="left" vertical="center"/>
    </xf>
    <xf numFmtId="0" fontId="23" fillId="0" borderId="3">
      <alignment horizontal="left" vertical="center"/>
    </xf>
    <xf numFmtId="0" fontId="23" fillId="0" borderId="3">
      <alignment horizontal="left" vertical="center"/>
    </xf>
    <xf numFmtId="0" fontId="23" fillId="0" borderId="3">
      <alignment horizontal="left" vertical="center"/>
    </xf>
    <xf numFmtId="0" fontId="23" fillId="0" borderId="3">
      <alignment horizontal="left" vertical="center"/>
    </xf>
    <xf numFmtId="0" fontId="23" fillId="0" borderId="3">
      <alignment horizontal="left" vertical="center"/>
    </xf>
    <xf numFmtId="0" fontId="23" fillId="0" borderId="3">
      <alignment horizontal="left" vertical="center"/>
    </xf>
    <xf numFmtId="0" fontId="23" fillId="0" borderId="3">
      <alignment horizontal="left" vertical="center"/>
    </xf>
    <xf numFmtId="0" fontId="23" fillId="0" borderId="3">
      <alignment horizontal="left" vertical="center"/>
    </xf>
    <xf numFmtId="0" fontId="23" fillId="0" borderId="3">
      <alignment horizontal="left" vertical="center"/>
    </xf>
    <xf numFmtId="0" fontId="23" fillId="0" borderId="3">
      <alignment horizontal="left" vertical="center"/>
    </xf>
    <xf numFmtId="0" fontId="23" fillId="0" borderId="3">
      <alignment horizontal="left" vertical="center"/>
    </xf>
    <xf numFmtId="0" fontId="23" fillId="0" borderId="3">
      <alignment horizontal="left" vertical="center"/>
    </xf>
    <xf numFmtId="0" fontId="23" fillId="0" borderId="3">
      <alignment horizontal="left" vertical="center"/>
    </xf>
    <xf numFmtId="0" fontId="23" fillId="0" borderId="3">
      <alignment horizontal="left" vertical="center"/>
    </xf>
    <xf numFmtId="0" fontId="23" fillId="0" borderId="3">
      <alignment horizontal="left" vertical="center"/>
    </xf>
    <xf numFmtId="0" fontId="23" fillId="0" borderId="3">
      <alignment horizontal="left" vertical="center"/>
    </xf>
    <xf numFmtId="0" fontId="23" fillId="0" borderId="3">
      <alignment horizontal="left" vertical="center"/>
    </xf>
    <xf numFmtId="0" fontId="23" fillId="0" borderId="3">
      <alignment horizontal="left" vertical="center"/>
    </xf>
    <xf numFmtId="0" fontId="23" fillId="0" borderId="3">
      <alignment horizontal="left" vertical="center"/>
    </xf>
    <xf numFmtId="0" fontId="23" fillId="0" borderId="3">
      <alignment horizontal="left" vertical="center"/>
    </xf>
    <xf numFmtId="0" fontId="23" fillId="0" borderId="3">
      <alignment horizontal="left" vertical="center"/>
    </xf>
    <xf numFmtId="0" fontId="23" fillId="0" borderId="3">
      <alignment horizontal="left" vertical="center"/>
    </xf>
    <xf numFmtId="0" fontId="23" fillId="0" borderId="3">
      <alignment horizontal="left" vertical="center"/>
    </xf>
    <xf numFmtId="0" fontId="23" fillId="0" borderId="3">
      <alignment horizontal="left" vertical="center"/>
    </xf>
    <xf numFmtId="0" fontId="23" fillId="0" borderId="3">
      <alignment horizontal="left" vertical="center"/>
    </xf>
    <xf numFmtId="0" fontId="23" fillId="0" borderId="3">
      <alignment horizontal="left" vertical="center"/>
    </xf>
    <xf numFmtId="0" fontId="23" fillId="0" borderId="3">
      <alignment horizontal="left" vertical="center"/>
    </xf>
    <xf numFmtId="0" fontId="23" fillId="0" borderId="3">
      <alignment horizontal="left" vertical="center"/>
    </xf>
    <xf numFmtId="0" fontId="23" fillId="0" borderId="3">
      <alignment horizontal="left" vertical="center"/>
    </xf>
    <xf numFmtId="0" fontId="23" fillId="0" borderId="3">
      <alignment horizontal="left" vertical="center"/>
    </xf>
    <xf numFmtId="0" fontId="23" fillId="0" borderId="3">
      <alignment horizontal="left" vertical="center"/>
    </xf>
    <xf numFmtId="0" fontId="23" fillId="0" borderId="3">
      <alignment horizontal="left" vertical="center"/>
    </xf>
    <xf numFmtId="0" fontId="23" fillId="0" borderId="3">
      <alignment horizontal="left" vertical="center"/>
    </xf>
    <xf numFmtId="0" fontId="23" fillId="0" borderId="3">
      <alignment horizontal="left" vertical="center"/>
    </xf>
    <xf numFmtId="0" fontId="23" fillId="0" borderId="3">
      <alignment horizontal="left" vertical="center"/>
    </xf>
    <xf numFmtId="0" fontId="23" fillId="0" borderId="3">
      <alignment horizontal="left" vertical="center"/>
    </xf>
    <xf numFmtId="0" fontId="23" fillId="0" borderId="3">
      <alignment horizontal="left" vertical="center"/>
    </xf>
    <xf numFmtId="0" fontId="23" fillId="0" borderId="3">
      <alignment horizontal="left" vertical="center"/>
    </xf>
    <xf numFmtId="0" fontId="23" fillId="0" borderId="3">
      <alignment horizontal="left" vertical="center"/>
    </xf>
    <xf numFmtId="0" fontId="23" fillId="0" borderId="3">
      <alignment horizontal="left" vertical="center"/>
    </xf>
    <xf numFmtId="0" fontId="23" fillId="0" borderId="3">
      <alignment horizontal="left" vertical="center"/>
    </xf>
    <xf numFmtId="0" fontId="23" fillId="0" borderId="3">
      <alignment horizontal="left" vertical="center"/>
    </xf>
    <xf numFmtId="0" fontId="23" fillId="0" borderId="3">
      <alignment horizontal="left" vertical="center"/>
    </xf>
    <xf numFmtId="0" fontId="23" fillId="0" borderId="3">
      <alignment horizontal="left" vertical="center"/>
    </xf>
    <xf numFmtId="0" fontId="23" fillId="0" borderId="3">
      <alignment horizontal="left" vertical="center"/>
    </xf>
    <xf numFmtId="0" fontId="23" fillId="0" borderId="3">
      <alignment horizontal="left" vertical="center"/>
    </xf>
    <xf numFmtId="0" fontId="23" fillId="0" borderId="3">
      <alignment horizontal="left" vertical="center"/>
    </xf>
    <xf numFmtId="0" fontId="23" fillId="0" borderId="3">
      <alignment horizontal="left" vertical="center"/>
    </xf>
    <xf numFmtId="0" fontId="23" fillId="0" borderId="3">
      <alignment horizontal="left" vertical="center"/>
    </xf>
    <xf numFmtId="0" fontId="23" fillId="0" borderId="3">
      <alignment horizontal="left" vertical="center"/>
    </xf>
    <xf numFmtId="0" fontId="23" fillId="0" borderId="3">
      <alignment horizontal="left" vertical="center"/>
    </xf>
    <xf numFmtId="0" fontId="23" fillId="0" borderId="3">
      <alignment horizontal="left" vertical="center"/>
    </xf>
    <xf numFmtId="0" fontId="23" fillId="0" borderId="3">
      <alignment horizontal="left" vertical="center"/>
    </xf>
    <xf numFmtId="0" fontId="23" fillId="0" borderId="3">
      <alignment horizontal="left" vertical="center"/>
    </xf>
    <xf numFmtId="0" fontId="23" fillId="0" borderId="3">
      <alignment horizontal="left" vertical="center"/>
    </xf>
    <xf numFmtId="0" fontId="23" fillId="0" borderId="3">
      <alignment horizontal="left" vertical="center"/>
    </xf>
    <xf numFmtId="0" fontId="23" fillId="0" borderId="3">
      <alignment horizontal="left" vertical="center"/>
    </xf>
    <xf numFmtId="0" fontId="23" fillId="0" borderId="3">
      <alignment horizontal="left" vertical="center"/>
    </xf>
    <xf numFmtId="0" fontId="23" fillId="0" borderId="3">
      <alignment horizontal="left" vertical="center"/>
    </xf>
    <xf numFmtId="0" fontId="23" fillId="0" borderId="3">
      <alignment horizontal="left" vertical="center"/>
    </xf>
    <xf numFmtId="0" fontId="23" fillId="0" borderId="3">
      <alignment horizontal="left" vertical="center"/>
    </xf>
    <xf numFmtId="0" fontId="23" fillId="0" borderId="3">
      <alignment horizontal="left" vertical="center"/>
    </xf>
    <xf numFmtId="0" fontId="23" fillId="0" borderId="3">
      <alignment horizontal="left" vertical="center"/>
    </xf>
    <xf numFmtId="0" fontId="23" fillId="0" borderId="3">
      <alignment horizontal="left" vertical="center"/>
    </xf>
    <xf numFmtId="0" fontId="23" fillId="0" borderId="3">
      <alignment horizontal="left" vertical="center"/>
    </xf>
    <xf numFmtId="0" fontId="23" fillId="0" borderId="3">
      <alignment horizontal="left" vertical="center"/>
    </xf>
    <xf numFmtId="0" fontId="23" fillId="0" borderId="3">
      <alignment horizontal="left" vertical="center"/>
    </xf>
    <xf numFmtId="0" fontId="23" fillId="0" borderId="3">
      <alignment horizontal="left" vertical="center"/>
    </xf>
    <xf numFmtId="0" fontId="23" fillId="0" borderId="3">
      <alignment horizontal="left" vertical="center"/>
    </xf>
    <xf numFmtId="0" fontId="23" fillId="0" borderId="3">
      <alignment horizontal="left" vertical="center"/>
    </xf>
    <xf numFmtId="0" fontId="23" fillId="0" borderId="3">
      <alignment horizontal="left" vertical="center"/>
    </xf>
    <xf numFmtId="0" fontId="23" fillId="0" borderId="3">
      <alignment horizontal="left" vertical="center"/>
    </xf>
    <xf numFmtId="0" fontId="23" fillId="0" borderId="3">
      <alignment horizontal="left" vertical="center"/>
    </xf>
    <xf numFmtId="0" fontId="23" fillId="0" borderId="3">
      <alignment horizontal="left" vertical="center"/>
    </xf>
    <xf numFmtId="0" fontId="23" fillId="0" borderId="3">
      <alignment horizontal="left" vertical="center"/>
    </xf>
    <xf numFmtId="0" fontId="23" fillId="0" borderId="3">
      <alignment horizontal="left" vertical="center"/>
    </xf>
    <xf numFmtId="0" fontId="23" fillId="0" borderId="3">
      <alignment horizontal="left" vertical="center"/>
    </xf>
    <xf numFmtId="0" fontId="23" fillId="0" borderId="3">
      <alignment horizontal="left" vertical="center"/>
    </xf>
    <xf numFmtId="0" fontId="23" fillId="0" borderId="3">
      <alignment horizontal="left" vertical="center"/>
    </xf>
    <xf numFmtId="0" fontId="23" fillId="0" borderId="3">
      <alignment horizontal="left" vertical="center"/>
    </xf>
    <xf numFmtId="0" fontId="23" fillId="0" borderId="3">
      <alignment horizontal="left" vertical="center"/>
    </xf>
    <xf numFmtId="0" fontId="23" fillId="0" borderId="3">
      <alignment horizontal="left" vertical="center"/>
    </xf>
    <xf numFmtId="0" fontId="23" fillId="0" borderId="3">
      <alignment horizontal="left" vertical="center"/>
    </xf>
    <xf numFmtId="0" fontId="23" fillId="0" borderId="3">
      <alignment horizontal="left" vertical="center"/>
    </xf>
    <xf numFmtId="0" fontId="23" fillId="0" borderId="3">
      <alignment horizontal="left" vertical="center"/>
    </xf>
    <xf numFmtId="0" fontId="23" fillId="0" borderId="3">
      <alignment horizontal="left" vertical="center"/>
    </xf>
    <xf numFmtId="0" fontId="23" fillId="0" borderId="3">
      <alignment horizontal="left" vertical="center"/>
    </xf>
    <xf numFmtId="0" fontId="23" fillId="0" borderId="3">
      <alignment horizontal="left" vertical="center"/>
    </xf>
    <xf numFmtId="0" fontId="23" fillId="0" borderId="3">
      <alignment horizontal="left" vertical="center"/>
    </xf>
    <xf numFmtId="0" fontId="23" fillId="0" borderId="3">
      <alignment horizontal="left" vertical="center"/>
    </xf>
    <xf numFmtId="0" fontId="23" fillId="0" borderId="3">
      <alignment horizontal="left" vertical="center"/>
    </xf>
    <xf numFmtId="0" fontId="23" fillId="0" borderId="3">
      <alignment horizontal="left" vertical="center"/>
    </xf>
    <xf numFmtId="0" fontId="23" fillId="0" borderId="3">
      <alignment horizontal="left" vertical="center"/>
    </xf>
    <xf numFmtId="0" fontId="23" fillId="0" borderId="3">
      <alignment horizontal="left" vertical="center"/>
    </xf>
    <xf numFmtId="0" fontId="23" fillId="0" borderId="3">
      <alignment horizontal="left" vertical="center"/>
    </xf>
    <xf numFmtId="0" fontId="23" fillId="0" borderId="3">
      <alignment horizontal="left" vertical="center"/>
    </xf>
    <xf numFmtId="0" fontId="23" fillId="0" borderId="3">
      <alignment horizontal="left" vertical="center"/>
    </xf>
    <xf numFmtId="0" fontId="23" fillId="0" borderId="3">
      <alignment horizontal="left" vertical="center"/>
    </xf>
    <xf numFmtId="0" fontId="23" fillId="0" borderId="3">
      <alignment horizontal="left" vertical="center"/>
    </xf>
    <xf numFmtId="0" fontId="23" fillId="0" borderId="3">
      <alignment horizontal="left" vertical="center"/>
    </xf>
    <xf numFmtId="0" fontId="23" fillId="0" borderId="3">
      <alignment horizontal="left" vertical="center"/>
    </xf>
    <xf numFmtId="0" fontId="23" fillId="0" borderId="3">
      <alignment horizontal="left" vertical="center"/>
    </xf>
    <xf numFmtId="0" fontId="23" fillId="0" borderId="3">
      <alignment horizontal="left" vertical="center"/>
    </xf>
    <xf numFmtId="0" fontId="23" fillId="0" borderId="3">
      <alignment horizontal="left" vertical="center"/>
    </xf>
    <xf numFmtId="0" fontId="23" fillId="0" borderId="3">
      <alignment horizontal="left" vertical="center"/>
    </xf>
    <xf numFmtId="0" fontId="23" fillId="0" borderId="3">
      <alignment horizontal="left" vertical="center"/>
    </xf>
    <xf numFmtId="0" fontId="23" fillId="0" borderId="3">
      <alignment horizontal="left" vertical="center"/>
    </xf>
    <xf numFmtId="0" fontId="23" fillId="0" borderId="3">
      <alignment horizontal="left" vertical="center"/>
    </xf>
    <xf numFmtId="0" fontId="23" fillId="0" borderId="3">
      <alignment horizontal="left" vertical="center"/>
    </xf>
    <xf numFmtId="0" fontId="23" fillId="0" borderId="3">
      <alignment horizontal="left" vertical="center"/>
    </xf>
    <xf numFmtId="0" fontId="23" fillId="0" borderId="3">
      <alignment horizontal="left" vertical="center"/>
    </xf>
    <xf numFmtId="0" fontId="23" fillId="0" borderId="3">
      <alignment horizontal="left" vertical="center"/>
    </xf>
    <xf numFmtId="0" fontId="23" fillId="0" borderId="3">
      <alignment horizontal="left" vertical="center"/>
    </xf>
    <xf numFmtId="0" fontId="23" fillId="0" borderId="3">
      <alignment horizontal="left" vertical="center"/>
    </xf>
    <xf numFmtId="0" fontId="23" fillId="0" borderId="3">
      <alignment horizontal="left" vertical="center"/>
    </xf>
    <xf numFmtId="0" fontId="23" fillId="0" borderId="3">
      <alignment horizontal="left" vertical="center"/>
    </xf>
    <xf numFmtId="0" fontId="23" fillId="0" borderId="3">
      <alignment horizontal="left" vertical="center"/>
    </xf>
    <xf numFmtId="0" fontId="23" fillId="0" borderId="3">
      <alignment horizontal="left" vertical="center"/>
    </xf>
    <xf numFmtId="0" fontId="23" fillId="0" borderId="3">
      <alignment horizontal="left" vertical="center"/>
    </xf>
    <xf numFmtId="0" fontId="23" fillId="0" borderId="3">
      <alignment horizontal="left" vertical="center"/>
    </xf>
    <xf numFmtId="0" fontId="23" fillId="0" borderId="3">
      <alignment horizontal="left" vertical="center"/>
    </xf>
    <xf numFmtId="0" fontId="23" fillId="0" borderId="3">
      <alignment horizontal="left" vertical="center"/>
    </xf>
    <xf numFmtId="0" fontId="23" fillId="0" borderId="3">
      <alignment horizontal="left" vertical="center"/>
    </xf>
    <xf numFmtId="0" fontId="23" fillId="0" borderId="3">
      <alignment horizontal="left" vertical="center"/>
    </xf>
    <xf numFmtId="0" fontId="23" fillId="0" borderId="3">
      <alignment horizontal="left" vertical="center"/>
    </xf>
    <xf numFmtId="0" fontId="23" fillId="0" borderId="3">
      <alignment horizontal="left" vertical="center"/>
    </xf>
    <xf numFmtId="0" fontId="23" fillId="0" borderId="3">
      <alignment horizontal="left" vertical="center"/>
    </xf>
    <xf numFmtId="0" fontId="23" fillId="0" borderId="3">
      <alignment horizontal="left" vertical="center"/>
    </xf>
    <xf numFmtId="0" fontId="23" fillId="0" borderId="3">
      <alignment horizontal="left" vertical="center"/>
    </xf>
    <xf numFmtId="0" fontId="23" fillId="0" borderId="3">
      <alignment horizontal="left" vertical="center"/>
    </xf>
    <xf numFmtId="0" fontId="23" fillId="0" borderId="3">
      <alignment horizontal="left" vertical="center"/>
    </xf>
    <xf numFmtId="0" fontId="23" fillId="0" borderId="3">
      <alignment horizontal="left" vertical="center"/>
    </xf>
    <xf numFmtId="0" fontId="23" fillId="0" borderId="3">
      <alignment horizontal="left" vertical="center"/>
    </xf>
    <xf numFmtId="0" fontId="23" fillId="0" borderId="3">
      <alignment horizontal="left" vertical="center"/>
    </xf>
    <xf numFmtId="0" fontId="23" fillId="0" borderId="3">
      <alignment horizontal="left" vertical="center"/>
    </xf>
    <xf numFmtId="0" fontId="23" fillId="0" borderId="3">
      <alignment horizontal="left" vertical="center"/>
    </xf>
    <xf numFmtId="0" fontId="23" fillId="0" borderId="3">
      <alignment horizontal="left" vertical="center"/>
    </xf>
    <xf numFmtId="0" fontId="23" fillId="0" borderId="3">
      <alignment horizontal="left" vertical="center"/>
    </xf>
    <xf numFmtId="0" fontId="23" fillId="0" borderId="3">
      <alignment horizontal="left" vertical="center"/>
    </xf>
    <xf numFmtId="0" fontId="23" fillId="0" borderId="3">
      <alignment horizontal="left" vertical="center"/>
    </xf>
    <xf numFmtId="0" fontId="23" fillId="0" borderId="3">
      <alignment horizontal="left" vertical="center"/>
    </xf>
    <xf numFmtId="0" fontId="23" fillId="0" borderId="3">
      <alignment horizontal="left" vertical="center"/>
    </xf>
    <xf numFmtId="0" fontId="23" fillId="0" borderId="3">
      <alignment horizontal="left" vertical="center"/>
    </xf>
    <xf numFmtId="0" fontId="23" fillId="0" borderId="3">
      <alignment horizontal="left" vertical="center"/>
    </xf>
    <xf numFmtId="0" fontId="23" fillId="0" borderId="3">
      <alignment horizontal="left" vertical="center"/>
    </xf>
    <xf numFmtId="0" fontId="23" fillId="0" borderId="3">
      <alignment horizontal="left" vertical="center"/>
    </xf>
    <xf numFmtId="0" fontId="23" fillId="0" borderId="3">
      <alignment horizontal="left" vertical="center"/>
    </xf>
    <xf numFmtId="0" fontId="23" fillId="0" borderId="3">
      <alignment horizontal="left" vertical="center"/>
    </xf>
    <xf numFmtId="0" fontId="23" fillId="0" borderId="3">
      <alignment horizontal="left" vertical="center"/>
    </xf>
    <xf numFmtId="0" fontId="23" fillId="0" borderId="3">
      <alignment horizontal="left" vertical="center"/>
    </xf>
    <xf numFmtId="0" fontId="23" fillId="0" borderId="3">
      <alignment horizontal="left" vertical="center"/>
    </xf>
    <xf numFmtId="0" fontId="23" fillId="0" borderId="3">
      <alignment horizontal="left" vertical="center"/>
    </xf>
    <xf numFmtId="0" fontId="23" fillId="0" borderId="3">
      <alignment horizontal="left" vertical="center"/>
    </xf>
    <xf numFmtId="0" fontId="23" fillId="0" borderId="3">
      <alignment horizontal="left" vertical="center"/>
    </xf>
    <xf numFmtId="0" fontId="23" fillId="0" borderId="3">
      <alignment horizontal="left" vertical="center"/>
    </xf>
    <xf numFmtId="0" fontId="23" fillId="0" borderId="3">
      <alignment horizontal="left" vertical="center"/>
    </xf>
    <xf numFmtId="0" fontId="23" fillId="0" borderId="3">
      <alignment horizontal="left" vertical="center"/>
    </xf>
    <xf numFmtId="0" fontId="23" fillId="0" borderId="3">
      <alignment horizontal="left" vertical="center"/>
    </xf>
    <xf numFmtId="0" fontId="23" fillId="0" borderId="3">
      <alignment horizontal="left" vertical="center"/>
    </xf>
    <xf numFmtId="0" fontId="23" fillId="0" borderId="3">
      <alignment horizontal="left" vertical="center"/>
    </xf>
    <xf numFmtId="0" fontId="23" fillId="0" borderId="3">
      <alignment horizontal="left" vertical="center"/>
    </xf>
    <xf numFmtId="0" fontId="23" fillId="0" borderId="3">
      <alignment horizontal="left" vertical="center"/>
    </xf>
    <xf numFmtId="0" fontId="23" fillId="0" borderId="3">
      <alignment horizontal="left" vertical="center"/>
    </xf>
    <xf numFmtId="0" fontId="23" fillId="0" borderId="3">
      <alignment horizontal="left" vertical="center"/>
    </xf>
    <xf numFmtId="0" fontId="23" fillId="0" borderId="3">
      <alignment horizontal="left" vertical="center"/>
    </xf>
    <xf numFmtId="0" fontId="23" fillId="0" borderId="3">
      <alignment horizontal="left" vertical="center"/>
    </xf>
    <xf numFmtId="0" fontId="23" fillId="0" borderId="3">
      <alignment horizontal="left" vertical="center"/>
    </xf>
    <xf numFmtId="0" fontId="23" fillId="0" borderId="3">
      <alignment horizontal="left" vertical="center"/>
    </xf>
    <xf numFmtId="0" fontId="23" fillId="0" borderId="3">
      <alignment horizontal="left" vertical="center"/>
    </xf>
    <xf numFmtId="0" fontId="23" fillId="0" borderId="3">
      <alignment horizontal="left" vertical="center"/>
    </xf>
    <xf numFmtId="0" fontId="23" fillId="0" borderId="3">
      <alignment horizontal="left" vertical="center"/>
    </xf>
    <xf numFmtId="0" fontId="23" fillId="0" borderId="3">
      <alignment horizontal="left" vertical="center"/>
    </xf>
    <xf numFmtId="0" fontId="23" fillId="0" borderId="3">
      <alignment horizontal="left" vertical="center"/>
    </xf>
    <xf numFmtId="0" fontId="23" fillId="0" borderId="3">
      <alignment horizontal="left" vertical="center"/>
    </xf>
    <xf numFmtId="0" fontId="23" fillId="0" borderId="3">
      <alignment horizontal="left" vertical="center"/>
    </xf>
    <xf numFmtId="0" fontId="23" fillId="0" borderId="3">
      <alignment horizontal="left" vertical="center"/>
    </xf>
    <xf numFmtId="0" fontId="23" fillId="0" borderId="3">
      <alignment horizontal="left" vertical="center"/>
    </xf>
    <xf numFmtId="0" fontId="23" fillId="0" borderId="3">
      <alignment horizontal="left" vertical="center"/>
    </xf>
    <xf numFmtId="0" fontId="23" fillId="0" borderId="3">
      <alignment horizontal="left" vertical="center"/>
    </xf>
    <xf numFmtId="0" fontId="23" fillId="0" borderId="3">
      <alignment horizontal="left" vertical="center"/>
    </xf>
    <xf numFmtId="0" fontId="23" fillId="0" borderId="3">
      <alignment horizontal="left" vertical="center"/>
    </xf>
    <xf numFmtId="0" fontId="23" fillId="0" borderId="3">
      <alignment horizontal="left" vertical="center"/>
    </xf>
    <xf numFmtId="0" fontId="23" fillId="0" borderId="3">
      <alignment horizontal="left" vertical="center"/>
    </xf>
    <xf numFmtId="0" fontId="23" fillId="0" borderId="3">
      <alignment horizontal="left" vertical="center"/>
    </xf>
    <xf numFmtId="0" fontId="23" fillId="0" borderId="3">
      <alignment horizontal="left" vertical="center"/>
    </xf>
    <xf numFmtId="0" fontId="23" fillId="0" borderId="3">
      <alignment horizontal="left" vertical="center"/>
    </xf>
    <xf numFmtId="0" fontId="23" fillId="0" borderId="3">
      <alignment horizontal="left" vertical="center"/>
    </xf>
    <xf numFmtId="0" fontId="23" fillId="0" borderId="3">
      <alignment horizontal="left" vertical="center"/>
    </xf>
    <xf numFmtId="0" fontId="23" fillId="0" borderId="3">
      <alignment horizontal="left" vertical="center"/>
    </xf>
    <xf numFmtId="0" fontId="23" fillId="0" borderId="3">
      <alignment horizontal="left" vertical="center"/>
    </xf>
    <xf numFmtId="0" fontId="23" fillId="0" borderId="3">
      <alignment horizontal="left" vertical="center"/>
    </xf>
    <xf numFmtId="0" fontId="23" fillId="0" borderId="3">
      <alignment horizontal="left" vertical="center"/>
    </xf>
    <xf numFmtId="0" fontId="23" fillId="0" borderId="3">
      <alignment horizontal="left" vertical="center"/>
    </xf>
    <xf numFmtId="0" fontId="23" fillId="0" borderId="3">
      <alignment horizontal="left" vertical="center"/>
    </xf>
    <xf numFmtId="0" fontId="23" fillId="0" borderId="3">
      <alignment horizontal="left" vertical="center"/>
    </xf>
    <xf numFmtId="0" fontId="23" fillId="0" borderId="3">
      <alignment horizontal="left" vertical="center"/>
    </xf>
    <xf numFmtId="0" fontId="23" fillId="0" borderId="3">
      <alignment horizontal="left" vertical="center"/>
    </xf>
    <xf numFmtId="0" fontId="23" fillId="0" borderId="3">
      <alignment horizontal="left" vertical="center"/>
    </xf>
    <xf numFmtId="0" fontId="23" fillId="0" borderId="3">
      <alignment horizontal="left" vertical="center"/>
    </xf>
    <xf numFmtId="0" fontId="23" fillId="0" borderId="3">
      <alignment horizontal="left" vertical="center"/>
    </xf>
    <xf numFmtId="0" fontId="23" fillId="0" borderId="3">
      <alignment horizontal="left" vertical="center"/>
    </xf>
    <xf numFmtId="0" fontId="23" fillId="0" borderId="3">
      <alignment horizontal="left" vertical="center"/>
    </xf>
    <xf numFmtId="0" fontId="23" fillId="0" borderId="3">
      <alignment horizontal="left" vertical="center"/>
    </xf>
    <xf numFmtId="0" fontId="23" fillId="0" borderId="3">
      <alignment horizontal="left" vertical="center"/>
    </xf>
    <xf numFmtId="0" fontId="23" fillId="0" borderId="3">
      <alignment horizontal="left" vertical="center"/>
    </xf>
    <xf numFmtId="0" fontId="23" fillId="0" borderId="3">
      <alignment horizontal="left" vertical="center"/>
    </xf>
    <xf numFmtId="0" fontId="23" fillId="0" borderId="3">
      <alignment horizontal="left" vertical="center"/>
    </xf>
    <xf numFmtId="0" fontId="23" fillId="0" borderId="3">
      <alignment horizontal="left" vertical="center"/>
    </xf>
    <xf numFmtId="0" fontId="23" fillId="0" borderId="3">
      <alignment horizontal="left" vertical="center"/>
    </xf>
    <xf numFmtId="0" fontId="23" fillId="0" borderId="3">
      <alignment horizontal="left" vertical="center"/>
    </xf>
    <xf numFmtId="0" fontId="23" fillId="0" borderId="3">
      <alignment horizontal="left" vertical="center"/>
    </xf>
    <xf numFmtId="0" fontId="23" fillId="0" borderId="3">
      <alignment horizontal="left" vertical="center"/>
    </xf>
    <xf numFmtId="0" fontId="23" fillId="0" borderId="3">
      <alignment horizontal="left" vertical="center"/>
    </xf>
    <xf numFmtId="0" fontId="23" fillId="0" borderId="3">
      <alignment horizontal="left" vertical="center"/>
    </xf>
    <xf numFmtId="0" fontId="23" fillId="0" borderId="3">
      <alignment horizontal="left" vertical="center"/>
    </xf>
    <xf numFmtId="0" fontId="23" fillId="0" borderId="3">
      <alignment horizontal="left" vertical="center"/>
    </xf>
    <xf numFmtId="0" fontId="23" fillId="0" borderId="3">
      <alignment horizontal="left" vertical="center"/>
    </xf>
    <xf numFmtId="0" fontId="23" fillId="0" borderId="3">
      <alignment horizontal="left" vertical="center"/>
    </xf>
    <xf numFmtId="0" fontId="23" fillId="0" borderId="3">
      <alignment horizontal="left" vertical="center"/>
    </xf>
    <xf numFmtId="0" fontId="23" fillId="0" borderId="3">
      <alignment horizontal="left" vertical="center"/>
    </xf>
    <xf numFmtId="0" fontId="23" fillId="0" borderId="3">
      <alignment horizontal="left" vertical="center"/>
    </xf>
    <xf numFmtId="0" fontId="23" fillId="0" borderId="3">
      <alignment horizontal="left" vertical="center"/>
    </xf>
    <xf numFmtId="0" fontId="23" fillId="0" borderId="3">
      <alignment horizontal="left" vertical="center"/>
    </xf>
    <xf numFmtId="0" fontId="23" fillId="0" borderId="3">
      <alignment horizontal="left" vertical="center"/>
    </xf>
    <xf numFmtId="0" fontId="23" fillId="0" borderId="3">
      <alignment horizontal="left" vertical="center"/>
    </xf>
    <xf numFmtId="0" fontId="23" fillId="0" borderId="3">
      <alignment horizontal="left" vertical="center"/>
    </xf>
    <xf numFmtId="0" fontId="23" fillId="0" borderId="3">
      <alignment horizontal="left" vertical="center"/>
    </xf>
    <xf numFmtId="0" fontId="23" fillId="0" borderId="3">
      <alignment horizontal="left" vertical="center"/>
    </xf>
    <xf numFmtId="0" fontId="23" fillId="0" borderId="3">
      <alignment horizontal="left" vertical="center"/>
    </xf>
    <xf numFmtId="0" fontId="23" fillId="0" borderId="3">
      <alignment horizontal="left" vertical="center"/>
    </xf>
    <xf numFmtId="0" fontId="23" fillId="0" borderId="3">
      <alignment horizontal="left" vertical="center"/>
    </xf>
    <xf numFmtId="0" fontId="23" fillId="0" borderId="3">
      <alignment horizontal="left" vertical="center"/>
    </xf>
    <xf numFmtId="0" fontId="23" fillId="0" borderId="3">
      <alignment horizontal="left" vertical="center"/>
    </xf>
    <xf numFmtId="0" fontId="23" fillId="0" borderId="3">
      <alignment horizontal="left" vertical="center"/>
    </xf>
    <xf numFmtId="0" fontId="23" fillId="0" borderId="3">
      <alignment horizontal="left" vertical="center"/>
    </xf>
    <xf numFmtId="0" fontId="23" fillId="0" borderId="3">
      <alignment horizontal="left" vertical="center"/>
    </xf>
    <xf numFmtId="0" fontId="23" fillId="0" borderId="3">
      <alignment horizontal="left" vertical="center"/>
    </xf>
    <xf numFmtId="0" fontId="23" fillId="0" borderId="3">
      <alignment horizontal="left" vertical="center"/>
    </xf>
    <xf numFmtId="0" fontId="23" fillId="0" borderId="3">
      <alignment horizontal="left" vertical="center"/>
    </xf>
    <xf numFmtId="0" fontId="23" fillId="0" borderId="3">
      <alignment horizontal="left" vertical="center"/>
    </xf>
    <xf numFmtId="0" fontId="23" fillId="0" borderId="3">
      <alignment horizontal="left" vertical="center"/>
    </xf>
    <xf numFmtId="0" fontId="23" fillId="0" borderId="3">
      <alignment horizontal="left" vertical="center"/>
    </xf>
    <xf numFmtId="0" fontId="23" fillId="0" borderId="3">
      <alignment horizontal="left" vertical="center"/>
    </xf>
    <xf numFmtId="0" fontId="23" fillId="0" borderId="3">
      <alignment horizontal="left" vertical="center"/>
    </xf>
    <xf numFmtId="0" fontId="23" fillId="0" borderId="3">
      <alignment horizontal="left" vertical="center"/>
    </xf>
    <xf numFmtId="0" fontId="23" fillId="0" borderId="3">
      <alignment horizontal="left" vertical="center"/>
    </xf>
    <xf numFmtId="0" fontId="23" fillId="0" borderId="3">
      <alignment horizontal="left" vertical="center"/>
    </xf>
    <xf numFmtId="0" fontId="23" fillId="0" borderId="3">
      <alignment horizontal="left" vertical="center"/>
    </xf>
    <xf numFmtId="0" fontId="23" fillId="0" borderId="3">
      <alignment horizontal="left" vertical="center"/>
    </xf>
    <xf numFmtId="0" fontId="23" fillId="0" borderId="3">
      <alignment horizontal="left" vertical="center"/>
    </xf>
    <xf numFmtId="0" fontId="23" fillId="0" borderId="3">
      <alignment horizontal="left" vertical="center"/>
    </xf>
    <xf numFmtId="0" fontId="23" fillId="0" borderId="3">
      <alignment horizontal="left" vertical="center"/>
    </xf>
    <xf numFmtId="0" fontId="23" fillId="0" borderId="3">
      <alignment horizontal="left" vertical="center"/>
    </xf>
    <xf numFmtId="0" fontId="23" fillId="0" borderId="3">
      <alignment horizontal="left" vertical="center"/>
    </xf>
    <xf numFmtId="0" fontId="23" fillId="0" borderId="3">
      <alignment horizontal="left" vertical="center"/>
    </xf>
    <xf numFmtId="0" fontId="23" fillId="0" borderId="3">
      <alignment horizontal="left" vertical="center"/>
    </xf>
    <xf numFmtId="0" fontId="23" fillId="0" borderId="3">
      <alignment horizontal="left" vertical="center"/>
    </xf>
    <xf numFmtId="0" fontId="23" fillId="0" borderId="3">
      <alignment horizontal="left" vertical="center"/>
    </xf>
    <xf numFmtId="0" fontId="23" fillId="0" borderId="3">
      <alignment horizontal="left" vertical="center"/>
    </xf>
    <xf numFmtId="0" fontId="23" fillId="0" borderId="3">
      <alignment horizontal="left" vertical="center"/>
    </xf>
    <xf numFmtId="0" fontId="23" fillId="0" borderId="3">
      <alignment horizontal="left" vertical="center"/>
    </xf>
    <xf numFmtId="0" fontId="23" fillId="0" borderId="3">
      <alignment horizontal="left" vertical="center"/>
    </xf>
    <xf numFmtId="0" fontId="23" fillId="0" borderId="3">
      <alignment horizontal="left" vertical="center"/>
    </xf>
    <xf numFmtId="0" fontId="23" fillId="0" borderId="3">
      <alignment horizontal="left" vertical="center"/>
    </xf>
    <xf numFmtId="0" fontId="23" fillId="0" borderId="3">
      <alignment horizontal="left" vertical="center"/>
    </xf>
    <xf numFmtId="0" fontId="23" fillId="0" borderId="3">
      <alignment horizontal="left" vertical="center"/>
    </xf>
    <xf numFmtId="0" fontId="23" fillId="0" borderId="3">
      <alignment horizontal="left" vertical="center"/>
    </xf>
    <xf numFmtId="0" fontId="23" fillId="0" borderId="3">
      <alignment horizontal="left" vertical="center"/>
    </xf>
    <xf numFmtId="0" fontId="23" fillId="0" borderId="3">
      <alignment horizontal="left" vertical="center"/>
    </xf>
    <xf numFmtId="0" fontId="23" fillId="0" borderId="3">
      <alignment horizontal="left" vertical="center"/>
    </xf>
    <xf numFmtId="0" fontId="23" fillId="0" borderId="3">
      <alignment horizontal="left" vertical="center"/>
    </xf>
    <xf numFmtId="0" fontId="23" fillId="0" borderId="3">
      <alignment horizontal="left" vertical="center"/>
    </xf>
    <xf numFmtId="0" fontId="23" fillId="0" borderId="3">
      <alignment horizontal="left" vertical="center"/>
    </xf>
    <xf numFmtId="0" fontId="23" fillId="0" borderId="3">
      <alignment horizontal="left" vertical="center"/>
    </xf>
    <xf numFmtId="0" fontId="23" fillId="0" borderId="3">
      <alignment horizontal="left" vertical="center"/>
    </xf>
    <xf numFmtId="0" fontId="23" fillId="0" borderId="3">
      <alignment horizontal="left" vertical="center"/>
    </xf>
    <xf numFmtId="0" fontId="23" fillId="0" borderId="3">
      <alignment horizontal="left" vertical="center"/>
    </xf>
    <xf numFmtId="0" fontId="23" fillId="0" borderId="3">
      <alignment horizontal="left" vertical="center"/>
    </xf>
    <xf numFmtId="0" fontId="23" fillId="0" borderId="3">
      <alignment horizontal="left" vertical="center"/>
    </xf>
    <xf numFmtId="0" fontId="23" fillId="0" borderId="3">
      <alignment horizontal="left" vertical="center"/>
    </xf>
    <xf numFmtId="0" fontId="23" fillId="0" borderId="3">
      <alignment horizontal="left" vertical="center"/>
    </xf>
    <xf numFmtId="0" fontId="23" fillId="0" borderId="3">
      <alignment horizontal="left" vertical="center"/>
    </xf>
    <xf numFmtId="0" fontId="23" fillId="0" borderId="3">
      <alignment horizontal="left" vertical="center"/>
    </xf>
    <xf numFmtId="0" fontId="23" fillId="0" borderId="3">
      <alignment horizontal="left" vertical="center"/>
    </xf>
    <xf numFmtId="0" fontId="23" fillId="0" borderId="3">
      <alignment horizontal="left" vertical="center"/>
    </xf>
    <xf numFmtId="0" fontId="23" fillId="0" borderId="3">
      <alignment horizontal="left" vertical="center"/>
    </xf>
    <xf numFmtId="0" fontId="23" fillId="0" borderId="3">
      <alignment horizontal="left" vertical="center"/>
    </xf>
    <xf numFmtId="0" fontId="23" fillId="0" borderId="3">
      <alignment horizontal="left" vertical="center"/>
    </xf>
    <xf numFmtId="0" fontId="23" fillId="0" borderId="3">
      <alignment horizontal="left" vertical="center"/>
    </xf>
    <xf numFmtId="0" fontId="23" fillId="0" borderId="3">
      <alignment horizontal="left" vertical="center"/>
    </xf>
    <xf numFmtId="0" fontId="23" fillId="0" borderId="3">
      <alignment horizontal="left" vertical="center"/>
    </xf>
    <xf numFmtId="0" fontId="23" fillId="0" borderId="3">
      <alignment horizontal="left" vertical="center"/>
    </xf>
    <xf numFmtId="0" fontId="23" fillId="0" borderId="3">
      <alignment horizontal="left" vertical="center"/>
    </xf>
    <xf numFmtId="0" fontId="23" fillId="0" borderId="3">
      <alignment horizontal="left" vertical="center"/>
    </xf>
    <xf numFmtId="0" fontId="23" fillId="0" borderId="3">
      <alignment horizontal="left" vertical="center"/>
    </xf>
    <xf numFmtId="0" fontId="23" fillId="0" borderId="3">
      <alignment horizontal="left" vertical="center"/>
    </xf>
    <xf numFmtId="0" fontId="23" fillId="0" borderId="3">
      <alignment horizontal="left" vertical="center"/>
    </xf>
    <xf numFmtId="0" fontId="23" fillId="0" borderId="3">
      <alignment horizontal="left" vertical="center"/>
    </xf>
    <xf numFmtId="0" fontId="23" fillId="0" borderId="3">
      <alignment horizontal="left" vertical="center"/>
    </xf>
    <xf numFmtId="0" fontId="23" fillId="0" borderId="3">
      <alignment horizontal="left" vertical="center"/>
    </xf>
    <xf numFmtId="0" fontId="23" fillId="0" borderId="3">
      <alignment horizontal="left" vertical="center"/>
    </xf>
    <xf numFmtId="0" fontId="23" fillId="0" borderId="3">
      <alignment horizontal="left" vertical="center"/>
    </xf>
    <xf numFmtId="0" fontId="23" fillId="0" borderId="3">
      <alignment horizontal="left" vertical="center"/>
    </xf>
    <xf numFmtId="0" fontId="23" fillId="0" borderId="3">
      <alignment horizontal="left" vertical="center"/>
    </xf>
    <xf numFmtId="0" fontId="23" fillId="0" borderId="3">
      <alignment horizontal="left" vertical="center"/>
    </xf>
    <xf numFmtId="0" fontId="23" fillId="0" borderId="3">
      <alignment horizontal="left" vertical="center"/>
    </xf>
    <xf numFmtId="0" fontId="23" fillId="0" borderId="3">
      <alignment horizontal="left" vertical="center"/>
    </xf>
    <xf numFmtId="0" fontId="23" fillId="0" borderId="3">
      <alignment horizontal="left" vertical="center"/>
    </xf>
    <xf numFmtId="0" fontId="23" fillId="0" borderId="3">
      <alignment horizontal="left" vertical="center"/>
    </xf>
    <xf numFmtId="0" fontId="23" fillId="0" borderId="3">
      <alignment horizontal="left" vertical="center"/>
    </xf>
    <xf numFmtId="0" fontId="23" fillId="0" borderId="3">
      <alignment horizontal="left" vertical="center"/>
    </xf>
    <xf numFmtId="0" fontId="23" fillId="0" borderId="3">
      <alignment horizontal="left" vertical="center"/>
    </xf>
    <xf numFmtId="0" fontId="23" fillId="0" borderId="3">
      <alignment horizontal="left" vertical="center"/>
    </xf>
    <xf numFmtId="0" fontId="23" fillId="0" borderId="3">
      <alignment horizontal="left" vertical="center"/>
    </xf>
    <xf numFmtId="0" fontId="23" fillId="0" borderId="3">
      <alignment horizontal="left" vertical="center"/>
    </xf>
    <xf numFmtId="0" fontId="23" fillId="0" borderId="3">
      <alignment horizontal="left" vertical="center"/>
    </xf>
    <xf numFmtId="0" fontId="23" fillId="0" borderId="3">
      <alignment horizontal="left" vertical="center"/>
    </xf>
    <xf numFmtId="0" fontId="23" fillId="0" borderId="3">
      <alignment horizontal="left" vertical="center"/>
    </xf>
    <xf numFmtId="0" fontId="23" fillId="0" borderId="3">
      <alignment horizontal="left" vertical="center"/>
    </xf>
    <xf numFmtId="0" fontId="23" fillId="0" borderId="3">
      <alignment horizontal="left" vertical="center"/>
    </xf>
    <xf numFmtId="0" fontId="23" fillId="0" borderId="3">
      <alignment horizontal="left" vertical="center"/>
    </xf>
    <xf numFmtId="0" fontId="23" fillId="0" borderId="3">
      <alignment horizontal="left" vertical="center"/>
    </xf>
    <xf numFmtId="0" fontId="23" fillId="0" borderId="3">
      <alignment horizontal="left" vertical="center"/>
    </xf>
    <xf numFmtId="0" fontId="23" fillId="0" borderId="3">
      <alignment horizontal="left" vertical="center"/>
    </xf>
    <xf numFmtId="0" fontId="23" fillId="0" borderId="3">
      <alignment horizontal="left" vertical="center"/>
    </xf>
    <xf numFmtId="0" fontId="23" fillId="0" borderId="3">
      <alignment horizontal="left" vertical="center"/>
    </xf>
    <xf numFmtId="0" fontId="23" fillId="0" borderId="3">
      <alignment horizontal="left" vertical="center"/>
    </xf>
    <xf numFmtId="0" fontId="23" fillId="0" borderId="3">
      <alignment horizontal="left" vertical="center"/>
    </xf>
    <xf numFmtId="0" fontId="23" fillId="0" borderId="3">
      <alignment horizontal="left" vertical="center"/>
    </xf>
    <xf numFmtId="0" fontId="23" fillId="0" borderId="3">
      <alignment horizontal="left" vertical="center"/>
    </xf>
    <xf numFmtId="0" fontId="23" fillId="0" borderId="3">
      <alignment horizontal="left" vertical="center"/>
    </xf>
    <xf numFmtId="0" fontId="23" fillId="0" borderId="3">
      <alignment horizontal="left" vertical="center"/>
    </xf>
    <xf numFmtId="0" fontId="23" fillId="0" borderId="3">
      <alignment horizontal="left" vertical="center"/>
    </xf>
    <xf numFmtId="0" fontId="23" fillId="0" borderId="3">
      <alignment horizontal="left" vertical="center"/>
    </xf>
    <xf numFmtId="0" fontId="23" fillId="0" borderId="3">
      <alignment horizontal="left" vertical="center"/>
    </xf>
    <xf numFmtId="0" fontId="23" fillId="0" borderId="3">
      <alignment horizontal="left" vertical="center"/>
    </xf>
    <xf numFmtId="0" fontId="23" fillId="0" borderId="3">
      <alignment horizontal="left" vertical="center"/>
    </xf>
    <xf numFmtId="0" fontId="23" fillId="0" borderId="3">
      <alignment horizontal="left" vertical="center"/>
    </xf>
    <xf numFmtId="0" fontId="23" fillId="0" borderId="3">
      <alignment horizontal="left" vertical="center"/>
    </xf>
    <xf numFmtId="0" fontId="23" fillId="0" borderId="3">
      <alignment horizontal="left" vertical="center"/>
    </xf>
    <xf numFmtId="0" fontId="23" fillId="0" borderId="3">
      <alignment horizontal="left" vertical="center"/>
    </xf>
    <xf numFmtId="0" fontId="23" fillId="0" borderId="3">
      <alignment horizontal="left" vertical="center"/>
    </xf>
    <xf numFmtId="0" fontId="23" fillId="0" borderId="3">
      <alignment horizontal="left" vertical="center"/>
    </xf>
    <xf numFmtId="0" fontId="23" fillId="0" borderId="3">
      <alignment horizontal="left" vertical="center"/>
    </xf>
    <xf numFmtId="0" fontId="23" fillId="0" borderId="3">
      <alignment horizontal="left" vertical="center"/>
    </xf>
    <xf numFmtId="0" fontId="23" fillId="0" borderId="3">
      <alignment horizontal="left" vertical="center"/>
    </xf>
    <xf numFmtId="0" fontId="23" fillId="0" borderId="3">
      <alignment horizontal="left" vertical="center"/>
    </xf>
    <xf numFmtId="0" fontId="23" fillId="0" borderId="3">
      <alignment horizontal="left" vertical="center"/>
    </xf>
    <xf numFmtId="0" fontId="23" fillId="0" borderId="3">
      <alignment horizontal="left" vertical="center"/>
    </xf>
    <xf numFmtId="0" fontId="23" fillId="0" borderId="3">
      <alignment horizontal="left" vertical="center"/>
    </xf>
    <xf numFmtId="0" fontId="23" fillId="0" borderId="3">
      <alignment horizontal="left" vertical="center"/>
    </xf>
    <xf numFmtId="0" fontId="23" fillId="0" borderId="3">
      <alignment horizontal="left" vertical="center"/>
    </xf>
    <xf numFmtId="0" fontId="23" fillId="0" borderId="3">
      <alignment horizontal="left" vertical="center"/>
    </xf>
    <xf numFmtId="0" fontId="23" fillId="0" borderId="3">
      <alignment horizontal="left" vertical="center"/>
    </xf>
    <xf numFmtId="0" fontId="23" fillId="0" borderId="3">
      <alignment horizontal="left" vertical="center"/>
    </xf>
    <xf numFmtId="0" fontId="23" fillId="0" borderId="3">
      <alignment horizontal="left" vertical="center"/>
    </xf>
    <xf numFmtId="0" fontId="23" fillId="0" borderId="3">
      <alignment horizontal="left" vertical="center"/>
    </xf>
    <xf numFmtId="0" fontId="23" fillId="0" borderId="3">
      <alignment horizontal="left" vertical="center"/>
    </xf>
    <xf numFmtId="0" fontId="23" fillId="0" borderId="3">
      <alignment horizontal="left" vertical="center"/>
    </xf>
    <xf numFmtId="0" fontId="23" fillId="0" borderId="3">
      <alignment horizontal="left" vertical="center"/>
    </xf>
    <xf numFmtId="0" fontId="23" fillId="0" borderId="3">
      <alignment horizontal="left" vertical="center"/>
    </xf>
    <xf numFmtId="0" fontId="23" fillId="0" borderId="3">
      <alignment horizontal="left" vertical="center"/>
    </xf>
    <xf numFmtId="0" fontId="23" fillId="0" borderId="3">
      <alignment horizontal="left" vertical="center"/>
    </xf>
    <xf numFmtId="0" fontId="23" fillId="0" borderId="3">
      <alignment horizontal="left" vertical="center"/>
    </xf>
    <xf numFmtId="0" fontId="23" fillId="0" borderId="3">
      <alignment horizontal="left" vertical="center"/>
    </xf>
    <xf numFmtId="0" fontId="23" fillId="0" borderId="3">
      <alignment horizontal="left" vertical="center"/>
    </xf>
    <xf numFmtId="0" fontId="23" fillId="0" borderId="3">
      <alignment horizontal="left" vertical="center"/>
    </xf>
    <xf numFmtId="0" fontId="23" fillId="0" borderId="3">
      <alignment horizontal="left" vertical="center"/>
    </xf>
    <xf numFmtId="0" fontId="23" fillId="0" borderId="3">
      <alignment horizontal="left" vertical="center"/>
    </xf>
    <xf numFmtId="0" fontId="23" fillId="0" borderId="3">
      <alignment horizontal="left" vertical="center"/>
    </xf>
    <xf numFmtId="0" fontId="23" fillId="0" borderId="3">
      <alignment horizontal="left" vertical="center"/>
    </xf>
    <xf numFmtId="0" fontId="23" fillId="0" borderId="3">
      <alignment horizontal="left" vertical="center"/>
    </xf>
    <xf numFmtId="0" fontId="23" fillId="0" borderId="3">
      <alignment horizontal="left" vertical="center"/>
    </xf>
    <xf numFmtId="0" fontId="23" fillId="0" borderId="3">
      <alignment horizontal="left" vertical="center"/>
    </xf>
    <xf numFmtId="0" fontId="23" fillId="0" borderId="3">
      <alignment horizontal="left" vertical="center"/>
    </xf>
    <xf numFmtId="0" fontId="23" fillId="0" borderId="3">
      <alignment horizontal="left" vertical="center"/>
    </xf>
    <xf numFmtId="0" fontId="23" fillId="0" borderId="3">
      <alignment horizontal="left" vertical="center"/>
    </xf>
    <xf numFmtId="0" fontId="23" fillId="0" borderId="3">
      <alignment horizontal="left" vertical="center"/>
    </xf>
    <xf numFmtId="0" fontId="23" fillId="0" borderId="3">
      <alignment horizontal="left" vertical="center"/>
    </xf>
    <xf numFmtId="0" fontId="23" fillId="0" borderId="3">
      <alignment horizontal="left" vertical="center"/>
    </xf>
    <xf numFmtId="0" fontId="23" fillId="0" borderId="3">
      <alignment horizontal="left" vertical="center"/>
    </xf>
    <xf numFmtId="0" fontId="23" fillId="0" borderId="3">
      <alignment horizontal="left" vertical="center"/>
    </xf>
    <xf numFmtId="0" fontId="23" fillId="0" borderId="3">
      <alignment horizontal="left" vertical="center"/>
    </xf>
    <xf numFmtId="0" fontId="23" fillId="0" borderId="3">
      <alignment horizontal="left" vertical="center"/>
    </xf>
    <xf numFmtId="0" fontId="23" fillId="0" borderId="3">
      <alignment horizontal="left" vertical="center"/>
    </xf>
    <xf numFmtId="0" fontId="23" fillId="0" borderId="3">
      <alignment horizontal="left" vertical="center"/>
    </xf>
    <xf numFmtId="0" fontId="23" fillId="0" borderId="3">
      <alignment horizontal="left" vertical="center"/>
    </xf>
    <xf numFmtId="0" fontId="23" fillId="0" borderId="3">
      <alignment horizontal="left" vertical="center"/>
    </xf>
    <xf numFmtId="0" fontId="23" fillId="0" borderId="3">
      <alignment horizontal="left" vertical="center"/>
    </xf>
    <xf numFmtId="0" fontId="23" fillId="0" borderId="3">
      <alignment horizontal="left" vertical="center"/>
    </xf>
    <xf numFmtId="0" fontId="23" fillId="0" borderId="3">
      <alignment horizontal="left" vertical="center"/>
    </xf>
    <xf numFmtId="0" fontId="23" fillId="0" borderId="3">
      <alignment horizontal="left" vertical="center"/>
    </xf>
    <xf numFmtId="0" fontId="23" fillId="0" borderId="3">
      <alignment horizontal="left" vertical="center"/>
    </xf>
    <xf numFmtId="0" fontId="23" fillId="0" borderId="3">
      <alignment horizontal="left" vertical="center"/>
    </xf>
    <xf numFmtId="0" fontId="23" fillId="0" borderId="3">
      <alignment horizontal="left" vertical="center"/>
    </xf>
    <xf numFmtId="0" fontId="23" fillId="0" borderId="3">
      <alignment horizontal="left" vertical="center"/>
    </xf>
    <xf numFmtId="0" fontId="23" fillId="0" borderId="3">
      <alignment horizontal="left" vertical="center"/>
    </xf>
    <xf numFmtId="0" fontId="23" fillId="0" borderId="3">
      <alignment horizontal="left" vertical="center"/>
    </xf>
    <xf numFmtId="0" fontId="23" fillId="0" borderId="3">
      <alignment horizontal="left" vertical="center"/>
    </xf>
    <xf numFmtId="0" fontId="23" fillId="0" borderId="3">
      <alignment horizontal="left" vertical="center"/>
    </xf>
    <xf numFmtId="0" fontId="23" fillId="0" borderId="3">
      <alignment horizontal="left" vertical="center"/>
    </xf>
    <xf numFmtId="0" fontId="23" fillId="0" borderId="3">
      <alignment horizontal="left" vertical="center"/>
    </xf>
    <xf numFmtId="0" fontId="23" fillId="0" borderId="3">
      <alignment horizontal="left" vertical="center"/>
    </xf>
    <xf numFmtId="0" fontId="23" fillId="0" borderId="3">
      <alignment horizontal="left" vertical="center"/>
    </xf>
    <xf numFmtId="0" fontId="23" fillId="0" borderId="3">
      <alignment horizontal="left" vertical="center"/>
    </xf>
    <xf numFmtId="0" fontId="23" fillId="0" borderId="3">
      <alignment horizontal="left" vertical="center"/>
    </xf>
    <xf numFmtId="0" fontId="23" fillId="0" borderId="3">
      <alignment horizontal="left" vertical="center"/>
    </xf>
    <xf numFmtId="0" fontId="23" fillId="0" borderId="3">
      <alignment horizontal="left" vertical="center"/>
    </xf>
    <xf numFmtId="0" fontId="23" fillId="0" borderId="3">
      <alignment horizontal="left" vertical="center"/>
    </xf>
    <xf numFmtId="0" fontId="23" fillId="0" borderId="3">
      <alignment horizontal="left" vertical="center"/>
    </xf>
    <xf numFmtId="0" fontId="23" fillId="0" borderId="3">
      <alignment horizontal="left" vertical="center"/>
    </xf>
    <xf numFmtId="0" fontId="23" fillId="0" borderId="3">
      <alignment horizontal="left" vertical="center"/>
    </xf>
    <xf numFmtId="0" fontId="23" fillId="0" borderId="3">
      <alignment horizontal="left" vertical="center"/>
    </xf>
    <xf numFmtId="0" fontId="23" fillId="0" borderId="3">
      <alignment horizontal="left" vertical="center"/>
    </xf>
    <xf numFmtId="0" fontId="23" fillId="0" borderId="3">
      <alignment horizontal="left" vertical="center"/>
    </xf>
    <xf numFmtId="0" fontId="23" fillId="0" borderId="3">
      <alignment horizontal="left" vertical="center"/>
    </xf>
    <xf numFmtId="0" fontId="23" fillId="0" borderId="3">
      <alignment horizontal="left" vertical="center"/>
    </xf>
    <xf numFmtId="0" fontId="23" fillId="0" borderId="3">
      <alignment horizontal="left" vertical="center"/>
    </xf>
    <xf numFmtId="0" fontId="23" fillId="0" borderId="3">
      <alignment horizontal="left" vertical="center"/>
    </xf>
    <xf numFmtId="0" fontId="23" fillId="0" borderId="3">
      <alignment horizontal="left" vertical="center"/>
    </xf>
    <xf numFmtId="0" fontId="23" fillId="0" borderId="3">
      <alignment horizontal="left" vertical="center"/>
    </xf>
    <xf numFmtId="0" fontId="23" fillId="0" borderId="3">
      <alignment horizontal="left" vertical="center"/>
    </xf>
    <xf numFmtId="0" fontId="23" fillId="0" borderId="3">
      <alignment horizontal="left" vertical="center"/>
    </xf>
    <xf numFmtId="0" fontId="23" fillId="0" borderId="3">
      <alignment horizontal="left" vertical="center"/>
    </xf>
    <xf numFmtId="0" fontId="23" fillId="0" borderId="3">
      <alignment horizontal="left" vertical="center"/>
    </xf>
    <xf numFmtId="0" fontId="23" fillId="0" borderId="3">
      <alignment horizontal="left" vertical="center"/>
    </xf>
    <xf numFmtId="0" fontId="23" fillId="0" borderId="3">
      <alignment horizontal="left" vertical="center"/>
    </xf>
    <xf numFmtId="0" fontId="23" fillId="0" borderId="3">
      <alignment horizontal="left" vertical="center"/>
    </xf>
    <xf numFmtId="0" fontId="23" fillId="0" borderId="3">
      <alignment horizontal="left" vertical="center"/>
    </xf>
    <xf numFmtId="0" fontId="23" fillId="0" borderId="3">
      <alignment horizontal="left" vertical="center"/>
    </xf>
    <xf numFmtId="0" fontId="23" fillId="0" borderId="3">
      <alignment horizontal="left" vertical="center"/>
    </xf>
    <xf numFmtId="0" fontId="23" fillId="0" borderId="3">
      <alignment horizontal="left" vertical="center"/>
    </xf>
    <xf numFmtId="0" fontId="23" fillId="0" borderId="3">
      <alignment horizontal="left" vertical="center"/>
    </xf>
    <xf numFmtId="0" fontId="23" fillId="0" borderId="3">
      <alignment horizontal="left" vertical="center"/>
    </xf>
    <xf numFmtId="0" fontId="23" fillId="0" borderId="3">
      <alignment horizontal="left" vertical="center"/>
    </xf>
    <xf numFmtId="0" fontId="23" fillId="0" borderId="3">
      <alignment horizontal="left" vertical="center"/>
    </xf>
    <xf numFmtId="0" fontId="23" fillId="0" borderId="3">
      <alignment horizontal="left" vertical="center"/>
    </xf>
    <xf numFmtId="0" fontId="23" fillId="0" borderId="3">
      <alignment horizontal="left" vertical="center"/>
    </xf>
    <xf numFmtId="0" fontId="23" fillId="0" borderId="3">
      <alignment horizontal="left" vertical="center"/>
    </xf>
    <xf numFmtId="0" fontId="23" fillId="0" borderId="3">
      <alignment horizontal="left" vertical="center"/>
    </xf>
    <xf numFmtId="0" fontId="23" fillId="0" borderId="3">
      <alignment horizontal="left" vertical="center"/>
    </xf>
    <xf numFmtId="0" fontId="23" fillId="0" borderId="3">
      <alignment horizontal="left" vertical="center"/>
    </xf>
    <xf numFmtId="0" fontId="23" fillId="0" borderId="3">
      <alignment horizontal="left" vertical="center"/>
    </xf>
    <xf numFmtId="0" fontId="23" fillId="0" borderId="3">
      <alignment horizontal="left" vertical="center"/>
    </xf>
    <xf numFmtId="0" fontId="23" fillId="0" borderId="3">
      <alignment horizontal="left" vertical="center"/>
    </xf>
    <xf numFmtId="0" fontId="23" fillId="0" borderId="3">
      <alignment horizontal="left" vertical="center"/>
    </xf>
    <xf numFmtId="0" fontId="23" fillId="0" borderId="3">
      <alignment horizontal="left" vertical="center"/>
    </xf>
    <xf numFmtId="0" fontId="23" fillId="0" borderId="3">
      <alignment horizontal="left" vertical="center"/>
    </xf>
    <xf numFmtId="0" fontId="23" fillId="0" borderId="3">
      <alignment horizontal="left" vertical="center"/>
    </xf>
    <xf numFmtId="0" fontId="23" fillId="0" borderId="3">
      <alignment horizontal="left" vertical="center"/>
    </xf>
    <xf numFmtId="0" fontId="23" fillId="0" borderId="3">
      <alignment horizontal="left" vertical="center"/>
    </xf>
    <xf numFmtId="0" fontId="23" fillId="0" borderId="3">
      <alignment horizontal="left" vertical="center"/>
    </xf>
    <xf numFmtId="0" fontId="23" fillId="0" borderId="3">
      <alignment horizontal="left" vertical="center"/>
    </xf>
    <xf numFmtId="0" fontId="23" fillId="0" borderId="3">
      <alignment horizontal="left" vertical="center"/>
    </xf>
    <xf numFmtId="0" fontId="23" fillId="0" borderId="3">
      <alignment horizontal="left" vertical="center"/>
    </xf>
    <xf numFmtId="0" fontId="23" fillId="0" borderId="3">
      <alignment horizontal="left" vertical="center"/>
    </xf>
    <xf numFmtId="0" fontId="23" fillId="0" borderId="3">
      <alignment horizontal="left" vertical="center"/>
    </xf>
    <xf numFmtId="0" fontId="23" fillId="0" borderId="3">
      <alignment horizontal="left" vertical="center"/>
    </xf>
    <xf numFmtId="0" fontId="23" fillId="0" borderId="3">
      <alignment horizontal="left" vertical="center"/>
    </xf>
    <xf numFmtId="0" fontId="23" fillId="0" borderId="3">
      <alignment horizontal="left" vertical="center"/>
    </xf>
    <xf numFmtId="0" fontId="23" fillId="0" borderId="3">
      <alignment horizontal="left" vertical="center"/>
    </xf>
    <xf numFmtId="0" fontId="23" fillId="0" borderId="3">
      <alignment horizontal="left" vertical="center"/>
    </xf>
    <xf numFmtId="0" fontId="23" fillId="0" borderId="3">
      <alignment horizontal="left" vertical="center"/>
    </xf>
    <xf numFmtId="0" fontId="23" fillId="0" borderId="3">
      <alignment horizontal="left" vertical="center"/>
    </xf>
    <xf numFmtId="0" fontId="23" fillId="0" borderId="3">
      <alignment horizontal="left" vertical="center"/>
    </xf>
    <xf numFmtId="0" fontId="23" fillId="0" borderId="3">
      <alignment horizontal="left" vertical="center"/>
    </xf>
    <xf numFmtId="0" fontId="23" fillId="0" borderId="3">
      <alignment horizontal="left" vertical="center"/>
    </xf>
    <xf numFmtId="0" fontId="23" fillId="0" borderId="3">
      <alignment horizontal="left" vertical="center"/>
    </xf>
    <xf numFmtId="0" fontId="23" fillId="0" borderId="3">
      <alignment horizontal="left" vertical="center"/>
    </xf>
    <xf numFmtId="0" fontId="23" fillId="0" borderId="3">
      <alignment horizontal="left" vertical="center"/>
    </xf>
    <xf numFmtId="0" fontId="23" fillId="0" borderId="3">
      <alignment horizontal="left" vertical="center"/>
    </xf>
    <xf numFmtId="0" fontId="23" fillId="0" borderId="3">
      <alignment horizontal="left" vertical="center"/>
    </xf>
    <xf numFmtId="0" fontId="23" fillId="0" borderId="3">
      <alignment horizontal="left" vertical="center"/>
    </xf>
    <xf numFmtId="0" fontId="23" fillId="0" borderId="3">
      <alignment horizontal="left" vertical="center"/>
    </xf>
    <xf numFmtId="0" fontId="23" fillId="0" borderId="3">
      <alignment horizontal="left" vertical="center"/>
    </xf>
    <xf numFmtId="0" fontId="23" fillId="0" borderId="3">
      <alignment horizontal="left" vertical="center"/>
    </xf>
    <xf numFmtId="0" fontId="23" fillId="0" borderId="3">
      <alignment horizontal="left" vertical="center"/>
    </xf>
    <xf numFmtId="0" fontId="23" fillId="0" borderId="3">
      <alignment horizontal="left" vertical="center"/>
    </xf>
    <xf numFmtId="0" fontId="23" fillId="0" borderId="3">
      <alignment horizontal="left" vertical="center"/>
    </xf>
    <xf numFmtId="0" fontId="23" fillId="0" borderId="3">
      <alignment horizontal="left" vertical="center"/>
    </xf>
    <xf numFmtId="0" fontId="23" fillId="0" borderId="3">
      <alignment horizontal="left" vertical="center"/>
    </xf>
    <xf numFmtId="0" fontId="23" fillId="0" borderId="3">
      <alignment horizontal="left" vertical="center"/>
    </xf>
    <xf numFmtId="0" fontId="23" fillId="0" borderId="3">
      <alignment horizontal="left" vertical="center"/>
    </xf>
    <xf numFmtId="0" fontId="23" fillId="0" borderId="3">
      <alignment horizontal="left" vertical="center"/>
    </xf>
    <xf numFmtId="0" fontId="23" fillId="0" borderId="3">
      <alignment horizontal="left" vertical="center"/>
    </xf>
    <xf numFmtId="0" fontId="23" fillId="0" borderId="3">
      <alignment horizontal="left" vertical="center"/>
    </xf>
    <xf numFmtId="0" fontId="23" fillId="0" borderId="3">
      <alignment horizontal="left" vertical="center"/>
    </xf>
    <xf numFmtId="0" fontId="23" fillId="0" borderId="3">
      <alignment horizontal="left" vertical="center"/>
    </xf>
    <xf numFmtId="0" fontId="23" fillId="0" borderId="3">
      <alignment horizontal="left" vertical="center"/>
    </xf>
    <xf numFmtId="0" fontId="23" fillId="0" borderId="3">
      <alignment horizontal="left" vertical="center"/>
    </xf>
    <xf numFmtId="0" fontId="23" fillId="0" borderId="3">
      <alignment horizontal="left" vertical="center"/>
    </xf>
    <xf numFmtId="0" fontId="23" fillId="0" borderId="3">
      <alignment horizontal="left" vertical="center"/>
    </xf>
    <xf numFmtId="0" fontId="23" fillId="0" borderId="3">
      <alignment horizontal="left" vertical="center"/>
    </xf>
    <xf numFmtId="0" fontId="23" fillId="0" borderId="3">
      <alignment horizontal="left" vertical="center"/>
    </xf>
    <xf numFmtId="0" fontId="23" fillId="0" borderId="3">
      <alignment horizontal="left" vertical="center"/>
    </xf>
    <xf numFmtId="0" fontId="23" fillId="0" borderId="3">
      <alignment horizontal="left" vertical="center"/>
    </xf>
    <xf numFmtId="0" fontId="23" fillId="0" borderId="3">
      <alignment horizontal="left" vertical="center"/>
    </xf>
    <xf numFmtId="0" fontId="23" fillId="0" borderId="3">
      <alignment horizontal="left" vertical="center"/>
    </xf>
    <xf numFmtId="0" fontId="23" fillId="0" borderId="3">
      <alignment horizontal="left" vertical="center"/>
    </xf>
    <xf numFmtId="0" fontId="23" fillId="0" borderId="3">
      <alignment horizontal="left" vertical="center"/>
    </xf>
    <xf numFmtId="0" fontId="23" fillId="0" borderId="3">
      <alignment horizontal="left" vertical="center"/>
    </xf>
    <xf numFmtId="0" fontId="23" fillId="0" borderId="3">
      <alignment horizontal="left" vertical="center"/>
    </xf>
    <xf numFmtId="0" fontId="147" fillId="0" borderId="3">
      <alignment horizontal="left" vertical="center"/>
    </xf>
    <xf numFmtId="0" fontId="23" fillId="0" borderId="3">
      <alignment horizontal="left" vertical="center"/>
    </xf>
    <xf numFmtId="0" fontId="23" fillId="0" borderId="3">
      <alignment horizontal="left" vertical="center"/>
    </xf>
    <xf numFmtId="0" fontId="23" fillId="0" borderId="3">
      <alignment horizontal="left" vertical="center"/>
    </xf>
    <xf numFmtId="0" fontId="23" fillId="0" borderId="3">
      <alignment horizontal="left" vertical="center"/>
    </xf>
    <xf numFmtId="0" fontId="23" fillId="0" borderId="3">
      <alignment horizontal="left" vertical="center"/>
    </xf>
    <xf numFmtId="0" fontId="23" fillId="0" borderId="3">
      <alignment horizontal="left" vertical="center"/>
    </xf>
    <xf numFmtId="0" fontId="23" fillId="0" borderId="3">
      <alignment horizontal="left" vertical="center"/>
    </xf>
    <xf numFmtId="0" fontId="23" fillId="0" borderId="3">
      <alignment horizontal="left" vertical="center"/>
    </xf>
    <xf numFmtId="0" fontId="23" fillId="0" borderId="3">
      <alignment horizontal="left" vertical="center"/>
    </xf>
    <xf numFmtId="0" fontId="23" fillId="0" borderId="3">
      <alignment horizontal="left" vertical="center"/>
    </xf>
    <xf numFmtId="0" fontId="23" fillId="0" borderId="3">
      <alignment horizontal="left" vertical="center"/>
    </xf>
    <xf numFmtId="0" fontId="23" fillId="0" borderId="3">
      <alignment horizontal="left" vertical="center"/>
    </xf>
    <xf numFmtId="0" fontId="23" fillId="0" borderId="3">
      <alignment horizontal="left" vertical="center"/>
    </xf>
    <xf numFmtId="0" fontId="23" fillId="0" borderId="3">
      <alignment horizontal="left" vertical="center"/>
    </xf>
    <xf numFmtId="0" fontId="23" fillId="0" borderId="3">
      <alignment horizontal="left" vertical="center"/>
    </xf>
    <xf numFmtId="0" fontId="23" fillId="0" borderId="3">
      <alignment horizontal="left" vertical="center"/>
    </xf>
    <xf numFmtId="0" fontId="23" fillId="0" borderId="3">
      <alignment horizontal="left" vertical="center"/>
    </xf>
    <xf numFmtId="0" fontId="23" fillId="0" borderId="3">
      <alignment horizontal="left" vertical="center"/>
    </xf>
    <xf numFmtId="0" fontId="23" fillId="0" borderId="3">
      <alignment horizontal="left" vertical="center"/>
    </xf>
    <xf numFmtId="0" fontId="23" fillId="0" borderId="3">
      <alignment horizontal="left" vertical="center"/>
    </xf>
    <xf numFmtId="0" fontId="23" fillId="0" borderId="3">
      <alignment horizontal="left" vertical="center"/>
    </xf>
    <xf numFmtId="0" fontId="23" fillId="0" borderId="3">
      <alignment horizontal="left" vertical="center"/>
    </xf>
    <xf numFmtId="0" fontId="23" fillId="0" borderId="3">
      <alignment horizontal="left" vertical="center"/>
    </xf>
    <xf numFmtId="0" fontId="23" fillId="0" borderId="3">
      <alignment horizontal="left" vertical="center"/>
    </xf>
    <xf numFmtId="0" fontId="23" fillId="0" borderId="3">
      <alignment horizontal="left" vertical="center"/>
    </xf>
    <xf numFmtId="0" fontId="23" fillId="0" borderId="3">
      <alignment horizontal="left" vertical="center"/>
    </xf>
    <xf numFmtId="0" fontId="23" fillId="0" borderId="3">
      <alignment horizontal="left" vertical="center"/>
    </xf>
    <xf numFmtId="0" fontId="23" fillId="0" borderId="3">
      <alignment horizontal="left" vertical="center"/>
    </xf>
    <xf numFmtId="0" fontId="23" fillId="0" borderId="3">
      <alignment horizontal="left" vertical="center"/>
    </xf>
    <xf numFmtId="0" fontId="23" fillId="0" borderId="3">
      <alignment horizontal="left" vertical="center"/>
    </xf>
    <xf numFmtId="0" fontId="23" fillId="0" borderId="3">
      <alignment horizontal="left" vertical="center"/>
    </xf>
    <xf numFmtId="0" fontId="23" fillId="0" borderId="3">
      <alignment horizontal="left" vertical="center"/>
    </xf>
    <xf numFmtId="0" fontId="23" fillId="0" borderId="3">
      <alignment horizontal="left" vertical="center"/>
    </xf>
    <xf numFmtId="0" fontId="23" fillId="0" borderId="3">
      <alignment horizontal="left" vertical="center"/>
    </xf>
    <xf numFmtId="0" fontId="23" fillId="0" borderId="3">
      <alignment horizontal="left" vertical="center"/>
    </xf>
    <xf numFmtId="0" fontId="23" fillId="0" borderId="3">
      <alignment horizontal="left" vertical="center"/>
    </xf>
    <xf numFmtId="0" fontId="23" fillId="0" borderId="3">
      <alignment horizontal="left" vertical="center"/>
    </xf>
    <xf numFmtId="0" fontId="23" fillId="0" borderId="3">
      <alignment horizontal="left" vertical="center"/>
    </xf>
    <xf numFmtId="0" fontId="23" fillId="0" borderId="3">
      <alignment horizontal="left" vertical="center"/>
    </xf>
    <xf numFmtId="0" fontId="23" fillId="0" borderId="3">
      <alignment horizontal="left" vertical="center"/>
    </xf>
    <xf numFmtId="0" fontId="23" fillId="0" borderId="3">
      <alignment horizontal="left" vertical="center"/>
    </xf>
    <xf numFmtId="0" fontId="23" fillId="0" borderId="3">
      <alignment horizontal="left" vertical="center"/>
    </xf>
    <xf numFmtId="0" fontId="23" fillId="0" borderId="3">
      <alignment horizontal="left" vertical="center"/>
    </xf>
    <xf numFmtId="0" fontId="23" fillId="0" borderId="3">
      <alignment horizontal="left" vertical="center"/>
    </xf>
    <xf numFmtId="0" fontId="23" fillId="0" borderId="3">
      <alignment horizontal="left" vertical="center"/>
    </xf>
    <xf numFmtId="0" fontId="23" fillId="0" borderId="3">
      <alignment horizontal="left" vertical="center"/>
    </xf>
    <xf numFmtId="0" fontId="23" fillId="0" borderId="3">
      <alignment horizontal="left" vertical="center"/>
    </xf>
    <xf numFmtId="0" fontId="23" fillId="0" borderId="3">
      <alignment horizontal="left" vertical="center"/>
    </xf>
    <xf numFmtId="0" fontId="23" fillId="0" borderId="3">
      <alignment horizontal="left" vertical="center"/>
    </xf>
    <xf numFmtId="0" fontId="23" fillId="0" borderId="3">
      <alignment horizontal="left" vertical="center"/>
    </xf>
    <xf numFmtId="0" fontId="23" fillId="0" borderId="3">
      <alignment horizontal="left" vertical="center"/>
    </xf>
    <xf numFmtId="0" fontId="23" fillId="0" borderId="3">
      <alignment horizontal="left" vertical="center"/>
    </xf>
    <xf numFmtId="0" fontId="23" fillId="0" borderId="3">
      <alignment horizontal="left" vertical="center"/>
    </xf>
    <xf numFmtId="0" fontId="23" fillId="0" borderId="3">
      <alignment horizontal="left" vertical="center"/>
    </xf>
    <xf numFmtId="0" fontId="23" fillId="0" borderId="3">
      <alignment horizontal="left" vertical="center"/>
    </xf>
    <xf numFmtId="0" fontId="23" fillId="0" borderId="3">
      <alignment horizontal="left" vertical="center"/>
    </xf>
    <xf numFmtId="0" fontId="23" fillId="0" borderId="3">
      <alignment horizontal="left" vertical="center"/>
    </xf>
    <xf numFmtId="0" fontId="23" fillId="0" borderId="3">
      <alignment horizontal="left" vertical="center"/>
    </xf>
    <xf numFmtId="0" fontId="23" fillId="0" borderId="3">
      <alignment horizontal="left" vertical="center"/>
    </xf>
    <xf numFmtId="0" fontId="23" fillId="0" borderId="3">
      <alignment horizontal="left" vertical="center"/>
    </xf>
    <xf numFmtId="0" fontId="23" fillId="0" borderId="3">
      <alignment horizontal="left" vertical="center"/>
    </xf>
    <xf numFmtId="0" fontId="23" fillId="0" borderId="3">
      <alignment horizontal="left" vertical="center"/>
    </xf>
    <xf numFmtId="0" fontId="23" fillId="0" borderId="3">
      <alignment horizontal="left" vertical="center"/>
    </xf>
    <xf numFmtId="0" fontId="23" fillId="0" borderId="3">
      <alignment horizontal="left" vertical="center"/>
    </xf>
    <xf numFmtId="0" fontId="23" fillId="0" borderId="3">
      <alignment horizontal="left" vertical="center"/>
    </xf>
    <xf numFmtId="0" fontId="23" fillId="0" borderId="3">
      <alignment horizontal="left" vertical="center"/>
    </xf>
    <xf numFmtId="0" fontId="23" fillId="0" borderId="3">
      <alignment horizontal="left" vertical="center"/>
    </xf>
    <xf numFmtId="0" fontId="23" fillId="0" borderId="3">
      <alignment horizontal="left" vertical="center"/>
    </xf>
    <xf numFmtId="0" fontId="23" fillId="0" borderId="3">
      <alignment horizontal="left" vertical="center"/>
    </xf>
    <xf numFmtId="0" fontId="23" fillId="0" borderId="3">
      <alignment horizontal="left" vertical="center"/>
    </xf>
    <xf numFmtId="0" fontId="23" fillId="0" borderId="3">
      <alignment horizontal="left" vertical="center"/>
    </xf>
    <xf numFmtId="0" fontId="23" fillId="0" borderId="3">
      <alignment horizontal="left" vertical="center"/>
    </xf>
    <xf numFmtId="0" fontId="23" fillId="0" borderId="3">
      <alignment horizontal="left" vertical="center"/>
    </xf>
    <xf numFmtId="0" fontId="23" fillId="0" borderId="3">
      <alignment horizontal="left" vertical="center"/>
    </xf>
    <xf numFmtId="0" fontId="23" fillId="0" borderId="3">
      <alignment horizontal="left" vertical="center"/>
    </xf>
    <xf numFmtId="0" fontId="23" fillId="0" borderId="3">
      <alignment horizontal="left" vertical="center"/>
    </xf>
    <xf numFmtId="0" fontId="23" fillId="0" borderId="3">
      <alignment horizontal="left" vertical="center"/>
    </xf>
    <xf numFmtId="0" fontId="23" fillId="0" borderId="3">
      <alignment horizontal="left" vertical="center"/>
    </xf>
    <xf numFmtId="0" fontId="23" fillId="0" borderId="3">
      <alignment horizontal="left" vertical="center"/>
    </xf>
    <xf numFmtId="0" fontId="23" fillId="0" borderId="3">
      <alignment horizontal="left" vertical="center"/>
    </xf>
    <xf numFmtId="0" fontId="23" fillId="0" borderId="3">
      <alignment horizontal="left" vertical="center"/>
    </xf>
    <xf numFmtId="0" fontId="23" fillId="0" borderId="3">
      <alignment horizontal="left" vertical="center"/>
    </xf>
    <xf numFmtId="0" fontId="23" fillId="0" borderId="3">
      <alignment horizontal="left" vertical="center"/>
    </xf>
    <xf numFmtId="0" fontId="23" fillId="0" borderId="3">
      <alignment horizontal="left" vertical="center"/>
    </xf>
    <xf numFmtId="0" fontId="23" fillId="0" borderId="3">
      <alignment horizontal="left" vertical="center"/>
    </xf>
    <xf numFmtId="0" fontId="23" fillId="0" borderId="3">
      <alignment horizontal="left" vertical="center"/>
    </xf>
    <xf numFmtId="0" fontId="23" fillId="0" borderId="3">
      <alignment horizontal="left" vertical="center"/>
    </xf>
    <xf numFmtId="0" fontId="23" fillId="0" borderId="3">
      <alignment horizontal="left" vertical="center"/>
    </xf>
    <xf numFmtId="0" fontId="23" fillId="0" borderId="3">
      <alignment horizontal="left" vertical="center"/>
    </xf>
    <xf numFmtId="0" fontId="23" fillId="0" borderId="3">
      <alignment horizontal="left" vertical="center"/>
    </xf>
    <xf numFmtId="0" fontId="23" fillId="0" borderId="3">
      <alignment horizontal="left" vertical="center"/>
    </xf>
    <xf numFmtId="0" fontId="23" fillId="0" borderId="3">
      <alignment horizontal="left" vertical="center"/>
    </xf>
    <xf numFmtId="0" fontId="23" fillId="0" borderId="3">
      <alignment horizontal="left" vertical="center"/>
    </xf>
    <xf numFmtId="0" fontId="23" fillId="0" borderId="3">
      <alignment horizontal="left" vertical="center"/>
    </xf>
    <xf numFmtId="0" fontId="23" fillId="0" borderId="3">
      <alignment horizontal="left" vertical="center"/>
    </xf>
    <xf numFmtId="0" fontId="23" fillId="0" borderId="3">
      <alignment horizontal="left" vertical="center"/>
    </xf>
    <xf numFmtId="0" fontId="23" fillId="0" borderId="3">
      <alignment horizontal="left" vertical="center"/>
    </xf>
    <xf numFmtId="0" fontId="23" fillId="0" borderId="3">
      <alignment horizontal="left" vertical="center"/>
    </xf>
    <xf numFmtId="0" fontId="23" fillId="0" borderId="3">
      <alignment horizontal="left" vertical="center"/>
    </xf>
    <xf numFmtId="0" fontId="23" fillId="0" borderId="3">
      <alignment horizontal="left" vertical="center"/>
    </xf>
    <xf numFmtId="0" fontId="23" fillId="0" borderId="3">
      <alignment horizontal="left" vertical="center"/>
    </xf>
    <xf numFmtId="0" fontId="23" fillId="0" borderId="3">
      <alignment horizontal="left" vertical="center"/>
    </xf>
    <xf numFmtId="0" fontId="23" fillId="0" borderId="3">
      <alignment horizontal="left" vertical="center"/>
    </xf>
    <xf numFmtId="0" fontId="23" fillId="0" borderId="3">
      <alignment horizontal="left" vertical="center"/>
    </xf>
    <xf numFmtId="0" fontId="23" fillId="0" borderId="3">
      <alignment horizontal="left" vertical="center"/>
    </xf>
    <xf numFmtId="0" fontId="23" fillId="0" borderId="3">
      <alignment horizontal="left" vertical="center"/>
    </xf>
    <xf numFmtId="0" fontId="23" fillId="0" borderId="3">
      <alignment horizontal="left" vertical="center"/>
    </xf>
    <xf numFmtId="0" fontId="23" fillId="0" borderId="3">
      <alignment horizontal="left" vertical="center"/>
    </xf>
    <xf numFmtId="0" fontId="23" fillId="0" borderId="3">
      <alignment horizontal="left" vertical="center"/>
    </xf>
    <xf numFmtId="0" fontId="23" fillId="0" borderId="3">
      <alignment horizontal="left" vertical="center"/>
    </xf>
    <xf numFmtId="0" fontId="23" fillId="0" borderId="3">
      <alignment horizontal="left" vertical="center"/>
    </xf>
    <xf numFmtId="0" fontId="23" fillId="0" borderId="3">
      <alignment horizontal="left" vertical="center"/>
    </xf>
    <xf numFmtId="0" fontId="23" fillId="0" borderId="3">
      <alignment horizontal="left" vertical="center"/>
    </xf>
    <xf numFmtId="0" fontId="23" fillId="0" borderId="3">
      <alignment horizontal="left" vertical="center"/>
    </xf>
    <xf numFmtId="0" fontId="23" fillId="0" borderId="3">
      <alignment horizontal="left" vertical="center"/>
    </xf>
    <xf numFmtId="0" fontId="23" fillId="0" borderId="3">
      <alignment horizontal="left" vertical="center"/>
    </xf>
    <xf numFmtId="0" fontId="23" fillId="0" borderId="3">
      <alignment horizontal="left" vertical="center"/>
    </xf>
    <xf numFmtId="0" fontId="23" fillId="0" borderId="3">
      <alignment horizontal="left" vertical="center"/>
    </xf>
    <xf numFmtId="0" fontId="23" fillId="0" borderId="3">
      <alignment horizontal="left" vertical="center"/>
    </xf>
    <xf numFmtId="0" fontId="23" fillId="0" borderId="3">
      <alignment horizontal="left" vertical="center"/>
    </xf>
    <xf numFmtId="0" fontId="23" fillId="0" borderId="3">
      <alignment horizontal="left" vertical="center"/>
    </xf>
    <xf numFmtId="0" fontId="23" fillId="0" borderId="3">
      <alignment horizontal="left" vertical="center"/>
    </xf>
    <xf numFmtId="0" fontId="23" fillId="0" borderId="3">
      <alignment horizontal="left" vertical="center"/>
    </xf>
    <xf numFmtId="0" fontId="23" fillId="0" borderId="3">
      <alignment horizontal="left" vertical="center"/>
    </xf>
    <xf numFmtId="0" fontId="23" fillId="0" borderId="3">
      <alignment horizontal="left" vertical="center"/>
    </xf>
    <xf numFmtId="0" fontId="23" fillId="0" borderId="3">
      <alignment horizontal="left" vertical="center"/>
    </xf>
    <xf numFmtId="0" fontId="23" fillId="0" borderId="3">
      <alignment horizontal="left" vertical="center"/>
    </xf>
    <xf numFmtId="0" fontId="23" fillId="0" borderId="3">
      <alignment horizontal="left" vertical="center"/>
    </xf>
    <xf numFmtId="0" fontId="23" fillId="0" borderId="3">
      <alignment horizontal="left" vertical="center"/>
    </xf>
    <xf numFmtId="0" fontId="23" fillId="0" borderId="3">
      <alignment horizontal="left" vertical="center"/>
    </xf>
    <xf numFmtId="0" fontId="23" fillId="0" borderId="3">
      <alignment horizontal="left" vertical="center"/>
    </xf>
    <xf numFmtId="0" fontId="23" fillId="0" borderId="3">
      <alignment horizontal="left" vertical="center"/>
    </xf>
    <xf numFmtId="0" fontId="23" fillId="0" borderId="3">
      <alignment horizontal="left" vertical="center"/>
    </xf>
    <xf numFmtId="0" fontId="23" fillId="0" borderId="3">
      <alignment horizontal="left" vertical="center"/>
    </xf>
    <xf numFmtId="0" fontId="23" fillId="0" borderId="3">
      <alignment horizontal="left" vertical="center"/>
    </xf>
    <xf numFmtId="0" fontId="23" fillId="0" borderId="3">
      <alignment horizontal="left" vertical="center"/>
    </xf>
    <xf numFmtId="0" fontId="23" fillId="0" borderId="3">
      <alignment horizontal="left" vertical="center"/>
    </xf>
    <xf numFmtId="0" fontId="23" fillId="0" borderId="3">
      <alignment horizontal="left" vertical="center"/>
    </xf>
    <xf numFmtId="0" fontId="23" fillId="0" borderId="3">
      <alignment horizontal="left" vertical="center"/>
    </xf>
    <xf numFmtId="0" fontId="23" fillId="0" borderId="3">
      <alignment horizontal="left" vertical="center"/>
    </xf>
    <xf numFmtId="0" fontId="23" fillId="0" borderId="3">
      <alignment horizontal="left" vertical="center"/>
    </xf>
    <xf numFmtId="0" fontId="23" fillId="0" borderId="3">
      <alignment horizontal="left" vertical="center"/>
    </xf>
    <xf numFmtId="0" fontId="23" fillId="0" borderId="3">
      <alignment horizontal="left" vertical="center"/>
    </xf>
    <xf numFmtId="0" fontId="23" fillId="0" borderId="3">
      <alignment horizontal="left" vertical="center"/>
    </xf>
    <xf numFmtId="0" fontId="23" fillId="0" borderId="3">
      <alignment horizontal="left" vertical="center"/>
    </xf>
    <xf numFmtId="0" fontId="23" fillId="0" borderId="3">
      <alignment horizontal="left" vertical="center"/>
    </xf>
    <xf numFmtId="0" fontId="23" fillId="0" borderId="3">
      <alignment horizontal="left" vertical="center"/>
    </xf>
    <xf numFmtId="0" fontId="23" fillId="0" borderId="3">
      <alignment horizontal="left" vertical="center"/>
    </xf>
    <xf numFmtId="0" fontId="23" fillId="0" borderId="3">
      <alignment horizontal="left" vertical="center"/>
    </xf>
    <xf numFmtId="0" fontId="23" fillId="0" borderId="3">
      <alignment horizontal="left" vertical="center"/>
    </xf>
    <xf numFmtId="0" fontId="23" fillId="0" borderId="3">
      <alignment horizontal="left" vertical="center"/>
    </xf>
    <xf numFmtId="0" fontId="23" fillId="0" borderId="3">
      <alignment horizontal="left" vertical="center"/>
    </xf>
    <xf numFmtId="0" fontId="23" fillId="0" borderId="3">
      <alignment horizontal="left" vertical="center"/>
    </xf>
    <xf numFmtId="0" fontId="23" fillId="0" borderId="3">
      <alignment horizontal="left" vertical="center"/>
    </xf>
    <xf numFmtId="0" fontId="23" fillId="0" borderId="3">
      <alignment horizontal="left" vertical="center"/>
    </xf>
    <xf numFmtId="0" fontId="23" fillId="0" borderId="3">
      <alignment horizontal="left" vertical="center"/>
    </xf>
    <xf numFmtId="0" fontId="23" fillId="0" borderId="3">
      <alignment horizontal="left" vertical="center"/>
    </xf>
    <xf numFmtId="0" fontId="23" fillId="0" borderId="3">
      <alignment horizontal="left" vertical="center"/>
    </xf>
    <xf numFmtId="0" fontId="23" fillId="0" borderId="3">
      <alignment horizontal="left" vertical="center"/>
    </xf>
    <xf numFmtId="0" fontId="23" fillId="0" borderId="3">
      <alignment horizontal="left" vertical="center"/>
    </xf>
    <xf numFmtId="0" fontId="23" fillId="0" borderId="3">
      <alignment horizontal="left" vertical="center"/>
    </xf>
    <xf numFmtId="0" fontId="23" fillId="0" borderId="3">
      <alignment horizontal="left" vertical="center"/>
    </xf>
    <xf numFmtId="0" fontId="23" fillId="0" borderId="3">
      <alignment horizontal="left" vertical="center"/>
    </xf>
    <xf numFmtId="0" fontId="23" fillId="0" borderId="3">
      <alignment horizontal="left" vertical="center"/>
    </xf>
    <xf numFmtId="0" fontId="23" fillId="0" borderId="3">
      <alignment horizontal="left" vertical="center"/>
    </xf>
    <xf numFmtId="0" fontId="23" fillId="0" borderId="3">
      <alignment horizontal="left" vertical="center"/>
    </xf>
    <xf numFmtId="0" fontId="23" fillId="0" borderId="3">
      <alignment horizontal="left" vertical="center"/>
    </xf>
    <xf numFmtId="0" fontId="23" fillId="0" borderId="3">
      <alignment horizontal="left" vertical="center"/>
    </xf>
    <xf numFmtId="0" fontId="23" fillId="0" borderId="3">
      <alignment horizontal="left" vertical="center"/>
    </xf>
    <xf numFmtId="0" fontId="23" fillId="0" borderId="3">
      <alignment horizontal="left" vertical="center"/>
    </xf>
    <xf numFmtId="0" fontId="23" fillId="0" borderId="3">
      <alignment horizontal="left" vertical="center"/>
    </xf>
    <xf numFmtId="0" fontId="23" fillId="0" borderId="3">
      <alignment horizontal="left" vertical="center"/>
    </xf>
    <xf numFmtId="0" fontId="23" fillId="0" borderId="3">
      <alignment horizontal="left" vertical="center"/>
    </xf>
    <xf numFmtId="0" fontId="23" fillId="0" borderId="3">
      <alignment horizontal="left" vertical="center"/>
    </xf>
    <xf numFmtId="0" fontId="23" fillId="0" borderId="3">
      <alignment horizontal="left" vertical="center"/>
    </xf>
    <xf numFmtId="0" fontId="23" fillId="0" borderId="3">
      <alignment horizontal="left" vertical="center"/>
    </xf>
    <xf numFmtId="0" fontId="23" fillId="0" borderId="3">
      <alignment horizontal="left" vertical="center"/>
    </xf>
    <xf numFmtId="0" fontId="23" fillId="0" borderId="3">
      <alignment horizontal="left" vertical="center"/>
    </xf>
    <xf numFmtId="0" fontId="23" fillId="0" borderId="3">
      <alignment horizontal="left" vertical="center"/>
    </xf>
    <xf numFmtId="0" fontId="23" fillId="0" borderId="3">
      <alignment horizontal="left" vertical="center"/>
    </xf>
    <xf numFmtId="0" fontId="23" fillId="0" borderId="3">
      <alignment horizontal="left" vertical="center"/>
    </xf>
    <xf numFmtId="0" fontId="23" fillId="0" borderId="3">
      <alignment horizontal="left" vertical="center"/>
    </xf>
    <xf numFmtId="0" fontId="23" fillId="0" borderId="3">
      <alignment horizontal="left" vertical="center"/>
    </xf>
    <xf numFmtId="0" fontId="23" fillId="0" borderId="3">
      <alignment horizontal="left" vertical="center"/>
    </xf>
    <xf numFmtId="0" fontId="23" fillId="0" borderId="3">
      <alignment horizontal="left" vertical="center"/>
    </xf>
    <xf numFmtId="0" fontId="23" fillId="0" borderId="3">
      <alignment horizontal="left" vertical="center"/>
    </xf>
    <xf numFmtId="0" fontId="23" fillId="0" borderId="3">
      <alignment horizontal="left" vertical="center"/>
    </xf>
    <xf numFmtId="0" fontId="23" fillId="0" borderId="3">
      <alignment horizontal="left" vertical="center"/>
    </xf>
    <xf numFmtId="0" fontId="23" fillId="0" borderId="3">
      <alignment horizontal="left" vertical="center"/>
    </xf>
    <xf numFmtId="0" fontId="23" fillId="0" borderId="3">
      <alignment horizontal="left" vertical="center"/>
    </xf>
    <xf numFmtId="0" fontId="23" fillId="0" borderId="3">
      <alignment horizontal="left" vertical="center"/>
    </xf>
    <xf numFmtId="0" fontId="23" fillId="0" borderId="3">
      <alignment horizontal="left" vertical="center"/>
    </xf>
    <xf numFmtId="0" fontId="23" fillId="0" borderId="3">
      <alignment horizontal="left" vertical="center"/>
    </xf>
    <xf numFmtId="0" fontId="23" fillId="0" borderId="3">
      <alignment horizontal="left" vertical="center"/>
    </xf>
    <xf numFmtId="0" fontId="23" fillId="0" borderId="3">
      <alignment horizontal="left" vertical="center"/>
    </xf>
    <xf numFmtId="0" fontId="23" fillId="0" borderId="3">
      <alignment horizontal="left" vertical="center"/>
    </xf>
    <xf numFmtId="0" fontId="23" fillId="0" borderId="3">
      <alignment horizontal="left" vertical="center"/>
    </xf>
    <xf numFmtId="0" fontId="23" fillId="0" borderId="3">
      <alignment horizontal="left" vertical="center"/>
    </xf>
    <xf numFmtId="0" fontId="23" fillId="0" borderId="3">
      <alignment horizontal="left" vertical="center"/>
    </xf>
    <xf numFmtId="0" fontId="23" fillId="0" borderId="3">
      <alignment horizontal="left" vertical="center"/>
    </xf>
    <xf numFmtId="0" fontId="23" fillId="0" borderId="3">
      <alignment horizontal="left" vertical="center"/>
    </xf>
    <xf numFmtId="0" fontId="23" fillId="0" borderId="3">
      <alignment horizontal="left" vertical="center"/>
    </xf>
    <xf numFmtId="0" fontId="23" fillId="0" borderId="3">
      <alignment horizontal="left" vertical="center"/>
    </xf>
    <xf numFmtId="0" fontId="23" fillId="0" borderId="3">
      <alignment horizontal="left" vertical="center"/>
    </xf>
    <xf numFmtId="0" fontId="23" fillId="0" borderId="3">
      <alignment horizontal="left" vertical="center"/>
    </xf>
    <xf numFmtId="0" fontId="23" fillId="0" borderId="3">
      <alignment horizontal="left" vertical="center"/>
    </xf>
    <xf numFmtId="0" fontId="23" fillId="0" borderId="3">
      <alignment horizontal="left" vertical="center"/>
    </xf>
    <xf numFmtId="0" fontId="23" fillId="0" borderId="3">
      <alignment horizontal="left" vertical="center"/>
    </xf>
    <xf numFmtId="0" fontId="23" fillId="0" borderId="3">
      <alignment horizontal="left" vertical="center"/>
    </xf>
    <xf numFmtId="0" fontId="23" fillId="0" borderId="3">
      <alignment horizontal="left" vertical="center"/>
    </xf>
    <xf numFmtId="0" fontId="23" fillId="0" borderId="3">
      <alignment horizontal="left" vertical="center"/>
    </xf>
    <xf numFmtId="0" fontId="23" fillId="0" borderId="3">
      <alignment horizontal="left" vertical="center"/>
    </xf>
    <xf numFmtId="0" fontId="23" fillId="0" borderId="3">
      <alignment horizontal="left" vertical="center"/>
    </xf>
    <xf numFmtId="0" fontId="23" fillId="0" borderId="3">
      <alignment horizontal="left" vertical="center"/>
    </xf>
    <xf numFmtId="0" fontId="23" fillId="0" borderId="3">
      <alignment horizontal="left" vertical="center"/>
    </xf>
    <xf numFmtId="0" fontId="23" fillId="0" borderId="3">
      <alignment horizontal="left" vertical="center"/>
    </xf>
    <xf numFmtId="0" fontId="23" fillId="0" borderId="3">
      <alignment horizontal="left" vertical="center"/>
    </xf>
    <xf numFmtId="0" fontId="23" fillId="0" borderId="3">
      <alignment horizontal="left" vertical="center"/>
    </xf>
    <xf numFmtId="0" fontId="23" fillId="0" borderId="3">
      <alignment horizontal="left" vertical="center"/>
    </xf>
    <xf numFmtId="0" fontId="23" fillId="0" borderId="3">
      <alignment horizontal="left" vertical="center"/>
    </xf>
    <xf numFmtId="0" fontId="23" fillId="0" borderId="3">
      <alignment horizontal="left" vertical="center"/>
    </xf>
    <xf numFmtId="0" fontId="23" fillId="0" borderId="3">
      <alignment horizontal="left" vertical="center"/>
    </xf>
    <xf numFmtId="0" fontId="23" fillId="0" borderId="3">
      <alignment horizontal="left" vertical="center"/>
    </xf>
    <xf numFmtId="0" fontId="23" fillId="0" borderId="3">
      <alignment horizontal="left" vertical="center"/>
    </xf>
    <xf numFmtId="0" fontId="23" fillId="0" borderId="3">
      <alignment horizontal="left" vertical="center"/>
    </xf>
    <xf numFmtId="0" fontId="23" fillId="0" borderId="3">
      <alignment horizontal="left" vertical="center"/>
    </xf>
    <xf numFmtId="0" fontId="23" fillId="0" borderId="3">
      <alignment horizontal="left" vertical="center"/>
    </xf>
    <xf numFmtId="0" fontId="23" fillId="0" borderId="3">
      <alignment horizontal="left" vertical="center"/>
    </xf>
    <xf numFmtId="0" fontId="23" fillId="0" borderId="3">
      <alignment horizontal="left" vertical="center"/>
    </xf>
    <xf numFmtId="0" fontId="23" fillId="0" borderId="3">
      <alignment horizontal="left" vertical="center"/>
    </xf>
    <xf numFmtId="0" fontId="23" fillId="0" borderId="3">
      <alignment horizontal="left" vertical="center"/>
    </xf>
    <xf numFmtId="0" fontId="23" fillId="0" borderId="3">
      <alignment horizontal="left" vertical="center"/>
    </xf>
    <xf numFmtId="0" fontId="23" fillId="0" borderId="3">
      <alignment horizontal="left" vertical="center"/>
    </xf>
    <xf numFmtId="0" fontId="23" fillId="0" borderId="3">
      <alignment horizontal="left" vertical="center"/>
    </xf>
    <xf numFmtId="0" fontId="23" fillId="0" borderId="3">
      <alignment horizontal="left" vertical="center"/>
    </xf>
    <xf numFmtId="0" fontId="23" fillId="0" borderId="3">
      <alignment horizontal="left" vertical="center"/>
    </xf>
    <xf numFmtId="0" fontId="23" fillId="0" borderId="3">
      <alignment horizontal="left" vertical="center"/>
    </xf>
    <xf numFmtId="0" fontId="23" fillId="0" borderId="3">
      <alignment horizontal="left" vertical="center"/>
    </xf>
    <xf numFmtId="0" fontId="23" fillId="0" borderId="3">
      <alignment horizontal="left" vertical="center"/>
    </xf>
    <xf numFmtId="0" fontId="23" fillId="0" borderId="3">
      <alignment horizontal="left" vertical="center"/>
    </xf>
    <xf numFmtId="0" fontId="23" fillId="0" borderId="3">
      <alignment horizontal="left" vertical="center"/>
    </xf>
    <xf numFmtId="0" fontId="23" fillId="0" borderId="3">
      <alignment horizontal="left" vertical="center"/>
    </xf>
    <xf numFmtId="0" fontId="23" fillId="0" borderId="3">
      <alignment horizontal="left" vertical="center"/>
    </xf>
    <xf numFmtId="0" fontId="23" fillId="0" borderId="3">
      <alignment horizontal="left" vertical="center"/>
    </xf>
    <xf numFmtId="0" fontId="23" fillId="0" borderId="3">
      <alignment horizontal="left" vertical="center"/>
    </xf>
    <xf numFmtId="0" fontId="23" fillId="0" borderId="3">
      <alignment horizontal="left" vertical="center"/>
    </xf>
    <xf numFmtId="0" fontId="23" fillId="0" borderId="3">
      <alignment horizontal="left" vertical="center"/>
    </xf>
    <xf numFmtId="0" fontId="23" fillId="0" borderId="3">
      <alignment horizontal="left" vertical="center"/>
    </xf>
    <xf numFmtId="0" fontId="23" fillId="0" borderId="3">
      <alignment horizontal="left" vertical="center"/>
    </xf>
    <xf numFmtId="0" fontId="23" fillId="0" borderId="3">
      <alignment horizontal="left" vertical="center"/>
    </xf>
    <xf numFmtId="0" fontId="23" fillId="0" borderId="3">
      <alignment horizontal="left" vertical="center"/>
    </xf>
    <xf numFmtId="0" fontId="23" fillId="0" borderId="3">
      <alignment horizontal="left" vertical="center"/>
    </xf>
    <xf numFmtId="0" fontId="23" fillId="0" borderId="3">
      <alignment horizontal="left" vertical="center"/>
    </xf>
    <xf numFmtId="0" fontId="23" fillId="0" borderId="3">
      <alignment horizontal="left" vertical="center"/>
    </xf>
    <xf numFmtId="0" fontId="23" fillId="0" borderId="3">
      <alignment horizontal="left" vertical="center"/>
    </xf>
    <xf numFmtId="0" fontId="23" fillId="0" borderId="3">
      <alignment horizontal="left" vertical="center"/>
    </xf>
    <xf numFmtId="0" fontId="23" fillId="0" borderId="3">
      <alignment horizontal="left" vertical="center"/>
    </xf>
    <xf numFmtId="0" fontId="23" fillId="0" borderId="3">
      <alignment horizontal="left" vertical="center"/>
    </xf>
    <xf numFmtId="0" fontId="23" fillId="0" borderId="3">
      <alignment horizontal="left" vertical="center"/>
    </xf>
    <xf numFmtId="0" fontId="23" fillId="0" borderId="3">
      <alignment horizontal="left" vertical="center"/>
    </xf>
    <xf numFmtId="0" fontId="23" fillId="0" borderId="3">
      <alignment horizontal="left" vertical="center"/>
    </xf>
    <xf numFmtId="0" fontId="23" fillId="0" borderId="3">
      <alignment horizontal="left" vertical="center"/>
    </xf>
    <xf numFmtId="0" fontId="23" fillId="0" borderId="3">
      <alignment horizontal="left" vertical="center"/>
    </xf>
    <xf numFmtId="0" fontId="23" fillId="0" borderId="3">
      <alignment horizontal="left" vertical="center"/>
    </xf>
    <xf numFmtId="0" fontId="23" fillId="0" borderId="3">
      <alignment horizontal="left" vertical="center"/>
    </xf>
    <xf numFmtId="0" fontId="23" fillId="0" borderId="3">
      <alignment horizontal="left" vertical="center"/>
    </xf>
    <xf numFmtId="0" fontId="23" fillId="0" borderId="3">
      <alignment horizontal="left" vertical="center"/>
    </xf>
    <xf numFmtId="0" fontId="23" fillId="0" borderId="3">
      <alignment horizontal="left" vertical="center"/>
    </xf>
    <xf numFmtId="0" fontId="23" fillId="0" borderId="3">
      <alignment horizontal="left" vertical="center"/>
    </xf>
    <xf numFmtId="0" fontId="23" fillId="0" borderId="3">
      <alignment horizontal="left" vertical="center"/>
    </xf>
    <xf numFmtId="0" fontId="23" fillId="0" borderId="3">
      <alignment horizontal="left" vertical="center"/>
    </xf>
    <xf numFmtId="0" fontId="23" fillId="0" borderId="3">
      <alignment horizontal="left" vertical="center"/>
    </xf>
    <xf numFmtId="0" fontId="23" fillId="0" borderId="3">
      <alignment horizontal="left" vertical="center"/>
    </xf>
    <xf numFmtId="0" fontId="23" fillId="0" borderId="3">
      <alignment horizontal="left" vertical="center"/>
    </xf>
    <xf numFmtId="0" fontId="23" fillId="0" borderId="3">
      <alignment horizontal="left" vertical="center"/>
    </xf>
    <xf numFmtId="0" fontId="23" fillId="0" borderId="3">
      <alignment horizontal="left" vertical="center"/>
    </xf>
    <xf numFmtId="0" fontId="23" fillId="0" borderId="3">
      <alignment horizontal="left" vertical="center"/>
    </xf>
    <xf numFmtId="0" fontId="23" fillId="0" borderId="3">
      <alignment horizontal="left" vertical="center"/>
    </xf>
    <xf numFmtId="0" fontId="23" fillId="0" borderId="3">
      <alignment horizontal="left" vertical="center"/>
    </xf>
    <xf numFmtId="0" fontId="23" fillId="0" borderId="3">
      <alignment horizontal="left" vertical="center"/>
    </xf>
    <xf numFmtId="0" fontId="23" fillId="0" borderId="3">
      <alignment horizontal="left" vertical="center"/>
    </xf>
    <xf numFmtId="0" fontId="23" fillId="0" borderId="3">
      <alignment horizontal="left" vertical="center"/>
    </xf>
    <xf numFmtId="0" fontId="23" fillId="0" borderId="3">
      <alignment horizontal="left" vertical="center"/>
    </xf>
    <xf numFmtId="0" fontId="23" fillId="0" borderId="3">
      <alignment horizontal="left" vertical="center"/>
    </xf>
    <xf numFmtId="0" fontId="23" fillId="0" borderId="3">
      <alignment horizontal="left" vertical="center"/>
    </xf>
    <xf numFmtId="0" fontId="23" fillId="0" borderId="3">
      <alignment horizontal="left" vertical="center"/>
    </xf>
    <xf numFmtId="0" fontId="23" fillId="0" borderId="3">
      <alignment horizontal="left" vertical="center"/>
    </xf>
    <xf numFmtId="0" fontId="23" fillId="0" borderId="3">
      <alignment horizontal="left" vertical="center"/>
    </xf>
    <xf numFmtId="0" fontId="23" fillId="0" borderId="3">
      <alignment horizontal="left" vertical="center"/>
    </xf>
    <xf numFmtId="0" fontId="23" fillId="0" borderId="3">
      <alignment horizontal="left" vertical="center"/>
    </xf>
    <xf numFmtId="0" fontId="23" fillId="0" borderId="3">
      <alignment horizontal="left" vertical="center"/>
    </xf>
    <xf numFmtId="0" fontId="23" fillId="0" borderId="3">
      <alignment horizontal="left" vertical="center"/>
    </xf>
    <xf numFmtId="0" fontId="23" fillId="0" borderId="3">
      <alignment horizontal="left" vertical="center"/>
    </xf>
    <xf numFmtId="0" fontId="23" fillId="0" borderId="3">
      <alignment horizontal="left" vertical="center"/>
    </xf>
    <xf numFmtId="0" fontId="23" fillId="0" borderId="3">
      <alignment horizontal="left" vertical="center"/>
    </xf>
    <xf numFmtId="0" fontId="23" fillId="0" borderId="3">
      <alignment horizontal="left" vertical="center"/>
    </xf>
    <xf numFmtId="0" fontId="23" fillId="0" borderId="3">
      <alignment horizontal="left" vertical="center"/>
    </xf>
    <xf numFmtId="0" fontId="23" fillId="0" borderId="3">
      <alignment horizontal="left" vertical="center"/>
    </xf>
    <xf numFmtId="0" fontId="23" fillId="0" borderId="3">
      <alignment horizontal="left" vertical="center"/>
    </xf>
    <xf numFmtId="0" fontId="23" fillId="0" borderId="3">
      <alignment horizontal="left" vertical="center"/>
    </xf>
    <xf numFmtId="0" fontId="23" fillId="0" borderId="3">
      <alignment horizontal="left" vertical="center"/>
    </xf>
    <xf numFmtId="0" fontId="23" fillId="0" borderId="3">
      <alignment horizontal="left" vertical="center"/>
    </xf>
    <xf numFmtId="0" fontId="23" fillId="0" borderId="3">
      <alignment horizontal="left" vertical="center"/>
    </xf>
    <xf numFmtId="0" fontId="23" fillId="0" borderId="3">
      <alignment horizontal="left" vertical="center"/>
    </xf>
    <xf numFmtId="0" fontId="23" fillId="0" borderId="3">
      <alignment horizontal="left" vertical="center"/>
    </xf>
    <xf numFmtId="0" fontId="23" fillId="0" borderId="3">
      <alignment horizontal="left" vertical="center"/>
    </xf>
    <xf numFmtId="0" fontId="23" fillId="0" borderId="3">
      <alignment horizontal="left" vertical="center"/>
    </xf>
    <xf numFmtId="0" fontId="23" fillId="0" borderId="3">
      <alignment horizontal="left" vertical="center"/>
    </xf>
    <xf numFmtId="0" fontId="23" fillId="0" borderId="3">
      <alignment horizontal="left" vertical="center"/>
    </xf>
    <xf numFmtId="0" fontId="23" fillId="0" borderId="3">
      <alignment horizontal="left" vertical="center"/>
    </xf>
    <xf numFmtId="0" fontId="23" fillId="0" borderId="3">
      <alignment horizontal="left" vertical="center"/>
    </xf>
    <xf numFmtId="0" fontId="23" fillId="0" borderId="3">
      <alignment horizontal="left" vertical="center"/>
    </xf>
    <xf numFmtId="0" fontId="23" fillId="0" borderId="3">
      <alignment horizontal="left" vertical="center"/>
    </xf>
    <xf numFmtId="0" fontId="23" fillId="0" borderId="3">
      <alignment horizontal="left" vertical="center"/>
    </xf>
    <xf numFmtId="0" fontId="23" fillId="0" borderId="3">
      <alignment horizontal="left" vertical="center"/>
    </xf>
    <xf numFmtId="0" fontId="23" fillId="0" borderId="3">
      <alignment horizontal="left" vertical="center"/>
    </xf>
    <xf numFmtId="0" fontId="23" fillId="0" borderId="3">
      <alignment horizontal="left" vertical="center"/>
    </xf>
    <xf numFmtId="0" fontId="23" fillId="0" borderId="3">
      <alignment horizontal="left" vertical="center"/>
    </xf>
    <xf numFmtId="0" fontId="23" fillId="0" borderId="3">
      <alignment horizontal="left" vertical="center"/>
    </xf>
    <xf numFmtId="0" fontId="23" fillId="0" borderId="3">
      <alignment horizontal="left" vertical="center"/>
    </xf>
    <xf numFmtId="0" fontId="23" fillId="0" borderId="3">
      <alignment horizontal="left" vertical="center"/>
    </xf>
    <xf numFmtId="0" fontId="23" fillId="0" borderId="3">
      <alignment horizontal="left" vertical="center"/>
    </xf>
    <xf numFmtId="0" fontId="23" fillId="0" borderId="3">
      <alignment horizontal="left" vertical="center"/>
    </xf>
    <xf numFmtId="0" fontId="23" fillId="0" borderId="3">
      <alignment horizontal="left" vertical="center"/>
    </xf>
    <xf numFmtId="0" fontId="23" fillId="0" borderId="3">
      <alignment horizontal="left" vertical="center"/>
    </xf>
    <xf numFmtId="0" fontId="23" fillId="0" borderId="3">
      <alignment horizontal="left" vertical="center"/>
    </xf>
    <xf numFmtId="0" fontId="23" fillId="0" borderId="3">
      <alignment horizontal="left" vertical="center"/>
    </xf>
    <xf numFmtId="0" fontId="23" fillId="0" borderId="3">
      <alignment horizontal="left" vertical="center"/>
    </xf>
    <xf numFmtId="0" fontId="23" fillId="0" borderId="3">
      <alignment horizontal="left" vertical="center"/>
    </xf>
    <xf numFmtId="0" fontId="23" fillId="0" borderId="3">
      <alignment horizontal="left" vertical="center"/>
    </xf>
    <xf numFmtId="0" fontId="23" fillId="0" borderId="3">
      <alignment horizontal="left" vertical="center"/>
    </xf>
    <xf numFmtId="0" fontId="23" fillId="0" borderId="3">
      <alignment horizontal="left" vertical="center"/>
    </xf>
    <xf numFmtId="0" fontId="23" fillId="0" borderId="3">
      <alignment horizontal="left" vertical="center"/>
    </xf>
    <xf numFmtId="0" fontId="23" fillId="0" borderId="3">
      <alignment horizontal="left" vertical="center"/>
    </xf>
    <xf numFmtId="0" fontId="23" fillId="0" borderId="3">
      <alignment horizontal="left" vertical="center"/>
    </xf>
    <xf numFmtId="0" fontId="23" fillId="0" borderId="3">
      <alignment horizontal="left" vertical="center"/>
    </xf>
    <xf numFmtId="0" fontId="23" fillId="0" borderId="3">
      <alignment horizontal="left" vertical="center"/>
    </xf>
    <xf numFmtId="0" fontId="23" fillId="0" borderId="3">
      <alignment horizontal="left" vertical="center"/>
    </xf>
    <xf numFmtId="0" fontId="23" fillId="0" borderId="3">
      <alignment horizontal="left" vertical="center"/>
    </xf>
    <xf numFmtId="0" fontId="23" fillId="0" borderId="3">
      <alignment horizontal="left" vertical="center"/>
    </xf>
    <xf numFmtId="0" fontId="23" fillId="0" borderId="3">
      <alignment horizontal="left" vertical="center"/>
    </xf>
    <xf numFmtId="0" fontId="23" fillId="0" borderId="3">
      <alignment horizontal="left" vertical="center"/>
    </xf>
    <xf numFmtId="0" fontId="23" fillId="0" borderId="3">
      <alignment horizontal="left" vertical="center"/>
    </xf>
    <xf numFmtId="0" fontId="23" fillId="0" borderId="3">
      <alignment horizontal="left" vertical="center"/>
    </xf>
    <xf numFmtId="0" fontId="23" fillId="0" borderId="3">
      <alignment horizontal="left" vertical="center"/>
    </xf>
    <xf numFmtId="0" fontId="23" fillId="0" borderId="3">
      <alignment horizontal="left" vertical="center"/>
    </xf>
    <xf numFmtId="0" fontId="23" fillId="0" borderId="3">
      <alignment horizontal="left" vertical="center"/>
    </xf>
    <xf numFmtId="0" fontId="23" fillId="0" borderId="3">
      <alignment horizontal="left" vertical="center"/>
    </xf>
    <xf numFmtId="0" fontId="23" fillId="0" borderId="3">
      <alignment horizontal="left" vertical="center"/>
    </xf>
    <xf numFmtId="0" fontId="23" fillId="0" borderId="3">
      <alignment horizontal="left" vertical="center"/>
    </xf>
    <xf numFmtId="0" fontId="23" fillId="0" borderId="3">
      <alignment horizontal="left" vertical="center"/>
    </xf>
    <xf numFmtId="0" fontId="23" fillId="0" borderId="3">
      <alignment horizontal="left" vertical="center"/>
    </xf>
    <xf numFmtId="0" fontId="23" fillId="0" borderId="3">
      <alignment horizontal="left" vertical="center"/>
    </xf>
    <xf numFmtId="0" fontId="23" fillId="0" borderId="3">
      <alignment horizontal="left" vertical="center"/>
    </xf>
    <xf numFmtId="0" fontId="23" fillId="0" borderId="3">
      <alignment horizontal="left" vertical="center"/>
    </xf>
    <xf numFmtId="0" fontId="23" fillId="0" borderId="3">
      <alignment horizontal="left" vertical="center"/>
    </xf>
    <xf numFmtId="0" fontId="23" fillId="0" borderId="3">
      <alignment horizontal="left" vertical="center"/>
    </xf>
    <xf numFmtId="0" fontId="23" fillId="0" borderId="3">
      <alignment horizontal="left" vertical="center"/>
    </xf>
    <xf numFmtId="0" fontId="23" fillId="0" borderId="3">
      <alignment horizontal="left" vertical="center"/>
    </xf>
    <xf numFmtId="0" fontId="23" fillId="0" borderId="3">
      <alignment horizontal="left" vertical="center"/>
    </xf>
    <xf numFmtId="0" fontId="23" fillId="0" borderId="3">
      <alignment horizontal="left" vertical="center"/>
    </xf>
    <xf numFmtId="0" fontId="23" fillId="0" borderId="3">
      <alignment horizontal="left" vertical="center"/>
    </xf>
    <xf numFmtId="0" fontId="23" fillId="0" borderId="3">
      <alignment horizontal="left" vertical="center"/>
    </xf>
    <xf numFmtId="0" fontId="23" fillId="0" borderId="3">
      <alignment horizontal="left" vertical="center"/>
    </xf>
    <xf numFmtId="0" fontId="23" fillId="0" borderId="3">
      <alignment horizontal="left" vertical="center"/>
    </xf>
    <xf numFmtId="0" fontId="23" fillId="0" borderId="3">
      <alignment horizontal="left" vertical="center"/>
    </xf>
    <xf numFmtId="0" fontId="23" fillId="0" borderId="3">
      <alignment horizontal="left" vertical="center"/>
    </xf>
    <xf numFmtId="0" fontId="23" fillId="0" borderId="3">
      <alignment horizontal="left" vertical="center"/>
    </xf>
    <xf numFmtId="0" fontId="23" fillId="0" borderId="3">
      <alignment horizontal="left" vertical="center"/>
    </xf>
    <xf numFmtId="0" fontId="23" fillId="0" borderId="3">
      <alignment horizontal="left" vertical="center"/>
    </xf>
    <xf numFmtId="0" fontId="23" fillId="0" borderId="3">
      <alignment horizontal="left" vertical="center"/>
    </xf>
    <xf numFmtId="0" fontId="23" fillId="0" borderId="3">
      <alignment horizontal="left" vertical="center"/>
    </xf>
    <xf numFmtId="0" fontId="23" fillId="0" borderId="3">
      <alignment horizontal="left" vertical="center"/>
    </xf>
    <xf numFmtId="0" fontId="23" fillId="0" borderId="3">
      <alignment horizontal="left" vertical="center"/>
    </xf>
    <xf numFmtId="0" fontId="23" fillId="0" borderId="3">
      <alignment horizontal="left" vertical="center"/>
    </xf>
    <xf numFmtId="0" fontId="23" fillId="0" borderId="3">
      <alignment horizontal="left" vertical="center"/>
    </xf>
    <xf numFmtId="0" fontId="23" fillId="0" borderId="3">
      <alignment horizontal="left" vertical="center"/>
    </xf>
    <xf numFmtId="0" fontId="23" fillId="0" borderId="3">
      <alignment horizontal="left" vertical="center"/>
    </xf>
    <xf numFmtId="0" fontId="23" fillId="0" borderId="3">
      <alignment horizontal="left" vertical="center"/>
    </xf>
    <xf numFmtId="0" fontId="23" fillId="0" borderId="3">
      <alignment horizontal="left" vertical="center"/>
    </xf>
    <xf numFmtId="0" fontId="23" fillId="0" borderId="3">
      <alignment horizontal="left" vertical="center"/>
    </xf>
    <xf numFmtId="0" fontId="23" fillId="0" borderId="3">
      <alignment horizontal="left" vertical="center"/>
    </xf>
    <xf numFmtId="0" fontId="23" fillId="0" borderId="3">
      <alignment horizontal="left" vertical="center"/>
    </xf>
    <xf numFmtId="0" fontId="23" fillId="0" borderId="3">
      <alignment horizontal="left" vertical="center"/>
    </xf>
    <xf numFmtId="0" fontId="23" fillId="0" borderId="3">
      <alignment horizontal="left" vertical="center"/>
    </xf>
    <xf numFmtId="0" fontId="23" fillId="0" borderId="3">
      <alignment horizontal="left" vertical="center"/>
    </xf>
    <xf numFmtId="0" fontId="23" fillId="0" borderId="3">
      <alignment horizontal="left" vertical="center"/>
    </xf>
    <xf numFmtId="0" fontId="23" fillId="0" borderId="3">
      <alignment horizontal="left" vertical="center"/>
    </xf>
    <xf numFmtId="0" fontId="23" fillId="0" borderId="3">
      <alignment horizontal="left" vertical="center"/>
    </xf>
    <xf numFmtId="0" fontId="23" fillId="0" borderId="3">
      <alignment horizontal="left" vertical="center"/>
    </xf>
    <xf numFmtId="0" fontId="23" fillId="0" borderId="3">
      <alignment horizontal="left" vertical="center"/>
    </xf>
    <xf numFmtId="0" fontId="23" fillId="0" borderId="3">
      <alignment horizontal="left" vertical="center"/>
    </xf>
    <xf numFmtId="0" fontId="23" fillId="0" borderId="3">
      <alignment horizontal="left" vertical="center"/>
    </xf>
    <xf numFmtId="0" fontId="23" fillId="0" borderId="3">
      <alignment horizontal="left" vertical="center"/>
    </xf>
    <xf numFmtId="0" fontId="23" fillId="0" borderId="3">
      <alignment horizontal="left" vertical="center"/>
    </xf>
    <xf numFmtId="0" fontId="23" fillId="0" borderId="3">
      <alignment horizontal="left" vertical="center"/>
    </xf>
    <xf numFmtId="0" fontId="23" fillId="0" borderId="3">
      <alignment horizontal="left" vertical="center"/>
    </xf>
    <xf numFmtId="0" fontId="23" fillId="0" borderId="3">
      <alignment horizontal="left" vertical="center"/>
    </xf>
    <xf numFmtId="0" fontId="23" fillId="0" borderId="3">
      <alignment horizontal="left" vertical="center"/>
    </xf>
    <xf numFmtId="0" fontId="23" fillId="0" borderId="3">
      <alignment horizontal="left" vertical="center"/>
    </xf>
    <xf numFmtId="0" fontId="23" fillId="0" borderId="3">
      <alignment horizontal="left" vertical="center"/>
    </xf>
    <xf numFmtId="0" fontId="23" fillId="0" borderId="3">
      <alignment horizontal="left" vertical="center"/>
    </xf>
    <xf numFmtId="0" fontId="23" fillId="0" borderId="3">
      <alignment horizontal="left" vertical="center"/>
    </xf>
    <xf numFmtId="0" fontId="23" fillId="0" borderId="3">
      <alignment horizontal="left" vertical="center"/>
    </xf>
    <xf numFmtId="0" fontId="23" fillId="0" borderId="3">
      <alignment horizontal="left" vertical="center"/>
    </xf>
    <xf numFmtId="0" fontId="23" fillId="0" borderId="3">
      <alignment horizontal="left" vertical="center"/>
    </xf>
    <xf numFmtId="0" fontId="23" fillId="0" borderId="3">
      <alignment horizontal="left" vertical="center"/>
    </xf>
    <xf numFmtId="0" fontId="23" fillId="0" borderId="3">
      <alignment horizontal="left" vertical="center"/>
    </xf>
    <xf numFmtId="0" fontId="23" fillId="0" borderId="3">
      <alignment horizontal="left" vertical="center"/>
    </xf>
    <xf numFmtId="0" fontId="23" fillId="0" borderId="3">
      <alignment horizontal="left" vertical="center"/>
    </xf>
    <xf numFmtId="0" fontId="23" fillId="0" borderId="3">
      <alignment horizontal="left" vertical="center"/>
    </xf>
    <xf numFmtId="0" fontId="23" fillId="0" borderId="3">
      <alignment horizontal="left" vertical="center"/>
    </xf>
    <xf numFmtId="0" fontId="23" fillId="0" borderId="3">
      <alignment horizontal="left" vertical="center"/>
    </xf>
    <xf numFmtId="0" fontId="23" fillId="0" borderId="3">
      <alignment horizontal="left" vertical="center"/>
    </xf>
    <xf numFmtId="0" fontId="23" fillId="0" borderId="3">
      <alignment horizontal="left" vertical="center"/>
    </xf>
    <xf numFmtId="0" fontId="23" fillId="0" borderId="3">
      <alignment horizontal="left" vertical="center"/>
    </xf>
    <xf numFmtId="0" fontId="23" fillId="0" borderId="3">
      <alignment horizontal="left" vertical="center"/>
    </xf>
    <xf numFmtId="0" fontId="23" fillId="0" borderId="3">
      <alignment horizontal="left" vertical="center"/>
    </xf>
    <xf numFmtId="0" fontId="23" fillId="0" borderId="3">
      <alignment horizontal="left" vertical="center"/>
    </xf>
    <xf numFmtId="0" fontId="23" fillId="0" borderId="3">
      <alignment horizontal="left" vertical="center"/>
    </xf>
    <xf numFmtId="0" fontId="23" fillId="0" borderId="3">
      <alignment horizontal="left" vertical="center"/>
    </xf>
    <xf numFmtId="0" fontId="23" fillId="0" borderId="3">
      <alignment horizontal="left" vertical="center"/>
    </xf>
    <xf numFmtId="0" fontId="23" fillId="0" borderId="3">
      <alignment horizontal="left" vertical="center"/>
    </xf>
    <xf numFmtId="0" fontId="23" fillId="0" borderId="3">
      <alignment horizontal="left" vertical="center"/>
    </xf>
    <xf numFmtId="0" fontId="23" fillId="0" borderId="3">
      <alignment horizontal="left" vertical="center"/>
    </xf>
    <xf numFmtId="0" fontId="23" fillId="0" borderId="3">
      <alignment horizontal="left" vertical="center"/>
    </xf>
    <xf numFmtId="0" fontId="23" fillId="0" borderId="3">
      <alignment horizontal="left" vertical="center"/>
    </xf>
    <xf numFmtId="0" fontId="23" fillId="0" borderId="3">
      <alignment horizontal="left" vertical="center"/>
    </xf>
    <xf numFmtId="0" fontId="23" fillId="0" borderId="3">
      <alignment horizontal="left" vertical="center"/>
    </xf>
    <xf numFmtId="0" fontId="23" fillId="0" borderId="3">
      <alignment horizontal="left" vertical="center"/>
    </xf>
    <xf numFmtId="0" fontId="23" fillId="0" borderId="3">
      <alignment horizontal="left" vertical="center"/>
    </xf>
    <xf numFmtId="0" fontId="23" fillId="0" borderId="3">
      <alignment horizontal="left" vertical="center"/>
    </xf>
    <xf numFmtId="0" fontId="23" fillId="0" borderId="3">
      <alignment horizontal="left" vertical="center"/>
    </xf>
    <xf numFmtId="0" fontId="23" fillId="0" borderId="3">
      <alignment horizontal="left" vertical="center"/>
    </xf>
    <xf numFmtId="0" fontId="23" fillId="0" borderId="3">
      <alignment horizontal="left" vertical="center"/>
    </xf>
    <xf numFmtId="0" fontId="23" fillId="0" borderId="3">
      <alignment horizontal="left" vertical="center"/>
    </xf>
    <xf numFmtId="0" fontId="23" fillId="0" borderId="3">
      <alignment horizontal="left" vertical="center"/>
    </xf>
    <xf numFmtId="0" fontId="23" fillId="0" borderId="3">
      <alignment horizontal="left" vertical="center"/>
    </xf>
    <xf numFmtId="0" fontId="23" fillId="0" borderId="3">
      <alignment horizontal="left" vertical="center"/>
    </xf>
    <xf numFmtId="0" fontId="23" fillId="0" borderId="3">
      <alignment horizontal="left" vertical="center"/>
    </xf>
    <xf numFmtId="0" fontId="23" fillId="0" borderId="3">
      <alignment horizontal="left" vertical="center"/>
    </xf>
    <xf numFmtId="0" fontId="23" fillId="0" borderId="3">
      <alignment horizontal="left" vertical="center"/>
    </xf>
    <xf numFmtId="0" fontId="23" fillId="0" borderId="3">
      <alignment horizontal="left" vertical="center"/>
    </xf>
    <xf numFmtId="0" fontId="23" fillId="0" borderId="3">
      <alignment horizontal="left" vertical="center"/>
    </xf>
    <xf numFmtId="0" fontId="23" fillId="0" borderId="3">
      <alignment horizontal="left" vertical="center"/>
    </xf>
    <xf numFmtId="0" fontId="23" fillId="0" borderId="3">
      <alignment horizontal="left" vertical="center"/>
    </xf>
    <xf numFmtId="0" fontId="23" fillId="0" borderId="3">
      <alignment horizontal="left" vertical="center"/>
    </xf>
    <xf numFmtId="0" fontId="23" fillId="0" borderId="3">
      <alignment horizontal="left" vertical="center"/>
    </xf>
    <xf numFmtId="0" fontId="23" fillId="0" borderId="3">
      <alignment horizontal="left" vertical="center"/>
    </xf>
    <xf numFmtId="0" fontId="23" fillId="0" borderId="3">
      <alignment horizontal="left" vertical="center"/>
    </xf>
    <xf numFmtId="0" fontId="23" fillId="0" borderId="3">
      <alignment horizontal="left" vertical="center"/>
    </xf>
    <xf numFmtId="0" fontId="23" fillId="0" borderId="3">
      <alignment horizontal="left" vertical="center"/>
    </xf>
    <xf numFmtId="0" fontId="23" fillId="0" borderId="3">
      <alignment horizontal="left" vertical="center"/>
    </xf>
    <xf numFmtId="0" fontId="23" fillId="0" borderId="3">
      <alignment horizontal="left" vertical="center"/>
    </xf>
    <xf numFmtId="0" fontId="23" fillId="0" borderId="3">
      <alignment horizontal="left" vertical="center"/>
    </xf>
    <xf numFmtId="0" fontId="23" fillId="0" borderId="3">
      <alignment horizontal="left" vertical="center"/>
    </xf>
    <xf numFmtId="0" fontId="23" fillId="0" borderId="3">
      <alignment horizontal="left" vertical="center"/>
    </xf>
    <xf numFmtId="0" fontId="23" fillId="0" borderId="3">
      <alignment horizontal="left" vertical="center"/>
    </xf>
    <xf numFmtId="0" fontId="23" fillId="0" borderId="3">
      <alignment horizontal="left" vertical="center"/>
    </xf>
    <xf numFmtId="0" fontId="23" fillId="0" borderId="3">
      <alignment horizontal="left" vertical="center"/>
    </xf>
    <xf numFmtId="0" fontId="23" fillId="0" borderId="3">
      <alignment horizontal="left" vertical="center"/>
    </xf>
    <xf numFmtId="0" fontId="23" fillId="0" borderId="3">
      <alignment horizontal="left" vertical="center"/>
    </xf>
    <xf numFmtId="0" fontId="23" fillId="0" borderId="3">
      <alignment horizontal="left" vertical="center"/>
    </xf>
    <xf numFmtId="0" fontId="23" fillId="0" borderId="3">
      <alignment horizontal="left" vertical="center"/>
    </xf>
    <xf numFmtId="0" fontId="23" fillId="0" borderId="3">
      <alignment horizontal="left" vertical="center"/>
    </xf>
    <xf numFmtId="0" fontId="23" fillId="0" borderId="3">
      <alignment horizontal="left" vertical="center"/>
    </xf>
    <xf numFmtId="0" fontId="23" fillId="0" borderId="3">
      <alignment horizontal="left" vertical="center"/>
    </xf>
    <xf numFmtId="0" fontId="23" fillId="0" borderId="3">
      <alignment horizontal="left" vertical="center"/>
    </xf>
    <xf numFmtId="0" fontId="23" fillId="0" borderId="3">
      <alignment horizontal="left" vertical="center"/>
    </xf>
    <xf numFmtId="0" fontId="23" fillId="0" borderId="3">
      <alignment horizontal="left" vertical="center"/>
    </xf>
    <xf numFmtId="0" fontId="23" fillId="0" borderId="3">
      <alignment horizontal="left" vertical="center"/>
    </xf>
    <xf numFmtId="0" fontId="23" fillId="0" borderId="3">
      <alignment horizontal="left" vertical="center"/>
    </xf>
    <xf numFmtId="0" fontId="23" fillId="0" borderId="3">
      <alignment horizontal="left" vertical="center"/>
    </xf>
    <xf numFmtId="0" fontId="23" fillId="0" borderId="3">
      <alignment horizontal="left" vertical="center"/>
    </xf>
    <xf numFmtId="0" fontId="23" fillId="0" borderId="3">
      <alignment horizontal="left" vertical="center"/>
    </xf>
    <xf numFmtId="0" fontId="23" fillId="0" borderId="3">
      <alignment horizontal="left" vertical="center"/>
    </xf>
    <xf numFmtId="0" fontId="23" fillId="0" borderId="3">
      <alignment horizontal="left" vertical="center"/>
    </xf>
    <xf numFmtId="0" fontId="23" fillId="0" borderId="3">
      <alignment horizontal="left" vertical="center"/>
    </xf>
    <xf numFmtId="0" fontId="23" fillId="0" borderId="3">
      <alignment horizontal="left" vertical="center"/>
    </xf>
    <xf numFmtId="0" fontId="23" fillId="0" borderId="3">
      <alignment horizontal="left" vertical="center"/>
    </xf>
    <xf numFmtId="0" fontId="23" fillId="0" borderId="3">
      <alignment horizontal="left" vertical="center"/>
    </xf>
    <xf numFmtId="0" fontId="23" fillId="0" borderId="3">
      <alignment horizontal="left" vertical="center"/>
    </xf>
    <xf numFmtId="0" fontId="23" fillId="0" borderId="3">
      <alignment horizontal="left" vertical="center"/>
    </xf>
    <xf numFmtId="0" fontId="23" fillId="0" borderId="3">
      <alignment horizontal="left" vertical="center"/>
    </xf>
    <xf numFmtId="0" fontId="23" fillId="0" borderId="3">
      <alignment horizontal="left" vertical="center"/>
    </xf>
    <xf numFmtId="0" fontId="23" fillId="0" borderId="3">
      <alignment horizontal="left" vertical="center"/>
    </xf>
    <xf numFmtId="0" fontId="23" fillId="0" borderId="3">
      <alignment horizontal="left" vertical="center"/>
    </xf>
    <xf numFmtId="0" fontId="23" fillId="0" borderId="3">
      <alignment horizontal="left" vertical="center"/>
    </xf>
    <xf numFmtId="0" fontId="23" fillId="0" borderId="3">
      <alignment horizontal="left" vertical="center"/>
    </xf>
    <xf numFmtId="0" fontId="23" fillId="0" borderId="3">
      <alignment horizontal="left" vertical="center"/>
    </xf>
    <xf numFmtId="0" fontId="23" fillId="0" borderId="3">
      <alignment horizontal="left" vertical="center"/>
    </xf>
    <xf numFmtId="0" fontId="23" fillId="0" borderId="3">
      <alignment horizontal="left" vertical="center"/>
    </xf>
    <xf numFmtId="0" fontId="23" fillId="0" borderId="3">
      <alignment horizontal="left" vertical="center"/>
    </xf>
    <xf numFmtId="0" fontId="23" fillId="0" borderId="3">
      <alignment horizontal="left" vertical="center"/>
    </xf>
    <xf numFmtId="0" fontId="23" fillId="0" borderId="3">
      <alignment horizontal="left" vertical="center"/>
    </xf>
    <xf numFmtId="0" fontId="23" fillId="0" borderId="3">
      <alignment horizontal="left" vertical="center"/>
    </xf>
    <xf numFmtId="0" fontId="23" fillId="0" borderId="3">
      <alignment horizontal="left" vertical="center"/>
    </xf>
    <xf numFmtId="0" fontId="23" fillId="0" borderId="3">
      <alignment horizontal="left" vertical="center"/>
    </xf>
    <xf numFmtId="0" fontId="23" fillId="0" borderId="3">
      <alignment horizontal="left" vertical="center"/>
    </xf>
    <xf numFmtId="0" fontId="23" fillId="0" borderId="3">
      <alignment horizontal="left" vertical="center"/>
    </xf>
    <xf numFmtId="0" fontId="23" fillId="0" borderId="3">
      <alignment horizontal="left" vertical="center"/>
    </xf>
    <xf numFmtId="0" fontId="23" fillId="0" borderId="3">
      <alignment horizontal="left" vertical="center"/>
    </xf>
    <xf numFmtId="0" fontId="23" fillId="0" borderId="3">
      <alignment horizontal="left" vertical="center"/>
    </xf>
    <xf numFmtId="0" fontId="23" fillId="0" borderId="3">
      <alignment horizontal="left" vertical="center"/>
    </xf>
    <xf numFmtId="0" fontId="23" fillId="0" borderId="3">
      <alignment horizontal="left" vertical="center"/>
    </xf>
    <xf numFmtId="0" fontId="23" fillId="0" borderId="3">
      <alignment horizontal="left" vertical="center"/>
    </xf>
    <xf numFmtId="0" fontId="23" fillId="0" borderId="3">
      <alignment horizontal="left" vertical="center"/>
    </xf>
    <xf numFmtId="0" fontId="23" fillId="0" borderId="3">
      <alignment horizontal="left" vertical="center"/>
    </xf>
    <xf numFmtId="0" fontId="23" fillId="0" borderId="3">
      <alignment horizontal="left" vertical="center"/>
    </xf>
    <xf numFmtId="0" fontId="23" fillId="0" borderId="3">
      <alignment horizontal="left" vertical="center"/>
    </xf>
    <xf numFmtId="0" fontId="23" fillId="0" borderId="3">
      <alignment horizontal="left" vertical="center"/>
    </xf>
    <xf numFmtId="0" fontId="23" fillId="0" borderId="3">
      <alignment horizontal="left" vertical="center"/>
    </xf>
    <xf numFmtId="0" fontId="23" fillId="0" borderId="3">
      <alignment horizontal="left" vertical="center"/>
    </xf>
    <xf numFmtId="0" fontId="23" fillId="0" borderId="3">
      <alignment horizontal="left" vertical="center"/>
    </xf>
    <xf numFmtId="0" fontId="23" fillId="0" borderId="3">
      <alignment horizontal="left" vertical="center"/>
    </xf>
    <xf numFmtId="0" fontId="23" fillId="0" borderId="3">
      <alignment horizontal="left" vertical="center"/>
    </xf>
    <xf numFmtId="0" fontId="23" fillId="0" borderId="3">
      <alignment horizontal="left" vertical="center"/>
    </xf>
    <xf numFmtId="0" fontId="23" fillId="0" borderId="3">
      <alignment horizontal="left" vertical="center"/>
    </xf>
    <xf numFmtId="0" fontId="23" fillId="0" borderId="3">
      <alignment horizontal="left" vertical="center"/>
    </xf>
    <xf numFmtId="0" fontId="23" fillId="0" borderId="3">
      <alignment horizontal="left" vertical="center"/>
    </xf>
    <xf numFmtId="0" fontId="23" fillId="0" borderId="3">
      <alignment horizontal="left" vertical="center"/>
    </xf>
    <xf numFmtId="0" fontId="23" fillId="0" borderId="3">
      <alignment horizontal="left" vertical="center"/>
    </xf>
    <xf numFmtId="0" fontId="23" fillId="0" borderId="3">
      <alignment horizontal="left" vertical="center"/>
    </xf>
    <xf numFmtId="0" fontId="23" fillId="0" borderId="3">
      <alignment horizontal="left" vertical="center"/>
    </xf>
    <xf numFmtId="0" fontId="23" fillId="0" borderId="3">
      <alignment horizontal="left" vertical="center"/>
    </xf>
    <xf numFmtId="0" fontId="23" fillId="0" borderId="3">
      <alignment horizontal="left" vertical="center"/>
    </xf>
    <xf numFmtId="0" fontId="23" fillId="0" borderId="3">
      <alignment horizontal="left" vertical="center"/>
    </xf>
    <xf numFmtId="0" fontId="23" fillId="0" borderId="3">
      <alignment horizontal="left" vertical="center"/>
    </xf>
    <xf numFmtId="0" fontId="23" fillId="0" borderId="3">
      <alignment horizontal="left" vertical="center"/>
    </xf>
    <xf numFmtId="0" fontId="23" fillId="0" borderId="3">
      <alignment horizontal="left" vertical="center"/>
    </xf>
    <xf numFmtId="0" fontId="23" fillId="0" borderId="3">
      <alignment horizontal="left" vertical="center"/>
    </xf>
    <xf numFmtId="0" fontId="23" fillId="0" borderId="3">
      <alignment horizontal="left" vertical="center"/>
    </xf>
    <xf numFmtId="0" fontId="23" fillId="0" borderId="3">
      <alignment horizontal="left" vertical="center"/>
    </xf>
    <xf numFmtId="0" fontId="23" fillId="0" borderId="3">
      <alignment horizontal="left" vertical="center"/>
    </xf>
    <xf numFmtId="0" fontId="23" fillId="0" borderId="3">
      <alignment horizontal="left" vertical="center"/>
    </xf>
    <xf numFmtId="0" fontId="23" fillId="0" borderId="3">
      <alignment horizontal="left" vertical="center"/>
    </xf>
    <xf numFmtId="0" fontId="23" fillId="0" borderId="3">
      <alignment horizontal="left" vertical="center"/>
    </xf>
    <xf numFmtId="0" fontId="23" fillId="0" borderId="3">
      <alignment horizontal="left" vertical="center"/>
    </xf>
    <xf numFmtId="0" fontId="23" fillId="0" borderId="3">
      <alignment horizontal="left" vertical="center"/>
    </xf>
    <xf numFmtId="0" fontId="23" fillId="0" borderId="3">
      <alignment horizontal="left" vertical="center"/>
    </xf>
    <xf numFmtId="0" fontId="23" fillId="0" borderId="3">
      <alignment horizontal="left" vertical="center"/>
    </xf>
    <xf numFmtId="0" fontId="23" fillId="0" borderId="3">
      <alignment horizontal="left" vertical="center"/>
    </xf>
    <xf numFmtId="0" fontId="23" fillId="0" borderId="3">
      <alignment horizontal="left" vertical="center"/>
    </xf>
    <xf numFmtId="0" fontId="23" fillId="0" borderId="3">
      <alignment horizontal="left" vertical="center"/>
    </xf>
    <xf numFmtId="0" fontId="23" fillId="0" borderId="3">
      <alignment horizontal="left" vertical="center"/>
    </xf>
    <xf numFmtId="0" fontId="23" fillId="0" borderId="3">
      <alignment horizontal="left" vertical="center"/>
    </xf>
    <xf numFmtId="0" fontId="23" fillId="0" borderId="3">
      <alignment horizontal="left" vertical="center"/>
    </xf>
    <xf numFmtId="0" fontId="23" fillId="0" borderId="3">
      <alignment horizontal="left" vertical="center"/>
    </xf>
    <xf numFmtId="0" fontId="23" fillId="0" borderId="3">
      <alignment horizontal="left" vertical="center"/>
    </xf>
    <xf numFmtId="0" fontId="23" fillId="0" borderId="3">
      <alignment horizontal="left" vertical="center"/>
    </xf>
    <xf numFmtId="0" fontId="23" fillId="0" borderId="3">
      <alignment horizontal="left" vertical="center"/>
    </xf>
    <xf numFmtId="0" fontId="23" fillId="0" borderId="3">
      <alignment horizontal="left" vertical="center"/>
    </xf>
    <xf numFmtId="0" fontId="23" fillId="0" borderId="3">
      <alignment horizontal="left" vertical="center"/>
    </xf>
    <xf numFmtId="0" fontId="23" fillId="0" borderId="3">
      <alignment horizontal="left" vertical="center"/>
    </xf>
    <xf numFmtId="0" fontId="23" fillId="0" borderId="3">
      <alignment horizontal="left" vertical="center"/>
    </xf>
    <xf numFmtId="0" fontId="23" fillId="0" borderId="3">
      <alignment horizontal="left" vertical="center"/>
    </xf>
    <xf numFmtId="0" fontId="23" fillId="0" borderId="3">
      <alignment horizontal="left" vertical="center"/>
    </xf>
    <xf numFmtId="0" fontId="23" fillId="0" borderId="3">
      <alignment horizontal="left" vertical="center"/>
    </xf>
    <xf numFmtId="0" fontId="23" fillId="0" borderId="3">
      <alignment horizontal="left" vertical="center"/>
    </xf>
    <xf numFmtId="0" fontId="23" fillId="0" borderId="3">
      <alignment horizontal="left" vertical="center"/>
    </xf>
    <xf numFmtId="0" fontId="23" fillId="0" borderId="3">
      <alignment horizontal="left" vertical="center"/>
    </xf>
    <xf numFmtId="0" fontId="23" fillId="0" borderId="3">
      <alignment horizontal="left" vertical="center"/>
    </xf>
    <xf numFmtId="0" fontId="23" fillId="0" borderId="3">
      <alignment horizontal="left" vertical="center"/>
    </xf>
    <xf numFmtId="0" fontId="23" fillId="0" borderId="3">
      <alignment horizontal="left" vertical="center"/>
    </xf>
    <xf numFmtId="0" fontId="23" fillId="0" borderId="3">
      <alignment horizontal="left" vertical="center"/>
    </xf>
    <xf numFmtId="0" fontId="23" fillId="0" borderId="3">
      <alignment horizontal="left" vertical="center"/>
    </xf>
    <xf numFmtId="0" fontId="23" fillId="0" borderId="3">
      <alignment horizontal="left" vertical="center"/>
    </xf>
    <xf numFmtId="0" fontId="23" fillId="0" borderId="3">
      <alignment horizontal="left" vertical="center"/>
    </xf>
    <xf numFmtId="0" fontId="23" fillId="0" borderId="3">
      <alignment horizontal="left" vertical="center"/>
    </xf>
    <xf numFmtId="0" fontId="23" fillId="0" borderId="3">
      <alignment horizontal="left" vertical="center"/>
    </xf>
    <xf numFmtId="0" fontId="23" fillId="0" borderId="3">
      <alignment horizontal="left" vertical="center"/>
    </xf>
    <xf numFmtId="0" fontId="23" fillId="0" borderId="3">
      <alignment horizontal="left" vertical="center"/>
    </xf>
    <xf numFmtId="0" fontId="23" fillId="0" borderId="3">
      <alignment horizontal="left" vertical="center"/>
    </xf>
    <xf numFmtId="0" fontId="23" fillId="0" borderId="3">
      <alignment horizontal="left" vertical="center"/>
    </xf>
    <xf numFmtId="0" fontId="23" fillId="0" borderId="3">
      <alignment horizontal="left" vertical="center"/>
    </xf>
    <xf numFmtId="0" fontId="23" fillId="0" borderId="3">
      <alignment horizontal="left" vertical="center"/>
    </xf>
    <xf numFmtId="0" fontId="23" fillId="0" borderId="3">
      <alignment horizontal="left" vertical="center"/>
    </xf>
    <xf numFmtId="0" fontId="23" fillId="0" borderId="3">
      <alignment horizontal="left" vertical="center"/>
    </xf>
    <xf numFmtId="0" fontId="23" fillId="0" borderId="3">
      <alignment horizontal="left" vertical="center"/>
    </xf>
    <xf numFmtId="0" fontId="23" fillId="0" borderId="3">
      <alignment horizontal="left" vertical="center"/>
    </xf>
    <xf numFmtId="0" fontId="23" fillId="0" borderId="3">
      <alignment horizontal="left" vertical="center"/>
    </xf>
    <xf numFmtId="0" fontId="23" fillId="0" borderId="3">
      <alignment horizontal="left" vertical="center"/>
    </xf>
    <xf numFmtId="0" fontId="23" fillId="0" borderId="3">
      <alignment horizontal="left" vertical="center"/>
    </xf>
    <xf numFmtId="0" fontId="23" fillId="0" borderId="3">
      <alignment horizontal="left" vertical="center"/>
    </xf>
    <xf numFmtId="0" fontId="23" fillId="0" borderId="3">
      <alignment horizontal="left" vertical="center"/>
    </xf>
    <xf numFmtId="0" fontId="23" fillId="0" borderId="3">
      <alignment horizontal="left" vertical="center"/>
    </xf>
    <xf numFmtId="0" fontId="23" fillId="0" borderId="3">
      <alignment horizontal="left" vertical="center"/>
    </xf>
    <xf numFmtId="0" fontId="23" fillId="0" borderId="3">
      <alignment horizontal="left" vertical="center"/>
    </xf>
    <xf numFmtId="0" fontId="23" fillId="0" borderId="3">
      <alignment horizontal="left" vertical="center"/>
    </xf>
    <xf numFmtId="0" fontId="23" fillId="0" borderId="3">
      <alignment horizontal="left" vertical="center"/>
    </xf>
    <xf numFmtId="0" fontId="23" fillId="0" borderId="3">
      <alignment horizontal="left" vertical="center"/>
    </xf>
    <xf numFmtId="0" fontId="23" fillId="0" borderId="3">
      <alignment horizontal="left" vertical="center"/>
    </xf>
    <xf numFmtId="0" fontId="23" fillId="0" borderId="3">
      <alignment horizontal="left" vertical="center"/>
    </xf>
    <xf numFmtId="0" fontId="23" fillId="0" borderId="3">
      <alignment horizontal="left" vertical="center"/>
    </xf>
    <xf numFmtId="0" fontId="23" fillId="0" borderId="3">
      <alignment horizontal="left" vertical="center"/>
    </xf>
    <xf numFmtId="0" fontId="23" fillId="0" borderId="3">
      <alignment horizontal="left" vertical="center"/>
    </xf>
    <xf numFmtId="0" fontId="23" fillId="0" borderId="3">
      <alignment horizontal="left" vertical="center"/>
    </xf>
    <xf numFmtId="0" fontId="23" fillId="0" borderId="3">
      <alignment horizontal="left" vertical="center"/>
    </xf>
    <xf numFmtId="0" fontId="23" fillId="0" borderId="3">
      <alignment horizontal="left" vertical="center"/>
    </xf>
    <xf numFmtId="0" fontId="23" fillId="0" borderId="3">
      <alignment horizontal="left" vertical="center"/>
    </xf>
    <xf numFmtId="0" fontId="23" fillId="0" borderId="3">
      <alignment horizontal="left" vertical="center"/>
    </xf>
    <xf numFmtId="0" fontId="23" fillId="0" borderId="3">
      <alignment horizontal="left" vertical="center"/>
    </xf>
    <xf numFmtId="0" fontId="23" fillId="0" borderId="3">
      <alignment horizontal="left" vertical="center"/>
    </xf>
    <xf numFmtId="0" fontId="23" fillId="0" borderId="3">
      <alignment horizontal="left" vertical="center"/>
    </xf>
    <xf numFmtId="0" fontId="23" fillId="0" borderId="3">
      <alignment horizontal="left" vertical="center"/>
    </xf>
    <xf numFmtId="0" fontId="23" fillId="0" borderId="3">
      <alignment horizontal="left" vertical="center"/>
    </xf>
    <xf numFmtId="0" fontId="23" fillId="0" borderId="3">
      <alignment horizontal="left" vertical="center"/>
    </xf>
    <xf numFmtId="0" fontId="23" fillId="0" borderId="3">
      <alignment horizontal="left" vertical="center"/>
    </xf>
    <xf numFmtId="0" fontId="23" fillId="0" borderId="3">
      <alignment horizontal="left" vertical="center"/>
    </xf>
    <xf numFmtId="0" fontId="23" fillId="0" borderId="3">
      <alignment horizontal="left" vertical="center"/>
    </xf>
    <xf numFmtId="0" fontId="23" fillId="0" borderId="3">
      <alignment horizontal="left" vertical="center"/>
    </xf>
    <xf numFmtId="0" fontId="23" fillId="0" borderId="3">
      <alignment horizontal="left" vertical="center"/>
    </xf>
    <xf numFmtId="0" fontId="23" fillId="0" borderId="3">
      <alignment horizontal="left" vertical="center"/>
    </xf>
    <xf numFmtId="0" fontId="23" fillId="0" borderId="3">
      <alignment horizontal="left" vertical="center"/>
    </xf>
    <xf numFmtId="0" fontId="23" fillId="0" borderId="3">
      <alignment horizontal="left" vertical="center"/>
    </xf>
    <xf numFmtId="0" fontId="23" fillId="0" borderId="3">
      <alignment horizontal="left" vertical="center"/>
    </xf>
    <xf numFmtId="0" fontId="23" fillId="0" borderId="3">
      <alignment horizontal="left" vertical="center"/>
    </xf>
    <xf numFmtId="0" fontId="23" fillId="0" borderId="3">
      <alignment horizontal="left" vertical="center"/>
    </xf>
    <xf numFmtId="0" fontId="23" fillId="0" borderId="3">
      <alignment horizontal="left" vertical="center"/>
    </xf>
    <xf numFmtId="0" fontId="23" fillId="0" borderId="3">
      <alignment horizontal="left" vertical="center"/>
    </xf>
    <xf numFmtId="0" fontId="23" fillId="0" borderId="3">
      <alignment horizontal="left" vertical="center"/>
    </xf>
    <xf numFmtId="0" fontId="23" fillId="0" borderId="3">
      <alignment horizontal="left" vertical="center"/>
    </xf>
    <xf numFmtId="0" fontId="23" fillId="0" borderId="3">
      <alignment horizontal="left" vertical="center"/>
    </xf>
    <xf numFmtId="0" fontId="23" fillId="0" borderId="3">
      <alignment horizontal="left" vertical="center"/>
    </xf>
    <xf numFmtId="0" fontId="23" fillId="0" borderId="3">
      <alignment horizontal="left" vertical="center"/>
    </xf>
    <xf numFmtId="0" fontId="23" fillId="0" borderId="3">
      <alignment horizontal="left" vertical="center"/>
    </xf>
    <xf numFmtId="0" fontId="23" fillId="0" borderId="3">
      <alignment horizontal="left" vertical="center"/>
    </xf>
    <xf numFmtId="0" fontId="23" fillId="0" borderId="3">
      <alignment horizontal="left" vertical="center"/>
    </xf>
    <xf numFmtId="0" fontId="23" fillId="0" borderId="3">
      <alignment horizontal="left" vertical="center"/>
    </xf>
    <xf numFmtId="0" fontId="23" fillId="0" borderId="3">
      <alignment horizontal="left" vertical="center"/>
    </xf>
    <xf numFmtId="0" fontId="23" fillId="0" borderId="3">
      <alignment horizontal="left" vertical="center"/>
    </xf>
    <xf numFmtId="0" fontId="23" fillId="0" borderId="3">
      <alignment horizontal="left" vertical="center"/>
    </xf>
    <xf numFmtId="0" fontId="23" fillId="0" borderId="3">
      <alignment horizontal="left" vertical="center"/>
    </xf>
    <xf numFmtId="0" fontId="23" fillId="0" borderId="3">
      <alignment horizontal="left" vertical="center"/>
    </xf>
    <xf numFmtId="0" fontId="23" fillId="0" borderId="3">
      <alignment horizontal="left" vertical="center"/>
    </xf>
    <xf numFmtId="0" fontId="23" fillId="0" borderId="3">
      <alignment horizontal="left" vertical="center"/>
    </xf>
    <xf numFmtId="0" fontId="23" fillId="0" borderId="3">
      <alignment horizontal="left" vertical="center"/>
    </xf>
    <xf numFmtId="0" fontId="23" fillId="0" borderId="3">
      <alignment horizontal="left" vertical="center"/>
    </xf>
    <xf numFmtId="0" fontId="23" fillId="0" borderId="3">
      <alignment horizontal="left" vertical="center"/>
    </xf>
    <xf numFmtId="0" fontId="23" fillId="0" borderId="3">
      <alignment horizontal="left" vertical="center"/>
    </xf>
    <xf numFmtId="0" fontId="23" fillId="0" borderId="3">
      <alignment horizontal="left" vertical="center"/>
    </xf>
    <xf numFmtId="0" fontId="23" fillId="0" borderId="3">
      <alignment horizontal="left" vertical="center"/>
    </xf>
    <xf numFmtId="0" fontId="23" fillId="0" borderId="3">
      <alignment horizontal="left" vertical="center"/>
    </xf>
    <xf numFmtId="0" fontId="23" fillId="0" borderId="3">
      <alignment horizontal="left" vertical="center"/>
    </xf>
    <xf numFmtId="0" fontId="23" fillId="0" borderId="3">
      <alignment horizontal="left" vertical="center"/>
    </xf>
    <xf numFmtId="0" fontId="23" fillId="0" borderId="3">
      <alignment horizontal="left" vertical="center"/>
    </xf>
    <xf numFmtId="0" fontId="23" fillId="0" borderId="3">
      <alignment horizontal="left" vertical="center"/>
    </xf>
    <xf numFmtId="0" fontId="23" fillId="0" borderId="3">
      <alignment horizontal="left" vertical="center"/>
    </xf>
    <xf numFmtId="0" fontId="23" fillId="0" borderId="3">
      <alignment horizontal="left" vertical="center"/>
    </xf>
    <xf numFmtId="0" fontId="23" fillId="0" borderId="3">
      <alignment horizontal="left" vertical="center"/>
    </xf>
    <xf numFmtId="0" fontId="23" fillId="0" borderId="3">
      <alignment horizontal="left" vertical="center"/>
    </xf>
    <xf numFmtId="0" fontId="23" fillId="0" borderId="3">
      <alignment horizontal="left" vertical="center"/>
    </xf>
    <xf numFmtId="0" fontId="23" fillId="0" borderId="3">
      <alignment horizontal="left" vertical="center"/>
    </xf>
    <xf numFmtId="0" fontId="23" fillId="0" borderId="3">
      <alignment horizontal="left" vertical="center"/>
    </xf>
    <xf numFmtId="0" fontId="23" fillId="0" borderId="3">
      <alignment horizontal="left" vertical="center"/>
    </xf>
    <xf numFmtId="0" fontId="23" fillId="0" borderId="3">
      <alignment horizontal="left" vertical="center"/>
    </xf>
    <xf numFmtId="0" fontId="23" fillId="0" borderId="3">
      <alignment horizontal="left" vertical="center"/>
    </xf>
    <xf numFmtId="0" fontId="23" fillId="0" borderId="3">
      <alignment horizontal="left" vertical="center"/>
    </xf>
    <xf numFmtId="0" fontId="23" fillId="0" borderId="3">
      <alignment horizontal="left" vertical="center"/>
    </xf>
    <xf numFmtId="0" fontId="23" fillId="0" borderId="3">
      <alignment horizontal="left" vertical="center"/>
    </xf>
    <xf numFmtId="0" fontId="23" fillId="0" borderId="3">
      <alignment horizontal="left" vertical="center"/>
    </xf>
    <xf numFmtId="0" fontId="23" fillId="0" borderId="3">
      <alignment horizontal="left" vertical="center"/>
    </xf>
    <xf numFmtId="0" fontId="23" fillId="0" borderId="3">
      <alignment horizontal="left" vertical="center"/>
    </xf>
    <xf numFmtId="0" fontId="23" fillId="0" borderId="3">
      <alignment horizontal="left" vertical="center"/>
    </xf>
    <xf numFmtId="0" fontId="23" fillId="0" borderId="3">
      <alignment horizontal="left" vertical="center"/>
    </xf>
    <xf numFmtId="0" fontId="23" fillId="0" borderId="3">
      <alignment horizontal="left" vertical="center"/>
    </xf>
    <xf numFmtId="0" fontId="23" fillId="0" borderId="3">
      <alignment horizontal="left" vertical="center"/>
    </xf>
    <xf numFmtId="0" fontId="23" fillId="0" borderId="3">
      <alignment horizontal="left" vertical="center"/>
    </xf>
    <xf numFmtId="0" fontId="23" fillId="0" borderId="3">
      <alignment horizontal="left" vertical="center"/>
    </xf>
    <xf numFmtId="0" fontId="23" fillId="0" borderId="3">
      <alignment horizontal="left" vertical="center"/>
    </xf>
    <xf numFmtId="0" fontId="23" fillId="0" borderId="3">
      <alignment horizontal="left" vertical="center"/>
    </xf>
    <xf numFmtId="0" fontId="23" fillId="0" borderId="3">
      <alignment horizontal="left" vertical="center"/>
    </xf>
    <xf numFmtId="0" fontId="23" fillId="0" borderId="3">
      <alignment horizontal="left" vertical="center"/>
    </xf>
    <xf numFmtId="0" fontId="23" fillId="0" borderId="3">
      <alignment horizontal="left" vertical="center"/>
    </xf>
    <xf numFmtId="0" fontId="23" fillId="0" borderId="3">
      <alignment horizontal="left" vertical="center"/>
    </xf>
    <xf numFmtId="0" fontId="23" fillId="0" borderId="3">
      <alignment horizontal="left" vertical="center"/>
    </xf>
    <xf numFmtId="0" fontId="23" fillId="0" borderId="3">
      <alignment horizontal="left" vertical="center"/>
    </xf>
    <xf numFmtId="0" fontId="23" fillId="0" borderId="3">
      <alignment horizontal="left" vertical="center"/>
    </xf>
    <xf numFmtId="0" fontId="23" fillId="0" borderId="3">
      <alignment horizontal="left" vertical="center"/>
    </xf>
    <xf numFmtId="0" fontId="23" fillId="0" borderId="3">
      <alignment horizontal="left" vertical="center"/>
    </xf>
    <xf numFmtId="0" fontId="23" fillId="0" borderId="3">
      <alignment horizontal="left" vertical="center"/>
    </xf>
    <xf numFmtId="0" fontId="23" fillId="0" borderId="3">
      <alignment horizontal="left" vertical="center"/>
    </xf>
    <xf numFmtId="0" fontId="23" fillId="0" borderId="3">
      <alignment horizontal="left" vertical="center"/>
    </xf>
    <xf numFmtId="0" fontId="23" fillId="0" borderId="3">
      <alignment horizontal="left" vertical="center"/>
    </xf>
    <xf numFmtId="0" fontId="23" fillId="0" borderId="3">
      <alignment horizontal="left" vertical="center"/>
    </xf>
    <xf numFmtId="0" fontId="23" fillId="0" borderId="3">
      <alignment horizontal="left" vertical="center"/>
    </xf>
    <xf numFmtId="0" fontId="23" fillId="0" borderId="3">
      <alignment horizontal="left" vertical="center"/>
    </xf>
    <xf numFmtId="0" fontId="23" fillId="0" borderId="3">
      <alignment horizontal="left" vertical="center"/>
    </xf>
    <xf numFmtId="0" fontId="23" fillId="0" borderId="3">
      <alignment horizontal="left" vertical="center"/>
    </xf>
    <xf numFmtId="0" fontId="23" fillId="0" borderId="3">
      <alignment horizontal="left" vertical="center"/>
    </xf>
    <xf numFmtId="0" fontId="23" fillId="0" borderId="3">
      <alignment horizontal="left" vertical="center"/>
    </xf>
    <xf numFmtId="0" fontId="23" fillId="0" borderId="3">
      <alignment horizontal="left" vertical="center"/>
    </xf>
    <xf numFmtId="0" fontId="23" fillId="0" borderId="3">
      <alignment horizontal="left" vertical="center"/>
    </xf>
    <xf numFmtId="0" fontId="23" fillId="0" borderId="3">
      <alignment horizontal="left" vertical="center"/>
    </xf>
    <xf numFmtId="0" fontId="23" fillId="0" borderId="3">
      <alignment horizontal="left" vertical="center"/>
    </xf>
    <xf numFmtId="0" fontId="23" fillId="0" borderId="3">
      <alignment horizontal="left" vertical="center"/>
    </xf>
    <xf numFmtId="0" fontId="23" fillId="0" borderId="3">
      <alignment horizontal="left" vertical="center"/>
    </xf>
    <xf numFmtId="0" fontId="23" fillId="0" borderId="3">
      <alignment horizontal="left" vertical="center"/>
    </xf>
    <xf numFmtId="0" fontId="23" fillId="0" borderId="3">
      <alignment horizontal="left" vertical="center"/>
    </xf>
    <xf numFmtId="0" fontId="23" fillId="0" borderId="3">
      <alignment horizontal="left" vertical="center"/>
    </xf>
    <xf numFmtId="0" fontId="23" fillId="0" borderId="3">
      <alignment horizontal="left" vertical="center"/>
    </xf>
    <xf numFmtId="0" fontId="23" fillId="0" borderId="3">
      <alignment horizontal="left" vertical="center"/>
    </xf>
    <xf numFmtId="0" fontId="23" fillId="0" borderId="3">
      <alignment horizontal="left" vertical="center"/>
    </xf>
    <xf numFmtId="0" fontId="23" fillId="0" borderId="3">
      <alignment horizontal="left" vertical="center"/>
    </xf>
    <xf numFmtId="0" fontId="23" fillId="0" borderId="3">
      <alignment horizontal="left" vertical="center"/>
    </xf>
    <xf numFmtId="0" fontId="23" fillId="0" borderId="3">
      <alignment horizontal="left" vertical="center"/>
    </xf>
    <xf numFmtId="0" fontId="23" fillId="0" borderId="3">
      <alignment horizontal="left" vertical="center"/>
    </xf>
    <xf numFmtId="0" fontId="23" fillId="0" borderId="3">
      <alignment horizontal="left" vertical="center"/>
    </xf>
    <xf numFmtId="0" fontId="23" fillId="0" borderId="3">
      <alignment horizontal="left" vertical="center"/>
    </xf>
    <xf numFmtId="0" fontId="23" fillId="0" borderId="3">
      <alignment horizontal="left" vertical="center"/>
    </xf>
    <xf numFmtId="0" fontId="23" fillId="0" borderId="3">
      <alignment horizontal="left" vertical="center"/>
    </xf>
    <xf numFmtId="0" fontId="23" fillId="0" borderId="3">
      <alignment horizontal="left" vertical="center"/>
    </xf>
    <xf numFmtId="0" fontId="23" fillId="0" borderId="3">
      <alignment horizontal="left" vertical="center"/>
    </xf>
    <xf numFmtId="0" fontId="23" fillId="0" borderId="3">
      <alignment horizontal="left" vertical="center"/>
    </xf>
    <xf numFmtId="0" fontId="23" fillId="0" borderId="3">
      <alignment horizontal="left" vertical="center"/>
    </xf>
    <xf numFmtId="0" fontId="23" fillId="0" borderId="3">
      <alignment horizontal="left" vertical="center"/>
    </xf>
    <xf numFmtId="0" fontId="23" fillId="0" borderId="3">
      <alignment horizontal="left" vertical="center"/>
    </xf>
    <xf numFmtId="0" fontId="23" fillId="0" borderId="3">
      <alignment horizontal="left" vertical="center"/>
    </xf>
    <xf numFmtId="0" fontId="23" fillId="0" borderId="3">
      <alignment horizontal="left" vertical="center"/>
    </xf>
    <xf numFmtId="0" fontId="23" fillId="0" borderId="3">
      <alignment horizontal="left" vertical="center"/>
    </xf>
    <xf numFmtId="0" fontId="23" fillId="0" borderId="3">
      <alignment horizontal="left" vertical="center"/>
    </xf>
    <xf numFmtId="0" fontId="23" fillId="0" borderId="3">
      <alignment horizontal="left" vertical="center"/>
    </xf>
    <xf numFmtId="0" fontId="23" fillId="0" borderId="3">
      <alignment horizontal="left" vertical="center"/>
    </xf>
    <xf numFmtId="0" fontId="23" fillId="0" borderId="3">
      <alignment horizontal="left" vertical="center"/>
    </xf>
    <xf numFmtId="0" fontId="23" fillId="0" borderId="3">
      <alignment horizontal="left" vertical="center"/>
    </xf>
    <xf numFmtId="0" fontId="23" fillId="0" borderId="3">
      <alignment horizontal="left" vertical="center"/>
    </xf>
    <xf numFmtId="0" fontId="23" fillId="0" borderId="3">
      <alignment horizontal="left" vertical="center"/>
    </xf>
    <xf numFmtId="0" fontId="23" fillId="0" borderId="3">
      <alignment horizontal="left" vertical="center"/>
    </xf>
    <xf numFmtId="0" fontId="23" fillId="0" borderId="3">
      <alignment horizontal="left" vertical="center"/>
    </xf>
    <xf numFmtId="0" fontId="23" fillId="0" borderId="3">
      <alignment horizontal="left" vertical="center"/>
    </xf>
    <xf numFmtId="0" fontId="23" fillId="0" borderId="3">
      <alignment horizontal="left" vertical="center"/>
    </xf>
    <xf numFmtId="0" fontId="23" fillId="0" borderId="3">
      <alignment horizontal="left" vertical="center"/>
    </xf>
    <xf numFmtId="0" fontId="23" fillId="0" borderId="3">
      <alignment horizontal="left" vertical="center"/>
    </xf>
    <xf numFmtId="0" fontId="23" fillId="0" borderId="3">
      <alignment horizontal="left" vertical="center"/>
    </xf>
    <xf numFmtId="0" fontId="23" fillId="0" borderId="3">
      <alignment horizontal="left" vertical="center"/>
    </xf>
    <xf numFmtId="0" fontId="23" fillId="0" borderId="3">
      <alignment horizontal="left" vertical="center"/>
    </xf>
    <xf numFmtId="0" fontId="23" fillId="0" borderId="3">
      <alignment horizontal="left" vertical="center"/>
    </xf>
    <xf numFmtId="0" fontId="23" fillId="0" borderId="3">
      <alignment horizontal="left" vertical="center"/>
    </xf>
    <xf numFmtId="0" fontId="23" fillId="0" borderId="3">
      <alignment horizontal="left" vertical="center"/>
    </xf>
    <xf numFmtId="0" fontId="23" fillId="0" borderId="3">
      <alignment horizontal="left" vertical="center"/>
    </xf>
    <xf numFmtId="0" fontId="23" fillId="0" borderId="3">
      <alignment horizontal="left" vertical="center"/>
    </xf>
    <xf numFmtId="0" fontId="23" fillId="0" borderId="3">
      <alignment horizontal="left" vertical="center"/>
    </xf>
    <xf numFmtId="0" fontId="23" fillId="0" borderId="3">
      <alignment horizontal="left" vertical="center"/>
    </xf>
    <xf numFmtId="0" fontId="23" fillId="0" borderId="3">
      <alignment horizontal="left" vertical="center"/>
    </xf>
    <xf numFmtId="0" fontId="23" fillId="0" borderId="3">
      <alignment horizontal="left" vertical="center"/>
    </xf>
    <xf numFmtId="0" fontId="23" fillId="0" borderId="3">
      <alignment horizontal="left" vertical="center"/>
    </xf>
    <xf numFmtId="0" fontId="23" fillId="0" borderId="3">
      <alignment horizontal="left" vertical="center"/>
    </xf>
    <xf numFmtId="0" fontId="23" fillId="0" borderId="3">
      <alignment horizontal="left" vertical="center"/>
    </xf>
    <xf numFmtId="0" fontId="23" fillId="0" borderId="3">
      <alignment horizontal="left" vertical="center"/>
    </xf>
    <xf numFmtId="0" fontId="23" fillId="0" borderId="3">
      <alignment horizontal="left" vertical="center"/>
    </xf>
    <xf numFmtId="0" fontId="23" fillId="0" borderId="3">
      <alignment horizontal="left" vertical="center"/>
    </xf>
    <xf numFmtId="0" fontId="23" fillId="0" borderId="3">
      <alignment horizontal="left" vertical="center"/>
    </xf>
    <xf numFmtId="0" fontId="23" fillId="0" borderId="3">
      <alignment horizontal="left" vertical="center"/>
    </xf>
    <xf numFmtId="0" fontId="23" fillId="0" borderId="3">
      <alignment horizontal="left" vertical="center"/>
    </xf>
    <xf numFmtId="0" fontId="23" fillId="0" borderId="3">
      <alignment horizontal="left" vertical="center"/>
    </xf>
    <xf numFmtId="0" fontId="23" fillId="0" borderId="3">
      <alignment horizontal="left" vertical="center"/>
    </xf>
    <xf numFmtId="0" fontId="23" fillId="0" borderId="3">
      <alignment horizontal="left" vertical="center"/>
    </xf>
    <xf numFmtId="0" fontId="23" fillId="0" borderId="3">
      <alignment horizontal="left" vertical="center"/>
    </xf>
    <xf numFmtId="0" fontId="23" fillId="0" borderId="3">
      <alignment horizontal="left" vertical="center"/>
    </xf>
    <xf numFmtId="0" fontId="23" fillId="0" borderId="3">
      <alignment horizontal="left" vertical="center"/>
    </xf>
    <xf numFmtId="0" fontId="23" fillId="0" borderId="3">
      <alignment horizontal="left" vertical="center"/>
    </xf>
    <xf numFmtId="0" fontId="23" fillId="0" borderId="3">
      <alignment horizontal="left" vertical="center"/>
    </xf>
    <xf numFmtId="0" fontId="23" fillId="0" borderId="3">
      <alignment horizontal="left" vertical="center"/>
    </xf>
    <xf numFmtId="0" fontId="23" fillId="0" borderId="3">
      <alignment horizontal="left" vertical="center"/>
    </xf>
    <xf numFmtId="0" fontId="23" fillId="0" borderId="3">
      <alignment horizontal="left" vertical="center"/>
    </xf>
    <xf numFmtId="0" fontId="23" fillId="0" borderId="3">
      <alignment horizontal="left" vertical="center"/>
    </xf>
    <xf numFmtId="0" fontId="23" fillId="0" borderId="3">
      <alignment horizontal="left" vertical="center"/>
    </xf>
    <xf numFmtId="0" fontId="23" fillId="0" borderId="3">
      <alignment horizontal="left" vertical="center"/>
    </xf>
    <xf numFmtId="0" fontId="23" fillId="0" borderId="3">
      <alignment horizontal="left" vertical="center"/>
    </xf>
    <xf numFmtId="0" fontId="23" fillId="0" borderId="3">
      <alignment horizontal="left" vertical="center"/>
    </xf>
    <xf numFmtId="0" fontId="23" fillId="0" borderId="3">
      <alignment horizontal="left" vertical="center"/>
    </xf>
    <xf numFmtId="0" fontId="23" fillId="0" borderId="3">
      <alignment horizontal="left" vertical="center"/>
    </xf>
    <xf numFmtId="0" fontId="23" fillId="0" borderId="3">
      <alignment horizontal="left" vertical="center"/>
    </xf>
    <xf numFmtId="0" fontId="23" fillId="0" borderId="3">
      <alignment horizontal="left" vertical="center"/>
    </xf>
    <xf numFmtId="0" fontId="23" fillId="0" borderId="3">
      <alignment horizontal="left" vertical="center"/>
    </xf>
    <xf numFmtId="0" fontId="23" fillId="0" borderId="3">
      <alignment horizontal="left" vertical="center"/>
    </xf>
    <xf numFmtId="0" fontId="23" fillId="0" borderId="3">
      <alignment horizontal="left" vertical="center"/>
    </xf>
    <xf numFmtId="0" fontId="23" fillId="0" borderId="3">
      <alignment horizontal="left" vertical="center"/>
    </xf>
    <xf numFmtId="0" fontId="23" fillId="0" borderId="3">
      <alignment horizontal="left" vertical="center"/>
    </xf>
    <xf numFmtId="0" fontId="23" fillId="0" borderId="3">
      <alignment horizontal="left" vertical="center"/>
    </xf>
    <xf numFmtId="0" fontId="23" fillId="0" borderId="3">
      <alignment horizontal="left" vertical="center"/>
    </xf>
    <xf numFmtId="0" fontId="23" fillId="0" borderId="3">
      <alignment horizontal="left" vertical="center"/>
    </xf>
    <xf numFmtId="0" fontId="23" fillId="0" borderId="3">
      <alignment horizontal="left" vertical="center"/>
    </xf>
    <xf numFmtId="0" fontId="23" fillId="0" borderId="3">
      <alignment horizontal="left" vertical="center"/>
    </xf>
    <xf numFmtId="0" fontId="23" fillId="0" borderId="3">
      <alignment horizontal="left" vertical="center"/>
    </xf>
    <xf numFmtId="0" fontId="23" fillId="0" borderId="3">
      <alignment horizontal="left" vertical="center"/>
    </xf>
    <xf numFmtId="0" fontId="23" fillId="0" borderId="3">
      <alignment horizontal="left" vertical="center"/>
    </xf>
    <xf numFmtId="0" fontId="23" fillId="0" borderId="3">
      <alignment horizontal="left" vertical="center"/>
    </xf>
    <xf numFmtId="0" fontId="23" fillId="0" borderId="3">
      <alignment horizontal="left" vertical="center"/>
    </xf>
    <xf numFmtId="0" fontId="23" fillId="0" borderId="3">
      <alignment horizontal="left" vertical="center"/>
    </xf>
    <xf numFmtId="0" fontId="23" fillId="0" borderId="3">
      <alignment horizontal="left" vertical="center"/>
    </xf>
    <xf numFmtId="0" fontId="23" fillId="0" borderId="3">
      <alignment horizontal="left" vertical="center"/>
    </xf>
    <xf numFmtId="0" fontId="23" fillId="0" borderId="3">
      <alignment horizontal="left" vertical="center"/>
    </xf>
    <xf numFmtId="0" fontId="23" fillId="0" borderId="3">
      <alignment horizontal="left" vertical="center"/>
    </xf>
    <xf numFmtId="0" fontId="23" fillId="0" borderId="3">
      <alignment horizontal="left" vertical="center"/>
    </xf>
    <xf numFmtId="0" fontId="23" fillId="0" borderId="3">
      <alignment horizontal="left" vertical="center"/>
    </xf>
    <xf numFmtId="0" fontId="23" fillId="0" borderId="3">
      <alignment horizontal="left" vertical="center"/>
    </xf>
    <xf numFmtId="0" fontId="23" fillId="0" borderId="3">
      <alignment horizontal="left" vertical="center"/>
    </xf>
    <xf numFmtId="0" fontId="23" fillId="0" borderId="3">
      <alignment horizontal="left" vertical="center"/>
    </xf>
    <xf numFmtId="0" fontId="23" fillId="0" borderId="3">
      <alignment horizontal="left" vertical="center"/>
    </xf>
    <xf numFmtId="0" fontId="23" fillId="0" borderId="3">
      <alignment horizontal="left" vertical="center"/>
    </xf>
    <xf numFmtId="0" fontId="23" fillId="0" borderId="3">
      <alignment horizontal="left" vertical="center"/>
    </xf>
    <xf numFmtId="0" fontId="23" fillId="0" borderId="3">
      <alignment horizontal="left" vertical="center"/>
    </xf>
    <xf numFmtId="0" fontId="23" fillId="0" borderId="3">
      <alignment horizontal="left" vertical="center"/>
    </xf>
    <xf numFmtId="0" fontId="23" fillId="0" borderId="3">
      <alignment horizontal="left" vertical="center"/>
    </xf>
    <xf numFmtId="0" fontId="23" fillId="0" borderId="3">
      <alignment horizontal="left" vertical="center"/>
    </xf>
    <xf numFmtId="0" fontId="23" fillId="0" borderId="3">
      <alignment horizontal="left" vertical="center"/>
    </xf>
    <xf numFmtId="0" fontId="23" fillId="0" borderId="3">
      <alignment horizontal="left" vertical="center"/>
    </xf>
    <xf numFmtId="0" fontId="23" fillId="0" borderId="3">
      <alignment horizontal="left" vertical="center"/>
    </xf>
    <xf numFmtId="0" fontId="23" fillId="0" borderId="3">
      <alignment horizontal="left" vertical="center"/>
    </xf>
    <xf numFmtId="0" fontId="23" fillId="0" borderId="3">
      <alignment horizontal="left" vertical="center"/>
    </xf>
    <xf numFmtId="0" fontId="23" fillId="0" borderId="3">
      <alignment horizontal="left" vertical="center"/>
    </xf>
    <xf numFmtId="0" fontId="23" fillId="0" borderId="3">
      <alignment horizontal="left" vertical="center"/>
    </xf>
    <xf numFmtId="0" fontId="23" fillId="0" borderId="3">
      <alignment horizontal="left" vertical="center"/>
    </xf>
    <xf numFmtId="0" fontId="23" fillId="0" borderId="3">
      <alignment horizontal="left" vertical="center"/>
    </xf>
    <xf numFmtId="0" fontId="23" fillId="0" borderId="3">
      <alignment horizontal="left" vertical="center"/>
    </xf>
    <xf numFmtId="0" fontId="23" fillId="0" borderId="3">
      <alignment horizontal="left" vertical="center"/>
    </xf>
    <xf numFmtId="0" fontId="23" fillId="0" borderId="3">
      <alignment horizontal="left" vertical="center"/>
    </xf>
    <xf numFmtId="0" fontId="23" fillId="0" borderId="3">
      <alignment horizontal="left" vertical="center"/>
    </xf>
    <xf numFmtId="0" fontId="23" fillId="0" borderId="3">
      <alignment horizontal="left" vertical="center"/>
    </xf>
    <xf numFmtId="0" fontId="23" fillId="0" borderId="3">
      <alignment horizontal="left" vertical="center"/>
    </xf>
    <xf numFmtId="0" fontId="23" fillId="0" borderId="3">
      <alignment horizontal="left" vertical="center"/>
    </xf>
    <xf numFmtId="0" fontId="23" fillId="0" borderId="3">
      <alignment horizontal="left" vertical="center"/>
    </xf>
    <xf numFmtId="0" fontId="23" fillId="0" borderId="3">
      <alignment horizontal="left" vertical="center"/>
    </xf>
    <xf numFmtId="0" fontId="23" fillId="0" borderId="3">
      <alignment horizontal="left" vertical="center"/>
    </xf>
    <xf numFmtId="0" fontId="23" fillId="0" borderId="3">
      <alignment horizontal="left" vertical="center"/>
    </xf>
    <xf numFmtId="0" fontId="23" fillId="0" borderId="3">
      <alignment horizontal="left" vertical="center"/>
    </xf>
    <xf numFmtId="0" fontId="23" fillId="0" borderId="3">
      <alignment horizontal="left" vertical="center"/>
    </xf>
    <xf numFmtId="0" fontId="23" fillId="0" borderId="3">
      <alignment horizontal="left" vertical="center"/>
    </xf>
    <xf numFmtId="0" fontId="23" fillId="0" borderId="3">
      <alignment horizontal="left" vertical="center"/>
    </xf>
    <xf numFmtId="0" fontId="23" fillId="0" borderId="3">
      <alignment horizontal="left" vertical="center"/>
    </xf>
    <xf numFmtId="0" fontId="23" fillId="0" borderId="3">
      <alignment horizontal="left" vertical="center"/>
    </xf>
    <xf numFmtId="0" fontId="23" fillId="0" borderId="3">
      <alignment horizontal="left" vertical="center"/>
    </xf>
    <xf numFmtId="0" fontId="23" fillId="0" borderId="3">
      <alignment horizontal="left" vertical="center"/>
    </xf>
    <xf numFmtId="0" fontId="23" fillId="0" borderId="3">
      <alignment horizontal="left" vertical="center"/>
    </xf>
    <xf numFmtId="0" fontId="23" fillId="0" borderId="3">
      <alignment horizontal="left" vertical="center"/>
    </xf>
    <xf numFmtId="0" fontId="23" fillId="0" borderId="3">
      <alignment horizontal="left" vertical="center"/>
    </xf>
    <xf numFmtId="0" fontId="23" fillId="0" borderId="3">
      <alignment horizontal="left" vertical="center"/>
    </xf>
    <xf numFmtId="0" fontId="23" fillId="0" borderId="3">
      <alignment horizontal="left" vertical="center"/>
    </xf>
    <xf numFmtId="0" fontId="23" fillId="0" borderId="3">
      <alignment horizontal="left" vertical="center"/>
    </xf>
    <xf numFmtId="0" fontId="23" fillId="0" borderId="3">
      <alignment horizontal="left" vertical="center"/>
    </xf>
    <xf numFmtId="0" fontId="23" fillId="0" borderId="3">
      <alignment horizontal="left" vertical="center"/>
    </xf>
    <xf numFmtId="0" fontId="23" fillId="0" borderId="3">
      <alignment horizontal="left" vertical="center"/>
    </xf>
    <xf numFmtId="0" fontId="23" fillId="0" borderId="3">
      <alignment horizontal="left" vertical="center"/>
    </xf>
    <xf numFmtId="0" fontId="23" fillId="0" borderId="3">
      <alignment horizontal="left" vertical="center"/>
    </xf>
    <xf numFmtId="0" fontId="23" fillId="0" borderId="3">
      <alignment horizontal="left" vertical="center"/>
    </xf>
    <xf numFmtId="0" fontId="23" fillId="0" borderId="3">
      <alignment horizontal="left" vertical="center"/>
    </xf>
    <xf numFmtId="0" fontId="23" fillId="0" borderId="3">
      <alignment horizontal="left" vertical="center"/>
    </xf>
    <xf numFmtId="0" fontId="23" fillId="0" borderId="3">
      <alignment horizontal="left" vertical="center"/>
    </xf>
    <xf numFmtId="0" fontId="23" fillId="0" borderId="3">
      <alignment horizontal="left" vertical="center"/>
    </xf>
    <xf numFmtId="0" fontId="23" fillId="0" borderId="3">
      <alignment horizontal="left" vertical="center"/>
    </xf>
    <xf numFmtId="0" fontId="23" fillId="0" borderId="3">
      <alignment horizontal="left" vertical="center"/>
    </xf>
    <xf numFmtId="0" fontId="23" fillId="0" borderId="3">
      <alignment horizontal="left" vertical="center"/>
    </xf>
    <xf numFmtId="0" fontId="23" fillId="0" borderId="3">
      <alignment horizontal="left" vertical="center"/>
    </xf>
    <xf numFmtId="0" fontId="23" fillId="0" borderId="3">
      <alignment horizontal="left" vertical="center"/>
    </xf>
    <xf numFmtId="0" fontId="23" fillId="0" borderId="3">
      <alignment horizontal="left" vertical="center"/>
    </xf>
    <xf numFmtId="0" fontId="23" fillId="0" borderId="3">
      <alignment horizontal="left" vertical="center"/>
    </xf>
    <xf numFmtId="0" fontId="23" fillId="0" borderId="3">
      <alignment horizontal="left" vertical="center"/>
    </xf>
    <xf numFmtId="0" fontId="23" fillId="0" borderId="3">
      <alignment horizontal="left" vertical="center"/>
    </xf>
    <xf numFmtId="0" fontId="23" fillId="0" borderId="3">
      <alignment horizontal="left" vertical="center"/>
    </xf>
    <xf numFmtId="0" fontId="23" fillId="0" borderId="3">
      <alignment horizontal="left" vertical="center"/>
    </xf>
    <xf numFmtId="0" fontId="23" fillId="0" borderId="3">
      <alignment horizontal="left" vertical="center"/>
    </xf>
    <xf numFmtId="0" fontId="23" fillId="0" borderId="3">
      <alignment horizontal="left" vertical="center"/>
    </xf>
    <xf numFmtId="0" fontId="23" fillId="0" borderId="3">
      <alignment horizontal="left" vertical="center"/>
    </xf>
    <xf numFmtId="0" fontId="23" fillId="0" borderId="3">
      <alignment horizontal="left" vertical="center"/>
    </xf>
    <xf numFmtId="0" fontId="23" fillId="0" borderId="3">
      <alignment horizontal="left" vertical="center"/>
    </xf>
    <xf numFmtId="0" fontId="23" fillId="0" borderId="3">
      <alignment horizontal="left" vertical="center"/>
    </xf>
    <xf numFmtId="0" fontId="23" fillId="0" borderId="3">
      <alignment horizontal="left" vertical="center"/>
    </xf>
    <xf numFmtId="0" fontId="23" fillId="0" borderId="3">
      <alignment horizontal="left" vertical="center"/>
    </xf>
    <xf numFmtId="0" fontId="23" fillId="0" borderId="3">
      <alignment horizontal="left" vertical="center"/>
    </xf>
    <xf numFmtId="0" fontId="23" fillId="0" borderId="3">
      <alignment horizontal="left" vertical="center"/>
    </xf>
    <xf numFmtId="0" fontId="23" fillId="0" borderId="3">
      <alignment horizontal="left" vertical="center"/>
    </xf>
    <xf numFmtId="0" fontId="23" fillId="0" borderId="3">
      <alignment horizontal="left" vertical="center"/>
    </xf>
    <xf numFmtId="0" fontId="23" fillId="0" borderId="3">
      <alignment horizontal="left" vertical="center"/>
    </xf>
    <xf numFmtId="0" fontId="23" fillId="0" borderId="3">
      <alignment horizontal="left" vertical="center"/>
    </xf>
    <xf numFmtId="0" fontId="23" fillId="0" borderId="3">
      <alignment horizontal="left" vertical="center"/>
    </xf>
    <xf numFmtId="0" fontId="23" fillId="0" borderId="3">
      <alignment horizontal="left" vertical="center"/>
    </xf>
    <xf numFmtId="0" fontId="23" fillId="0" borderId="3">
      <alignment horizontal="left" vertical="center"/>
    </xf>
    <xf numFmtId="0" fontId="23" fillId="0" borderId="3">
      <alignment horizontal="left" vertical="center"/>
    </xf>
    <xf numFmtId="0" fontId="23" fillId="0" borderId="3">
      <alignment horizontal="left" vertical="center"/>
    </xf>
    <xf numFmtId="0" fontId="23" fillId="0" borderId="3">
      <alignment horizontal="left" vertical="center"/>
    </xf>
    <xf numFmtId="0" fontId="23" fillId="0" borderId="3">
      <alignment horizontal="left" vertical="center"/>
    </xf>
    <xf numFmtId="0" fontId="23" fillId="0" borderId="3">
      <alignment horizontal="left" vertical="center"/>
    </xf>
    <xf numFmtId="0" fontId="23" fillId="0" borderId="3">
      <alignment horizontal="left" vertical="center"/>
    </xf>
    <xf numFmtId="0" fontId="23" fillId="0" borderId="3">
      <alignment horizontal="left" vertical="center"/>
    </xf>
    <xf numFmtId="0" fontId="23" fillId="0" borderId="3">
      <alignment horizontal="left" vertical="center"/>
    </xf>
    <xf numFmtId="0" fontId="23" fillId="0" borderId="3">
      <alignment horizontal="left" vertical="center"/>
    </xf>
    <xf numFmtId="0" fontId="23" fillId="0" borderId="3">
      <alignment horizontal="left" vertical="center"/>
    </xf>
    <xf numFmtId="0" fontId="23" fillId="0" borderId="3">
      <alignment horizontal="left" vertical="center"/>
    </xf>
    <xf numFmtId="0" fontId="23" fillId="0" borderId="3">
      <alignment horizontal="left" vertical="center"/>
    </xf>
    <xf numFmtId="0" fontId="23" fillId="0" borderId="3">
      <alignment horizontal="left" vertical="center"/>
    </xf>
    <xf numFmtId="0" fontId="23" fillId="0" borderId="3">
      <alignment horizontal="left" vertical="center"/>
    </xf>
    <xf numFmtId="0" fontId="23" fillId="0" borderId="3">
      <alignment horizontal="left" vertical="center"/>
    </xf>
    <xf numFmtId="0" fontId="23" fillId="0" borderId="3">
      <alignment horizontal="left" vertical="center"/>
    </xf>
    <xf numFmtId="0" fontId="23" fillId="0" borderId="3">
      <alignment horizontal="left" vertical="center"/>
    </xf>
    <xf numFmtId="0" fontId="23" fillId="0" borderId="3">
      <alignment horizontal="left" vertical="center"/>
    </xf>
    <xf numFmtId="0" fontId="23" fillId="0" borderId="3">
      <alignment horizontal="left" vertical="center"/>
    </xf>
    <xf numFmtId="0" fontId="23" fillId="0" borderId="3">
      <alignment horizontal="left" vertical="center"/>
    </xf>
    <xf numFmtId="0" fontId="23" fillId="0" borderId="3">
      <alignment horizontal="left" vertical="center"/>
    </xf>
    <xf numFmtId="0" fontId="23" fillId="0" borderId="3">
      <alignment horizontal="left" vertical="center"/>
    </xf>
    <xf numFmtId="0" fontId="23" fillId="0" borderId="3">
      <alignment horizontal="left" vertical="center"/>
    </xf>
    <xf numFmtId="0" fontId="23" fillId="0" borderId="3">
      <alignment horizontal="left" vertical="center"/>
    </xf>
    <xf numFmtId="0" fontId="23" fillId="0" borderId="3">
      <alignment horizontal="left" vertical="center"/>
    </xf>
    <xf numFmtId="0" fontId="23" fillId="0" borderId="3">
      <alignment horizontal="left" vertical="center"/>
    </xf>
    <xf numFmtId="0" fontId="23" fillId="0" borderId="3">
      <alignment horizontal="left" vertical="center"/>
    </xf>
    <xf numFmtId="0" fontId="148" fillId="43" borderId="0"/>
    <xf numFmtId="0" fontId="149" fillId="80" borderId="204" applyBorder="0" applyAlignment="0"/>
    <xf numFmtId="0" fontId="150" fillId="43" borderId="0" applyNumberFormat="0" applyFill="0" applyBorder="0"/>
    <xf numFmtId="0" fontId="151" fillId="0" borderId="0" applyNumberFormat="0" applyFill="0" applyBorder="0" applyAlignment="0" applyProtection="0"/>
    <xf numFmtId="38" fontId="70" fillId="0" borderId="0">
      <protection locked="0"/>
    </xf>
    <xf numFmtId="38" fontId="70" fillId="0" borderId="0">
      <protection locked="0"/>
    </xf>
    <xf numFmtId="209" fontId="152" fillId="0" borderId="0">
      <protection locked="0"/>
    </xf>
    <xf numFmtId="209" fontId="153" fillId="0" borderId="0">
      <protection locked="0"/>
    </xf>
    <xf numFmtId="209" fontId="153" fillId="0" borderId="0">
      <protection locked="0"/>
    </xf>
    <xf numFmtId="38" fontId="70" fillId="0" borderId="0">
      <protection locked="0"/>
    </xf>
    <xf numFmtId="38" fontId="70" fillId="0" borderId="0">
      <protection locked="0"/>
    </xf>
    <xf numFmtId="209" fontId="152" fillId="0" borderId="0">
      <protection locked="0"/>
    </xf>
    <xf numFmtId="209" fontId="153" fillId="0" borderId="0">
      <protection locked="0"/>
    </xf>
    <xf numFmtId="209" fontId="153" fillId="0" borderId="0">
      <protection locked="0"/>
    </xf>
    <xf numFmtId="12" fontId="16" fillId="17" borderId="205" applyNumberFormat="0" applyBorder="0" applyAlignment="0" applyProtection="0">
      <alignment horizontal="center"/>
    </xf>
    <xf numFmtId="0" fontId="124" fillId="0" borderId="0" applyNumberFormat="0" applyFill="0" applyBorder="0" applyAlignment="0" applyProtection="0"/>
    <xf numFmtId="0" fontId="154" fillId="0" borderId="0" applyNumberFormat="0" applyFill="0" applyBorder="0" applyAlignment="0" applyProtection="0">
      <alignment vertical="top"/>
      <protection locked="0"/>
    </xf>
    <xf numFmtId="0" fontId="16" fillId="29" borderId="13" applyBorder="0">
      <protection locked="0"/>
    </xf>
    <xf numFmtId="10" fontId="21" fillId="44" borderId="206" applyNumberFormat="0" applyBorder="0" applyAlignment="0" applyProtection="0"/>
    <xf numFmtId="10" fontId="21" fillId="44" borderId="206" applyNumberFormat="0" applyBorder="0" applyAlignment="0" applyProtection="0"/>
    <xf numFmtId="10" fontId="21" fillId="44" borderId="206" applyNumberFormat="0" applyBorder="0" applyAlignment="0" applyProtection="0"/>
    <xf numFmtId="10" fontId="21" fillId="44" borderId="206" applyNumberFormat="0" applyBorder="0" applyAlignment="0" applyProtection="0"/>
    <xf numFmtId="10" fontId="21" fillId="44" borderId="206" applyNumberFormat="0" applyBorder="0" applyAlignment="0" applyProtection="0"/>
    <xf numFmtId="10" fontId="21" fillId="44" borderId="206" applyNumberFormat="0" applyBorder="0" applyAlignment="0" applyProtection="0"/>
    <xf numFmtId="10" fontId="21" fillId="44" borderId="206" applyNumberFormat="0" applyBorder="0" applyAlignment="0" applyProtection="0"/>
    <xf numFmtId="10" fontId="21" fillId="44" borderId="206" applyNumberFormat="0" applyBorder="0" applyAlignment="0" applyProtection="0"/>
    <xf numFmtId="10" fontId="21" fillId="44" borderId="206" applyNumberFormat="0" applyBorder="0" applyAlignment="0" applyProtection="0"/>
    <xf numFmtId="10" fontId="21" fillId="44" borderId="206" applyNumberFormat="0" applyBorder="0" applyAlignment="0" applyProtection="0"/>
    <xf numFmtId="10" fontId="21" fillId="44" borderId="206" applyNumberFormat="0" applyBorder="0" applyAlignment="0" applyProtection="0"/>
    <xf numFmtId="10" fontId="21" fillId="44" borderId="206" applyNumberFormat="0" applyBorder="0" applyAlignment="0" applyProtection="0"/>
    <xf numFmtId="10" fontId="21" fillId="44" borderId="206" applyNumberFormat="0" applyBorder="0" applyAlignment="0" applyProtection="0"/>
    <xf numFmtId="10" fontId="21" fillId="44" borderId="206" applyNumberFormat="0" applyBorder="0" applyAlignment="0" applyProtection="0"/>
    <xf numFmtId="10" fontId="21" fillId="44" borderId="206" applyNumberFormat="0" applyBorder="0" applyAlignment="0" applyProtection="0"/>
    <xf numFmtId="10" fontId="21" fillId="44" borderId="206" applyNumberFormat="0" applyBorder="0" applyAlignment="0" applyProtection="0"/>
    <xf numFmtId="10" fontId="21" fillId="44" borderId="206" applyNumberFormat="0" applyBorder="0" applyAlignment="0" applyProtection="0"/>
    <xf numFmtId="10" fontId="21" fillId="44" borderId="206" applyNumberFormat="0" applyBorder="0" applyAlignment="0" applyProtection="0"/>
    <xf numFmtId="10" fontId="21" fillId="44" borderId="206" applyNumberFormat="0" applyBorder="0" applyAlignment="0" applyProtection="0"/>
    <xf numFmtId="10" fontId="21" fillId="44" borderId="206" applyNumberFormat="0" applyBorder="0" applyAlignment="0" applyProtection="0"/>
    <xf numFmtId="10" fontId="21" fillId="44" borderId="206" applyNumberFormat="0" applyBorder="0" applyAlignment="0" applyProtection="0"/>
    <xf numFmtId="10" fontId="21" fillId="44" borderId="206" applyNumberFormat="0" applyBorder="0" applyAlignment="0" applyProtection="0"/>
    <xf numFmtId="10" fontId="21" fillId="44" borderId="206" applyNumberFormat="0" applyBorder="0" applyAlignment="0" applyProtection="0"/>
    <xf numFmtId="10" fontId="21" fillId="44" borderId="206" applyNumberFormat="0" applyBorder="0" applyAlignment="0" applyProtection="0"/>
    <xf numFmtId="10" fontId="21" fillId="44" borderId="206" applyNumberFormat="0" applyBorder="0" applyAlignment="0" applyProtection="0"/>
    <xf numFmtId="10" fontId="21" fillId="44" borderId="206" applyNumberFormat="0" applyBorder="0" applyAlignment="0" applyProtection="0"/>
    <xf numFmtId="10" fontId="21" fillId="44" borderId="206" applyNumberFormat="0" applyBorder="0" applyAlignment="0" applyProtection="0"/>
    <xf numFmtId="10" fontId="21" fillId="44" borderId="206" applyNumberFormat="0" applyBorder="0" applyAlignment="0" applyProtection="0"/>
    <xf numFmtId="10" fontId="21" fillId="44" borderId="206" applyNumberFormat="0" applyBorder="0" applyAlignment="0" applyProtection="0"/>
    <xf numFmtId="10" fontId="21" fillId="44" borderId="206" applyNumberFormat="0" applyBorder="0" applyAlignment="0" applyProtection="0"/>
    <xf numFmtId="10" fontId="21" fillId="44" borderId="206" applyNumberFormat="0" applyBorder="0" applyAlignment="0" applyProtection="0"/>
    <xf numFmtId="10" fontId="21" fillId="44" borderId="206" applyNumberFormat="0" applyBorder="0" applyAlignment="0" applyProtection="0"/>
    <xf numFmtId="10" fontId="21" fillId="44" borderId="206" applyNumberFormat="0" applyBorder="0" applyAlignment="0" applyProtection="0"/>
    <xf numFmtId="10" fontId="21" fillId="44" borderId="206" applyNumberFormat="0" applyBorder="0" applyAlignment="0" applyProtection="0"/>
    <xf numFmtId="10" fontId="21" fillId="44" borderId="206" applyNumberFormat="0" applyBorder="0" applyAlignment="0" applyProtection="0"/>
    <xf numFmtId="10" fontId="21" fillId="44" borderId="206" applyNumberFormat="0" applyBorder="0" applyAlignment="0" applyProtection="0"/>
    <xf numFmtId="10" fontId="21" fillId="44" borderId="206" applyNumberFormat="0" applyBorder="0" applyAlignment="0" applyProtection="0"/>
    <xf numFmtId="10" fontId="21" fillId="44" borderId="206" applyNumberFormat="0" applyBorder="0" applyAlignment="0" applyProtection="0"/>
    <xf numFmtId="10" fontId="21" fillId="44" borderId="206" applyNumberFormat="0" applyBorder="0" applyAlignment="0" applyProtection="0"/>
    <xf numFmtId="10" fontId="21" fillId="44" borderId="206" applyNumberFormat="0" applyBorder="0" applyAlignment="0" applyProtection="0"/>
    <xf numFmtId="10" fontId="21" fillId="44" borderId="206" applyNumberFormat="0" applyBorder="0" applyAlignment="0" applyProtection="0"/>
    <xf numFmtId="10" fontId="21" fillId="44" borderId="206" applyNumberFormat="0" applyBorder="0" applyAlignment="0" applyProtection="0"/>
    <xf numFmtId="10" fontId="21" fillId="44" borderId="206" applyNumberFormat="0" applyBorder="0" applyAlignment="0" applyProtection="0"/>
    <xf numFmtId="10" fontId="21" fillId="44" borderId="206" applyNumberFormat="0" applyBorder="0" applyAlignment="0" applyProtection="0"/>
    <xf numFmtId="10" fontId="21" fillId="44" borderId="206" applyNumberFormat="0" applyBorder="0" applyAlignment="0" applyProtection="0"/>
    <xf numFmtId="10" fontId="21" fillId="44" borderId="206" applyNumberFormat="0" applyBorder="0" applyAlignment="0" applyProtection="0"/>
    <xf numFmtId="10" fontId="21" fillId="44" borderId="206" applyNumberFormat="0" applyBorder="0" applyAlignment="0" applyProtection="0"/>
    <xf numFmtId="10" fontId="21" fillId="44" borderId="206" applyNumberFormat="0" applyBorder="0" applyAlignment="0" applyProtection="0"/>
    <xf numFmtId="10" fontId="21" fillId="44" borderId="206" applyNumberFormat="0" applyBorder="0" applyAlignment="0" applyProtection="0"/>
    <xf numFmtId="10" fontId="21" fillId="44" borderId="206" applyNumberFormat="0" applyBorder="0" applyAlignment="0" applyProtection="0"/>
    <xf numFmtId="10" fontId="21" fillId="44" borderId="206" applyNumberFormat="0" applyBorder="0" applyAlignment="0" applyProtection="0"/>
    <xf numFmtId="10" fontId="21" fillId="44" borderId="206" applyNumberFormat="0" applyBorder="0" applyAlignment="0" applyProtection="0"/>
    <xf numFmtId="10" fontId="21" fillId="44" borderId="206" applyNumberFormat="0" applyBorder="0" applyAlignment="0" applyProtection="0"/>
    <xf numFmtId="10" fontId="21" fillId="44" borderId="206" applyNumberFormat="0" applyBorder="0" applyAlignment="0" applyProtection="0"/>
    <xf numFmtId="10" fontId="21" fillId="44" borderId="206" applyNumberFormat="0" applyBorder="0" applyAlignment="0" applyProtection="0"/>
    <xf numFmtId="10" fontId="21" fillId="44" borderId="206" applyNumberFormat="0" applyBorder="0" applyAlignment="0" applyProtection="0"/>
    <xf numFmtId="10" fontId="21" fillId="44" borderId="206" applyNumberFormat="0" applyBorder="0" applyAlignment="0" applyProtection="0"/>
    <xf numFmtId="10" fontId="21" fillId="44" borderId="206" applyNumberFormat="0" applyBorder="0" applyAlignment="0" applyProtection="0"/>
    <xf numFmtId="10" fontId="21" fillId="44" borderId="206" applyNumberFormat="0" applyBorder="0" applyAlignment="0" applyProtection="0"/>
    <xf numFmtId="10" fontId="21" fillId="44" borderId="206" applyNumberFormat="0" applyBorder="0" applyAlignment="0" applyProtection="0"/>
    <xf numFmtId="10" fontId="21" fillId="44" borderId="206" applyNumberFormat="0" applyBorder="0" applyAlignment="0" applyProtection="0"/>
    <xf numFmtId="10" fontId="21" fillId="44" borderId="206" applyNumberFormat="0" applyBorder="0" applyAlignment="0" applyProtection="0"/>
    <xf numFmtId="10" fontId="21" fillId="44" borderId="206" applyNumberFormat="0" applyBorder="0" applyAlignment="0" applyProtection="0"/>
    <xf numFmtId="10" fontId="21" fillId="44" borderId="206" applyNumberFormat="0" applyBorder="0" applyAlignment="0" applyProtection="0"/>
    <xf numFmtId="10" fontId="21" fillId="44" borderId="206" applyNumberFormat="0" applyBorder="0" applyAlignment="0" applyProtection="0"/>
    <xf numFmtId="10" fontId="21" fillId="44" borderId="206" applyNumberFormat="0" applyBorder="0" applyAlignment="0" applyProtection="0"/>
    <xf numFmtId="10" fontId="21" fillId="44" borderId="206" applyNumberFormat="0" applyBorder="0" applyAlignment="0" applyProtection="0"/>
    <xf numFmtId="10" fontId="21" fillId="44" borderId="206" applyNumberFormat="0" applyBorder="0" applyAlignment="0" applyProtection="0"/>
    <xf numFmtId="10" fontId="21" fillId="44" borderId="206" applyNumberFormat="0" applyBorder="0" applyAlignment="0" applyProtection="0"/>
    <xf numFmtId="10" fontId="21" fillId="44" borderId="206" applyNumberFormat="0" applyBorder="0" applyAlignment="0" applyProtection="0"/>
    <xf numFmtId="10" fontId="21" fillId="44" borderId="206" applyNumberFormat="0" applyBorder="0" applyAlignment="0" applyProtection="0"/>
    <xf numFmtId="10" fontId="21" fillId="44" borderId="206" applyNumberFormat="0" applyBorder="0" applyAlignment="0" applyProtection="0"/>
    <xf numFmtId="10" fontId="21" fillId="44" borderId="206" applyNumberFormat="0" applyBorder="0" applyAlignment="0" applyProtection="0"/>
    <xf numFmtId="10" fontId="21" fillId="44" borderId="206" applyNumberFormat="0" applyBorder="0" applyAlignment="0" applyProtection="0"/>
    <xf numFmtId="10" fontId="21" fillId="44" borderId="206" applyNumberFormat="0" applyBorder="0" applyAlignment="0" applyProtection="0"/>
    <xf numFmtId="10" fontId="21" fillId="44" borderId="206" applyNumberFormat="0" applyBorder="0" applyAlignment="0" applyProtection="0"/>
    <xf numFmtId="10" fontId="21" fillId="44" borderId="206" applyNumberFormat="0" applyBorder="0" applyAlignment="0" applyProtection="0"/>
    <xf numFmtId="10" fontId="21" fillId="44" borderId="206" applyNumberFormat="0" applyBorder="0" applyAlignment="0" applyProtection="0"/>
    <xf numFmtId="10" fontId="21" fillId="44" borderId="206" applyNumberFormat="0" applyBorder="0" applyAlignment="0" applyProtection="0"/>
    <xf numFmtId="10" fontId="21" fillId="44" borderId="206" applyNumberFormat="0" applyBorder="0" applyAlignment="0" applyProtection="0"/>
    <xf numFmtId="10" fontId="21" fillId="44" borderId="206" applyNumberFormat="0" applyBorder="0" applyAlignment="0" applyProtection="0"/>
    <xf numFmtId="10" fontId="21" fillId="44" borderId="206" applyNumberFormat="0" applyBorder="0" applyAlignment="0" applyProtection="0"/>
    <xf numFmtId="10" fontId="21" fillId="44" borderId="206" applyNumberFormat="0" applyBorder="0" applyAlignment="0" applyProtection="0"/>
    <xf numFmtId="10" fontId="21" fillId="44" borderId="206" applyNumberFormat="0" applyBorder="0" applyAlignment="0" applyProtection="0"/>
    <xf numFmtId="10" fontId="21" fillId="44" borderId="206" applyNumberFormat="0" applyBorder="0" applyAlignment="0" applyProtection="0"/>
    <xf numFmtId="10" fontId="21" fillId="44" borderId="206" applyNumberFormat="0" applyBorder="0" applyAlignment="0" applyProtection="0"/>
    <xf numFmtId="10" fontId="21" fillId="44" borderId="206" applyNumberFormat="0" applyBorder="0" applyAlignment="0" applyProtection="0"/>
    <xf numFmtId="10" fontId="21" fillId="44" borderId="206" applyNumberFormat="0" applyBorder="0" applyAlignment="0" applyProtection="0"/>
    <xf numFmtId="10" fontId="21" fillId="44" borderId="206" applyNumberFormat="0" applyBorder="0" applyAlignment="0" applyProtection="0"/>
    <xf numFmtId="10" fontId="21" fillId="44" borderId="206" applyNumberFormat="0" applyBorder="0" applyAlignment="0" applyProtection="0"/>
    <xf numFmtId="10" fontId="21" fillId="44" borderId="206" applyNumberFormat="0" applyBorder="0" applyAlignment="0" applyProtection="0"/>
    <xf numFmtId="10" fontId="21" fillId="44" borderId="206" applyNumberFormat="0" applyBorder="0" applyAlignment="0" applyProtection="0"/>
    <xf numFmtId="10" fontId="21" fillId="44" borderId="206" applyNumberFormat="0" applyBorder="0" applyAlignment="0" applyProtection="0"/>
    <xf numFmtId="10" fontId="21" fillId="44" borderId="206" applyNumberFormat="0" applyBorder="0" applyAlignment="0" applyProtection="0"/>
    <xf numFmtId="10" fontId="21" fillId="44" borderId="206" applyNumberFormat="0" applyBorder="0" applyAlignment="0" applyProtection="0"/>
    <xf numFmtId="10" fontId="21" fillId="44" borderId="206" applyNumberFormat="0" applyBorder="0" applyAlignment="0" applyProtection="0"/>
    <xf numFmtId="10" fontId="21" fillId="44" borderId="206" applyNumberFormat="0" applyBorder="0" applyAlignment="0" applyProtection="0"/>
    <xf numFmtId="10" fontId="21" fillId="44" borderId="206" applyNumberFormat="0" applyBorder="0" applyAlignment="0" applyProtection="0"/>
    <xf numFmtId="10" fontId="21" fillId="44" borderId="206" applyNumberFormat="0" applyBorder="0" applyAlignment="0" applyProtection="0"/>
    <xf numFmtId="10" fontId="21" fillId="44" borderId="206" applyNumberFormat="0" applyBorder="0" applyAlignment="0" applyProtection="0"/>
    <xf numFmtId="10" fontId="21" fillId="44" borderId="206" applyNumberFormat="0" applyBorder="0" applyAlignment="0" applyProtection="0"/>
    <xf numFmtId="10" fontId="21" fillId="44" borderId="206" applyNumberFormat="0" applyBorder="0" applyAlignment="0" applyProtection="0"/>
    <xf numFmtId="10" fontId="21" fillId="44" borderId="206" applyNumberFormat="0" applyBorder="0" applyAlignment="0" applyProtection="0"/>
    <xf numFmtId="10" fontId="21" fillId="44" borderId="206" applyNumberFormat="0" applyBorder="0" applyAlignment="0" applyProtection="0"/>
    <xf numFmtId="10" fontId="21" fillId="44" borderId="206" applyNumberFormat="0" applyBorder="0" applyAlignment="0" applyProtection="0"/>
    <xf numFmtId="10" fontId="21" fillId="44" borderId="206" applyNumberFormat="0" applyBorder="0" applyAlignment="0" applyProtection="0"/>
    <xf numFmtId="10" fontId="21" fillId="44" borderId="206" applyNumberFormat="0" applyBorder="0" applyAlignment="0" applyProtection="0"/>
    <xf numFmtId="10" fontId="21" fillId="44" borderId="206" applyNumberFormat="0" applyBorder="0" applyAlignment="0" applyProtection="0"/>
    <xf numFmtId="10" fontId="21" fillId="44" borderId="206" applyNumberFormat="0" applyBorder="0" applyAlignment="0" applyProtection="0"/>
    <xf numFmtId="10" fontId="21" fillId="44" borderId="206" applyNumberFormat="0" applyBorder="0" applyAlignment="0" applyProtection="0"/>
    <xf numFmtId="10" fontId="21" fillId="44" borderId="206" applyNumberFormat="0" applyBorder="0" applyAlignment="0" applyProtection="0"/>
    <xf numFmtId="10" fontId="21" fillId="44" borderId="206" applyNumberFormat="0" applyBorder="0" applyAlignment="0" applyProtection="0"/>
    <xf numFmtId="10" fontId="21" fillId="44" borderId="206" applyNumberFormat="0" applyBorder="0" applyAlignment="0" applyProtection="0"/>
    <xf numFmtId="10" fontId="21" fillId="44" borderId="206" applyNumberFormat="0" applyBorder="0" applyAlignment="0" applyProtection="0"/>
    <xf numFmtId="10" fontId="21" fillId="44" borderId="206" applyNumberFormat="0" applyBorder="0" applyAlignment="0" applyProtection="0"/>
    <xf numFmtId="10" fontId="21" fillId="44" borderId="206" applyNumberFormat="0" applyBorder="0" applyAlignment="0" applyProtection="0"/>
    <xf numFmtId="10" fontId="21" fillId="44" borderId="206" applyNumberFormat="0" applyBorder="0" applyAlignment="0" applyProtection="0"/>
    <xf numFmtId="10" fontId="21" fillId="44" borderId="206" applyNumberFormat="0" applyBorder="0" applyAlignment="0" applyProtection="0"/>
    <xf numFmtId="10" fontId="21" fillId="44" borderId="206" applyNumberFormat="0" applyBorder="0" applyAlignment="0" applyProtection="0"/>
    <xf numFmtId="10" fontId="21" fillId="44" borderId="206" applyNumberFormat="0" applyBorder="0" applyAlignment="0" applyProtection="0"/>
    <xf numFmtId="10" fontId="21" fillId="44" borderId="206" applyNumberFormat="0" applyBorder="0" applyAlignment="0" applyProtection="0"/>
    <xf numFmtId="10" fontId="21" fillId="44" borderId="206" applyNumberFormat="0" applyBorder="0" applyAlignment="0" applyProtection="0"/>
    <xf numFmtId="10" fontId="21" fillId="44" borderId="206" applyNumberFormat="0" applyBorder="0" applyAlignment="0" applyProtection="0"/>
    <xf numFmtId="10" fontId="21" fillId="44" borderId="206" applyNumberFormat="0" applyBorder="0" applyAlignment="0" applyProtection="0"/>
    <xf numFmtId="10" fontId="21" fillId="44" borderId="206" applyNumberFormat="0" applyBorder="0" applyAlignment="0" applyProtection="0"/>
    <xf numFmtId="10" fontId="21" fillId="44" borderId="206" applyNumberFormat="0" applyBorder="0" applyAlignment="0" applyProtection="0"/>
    <xf numFmtId="10" fontId="21" fillId="44" borderId="206" applyNumberFormat="0" applyBorder="0" applyAlignment="0" applyProtection="0"/>
    <xf numFmtId="10" fontId="21" fillId="44" borderId="206" applyNumberFormat="0" applyBorder="0" applyAlignment="0" applyProtection="0"/>
    <xf numFmtId="10" fontId="21" fillId="44" borderId="206" applyNumberFormat="0" applyBorder="0" applyAlignment="0" applyProtection="0"/>
    <xf numFmtId="10" fontId="21" fillId="44" borderId="206" applyNumberFormat="0" applyBorder="0" applyAlignment="0" applyProtection="0"/>
    <xf numFmtId="10" fontId="21" fillId="44" borderId="206" applyNumberFormat="0" applyBorder="0" applyAlignment="0" applyProtection="0"/>
    <xf numFmtId="10" fontId="21" fillId="44" borderId="206" applyNumberFormat="0" applyBorder="0" applyAlignment="0" applyProtection="0"/>
    <xf numFmtId="10" fontId="21" fillId="44" borderId="206" applyNumberFormat="0" applyBorder="0" applyAlignment="0" applyProtection="0"/>
    <xf numFmtId="10" fontId="21" fillId="44" borderId="206" applyNumberFormat="0" applyBorder="0" applyAlignment="0" applyProtection="0"/>
    <xf numFmtId="10" fontId="21" fillId="44" borderId="206" applyNumberFormat="0" applyBorder="0" applyAlignment="0" applyProtection="0"/>
    <xf numFmtId="10" fontId="21" fillId="44" borderId="206" applyNumberFormat="0" applyBorder="0" applyAlignment="0" applyProtection="0"/>
    <xf numFmtId="10" fontId="21" fillId="44" borderId="206" applyNumberFormat="0" applyBorder="0" applyAlignment="0" applyProtection="0"/>
    <xf numFmtId="10" fontId="21" fillId="44" borderId="206" applyNumberFormat="0" applyBorder="0" applyAlignment="0" applyProtection="0"/>
    <xf numFmtId="10" fontId="21" fillId="44" borderId="206" applyNumberFormat="0" applyBorder="0" applyAlignment="0" applyProtection="0"/>
    <xf numFmtId="10" fontId="21" fillId="44" borderId="206" applyNumberFormat="0" applyBorder="0" applyAlignment="0" applyProtection="0"/>
    <xf numFmtId="10" fontId="21" fillId="44" borderId="206" applyNumberFormat="0" applyBorder="0" applyAlignment="0" applyProtection="0"/>
    <xf numFmtId="10" fontId="21" fillId="44" borderId="206" applyNumberFormat="0" applyBorder="0" applyAlignment="0" applyProtection="0"/>
    <xf numFmtId="10" fontId="21" fillId="44" borderId="206" applyNumberFormat="0" applyBorder="0" applyAlignment="0" applyProtection="0"/>
    <xf numFmtId="10" fontId="21" fillId="44" borderId="206" applyNumberFormat="0" applyBorder="0" applyAlignment="0" applyProtection="0"/>
    <xf numFmtId="10" fontId="21" fillId="44" borderId="206" applyNumberFormat="0" applyBorder="0" applyAlignment="0" applyProtection="0"/>
    <xf numFmtId="10" fontId="21" fillId="44" borderId="206" applyNumberFormat="0" applyBorder="0" applyAlignment="0" applyProtection="0"/>
    <xf numFmtId="10" fontId="21" fillId="44" borderId="206" applyNumberFormat="0" applyBorder="0" applyAlignment="0" applyProtection="0"/>
    <xf numFmtId="10" fontId="21" fillId="44" borderId="206" applyNumberFormat="0" applyBorder="0" applyAlignment="0" applyProtection="0"/>
    <xf numFmtId="10" fontId="21" fillId="44" borderId="206" applyNumberFormat="0" applyBorder="0" applyAlignment="0" applyProtection="0"/>
    <xf numFmtId="10" fontId="21" fillId="44" borderId="206" applyNumberFormat="0" applyBorder="0" applyAlignment="0" applyProtection="0"/>
    <xf numFmtId="10" fontId="21" fillId="44" borderId="206" applyNumberFormat="0" applyBorder="0" applyAlignment="0" applyProtection="0"/>
    <xf numFmtId="10" fontId="21" fillId="44" borderId="206" applyNumberFormat="0" applyBorder="0" applyAlignment="0" applyProtection="0"/>
    <xf numFmtId="10" fontId="21" fillId="44" borderId="206" applyNumberFormat="0" applyBorder="0" applyAlignment="0" applyProtection="0"/>
    <xf numFmtId="10" fontId="21" fillId="44" borderId="206" applyNumberFormat="0" applyBorder="0" applyAlignment="0" applyProtection="0"/>
    <xf numFmtId="10" fontId="21" fillId="44" borderId="206" applyNumberFormat="0" applyBorder="0" applyAlignment="0" applyProtection="0"/>
    <xf numFmtId="10" fontId="21" fillId="44" borderId="206" applyNumberFormat="0" applyBorder="0" applyAlignment="0" applyProtection="0"/>
    <xf numFmtId="10" fontId="21" fillId="44" borderId="206" applyNumberFormat="0" applyBorder="0" applyAlignment="0" applyProtection="0"/>
    <xf numFmtId="10" fontId="21" fillId="44" borderId="206" applyNumberFormat="0" applyBorder="0" applyAlignment="0" applyProtection="0"/>
    <xf numFmtId="10" fontId="21" fillId="44" borderId="206" applyNumberFormat="0" applyBorder="0" applyAlignment="0" applyProtection="0"/>
    <xf numFmtId="10" fontId="21" fillId="44" borderId="206" applyNumberFormat="0" applyBorder="0" applyAlignment="0" applyProtection="0"/>
    <xf numFmtId="10" fontId="21" fillId="44" borderId="206" applyNumberFormat="0" applyBorder="0" applyAlignment="0" applyProtection="0"/>
    <xf numFmtId="10" fontId="21" fillId="44" borderId="206" applyNumberFormat="0" applyBorder="0" applyAlignment="0" applyProtection="0"/>
    <xf numFmtId="10" fontId="21" fillId="44" borderId="206" applyNumberFormat="0" applyBorder="0" applyAlignment="0" applyProtection="0"/>
    <xf numFmtId="10" fontId="21" fillId="44" borderId="206" applyNumberFormat="0" applyBorder="0" applyAlignment="0" applyProtection="0"/>
    <xf numFmtId="10" fontId="21" fillId="44" borderId="206" applyNumberFormat="0" applyBorder="0" applyAlignment="0" applyProtection="0"/>
    <xf numFmtId="10" fontId="21" fillId="44" borderId="206" applyNumberFormat="0" applyBorder="0" applyAlignment="0" applyProtection="0"/>
    <xf numFmtId="10" fontId="21" fillId="44" borderId="206" applyNumberFormat="0" applyBorder="0" applyAlignment="0" applyProtection="0"/>
    <xf numFmtId="10" fontId="21" fillId="44" borderId="206" applyNumberFormat="0" applyBorder="0" applyAlignment="0" applyProtection="0"/>
    <xf numFmtId="10" fontId="21" fillId="44" borderId="206" applyNumberFormat="0" applyBorder="0" applyAlignment="0" applyProtection="0"/>
    <xf numFmtId="10" fontId="21" fillId="44" borderId="206" applyNumberFormat="0" applyBorder="0" applyAlignment="0" applyProtection="0"/>
    <xf numFmtId="10" fontId="21" fillId="44" borderId="206" applyNumberFormat="0" applyBorder="0" applyAlignment="0" applyProtection="0"/>
    <xf numFmtId="10" fontId="21" fillId="44" borderId="206" applyNumberFormat="0" applyBorder="0" applyAlignment="0" applyProtection="0"/>
    <xf numFmtId="10" fontId="21" fillId="44" borderId="206" applyNumberFormat="0" applyBorder="0" applyAlignment="0" applyProtection="0"/>
    <xf numFmtId="10" fontId="21" fillId="44" borderId="206" applyNumberFormat="0" applyBorder="0" applyAlignment="0" applyProtection="0"/>
    <xf numFmtId="10" fontId="21" fillId="44" borderId="206" applyNumberFormat="0" applyBorder="0" applyAlignment="0" applyProtection="0"/>
    <xf numFmtId="10" fontId="21" fillId="44" borderId="206" applyNumberFormat="0" applyBorder="0" applyAlignment="0" applyProtection="0"/>
    <xf numFmtId="10" fontId="21" fillId="44" borderId="206" applyNumberFormat="0" applyBorder="0" applyAlignment="0" applyProtection="0"/>
    <xf numFmtId="10" fontId="21" fillId="44" borderId="206" applyNumberFormat="0" applyBorder="0" applyAlignment="0" applyProtection="0"/>
    <xf numFmtId="10" fontId="21" fillId="44" borderId="206" applyNumberFormat="0" applyBorder="0" applyAlignment="0" applyProtection="0"/>
    <xf numFmtId="10" fontId="21" fillId="44" borderId="206" applyNumberFormat="0" applyBorder="0" applyAlignment="0" applyProtection="0"/>
    <xf numFmtId="10" fontId="21" fillId="44" borderId="206" applyNumberFormat="0" applyBorder="0" applyAlignment="0" applyProtection="0"/>
    <xf numFmtId="10" fontId="21" fillId="44" borderId="206" applyNumberFormat="0" applyBorder="0" applyAlignment="0" applyProtection="0"/>
    <xf numFmtId="10" fontId="21" fillId="44" borderId="206" applyNumberFormat="0" applyBorder="0" applyAlignment="0" applyProtection="0"/>
    <xf numFmtId="10" fontId="21" fillId="44" borderId="206" applyNumberFormat="0" applyBorder="0" applyAlignment="0" applyProtection="0"/>
    <xf numFmtId="10" fontId="21" fillId="44" borderId="206" applyNumberFormat="0" applyBorder="0" applyAlignment="0" applyProtection="0"/>
    <xf numFmtId="10" fontId="21" fillId="44" borderId="206" applyNumberFormat="0" applyBorder="0" applyAlignment="0" applyProtection="0"/>
    <xf numFmtId="10" fontId="21" fillId="44" borderId="206" applyNumberFormat="0" applyBorder="0" applyAlignment="0" applyProtection="0"/>
    <xf numFmtId="10" fontId="21" fillId="44" borderId="206" applyNumberFormat="0" applyBorder="0" applyAlignment="0" applyProtection="0"/>
    <xf numFmtId="10" fontId="21" fillId="44" borderId="206" applyNumberFormat="0" applyBorder="0" applyAlignment="0" applyProtection="0"/>
    <xf numFmtId="10" fontId="21" fillId="44" borderId="206" applyNumberFormat="0" applyBorder="0" applyAlignment="0" applyProtection="0"/>
    <xf numFmtId="10" fontId="21" fillId="44" borderId="206" applyNumberFormat="0" applyBorder="0" applyAlignment="0" applyProtection="0"/>
    <xf numFmtId="10" fontId="21" fillId="44" borderId="206" applyNumberFormat="0" applyBorder="0" applyAlignment="0" applyProtection="0"/>
    <xf numFmtId="10" fontId="21" fillId="44" borderId="206" applyNumberFormat="0" applyBorder="0" applyAlignment="0" applyProtection="0"/>
    <xf numFmtId="10" fontId="21" fillId="44" borderId="206" applyNumberFormat="0" applyBorder="0" applyAlignment="0" applyProtection="0"/>
    <xf numFmtId="10" fontId="21" fillId="44" borderId="206" applyNumberFormat="0" applyBorder="0" applyAlignment="0" applyProtection="0"/>
    <xf numFmtId="10" fontId="21" fillId="44" borderId="206" applyNumberFormat="0" applyBorder="0" applyAlignment="0" applyProtection="0"/>
    <xf numFmtId="10" fontId="21" fillId="44" borderId="206" applyNumberFormat="0" applyBorder="0" applyAlignment="0" applyProtection="0"/>
    <xf numFmtId="10" fontId="21" fillId="44" borderId="206" applyNumberFormat="0" applyBorder="0" applyAlignment="0" applyProtection="0"/>
    <xf numFmtId="10" fontId="21" fillId="44" borderId="206" applyNumberFormat="0" applyBorder="0" applyAlignment="0" applyProtection="0"/>
    <xf numFmtId="10" fontId="21" fillId="44" borderId="206" applyNumberFormat="0" applyBorder="0" applyAlignment="0" applyProtection="0"/>
    <xf numFmtId="10" fontId="21" fillId="44" borderId="206" applyNumberFormat="0" applyBorder="0" applyAlignment="0" applyProtection="0"/>
    <xf numFmtId="10" fontId="21" fillId="44" borderId="206" applyNumberFormat="0" applyBorder="0" applyAlignment="0" applyProtection="0"/>
    <xf numFmtId="10" fontId="21" fillId="44" borderId="206" applyNumberFormat="0" applyBorder="0" applyAlignment="0" applyProtection="0"/>
    <xf numFmtId="10" fontId="21" fillId="44" borderId="206" applyNumberFormat="0" applyBorder="0" applyAlignment="0" applyProtection="0"/>
    <xf numFmtId="10" fontId="21" fillId="44" borderId="206" applyNumberFormat="0" applyBorder="0" applyAlignment="0" applyProtection="0"/>
    <xf numFmtId="10" fontId="21" fillId="44" borderId="206" applyNumberFormat="0" applyBorder="0" applyAlignment="0" applyProtection="0"/>
    <xf numFmtId="10" fontId="21" fillId="44" borderId="206" applyNumberFormat="0" applyBorder="0" applyAlignment="0" applyProtection="0"/>
    <xf numFmtId="10" fontId="21" fillId="44" borderId="206" applyNumberFormat="0" applyBorder="0" applyAlignment="0" applyProtection="0"/>
    <xf numFmtId="10" fontId="21" fillId="44" borderId="206" applyNumberFormat="0" applyBorder="0" applyAlignment="0" applyProtection="0"/>
    <xf numFmtId="10" fontId="21" fillId="44" borderId="206" applyNumberFormat="0" applyBorder="0" applyAlignment="0" applyProtection="0"/>
    <xf numFmtId="10" fontId="21" fillId="44" borderId="206" applyNumberFormat="0" applyBorder="0" applyAlignment="0" applyProtection="0"/>
    <xf numFmtId="10" fontId="21" fillId="44" borderId="206" applyNumberFormat="0" applyBorder="0" applyAlignment="0" applyProtection="0"/>
    <xf numFmtId="10" fontId="21" fillId="44" borderId="206" applyNumberFormat="0" applyBorder="0" applyAlignment="0" applyProtection="0"/>
    <xf numFmtId="10" fontId="21" fillId="44" borderId="206" applyNumberFormat="0" applyBorder="0" applyAlignment="0" applyProtection="0"/>
    <xf numFmtId="10" fontId="21" fillId="44" borderId="206" applyNumberFormat="0" applyBorder="0" applyAlignment="0" applyProtection="0"/>
    <xf numFmtId="10" fontId="21" fillId="44" borderId="206" applyNumberFormat="0" applyBorder="0" applyAlignment="0" applyProtection="0"/>
    <xf numFmtId="10" fontId="21" fillId="44" borderId="206" applyNumberFormat="0" applyBorder="0" applyAlignment="0" applyProtection="0"/>
    <xf numFmtId="10" fontId="21" fillId="44" borderId="206" applyNumberFormat="0" applyBorder="0" applyAlignment="0" applyProtection="0"/>
    <xf numFmtId="10" fontId="21" fillId="44" borderId="206" applyNumberFormat="0" applyBorder="0" applyAlignment="0" applyProtection="0"/>
    <xf numFmtId="10" fontId="21" fillId="44" borderId="206" applyNumberFormat="0" applyBorder="0" applyAlignment="0" applyProtection="0"/>
    <xf numFmtId="10" fontId="21" fillId="44" borderId="206" applyNumberFormat="0" applyBorder="0" applyAlignment="0" applyProtection="0"/>
    <xf numFmtId="10" fontId="21" fillId="44" borderId="206" applyNumberFormat="0" applyBorder="0" applyAlignment="0" applyProtection="0"/>
    <xf numFmtId="10" fontId="21" fillId="44" borderId="206" applyNumberFormat="0" applyBorder="0" applyAlignment="0" applyProtection="0"/>
    <xf numFmtId="10" fontId="21" fillId="44" borderId="206" applyNumberFormat="0" applyBorder="0" applyAlignment="0" applyProtection="0"/>
    <xf numFmtId="10" fontId="21" fillId="44" borderId="206" applyNumberFormat="0" applyBorder="0" applyAlignment="0" applyProtection="0"/>
    <xf numFmtId="10" fontId="21" fillId="44" borderId="206" applyNumberFormat="0" applyBorder="0" applyAlignment="0" applyProtection="0"/>
    <xf numFmtId="10" fontId="21" fillId="44" borderId="206" applyNumberFormat="0" applyBorder="0" applyAlignment="0" applyProtection="0"/>
    <xf numFmtId="10" fontId="21" fillId="44" borderId="206" applyNumberFormat="0" applyBorder="0" applyAlignment="0" applyProtection="0"/>
    <xf numFmtId="10" fontId="21" fillId="44" borderId="206" applyNumberFormat="0" applyBorder="0" applyAlignment="0" applyProtection="0"/>
    <xf numFmtId="10" fontId="21" fillId="44" borderId="206" applyNumberFormat="0" applyBorder="0" applyAlignment="0" applyProtection="0"/>
    <xf numFmtId="10" fontId="21" fillId="44" borderId="206" applyNumberFormat="0" applyBorder="0" applyAlignment="0" applyProtection="0"/>
    <xf numFmtId="10" fontId="21" fillId="44" borderId="206" applyNumberFormat="0" applyBorder="0" applyAlignment="0" applyProtection="0"/>
    <xf numFmtId="10" fontId="21" fillId="44" borderId="206" applyNumberFormat="0" applyBorder="0" applyAlignment="0" applyProtection="0"/>
    <xf numFmtId="10" fontId="21" fillId="44" borderId="206" applyNumberFormat="0" applyBorder="0" applyAlignment="0" applyProtection="0"/>
    <xf numFmtId="10" fontId="21" fillId="44" borderId="206" applyNumberFormat="0" applyBorder="0" applyAlignment="0" applyProtection="0"/>
    <xf numFmtId="10" fontId="21" fillId="44" borderId="206" applyNumberFormat="0" applyBorder="0" applyAlignment="0" applyProtection="0"/>
    <xf numFmtId="10" fontId="21" fillId="44" borderId="206" applyNumberFormat="0" applyBorder="0" applyAlignment="0" applyProtection="0"/>
    <xf numFmtId="10" fontId="21" fillId="44" borderId="206" applyNumberFormat="0" applyBorder="0" applyAlignment="0" applyProtection="0"/>
    <xf numFmtId="10" fontId="21" fillId="44" borderId="206" applyNumberFormat="0" applyBorder="0" applyAlignment="0" applyProtection="0"/>
    <xf numFmtId="10" fontId="21" fillId="44" borderId="206" applyNumberFormat="0" applyBorder="0" applyAlignment="0" applyProtection="0"/>
    <xf numFmtId="10" fontId="21" fillId="44" borderId="206" applyNumberFormat="0" applyBorder="0" applyAlignment="0" applyProtection="0"/>
    <xf numFmtId="10" fontId="21" fillId="44" borderId="206" applyNumberFormat="0" applyBorder="0" applyAlignment="0" applyProtection="0"/>
    <xf numFmtId="10" fontId="21" fillId="44" borderId="206" applyNumberFormat="0" applyBorder="0" applyAlignment="0" applyProtection="0"/>
    <xf numFmtId="10" fontId="21" fillId="44" borderId="206" applyNumberFormat="0" applyBorder="0" applyAlignment="0" applyProtection="0"/>
    <xf numFmtId="10" fontId="21" fillId="44" borderId="206" applyNumberFormat="0" applyBorder="0" applyAlignment="0" applyProtection="0"/>
    <xf numFmtId="10" fontId="21" fillId="44" borderId="206" applyNumberFormat="0" applyBorder="0" applyAlignment="0" applyProtection="0"/>
    <xf numFmtId="10" fontId="21" fillId="44" borderId="206" applyNumberFormat="0" applyBorder="0" applyAlignment="0" applyProtection="0"/>
    <xf numFmtId="10" fontId="21" fillId="44" borderId="206" applyNumberFormat="0" applyBorder="0" applyAlignment="0" applyProtection="0"/>
    <xf numFmtId="10" fontId="21" fillId="44" borderId="206" applyNumberFormat="0" applyBorder="0" applyAlignment="0" applyProtection="0"/>
    <xf numFmtId="10" fontId="21" fillId="44" borderId="206" applyNumberFormat="0" applyBorder="0" applyAlignment="0" applyProtection="0"/>
    <xf numFmtId="10" fontId="21" fillId="44" borderId="206" applyNumberFormat="0" applyBorder="0" applyAlignment="0" applyProtection="0"/>
    <xf numFmtId="10" fontId="21" fillId="44" borderId="206" applyNumberFormat="0" applyBorder="0" applyAlignment="0" applyProtection="0"/>
    <xf numFmtId="10" fontId="21" fillId="44" borderId="206" applyNumberFormat="0" applyBorder="0" applyAlignment="0" applyProtection="0"/>
    <xf numFmtId="10" fontId="21" fillId="44" borderId="206" applyNumberFormat="0" applyBorder="0" applyAlignment="0" applyProtection="0"/>
    <xf numFmtId="10" fontId="21" fillId="44" borderId="206" applyNumberFormat="0" applyBorder="0" applyAlignment="0" applyProtection="0"/>
    <xf numFmtId="10" fontId="21" fillId="44" borderId="206" applyNumberFormat="0" applyBorder="0" applyAlignment="0" applyProtection="0"/>
    <xf numFmtId="10" fontId="21" fillId="44" borderId="206" applyNumberFormat="0" applyBorder="0" applyAlignment="0" applyProtection="0"/>
    <xf numFmtId="10" fontId="21" fillId="44" borderId="206" applyNumberFormat="0" applyBorder="0" applyAlignment="0" applyProtection="0"/>
    <xf numFmtId="10" fontId="21" fillId="44" borderId="206" applyNumberFormat="0" applyBorder="0" applyAlignment="0" applyProtection="0"/>
    <xf numFmtId="10" fontId="21" fillId="44" borderId="206" applyNumberFormat="0" applyBorder="0" applyAlignment="0" applyProtection="0"/>
    <xf numFmtId="10" fontId="21" fillId="44" borderId="206" applyNumberFormat="0" applyBorder="0" applyAlignment="0" applyProtection="0"/>
    <xf numFmtId="10" fontId="21" fillId="44" borderId="206" applyNumberFormat="0" applyBorder="0" applyAlignment="0" applyProtection="0"/>
    <xf numFmtId="10" fontId="21" fillId="44" borderId="206" applyNumberFormat="0" applyBorder="0" applyAlignment="0" applyProtection="0"/>
    <xf numFmtId="10" fontId="21" fillId="44" borderId="206" applyNumberFormat="0" applyBorder="0" applyAlignment="0" applyProtection="0"/>
    <xf numFmtId="10" fontId="21" fillId="44" borderId="206" applyNumberFormat="0" applyBorder="0" applyAlignment="0" applyProtection="0"/>
    <xf numFmtId="10" fontId="21" fillId="44" borderId="206" applyNumberFormat="0" applyBorder="0" applyAlignment="0" applyProtection="0"/>
    <xf numFmtId="10" fontId="21" fillId="44" borderId="206" applyNumberFormat="0" applyBorder="0" applyAlignment="0" applyProtection="0"/>
    <xf numFmtId="10" fontId="21" fillId="44" borderId="206" applyNumberFormat="0" applyBorder="0" applyAlignment="0" applyProtection="0"/>
    <xf numFmtId="10" fontId="21" fillId="44" borderId="206" applyNumberFormat="0" applyBorder="0" applyAlignment="0" applyProtection="0"/>
    <xf numFmtId="10" fontId="21" fillId="44" borderId="206" applyNumberFormat="0" applyBorder="0" applyAlignment="0" applyProtection="0"/>
    <xf numFmtId="10" fontId="21" fillId="44" borderId="206" applyNumberFormat="0" applyBorder="0" applyAlignment="0" applyProtection="0"/>
    <xf numFmtId="10" fontId="21" fillId="44" borderId="206" applyNumberFormat="0" applyBorder="0" applyAlignment="0" applyProtection="0"/>
    <xf numFmtId="10" fontId="21" fillId="44" borderId="206" applyNumberFormat="0" applyBorder="0" applyAlignment="0" applyProtection="0"/>
    <xf numFmtId="10" fontId="21" fillId="44" borderId="206" applyNumberFormat="0" applyBorder="0" applyAlignment="0" applyProtection="0"/>
    <xf numFmtId="10" fontId="21" fillId="44" borderId="206" applyNumberFormat="0" applyBorder="0" applyAlignment="0" applyProtection="0"/>
    <xf numFmtId="10" fontId="21" fillId="44" borderId="206" applyNumberFormat="0" applyBorder="0" applyAlignment="0" applyProtection="0"/>
    <xf numFmtId="10" fontId="21" fillId="44" borderId="206" applyNumberFormat="0" applyBorder="0" applyAlignment="0" applyProtection="0"/>
    <xf numFmtId="10" fontId="21" fillId="44" borderId="206" applyNumberFormat="0" applyBorder="0" applyAlignment="0" applyProtection="0"/>
    <xf numFmtId="10" fontId="21" fillId="44" borderId="206" applyNumberFormat="0" applyBorder="0" applyAlignment="0" applyProtection="0"/>
    <xf numFmtId="10" fontId="21" fillId="44" borderId="206" applyNumberFormat="0" applyBorder="0" applyAlignment="0" applyProtection="0"/>
    <xf numFmtId="10" fontId="21" fillId="44" borderId="206" applyNumberFormat="0" applyBorder="0" applyAlignment="0" applyProtection="0"/>
    <xf numFmtId="10" fontId="21" fillId="44" borderId="206" applyNumberFormat="0" applyBorder="0" applyAlignment="0" applyProtection="0"/>
    <xf numFmtId="10" fontId="21" fillId="44" borderId="206" applyNumberFormat="0" applyBorder="0" applyAlignment="0" applyProtection="0"/>
    <xf numFmtId="10" fontId="21" fillId="44" borderId="206" applyNumberFormat="0" applyBorder="0" applyAlignment="0" applyProtection="0"/>
    <xf numFmtId="10" fontId="21" fillId="44" borderId="206" applyNumberFormat="0" applyBorder="0" applyAlignment="0" applyProtection="0"/>
    <xf numFmtId="10" fontId="21" fillId="44" borderId="206" applyNumberFormat="0" applyBorder="0" applyAlignment="0" applyProtection="0"/>
    <xf numFmtId="10" fontId="21" fillId="44" borderId="206" applyNumberFormat="0" applyBorder="0" applyAlignment="0" applyProtection="0"/>
    <xf numFmtId="10" fontId="21" fillId="44" borderId="206" applyNumberFormat="0" applyBorder="0" applyAlignment="0" applyProtection="0"/>
    <xf numFmtId="10" fontId="21" fillId="44" borderId="206" applyNumberFormat="0" applyBorder="0" applyAlignment="0" applyProtection="0"/>
    <xf numFmtId="10" fontId="21" fillId="44" borderId="206" applyNumberFormat="0" applyBorder="0" applyAlignment="0" applyProtection="0"/>
    <xf numFmtId="10" fontId="21" fillId="44" borderId="206" applyNumberFormat="0" applyBorder="0" applyAlignment="0" applyProtection="0"/>
    <xf numFmtId="10" fontId="21" fillId="44" borderId="206" applyNumberFormat="0" applyBorder="0" applyAlignment="0" applyProtection="0"/>
    <xf numFmtId="10" fontId="21" fillId="44" borderId="206" applyNumberFormat="0" applyBorder="0" applyAlignment="0" applyProtection="0"/>
    <xf numFmtId="10" fontId="21" fillId="44" borderId="206" applyNumberFormat="0" applyBorder="0" applyAlignment="0" applyProtection="0"/>
    <xf numFmtId="10" fontId="21" fillId="44" borderId="206" applyNumberFormat="0" applyBorder="0" applyAlignment="0" applyProtection="0"/>
    <xf numFmtId="10" fontId="21" fillId="44" borderId="206" applyNumberFormat="0" applyBorder="0" applyAlignment="0" applyProtection="0"/>
    <xf numFmtId="10" fontId="21" fillId="44" borderId="206" applyNumberFormat="0" applyBorder="0" applyAlignment="0" applyProtection="0"/>
    <xf numFmtId="10" fontId="21" fillId="44" borderId="206" applyNumberFormat="0" applyBorder="0" applyAlignment="0" applyProtection="0"/>
    <xf numFmtId="10" fontId="21" fillId="44" borderId="206" applyNumberFormat="0" applyBorder="0" applyAlignment="0" applyProtection="0"/>
    <xf numFmtId="10" fontId="21" fillId="44" borderId="206" applyNumberFormat="0" applyBorder="0" applyAlignment="0" applyProtection="0"/>
    <xf numFmtId="10" fontId="21" fillId="44" borderId="206" applyNumberFormat="0" applyBorder="0" applyAlignment="0" applyProtection="0"/>
    <xf numFmtId="10" fontId="21" fillId="44" borderId="206" applyNumberFormat="0" applyBorder="0" applyAlignment="0" applyProtection="0"/>
    <xf numFmtId="10" fontId="21" fillId="44" borderId="206" applyNumberFormat="0" applyBorder="0" applyAlignment="0" applyProtection="0"/>
    <xf numFmtId="10" fontId="21" fillId="44" borderId="206" applyNumberFormat="0" applyBorder="0" applyAlignment="0" applyProtection="0"/>
    <xf numFmtId="10" fontId="21" fillId="44" borderId="206" applyNumberFormat="0" applyBorder="0" applyAlignment="0" applyProtection="0"/>
    <xf numFmtId="10" fontId="21" fillId="44" borderId="206" applyNumberFormat="0" applyBorder="0" applyAlignment="0" applyProtection="0"/>
    <xf numFmtId="10" fontId="21" fillId="44" borderId="206" applyNumberFormat="0" applyBorder="0" applyAlignment="0" applyProtection="0"/>
    <xf numFmtId="10" fontId="21" fillId="44" borderId="206" applyNumberFormat="0" applyBorder="0" applyAlignment="0" applyProtection="0"/>
    <xf numFmtId="10" fontId="21" fillId="44" borderId="206" applyNumberFormat="0" applyBorder="0" applyAlignment="0" applyProtection="0"/>
    <xf numFmtId="10" fontId="21" fillId="44" borderId="206" applyNumberFormat="0" applyBorder="0" applyAlignment="0" applyProtection="0"/>
    <xf numFmtId="10" fontId="21" fillId="44" borderId="206" applyNumberFormat="0" applyBorder="0" applyAlignment="0" applyProtection="0"/>
    <xf numFmtId="10" fontId="21" fillId="44" borderId="206" applyNumberFormat="0" applyBorder="0" applyAlignment="0" applyProtection="0"/>
    <xf numFmtId="10" fontId="21" fillId="44" borderId="206" applyNumberFormat="0" applyBorder="0" applyAlignment="0" applyProtection="0"/>
    <xf numFmtId="10" fontId="21" fillId="44" borderId="206" applyNumberFormat="0" applyBorder="0" applyAlignment="0" applyProtection="0"/>
    <xf numFmtId="10" fontId="21" fillId="44" borderId="206" applyNumberFormat="0" applyBorder="0" applyAlignment="0" applyProtection="0"/>
    <xf numFmtId="10" fontId="21" fillId="44" borderId="206" applyNumberFormat="0" applyBorder="0" applyAlignment="0" applyProtection="0"/>
    <xf numFmtId="10" fontId="21" fillId="44" borderId="206" applyNumberFormat="0" applyBorder="0" applyAlignment="0" applyProtection="0"/>
    <xf numFmtId="10" fontId="21" fillId="44" borderId="206" applyNumberFormat="0" applyBorder="0" applyAlignment="0" applyProtection="0"/>
    <xf numFmtId="10" fontId="21" fillId="44" borderId="206" applyNumberFormat="0" applyBorder="0" applyAlignment="0" applyProtection="0"/>
    <xf numFmtId="10" fontId="21" fillId="44" borderId="206" applyNumberFormat="0" applyBorder="0" applyAlignment="0" applyProtection="0"/>
    <xf numFmtId="10" fontId="21" fillId="44" borderId="206" applyNumberFormat="0" applyBorder="0" applyAlignment="0" applyProtection="0"/>
    <xf numFmtId="10" fontId="21" fillId="44" borderId="206" applyNumberFormat="0" applyBorder="0" applyAlignment="0" applyProtection="0"/>
    <xf numFmtId="10" fontId="21" fillId="44" borderId="206" applyNumberFormat="0" applyBorder="0" applyAlignment="0" applyProtection="0"/>
    <xf numFmtId="10" fontId="21" fillId="44" borderId="206" applyNumberFormat="0" applyBorder="0" applyAlignment="0" applyProtection="0"/>
    <xf numFmtId="10" fontId="21" fillId="44" borderId="206" applyNumberFormat="0" applyBorder="0" applyAlignment="0" applyProtection="0"/>
    <xf numFmtId="10" fontId="21" fillId="44" borderId="206" applyNumberFormat="0" applyBorder="0" applyAlignment="0" applyProtection="0"/>
    <xf numFmtId="10" fontId="21" fillId="44" borderId="206" applyNumberFormat="0" applyBorder="0" applyAlignment="0" applyProtection="0"/>
    <xf numFmtId="10" fontId="21" fillId="44" borderId="206" applyNumberFormat="0" applyBorder="0" applyAlignment="0" applyProtection="0"/>
    <xf numFmtId="10" fontId="21" fillId="44" borderId="206" applyNumberFormat="0" applyBorder="0" applyAlignment="0" applyProtection="0"/>
    <xf numFmtId="10" fontId="21" fillId="44" borderId="206" applyNumberFormat="0" applyBorder="0" applyAlignment="0" applyProtection="0"/>
    <xf numFmtId="10" fontId="21" fillId="44" borderId="206" applyNumberFormat="0" applyBorder="0" applyAlignment="0" applyProtection="0"/>
    <xf numFmtId="10" fontId="21" fillId="44" borderId="206" applyNumberFormat="0" applyBorder="0" applyAlignment="0" applyProtection="0"/>
    <xf numFmtId="10" fontId="21" fillId="44" borderId="206" applyNumberFormat="0" applyBorder="0" applyAlignment="0" applyProtection="0"/>
    <xf numFmtId="10" fontId="21" fillId="44" borderId="206" applyNumberFormat="0" applyBorder="0" applyAlignment="0" applyProtection="0"/>
    <xf numFmtId="10" fontId="21" fillId="44" borderId="206" applyNumberFormat="0" applyBorder="0" applyAlignment="0" applyProtection="0"/>
    <xf numFmtId="10" fontId="21" fillId="44" borderId="206" applyNumberFormat="0" applyBorder="0" applyAlignment="0" applyProtection="0"/>
    <xf numFmtId="10" fontId="21" fillId="44" borderId="206" applyNumberFormat="0" applyBorder="0" applyAlignment="0" applyProtection="0"/>
    <xf numFmtId="10" fontId="21" fillId="44" borderId="206" applyNumberFormat="0" applyBorder="0" applyAlignment="0" applyProtection="0"/>
    <xf numFmtId="10" fontId="21" fillId="44" borderId="206" applyNumberFormat="0" applyBorder="0" applyAlignment="0" applyProtection="0"/>
    <xf numFmtId="10" fontId="21" fillId="44" borderId="206" applyNumberFormat="0" applyBorder="0" applyAlignment="0" applyProtection="0"/>
    <xf numFmtId="10" fontId="21" fillId="44" borderId="206" applyNumberFormat="0" applyBorder="0" applyAlignment="0" applyProtection="0"/>
    <xf numFmtId="10" fontId="21" fillId="44" borderId="206" applyNumberFormat="0" applyBorder="0" applyAlignment="0" applyProtection="0"/>
    <xf numFmtId="10" fontId="21" fillId="44" borderId="206" applyNumberFormat="0" applyBorder="0" applyAlignment="0" applyProtection="0"/>
    <xf numFmtId="10" fontId="21" fillId="44" borderId="206" applyNumberFormat="0" applyBorder="0" applyAlignment="0" applyProtection="0"/>
    <xf numFmtId="10" fontId="21" fillId="44" borderId="206" applyNumberFormat="0" applyBorder="0" applyAlignment="0" applyProtection="0"/>
    <xf numFmtId="10" fontId="21" fillId="44" borderId="206" applyNumberFormat="0" applyBorder="0" applyAlignment="0" applyProtection="0"/>
    <xf numFmtId="10" fontId="21" fillId="44" borderId="206" applyNumberFormat="0" applyBorder="0" applyAlignment="0" applyProtection="0"/>
    <xf numFmtId="10" fontId="21" fillId="44" borderId="206" applyNumberFormat="0" applyBorder="0" applyAlignment="0" applyProtection="0"/>
    <xf numFmtId="10" fontId="21" fillId="44" borderId="206" applyNumberFormat="0" applyBorder="0" applyAlignment="0" applyProtection="0"/>
    <xf numFmtId="10" fontId="21" fillId="44" borderId="206" applyNumberFormat="0" applyBorder="0" applyAlignment="0" applyProtection="0"/>
    <xf numFmtId="10" fontId="21" fillId="44" borderId="206" applyNumberFormat="0" applyBorder="0" applyAlignment="0" applyProtection="0"/>
    <xf numFmtId="10" fontId="21" fillId="44" borderId="206" applyNumberFormat="0" applyBorder="0" applyAlignment="0" applyProtection="0"/>
    <xf numFmtId="10" fontId="21" fillId="44" borderId="206" applyNumberFormat="0" applyBorder="0" applyAlignment="0" applyProtection="0"/>
    <xf numFmtId="10" fontId="21" fillId="44" borderId="206" applyNumberFormat="0" applyBorder="0" applyAlignment="0" applyProtection="0"/>
    <xf numFmtId="10" fontId="21" fillId="44" borderId="206" applyNumberFormat="0" applyBorder="0" applyAlignment="0" applyProtection="0"/>
    <xf numFmtId="10" fontId="21" fillId="44" borderId="206" applyNumberFormat="0" applyBorder="0" applyAlignment="0" applyProtection="0"/>
    <xf numFmtId="10" fontId="21" fillId="44" borderId="206" applyNumberFormat="0" applyBorder="0" applyAlignment="0" applyProtection="0"/>
    <xf numFmtId="10" fontId="21" fillId="44" borderId="206" applyNumberFormat="0" applyBorder="0" applyAlignment="0" applyProtection="0"/>
    <xf numFmtId="10" fontId="21" fillId="44" borderId="206" applyNumberFormat="0" applyBorder="0" applyAlignment="0" applyProtection="0"/>
    <xf numFmtId="10" fontId="21" fillId="44" borderId="206" applyNumberFormat="0" applyBorder="0" applyAlignment="0" applyProtection="0"/>
    <xf numFmtId="10" fontId="21" fillId="44" borderId="206" applyNumberFormat="0" applyBorder="0" applyAlignment="0" applyProtection="0"/>
    <xf numFmtId="10" fontId="21" fillId="44" borderId="206" applyNumberFormat="0" applyBorder="0" applyAlignment="0" applyProtection="0"/>
    <xf numFmtId="10" fontId="21" fillId="44" borderId="206" applyNumberFormat="0" applyBorder="0" applyAlignment="0" applyProtection="0"/>
    <xf numFmtId="10" fontId="21" fillId="44" borderId="206" applyNumberFormat="0" applyBorder="0" applyAlignment="0" applyProtection="0"/>
    <xf numFmtId="10" fontId="21" fillId="44" borderId="206" applyNumberFormat="0" applyBorder="0" applyAlignment="0" applyProtection="0"/>
    <xf numFmtId="10" fontId="21" fillId="44" borderId="206" applyNumberFormat="0" applyBorder="0" applyAlignment="0" applyProtection="0"/>
    <xf numFmtId="10" fontId="21" fillId="44" borderId="206" applyNumberFormat="0" applyBorder="0" applyAlignment="0" applyProtection="0"/>
    <xf numFmtId="10" fontId="21" fillId="44" borderId="206" applyNumberFormat="0" applyBorder="0" applyAlignment="0" applyProtection="0"/>
    <xf numFmtId="10" fontId="21" fillId="44" borderId="206" applyNumberFormat="0" applyBorder="0" applyAlignment="0" applyProtection="0"/>
    <xf numFmtId="10" fontId="21" fillId="44" borderId="206" applyNumberFormat="0" applyBorder="0" applyAlignment="0" applyProtection="0"/>
    <xf numFmtId="10" fontId="21" fillId="44" borderId="206" applyNumberFormat="0" applyBorder="0" applyAlignment="0" applyProtection="0"/>
    <xf numFmtId="10" fontId="21" fillId="44" borderId="206" applyNumberFormat="0" applyBorder="0" applyAlignment="0" applyProtection="0"/>
    <xf numFmtId="10" fontId="21" fillId="44" borderId="206" applyNumberFormat="0" applyBorder="0" applyAlignment="0" applyProtection="0"/>
    <xf numFmtId="10" fontId="21" fillId="44" borderId="206" applyNumberFormat="0" applyBorder="0" applyAlignment="0" applyProtection="0"/>
    <xf numFmtId="10" fontId="21" fillId="44" borderId="206" applyNumberFormat="0" applyBorder="0" applyAlignment="0" applyProtection="0"/>
    <xf numFmtId="10" fontId="21" fillId="44" borderId="206" applyNumberFormat="0" applyBorder="0" applyAlignment="0" applyProtection="0"/>
    <xf numFmtId="10" fontId="21" fillId="44" borderId="206" applyNumberFormat="0" applyBorder="0" applyAlignment="0" applyProtection="0"/>
    <xf numFmtId="10" fontId="21" fillId="44" borderId="206" applyNumberFormat="0" applyBorder="0" applyAlignment="0" applyProtection="0"/>
    <xf numFmtId="10" fontId="21" fillId="44" borderId="206" applyNumberFormat="0" applyBorder="0" applyAlignment="0" applyProtection="0"/>
    <xf numFmtId="10" fontId="21" fillId="44" borderId="206" applyNumberFormat="0" applyBorder="0" applyAlignment="0" applyProtection="0"/>
    <xf numFmtId="10" fontId="21" fillId="44" borderId="206" applyNumberFormat="0" applyBorder="0" applyAlignment="0" applyProtection="0"/>
    <xf numFmtId="10" fontId="21" fillId="44" borderId="206" applyNumberFormat="0" applyBorder="0" applyAlignment="0" applyProtection="0"/>
    <xf numFmtId="10" fontId="21" fillId="44" borderId="206" applyNumberFormat="0" applyBorder="0" applyAlignment="0" applyProtection="0"/>
    <xf numFmtId="10" fontId="21" fillId="44" borderId="206" applyNumberFormat="0" applyBorder="0" applyAlignment="0" applyProtection="0"/>
    <xf numFmtId="10" fontId="21" fillId="44" borderId="206" applyNumberFormat="0" applyBorder="0" applyAlignment="0" applyProtection="0"/>
    <xf numFmtId="10" fontId="21" fillId="44" borderId="206" applyNumberFormat="0" applyBorder="0" applyAlignment="0" applyProtection="0"/>
    <xf numFmtId="10" fontId="21" fillId="44" borderId="206" applyNumberFormat="0" applyBorder="0" applyAlignment="0" applyProtection="0"/>
    <xf numFmtId="10" fontId="21" fillId="44" borderId="206" applyNumberFormat="0" applyBorder="0" applyAlignment="0" applyProtection="0"/>
    <xf numFmtId="10" fontId="21" fillId="44" borderId="206" applyNumberFormat="0" applyBorder="0" applyAlignment="0" applyProtection="0"/>
    <xf numFmtId="10" fontId="21" fillId="44" borderId="206" applyNumberFormat="0" applyBorder="0" applyAlignment="0" applyProtection="0"/>
    <xf numFmtId="10" fontId="21" fillId="44" borderId="206" applyNumberFormat="0" applyBorder="0" applyAlignment="0" applyProtection="0"/>
    <xf numFmtId="10" fontId="21" fillId="44" borderId="206" applyNumberFormat="0" applyBorder="0" applyAlignment="0" applyProtection="0"/>
    <xf numFmtId="10" fontId="21" fillId="44" borderId="206" applyNumberFormat="0" applyBorder="0" applyAlignment="0" applyProtection="0"/>
    <xf numFmtId="10" fontId="21" fillId="44" borderId="206" applyNumberFormat="0" applyBorder="0" applyAlignment="0" applyProtection="0"/>
    <xf numFmtId="10" fontId="21" fillId="44" borderId="206" applyNumberFormat="0" applyBorder="0" applyAlignment="0" applyProtection="0"/>
    <xf numFmtId="10" fontId="21" fillId="44" borderId="206" applyNumberFormat="0" applyBorder="0" applyAlignment="0" applyProtection="0"/>
    <xf numFmtId="10" fontId="21" fillId="44" borderId="206" applyNumberFormat="0" applyBorder="0" applyAlignment="0" applyProtection="0"/>
    <xf numFmtId="10" fontId="21" fillId="44" borderId="206" applyNumberFormat="0" applyBorder="0" applyAlignment="0" applyProtection="0"/>
    <xf numFmtId="10" fontId="21" fillId="44" borderId="206" applyNumberFormat="0" applyBorder="0" applyAlignment="0" applyProtection="0"/>
    <xf numFmtId="10" fontId="21" fillId="44" borderId="206" applyNumberFormat="0" applyBorder="0" applyAlignment="0" applyProtection="0"/>
    <xf numFmtId="10" fontId="21" fillId="44" borderId="206" applyNumberFormat="0" applyBorder="0" applyAlignment="0" applyProtection="0"/>
    <xf numFmtId="10" fontId="21" fillId="44" borderId="206" applyNumberFormat="0" applyBorder="0" applyAlignment="0" applyProtection="0"/>
    <xf numFmtId="10" fontId="21" fillId="44" borderId="206" applyNumberFormat="0" applyBorder="0" applyAlignment="0" applyProtection="0"/>
    <xf numFmtId="10" fontId="21" fillId="44" borderId="206" applyNumberFormat="0" applyBorder="0" applyAlignment="0" applyProtection="0"/>
    <xf numFmtId="10" fontId="21" fillId="44" borderId="206" applyNumberFormat="0" applyBorder="0" applyAlignment="0" applyProtection="0"/>
    <xf numFmtId="10" fontId="21" fillId="44" borderId="206" applyNumberFormat="0" applyBorder="0" applyAlignment="0" applyProtection="0"/>
    <xf numFmtId="10" fontId="21" fillId="44" borderId="206" applyNumberFormat="0" applyBorder="0" applyAlignment="0" applyProtection="0"/>
    <xf numFmtId="10" fontId="21" fillId="44" borderId="206" applyNumberFormat="0" applyBorder="0" applyAlignment="0" applyProtection="0"/>
    <xf numFmtId="10" fontId="21" fillId="44" borderId="206" applyNumberFormat="0" applyBorder="0" applyAlignment="0" applyProtection="0"/>
    <xf numFmtId="10" fontId="21" fillId="44" borderId="206" applyNumberFormat="0" applyBorder="0" applyAlignment="0" applyProtection="0"/>
    <xf numFmtId="10" fontId="21" fillId="44" borderId="206" applyNumberFormat="0" applyBorder="0" applyAlignment="0" applyProtection="0"/>
    <xf numFmtId="10" fontId="21" fillId="44" borderId="206" applyNumberFormat="0" applyBorder="0" applyAlignment="0" applyProtection="0"/>
    <xf numFmtId="10" fontId="21" fillId="44" borderId="206" applyNumberFormat="0" applyBorder="0" applyAlignment="0" applyProtection="0"/>
    <xf numFmtId="10" fontId="21" fillId="44" borderId="206" applyNumberFormat="0" applyBorder="0" applyAlignment="0" applyProtection="0"/>
    <xf numFmtId="10" fontId="21" fillId="44" borderId="206" applyNumberFormat="0" applyBorder="0" applyAlignment="0" applyProtection="0"/>
    <xf numFmtId="10" fontId="21" fillId="44" borderId="206" applyNumberFormat="0" applyBorder="0" applyAlignment="0" applyProtection="0"/>
    <xf numFmtId="10" fontId="21" fillId="44" borderId="206" applyNumberFormat="0" applyBorder="0" applyAlignment="0" applyProtection="0"/>
    <xf numFmtId="10" fontId="21" fillId="44" borderId="206" applyNumberFormat="0" applyBorder="0" applyAlignment="0" applyProtection="0"/>
    <xf numFmtId="10" fontId="21" fillId="44" borderId="206" applyNumberFormat="0" applyBorder="0" applyAlignment="0" applyProtection="0"/>
    <xf numFmtId="10" fontId="21" fillId="44" borderId="206" applyNumberFormat="0" applyBorder="0" applyAlignment="0" applyProtection="0"/>
    <xf numFmtId="10" fontId="21" fillId="44" borderId="206" applyNumberFormat="0" applyBorder="0" applyAlignment="0" applyProtection="0"/>
    <xf numFmtId="10" fontId="21" fillId="44" borderId="206" applyNumberFormat="0" applyBorder="0" applyAlignment="0" applyProtection="0"/>
    <xf numFmtId="10" fontId="21" fillId="44" borderId="206" applyNumberFormat="0" applyBorder="0" applyAlignment="0" applyProtection="0"/>
    <xf numFmtId="10" fontId="21" fillId="44" borderId="206" applyNumberFormat="0" applyBorder="0" applyAlignment="0" applyProtection="0"/>
    <xf numFmtId="10" fontId="21" fillId="44" borderId="206" applyNumberFormat="0" applyBorder="0" applyAlignment="0" applyProtection="0"/>
    <xf numFmtId="10" fontId="21" fillId="44" borderId="206" applyNumberFormat="0" applyBorder="0" applyAlignment="0" applyProtection="0"/>
    <xf numFmtId="10" fontId="21" fillId="44" borderId="206" applyNumberFormat="0" applyBorder="0" applyAlignment="0" applyProtection="0"/>
    <xf numFmtId="10" fontId="21" fillId="44" borderId="206" applyNumberFormat="0" applyBorder="0" applyAlignment="0" applyProtection="0"/>
    <xf numFmtId="10" fontId="21" fillId="44" borderId="206" applyNumberFormat="0" applyBorder="0" applyAlignment="0" applyProtection="0"/>
    <xf numFmtId="10" fontId="21" fillId="44" borderId="206" applyNumberFormat="0" applyBorder="0" applyAlignment="0" applyProtection="0"/>
    <xf numFmtId="10" fontId="21" fillId="44" borderId="206" applyNumberFormat="0" applyBorder="0" applyAlignment="0" applyProtection="0"/>
    <xf numFmtId="10" fontId="21" fillId="44" borderId="206" applyNumberFormat="0" applyBorder="0" applyAlignment="0" applyProtection="0"/>
    <xf numFmtId="10" fontId="21" fillId="44" borderId="206" applyNumberFormat="0" applyBorder="0" applyAlignment="0" applyProtection="0"/>
    <xf numFmtId="10" fontId="21" fillId="44" borderId="206" applyNumberFormat="0" applyBorder="0" applyAlignment="0" applyProtection="0"/>
    <xf numFmtId="10" fontId="21" fillId="44" borderId="206" applyNumberFormat="0" applyBorder="0" applyAlignment="0" applyProtection="0"/>
    <xf numFmtId="10" fontId="21" fillId="44" borderId="206" applyNumberFormat="0" applyBorder="0" applyAlignment="0" applyProtection="0"/>
    <xf numFmtId="10" fontId="21" fillId="44" borderId="206" applyNumberFormat="0" applyBorder="0" applyAlignment="0" applyProtection="0"/>
    <xf numFmtId="10" fontId="21" fillId="44" borderId="206" applyNumberFormat="0" applyBorder="0" applyAlignment="0" applyProtection="0"/>
    <xf numFmtId="10" fontId="21" fillId="44" borderId="206" applyNumberFormat="0" applyBorder="0" applyAlignment="0" applyProtection="0"/>
    <xf numFmtId="10" fontId="21" fillId="44" borderId="206" applyNumberFormat="0" applyBorder="0" applyAlignment="0" applyProtection="0"/>
    <xf numFmtId="10" fontId="21" fillId="44" borderId="206" applyNumberFormat="0" applyBorder="0" applyAlignment="0" applyProtection="0"/>
    <xf numFmtId="10" fontId="21" fillId="44" borderId="206" applyNumberFormat="0" applyBorder="0" applyAlignment="0" applyProtection="0"/>
    <xf numFmtId="10" fontId="21" fillId="44" borderId="206" applyNumberFormat="0" applyBorder="0" applyAlignment="0" applyProtection="0"/>
    <xf numFmtId="10" fontId="21" fillId="44" borderId="206" applyNumberFormat="0" applyBorder="0" applyAlignment="0" applyProtection="0"/>
    <xf numFmtId="10" fontId="21" fillId="44" borderId="206" applyNumberFormat="0" applyBorder="0" applyAlignment="0" applyProtection="0"/>
    <xf numFmtId="10" fontId="21" fillId="44" borderId="206" applyNumberFormat="0" applyBorder="0" applyAlignment="0" applyProtection="0"/>
    <xf numFmtId="10" fontId="21" fillId="44" borderId="206" applyNumberFormat="0" applyBorder="0" applyAlignment="0" applyProtection="0"/>
    <xf numFmtId="10" fontId="21" fillId="44" borderId="206" applyNumberFormat="0" applyBorder="0" applyAlignment="0" applyProtection="0"/>
    <xf numFmtId="10" fontId="21" fillId="44" borderId="206" applyNumberFormat="0" applyBorder="0" applyAlignment="0" applyProtection="0"/>
    <xf numFmtId="10" fontId="21" fillId="44" borderId="206" applyNumberFormat="0" applyBorder="0" applyAlignment="0" applyProtection="0"/>
    <xf numFmtId="10" fontId="21" fillId="44" borderId="206" applyNumberFormat="0" applyBorder="0" applyAlignment="0" applyProtection="0"/>
    <xf numFmtId="10" fontId="21" fillId="44" borderId="206" applyNumberFormat="0" applyBorder="0" applyAlignment="0" applyProtection="0"/>
    <xf numFmtId="10" fontId="21" fillId="44" borderId="206" applyNumberFormat="0" applyBorder="0" applyAlignment="0" applyProtection="0"/>
    <xf numFmtId="10" fontId="21" fillId="44" borderId="206" applyNumberFormat="0" applyBorder="0" applyAlignment="0" applyProtection="0"/>
    <xf numFmtId="10" fontId="21" fillId="44" borderId="206" applyNumberFormat="0" applyBorder="0" applyAlignment="0" applyProtection="0"/>
    <xf numFmtId="10" fontId="21" fillId="44" borderId="206" applyNumberFormat="0" applyBorder="0" applyAlignment="0" applyProtection="0"/>
    <xf numFmtId="10" fontId="21" fillId="44" borderId="206" applyNumberFormat="0" applyBorder="0" applyAlignment="0" applyProtection="0"/>
    <xf numFmtId="10" fontId="21" fillId="44" borderId="206" applyNumberFormat="0" applyBorder="0" applyAlignment="0" applyProtection="0"/>
    <xf numFmtId="10" fontId="21" fillId="44" borderId="206" applyNumberFormat="0" applyBorder="0" applyAlignment="0" applyProtection="0"/>
    <xf numFmtId="10" fontId="21" fillId="44" borderId="206" applyNumberFormat="0" applyBorder="0" applyAlignment="0" applyProtection="0"/>
    <xf numFmtId="10" fontId="21" fillId="44" borderId="206" applyNumberFormat="0" applyBorder="0" applyAlignment="0" applyProtection="0"/>
    <xf numFmtId="10" fontId="21" fillId="44" borderId="206" applyNumberFormat="0" applyBorder="0" applyAlignment="0" applyProtection="0"/>
    <xf numFmtId="10" fontId="21" fillId="44" borderId="206" applyNumberFormat="0" applyBorder="0" applyAlignment="0" applyProtection="0"/>
    <xf numFmtId="10" fontId="21" fillId="44" borderId="206" applyNumberFormat="0" applyBorder="0" applyAlignment="0" applyProtection="0"/>
    <xf numFmtId="10" fontId="21" fillId="44" borderId="206" applyNumberFormat="0" applyBorder="0" applyAlignment="0" applyProtection="0"/>
    <xf numFmtId="10" fontId="21" fillId="44" borderId="206" applyNumberFormat="0" applyBorder="0" applyAlignment="0" applyProtection="0"/>
    <xf numFmtId="10" fontId="21" fillId="44" borderId="206" applyNumberFormat="0" applyBorder="0" applyAlignment="0" applyProtection="0"/>
    <xf numFmtId="10" fontId="21" fillId="44" borderId="206" applyNumberFormat="0" applyBorder="0" applyAlignment="0" applyProtection="0"/>
    <xf numFmtId="10" fontId="21" fillId="44" borderId="206" applyNumberFormat="0" applyBorder="0" applyAlignment="0" applyProtection="0"/>
    <xf numFmtId="10" fontId="21" fillId="44" borderId="206" applyNumberFormat="0" applyBorder="0" applyAlignment="0" applyProtection="0"/>
    <xf numFmtId="10" fontId="21" fillId="44" borderId="206" applyNumberFormat="0" applyBorder="0" applyAlignment="0" applyProtection="0"/>
    <xf numFmtId="10" fontId="21" fillId="44" borderId="206" applyNumberFormat="0" applyBorder="0" applyAlignment="0" applyProtection="0"/>
    <xf numFmtId="10" fontId="21" fillId="44" borderId="206" applyNumberFormat="0" applyBorder="0" applyAlignment="0" applyProtection="0"/>
    <xf numFmtId="10" fontId="21" fillId="44" borderId="206" applyNumberFormat="0" applyBorder="0" applyAlignment="0" applyProtection="0"/>
    <xf numFmtId="10" fontId="21" fillId="44" borderId="206" applyNumberFormat="0" applyBorder="0" applyAlignment="0" applyProtection="0"/>
    <xf numFmtId="10" fontId="21" fillId="44" borderId="206" applyNumberFormat="0" applyBorder="0" applyAlignment="0" applyProtection="0"/>
    <xf numFmtId="10" fontId="21" fillId="44" borderId="206" applyNumberFormat="0" applyBorder="0" applyAlignment="0" applyProtection="0"/>
    <xf numFmtId="10" fontId="21" fillId="44" borderId="206" applyNumberFormat="0" applyBorder="0" applyAlignment="0" applyProtection="0"/>
    <xf numFmtId="10" fontId="21" fillId="44" borderId="206" applyNumberFormat="0" applyBorder="0" applyAlignment="0" applyProtection="0"/>
    <xf numFmtId="10" fontId="21" fillId="44" borderId="206" applyNumberFormat="0" applyBorder="0" applyAlignment="0" applyProtection="0"/>
    <xf numFmtId="10" fontId="21" fillId="44" borderId="206" applyNumberFormat="0" applyBorder="0" applyAlignment="0" applyProtection="0"/>
    <xf numFmtId="10" fontId="21" fillId="44" borderId="206" applyNumberFormat="0" applyBorder="0" applyAlignment="0" applyProtection="0"/>
    <xf numFmtId="10" fontId="21" fillId="44" borderId="206" applyNumberFormat="0" applyBorder="0" applyAlignment="0" applyProtection="0"/>
    <xf numFmtId="10" fontId="21" fillId="44" borderId="206" applyNumberFormat="0" applyBorder="0" applyAlignment="0" applyProtection="0"/>
    <xf numFmtId="10" fontId="21" fillId="44" borderId="206" applyNumberFormat="0" applyBorder="0" applyAlignment="0" applyProtection="0"/>
    <xf numFmtId="10" fontId="21" fillId="44" borderId="206" applyNumberFormat="0" applyBorder="0" applyAlignment="0" applyProtection="0"/>
    <xf numFmtId="10" fontId="21" fillId="44" borderId="206" applyNumberFormat="0" applyBorder="0" applyAlignment="0" applyProtection="0"/>
    <xf numFmtId="10" fontId="21" fillId="44" borderId="206" applyNumberFormat="0" applyBorder="0" applyAlignment="0" applyProtection="0"/>
    <xf numFmtId="10" fontId="21" fillId="44" borderId="206" applyNumberFormat="0" applyBorder="0" applyAlignment="0" applyProtection="0"/>
    <xf numFmtId="10" fontId="21" fillId="44" borderId="206" applyNumberFormat="0" applyBorder="0" applyAlignment="0" applyProtection="0"/>
    <xf numFmtId="10" fontId="21" fillId="44" borderId="206" applyNumberFormat="0" applyBorder="0" applyAlignment="0" applyProtection="0"/>
    <xf numFmtId="10" fontId="21" fillId="44" borderId="206" applyNumberFormat="0" applyBorder="0" applyAlignment="0" applyProtection="0"/>
    <xf numFmtId="10" fontId="21" fillId="44" borderId="206" applyNumberFormat="0" applyBorder="0" applyAlignment="0" applyProtection="0"/>
    <xf numFmtId="10" fontId="21" fillId="44" borderId="206" applyNumberFormat="0" applyBorder="0" applyAlignment="0" applyProtection="0"/>
    <xf numFmtId="10" fontId="21" fillId="44" borderId="206" applyNumberFormat="0" applyBorder="0" applyAlignment="0" applyProtection="0"/>
    <xf numFmtId="10" fontId="21" fillId="44" borderId="206" applyNumberFormat="0" applyBorder="0" applyAlignment="0" applyProtection="0"/>
    <xf numFmtId="10" fontId="21" fillId="44" borderId="206" applyNumberFormat="0" applyBorder="0" applyAlignment="0" applyProtection="0"/>
    <xf numFmtId="10" fontId="21" fillId="44" borderId="206" applyNumberFormat="0" applyBorder="0" applyAlignment="0" applyProtection="0"/>
    <xf numFmtId="10" fontId="21" fillId="44" borderId="206" applyNumberFormat="0" applyBorder="0" applyAlignment="0" applyProtection="0"/>
    <xf numFmtId="10" fontId="21" fillId="44" borderId="206" applyNumberFormat="0" applyBorder="0" applyAlignment="0" applyProtection="0"/>
    <xf numFmtId="10" fontId="21" fillId="44" borderId="206" applyNumberFormat="0" applyBorder="0" applyAlignment="0" applyProtection="0"/>
    <xf numFmtId="10" fontId="21" fillId="44" borderId="206" applyNumberFormat="0" applyBorder="0" applyAlignment="0" applyProtection="0"/>
    <xf numFmtId="10" fontId="21" fillId="44" borderId="206" applyNumberFormat="0" applyBorder="0" applyAlignment="0" applyProtection="0"/>
    <xf numFmtId="10" fontId="21" fillId="44" borderId="206" applyNumberFormat="0" applyBorder="0" applyAlignment="0" applyProtection="0"/>
    <xf numFmtId="10" fontId="21" fillId="44" borderId="206" applyNumberFormat="0" applyBorder="0" applyAlignment="0" applyProtection="0"/>
    <xf numFmtId="10" fontId="21" fillId="44" borderId="206" applyNumberFormat="0" applyBorder="0" applyAlignment="0" applyProtection="0"/>
    <xf numFmtId="10" fontId="21" fillId="44" borderId="206" applyNumberFormat="0" applyBorder="0" applyAlignment="0" applyProtection="0"/>
    <xf numFmtId="10" fontId="21" fillId="44" borderId="206" applyNumberFormat="0" applyBorder="0" applyAlignment="0" applyProtection="0"/>
    <xf numFmtId="10" fontId="21" fillId="44" borderId="206" applyNumberFormat="0" applyBorder="0" applyAlignment="0" applyProtection="0"/>
    <xf numFmtId="10" fontId="21" fillId="44" borderId="206" applyNumberFormat="0" applyBorder="0" applyAlignment="0" applyProtection="0"/>
    <xf numFmtId="10" fontId="21" fillId="44" borderId="206" applyNumberFormat="0" applyBorder="0" applyAlignment="0" applyProtection="0"/>
    <xf numFmtId="10" fontId="21" fillId="44" borderId="206" applyNumberFormat="0" applyBorder="0" applyAlignment="0" applyProtection="0"/>
    <xf numFmtId="10" fontId="21" fillId="44" borderId="206" applyNumberFormat="0" applyBorder="0" applyAlignment="0" applyProtection="0"/>
    <xf numFmtId="10" fontId="21" fillId="44" borderId="206" applyNumberFormat="0" applyBorder="0" applyAlignment="0" applyProtection="0"/>
    <xf numFmtId="10" fontId="21" fillId="44" borderId="206" applyNumberFormat="0" applyBorder="0" applyAlignment="0" applyProtection="0"/>
    <xf numFmtId="10" fontId="21" fillId="44" borderId="206" applyNumberFormat="0" applyBorder="0" applyAlignment="0" applyProtection="0"/>
    <xf numFmtId="10" fontId="21" fillId="44" borderId="206" applyNumberFormat="0" applyBorder="0" applyAlignment="0" applyProtection="0"/>
    <xf numFmtId="10" fontId="21" fillId="44" borderId="206" applyNumberFormat="0" applyBorder="0" applyAlignment="0" applyProtection="0"/>
    <xf numFmtId="10" fontId="21" fillId="44" borderId="206" applyNumberFormat="0" applyBorder="0" applyAlignment="0" applyProtection="0"/>
    <xf numFmtId="10" fontId="21" fillId="44" borderId="206" applyNumberFormat="0" applyBorder="0" applyAlignment="0" applyProtection="0"/>
    <xf numFmtId="10" fontId="21" fillId="44" borderId="206" applyNumberFormat="0" applyBorder="0" applyAlignment="0" applyProtection="0"/>
    <xf numFmtId="10" fontId="21" fillId="44" borderId="206" applyNumberFormat="0" applyBorder="0" applyAlignment="0" applyProtection="0"/>
    <xf numFmtId="10" fontId="21" fillId="44" borderId="206" applyNumberFormat="0" applyBorder="0" applyAlignment="0" applyProtection="0"/>
    <xf numFmtId="10" fontId="21" fillId="44" borderId="206" applyNumberFormat="0" applyBorder="0" applyAlignment="0" applyProtection="0"/>
    <xf numFmtId="10" fontId="21" fillId="44" borderId="206" applyNumberFormat="0" applyBorder="0" applyAlignment="0" applyProtection="0"/>
    <xf numFmtId="10" fontId="21" fillId="44" borderId="206" applyNumberFormat="0" applyBorder="0" applyAlignment="0" applyProtection="0"/>
    <xf numFmtId="10" fontId="21" fillId="44" borderId="206" applyNumberFormat="0" applyBorder="0" applyAlignment="0" applyProtection="0"/>
    <xf numFmtId="10" fontId="21" fillId="44" borderId="206" applyNumberFormat="0" applyBorder="0" applyAlignment="0" applyProtection="0"/>
    <xf numFmtId="10" fontId="21" fillId="44" borderId="206" applyNumberFormat="0" applyBorder="0" applyAlignment="0" applyProtection="0"/>
    <xf numFmtId="10" fontId="21" fillId="44" borderId="206" applyNumberFormat="0" applyBorder="0" applyAlignment="0" applyProtection="0"/>
    <xf numFmtId="10" fontId="21" fillId="44" borderId="206" applyNumberFormat="0" applyBorder="0" applyAlignment="0" applyProtection="0"/>
    <xf numFmtId="10" fontId="21" fillId="44" borderId="206" applyNumberFormat="0" applyBorder="0" applyAlignment="0" applyProtection="0"/>
    <xf numFmtId="10" fontId="21" fillId="44" borderId="206" applyNumberFormat="0" applyBorder="0" applyAlignment="0" applyProtection="0"/>
    <xf numFmtId="10" fontId="21" fillId="44" borderId="206" applyNumberFormat="0" applyBorder="0" applyAlignment="0" applyProtection="0"/>
    <xf numFmtId="10" fontId="21" fillId="44" borderId="206" applyNumberFormat="0" applyBorder="0" applyAlignment="0" applyProtection="0"/>
    <xf numFmtId="10" fontId="21" fillId="44" borderId="206" applyNumberFormat="0" applyBorder="0" applyAlignment="0" applyProtection="0"/>
    <xf numFmtId="10" fontId="21" fillId="44" borderId="206" applyNumberFormat="0" applyBorder="0" applyAlignment="0" applyProtection="0"/>
    <xf numFmtId="10" fontId="21" fillId="44" borderId="206" applyNumberFormat="0" applyBorder="0" applyAlignment="0" applyProtection="0"/>
    <xf numFmtId="10" fontId="21" fillId="44" borderId="206" applyNumberFormat="0" applyBorder="0" applyAlignment="0" applyProtection="0"/>
    <xf numFmtId="10" fontId="21" fillId="44" borderId="206" applyNumberFormat="0" applyBorder="0" applyAlignment="0" applyProtection="0"/>
    <xf numFmtId="10" fontId="21" fillId="44" borderId="206" applyNumberFormat="0" applyBorder="0" applyAlignment="0" applyProtection="0"/>
    <xf numFmtId="10" fontId="21" fillId="44" borderId="206" applyNumberFormat="0" applyBorder="0" applyAlignment="0" applyProtection="0"/>
    <xf numFmtId="10" fontId="21" fillId="44" borderId="206" applyNumberFormat="0" applyBorder="0" applyAlignment="0" applyProtection="0"/>
    <xf numFmtId="10" fontId="21" fillId="44" borderId="206" applyNumberFormat="0" applyBorder="0" applyAlignment="0" applyProtection="0"/>
    <xf numFmtId="10" fontId="21" fillId="44" borderId="206" applyNumberFormat="0" applyBorder="0" applyAlignment="0" applyProtection="0"/>
    <xf numFmtId="10" fontId="21" fillId="44" borderId="206" applyNumberFormat="0" applyBorder="0" applyAlignment="0" applyProtection="0"/>
    <xf numFmtId="10" fontId="21" fillId="44" borderId="206" applyNumberFormat="0" applyBorder="0" applyAlignment="0" applyProtection="0"/>
    <xf numFmtId="10" fontId="21" fillId="44" borderId="206" applyNumberFormat="0" applyBorder="0" applyAlignment="0" applyProtection="0"/>
    <xf numFmtId="10" fontId="21" fillId="44" borderId="206" applyNumberFormat="0" applyBorder="0" applyAlignment="0" applyProtection="0"/>
    <xf numFmtId="10" fontId="21" fillId="44" borderId="206" applyNumberFormat="0" applyBorder="0" applyAlignment="0" applyProtection="0"/>
    <xf numFmtId="10" fontId="21" fillId="44" borderId="206" applyNumberFormat="0" applyBorder="0" applyAlignment="0" applyProtection="0"/>
    <xf numFmtId="10" fontId="21" fillId="44" borderId="206" applyNumberFormat="0" applyBorder="0" applyAlignment="0" applyProtection="0"/>
    <xf numFmtId="10" fontId="21" fillId="44" borderId="206" applyNumberFormat="0" applyBorder="0" applyAlignment="0" applyProtection="0"/>
    <xf numFmtId="10" fontId="21" fillId="44" borderId="206" applyNumberFormat="0" applyBorder="0" applyAlignment="0" applyProtection="0"/>
    <xf numFmtId="10" fontId="21" fillId="44" borderId="206" applyNumberFormat="0" applyBorder="0" applyAlignment="0" applyProtection="0"/>
    <xf numFmtId="10" fontId="21" fillId="44" borderId="206" applyNumberFormat="0" applyBorder="0" applyAlignment="0" applyProtection="0"/>
    <xf numFmtId="10" fontId="21" fillId="44" borderId="206" applyNumberFormat="0" applyBorder="0" applyAlignment="0" applyProtection="0"/>
    <xf numFmtId="10" fontId="21" fillId="44" borderId="206" applyNumberFormat="0" applyBorder="0" applyAlignment="0" applyProtection="0"/>
    <xf numFmtId="10" fontId="21" fillId="44" borderId="206" applyNumberFormat="0" applyBorder="0" applyAlignment="0" applyProtection="0"/>
    <xf numFmtId="10" fontId="21" fillId="44" borderId="206" applyNumberFormat="0" applyBorder="0" applyAlignment="0" applyProtection="0"/>
    <xf numFmtId="10" fontId="21" fillId="44" borderId="206" applyNumberFormat="0" applyBorder="0" applyAlignment="0" applyProtection="0"/>
    <xf numFmtId="10" fontId="21" fillId="44" borderId="206" applyNumberFormat="0" applyBorder="0" applyAlignment="0" applyProtection="0"/>
    <xf numFmtId="10" fontId="21" fillId="44" borderId="206" applyNumberFormat="0" applyBorder="0" applyAlignment="0" applyProtection="0"/>
    <xf numFmtId="10" fontId="21" fillId="44" borderId="206" applyNumberFormat="0" applyBorder="0" applyAlignment="0" applyProtection="0"/>
    <xf numFmtId="10" fontId="21" fillId="44" borderId="206" applyNumberFormat="0" applyBorder="0" applyAlignment="0" applyProtection="0"/>
    <xf numFmtId="10" fontId="21" fillId="44" borderId="206" applyNumberFormat="0" applyBorder="0" applyAlignment="0" applyProtection="0"/>
    <xf numFmtId="10" fontId="21" fillId="44" borderId="206" applyNumberFormat="0" applyBorder="0" applyAlignment="0" applyProtection="0"/>
    <xf numFmtId="10" fontId="21" fillId="44" borderId="206" applyNumberFormat="0" applyBorder="0" applyAlignment="0" applyProtection="0"/>
    <xf numFmtId="10" fontId="21" fillId="44" borderId="206" applyNumberFormat="0" applyBorder="0" applyAlignment="0" applyProtection="0"/>
    <xf numFmtId="10" fontId="21" fillId="44" borderId="206" applyNumberFormat="0" applyBorder="0" applyAlignment="0" applyProtection="0"/>
    <xf numFmtId="10" fontId="21" fillId="44" borderId="206" applyNumberFormat="0" applyBorder="0" applyAlignment="0" applyProtection="0"/>
    <xf numFmtId="10" fontId="21" fillId="44" borderId="206" applyNumberFormat="0" applyBorder="0" applyAlignment="0" applyProtection="0"/>
    <xf numFmtId="10" fontId="21" fillId="44" borderId="206" applyNumberFormat="0" applyBorder="0" applyAlignment="0" applyProtection="0"/>
    <xf numFmtId="10" fontId="21" fillId="44" borderId="206" applyNumberFormat="0" applyBorder="0" applyAlignment="0" applyProtection="0"/>
    <xf numFmtId="10" fontId="21" fillId="44" borderId="206" applyNumberFormat="0" applyBorder="0" applyAlignment="0" applyProtection="0"/>
    <xf numFmtId="10" fontId="21" fillId="44" borderId="206" applyNumberFormat="0" applyBorder="0" applyAlignment="0" applyProtection="0"/>
    <xf numFmtId="10" fontId="21" fillId="44" borderId="206" applyNumberFormat="0" applyBorder="0" applyAlignment="0" applyProtection="0"/>
    <xf numFmtId="10" fontId="21" fillId="44" borderId="206" applyNumberFormat="0" applyBorder="0" applyAlignment="0" applyProtection="0"/>
    <xf numFmtId="10" fontId="21" fillId="44" borderId="206" applyNumberFormat="0" applyBorder="0" applyAlignment="0" applyProtection="0"/>
    <xf numFmtId="10" fontId="21" fillId="44" borderId="206" applyNumberFormat="0" applyBorder="0" applyAlignment="0" applyProtection="0"/>
    <xf numFmtId="10" fontId="21" fillId="44" borderId="206" applyNumberFormat="0" applyBorder="0" applyAlignment="0" applyProtection="0"/>
    <xf numFmtId="10" fontId="21" fillId="44" borderId="206" applyNumberFormat="0" applyBorder="0" applyAlignment="0" applyProtection="0"/>
    <xf numFmtId="10" fontId="21" fillId="44" borderId="206" applyNumberFormat="0" applyBorder="0" applyAlignment="0" applyProtection="0"/>
    <xf numFmtId="10" fontId="21" fillId="44" borderId="206" applyNumberFormat="0" applyBorder="0" applyAlignment="0" applyProtection="0"/>
    <xf numFmtId="10" fontId="21" fillId="44" borderId="206" applyNumberFormat="0" applyBorder="0" applyAlignment="0" applyProtection="0"/>
    <xf numFmtId="10" fontId="21" fillId="44" borderId="206" applyNumberFormat="0" applyBorder="0" applyAlignment="0" applyProtection="0"/>
    <xf numFmtId="10" fontId="21" fillId="44" borderId="206" applyNumberFormat="0" applyBorder="0" applyAlignment="0" applyProtection="0"/>
    <xf numFmtId="10" fontId="21" fillId="44" borderId="206" applyNumberFormat="0" applyBorder="0" applyAlignment="0" applyProtection="0"/>
    <xf numFmtId="10" fontId="21" fillId="44" borderId="206" applyNumberFormat="0" applyBorder="0" applyAlignment="0" applyProtection="0"/>
    <xf numFmtId="10" fontId="21" fillId="44" borderId="206" applyNumberFormat="0" applyBorder="0" applyAlignment="0" applyProtection="0"/>
    <xf numFmtId="10" fontId="21" fillId="44" borderId="206" applyNumberFormat="0" applyBorder="0" applyAlignment="0" applyProtection="0"/>
    <xf numFmtId="10" fontId="21" fillId="44" borderId="206" applyNumberFormat="0" applyBorder="0" applyAlignment="0" applyProtection="0"/>
    <xf numFmtId="10" fontId="21" fillId="44" borderId="206" applyNumberFormat="0" applyBorder="0" applyAlignment="0" applyProtection="0"/>
    <xf numFmtId="10" fontId="21" fillId="44" borderId="206" applyNumberFormat="0" applyBorder="0" applyAlignment="0" applyProtection="0"/>
    <xf numFmtId="10" fontId="21" fillId="44" borderId="206" applyNumberFormat="0" applyBorder="0" applyAlignment="0" applyProtection="0"/>
    <xf numFmtId="10" fontId="21" fillId="44" borderId="206" applyNumberFormat="0" applyBorder="0" applyAlignment="0" applyProtection="0"/>
    <xf numFmtId="10" fontId="21" fillId="44" borderId="206" applyNumberFormat="0" applyBorder="0" applyAlignment="0" applyProtection="0"/>
    <xf numFmtId="10" fontId="21" fillId="44" borderId="206" applyNumberFormat="0" applyBorder="0" applyAlignment="0" applyProtection="0"/>
    <xf numFmtId="10" fontId="21" fillId="44" borderId="206" applyNumberFormat="0" applyBorder="0" applyAlignment="0" applyProtection="0"/>
    <xf numFmtId="10" fontId="21" fillId="44" borderId="206" applyNumberFormat="0" applyBorder="0" applyAlignment="0" applyProtection="0"/>
    <xf numFmtId="10" fontId="21" fillId="44" borderId="206" applyNumberFormat="0" applyBorder="0" applyAlignment="0" applyProtection="0"/>
    <xf numFmtId="10" fontId="21" fillId="44" borderId="206" applyNumberFormat="0" applyBorder="0" applyAlignment="0" applyProtection="0"/>
    <xf numFmtId="10" fontId="21" fillId="44" borderId="206" applyNumberFormat="0" applyBorder="0" applyAlignment="0" applyProtection="0"/>
    <xf numFmtId="10" fontId="21" fillId="44" borderId="206" applyNumberFormat="0" applyBorder="0" applyAlignment="0" applyProtection="0"/>
    <xf numFmtId="10" fontId="21" fillId="44" borderId="206" applyNumberFormat="0" applyBorder="0" applyAlignment="0" applyProtection="0"/>
    <xf numFmtId="10" fontId="21" fillId="44" borderId="206" applyNumberFormat="0" applyBorder="0" applyAlignment="0" applyProtection="0"/>
    <xf numFmtId="10" fontId="21" fillId="44" borderId="206" applyNumberFormat="0" applyBorder="0" applyAlignment="0" applyProtection="0"/>
    <xf numFmtId="10" fontId="21" fillId="44" borderId="206" applyNumberFormat="0" applyBorder="0" applyAlignment="0" applyProtection="0"/>
    <xf numFmtId="10" fontId="21" fillId="44" borderId="206" applyNumberFormat="0" applyBorder="0" applyAlignment="0" applyProtection="0"/>
    <xf numFmtId="10" fontId="21" fillId="44" borderId="206" applyNumberFormat="0" applyBorder="0" applyAlignment="0" applyProtection="0"/>
    <xf numFmtId="10" fontId="21" fillId="44" borderId="206" applyNumberFormat="0" applyBorder="0" applyAlignment="0" applyProtection="0"/>
    <xf numFmtId="10" fontId="21" fillId="44" borderId="206" applyNumberFormat="0" applyBorder="0" applyAlignment="0" applyProtection="0"/>
    <xf numFmtId="10" fontId="21" fillId="44" borderId="206" applyNumberFormat="0" applyBorder="0" applyAlignment="0" applyProtection="0"/>
    <xf numFmtId="10" fontId="21" fillId="44" borderId="206" applyNumberFormat="0" applyBorder="0" applyAlignment="0" applyProtection="0"/>
    <xf numFmtId="10" fontId="21" fillId="44" borderId="206" applyNumberFormat="0" applyBorder="0" applyAlignment="0" applyProtection="0"/>
    <xf numFmtId="10" fontId="21" fillId="44" borderId="206" applyNumberFormat="0" applyBorder="0" applyAlignment="0" applyProtection="0"/>
    <xf numFmtId="10" fontId="21" fillId="44" borderId="206" applyNumberFormat="0" applyBorder="0" applyAlignment="0" applyProtection="0"/>
    <xf numFmtId="10" fontId="21" fillId="44" borderId="206" applyNumberFormat="0" applyBorder="0" applyAlignment="0" applyProtection="0"/>
    <xf numFmtId="10" fontId="21" fillId="44" borderId="206" applyNumberFormat="0" applyBorder="0" applyAlignment="0" applyProtection="0"/>
    <xf numFmtId="10" fontId="21" fillId="44" borderId="206" applyNumberFormat="0" applyBorder="0" applyAlignment="0" applyProtection="0"/>
    <xf numFmtId="10" fontId="21" fillId="44" borderId="206" applyNumberFormat="0" applyBorder="0" applyAlignment="0" applyProtection="0"/>
    <xf numFmtId="10" fontId="21" fillId="44" borderId="206" applyNumberFormat="0" applyBorder="0" applyAlignment="0" applyProtection="0"/>
    <xf numFmtId="10" fontId="21" fillId="44" borderId="206" applyNumberFormat="0" applyBorder="0" applyAlignment="0" applyProtection="0"/>
    <xf numFmtId="10" fontId="21" fillId="44" borderId="206" applyNumberFormat="0" applyBorder="0" applyAlignment="0" applyProtection="0"/>
    <xf numFmtId="10" fontId="21" fillId="44" borderId="206" applyNumberFormat="0" applyBorder="0" applyAlignment="0" applyProtection="0"/>
    <xf numFmtId="10" fontId="21" fillId="44" borderId="206" applyNumberFormat="0" applyBorder="0" applyAlignment="0" applyProtection="0"/>
    <xf numFmtId="10" fontId="21" fillId="44" borderId="206" applyNumberFormat="0" applyBorder="0" applyAlignment="0" applyProtection="0"/>
    <xf numFmtId="10" fontId="21" fillId="44" borderId="206" applyNumberFormat="0" applyBorder="0" applyAlignment="0" applyProtection="0"/>
    <xf numFmtId="10" fontId="21" fillId="44" borderId="206" applyNumberFormat="0" applyBorder="0" applyAlignment="0" applyProtection="0"/>
    <xf numFmtId="10" fontId="21" fillId="44" borderId="206" applyNumberFormat="0" applyBorder="0" applyAlignment="0" applyProtection="0"/>
    <xf numFmtId="10" fontId="21" fillId="44" borderId="206" applyNumberFormat="0" applyBorder="0" applyAlignment="0" applyProtection="0"/>
    <xf numFmtId="10" fontId="21" fillId="44" borderId="206" applyNumberFormat="0" applyBorder="0" applyAlignment="0" applyProtection="0"/>
    <xf numFmtId="10" fontId="21" fillId="44" borderId="206" applyNumberFormat="0" applyBorder="0" applyAlignment="0" applyProtection="0"/>
    <xf numFmtId="10" fontId="21" fillId="44" borderId="206" applyNumberFormat="0" applyBorder="0" applyAlignment="0" applyProtection="0"/>
    <xf numFmtId="10" fontId="21" fillId="44" borderId="206" applyNumberFormat="0" applyBorder="0" applyAlignment="0" applyProtection="0"/>
    <xf numFmtId="10" fontId="21" fillId="44" borderId="206" applyNumberFormat="0" applyBorder="0" applyAlignment="0" applyProtection="0"/>
    <xf numFmtId="10" fontId="21" fillId="44" borderId="206" applyNumberFormat="0" applyBorder="0" applyAlignment="0" applyProtection="0"/>
    <xf numFmtId="10" fontId="21" fillId="44" borderId="206" applyNumberFormat="0" applyBorder="0" applyAlignment="0" applyProtection="0"/>
    <xf numFmtId="10" fontId="21" fillId="44" borderId="206" applyNumberFormat="0" applyBorder="0" applyAlignment="0" applyProtection="0"/>
    <xf numFmtId="10" fontId="21" fillId="44" borderId="206" applyNumberFormat="0" applyBorder="0" applyAlignment="0" applyProtection="0"/>
    <xf numFmtId="10" fontId="21" fillId="44" borderId="206" applyNumberFormat="0" applyBorder="0" applyAlignment="0" applyProtection="0"/>
    <xf numFmtId="10" fontId="21" fillId="44" borderId="206" applyNumberFormat="0" applyBorder="0" applyAlignment="0" applyProtection="0"/>
    <xf numFmtId="10" fontId="21" fillId="44" borderId="206" applyNumberFormat="0" applyBorder="0" applyAlignment="0" applyProtection="0"/>
    <xf numFmtId="10" fontId="21" fillId="44" borderId="206" applyNumberFormat="0" applyBorder="0" applyAlignment="0" applyProtection="0"/>
    <xf numFmtId="10" fontId="21" fillId="44" borderId="206" applyNumberFormat="0" applyBorder="0" applyAlignment="0" applyProtection="0"/>
    <xf numFmtId="10" fontId="21" fillId="44" borderId="206" applyNumberFormat="0" applyBorder="0" applyAlignment="0" applyProtection="0"/>
    <xf numFmtId="10" fontId="21" fillId="44" borderId="206" applyNumberFormat="0" applyBorder="0" applyAlignment="0" applyProtection="0"/>
    <xf numFmtId="10" fontId="21" fillId="44" borderId="206" applyNumberFormat="0" applyBorder="0" applyAlignment="0" applyProtection="0"/>
    <xf numFmtId="10" fontId="21" fillId="44" borderId="206" applyNumberFormat="0" applyBorder="0" applyAlignment="0" applyProtection="0"/>
    <xf numFmtId="10" fontId="21" fillId="44" borderId="206" applyNumberFormat="0" applyBorder="0" applyAlignment="0" applyProtection="0"/>
    <xf numFmtId="10" fontId="21" fillId="44" borderId="206" applyNumberFormat="0" applyBorder="0" applyAlignment="0" applyProtection="0"/>
    <xf numFmtId="10" fontId="21" fillId="44" borderId="206" applyNumberFormat="0" applyBorder="0" applyAlignment="0" applyProtection="0"/>
    <xf numFmtId="10" fontId="21" fillId="44" borderId="206" applyNumberFormat="0" applyBorder="0" applyAlignment="0" applyProtection="0"/>
    <xf numFmtId="10" fontId="21" fillId="44" borderId="206" applyNumberFormat="0" applyBorder="0" applyAlignment="0" applyProtection="0"/>
    <xf numFmtId="10" fontId="21" fillId="44" borderId="206" applyNumberFormat="0" applyBorder="0" applyAlignment="0" applyProtection="0"/>
    <xf numFmtId="10" fontId="21" fillId="44" borderId="206" applyNumberFormat="0" applyBorder="0" applyAlignment="0" applyProtection="0"/>
    <xf numFmtId="10" fontId="21" fillId="44" borderId="206" applyNumberFormat="0" applyBorder="0" applyAlignment="0" applyProtection="0"/>
    <xf numFmtId="10" fontId="21" fillId="44" borderId="206" applyNumberFormat="0" applyBorder="0" applyAlignment="0" applyProtection="0"/>
    <xf numFmtId="10" fontId="21" fillId="44" borderId="206" applyNumberFormat="0" applyBorder="0" applyAlignment="0" applyProtection="0"/>
    <xf numFmtId="10" fontId="21" fillId="44" borderId="206" applyNumberFormat="0" applyBorder="0" applyAlignment="0" applyProtection="0"/>
    <xf numFmtId="10" fontId="21" fillId="44" borderId="206" applyNumberFormat="0" applyBorder="0" applyAlignment="0" applyProtection="0"/>
    <xf numFmtId="10" fontId="21" fillId="44" borderId="206" applyNumberFormat="0" applyBorder="0" applyAlignment="0" applyProtection="0"/>
    <xf numFmtId="10" fontId="21" fillId="44" borderId="206" applyNumberFormat="0" applyBorder="0" applyAlignment="0" applyProtection="0"/>
    <xf numFmtId="10" fontId="21" fillId="44" borderId="206" applyNumberFormat="0" applyBorder="0" applyAlignment="0" applyProtection="0"/>
    <xf numFmtId="10" fontId="21" fillId="44" borderId="206" applyNumberFormat="0" applyBorder="0" applyAlignment="0" applyProtection="0"/>
    <xf numFmtId="10" fontId="21" fillId="44" borderId="206" applyNumberFormat="0" applyBorder="0" applyAlignment="0" applyProtection="0"/>
    <xf numFmtId="10" fontId="21" fillId="44" borderId="206" applyNumberFormat="0" applyBorder="0" applyAlignment="0" applyProtection="0"/>
    <xf numFmtId="10" fontId="21" fillId="44" borderId="206" applyNumberFormat="0" applyBorder="0" applyAlignment="0" applyProtection="0"/>
    <xf numFmtId="10" fontId="21" fillId="44" borderId="206" applyNumberFormat="0" applyBorder="0" applyAlignment="0" applyProtection="0"/>
    <xf numFmtId="10" fontId="21" fillId="44" borderId="206" applyNumberFormat="0" applyBorder="0" applyAlignment="0" applyProtection="0"/>
    <xf numFmtId="10" fontId="21" fillId="44" borderId="206" applyNumberFormat="0" applyBorder="0" applyAlignment="0" applyProtection="0"/>
    <xf numFmtId="10" fontId="21" fillId="44" borderId="206" applyNumberFormat="0" applyBorder="0" applyAlignment="0" applyProtection="0"/>
    <xf numFmtId="10" fontId="21" fillId="44" borderId="206" applyNumberFormat="0" applyBorder="0" applyAlignment="0" applyProtection="0"/>
    <xf numFmtId="10" fontId="21" fillId="44" borderId="206" applyNumberFormat="0" applyBorder="0" applyAlignment="0" applyProtection="0"/>
    <xf numFmtId="10" fontId="21" fillId="44" borderId="206" applyNumberFormat="0" applyBorder="0" applyAlignment="0" applyProtection="0"/>
    <xf numFmtId="10" fontId="21" fillId="44" borderId="206" applyNumberFormat="0" applyBorder="0" applyAlignment="0" applyProtection="0"/>
    <xf numFmtId="10" fontId="21" fillId="44" borderId="206" applyNumberFormat="0" applyBorder="0" applyAlignment="0" applyProtection="0"/>
    <xf numFmtId="10" fontId="21" fillId="44" borderId="206" applyNumberFormat="0" applyBorder="0" applyAlignment="0" applyProtection="0"/>
    <xf numFmtId="10" fontId="21" fillId="44" borderId="206" applyNumberFormat="0" applyBorder="0" applyAlignment="0" applyProtection="0"/>
    <xf numFmtId="10" fontId="21" fillId="44" borderId="206" applyNumberFormat="0" applyBorder="0" applyAlignment="0" applyProtection="0"/>
    <xf numFmtId="10" fontId="21" fillId="44" borderId="206" applyNumberFormat="0" applyBorder="0" applyAlignment="0" applyProtection="0"/>
    <xf numFmtId="10" fontId="21" fillId="44" borderId="206" applyNumberFormat="0" applyBorder="0" applyAlignment="0" applyProtection="0"/>
    <xf numFmtId="10" fontId="21" fillId="44" borderId="206" applyNumberFormat="0" applyBorder="0" applyAlignment="0" applyProtection="0"/>
    <xf numFmtId="10" fontId="21" fillId="44" borderId="206" applyNumberFormat="0" applyBorder="0" applyAlignment="0" applyProtection="0"/>
    <xf numFmtId="10" fontId="21" fillId="44" borderId="206" applyNumberFormat="0" applyBorder="0" applyAlignment="0" applyProtection="0"/>
    <xf numFmtId="10" fontId="21" fillId="44" borderId="206" applyNumberFormat="0" applyBorder="0" applyAlignment="0" applyProtection="0"/>
    <xf numFmtId="10" fontId="21" fillId="44" borderId="206" applyNumberFormat="0" applyBorder="0" applyAlignment="0" applyProtection="0"/>
    <xf numFmtId="10" fontId="21" fillId="44" borderId="206" applyNumberFormat="0" applyBorder="0" applyAlignment="0" applyProtection="0"/>
    <xf numFmtId="10" fontId="21" fillId="44" borderId="206" applyNumberFormat="0" applyBorder="0" applyAlignment="0" applyProtection="0"/>
    <xf numFmtId="10" fontId="21" fillId="44" borderId="206" applyNumberFormat="0" applyBorder="0" applyAlignment="0" applyProtection="0"/>
    <xf numFmtId="10" fontId="21" fillId="44" borderId="206" applyNumberFormat="0" applyBorder="0" applyAlignment="0" applyProtection="0"/>
    <xf numFmtId="10" fontId="21" fillId="44" borderId="206" applyNumberFormat="0" applyBorder="0" applyAlignment="0" applyProtection="0"/>
    <xf numFmtId="10" fontId="21" fillId="44" borderId="206" applyNumberFormat="0" applyBorder="0" applyAlignment="0" applyProtection="0"/>
    <xf numFmtId="10" fontId="21" fillId="44" borderId="206" applyNumberFormat="0" applyBorder="0" applyAlignment="0" applyProtection="0"/>
    <xf numFmtId="10" fontId="21" fillId="44" borderId="206" applyNumberFormat="0" applyBorder="0" applyAlignment="0" applyProtection="0"/>
    <xf numFmtId="10" fontId="21" fillId="44" borderId="206" applyNumberFormat="0" applyBorder="0" applyAlignment="0" applyProtection="0"/>
    <xf numFmtId="10" fontId="21" fillId="44" borderId="206" applyNumberFormat="0" applyBorder="0" applyAlignment="0" applyProtection="0"/>
    <xf numFmtId="10" fontId="21" fillId="44" borderId="206" applyNumberFormat="0" applyBorder="0" applyAlignment="0" applyProtection="0"/>
    <xf numFmtId="10" fontId="21" fillId="44" borderId="206" applyNumberFormat="0" applyBorder="0" applyAlignment="0" applyProtection="0"/>
    <xf numFmtId="10" fontId="21" fillId="44" borderId="206" applyNumberFormat="0" applyBorder="0" applyAlignment="0" applyProtection="0"/>
    <xf numFmtId="10" fontId="21" fillId="44" borderId="206" applyNumberFormat="0" applyBorder="0" applyAlignment="0" applyProtection="0"/>
    <xf numFmtId="10" fontId="21" fillId="44" borderId="206" applyNumberFormat="0" applyBorder="0" applyAlignment="0" applyProtection="0"/>
    <xf numFmtId="10" fontId="21" fillId="44" borderId="206" applyNumberFormat="0" applyBorder="0" applyAlignment="0" applyProtection="0"/>
    <xf numFmtId="10" fontId="21" fillId="44" borderId="206" applyNumberFormat="0" applyBorder="0" applyAlignment="0" applyProtection="0"/>
    <xf numFmtId="10" fontId="21" fillId="44" borderId="206" applyNumberFormat="0" applyBorder="0" applyAlignment="0" applyProtection="0"/>
    <xf numFmtId="10" fontId="21" fillId="44" borderId="206" applyNumberFormat="0" applyBorder="0" applyAlignment="0" applyProtection="0"/>
    <xf numFmtId="10" fontId="21" fillId="44" borderId="206" applyNumberFormat="0" applyBorder="0" applyAlignment="0" applyProtection="0"/>
    <xf numFmtId="10" fontId="21" fillId="44" borderId="206" applyNumberFormat="0" applyBorder="0" applyAlignment="0" applyProtection="0"/>
    <xf numFmtId="10" fontId="21" fillId="44" borderId="206" applyNumberFormat="0" applyBorder="0" applyAlignment="0" applyProtection="0"/>
    <xf numFmtId="10" fontId="21" fillId="44" borderId="206" applyNumberFormat="0" applyBorder="0" applyAlignment="0" applyProtection="0"/>
    <xf numFmtId="10" fontId="21" fillId="44" borderId="206" applyNumberFormat="0" applyBorder="0" applyAlignment="0" applyProtection="0"/>
    <xf numFmtId="10" fontId="21" fillId="44" borderId="206" applyNumberFormat="0" applyBorder="0" applyAlignment="0" applyProtection="0"/>
    <xf numFmtId="10" fontId="21" fillId="44" borderId="206" applyNumberFormat="0" applyBorder="0" applyAlignment="0" applyProtection="0"/>
    <xf numFmtId="10" fontId="21" fillId="44" borderId="206" applyNumberFormat="0" applyBorder="0" applyAlignment="0" applyProtection="0"/>
    <xf numFmtId="10" fontId="21" fillId="44" borderId="206" applyNumberFormat="0" applyBorder="0" applyAlignment="0" applyProtection="0"/>
    <xf numFmtId="10" fontId="21" fillId="44" borderId="206" applyNumberFormat="0" applyBorder="0" applyAlignment="0" applyProtection="0"/>
    <xf numFmtId="10" fontId="21" fillId="44" borderId="206" applyNumberFormat="0" applyBorder="0" applyAlignment="0" applyProtection="0"/>
    <xf numFmtId="10" fontId="21" fillId="44" borderId="206" applyNumberFormat="0" applyBorder="0" applyAlignment="0" applyProtection="0"/>
    <xf numFmtId="10" fontId="21" fillId="44" borderId="206" applyNumberFormat="0" applyBorder="0" applyAlignment="0" applyProtection="0"/>
    <xf numFmtId="10" fontId="21" fillId="44" borderId="206" applyNumberFormat="0" applyBorder="0" applyAlignment="0" applyProtection="0"/>
    <xf numFmtId="10" fontId="21" fillId="44" borderId="206" applyNumberFormat="0" applyBorder="0" applyAlignment="0" applyProtection="0"/>
    <xf numFmtId="10" fontId="21" fillId="44" borderId="206" applyNumberFormat="0" applyBorder="0" applyAlignment="0" applyProtection="0"/>
    <xf numFmtId="10" fontId="21" fillId="44" borderId="206" applyNumberFormat="0" applyBorder="0" applyAlignment="0" applyProtection="0"/>
    <xf numFmtId="10" fontId="21" fillId="44" borderId="206" applyNumberFormat="0" applyBorder="0" applyAlignment="0" applyProtection="0"/>
    <xf numFmtId="10" fontId="21" fillId="44" borderId="206" applyNumberFormat="0" applyBorder="0" applyAlignment="0" applyProtection="0"/>
    <xf numFmtId="10" fontId="21" fillId="44" borderId="206" applyNumberFormat="0" applyBorder="0" applyAlignment="0" applyProtection="0"/>
    <xf numFmtId="10" fontId="21" fillId="44" borderId="206" applyNumberFormat="0" applyBorder="0" applyAlignment="0" applyProtection="0"/>
    <xf numFmtId="10" fontId="21" fillId="44" borderId="206" applyNumberFormat="0" applyBorder="0" applyAlignment="0" applyProtection="0"/>
    <xf numFmtId="10" fontId="21" fillId="44" borderId="206" applyNumberFormat="0" applyBorder="0" applyAlignment="0" applyProtection="0"/>
    <xf numFmtId="10" fontId="21" fillId="44" borderId="206" applyNumberFormat="0" applyBorder="0" applyAlignment="0" applyProtection="0"/>
    <xf numFmtId="10" fontId="21" fillId="44" borderId="206" applyNumberFormat="0" applyBorder="0" applyAlignment="0" applyProtection="0"/>
    <xf numFmtId="10" fontId="21" fillId="44" borderId="206" applyNumberFormat="0" applyBorder="0" applyAlignment="0" applyProtection="0"/>
    <xf numFmtId="10" fontId="21" fillId="44" borderId="206" applyNumberFormat="0" applyBorder="0" applyAlignment="0" applyProtection="0"/>
    <xf numFmtId="10" fontId="21" fillId="44" borderId="206" applyNumberFormat="0" applyBorder="0" applyAlignment="0" applyProtection="0"/>
    <xf numFmtId="10" fontId="21" fillId="44" borderId="206" applyNumberFormat="0" applyBorder="0" applyAlignment="0" applyProtection="0"/>
    <xf numFmtId="10" fontId="21" fillId="44" borderId="206" applyNumberFormat="0" applyBorder="0" applyAlignment="0" applyProtection="0"/>
    <xf numFmtId="10" fontId="21" fillId="44" borderId="206" applyNumberFormat="0" applyBorder="0" applyAlignment="0" applyProtection="0"/>
    <xf numFmtId="10" fontId="21" fillId="44" borderId="206" applyNumberFormat="0" applyBorder="0" applyAlignment="0" applyProtection="0"/>
    <xf numFmtId="10" fontId="21" fillId="44" borderId="206" applyNumberFormat="0" applyBorder="0" applyAlignment="0" applyProtection="0"/>
    <xf numFmtId="10" fontId="21" fillId="44" borderId="206" applyNumberFormat="0" applyBorder="0" applyAlignment="0" applyProtection="0"/>
    <xf numFmtId="10" fontId="21" fillId="44" borderId="206" applyNumberFormat="0" applyBorder="0" applyAlignment="0" applyProtection="0"/>
    <xf numFmtId="10" fontId="21" fillId="44" borderId="206" applyNumberFormat="0" applyBorder="0" applyAlignment="0" applyProtection="0"/>
    <xf numFmtId="10" fontId="21" fillId="44" borderId="206" applyNumberFormat="0" applyBorder="0" applyAlignment="0" applyProtection="0"/>
    <xf numFmtId="10" fontId="21" fillId="44" borderId="206" applyNumberFormat="0" applyBorder="0" applyAlignment="0" applyProtection="0"/>
    <xf numFmtId="10" fontId="21" fillId="44" borderId="206" applyNumberFormat="0" applyBorder="0" applyAlignment="0" applyProtection="0"/>
    <xf numFmtId="10" fontId="21" fillId="44" borderId="206" applyNumberFormat="0" applyBorder="0" applyAlignment="0" applyProtection="0"/>
    <xf numFmtId="10" fontId="21" fillId="44" borderId="206" applyNumberFormat="0" applyBorder="0" applyAlignment="0" applyProtection="0"/>
    <xf numFmtId="10" fontId="21" fillId="44" borderId="206" applyNumberFormat="0" applyBorder="0" applyAlignment="0" applyProtection="0"/>
    <xf numFmtId="10" fontId="21" fillId="44" borderId="206" applyNumberFormat="0" applyBorder="0" applyAlignment="0" applyProtection="0"/>
    <xf numFmtId="10" fontId="21" fillId="44" borderId="206" applyNumberFormat="0" applyBorder="0" applyAlignment="0" applyProtection="0"/>
    <xf numFmtId="10" fontId="21" fillId="44" borderId="206" applyNumberFormat="0" applyBorder="0" applyAlignment="0" applyProtection="0"/>
    <xf numFmtId="10" fontId="21" fillId="44" borderId="206" applyNumberFormat="0" applyBorder="0" applyAlignment="0" applyProtection="0"/>
    <xf numFmtId="10" fontId="21" fillId="44" borderId="206" applyNumberFormat="0" applyBorder="0" applyAlignment="0" applyProtection="0"/>
    <xf numFmtId="10" fontId="21" fillId="44" borderId="206" applyNumberFormat="0" applyBorder="0" applyAlignment="0" applyProtection="0"/>
    <xf numFmtId="10" fontId="21" fillId="44" borderId="206" applyNumberFormat="0" applyBorder="0" applyAlignment="0" applyProtection="0"/>
    <xf numFmtId="10" fontId="21" fillId="44" borderId="206" applyNumberFormat="0" applyBorder="0" applyAlignment="0" applyProtection="0"/>
    <xf numFmtId="10" fontId="21" fillId="44" borderId="206" applyNumberFormat="0" applyBorder="0" applyAlignment="0" applyProtection="0"/>
    <xf numFmtId="10" fontId="21" fillId="44" borderId="206" applyNumberFormat="0" applyBorder="0" applyAlignment="0" applyProtection="0"/>
    <xf numFmtId="10" fontId="21" fillId="44" borderId="206" applyNumberFormat="0" applyBorder="0" applyAlignment="0" applyProtection="0"/>
    <xf numFmtId="10" fontId="21" fillId="44" borderId="206" applyNumberFormat="0" applyBorder="0" applyAlignment="0" applyProtection="0"/>
    <xf numFmtId="10" fontId="21" fillId="44" borderId="206" applyNumberFormat="0" applyBorder="0" applyAlignment="0" applyProtection="0"/>
    <xf numFmtId="10" fontId="21" fillId="44" borderId="206" applyNumberFormat="0" applyBorder="0" applyAlignment="0" applyProtection="0"/>
    <xf numFmtId="10" fontId="21" fillId="44" borderId="206" applyNumberFormat="0" applyBorder="0" applyAlignment="0" applyProtection="0"/>
    <xf numFmtId="10" fontId="21" fillId="44" borderId="206" applyNumberFormat="0" applyBorder="0" applyAlignment="0" applyProtection="0"/>
    <xf numFmtId="10" fontId="21" fillId="44" borderId="206" applyNumberFormat="0" applyBorder="0" applyAlignment="0" applyProtection="0"/>
    <xf numFmtId="10" fontId="21" fillId="44" borderId="206" applyNumberFormat="0" applyBorder="0" applyAlignment="0" applyProtection="0"/>
    <xf numFmtId="10" fontId="21" fillId="44" borderId="206" applyNumberFormat="0" applyBorder="0" applyAlignment="0" applyProtection="0"/>
    <xf numFmtId="10" fontId="21" fillId="44" borderId="206" applyNumberFormat="0" applyBorder="0" applyAlignment="0" applyProtection="0"/>
    <xf numFmtId="10" fontId="21" fillId="44" borderId="206" applyNumberFormat="0" applyBorder="0" applyAlignment="0" applyProtection="0"/>
    <xf numFmtId="10" fontId="21" fillId="44" borderId="206" applyNumberFormat="0" applyBorder="0" applyAlignment="0" applyProtection="0"/>
    <xf numFmtId="10" fontId="21" fillId="44" borderId="206" applyNumberFormat="0" applyBorder="0" applyAlignment="0" applyProtection="0"/>
    <xf numFmtId="10" fontId="21" fillId="44" borderId="206" applyNumberFormat="0" applyBorder="0" applyAlignment="0" applyProtection="0"/>
    <xf numFmtId="10" fontId="21" fillId="44" borderId="206" applyNumberFormat="0" applyBorder="0" applyAlignment="0" applyProtection="0"/>
    <xf numFmtId="10" fontId="21" fillId="44" borderId="206" applyNumberFormat="0" applyBorder="0" applyAlignment="0" applyProtection="0"/>
    <xf numFmtId="10" fontId="21" fillId="44" borderId="206" applyNumberFormat="0" applyBorder="0" applyAlignment="0" applyProtection="0"/>
    <xf numFmtId="10" fontId="21" fillId="44" borderId="206" applyNumberFormat="0" applyBorder="0" applyAlignment="0" applyProtection="0"/>
    <xf numFmtId="10" fontId="21" fillId="44" borderId="206" applyNumberFormat="0" applyBorder="0" applyAlignment="0" applyProtection="0"/>
    <xf numFmtId="10" fontId="21" fillId="44" borderId="206" applyNumberFormat="0" applyBorder="0" applyAlignment="0" applyProtection="0"/>
    <xf numFmtId="10" fontId="21" fillId="44" borderId="206" applyNumberFormat="0" applyBorder="0" applyAlignment="0" applyProtection="0"/>
    <xf numFmtId="10" fontId="21" fillId="44" borderId="206" applyNumberFormat="0" applyBorder="0" applyAlignment="0" applyProtection="0"/>
    <xf numFmtId="10" fontId="21" fillId="44" borderId="206" applyNumberFormat="0" applyBorder="0" applyAlignment="0" applyProtection="0"/>
    <xf numFmtId="10" fontId="21" fillId="44" borderId="206" applyNumberFormat="0" applyBorder="0" applyAlignment="0" applyProtection="0"/>
    <xf numFmtId="10" fontId="21" fillId="44" borderId="206" applyNumberFormat="0" applyBorder="0" applyAlignment="0" applyProtection="0"/>
    <xf numFmtId="10" fontId="21" fillId="44" borderId="206" applyNumberFormat="0" applyBorder="0" applyAlignment="0" applyProtection="0"/>
    <xf numFmtId="10" fontId="21" fillId="44" borderId="206" applyNumberFormat="0" applyBorder="0" applyAlignment="0" applyProtection="0"/>
    <xf numFmtId="10" fontId="21" fillId="44" borderId="206" applyNumberFormat="0" applyBorder="0" applyAlignment="0" applyProtection="0"/>
    <xf numFmtId="10" fontId="21" fillId="44" borderId="206" applyNumberFormat="0" applyBorder="0" applyAlignment="0" applyProtection="0"/>
    <xf numFmtId="10" fontId="21" fillId="44" borderId="206" applyNumberFormat="0" applyBorder="0" applyAlignment="0" applyProtection="0"/>
    <xf numFmtId="10" fontId="21" fillId="44" borderId="206" applyNumberFormat="0" applyBorder="0" applyAlignment="0" applyProtection="0"/>
    <xf numFmtId="10" fontId="21" fillId="44" borderId="206" applyNumberFormat="0" applyBorder="0" applyAlignment="0" applyProtection="0"/>
    <xf numFmtId="10" fontId="21" fillId="44" borderId="206" applyNumberFormat="0" applyBorder="0" applyAlignment="0" applyProtection="0"/>
    <xf numFmtId="10" fontId="21" fillId="44" borderId="206" applyNumberFormat="0" applyBorder="0" applyAlignment="0" applyProtection="0"/>
    <xf numFmtId="10" fontId="21" fillId="44" borderId="206" applyNumberFormat="0" applyBorder="0" applyAlignment="0" applyProtection="0"/>
    <xf numFmtId="10" fontId="21" fillId="44" borderId="206" applyNumberFormat="0" applyBorder="0" applyAlignment="0" applyProtection="0"/>
    <xf numFmtId="10" fontId="21" fillId="44" borderId="206" applyNumberFormat="0" applyBorder="0" applyAlignment="0" applyProtection="0"/>
    <xf numFmtId="10" fontId="21" fillId="44" borderId="206" applyNumberFormat="0" applyBorder="0" applyAlignment="0" applyProtection="0"/>
    <xf numFmtId="10" fontId="155" fillId="44" borderId="206" applyNumberFormat="0" applyBorder="0" applyAlignment="0" applyProtection="0"/>
    <xf numFmtId="10" fontId="21" fillId="44" borderId="206" applyNumberFormat="0" applyBorder="0" applyAlignment="0" applyProtection="0"/>
    <xf numFmtId="10" fontId="21" fillId="44" borderId="206" applyNumberFormat="0" applyBorder="0" applyAlignment="0" applyProtection="0"/>
    <xf numFmtId="10" fontId="21" fillId="44" borderId="206" applyNumberFormat="0" applyBorder="0" applyAlignment="0" applyProtection="0"/>
    <xf numFmtId="10" fontId="21" fillId="44" borderId="206" applyNumberFormat="0" applyBorder="0" applyAlignment="0" applyProtection="0"/>
    <xf numFmtId="10" fontId="21" fillId="44" borderId="206" applyNumberFormat="0" applyBorder="0" applyAlignment="0" applyProtection="0"/>
    <xf numFmtId="10" fontId="21" fillId="44" borderId="206" applyNumberFormat="0" applyBorder="0" applyAlignment="0" applyProtection="0"/>
    <xf numFmtId="10" fontId="21" fillId="44" borderId="206" applyNumberFormat="0" applyBorder="0" applyAlignment="0" applyProtection="0"/>
    <xf numFmtId="10" fontId="21" fillId="44" borderId="206" applyNumberFormat="0" applyBorder="0" applyAlignment="0" applyProtection="0"/>
    <xf numFmtId="10" fontId="21" fillId="44" borderId="206" applyNumberFormat="0" applyBorder="0" applyAlignment="0" applyProtection="0"/>
    <xf numFmtId="10" fontId="21" fillId="44" borderId="206" applyNumberFormat="0" applyBorder="0" applyAlignment="0" applyProtection="0"/>
    <xf numFmtId="10" fontId="21" fillId="44" borderId="206" applyNumberFormat="0" applyBorder="0" applyAlignment="0" applyProtection="0"/>
    <xf numFmtId="10" fontId="21" fillId="44" borderId="206" applyNumberFormat="0" applyBorder="0" applyAlignment="0" applyProtection="0"/>
    <xf numFmtId="10" fontId="21" fillId="44" borderId="206" applyNumberFormat="0" applyBorder="0" applyAlignment="0" applyProtection="0"/>
    <xf numFmtId="10" fontId="21" fillId="44" borderId="206" applyNumberFormat="0" applyBorder="0" applyAlignment="0" applyProtection="0"/>
    <xf numFmtId="10" fontId="21" fillId="44" borderId="206" applyNumberFormat="0" applyBorder="0" applyAlignment="0" applyProtection="0"/>
    <xf numFmtId="10" fontId="21" fillId="44" borderId="206" applyNumberFormat="0" applyBorder="0" applyAlignment="0" applyProtection="0"/>
    <xf numFmtId="10" fontId="21" fillId="44" borderId="206" applyNumberFormat="0" applyBorder="0" applyAlignment="0" applyProtection="0"/>
    <xf numFmtId="10" fontId="21" fillId="44" borderId="206" applyNumberFormat="0" applyBorder="0" applyAlignment="0" applyProtection="0"/>
    <xf numFmtId="10" fontId="21" fillId="44" borderId="206" applyNumberFormat="0" applyBorder="0" applyAlignment="0" applyProtection="0"/>
    <xf numFmtId="10" fontId="21" fillId="44" borderId="206" applyNumberFormat="0" applyBorder="0" applyAlignment="0" applyProtection="0"/>
    <xf numFmtId="10" fontId="21" fillId="44" borderId="206" applyNumberFormat="0" applyBorder="0" applyAlignment="0" applyProtection="0"/>
    <xf numFmtId="10" fontId="21" fillId="44" borderId="206" applyNumberFormat="0" applyBorder="0" applyAlignment="0" applyProtection="0"/>
    <xf numFmtId="10" fontId="21" fillId="44" borderId="206" applyNumberFormat="0" applyBorder="0" applyAlignment="0" applyProtection="0"/>
    <xf numFmtId="10" fontId="21" fillId="44" borderId="206" applyNumberFormat="0" applyBorder="0" applyAlignment="0" applyProtection="0"/>
    <xf numFmtId="10" fontId="21" fillId="44" borderId="206" applyNumberFormat="0" applyBorder="0" applyAlignment="0" applyProtection="0"/>
    <xf numFmtId="10" fontId="21" fillId="44" borderId="206" applyNumberFormat="0" applyBorder="0" applyAlignment="0" applyProtection="0"/>
    <xf numFmtId="10" fontId="21" fillId="44" borderId="206" applyNumberFormat="0" applyBorder="0" applyAlignment="0" applyProtection="0"/>
    <xf numFmtId="10" fontId="21" fillId="44" borderId="206" applyNumberFormat="0" applyBorder="0" applyAlignment="0" applyProtection="0"/>
    <xf numFmtId="10" fontId="21" fillId="44" borderId="206" applyNumberFormat="0" applyBorder="0" applyAlignment="0" applyProtection="0"/>
    <xf numFmtId="10" fontId="21" fillId="44" borderId="206" applyNumberFormat="0" applyBorder="0" applyAlignment="0" applyProtection="0"/>
    <xf numFmtId="10" fontId="21" fillId="44" borderId="206" applyNumberFormat="0" applyBorder="0" applyAlignment="0" applyProtection="0"/>
    <xf numFmtId="10" fontId="21" fillId="44" borderId="206" applyNumberFormat="0" applyBorder="0" applyAlignment="0" applyProtection="0"/>
    <xf numFmtId="10" fontId="21" fillId="44" borderId="206" applyNumberFormat="0" applyBorder="0" applyAlignment="0" applyProtection="0"/>
    <xf numFmtId="10" fontId="21" fillId="44" borderId="206" applyNumberFormat="0" applyBorder="0" applyAlignment="0" applyProtection="0"/>
    <xf numFmtId="10" fontId="21" fillId="44" borderId="206" applyNumberFormat="0" applyBorder="0" applyAlignment="0" applyProtection="0"/>
    <xf numFmtId="10" fontId="21" fillId="44" borderId="206" applyNumberFormat="0" applyBorder="0" applyAlignment="0" applyProtection="0"/>
    <xf numFmtId="10" fontId="21" fillId="44" borderId="206" applyNumberFormat="0" applyBorder="0" applyAlignment="0" applyProtection="0"/>
    <xf numFmtId="10" fontId="21" fillId="44" borderId="206" applyNumberFormat="0" applyBorder="0" applyAlignment="0" applyProtection="0"/>
    <xf numFmtId="10" fontId="21" fillId="44" borderId="206" applyNumberFormat="0" applyBorder="0" applyAlignment="0" applyProtection="0"/>
    <xf numFmtId="10" fontId="21" fillId="44" borderId="206" applyNumberFormat="0" applyBorder="0" applyAlignment="0" applyProtection="0"/>
    <xf numFmtId="10" fontId="21" fillId="44" borderId="206" applyNumberFormat="0" applyBorder="0" applyAlignment="0" applyProtection="0"/>
    <xf numFmtId="10" fontId="21" fillId="44" borderId="206" applyNumberFormat="0" applyBorder="0" applyAlignment="0" applyProtection="0"/>
    <xf numFmtId="10" fontId="21" fillId="44" borderId="206" applyNumberFormat="0" applyBorder="0" applyAlignment="0" applyProtection="0"/>
    <xf numFmtId="10" fontId="21" fillId="44" borderId="206" applyNumberFormat="0" applyBorder="0" applyAlignment="0" applyProtection="0"/>
    <xf numFmtId="10" fontId="21" fillId="44" borderId="206" applyNumberFormat="0" applyBorder="0" applyAlignment="0" applyProtection="0"/>
    <xf numFmtId="10" fontId="21" fillId="44" borderId="206" applyNumberFormat="0" applyBorder="0" applyAlignment="0" applyProtection="0"/>
    <xf numFmtId="10" fontId="21" fillId="44" borderId="206" applyNumberFormat="0" applyBorder="0" applyAlignment="0" applyProtection="0"/>
    <xf numFmtId="10" fontId="21" fillId="44" borderId="206" applyNumberFormat="0" applyBorder="0" applyAlignment="0" applyProtection="0"/>
    <xf numFmtId="10" fontId="21" fillId="44" borderId="206" applyNumberFormat="0" applyBorder="0" applyAlignment="0" applyProtection="0"/>
    <xf numFmtId="10" fontId="21" fillId="44" borderId="206" applyNumberFormat="0" applyBorder="0" applyAlignment="0" applyProtection="0"/>
    <xf numFmtId="10" fontId="21" fillId="44" borderId="206" applyNumberFormat="0" applyBorder="0" applyAlignment="0" applyProtection="0"/>
    <xf numFmtId="10" fontId="21" fillId="44" borderId="206" applyNumberFormat="0" applyBorder="0" applyAlignment="0" applyProtection="0"/>
    <xf numFmtId="10" fontId="21" fillId="44" borderId="206" applyNumberFormat="0" applyBorder="0" applyAlignment="0" applyProtection="0"/>
    <xf numFmtId="10" fontId="21" fillId="44" borderId="206" applyNumberFormat="0" applyBorder="0" applyAlignment="0" applyProtection="0"/>
    <xf numFmtId="10" fontId="21" fillId="44" borderId="206" applyNumberFormat="0" applyBorder="0" applyAlignment="0" applyProtection="0"/>
    <xf numFmtId="10" fontId="21" fillId="44" borderId="206" applyNumberFormat="0" applyBorder="0" applyAlignment="0" applyProtection="0"/>
    <xf numFmtId="10" fontId="21" fillId="44" borderId="206" applyNumberFormat="0" applyBorder="0" applyAlignment="0" applyProtection="0"/>
    <xf numFmtId="10" fontId="21" fillId="44" borderId="206" applyNumberFormat="0" applyBorder="0" applyAlignment="0" applyProtection="0"/>
    <xf numFmtId="10" fontId="21" fillId="44" borderId="206" applyNumberFormat="0" applyBorder="0" applyAlignment="0" applyProtection="0"/>
    <xf numFmtId="10" fontId="21" fillId="44" borderId="206" applyNumberFormat="0" applyBorder="0" applyAlignment="0" applyProtection="0"/>
    <xf numFmtId="10" fontId="21" fillId="44" borderId="206" applyNumberFormat="0" applyBorder="0" applyAlignment="0" applyProtection="0"/>
    <xf numFmtId="10" fontId="21" fillId="44" borderId="206" applyNumberFormat="0" applyBorder="0" applyAlignment="0" applyProtection="0"/>
    <xf numFmtId="10" fontId="21" fillId="44" borderId="206" applyNumberFormat="0" applyBorder="0" applyAlignment="0" applyProtection="0"/>
    <xf numFmtId="10" fontId="21" fillId="44" borderId="206" applyNumberFormat="0" applyBorder="0" applyAlignment="0" applyProtection="0"/>
    <xf numFmtId="10" fontId="21" fillId="44" borderId="206" applyNumberFormat="0" applyBorder="0" applyAlignment="0" applyProtection="0"/>
    <xf numFmtId="10" fontId="21" fillId="44" borderId="206" applyNumberFormat="0" applyBorder="0" applyAlignment="0" applyProtection="0"/>
    <xf numFmtId="10" fontId="21" fillId="44" borderId="206" applyNumberFormat="0" applyBorder="0" applyAlignment="0" applyProtection="0"/>
    <xf numFmtId="10" fontId="21" fillId="44" borderId="206" applyNumberFormat="0" applyBorder="0" applyAlignment="0" applyProtection="0"/>
    <xf numFmtId="10" fontId="21" fillId="44" borderId="206" applyNumberFormat="0" applyBorder="0" applyAlignment="0" applyProtection="0"/>
    <xf numFmtId="10" fontId="21" fillId="44" borderId="206" applyNumberFormat="0" applyBorder="0" applyAlignment="0" applyProtection="0"/>
    <xf numFmtId="10" fontId="21" fillId="44" borderId="206" applyNumberFormat="0" applyBorder="0" applyAlignment="0" applyProtection="0"/>
    <xf numFmtId="10" fontId="21" fillId="44" borderId="206" applyNumberFormat="0" applyBorder="0" applyAlignment="0" applyProtection="0"/>
    <xf numFmtId="10" fontId="21" fillId="44" borderId="206" applyNumberFormat="0" applyBorder="0" applyAlignment="0" applyProtection="0"/>
    <xf numFmtId="10" fontId="21" fillId="44" borderId="206" applyNumberFormat="0" applyBorder="0" applyAlignment="0" applyProtection="0"/>
    <xf numFmtId="10" fontId="21" fillId="44" borderId="206" applyNumberFormat="0" applyBorder="0" applyAlignment="0" applyProtection="0"/>
    <xf numFmtId="10" fontId="21" fillId="44" borderId="206" applyNumberFormat="0" applyBorder="0" applyAlignment="0" applyProtection="0"/>
    <xf numFmtId="10" fontId="21" fillId="44" borderId="206" applyNumberFormat="0" applyBorder="0" applyAlignment="0" applyProtection="0"/>
    <xf numFmtId="10" fontId="21" fillId="44" borderId="206" applyNumberFormat="0" applyBorder="0" applyAlignment="0" applyProtection="0"/>
    <xf numFmtId="10" fontId="21" fillId="44" borderId="206" applyNumberFormat="0" applyBorder="0" applyAlignment="0" applyProtection="0"/>
    <xf numFmtId="10" fontId="21" fillId="44" borderId="206" applyNumberFormat="0" applyBorder="0" applyAlignment="0" applyProtection="0"/>
    <xf numFmtId="10" fontId="21" fillId="44" borderId="206" applyNumberFormat="0" applyBorder="0" applyAlignment="0" applyProtection="0"/>
    <xf numFmtId="10" fontId="21" fillId="44" borderId="206" applyNumberFormat="0" applyBorder="0" applyAlignment="0" applyProtection="0"/>
    <xf numFmtId="10" fontId="21" fillId="44" borderId="206" applyNumberFormat="0" applyBorder="0" applyAlignment="0" applyProtection="0"/>
    <xf numFmtId="10" fontId="21" fillId="44" borderId="206" applyNumberFormat="0" applyBorder="0" applyAlignment="0" applyProtection="0"/>
    <xf numFmtId="10" fontId="21" fillId="44" borderId="206" applyNumberFormat="0" applyBorder="0" applyAlignment="0" applyProtection="0"/>
    <xf numFmtId="10" fontId="21" fillId="44" borderId="206" applyNumberFormat="0" applyBorder="0" applyAlignment="0" applyProtection="0"/>
    <xf numFmtId="10" fontId="21" fillId="44" borderId="206" applyNumberFormat="0" applyBorder="0" applyAlignment="0" applyProtection="0"/>
    <xf numFmtId="10" fontId="21" fillId="44" borderId="206" applyNumberFormat="0" applyBorder="0" applyAlignment="0" applyProtection="0"/>
    <xf numFmtId="10" fontId="21" fillId="44" borderId="206" applyNumberFormat="0" applyBorder="0" applyAlignment="0" applyProtection="0"/>
    <xf numFmtId="10" fontId="21" fillId="44" borderId="206" applyNumberFormat="0" applyBorder="0" applyAlignment="0" applyProtection="0"/>
    <xf numFmtId="10" fontId="21" fillId="44" borderId="206" applyNumberFormat="0" applyBorder="0" applyAlignment="0" applyProtection="0"/>
    <xf numFmtId="10" fontId="21" fillId="44" borderId="206" applyNumberFormat="0" applyBorder="0" applyAlignment="0" applyProtection="0"/>
    <xf numFmtId="10" fontId="21" fillId="44" borderId="206" applyNumberFormat="0" applyBorder="0" applyAlignment="0" applyProtection="0"/>
    <xf numFmtId="10" fontId="21" fillId="44" borderId="206" applyNumberFormat="0" applyBorder="0" applyAlignment="0" applyProtection="0"/>
    <xf numFmtId="10" fontId="21" fillId="44" borderId="206" applyNumberFormat="0" applyBorder="0" applyAlignment="0" applyProtection="0"/>
    <xf numFmtId="10" fontId="21" fillId="44" borderId="206" applyNumberFormat="0" applyBorder="0" applyAlignment="0" applyProtection="0"/>
    <xf numFmtId="10" fontId="21" fillId="44" borderId="206" applyNumberFormat="0" applyBorder="0" applyAlignment="0" applyProtection="0"/>
    <xf numFmtId="10" fontId="21" fillId="44" borderId="206" applyNumberFormat="0" applyBorder="0" applyAlignment="0" applyProtection="0"/>
    <xf numFmtId="10" fontId="21" fillId="44" borderId="206" applyNumberFormat="0" applyBorder="0" applyAlignment="0" applyProtection="0"/>
    <xf numFmtId="10" fontId="21" fillId="44" borderId="206" applyNumberFormat="0" applyBorder="0" applyAlignment="0" applyProtection="0"/>
    <xf numFmtId="10" fontId="21" fillId="44" borderId="206" applyNumberFormat="0" applyBorder="0" applyAlignment="0" applyProtection="0"/>
    <xf numFmtId="10" fontId="21" fillId="44" borderId="206" applyNumberFormat="0" applyBorder="0" applyAlignment="0" applyProtection="0"/>
    <xf numFmtId="10" fontId="21" fillId="44" borderId="206" applyNumberFormat="0" applyBorder="0" applyAlignment="0" applyProtection="0"/>
    <xf numFmtId="10" fontId="21" fillId="44" borderId="206" applyNumberFormat="0" applyBorder="0" applyAlignment="0" applyProtection="0"/>
    <xf numFmtId="10" fontId="21" fillId="44" borderId="206" applyNumberFormat="0" applyBorder="0" applyAlignment="0" applyProtection="0"/>
    <xf numFmtId="10" fontId="21" fillId="44" borderId="206" applyNumberFormat="0" applyBorder="0" applyAlignment="0" applyProtection="0"/>
    <xf numFmtId="10" fontId="21" fillId="44" borderId="206" applyNumberFormat="0" applyBorder="0" applyAlignment="0" applyProtection="0"/>
    <xf numFmtId="10" fontId="21" fillId="44" borderId="206" applyNumberFormat="0" applyBorder="0" applyAlignment="0" applyProtection="0"/>
    <xf numFmtId="10" fontId="21" fillId="44" borderId="206" applyNumberFormat="0" applyBorder="0" applyAlignment="0" applyProtection="0"/>
    <xf numFmtId="10" fontId="21" fillId="44" borderId="206" applyNumberFormat="0" applyBorder="0" applyAlignment="0" applyProtection="0"/>
    <xf numFmtId="10" fontId="21" fillId="44" borderId="206" applyNumberFormat="0" applyBorder="0" applyAlignment="0" applyProtection="0"/>
    <xf numFmtId="10" fontId="21" fillId="44" borderId="206" applyNumberFormat="0" applyBorder="0" applyAlignment="0" applyProtection="0"/>
    <xf numFmtId="10" fontId="21" fillId="44" borderId="206" applyNumberFormat="0" applyBorder="0" applyAlignment="0" applyProtection="0"/>
    <xf numFmtId="10" fontId="21" fillId="44" borderId="206" applyNumberFormat="0" applyBorder="0" applyAlignment="0" applyProtection="0"/>
    <xf numFmtId="10" fontId="21" fillId="44" borderId="206" applyNumberFormat="0" applyBorder="0" applyAlignment="0" applyProtection="0"/>
    <xf numFmtId="10" fontId="21" fillId="44" borderId="206" applyNumberFormat="0" applyBorder="0" applyAlignment="0" applyProtection="0"/>
    <xf numFmtId="10" fontId="21" fillId="44" borderId="206" applyNumberFormat="0" applyBorder="0" applyAlignment="0" applyProtection="0"/>
    <xf numFmtId="10" fontId="21" fillId="44" borderId="206" applyNumberFormat="0" applyBorder="0" applyAlignment="0" applyProtection="0"/>
    <xf numFmtId="10" fontId="21" fillId="44" borderId="206" applyNumberFormat="0" applyBorder="0" applyAlignment="0" applyProtection="0"/>
    <xf numFmtId="10" fontId="21" fillId="44" borderId="206" applyNumberFormat="0" applyBorder="0" applyAlignment="0" applyProtection="0"/>
    <xf numFmtId="10" fontId="21" fillId="44" borderId="206" applyNumberFormat="0" applyBorder="0" applyAlignment="0" applyProtection="0"/>
    <xf numFmtId="10" fontId="21" fillId="44" borderId="206" applyNumberFormat="0" applyBorder="0" applyAlignment="0" applyProtection="0"/>
    <xf numFmtId="10" fontId="21" fillId="44" borderId="206" applyNumberFormat="0" applyBorder="0" applyAlignment="0" applyProtection="0"/>
    <xf numFmtId="10" fontId="21" fillId="44" borderId="206" applyNumberFormat="0" applyBorder="0" applyAlignment="0" applyProtection="0"/>
    <xf numFmtId="10" fontId="21" fillId="44" borderId="206" applyNumberFormat="0" applyBorder="0" applyAlignment="0" applyProtection="0"/>
    <xf numFmtId="10" fontId="21" fillId="44" borderId="206" applyNumberFormat="0" applyBorder="0" applyAlignment="0" applyProtection="0"/>
    <xf numFmtId="10" fontId="21" fillId="44" borderId="206" applyNumberFormat="0" applyBorder="0" applyAlignment="0" applyProtection="0"/>
    <xf numFmtId="10" fontId="21" fillId="44" borderId="206" applyNumberFormat="0" applyBorder="0" applyAlignment="0" applyProtection="0"/>
    <xf numFmtId="10" fontId="21" fillId="44" borderId="206" applyNumberFormat="0" applyBorder="0" applyAlignment="0" applyProtection="0"/>
    <xf numFmtId="10" fontId="21" fillId="44" borderId="206" applyNumberFormat="0" applyBorder="0" applyAlignment="0" applyProtection="0"/>
    <xf numFmtId="10" fontId="21" fillId="44" borderId="206" applyNumberFormat="0" applyBorder="0" applyAlignment="0" applyProtection="0"/>
    <xf numFmtId="10" fontId="21" fillId="44" borderId="206" applyNumberFormat="0" applyBorder="0" applyAlignment="0" applyProtection="0"/>
    <xf numFmtId="10" fontId="21" fillId="44" borderId="206" applyNumberFormat="0" applyBorder="0" applyAlignment="0" applyProtection="0"/>
    <xf numFmtId="10" fontId="21" fillId="44" borderId="206" applyNumberFormat="0" applyBorder="0" applyAlignment="0" applyProtection="0"/>
    <xf numFmtId="10" fontId="21" fillId="44" borderId="206" applyNumberFormat="0" applyBorder="0" applyAlignment="0" applyProtection="0"/>
    <xf numFmtId="10" fontId="21" fillId="44" borderId="206" applyNumberFormat="0" applyBorder="0" applyAlignment="0" applyProtection="0"/>
    <xf numFmtId="10" fontId="21" fillId="44" borderId="206" applyNumberFormat="0" applyBorder="0" applyAlignment="0" applyProtection="0"/>
    <xf numFmtId="10" fontId="21" fillId="44" borderId="206" applyNumberFormat="0" applyBorder="0" applyAlignment="0" applyProtection="0"/>
    <xf numFmtId="10" fontId="21" fillId="44" borderId="206" applyNumberFormat="0" applyBorder="0" applyAlignment="0" applyProtection="0"/>
    <xf numFmtId="10" fontId="21" fillId="44" borderId="206" applyNumberFormat="0" applyBorder="0" applyAlignment="0" applyProtection="0"/>
    <xf numFmtId="10" fontId="21" fillId="44" borderId="206" applyNumberFormat="0" applyBorder="0" applyAlignment="0" applyProtection="0"/>
    <xf numFmtId="10" fontId="21" fillId="44" borderId="206" applyNumberFormat="0" applyBorder="0" applyAlignment="0" applyProtection="0"/>
    <xf numFmtId="10" fontId="21" fillId="44" borderId="206" applyNumberFormat="0" applyBorder="0" applyAlignment="0" applyProtection="0"/>
    <xf numFmtId="10" fontId="21" fillId="44" borderId="206" applyNumberFormat="0" applyBorder="0" applyAlignment="0" applyProtection="0"/>
    <xf numFmtId="10" fontId="21" fillId="44" borderId="206" applyNumberFormat="0" applyBorder="0" applyAlignment="0" applyProtection="0"/>
    <xf numFmtId="10" fontId="21" fillId="44" borderId="206" applyNumberFormat="0" applyBorder="0" applyAlignment="0" applyProtection="0"/>
    <xf numFmtId="10" fontId="21" fillId="44" borderId="206" applyNumberFormat="0" applyBorder="0" applyAlignment="0" applyProtection="0"/>
    <xf numFmtId="10" fontId="21" fillId="44" borderId="206" applyNumberFormat="0" applyBorder="0" applyAlignment="0" applyProtection="0"/>
    <xf numFmtId="10" fontId="21" fillId="44" borderId="206" applyNumberFormat="0" applyBorder="0" applyAlignment="0" applyProtection="0"/>
    <xf numFmtId="10" fontId="21" fillId="44" borderId="206" applyNumberFormat="0" applyBorder="0" applyAlignment="0" applyProtection="0"/>
    <xf numFmtId="10" fontId="21" fillId="44" borderId="206" applyNumberFormat="0" applyBorder="0" applyAlignment="0" applyProtection="0"/>
    <xf numFmtId="10" fontId="21" fillId="44" borderId="206" applyNumberFormat="0" applyBorder="0" applyAlignment="0" applyProtection="0"/>
    <xf numFmtId="10" fontId="21" fillId="44" borderId="206" applyNumberFormat="0" applyBorder="0" applyAlignment="0" applyProtection="0"/>
    <xf numFmtId="10" fontId="21" fillId="44" borderId="206" applyNumberFormat="0" applyBorder="0" applyAlignment="0" applyProtection="0"/>
    <xf numFmtId="10" fontId="21" fillId="44" borderId="206" applyNumberFormat="0" applyBorder="0" applyAlignment="0" applyProtection="0"/>
    <xf numFmtId="10" fontId="21" fillId="44" borderId="206" applyNumberFormat="0" applyBorder="0" applyAlignment="0" applyProtection="0"/>
    <xf numFmtId="10" fontId="21" fillId="44" borderId="206" applyNumberFormat="0" applyBorder="0" applyAlignment="0" applyProtection="0"/>
    <xf numFmtId="10" fontId="21" fillId="44" borderId="206" applyNumberFormat="0" applyBorder="0" applyAlignment="0" applyProtection="0"/>
    <xf numFmtId="10" fontId="21" fillId="44" borderId="206" applyNumberFormat="0" applyBorder="0" applyAlignment="0" applyProtection="0"/>
    <xf numFmtId="10" fontId="21" fillId="44" borderId="206" applyNumberFormat="0" applyBorder="0" applyAlignment="0" applyProtection="0"/>
    <xf numFmtId="10" fontId="21" fillId="44" borderId="206" applyNumberFormat="0" applyBorder="0" applyAlignment="0" applyProtection="0"/>
    <xf numFmtId="10" fontId="21" fillId="44" borderId="206" applyNumberFormat="0" applyBorder="0" applyAlignment="0" applyProtection="0"/>
    <xf numFmtId="10" fontId="21" fillId="44" borderId="206" applyNumberFormat="0" applyBorder="0" applyAlignment="0" applyProtection="0"/>
    <xf numFmtId="10" fontId="21" fillId="44" borderId="206" applyNumberFormat="0" applyBorder="0" applyAlignment="0" applyProtection="0"/>
    <xf numFmtId="10" fontId="21" fillId="44" borderId="206" applyNumberFormat="0" applyBorder="0" applyAlignment="0" applyProtection="0"/>
    <xf numFmtId="10" fontId="21" fillId="44" borderId="206" applyNumberFormat="0" applyBorder="0" applyAlignment="0" applyProtection="0"/>
    <xf numFmtId="10" fontId="21" fillId="44" borderId="206" applyNumberFormat="0" applyBorder="0" applyAlignment="0" applyProtection="0"/>
    <xf numFmtId="10" fontId="21" fillId="44" borderId="206" applyNumberFormat="0" applyBorder="0" applyAlignment="0" applyProtection="0"/>
    <xf numFmtId="10" fontId="21" fillId="44" borderId="206" applyNumberFormat="0" applyBorder="0" applyAlignment="0" applyProtection="0"/>
    <xf numFmtId="10" fontId="21" fillId="44" borderId="206" applyNumberFormat="0" applyBorder="0" applyAlignment="0" applyProtection="0"/>
    <xf numFmtId="10" fontId="21" fillId="44" borderId="206" applyNumberFormat="0" applyBorder="0" applyAlignment="0" applyProtection="0"/>
    <xf numFmtId="10" fontId="21" fillId="44" borderId="206" applyNumberFormat="0" applyBorder="0" applyAlignment="0" applyProtection="0"/>
    <xf numFmtId="10" fontId="21" fillId="44" borderId="206" applyNumberFormat="0" applyBorder="0" applyAlignment="0" applyProtection="0"/>
    <xf numFmtId="10" fontId="21" fillId="44" borderId="206" applyNumberFormat="0" applyBorder="0" applyAlignment="0" applyProtection="0"/>
    <xf numFmtId="10" fontId="21" fillId="44" borderId="206" applyNumberFormat="0" applyBorder="0" applyAlignment="0" applyProtection="0"/>
    <xf numFmtId="10" fontId="21" fillId="44" borderId="206" applyNumberFormat="0" applyBorder="0" applyAlignment="0" applyProtection="0"/>
    <xf numFmtId="10" fontId="21" fillId="44" borderId="206" applyNumberFormat="0" applyBorder="0" applyAlignment="0" applyProtection="0"/>
    <xf numFmtId="10" fontId="21" fillId="44" borderId="206" applyNumberFormat="0" applyBorder="0" applyAlignment="0" applyProtection="0"/>
    <xf numFmtId="10" fontId="21" fillId="44" borderId="206" applyNumberFormat="0" applyBorder="0" applyAlignment="0" applyProtection="0"/>
    <xf numFmtId="10" fontId="21" fillId="44" borderId="206" applyNumberFormat="0" applyBorder="0" applyAlignment="0" applyProtection="0"/>
    <xf numFmtId="10" fontId="21" fillId="44" borderId="206" applyNumberFormat="0" applyBorder="0" applyAlignment="0" applyProtection="0"/>
    <xf numFmtId="10" fontId="21" fillId="44" borderId="206" applyNumberFormat="0" applyBorder="0" applyAlignment="0" applyProtection="0"/>
    <xf numFmtId="10" fontId="21" fillId="44" borderId="206" applyNumberFormat="0" applyBorder="0" applyAlignment="0" applyProtection="0"/>
    <xf numFmtId="10" fontId="21" fillId="44" borderId="206" applyNumberFormat="0" applyBorder="0" applyAlignment="0" applyProtection="0"/>
    <xf numFmtId="10" fontId="21" fillId="44" borderId="206" applyNumberFormat="0" applyBorder="0" applyAlignment="0" applyProtection="0"/>
    <xf numFmtId="10" fontId="21" fillId="44" borderId="206" applyNumberFormat="0" applyBorder="0" applyAlignment="0" applyProtection="0"/>
    <xf numFmtId="10" fontId="21" fillId="44" borderId="206" applyNumberFormat="0" applyBorder="0" applyAlignment="0" applyProtection="0"/>
    <xf numFmtId="10" fontId="21" fillId="44" borderId="206" applyNumberFormat="0" applyBorder="0" applyAlignment="0" applyProtection="0"/>
    <xf numFmtId="10" fontId="21" fillId="44" borderId="206" applyNumberFormat="0" applyBorder="0" applyAlignment="0" applyProtection="0"/>
    <xf numFmtId="10" fontId="21" fillId="44" borderId="206" applyNumberFormat="0" applyBorder="0" applyAlignment="0" applyProtection="0"/>
    <xf numFmtId="10" fontId="21" fillId="44" borderId="206" applyNumberFormat="0" applyBorder="0" applyAlignment="0" applyProtection="0"/>
    <xf numFmtId="10" fontId="21" fillId="44" borderId="206" applyNumberFormat="0" applyBorder="0" applyAlignment="0" applyProtection="0"/>
    <xf numFmtId="10" fontId="21" fillId="44" borderId="206" applyNumberFormat="0" applyBorder="0" applyAlignment="0" applyProtection="0"/>
    <xf numFmtId="10" fontId="21" fillId="44" borderId="206" applyNumberFormat="0" applyBorder="0" applyAlignment="0" applyProtection="0"/>
    <xf numFmtId="10" fontId="21" fillId="44" borderId="206" applyNumberFormat="0" applyBorder="0" applyAlignment="0" applyProtection="0"/>
    <xf numFmtId="10" fontId="21" fillId="44" borderId="206" applyNumberFormat="0" applyBorder="0" applyAlignment="0" applyProtection="0"/>
    <xf numFmtId="10" fontId="21" fillId="44" borderId="206" applyNumberFormat="0" applyBorder="0" applyAlignment="0" applyProtection="0"/>
    <xf numFmtId="10" fontId="21" fillId="44" borderId="206" applyNumberFormat="0" applyBorder="0" applyAlignment="0" applyProtection="0"/>
    <xf numFmtId="10" fontId="21" fillId="44" borderId="206" applyNumberFormat="0" applyBorder="0" applyAlignment="0" applyProtection="0"/>
    <xf numFmtId="10" fontId="21" fillId="44" borderId="206" applyNumberFormat="0" applyBorder="0" applyAlignment="0" applyProtection="0"/>
    <xf numFmtId="10" fontId="21" fillId="44" borderId="206" applyNumberFormat="0" applyBorder="0" applyAlignment="0" applyProtection="0"/>
    <xf numFmtId="10" fontId="21" fillId="44" borderId="206" applyNumberFormat="0" applyBorder="0" applyAlignment="0" applyProtection="0"/>
    <xf numFmtId="10" fontId="21" fillId="44" borderId="206" applyNumberFormat="0" applyBorder="0" applyAlignment="0" applyProtection="0"/>
    <xf numFmtId="10" fontId="21" fillId="44" borderId="206" applyNumberFormat="0" applyBorder="0" applyAlignment="0" applyProtection="0"/>
    <xf numFmtId="10" fontId="21" fillId="44" borderId="206" applyNumberFormat="0" applyBorder="0" applyAlignment="0" applyProtection="0"/>
    <xf numFmtId="10" fontId="21" fillId="44" borderId="206" applyNumberFormat="0" applyBorder="0" applyAlignment="0" applyProtection="0"/>
    <xf numFmtId="10" fontId="21" fillId="44" borderId="206" applyNumberFormat="0" applyBorder="0" applyAlignment="0" applyProtection="0"/>
    <xf numFmtId="10" fontId="21" fillId="44" borderId="206" applyNumberFormat="0" applyBorder="0" applyAlignment="0" applyProtection="0"/>
    <xf numFmtId="10" fontId="21" fillId="44" borderId="206" applyNumberFormat="0" applyBorder="0" applyAlignment="0" applyProtection="0"/>
    <xf numFmtId="10" fontId="21" fillId="44" borderId="206" applyNumberFormat="0" applyBorder="0" applyAlignment="0" applyProtection="0"/>
    <xf numFmtId="10" fontId="21" fillId="44" borderId="206" applyNumberFormat="0" applyBorder="0" applyAlignment="0" applyProtection="0"/>
    <xf numFmtId="10" fontId="21" fillId="44" borderId="206" applyNumberFormat="0" applyBorder="0" applyAlignment="0" applyProtection="0"/>
    <xf numFmtId="10" fontId="21" fillId="44" borderId="206" applyNumberFormat="0" applyBorder="0" applyAlignment="0" applyProtection="0"/>
    <xf numFmtId="10" fontId="21" fillId="44" borderId="206" applyNumberFormat="0" applyBorder="0" applyAlignment="0" applyProtection="0"/>
    <xf numFmtId="10" fontId="21" fillId="44" borderId="206" applyNumberFormat="0" applyBorder="0" applyAlignment="0" applyProtection="0"/>
    <xf numFmtId="10" fontId="21" fillId="44" borderId="206" applyNumberFormat="0" applyBorder="0" applyAlignment="0" applyProtection="0"/>
    <xf numFmtId="10" fontId="21" fillId="44" borderId="206" applyNumberFormat="0" applyBorder="0" applyAlignment="0" applyProtection="0"/>
    <xf numFmtId="10" fontId="21" fillId="44" borderId="206" applyNumberFormat="0" applyBorder="0" applyAlignment="0" applyProtection="0"/>
    <xf numFmtId="10" fontId="21" fillId="44" borderId="206" applyNumberFormat="0" applyBorder="0" applyAlignment="0" applyProtection="0"/>
    <xf numFmtId="10" fontId="21" fillId="44" borderId="206" applyNumberFormat="0" applyBorder="0" applyAlignment="0" applyProtection="0"/>
    <xf numFmtId="10" fontId="21" fillId="44" borderId="206" applyNumberFormat="0" applyBorder="0" applyAlignment="0" applyProtection="0"/>
    <xf numFmtId="10" fontId="21" fillId="44" borderId="206" applyNumberFormat="0" applyBorder="0" applyAlignment="0" applyProtection="0"/>
    <xf numFmtId="10" fontId="21" fillId="44" borderId="206" applyNumberFormat="0" applyBorder="0" applyAlignment="0" applyProtection="0"/>
    <xf numFmtId="10" fontId="21" fillId="44" borderId="206" applyNumberFormat="0" applyBorder="0" applyAlignment="0" applyProtection="0"/>
    <xf numFmtId="10" fontId="21" fillId="44" borderId="206" applyNumberFormat="0" applyBorder="0" applyAlignment="0" applyProtection="0"/>
    <xf numFmtId="10" fontId="21" fillId="44" borderId="206" applyNumberFormat="0" applyBorder="0" applyAlignment="0" applyProtection="0"/>
    <xf numFmtId="10" fontId="21" fillId="44" borderId="206" applyNumberFormat="0" applyBorder="0" applyAlignment="0" applyProtection="0"/>
    <xf numFmtId="10" fontId="21" fillId="44" borderId="206" applyNumberFormat="0" applyBorder="0" applyAlignment="0" applyProtection="0"/>
    <xf numFmtId="10" fontId="21" fillId="44" borderId="206" applyNumberFormat="0" applyBorder="0" applyAlignment="0" applyProtection="0"/>
    <xf numFmtId="10" fontId="21" fillId="44" borderId="206" applyNumberFormat="0" applyBorder="0" applyAlignment="0" applyProtection="0"/>
    <xf numFmtId="10" fontId="21" fillId="44" borderId="206" applyNumberFormat="0" applyBorder="0" applyAlignment="0" applyProtection="0"/>
    <xf numFmtId="10" fontId="21" fillId="44" borderId="206" applyNumberFormat="0" applyBorder="0" applyAlignment="0" applyProtection="0"/>
    <xf numFmtId="10" fontId="21" fillId="44" borderId="206" applyNumberFormat="0" applyBorder="0" applyAlignment="0" applyProtection="0"/>
    <xf numFmtId="10" fontId="21" fillId="44" borderId="206" applyNumberFormat="0" applyBorder="0" applyAlignment="0" applyProtection="0"/>
    <xf numFmtId="10" fontId="21" fillId="44" borderId="206" applyNumberFormat="0" applyBorder="0" applyAlignment="0" applyProtection="0"/>
    <xf numFmtId="10" fontId="21" fillId="44" borderId="206" applyNumberFormat="0" applyBorder="0" applyAlignment="0" applyProtection="0"/>
    <xf numFmtId="10" fontId="21" fillId="44" borderId="206" applyNumberFormat="0" applyBorder="0" applyAlignment="0" applyProtection="0"/>
    <xf numFmtId="10" fontId="21" fillId="44" borderId="206" applyNumberFormat="0" applyBorder="0" applyAlignment="0" applyProtection="0"/>
    <xf numFmtId="10" fontId="21" fillId="44" borderId="206" applyNumberFormat="0" applyBorder="0" applyAlignment="0" applyProtection="0"/>
    <xf numFmtId="10" fontId="21" fillId="44" borderId="206" applyNumberFormat="0" applyBorder="0" applyAlignment="0" applyProtection="0"/>
    <xf numFmtId="10" fontId="21" fillId="44" borderId="206" applyNumberFormat="0" applyBorder="0" applyAlignment="0" applyProtection="0"/>
    <xf numFmtId="10" fontId="21" fillId="44" borderId="206" applyNumberFormat="0" applyBorder="0" applyAlignment="0" applyProtection="0"/>
    <xf numFmtId="10" fontId="21" fillId="44" borderId="206" applyNumberFormat="0" applyBorder="0" applyAlignment="0" applyProtection="0"/>
    <xf numFmtId="10" fontId="21" fillId="44" borderId="206" applyNumberFormat="0" applyBorder="0" applyAlignment="0" applyProtection="0"/>
    <xf numFmtId="10" fontId="21" fillId="44" borderId="206" applyNumberFormat="0" applyBorder="0" applyAlignment="0" applyProtection="0"/>
    <xf numFmtId="10" fontId="21" fillId="44" borderId="206" applyNumberFormat="0" applyBorder="0" applyAlignment="0" applyProtection="0"/>
    <xf numFmtId="10" fontId="21" fillId="44" borderId="206" applyNumberFormat="0" applyBorder="0" applyAlignment="0" applyProtection="0"/>
    <xf numFmtId="10" fontId="21" fillId="44" borderId="206" applyNumberFormat="0" applyBorder="0" applyAlignment="0" applyProtection="0"/>
    <xf numFmtId="10" fontId="21" fillId="44" borderId="206" applyNumberFormat="0" applyBorder="0" applyAlignment="0" applyProtection="0"/>
    <xf numFmtId="10" fontId="21" fillId="44" borderId="206" applyNumberFormat="0" applyBorder="0" applyAlignment="0" applyProtection="0"/>
    <xf numFmtId="10" fontId="21" fillId="44" borderId="206" applyNumberFormat="0" applyBorder="0" applyAlignment="0" applyProtection="0"/>
    <xf numFmtId="10" fontId="21" fillId="44" borderId="206" applyNumberFormat="0" applyBorder="0" applyAlignment="0" applyProtection="0"/>
    <xf numFmtId="10" fontId="21" fillId="44" borderId="206" applyNumberFormat="0" applyBorder="0" applyAlignment="0" applyProtection="0"/>
    <xf numFmtId="10" fontId="21" fillId="44" borderId="206" applyNumberFormat="0" applyBorder="0" applyAlignment="0" applyProtection="0"/>
    <xf numFmtId="10" fontId="21" fillId="44" borderId="206" applyNumberFormat="0" applyBorder="0" applyAlignment="0" applyProtection="0"/>
    <xf numFmtId="10" fontId="21" fillId="44" borderId="206" applyNumberFormat="0" applyBorder="0" applyAlignment="0" applyProtection="0"/>
    <xf numFmtId="10" fontId="21" fillId="44" borderId="206" applyNumberFormat="0" applyBorder="0" applyAlignment="0" applyProtection="0"/>
    <xf numFmtId="10" fontId="21" fillId="44" borderId="206" applyNumberFormat="0" applyBorder="0" applyAlignment="0" applyProtection="0"/>
    <xf numFmtId="10" fontId="21" fillId="44" borderId="206" applyNumberFormat="0" applyBorder="0" applyAlignment="0" applyProtection="0"/>
    <xf numFmtId="10" fontId="21" fillId="44" borderId="206" applyNumberFormat="0" applyBorder="0" applyAlignment="0" applyProtection="0"/>
    <xf numFmtId="10" fontId="21" fillId="44" borderId="206" applyNumberFormat="0" applyBorder="0" applyAlignment="0" applyProtection="0"/>
    <xf numFmtId="10" fontId="21" fillId="44" borderId="206" applyNumberFormat="0" applyBorder="0" applyAlignment="0" applyProtection="0"/>
    <xf numFmtId="10" fontId="21" fillId="44" borderId="206" applyNumberFormat="0" applyBorder="0" applyAlignment="0" applyProtection="0"/>
    <xf numFmtId="10" fontId="21" fillId="44" borderId="206" applyNumberFormat="0" applyBorder="0" applyAlignment="0" applyProtection="0"/>
    <xf numFmtId="10" fontId="21" fillId="44" borderId="206" applyNumberFormat="0" applyBorder="0" applyAlignment="0" applyProtection="0"/>
    <xf numFmtId="10" fontId="21" fillId="44" borderId="206" applyNumberFormat="0" applyBorder="0" applyAlignment="0" applyProtection="0"/>
    <xf numFmtId="10" fontId="21" fillId="44" borderId="206" applyNumberFormat="0" applyBorder="0" applyAlignment="0" applyProtection="0"/>
    <xf numFmtId="10" fontId="21" fillId="44" borderId="206" applyNumberFormat="0" applyBorder="0" applyAlignment="0" applyProtection="0"/>
    <xf numFmtId="10" fontId="21" fillId="44" borderId="206" applyNumberFormat="0" applyBorder="0" applyAlignment="0" applyProtection="0"/>
    <xf numFmtId="10" fontId="21" fillId="44" borderId="206" applyNumberFormat="0" applyBorder="0" applyAlignment="0" applyProtection="0"/>
    <xf numFmtId="10" fontId="21" fillId="44" borderId="206" applyNumberFormat="0" applyBorder="0" applyAlignment="0" applyProtection="0"/>
    <xf numFmtId="10" fontId="21" fillId="44" borderId="206" applyNumberFormat="0" applyBorder="0" applyAlignment="0" applyProtection="0"/>
    <xf numFmtId="10" fontId="21" fillId="44" borderId="206" applyNumberFormat="0" applyBorder="0" applyAlignment="0" applyProtection="0"/>
    <xf numFmtId="10" fontId="21" fillId="44" borderId="206" applyNumberFormat="0" applyBorder="0" applyAlignment="0" applyProtection="0"/>
    <xf numFmtId="10" fontId="21" fillId="44" borderId="206" applyNumberFormat="0" applyBorder="0" applyAlignment="0" applyProtection="0"/>
    <xf numFmtId="10" fontId="21" fillId="44" borderId="206" applyNumberFormat="0" applyBorder="0" applyAlignment="0" applyProtection="0"/>
    <xf numFmtId="10" fontId="21" fillId="44" borderId="206" applyNumberFormat="0" applyBorder="0" applyAlignment="0" applyProtection="0"/>
    <xf numFmtId="10" fontId="21" fillId="44" borderId="206" applyNumberFormat="0" applyBorder="0" applyAlignment="0" applyProtection="0"/>
    <xf numFmtId="10" fontId="21" fillId="44" borderId="206" applyNumberFormat="0" applyBorder="0" applyAlignment="0" applyProtection="0"/>
    <xf numFmtId="10" fontId="21" fillId="44" borderId="206" applyNumberFormat="0" applyBorder="0" applyAlignment="0" applyProtection="0"/>
    <xf numFmtId="10" fontId="21" fillId="44" borderId="206" applyNumberFormat="0" applyBorder="0" applyAlignment="0" applyProtection="0"/>
    <xf numFmtId="10" fontId="21" fillId="44" borderId="206" applyNumberFormat="0" applyBorder="0" applyAlignment="0" applyProtection="0"/>
    <xf numFmtId="10" fontId="21" fillId="44" borderId="206" applyNumberFormat="0" applyBorder="0" applyAlignment="0" applyProtection="0"/>
    <xf numFmtId="10" fontId="21" fillId="44" borderId="206" applyNumberFormat="0" applyBorder="0" applyAlignment="0" applyProtection="0"/>
    <xf numFmtId="10" fontId="21" fillId="44" borderId="206" applyNumberFormat="0" applyBorder="0" applyAlignment="0" applyProtection="0"/>
    <xf numFmtId="10" fontId="21" fillId="44" borderId="206" applyNumberFormat="0" applyBorder="0" applyAlignment="0" applyProtection="0"/>
    <xf numFmtId="10" fontId="21" fillId="44" borderId="206" applyNumberFormat="0" applyBorder="0" applyAlignment="0" applyProtection="0"/>
    <xf numFmtId="10" fontId="21" fillId="44" borderId="206" applyNumberFormat="0" applyBorder="0" applyAlignment="0" applyProtection="0"/>
    <xf numFmtId="10" fontId="21" fillId="44" borderId="206" applyNumberFormat="0" applyBorder="0" applyAlignment="0" applyProtection="0"/>
    <xf numFmtId="10" fontId="21" fillId="44" borderId="206" applyNumberFormat="0" applyBorder="0" applyAlignment="0" applyProtection="0"/>
    <xf numFmtId="10" fontId="21" fillId="44" borderId="206" applyNumberFormat="0" applyBorder="0" applyAlignment="0" applyProtection="0"/>
    <xf numFmtId="10" fontId="21" fillId="44" borderId="206" applyNumberFormat="0" applyBorder="0" applyAlignment="0" applyProtection="0"/>
    <xf numFmtId="10" fontId="21" fillId="44" borderId="206" applyNumberFormat="0" applyBorder="0" applyAlignment="0" applyProtection="0"/>
    <xf numFmtId="10" fontId="21" fillId="44" borderId="206" applyNumberFormat="0" applyBorder="0" applyAlignment="0" applyProtection="0"/>
    <xf numFmtId="10" fontId="21" fillId="44" borderId="206" applyNumberFormat="0" applyBorder="0" applyAlignment="0" applyProtection="0"/>
    <xf numFmtId="10" fontId="21" fillId="44" borderId="206" applyNumberFormat="0" applyBorder="0" applyAlignment="0" applyProtection="0"/>
    <xf numFmtId="10" fontId="21" fillId="44" borderId="206" applyNumberFormat="0" applyBorder="0" applyAlignment="0" applyProtection="0"/>
    <xf numFmtId="10" fontId="21" fillId="44" borderId="206" applyNumberFormat="0" applyBorder="0" applyAlignment="0" applyProtection="0"/>
    <xf numFmtId="10" fontId="21" fillId="44" borderId="206" applyNumberFormat="0" applyBorder="0" applyAlignment="0" applyProtection="0"/>
    <xf numFmtId="10" fontId="21" fillId="44" borderId="206" applyNumberFormat="0" applyBorder="0" applyAlignment="0" applyProtection="0"/>
    <xf numFmtId="10" fontId="21" fillId="44" borderId="206" applyNumberFormat="0" applyBorder="0" applyAlignment="0" applyProtection="0"/>
    <xf numFmtId="10" fontId="21" fillId="44" borderId="206" applyNumberFormat="0" applyBorder="0" applyAlignment="0" applyProtection="0"/>
    <xf numFmtId="10" fontId="21" fillId="44" borderId="206" applyNumberFormat="0" applyBorder="0" applyAlignment="0" applyProtection="0"/>
    <xf numFmtId="10" fontId="21" fillId="44" borderId="206" applyNumberFormat="0" applyBorder="0" applyAlignment="0" applyProtection="0"/>
    <xf numFmtId="10" fontId="21" fillId="44" borderId="206" applyNumberFormat="0" applyBorder="0" applyAlignment="0" applyProtection="0"/>
    <xf numFmtId="10" fontId="21" fillId="44" borderId="206" applyNumberFormat="0" applyBorder="0" applyAlignment="0" applyProtection="0"/>
    <xf numFmtId="10" fontId="21" fillId="44" borderId="206" applyNumberFormat="0" applyBorder="0" applyAlignment="0" applyProtection="0"/>
    <xf numFmtId="10" fontId="21" fillId="44" borderId="206" applyNumberFormat="0" applyBorder="0" applyAlignment="0" applyProtection="0"/>
    <xf numFmtId="10" fontId="21" fillId="44" borderId="206" applyNumberFormat="0" applyBorder="0" applyAlignment="0" applyProtection="0"/>
    <xf numFmtId="10" fontId="21" fillId="44" borderId="206" applyNumberFormat="0" applyBorder="0" applyAlignment="0" applyProtection="0"/>
    <xf numFmtId="10" fontId="21" fillId="44" borderId="206" applyNumberFormat="0" applyBorder="0" applyAlignment="0" applyProtection="0"/>
    <xf numFmtId="10" fontId="21" fillId="44" borderId="206" applyNumberFormat="0" applyBorder="0" applyAlignment="0" applyProtection="0"/>
    <xf numFmtId="10" fontId="21" fillId="44" borderId="206" applyNumberFormat="0" applyBorder="0" applyAlignment="0" applyProtection="0"/>
    <xf numFmtId="10" fontId="21" fillId="44" borderId="206" applyNumberFormat="0" applyBorder="0" applyAlignment="0" applyProtection="0"/>
    <xf numFmtId="10" fontId="21" fillId="44" borderId="206" applyNumberFormat="0" applyBorder="0" applyAlignment="0" applyProtection="0"/>
    <xf numFmtId="10" fontId="21" fillId="44" borderId="206" applyNumberFormat="0" applyBorder="0" applyAlignment="0" applyProtection="0"/>
    <xf numFmtId="10" fontId="21" fillId="44" borderId="206" applyNumberFormat="0" applyBorder="0" applyAlignment="0" applyProtection="0"/>
    <xf numFmtId="10" fontId="21" fillId="44" borderId="206" applyNumberFormat="0" applyBorder="0" applyAlignment="0" applyProtection="0"/>
    <xf numFmtId="10" fontId="21" fillId="44" borderId="206" applyNumberFormat="0" applyBorder="0" applyAlignment="0" applyProtection="0"/>
    <xf numFmtId="10" fontId="21" fillId="44" borderId="206" applyNumberFormat="0" applyBorder="0" applyAlignment="0" applyProtection="0"/>
    <xf numFmtId="10" fontId="21" fillId="44" borderId="206" applyNumberFormat="0" applyBorder="0" applyAlignment="0" applyProtection="0"/>
    <xf numFmtId="10" fontId="21" fillId="44" borderId="206" applyNumberFormat="0" applyBorder="0" applyAlignment="0" applyProtection="0"/>
    <xf numFmtId="10" fontId="21" fillId="44" borderId="206" applyNumberFormat="0" applyBorder="0" applyAlignment="0" applyProtection="0"/>
    <xf numFmtId="10" fontId="21" fillId="44" borderId="206" applyNumberFormat="0" applyBorder="0" applyAlignment="0" applyProtection="0"/>
    <xf numFmtId="10" fontId="21" fillId="44" borderId="206" applyNumberFormat="0" applyBorder="0" applyAlignment="0" applyProtection="0"/>
    <xf numFmtId="10" fontId="21" fillId="44" borderId="206" applyNumberFormat="0" applyBorder="0" applyAlignment="0" applyProtection="0"/>
    <xf numFmtId="10" fontId="21" fillId="44" borderId="206" applyNumberFormat="0" applyBorder="0" applyAlignment="0" applyProtection="0"/>
    <xf numFmtId="10" fontId="21" fillId="44" borderId="206" applyNumberFormat="0" applyBorder="0" applyAlignment="0" applyProtection="0"/>
    <xf numFmtId="10" fontId="21" fillId="44" borderId="206" applyNumberFormat="0" applyBorder="0" applyAlignment="0" applyProtection="0"/>
    <xf numFmtId="10" fontId="21" fillId="44" borderId="206" applyNumberFormat="0" applyBorder="0" applyAlignment="0" applyProtection="0"/>
    <xf numFmtId="10" fontId="21" fillId="44" borderId="206" applyNumberFormat="0" applyBorder="0" applyAlignment="0" applyProtection="0"/>
    <xf numFmtId="10" fontId="21" fillId="44" borderId="206" applyNumberFormat="0" applyBorder="0" applyAlignment="0" applyProtection="0"/>
    <xf numFmtId="10" fontId="21" fillId="44" borderId="206" applyNumberFormat="0" applyBorder="0" applyAlignment="0" applyProtection="0"/>
    <xf numFmtId="10" fontId="21" fillId="44" borderId="206" applyNumberFormat="0" applyBorder="0" applyAlignment="0" applyProtection="0"/>
    <xf numFmtId="10" fontId="21" fillId="44" borderId="206" applyNumberFormat="0" applyBorder="0" applyAlignment="0" applyProtection="0"/>
    <xf numFmtId="10" fontId="21" fillId="44" borderId="206" applyNumberFormat="0" applyBorder="0" applyAlignment="0" applyProtection="0"/>
    <xf numFmtId="10" fontId="21" fillId="44" borderId="206" applyNumberFormat="0" applyBorder="0" applyAlignment="0" applyProtection="0"/>
    <xf numFmtId="10" fontId="21" fillId="44" borderId="206" applyNumberFormat="0" applyBorder="0" applyAlignment="0" applyProtection="0"/>
    <xf numFmtId="10" fontId="21" fillId="44" borderId="206" applyNumberFormat="0" applyBorder="0" applyAlignment="0" applyProtection="0"/>
    <xf numFmtId="10" fontId="21" fillId="44" borderId="206" applyNumberFormat="0" applyBorder="0" applyAlignment="0" applyProtection="0"/>
    <xf numFmtId="10" fontId="21" fillId="44" borderId="206" applyNumberFormat="0" applyBorder="0" applyAlignment="0" applyProtection="0"/>
    <xf numFmtId="10" fontId="21" fillId="44" borderId="206" applyNumberFormat="0" applyBorder="0" applyAlignment="0" applyProtection="0"/>
    <xf numFmtId="10" fontId="21" fillId="44" borderId="206" applyNumberFormat="0" applyBorder="0" applyAlignment="0" applyProtection="0"/>
    <xf numFmtId="10" fontId="21" fillId="44" borderId="206" applyNumberFormat="0" applyBorder="0" applyAlignment="0" applyProtection="0"/>
    <xf numFmtId="10" fontId="21" fillId="44" borderId="206" applyNumberFormat="0" applyBorder="0" applyAlignment="0" applyProtection="0"/>
    <xf numFmtId="10" fontId="21" fillId="44" borderId="206" applyNumberFormat="0" applyBorder="0" applyAlignment="0" applyProtection="0"/>
    <xf numFmtId="10" fontId="21" fillId="44" borderId="206" applyNumberFormat="0" applyBorder="0" applyAlignment="0" applyProtection="0"/>
    <xf numFmtId="10" fontId="21" fillId="44" borderId="206" applyNumberFormat="0" applyBorder="0" applyAlignment="0" applyProtection="0"/>
    <xf numFmtId="10" fontId="21" fillId="44" borderId="206" applyNumberFormat="0" applyBorder="0" applyAlignment="0" applyProtection="0"/>
    <xf numFmtId="10" fontId="21" fillId="44" borderId="206" applyNumberFormat="0" applyBorder="0" applyAlignment="0" applyProtection="0"/>
    <xf numFmtId="10" fontId="21" fillId="44" borderId="206" applyNumberFormat="0" applyBorder="0" applyAlignment="0" applyProtection="0"/>
    <xf numFmtId="10" fontId="21" fillId="44" borderId="206" applyNumberFormat="0" applyBorder="0" applyAlignment="0" applyProtection="0"/>
    <xf numFmtId="10" fontId="21" fillId="44" borderId="206" applyNumberFormat="0" applyBorder="0" applyAlignment="0" applyProtection="0"/>
    <xf numFmtId="10" fontId="21" fillId="44" borderId="206" applyNumberFormat="0" applyBorder="0" applyAlignment="0" applyProtection="0"/>
    <xf numFmtId="10" fontId="21" fillId="44" borderId="206" applyNumberFormat="0" applyBorder="0" applyAlignment="0" applyProtection="0"/>
    <xf numFmtId="10" fontId="21" fillId="44" borderId="206" applyNumberFormat="0" applyBorder="0" applyAlignment="0" applyProtection="0"/>
    <xf numFmtId="10" fontId="21" fillId="44" borderId="206" applyNumberFormat="0" applyBorder="0" applyAlignment="0" applyProtection="0"/>
    <xf numFmtId="10" fontId="21" fillId="44" borderId="206" applyNumberFormat="0" applyBorder="0" applyAlignment="0" applyProtection="0"/>
    <xf numFmtId="10" fontId="21" fillId="44" borderId="206" applyNumberFormat="0" applyBorder="0" applyAlignment="0" applyProtection="0"/>
    <xf numFmtId="10" fontId="21" fillId="44" borderId="206" applyNumberFormat="0" applyBorder="0" applyAlignment="0" applyProtection="0"/>
    <xf numFmtId="10" fontId="21" fillId="44" borderId="206" applyNumberFormat="0" applyBorder="0" applyAlignment="0" applyProtection="0"/>
    <xf numFmtId="10" fontId="21" fillId="44" borderId="206" applyNumberFormat="0" applyBorder="0" applyAlignment="0" applyProtection="0"/>
    <xf numFmtId="10" fontId="21" fillId="44" borderId="206" applyNumberFormat="0" applyBorder="0" applyAlignment="0" applyProtection="0"/>
    <xf numFmtId="10" fontId="21" fillId="44" borderId="206" applyNumberFormat="0" applyBorder="0" applyAlignment="0" applyProtection="0"/>
    <xf numFmtId="10" fontId="21" fillId="44" borderId="206" applyNumberFormat="0" applyBorder="0" applyAlignment="0" applyProtection="0"/>
    <xf numFmtId="10" fontId="21" fillId="44" borderId="206" applyNumberFormat="0" applyBorder="0" applyAlignment="0" applyProtection="0"/>
    <xf numFmtId="10" fontId="21" fillId="44" borderId="206" applyNumberFormat="0" applyBorder="0" applyAlignment="0" applyProtection="0"/>
    <xf numFmtId="10" fontId="21" fillId="44" borderId="206" applyNumberFormat="0" applyBorder="0" applyAlignment="0" applyProtection="0"/>
    <xf numFmtId="10" fontId="21" fillId="44" borderId="206" applyNumberFormat="0" applyBorder="0" applyAlignment="0" applyProtection="0"/>
    <xf numFmtId="10" fontId="21" fillId="44" borderId="206" applyNumberFormat="0" applyBorder="0" applyAlignment="0" applyProtection="0"/>
    <xf numFmtId="10" fontId="21" fillId="44" borderId="206" applyNumberFormat="0" applyBorder="0" applyAlignment="0" applyProtection="0"/>
    <xf numFmtId="10" fontId="21" fillId="44" borderId="206" applyNumberFormat="0" applyBorder="0" applyAlignment="0" applyProtection="0"/>
    <xf numFmtId="10" fontId="21" fillId="44" borderId="206" applyNumberFormat="0" applyBorder="0" applyAlignment="0" applyProtection="0"/>
    <xf numFmtId="10" fontId="21" fillId="44" borderId="206" applyNumberFormat="0" applyBorder="0" applyAlignment="0" applyProtection="0"/>
    <xf numFmtId="10" fontId="21" fillId="44" borderId="206" applyNumberFormat="0" applyBorder="0" applyAlignment="0" applyProtection="0"/>
    <xf numFmtId="10" fontId="21" fillId="44" borderId="206" applyNumberFormat="0" applyBorder="0" applyAlignment="0" applyProtection="0"/>
    <xf numFmtId="10" fontId="21" fillId="44" borderId="206" applyNumberFormat="0" applyBorder="0" applyAlignment="0" applyProtection="0"/>
    <xf numFmtId="10" fontId="21" fillId="44" borderId="206" applyNumberFormat="0" applyBorder="0" applyAlignment="0" applyProtection="0"/>
    <xf numFmtId="10" fontId="21" fillId="44" borderId="206" applyNumberFormat="0" applyBorder="0" applyAlignment="0" applyProtection="0"/>
    <xf numFmtId="10" fontId="21" fillId="44" borderId="206" applyNumberFormat="0" applyBorder="0" applyAlignment="0" applyProtection="0"/>
    <xf numFmtId="10" fontId="21" fillId="44" borderId="206" applyNumberFormat="0" applyBorder="0" applyAlignment="0" applyProtection="0"/>
    <xf numFmtId="10" fontId="21" fillId="44" borderId="206" applyNumberFormat="0" applyBorder="0" applyAlignment="0" applyProtection="0"/>
    <xf numFmtId="10" fontId="21" fillId="44" borderId="206" applyNumberFormat="0" applyBorder="0" applyAlignment="0" applyProtection="0"/>
    <xf numFmtId="10" fontId="21" fillId="44" borderId="206" applyNumberFormat="0" applyBorder="0" applyAlignment="0" applyProtection="0"/>
    <xf numFmtId="10" fontId="21" fillId="44" borderId="206" applyNumberFormat="0" applyBorder="0" applyAlignment="0" applyProtection="0"/>
    <xf numFmtId="10" fontId="21" fillId="44" borderId="206" applyNumberFormat="0" applyBorder="0" applyAlignment="0" applyProtection="0"/>
    <xf numFmtId="10" fontId="21" fillId="44" borderId="206" applyNumberFormat="0" applyBorder="0" applyAlignment="0" applyProtection="0"/>
    <xf numFmtId="10" fontId="21" fillId="44" borderId="206" applyNumberFormat="0" applyBorder="0" applyAlignment="0" applyProtection="0"/>
    <xf numFmtId="10" fontId="21" fillId="44" borderId="206" applyNumberFormat="0" applyBorder="0" applyAlignment="0" applyProtection="0"/>
    <xf numFmtId="10" fontId="21" fillId="44" borderId="206" applyNumberFormat="0" applyBorder="0" applyAlignment="0" applyProtection="0"/>
    <xf numFmtId="10" fontId="21" fillId="44" borderId="206" applyNumberFormat="0" applyBorder="0" applyAlignment="0" applyProtection="0"/>
    <xf numFmtId="10" fontId="21" fillId="44" borderId="206" applyNumberFormat="0" applyBorder="0" applyAlignment="0" applyProtection="0"/>
    <xf numFmtId="10" fontId="21" fillId="44" borderId="206" applyNumberFormat="0" applyBorder="0" applyAlignment="0" applyProtection="0"/>
    <xf numFmtId="10" fontId="21" fillId="44" borderId="206" applyNumberFormat="0" applyBorder="0" applyAlignment="0" applyProtection="0"/>
    <xf numFmtId="10" fontId="21" fillId="44" borderId="206" applyNumberFormat="0" applyBorder="0" applyAlignment="0" applyProtection="0"/>
    <xf numFmtId="10" fontId="21" fillId="44" borderId="206" applyNumberFormat="0" applyBorder="0" applyAlignment="0" applyProtection="0"/>
    <xf numFmtId="10" fontId="21" fillId="44" borderId="206" applyNumberFormat="0" applyBorder="0" applyAlignment="0" applyProtection="0"/>
    <xf numFmtId="10" fontId="21" fillId="44" borderId="206" applyNumberFormat="0" applyBorder="0" applyAlignment="0" applyProtection="0"/>
    <xf numFmtId="10" fontId="21" fillId="44" borderId="206" applyNumberFormat="0" applyBorder="0" applyAlignment="0" applyProtection="0"/>
    <xf numFmtId="10" fontId="21" fillId="44" borderId="206" applyNumberFormat="0" applyBorder="0" applyAlignment="0" applyProtection="0"/>
    <xf numFmtId="10" fontId="21" fillId="44" borderId="206" applyNumberFormat="0" applyBorder="0" applyAlignment="0" applyProtection="0"/>
    <xf numFmtId="10" fontId="21" fillId="44" borderId="206" applyNumberFormat="0" applyBorder="0" applyAlignment="0" applyProtection="0"/>
    <xf numFmtId="10" fontId="21" fillId="44" borderId="206" applyNumberFormat="0" applyBorder="0" applyAlignment="0" applyProtection="0"/>
    <xf numFmtId="10" fontId="21" fillId="44" borderId="206" applyNumberFormat="0" applyBorder="0" applyAlignment="0" applyProtection="0"/>
    <xf numFmtId="10" fontId="21" fillId="44" borderId="206" applyNumberFormat="0" applyBorder="0" applyAlignment="0" applyProtection="0"/>
    <xf numFmtId="10" fontId="21" fillId="44" borderId="206" applyNumberFormat="0" applyBorder="0" applyAlignment="0" applyProtection="0"/>
    <xf numFmtId="10" fontId="21" fillId="44" borderId="206" applyNumberFormat="0" applyBorder="0" applyAlignment="0" applyProtection="0"/>
    <xf numFmtId="10" fontId="21" fillId="44" borderId="206" applyNumberFormat="0" applyBorder="0" applyAlignment="0" applyProtection="0"/>
    <xf numFmtId="10" fontId="21" fillId="44" borderId="206" applyNumberFormat="0" applyBorder="0" applyAlignment="0" applyProtection="0"/>
    <xf numFmtId="10" fontId="21" fillId="44" borderId="206" applyNumberFormat="0" applyBorder="0" applyAlignment="0" applyProtection="0"/>
    <xf numFmtId="10" fontId="21" fillId="44" borderId="206" applyNumberFormat="0" applyBorder="0" applyAlignment="0" applyProtection="0"/>
    <xf numFmtId="10" fontId="21" fillId="44" borderId="206" applyNumberFormat="0" applyBorder="0" applyAlignment="0" applyProtection="0"/>
    <xf numFmtId="10" fontId="21" fillId="44" borderId="206" applyNumberFormat="0" applyBorder="0" applyAlignment="0" applyProtection="0"/>
    <xf numFmtId="10" fontId="21" fillId="44" borderId="206" applyNumberFormat="0" applyBorder="0" applyAlignment="0" applyProtection="0"/>
    <xf numFmtId="10" fontId="21" fillId="44" borderId="206" applyNumberFormat="0" applyBorder="0" applyAlignment="0" applyProtection="0"/>
    <xf numFmtId="10" fontId="21" fillId="44" borderId="206" applyNumberFormat="0" applyBorder="0" applyAlignment="0" applyProtection="0"/>
    <xf numFmtId="10" fontId="21" fillId="44" borderId="206" applyNumberFormat="0" applyBorder="0" applyAlignment="0" applyProtection="0"/>
    <xf numFmtId="10" fontId="21" fillId="44" borderId="206" applyNumberFormat="0" applyBorder="0" applyAlignment="0" applyProtection="0"/>
    <xf numFmtId="10" fontId="21" fillId="44" borderId="206" applyNumberFormat="0" applyBorder="0" applyAlignment="0" applyProtection="0"/>
    <xf numFmtId="10" fontId="21" fillId="44" borderId="206" applyNumberFormat="0" applyBorder="0" applyAlignment="0" applyProtection="0"/>
    <xf numFmtId="10" fontId="21" fillId="44" borderId="206" applyNumberFormat="0" applyBorder="0" applyAlignment="0" applyProtection="0"/>
    <xf numFmtId="10" fontId="21" fillId="44" borderId="206" applyNumberFormat="0" applyBorder="0" applyAlignment="0" applyProtection="0"/>
    <xf numFmtId="10" fontId="21" fillId="44" borderId="206" applyNumberFormat="0" applyBorder="0" applyAlignment="0" applyProtection="0"/>
    <xf numFmtId="10" fontId="21" fillId="44" borderId="206" applyNumberFormat="0" applyBorder="0" applyAlignment="0" applyProtection="0"/>
    <xf numFmtId="10" fontId="21" fillId="44" borderId="206" applyNumberFormat="0" applyBorder="0" applyAlignment="0" applyProtection="0"/>
    <xf numFmtId="10" fontId="21" fillId="44" borderId="206" applyNumberFormat="0" applyBorder="0" applyAlignment="0" applyProtection="0"/>
    <xf numFmtId="10" fontId="21" fillId="44" borderId="206" applyNumberFormat="0" applyBorder="0" applyAlignment="0" applyProtection="0"/>
    <xf numFmtId="10" fontId="21" fillId="44" borderId="206" applyNumberFormat="0" applyBorder="0" applyAlignment="0" applyProtection="0"/>
    <xf numFmtId="10" fontId="21" fillId="44" borderId="206" applyNumberFormat="0" applyBorder="0" applyAlignment="0" applyProtection="0"/>
    <xf numFmtId="10" fontId="21" fillId="44" borderId="206" applyNumberFormat="0" applyBorder="0" applyAlignment="0" applyProtection="0"/>
    <xf numFmtId="10" fontId="21" fillId="44" borderId="206" applyNumberFormat="0" applyBorder="0" applyAlignment="0" applyProtection="0"/>
    <xf numFmtId="10" fontId="21" fillId="44" borderId="206" applyNumberFormat="0" applyBorder="0" applyAlignment="0" applyProtection="0"/>
    <xf numFmtId="10" fontId="21" fillId="44" borderId="206" applyNumberFormat="0" applyBorder="0" applyAlignment="0" applyProtection="0"/>
    <xf numFmtId="10" fontId="21" fillId="44" borderId="206" applyNumberFormat="0" applyBorder="0" applyAlignment="0" applyProtection="0"/>
    <xf numFmtId="10" fontId="21" fillId="44" borderId="206" applyNumberFormat="0" applyBorder="0" applyAlignment="0" applyProtection="0"/>
    <xf numFmtId="10" fontId="21" fillId="44" borderId="206" applyNumberFormat="0" applyBorder="0" applyAlignment="0" applyProtection="0"/>
    <xf numFmtId="10" fontId="21" fillId="44" borderId="206" applyNumberFormat="0" applyBorder="0" applyAlignment="0" applyProtection="0"/>
    <xf numFmtId="10" fontId="21" fillId="44" borderId="206" applyNumberFormat="0" applyBorder="0" applyAlignment="0" applyProtection="0"/>
    <xf numFmtId="10" fontId="21" fillId="44" borderId="206" applyNumberFormat="0" applyBorder="0" applyAlignment="0" applyProtection="0"/>
    <xf numFmtId="10" fontId="21" fillId="44" borderId="206" applyNumberFormat="0" applyBorder="0" applyAlignment="0" applyProtection="0"/>
    <xf numFmtId="10" fontId="21" fillId="44" borderId="206" applyNumberFormat="0" applyBorder="0" applyAlignment="0" applyProtection="0"/>
    <xf numFmtId="10" fontId="21" fillId="44" borderId="206" applyNumberFormat="0" applyBorder="0" applyAlignment="0" applyProtection="0"/>
    <xf numFmtId="10" fontId="21" fillId="44" borderId="206" applyNumberFormat="0" applyBorder="0" applyAlignment="0" applyProtection="0"/>
    <xf numFmtId="10" fontId="21" fillId="44" borderId="206" applyNumberFormat="0" applyBorder="0" applyAlignment="0" applyProtection="0"/>
    <xf numFmtId="10" fontId="21" fillId="44" borderId="206" applyNumberFormat="0" applyBorder="0" applyAlignment="0" applyProtection="0"/>
    <xf numFmtId="10" fontId="21" fillId="44" borderId="206" applyNumberFormat="0" applyBorder="0" applyAlignment="0" applyProtection="0"/>
    <xf numFmtId="10" fontId="21" fillId="44" borderId="206" applyNumberFormat="0" applyBorder="0" applyAlignment="0" applyProtection="0"/>
    <xf numFmtId="10" fontId="21" fillId="44" borderId="206" applyNumberFormat="0" applyBorder="0" applyAlignment="0" applyProtection="0"/>
    <xf numFmtId="10" fontId="21" fillId="44" borderId="206" applyNumberFormat="0" applyBorder="0" applyAlignment="0" applyProtection="0"/>
    <xf numFmtId="10" fontId="21" fillId="44" borderId="206" applyNumberFormat="0" applyBorder="0" applyAlignment="0" applyProtection="0"/>
    <xf numFmtId="10" fontId="21" fillId="44" borderId="206" applyNumberFormat="0" applyBorder="0" applyAlignment="0" applyProtection="0"/>
    <xf numFmtId="10" fontId="21" fillId="44" borderId="206" applyNumberFormat="0" applyBorder="0" applyAlignment="0" applyProtection="0"/>
    <xf numFmtId="10" fontId="21" fillId="44" borderId="206" applyNumberFormat="0" applyBorder="0" applyAlignment="0" applyProtection="0"/>
    <xf numFmtId="10" fontId="21" fillId="44" borderId="206" applyNumberFormat="0" applyBorder="0" applyAlignment="0" applyProtection="0"/>
    <xf numFmtId="10" fontId="21" fillId="44" borderId="206" applyNumberFormat="0" applyBorder="0" applyAlignment="0" applyProtection="0"/>
    <xf numFmtId="10" fontId="21" fillId="44" borderId="206" applyNumberFormat="0" applyBorder="0" applyAlignment="0" applyProtection="0"/>
    <xf numFmtId="10" fontId="21" fillId="44" borderId="206" applyNumberFormat="0" applyBorder="0" applyAlignment="0" applyProtection="0"/>
    <xf numFmtId="10" fontId="21" fillId="44" borderId="206" applyNumberFormat="0" applyBorder="0" applyAlignment="0" applyProtection="0"/>
    <xf numFmtId="10" fontId="21" fillId="44" borderId="206" applyNumberFormat="0" applyBorder="0" applyAlignment="0" applyProtection="0"/>
    <xf numFmtId="10" fontId="21" fillId="44" borderId="206" applyNumberFormat="0" applyBorder="0" applyAlignment="0" applyProtection="0"/>
    <xf numFmtId="10" fontId="21" fillId="44" borderId="206" applyNumberFormat="0" applyBorder="0" applyAlignment="0" applyProtection="0"/>
    <xf numFmtId="10" fontId="21" fillId="44" borderId="206" applyNumberFormat="0" applyBorder="0" applyAlignment="0" applyProtection="0"/>
    <xf numFmtId="10" fontId="21" fillId="44" borderId="206" applyNumberFormat="0" applyBorder="0" applyAlignment="0" applyProtection="0"/>
    <xf numFmtId="10" fontId="21" fillId="44" borderId="206" applyNumberFormat="0" applyBorder="0" applyAlignment="0" applyProtection="0"/>
    <xf numFmtId="10" fontId="21" fillId="44" borderId="206" applyNumberFormat="0" applyBorder="0" applyAlignment="0" applyProtection="0"/>
    <xf numFmtId="10" fontId="21" fillId="44" borderId="206" applyNumberFormat="0" applyBorder="0" applyAlignment="0" applyProtection="0"/>
    <xf numFmtId="10" fontId="21" fillId="44" borderId="206" applyNumberFormat="0" applyBorder="0" applyAlignment="0" applyProtection="0"/>
    <xf numFmtId="10" fontId="21" fillId="44" borderId="206" applyNumberFormat="0" applyBorder="0" applyAlignment="0" applyProtection="0"/>
    <xf numFmtId="10" fontId="21" fillId="44" borderId="206" applyNumberFormat="0" applyBorder="0" applyAlignment="0" applyProtection="0"/>
    <xf numFmtId="10" fontId="21" fillId="44" borderId="206" applyNumberFormat="0" applyBorder="0" applyAlignment="0" applyProtection="0"/>
    <xf numFmtId="10" fontId="21" fillId="44" borderId="206" applyNumberFormat="0" applyBorder="0" applyAlignment="0" applyProtection="0"/>
    <xf numFmtId="10" fontId="21" fillId="44" borderId="206" applyNumberFormat="0" applyBorder="0" applyAlignment="0" applyProtection="0"/>
    <xf numFmtId="10" fontId="21" fillId="44" borderId="206" applyNumberFormat="0" applyBorder="0" applyAlignment="0" applyProtection="0"/>
    <xf numFmtId="10" fontId="21" fillId="44" borderId="206" applyNumberFormat="0" applyBorder="0" applyAlignment="0" applyProtection="0"/>
    <xf numFmtId="10" fontId="21" fillId="44" borderId="206" applyNumberFormat="0" applyBorder="0" applyAlignment="0" applyProtection="0"/>
    <xf numFmtId="10" fontId="21" fillId="44" borderId="206" applyNumberFormat="0" applyBorder="0" applyAlignment="0" applyProtection="0"/>
    <xf numFmtId="10" fontId="21" fillId="44" borderId="206" applyNumberFormat="0" applyBorder="0" applyAlignment="0" applyProtection="0"/>
    <xf numFmtId="10" fontId="21" fillId="44" borderId="206" applyNumberFormat="0" applyBorder="0" applyAlignment="0" applyProtection="0"/>
    <xf numFmtId="10" fontId="21" fillId="44" borderId="206" applyNumberFormat="0" applyBorder="0" applyAlignment="0" applyProtection="0"/>
    <xf numFmtId="10" fontId="21" fillId="44" borderId="206" applyNumberFormat="0" applyBorder="0" applyAlignment="0" applyProtection="0"/>
    <xf numFmtId="10" fontId="21" fillId="44" borderId="206" applyNumberFormat="0" applyBorder="0" applyAlignment="0" applyProtection="0"/>
    <xf numFmtId="10" fontId="21" fillId="44" borderId="206" applyNumberFormat="0" applyBorder="0" applyAlignment="0" applyProtection="0"/>
    <xf numFmtId="10" fontId="21" fillId="44" borderId="206" applyNumberFormat="0" applyBorder="0" applyAlignment="0" applyProtection="0"/>
    <xf numFmtId="10" fontId="21" fillId="44" borderId="206" applyNumberFormat="0" applyBorder="0" applyAlignment="0" applyProtection="0"/>
    <xf numFmtId="10" fontId="21" fillId="44" borderId="206" applyNumberFormat="0" applyBorder="0" applyAlignment="0" applyProtection="0"/>
    <xf numFmtId="10" fontId="21" fillId="44" borderId="206" applyNumberFormat="0" applyBorder="0" applyAlignment="0" applyProtection="0"/>
    <xf numFmtId="10" fontId="21" fillId="44" borderId="206" applyNumberFormat="0" applyBorder="0" applyAlignment="0" applyProtection="0"/>
    <xf numFmtId="10" fontId="21" fillId="44" borderId="206" applyNumberFormat="0" applyBorder="0" applyAlignment="0" applyProtection="0"/>
    <xf numFmtId="10" fontId="21" fillId="44" borderId="206" applyNumberFormat="0" applyBorder="0" applyAlignment="0" applyProtection="0"/>
    <xf numFmtId="10" fontId="21" fillId="44" borderId="206" applyNumberFormat="0" applyBorder="0" applyAlignment="0" applyProtection="0"/>
    <xf numFmtId="10" fontId="21" fillId="44" borderId="206" applyNumberFormat="0" applyBorder="0" applyAlignment="0" applyProtection="0"/>
    <xf numFmtId="10" fontId="21" fillId="44" borderId="206" applyNumberFormat="0" applyBorder="0" applyAlignment="0" applyProtection="0"/>
    <xf numFmtId="10" fontId="21" fillId="44" borderId="206" applyNumberFormat="0" applyBorder="0" applyAlignment="0" applyProtection="0"/>
    <xf numFmtId="10" fontId="21" fillId="44" borderId="206" applyNumberFormat="0" applyBorder="0" applyAlignment="0" applyProtection="0"/>
    <xf numFmtId="10" fontId="21" fillId="44" borderId="206" applyNumberFormat="0" applyBorder="0" applyAlignment="0" applyProtection="0"/>
    <xf numFmtId="10" fontId="21" fillId="44" borderId="206" applyNumberFormat="0" applyBorder="0" applyAlignment="0" applyProtection="0"/>
    <xf numFmtId="10" fontId="21" fillId="44" borderId="206" applyNumberFormat="0" applyBorder="0" applyAlignment="0" applyProtection="0"/>
    <xf numFmtId="10" fontId="21" fillId="44" borderId="206" applyNumberFormat="0" applyBorder="0" applyAlignment="0" applyProtection="0"/>
    <xf numFmtId="10" fontId="21" fillId="44" borderId="206" applyNumberFormat="0" applyBorder="0" applyAlignment="0" applyProtection="0"/>
    <xf numFmtId="10" fontId="21" fillId="44" borderId="206" applyNumberFormat="0" applyBorder="0" applyAlignment="0" applyProtection="0"/>
    <xf numFmtId="10" fontId="21" fillId="44" borderId="206" applyNumberFormat="0" applyBorder="0" applyAlignment="0" applyProtection="0"/>
    <xf numFmtId="10" fontId="21" fillId="44" borderId="206" applyNumberFormat="0" applyBorder="0" applyAlignment="0" applyProtection="0"/>
    <xf numFmtId="10" fontId="21" fillId="44" borderId="206" applyNumberFormat="0" applyBorder="0" applyAlignment="0" applyProtection="0"/>
    <xf numFmtId="10" fontId="21" fillId="44" borderId="206" applyNumberFormat="0" applyBorder="0" applyAlignment="0" applyProtection="0"/>
    <xf numFmtId="10" fontId="21" fillId="44" borderId="206" applyNumberFormat="0" applyBorder="0" applyAlignment="0" applyProtection="0"/>
    <xf numFmtId="10" fontId="21" fillId="44" borderId="206" applyNumberFormat="0" applyBorder="0" applyAlignment="0" applyProtection="0"/>
    <xf numFmtId="10" fontId="21" fillId="44" borderId="206" applyNumberFormat="0" applyBorder="0" applyAlignment="0" applyProtection="0"/>
    <xf numFmtId="10" fontId="21" fillId="44" borderId="206" applyNumberFormat="0" applyBorder="0" applyAlignment="0" applyProtection="0"/>
    <xf numFmtId="10" fontId="21" fillId="44" borderId="206" applyNumberFormat="0" applyBorder="0" applyAlignment="0" applyProtection="0"/>
    <xf numFmtId="10" fontId="21" fillId="44" borderId="206" applyNumberFormat="0" applyBorder="0" applyAlignment="0" applyProtection="0"/>
    <xf numFmtId="10" fontId="21" fillId="44" borderId="206" applyNumberFormat="0" applyBorder="0" applyAlignment="0" applyProtection="0"/>
    <xf numFmtId="10" fontId="21" fillId="44" borderId="206" applyNumberFormat="0" applyBorder="0" applyAlignment="0" applyProtection="0"/>
    <xf numFmtId="10" fontId="21" fillId="44" borderId="206" applyNumberFormat="0" applyBorder="0" applyAlignment="0" applyProtection="0"/>
    <xf numFmtId="10" fontId="21" fillId="44" borderId="206" applyNumberFormat="0" applyBorder="0" applyAlignment="0" applyProtection="0"/>
    <xf numFmtId="10" fontId="21" fillId="44" borderId="206" applyNumberFormat="0" applyBorder="0" applyAlignment="0" applyProtection="0"/>
    <xf numFmtId="10" fontId="21" fillId="44" borderId="206" applyNumberFormat="0" applyBorder="0" applyAlignment="0" applyProtection="0"/>
    <xf numFmtId="10" fontId="21" fillId="44" borderId="206" applyNumberFormat="0" applyBorder="0" applyAlignment="0" applyProtection="0"/>
    <xf numFmtId="10" fontId="21" fillId="44" borderId="206" applyNumberFormat="0" applyBorder="0" applyAlignment="0" applyProtection="0"/>
    <xf numFmtId="10" fontId="21" fillId="44" borderId="206" applyNumberFormat="0" applyBorder="0" applyAlignment="0" applyProtection="0"/>
    <xf numFmtId="10" fontId="21" fillId="44" borderId="206" applyNumberFormat="0" applyBorder="0" applyAlignment="0" applyProtection="0"/>
    <xf numFmtId="10" fontId="21" fillId="44" borderId="206" applyNumberFormat="0" applyBorder="0" applyAlignment="0" applyProtection="0"/>
    <xf numFmtId="10" fontId="21" fillId="44" borderId="206" applyNumberFormat="0" applyBorder="0" applyAlignment="0" applyProtection="0"/>
    <xf numFmtId="10" fontId="21" fillId="44" borderId="206" applyNumberFormat="0" applyBorder="0" applyAlignment="0" applyProtection="0"/>
    <xf numFmtId="10" fontId="21" fillId="44" borderId="206" applyNumberFormat="0" applyBorder="0" applyAlignment="0" applyProtection="0"/>
    <xf numFmtId="10" fontId="21" fillId="44" borderId="206" applyNumberFormat="0" applyBorder="0" applyAlignment="0" applyProtection="0"/>
    <xf numFmtId="10" fontId="21" fillId="44" borderId="206" applyNumberFormat="0" applyBorder="0" applyAlignment="0" applyProtection="0"/>
    <xf numFmtId="10" fontId="21" fillId="44" borderId="206" applyNumberFormat="0" applyBorder="0" applyAlignment="0" applyProtection="0"/>
    <xf numFmtId="10" fontId="21" fillId="44" borderId="206" applyNumberFormat="0" applyBorder="0" applyAlignment="0" applyProtection="0"/>
    <xf numFmtId="10" fontId="21" fillId="44" borderId="206" applyNumberFormat="0" applyBorder="0" applyAlignment="0" applyProtection="0"/>
    <xf numFmtId="10" fontId="21" fillId="44" borderId="206" applyNumberFormat="0" applyBorder="0" applyAlignment="0" applyProtection="0"/>
    <xf numFmtId="10" fontId="21" fillId="44" borderId="206" applyNumberFormat="0" applyBorder="0" applyAlignment="0" applyProtection="0"/>
    <xf numFmtId="10" fontId="21" fillId="44" borderId="206" applyNumberFormat="0" applyBorder="0" applyAlignment="0" applyProtection="0"/>
    <xf numFmtId="10" fontId="21" fillId="44" borderId="206" applyNumberFormat="0" applyBorder="0" applyAlignment="0" applyProtection="0"/>
    <xf numFmtId="10" fontId="21" fillId="44" borderId="206" applyNumberFormat="0" applyBorder="0" applyAlignment="0" applyProtection="0"/>
    <xf numFmtId="10" fontId="21" fillId="44" borderId="206" applyNumberFormat="0" applyBorder="0" applyAlignment="0" applyProtection="0"/>
    <xf numFmtId="10" fontId="21" fillId="44" borderId="206" applyNumberFormat="0" applyBorder="0" applyAlignment="0" applyProtection="0"/>
    <xf numFmtId="10" fontId="21" fillId="44" borderId="206" applyNumberFormat="0" applyBorder="0" applyAlignment="0" applyProtection="0"/>
    <xf numFmtId="10" fontId="21" fillId="44" borderId="206" applyNumberFormat="0" applyBorder="0" applyAlignment="0" applyProtection="0"/>
    <xf numFmtId="10" fontId="21" fillId="44" borderId="206" applyNumberFormat="0" applyBorder="0" applyAlignment="0" applyProtection="0"/>
    <xf numFmtId="10" fontId="21" fillId="44" borderId="206" applyNumberFormat="0" applyBorder="0" applyAlignment="0" applyProtection="0"/>
    <xf numFmtId="10" fontId="21" fillId="44" borderId="206" applyNumberFormat="0" applyBorder="0" applyAlignment="0" applyProtection="0"/>
    <xf numFmtId="10" fontId="21" fillId="44" borderId="206" applyNumberFormat="0" applyBorder="0" applyAlignment="0" applyProtection="0"/>
    <xf numFmtId="10" fontId="21" fillId="44" borderId="206" applyNumberFormat="0" applyBorder="0" applyAlignment="0" applyProtection="0"/>
    <xf numFmtId="10" fontId="21" fillId="44" borderId="206" applyNumberFormat="0" applyBorder="0" applyAlignment="0" applyProtection="0"/>
    <xf numFmtId="10" fontId="21" fillId="44" borderId="206" applyNumberFormat="0" applyBorder="0" applyAlignment="0" applyProtection="0"/>
    <xf numFmtId="10" fontId="21" fillId="44" borderId="206" applyNumberFormat="0" applyBorder="0" applyAlignment="0" applyProtection="0"/>
    <xf numFmtId="10" fontId="21" fillId="44" borderId="206" applyNumberFormat="0" applyBorder="0" applyAlignment="0" applyProtection="0"/>
    <xf numFmtId="10" fontId="21" fillId="44" borderId="206" applyNumberFormat="0" applyBorder="0" applyAlignment="0" applyProtection="0"/>
    <xf numFmtId="10" fontId="21" fillId="44" borderId="206" applyNumberFormat="0" applyBorder="0" applyAlignment="0" applyProtection="0"/>
    <xf numFmtId="10" fontId="21" fillId="44" borderId="206" applyNumberFormat="0" applyBorder="0" applyAlignment="0" applyProtection="0"/>
    <xf numFmtId="10" fontId="21" fillId="44" borderId="206" applyNumberFormat="0" applyBorder="0" applyAlignment="0" applyProtection="0"/>
    <xf numFmtId="10" fontId="21" fillId="44" borderId="206" applyNumberFormat="0" applyBorder="0" applyAlignment="0" applyProtection="0"/>
    <xf numFmtId="10" fontId="21" fillId="44" borderId="206" applyNumberFormat="0" applyBorder="0" applyAlignment="0" applyProtection="0"/>
    <xf numFmtId="10" fontId="21" fillId="44" borderId="206" applyNumberFormat="0" applyBorder="0" applyAlignment="0" applyProtection="0"/>
    <xf numFmtId="10" fontId="21" fillId="44" borderId="206" applyNumberFormat="0" applyBorder="0" applyAlignment="0" applyProtection="0"/>
    <xf numFmtId="10" fontId="21" fillId="44" borderId="206" applyNumberFormat="0" applyBorder="0" applyAlignment="0" applyProtection="0"/>
    <xf numFmtId="10" fontId="21" fillId="44" borderId="206" applyNumberFormat="0" applyBorder="0" applyAlignment="0" applyProtection="0"/>
    <xf numFmtId="10" fontId="21" fillId="44" borderId="206" applyNumberFormat="0" applyBorder="0" applyAlignment="0" applyProtection="0"/>
    <xf numFmtId="10" fontId="21" fillId="44" borderId="206" applyNumberFormat="0" applyBorder="0" applyAlignment="0" applyProtection="0"/>
    <xf numFmtId="10" fontId="21" fillId="44" borderId="206" applyNumberFormat="0" applyBorder="0" applyAlignment="0" applyProtection="0"/>
    <xf numFmtId="10" fontId="21" fillId="44" borderId="206" applyNumberFormat="0" applyBorder="0" applyAlignment="0" applyProtection="0"/>
    <xf numFmtId="10" fontId="21" fillId="44" borderId="206" applyNumberFormat="0" applyBorder="0" applyAlignment="0" applyProtection="0"/>
    <xf numFmtId="10" fontId="21" fillId="44" borderId="206" applyNumberFormat="0" applyBorder="0" applyAlignment="0" applyProtection="0"/>
    <xf numFmtId="10" fontId="21" fillId="44" borderId="206" applyNumberFormat="0" applyBorder="0" applyAlignment="0" applyProtection="0"/>
    <xf numFmtId="10" fontId="21" fillId="44" borderId="206" applyNumberFormat="0" applyBorder="0" applyAlignment="0" applyProtection="0"/>
    <xf numFmtId="10" fontId="21" fillId="44" borderId="206" applyNumberFormat="0" applyBorder="0" applyAlignment="0" applyProtection="0"/>
    <xf numFmtId="10" fontId="21" fillId="44" borderId="206" applyNumberFormat="0" applyBorder="0" applyAlignment="0" applyProtection="0"/>
    <xf numFmtId="10" fontId="21" fillId="44" borderId="206" applyNumberFormat="0" applyBorder="0" applyAlignment="0" applyProtection="0"/>
    <xf numFmtId="10" fontId="21" fillId="44" borderId="206" applyNumberFormat="0" applyBorder="0" applyAlignment="0" applyProtection="0"/>
    <xf numFmtId="10" fontId="21" fillId="44" borderId="206" applyNumberFormat="0" applyBorder="0" applyAlignment="0" applyProtection="0"/>
    <xf numFmtId="10" fontId="21" fillId="44" borderId="206" applyNumberFormat="0" applyBorder="0" applyAlignment="0" applyProtection="0"/>
    <xf numFmtId="10" fontId="21" fillId="44" borderId="206" applyNumberFormat="0" applyBorder="0" applyAlignment="0" applyProtection="0"/>
    <xf numFmtId="10" fontId="21" fillId="44" borderId="206" applyNumberFormat="0" applyBorder="0" applyAlignment="0" applyProtection="0"/>
    <xf numFmtId="10" fontId="21" fillId="44" borderId="206" applyNumberFormat="0" applyBorder="0" applyAlignment="0" applyProtection="0"/>
    <xf numFmtId="10" fontId="21" fillId="44" borderId="206" applyNumberFormat="0" applyBorder="0" applyAlignment="0" applyProtection="0"/>
    <xf numFmtId="10" fontId="21" fillId="44" borderId="206" applyNumberFormat="0" applyBorder="0" applyAlignment="0" applyProtection="0"/>
    <xf numFmtId="10" fontId="21" fillId="44" borderId="206" applyNumberFormat="0" applyBorder="0" applyAlignment="0" applyProtection="0"/>
    <xf numFmtId="10" fontId="21" fillId="44" borderId="206" applyNumberFormat="0" applyBorder="0" applyAlignment="0" applyProtection="0"/>
    <xf numFmtId="10" fontId="21" fillId="44" borderId="206" applyNumberFormat="0" applyBorder="0" applyAlignment="0" applyProtection="0"/>
    <xf numFmtId="10" fontId="21" fillId="44" borderId="206" applyNumberFormat="0" applyBorder="0" applyAlignment="0" applyProtection="0"/>
    <xf numFmtId="10" fontId="21" fillId="44" borderId="206" applyNumberFormat="0" applyBorder="0" applyAlignment="0" applyProtection="0"/>
    <xf numFmtId="10" fontId="21" fillId="44" borderId="206" applyNumberFormat="0" applyBorder="0" applyAlignment="0" applyProtection="0"/>
    <xf numFmtId="10" fontId="21" fillId="44" borderId="206" applyNumberFormat="0" applyBorder="0" applyAlignment="0" applyProtection="0"/>
    <xf numFmtId="10" fontId="21" fillId="44" borderId="206" applyNumberFormat="0" applyBorder="0" applyAlignment="0" applyProtection="0"/>
    <xf numFmtId="10" fontId="21" fillId="44" borderId="206" applyNumberFormat="0" applyBorder="0" applyAlignment="0" applyProtection="0"/>
    <xf numFmtId="10" fontId="21" fillId="44" borderId="206" applyNumberFormat="0" applyBorder="0" applyAlignment="0" applyProtection="0"/>
    <xf numFmtId="10" fontId="21" fillId="44" borderId="206" applyNumberFormat="0" applyBorder="0" applyAlignment="0" applyProtection="0"/>
    <xf numFmtId="10" fontId="21" fillId="44" borderId="206" applyNumberFormat="0" applyBorder="0" applyAlignment="0" applyProtection="0"/>
    <xf numFmtId="10" fontId="21" fillId="44" borderId="206" applyNumberFormat="0" applyBorder="0" applyAlignment="0" applyProtection="0"/>
    <xf numFmtId="10" fontId="21" fillId="44" borderId="206" applyNumberFormat="0" applyBorder="0" applyAlignment="0" applyProtection="0"/>
    <xf numFmtId="10" fontId="21" fillId="44" borderId="206" applyNumberFormat="0" applyBorder="0" applyAlignment="0" applyProtection="0"/>
    <xf numFmtId="10" fontId="21" fillId="44" borderId="206" applyNumberFormat="0" applyBorder="0" applyAlignment="0" applyProtection="0"/>
    <xf numFmtId="10" fontId="21" fillId="44" borderId="206" applyNumberFormat="0" applyBorder="0" applyAlignment="0" applyProtection="0"/>
    <xf numFmtId="10" fontId="21" fillId="44" borderId="206" applyNumberFormat="0" applyBorder="0" applyAlignment="0" applyProtection="0"/>
    <xf numFmtId="10" fontId="21" fillId="44" borderId="206" applyNumberFormat="0" applyBorder="0" applyAlignment="0" applyProtection="0"/>
    <xf numFmtId="10" fontId="21" fillId="44" borderId="206" applyNumberFormat="0" applyBorder="0" applyAlignment="0" applyProtection="0"/>
    <xf numFmtId="10" fontId="21" fillId="44" borderId="206" applyNumberFormat="0" applyBorder="0" applyAlignment="0" applyProtection="0"/>
    <xf numFmtId="10" fontId="21" fillId="44" borderId="206" applyNumberFormat="0" applyBorder="0" applyAlignment="0" applyProtection="0"/>
    <xf numFmtId="10" fontId="21" fillId="44" borderId="206" applyNumberFormat="0" applyBorder="0" applyAlignment="0" applyProtection="0"/>
    <xf numFmtId="10" fontId="21" fillId="44" borderId="206" applyNumberFormat="0" applyBorder="0" applyAlignment="0" applyProtection="0"/>
    <xf numFmtId="10" fontId="21" fillId="44" borderId="206" applyNumberFormat="0" applyBorder="0" applyAlignment="0" applyProtection="0"/>
    <xf numFmtId="10" fontId="21" fillId="44" borderId="206" applyNumberFormat="0" applyBorder="0" applyAlignment="0" applyProtection="0"/>
    <xf numFmtId="10" fontId="21" fillId="44" borderId="206" applyNumberFormat="0" applyBorder="0" applyAlignment="0" applyProtection="0"/>
    <xf numFmtId="10" fontId="21" fillId="44" borderId="206" applyNumberFormat="0" applyBorder="0" applyAlignment="0" applyProtection="0"/>
    <xf numFmtId="10" fontId="21" fillId="44" borderId="206" applyNumberFormat="0" applyBorder="0" applyAlignment="0" applyProtection="0"/>
    <xf numFmtId="10" fontId="21" fillId="44" borderId="206" applyNumberFormat="0" applyBorder="0" applyAlignment="0" applyProtection="0"/>
    <xf numFmtId="10" fontId="21" fillId="44" borderId="206" applyNumberFormat="0" applyBorder="0" applyAlignment="0" applyProtection="0"/>
    <xf numFmtId="10" fontId="21" fillId="44" borderId="206" applyNumberFormat="0" applyBorder="0" applyAlignment="0" applyProtection="0"/>
    <xf numFmtId="10" fontId="21" fillId="44" borderId="206" applyNumberFormat="0" applyBorder="0" applyAlignment="0" applyProtection="0"/>
    <xf numFmtId="10" fontId="21" fillId="44" borderId="206" applyNumberFormat="0" applyBorder="0" applyAlignment="0" applyProtection="0"/>
    <xf numFmtId="10" fontId="21" fillId="44" borderId="206" applyNumberFormat="0" applyBorder="0" applyAlignment="0" applyProtection="0"/>
    <xf numFmtId="10" fontId="21" fillId="44" borderId="206" applyNumberFormat="0" applyBorder="0" applyAlignment="0" applyProtection="0"/>
    <xf numFmtId="10" fontId="21" fillId="44" borderId="206" applyNumberFormat="0" applyBorder="0" applyAlignment="0" applyProtection="0"/>
    <xf numFmtId="10" fontId="21" fillId="44" borderId="206" applyNumberFormat="0" applyBorder="0" applyAlignment="0" applyProtection="0"/>
    <xf numFmtId="10" fontId="21" fillId="44" borderId="206" applyNumberFormat="0" applyBorder="0" applyAlignment="0" applyProtection="0"/>
    <xf numFmtId="10" fontId="21" fillId="44" borderId="206" applyNumberFormat="0" applyBorder="0" applyAlignment="0" applyProtection="0"/>
    <xf numFmtId="10" fontId="21" fillId="44" borderId="206" applyNumberFormat="0" applyBorder="0" applyAlignment="0" applyProtection="0"/>
    <xf numFmtId="10" fontId="21" fillId="44" borderId="206" applyNumberFormat="0" applyBorder="0" applyAlignment="0" applyProtection="0"/>
    <xf numFmtId="10" fontId="21" fillId="44" borderId="206" applyNumberFormat="0" applyBorder="0" applyAlignment="0" applyProtection="0"/>
    <xf numFmtId="10" fontId="21" fillId="44" borderId="206" applyNumberFormat="0" applyBorder="0" applyAlignment="0" applyProtection="0"/>
    <xf numFmtId="10" fontId="21" fillId="44" borderId="206" applyNumberFormat="0" applyBorder="0" applyAlignment="0" applyProtection="0"/>
    <xf numFmtId="10" fontId="21" fillId="44" borderId="206" applyNumberFormat="0" applyBorder="0" applyAlignment="0" applyProtection="0"/>
    <xf numFmtId="10" fontId="21" fillId="44" borderId="206" applyNumberFormat="0" applyBorder="0" applyAlignment="0" applyProtection="0"/>
    <xf numFmtId="10" fontId="21" fillId="44" borderId="206" applyNumberFormat="0" applyBorder="0" applyAlignment="0" applyProtection="0"/>
    <xf numFmtId="10" fontId="21" fillId="44" borderId="206" applyNumberFormat="0" applyBorder="0" applyAlignment="0" applyProtection="0"/>
    <xf numFmtId="10" fontId="21" fillId="44" borderId="206" applyNumberFormat="0" applyBorder="0" applyAlignment="0" applyProtection="0"/>
    <xf numFmtId="10" fontId="21" fillId="44" borderId="206" applyNumberFormat="0" applyBorder="0" applyAlignment="0" applyProtection="0"/>
    <xf numFmtId="10" fontId="21" fillId="44" borderId="206" applyNumberFormat="0" applyBorder="0" applyAlignment="0" applyProtection="0"/>
    <xf numFmtId="10" fontId="21" fillId="44" borderId="206" applyNumberFormat="0" applyBorder="0" applyAlignment="0" applyProtection="0"/>
    <xf numFmtId="10" fontId="21" fillId="44" borderId="206" applyNumberFormat="0" applyBorder="0" applyAlignment="0" applyProtection="0"/>
    <xf numFmtId="10" fontId="21" fillId="44" borderId="206" applyNumberFormat="0" applyBorder="0" applyAlignment="0" applyProtection="0"/>
    <xf numFmtId="10" fontId="21" fillId="44" borderId="206" applyNumberFormat="0" applyBorder="0" applyAlignment="0" applyProtection="0"/>
    <xf numFmtId="10" fontId="21" fillId="44" borderId="206" applyNumberFormat="0" applyBorder="0" applyAlignment="0" applyProtection="0"/>
    <xf numFmtId="10" fontId="21" fillId="44" borderId="206" applyNumberFormat="0" applyBorder="0" applyAlignment="0" applyProtection="0"/>
    <xf numFmtId="10" fontId="21" fillId="44" borderId="206" applyNumberFormat="0" applyBorder="0" applyAlignment="0" applyProtection="0"/>
    <xf numFmtId="10" fontId="21" fillId="44" borderId="206" applyNumberFormat="0" applyBorder="0" applyAlignment="0" applyProtection="0"/>
    <xf numFmtId="10" fontId="21" fillId="44" borderId="206" applyNumberFormat="0" applyBorder="0" applyAlignment="0" applyProtection="0"/>
    <xf numFmtId="10" fontId="21" fillId="44" borderId="206" applyNumberFormat="0" applyBorder="0" applyAlignment="0" applyProtection="0"/>
    <xf numFmtId="10" fontId="21" fillId="44" borderId="206" applyNumberFormat="0" applyBorder="0" applyAlignment="0" applyProtection="0"/>
    <xf numFmtId="10" fontId="21" fillId="44" borderId="206" applyNumberFormat="0" applyBorder="0" applyAlignment="0" applyProtection="0"/>
    <xf numFmtId="10" fontId="21" fillId="44" borderId="206" applyNumberFormat="0" applyBorder="0" applyAlignment="0" applyProtection="0"/>
    <xf numFmtId="10" fontId="21" fillId="44" borderId="206" applyNumberFormat="0" applyBorder="0" applyAlignment="0" applyProtection="0"/>
    <xf numFmtId="10" fontId="21" fillId="44" borderId="206" applyNumberFormat="0" applyBorder="0" applyAlignment="0" applyProtection="0"/>
    <xf numFmtId="10" fontId="21" fillId="44" borderId="206" applyNumberFormat="0" applyBorder="0" applyAlignment="0" applyProtection="0"/>
    <xf numFmtId="10" fontId="21" fillId="44" borderId="206" applyNumberFormat="0" applyBorder="0" applyAlignment="0" applyProtection="0"/>
    <xf numFmtId="10" fontId="21" fillId="44" borderId="206" applyNumberFormat="0" applyBorder="0" applyAlignment="0" applyProtection="0"/>
    <xf numFmtId="10" fontId="21" fillId="44" borderId="206" applyNumberFormat="0" applyBorder="0" applyAlignment="0" applyProtection="0"/>
    <xf numFmtId="10" fontId="21" fillId="44" borderId="206" applyNumberFormat="0" applyBorder="0" applyAlignment="0" applyProtection="0"/>
    <xf numFmtId="10" fontId="21" fillId="44" borderId="206" applyNumberFormat="0" applyBorder="0" applyAlignment="0" applyProtection="0"/>
    <xf numFmtId="10" fontId="21" fillId="44" borderId="206" applyNumberFormat="0" applyBorder="0" applyAlignment="0" applyProtection="0"/>
    <xf numFmtId="10" fontId="21" fillId="44" borderId="206" applyNumberFormat="0" applyBorder="0" applyAlignment="0" applyProtection="0"/>
    <xf numFmtId="10" fontId="21" fillId="44" borderId="206" applyNumberFormat="0" applyBorder="0" applyAlignment="0" applyProtection="0"/>
    <xf numFmtId="10" fontId="21" fillId="44" borderId="206" applyNumberFormat="0" applyBorder="0" applyAlignment="0" applyProtection="0"/>
    <xf numFmtId="10" fontId="21" fillId="44" borderId="206" applyNumberFormat="0" applyBorder="0" applyAlignment="0" applyProtection="0"/>
    <xf numFmtId="10" fontId="21" fillId="44" borderId="206" applyNumberFormat="0" applyBorder="0" applyAlignment="0" applyProtection="0"/>
    <xf numFmtId="10" fontId="21" fillId="44" borderId="206" applyNumberFormat="0" applyBorder="0" applyAlignment="0" applyProtection="0"/>
    <xf numFmtId="10" fontId="21" fillId="44" borderId="206" applyNumberFormat="0" applyBorder="0" applyAlignment="0" applyProtection="0"/>
    <xf numFmtId="10" fontId="21" fillId="44" borderId="206" applyNumberFormat="0" applyBorder="0" applyAlignment="0" applyProtection="0"/>
    <xf numFmtId="10" fontId="21" fillId="44" borderId="206" applyNumberFormat="0" applyBorder="0" applyAlignment="0" applyProtection="0"/>
    <xf numFmtId="10" fontId="21" fillId="44" borderId="206" applyNumberFormat="0" applyBorder="0" applyAlignment="0" applyProtection="0"/>
    <xf numFmtId="10" fontId="21" fillId="44" borderId="206" applyNumberFormat="0" applyBorder="0" applyAlignment="0" applyProtection="0"/>
    <xf numFmtId="10" fontId="21" fillId="44" borderId="206" applyNumberFormat="0" applyBorder="0" applyAlignment="0" applyProtection="0"/>
    <xf numFmtId="10" fontId="21" fillId="44" borderId="206" applyNumberFormat="0" applyBorder="0" applyAlignment="0" applyProtection="0"/>
    <xf numFmtId="10" fontId="21" fillId="44" borderId="206" applyNumberFormat="0" applyBorder="0" applyAlignment="0" applyProtection="0"/>
    <xf numFmtId="10" fontId="21" fillId="44" borderId="206" applyNumberFormat="0" applyBorder="0" applyAlignment="0" applyProtection="0"/>
    <xf numFmtId="10" fontId="21" fillId="44" borderId="206" applyNumberFormat="0" applyBorder="0" applyAlignment="0" applyProtection="0"/>
    <xf numFmtId="10" fontId="21" fillId="44" borderId="206" applyNumberFormat="0" applyBorder="0" applyAlignment="0" applyProtection="0"/>
    <xf numFmtId="10" fontId="21" fillId="44" borderId="206" applyNumberFormat="0" applyBorder="0" applyAlignment="0" applyProtection="0"/>
    <xf numFmtId="10" fontId="21" fillId="44" borderId="206" applyNumberFormat="0" applyBorder="0" applyAlignment="0" applyProtection="0"/>
    <xf numFmtId="10" fontId="21" fillId="44" borderId="206" applyNumberFormat="0" applyBorder="0" applyAlignment="0" applyProtection="0"/>
    <xf numFmtId="10" fontId="21" fillId="44" borderId="206" applyNumberFormat="0" applyBorder="0" applyAlignment="0" applyProtection="0"/>
    <xf numFmtId="10" fontId="21" fillId="44" borderId="206" applyNumberFormat="0" applyBorder="0" applyAlignment="0" applyProtection="0"/>
    <xf numFmtId="10" fontId="21" fillId="44" borderId="206" applyNumberFormat="0" applyBorder="0" applyAlignment="0" applyProtection="0"/>
    <xf numFmtId="10" fontId="21" fillId="44" borderId="206" applyNumberFormat="0" applyBorder="0" applyAlignment="0" applyProtection="0"/>
    <xf numFmtId="10" fontId="21" fillId="44" borderId="206" applyNumberFormat="0" applyBorder="0" applyAlignment="0" applyProtection="0"/>
    <xf numFmtId="10" fontId="21" fillId="44" borderId="206" applyNumberFormat="0" applyBorder="0" applyAlignment="0" applyProtection="0"/>
    <xf numFmtId="10" fontId="21" fillId="44" borderId="206" applyNumberFormat="0" applyBorder="0" applyAlignment="0" applyProtection="0"/>
    <xf numFmtId="10" fontId="21" fillId="44" borderId="206" applyNumberFormat="0" applyBorder="0" applyAlignment="0" applyProtection="0"/>
    <xf numFmtId="10" fontId="21" fillId="44" borderId="206" applyNumberFormat="0" applyBorder="0" applyAlignment="0" applyProtection="0"/>
    <xf numFmtId="10" fontId="21" fillId="44" borderId="206" applyNumberFormat="0" applyBorder="0" applyAlignment="0" applyProtection="0"/>
    <xf numFmtId="10" fontId="21" fillId="44" borderId="206" applyNumberFormat="0" applyBorder="0" applyAlignment="0" applyProtection="0"/>
    <xf numFmtId="10" fontId="21" fillId="44" borderId="206" applyNumberFormat="0" applyBorder="0" applyAlignment="0" applyProtection="0"/>
    <xf numFmtId="10" fontId="21" fillId="44" borderId="206" applyNumberFormat="0" applyBorder="0" applyAlignment="0" applyProtection="0"/>
    <xf numFmtId="10" fontId="21" fillId="44" borderId="206" applyNumberFormat="0" applyBorder="0" applyAlignment="0" applyProtection="0"/>
    <xf numFmtId="10" fontId="21" fillId="44" borderId="206" applyNumberFormat="0" applyBorder="0" applyAlignment="0" applyProtection="0"/>
    <xf numFmtId="10" fontId="21" fillId="44" borderId="206" applyNumberFormat="0" applyBorder="0" applyAlignment="0" applyProtection="0"/>
    <xf numFmtId="10" fontId="21" fillId="44" borderId="206" applyNumberFormat="0" applyBorder="0" applyAlignment="0" applyProtection="0"/>
    <xf numFmtId="10" fontId="21" fillId="44" borderId="206" applyNumberFormat="0" applyBorder="0" applyAlignment="0" applyProtection="0"/>
    <xf numFmtId="10" fontId="21" fillId="44" borderId="206" applyNumberFormat="0" applyBorder="0" applyAlignment="0" applyProtection="0"/>
    <xf numFmtId="10" fontId="21" fillId="44" borderId="206" applyNumberFormat="0" applyBorder="0" applyAlignment="0" applyProtection="0"/>
    <xf numFmtId="10" fontId="21" fillId="44" borderId="206" applyNumberFormat="0" applyBorder="0" applyAlignment="0" applyProtection="0"/>
    <xf numFmtId="10" fontId="21" fillId="44" borderId="206" applyNumberFormat="0" applyBorder="0" applyAlignment="0" applyProtection="0"/>
    <xf numFmtId="10" fontId="21" fillId="44" borderId="206" applyNumberFormat="0" applyBorder="0" applyAlignment="0" applyProtection="0"/>
    <xf numFmtId="10" fontId="21" fillId="44" borderId="206" applyNumberFormat="0" applyBorder="0" applyAlignment="0" applyProtection="0"/>
    <xf numFmtId="10" fontId="21" fillId="44" borderId="206" applyNumberFormat="0" applyBorder="0" applyAlignment="0" applyProtection="0"/>
    <xf numFmtId="10" fontId="21" fillId="44" borderId="206" applyNumberFormat="0" applyBorder="0" applyAlignment="0" applyProtection="0"/>
    <xf numFmtId="10" fontId="21" fillId="44" borderId="206" applyNumberFormat="0" applyBorder="0" applyAlignment="0" applyProtection="0"/>
    <xf numFmtId="10" fontId="21" fillId="44" borderId="206" applyNumberFormat="0" applyBorder="0" applyAlignment="0" applyProtection="0"/>
    <xf numFmtId="10" fontId="21" fillId="44" borderId="206" applyNumberFormat="0" applyBorder="0" applyAlignment="0" applyProtection="0"/>
    <xf numFmtId="10" fontId="21" fillId="44" borderId="206" applyNumberFormat="0" applyBorder="0" applyAlignment="0" applyProtection="0"/>
    <xf numFmtId="10" fontId="21" fillId="44" borderId="206" applyNumberFormat="0" applyBorder="0" applyAlignment="0" applyProtection="0"/>
    <xf numFmtId="10" fontId="21" fillId="44" borderId="206" applyNumberFormat="0" applyBorder="0" applyAlignment="0" applyProtection="0"/>
    <xf numFmtId="10" fontId="21" fillId="44" borderId="206" applyNumberFormat="0" applyBorder="0" applyAlignment="0" applyProtection="0"/>
    <xf numFmtId="10" fontId="21" fillId="44" borderId="206" applyNumberFormat="0" applyBorder="0" applyAlignment="0" applyProtection="0"/>
    <xf numFmtId="10" fontId="21" fillId="44" borderId="206" applyNumberFormat="0" applyBorder="0" applyAlignment="0" applyProtection="0"/>
    <xf numFmtId="10" fontId="21" fillId="44" borderId="206" applyNumberFormat="0" applyBorder="0" applyAlignment="0" applyProtection="0"/>
    <xf numFmtId="10" fontId="21" fillId="44" borderId="206" applyNumberFormat="0" applyBorder="0" applyAlignment="0" applyProtection="0"/>
    <xf numFmtId="10" fontId="21" fillId="44" borderId="206" applyNumberFormat="0" applyBorder="0" applyAlignment="0" applyProtection="0"/>
    <xf numFmtId="10" fontId="21" fillId="44" borderId="206" applyNumberFormat="0" applyBorder="0" applyAlignment="0" applyProtection="0"/>
    <xf numFmtId="10" fontId="21" fillId="44" borderId="206" applyNumberFormat="0" applyBorder="0" applyAlignment="0" applyProtection="0"/>
    <xf numFmtId="10" fontId="21" fillId="44" borderId="206" applyNumberFormat="0" applyBorder="0" applyAlignment="0" applyProtection="0"/>
    <xf numFmtId="10" fontId="21" fillId="44" borderId="206" applyNumberFormat="0" applyBorder="0" applyAlignment="0" applyProtection="0"/>
    <xf numFmtId="10" fontId="21" fillId="44" borderId="206" applyNumberFormat="0" applyBorder="0" applyAlignment="0" applyProtection="0"/>
    <xf numFmtId="10" fontId="21" fillId="44" borderId="206" applyNumberFormat="0" applyBorder="0" applyAlignment="0" applyProtection="0"/>
    <xf numFmtId="10" fontId="21" fillId="44" borderId="206" applyNumberFormat="0" applyBorder="0" applyAlignment="0" applyProtection="0"/>
    <xf numFmtId="10" fontId="21" fillId="44" borderId="206" applyNumberFormat="0" applyBorder="0" applyAlignment="0" applyProtection="0"/>
    <xf numFmtId="10" fontId="21" fillId="44" borderId="206" applyNumberFormat="0" applyBorder="0" applyAlignment="0" applyProtection="0"/>
    <xf numFmtId="10" fontId="21" fillId="44" borderId="206" applyNumberFormat="0" applyBorder="0" applyAlignment="0" applyProtection="0"/>
    <xf numFmtId="10" fontId="21" fillId="44" borderId="206" applyNumberFormat="0" applyBorder="0" applyAlignment="0" applyProtection="0"/>
    <xf numFmtId="10" fontId="21" fillId="44" borderId="206" applyNumberFormat="0" applyBorder="0" applyAlignment="0" applyProtection="0"/>
    <xf numFmtId="10" fontId="21" fillId="44" borderId="206" applyNumberFormat="0" applyBorder="0" applyAlignment="0" applyProtection="0"/>
    <xf numFmtId="10" fontId="21" fillId="44" borderId="206" applyNumberFormat="0" applyBorder="0" applyAlignment="0" applyProtection="0"/>
    <xf numFmtId="10" fontId="21" fillId="44" borderId="206" applyNumberFormat="0" applyBorder="0" applyAlignment="0" applyProtection="0"/>
    <xf numFmtId="10" fontId="21" fillId="44" borderId="206" applyNumberFormat="0" applyBorder="0" applyAlignment="0" applyProtection="0"/>
    <xf numFmtId="10" fontId="21" fillId="44" borderId="206" applyNumberFormat="0" applyBorder="0" applyAlignment="0" applyProtection="0"/>
    <xf numFmtId="10" fontId="21" fillId="44" borderId="206" applyNumberFormat="0" applyBorder="0" applyAlignment="0" applyProtection="0"/>
    <xf numFmtId="10" fontId="21" fillId="44" borderId="206" applyNumberFormat="0" applyBorder="0" applyAlignment="0" applyProtection="0"/>
    <xf numFmtId="10" fontId="21" fillId="44" borderId="206" applyNumberFormat="0" applyBorder="0" applyAlignment="0" applyProtection="0"/>
    <xf numFmtId="10" fontId="21" fillId="44" borderId="206" applyNumberFormat="0" applyBorder="0" applyAlignment="0" applyProtection="0"/>
    <xf numFmtId="10" fontId="21" fillId="44" borderId="206" applyNumberFormat="0" applyBorder="0" applyAlignment="0" applyProtection="0"/>
    <xf numFmtId="10" fontId="21" fillId="44" borderId="206" applyNumberFormat="0" applyBorder="0" applyAlignment="0" applyProtection="0"/>
    <xf numFmtId="10" fontId="21" fillId="44" borderId="206" applyNumberFormat="0" applyBorder="0" applyAlignment="0" applyProtection="0"/>
    <xf numFmtId="10" fontId="21" fillId="44" borderId="206" applyNumberFormat="0" applyBorder="0" applyAlignment="0" applyProtection="0"/>
    <xf numFmtId="10" fontId="21" fillId="44" borderId="206" applyNumberFormat="0" applyBorder="0" applyAlignment="0" applyProtection="0"/>
    <xf numFmtId="10" fontId="21" fillId="44" borderId="206" applyNumberFormat="0" applyBorder="0" applyAlignment="0" applyProtection="0"/>
    <xf numFmtId="10" fontId="21" fillId="44" borderId="206" applyNumberFormat="0" applyBorder="0" applyAlignment="0" applyProtection="0"/>
    <xf numFmtId="10" fontId="21" fillId="44" borderId="206" applyNumberFormat="0" applyBorder="0" applyAlignment="0" applyProtection="0"/>
    <xf numFmtId="10" fontId="21" fillId="44" borderId="206" applyNumberFormat="0" applyBorder="0" applyAlignment="0" applyProtection="0"/>
    <xf numFmtId="10" fontId="21" fillId="44" borderId="206" applyNumberFormat="0" applyBorder="0" applyAlignment="0" applyProtection="0"/>
    <xf numFmtId="10" fontId="21" fillId="44" borderId="206" applyNumberFormat="0" applyBorder="0" applyAlignment="0" applyProtection="0"/>
    <xf numFmtId="10" fontId="21" fillId="44" borderId="206" applyNumberFormat="0" applyBorder="0" applyAlignment="0" applyProtection="0"/>
    <xf numFmtId="10" fontId="21" fillId="44" borderId="206" applyNumberFormat="0" applyBorder="0" applyAlignment="0" applyProtection="0"/>
    <xf numFmtId="10" fontId="21" fillId="44" borderId="206" applyNumberFormat="0" applyBorder="0" applyAlignment="0" applyProtection="0"/>
    <xf numFmtId="10" fontId="21" fillId="44" borderId="206" applyNumberFormat="0" applyBorder="0" applyAlignment="0" applyProtection="0"/>
    <xf numFmtId="10" fontId="21" fillId="44" borderId="206" applyNumberFormat="0" applyBorder="0" applyAlignment="0" applyProtection="0"/>
    <xf numFmtId="10" fontId="21" fillId="44" borderId="206" applyNumberFormat="0" applyBorder="0" applyAlignment="0" applyProtection="0"/>
    <xf numFmtId="10" fontId="21" fillId="44" borderId="206" applyNumberFormat="0" applyBorder="0" applyAlignment="0" applyProtection="0"/>
    <xf numFmtId="10" fontId="21" fillId="44" borderId="206" applyNumberFormat="0" applyBorder="0" applyAlignment="0" applyProtection="0"/>
    <xf numFmtId="10" fontId="21" fillId="44" borderId="206" applyNumberFormat="0" applyBorder="0" applyAlignment="0" applyProtection="0"/>
    <xf numFmtId="10" fontId="21" fillId="44" borderId="206" applyNumberFormat="0" applyBorder="0" applyAlignment="0" applyProtection="0"/>
    <xf numFmtId="10" fontId="21" fillId="44" borderId="206" applyNumberFormat="0" applyBorder="0" applyAlignment="0" applyProtection="0"/>
    <xf numFmtId="10" fontId="21" fillId="44" borderId="206" applyNumberFormat="0" applyBorder="0" applyAlignment="0" applyProtection="0"/>
    <xf numFmtId="10" fontId="21" fillId="44" borderId="206" applyNumberFormat="0" applyBorder="0" applyAlignment="0" applyProtection="0"/>
    <xf numFmtId="10" fontId="21" fillId="44" borderId="206" applyNumberFormat="0" applyBorder="0" applyAlignment="0" applyProtection="0"/>
    <xf numFmtId="10" fontId="21" fillId="44" borderId="206" applyNumberFormat="0" applyBorder="0" applyAlignment="0" applyProtection="0"/>
    <xf numFmtId="10" fontId="21" fillId="44" borderId="206" applyNumberFormat="0" applyBorder="0" applyAlignment="0" applyProtection="0"/>
    <xf numFmtId="10" fontId="21" fillId="44" borderId="206" applyNumberFormat="0" applyBorder="0" applyAlignment="0" applyProtection="0"/>
    <xf numFmtId="10" fontId="21" fillId="44" borderId="206" applyNumberFormat="0" applyBorder="0" applyAlignment="0" applyProtection="0"/>
    <xf numFmtId="10" fontId="21" fillId="44" borderId="206" applyNumberFormat="0" applyBorder="0" applyAlignment="0" applyProtection="0"/>
    <xf numFmtId="10" fontId="21" fillId="44" borderId="206" applyNumberFormat="0" applyBorder="0" applyAlignment="0" applyProtection="0"/>
    <xf numFmtId="10" fontId="21" fillId="44" borderId="206" applyNumberFormat="0" applyBorder="0" applyAlignment="0" applyProtection="0"/>
    <xf numFmtId="10" fontId="21" fillId="44" borderId="206" applyNumberFormat="0" applyBorder="0" applyAlignment="0" applyProtection="0"/>
    <xf numFmtId="10" fontId="21" fillId="44" borderId="206" applyNumberFormat="0" applyBorder="0" applyAlignment="0" applyProtection="0"/>
    <xf numFmtId="10" fontId="21" fillId="44" borderId="206" applyNumberFormat="0" applyBorder="0" applyAlignment="0" applyProtection="0"/>
    <xf numFmtId="10" fontId="21" fillId="44" borderId="206" applyNumberFormat="0" applyBorder="0" applyAlignment="0" applyProtection="0"/>
    <xf numFmtId="10" fontId="21" fillId="44" borderId="206" applyNumberFormat="0" applyBorder="0" applyAlignment="0" applyProtection="0"/>
    <xf numFmtId="10" fontId="21" fillId="44" borderId="206" applyNumberFormat="0" applyBorder="0" applyAlignment="0" applyProtection="0"/>
    <xf numFmtId="10" fontId="21" fillId="44" borderId="206" applyNumberFormat="0" applyBorder="0" applyAlignment="0" applyProtection="0"/>
    <xf numFmtId="10" fontId="21" fillId="44" borderId="206" applyNumberFormat="0" applyBorder="0" applyAlignment="0" applyProtection="0"/>
    <xf numFmtId="10" fontId="21" fillId="44" borderId="206" applyNumberFormat="0" applyBorder="0" applyAlignment="0" applyProtection="0"/>
    <xf numFmtId="10" fontId="21" fillId="44" borderId="206" applyNumberFormat="0" applyBorder="0" applyAlignment="0" applyProtection="0"/>
    <xf numFmtId="10" fontId="21" fillId="44" borderId="206" applyNumberFormat="0" applyBorder="0" applyAlignment="0" applyProtection="0"/>
    <xf numFmtId="10" fontId="21" fillId="44" borderId="206" applyNumberFormat="0" applyBorder="0" applyAlignment="0" applyProtection="0"/>
    <xf numFmtId="10" fontId="21" fillId="44" borderId="206" applyNumberFormat="0" applyBorder="0" applyAlignment="0" applyProtection="0"/>
    <xf numFmtId="10" fontId="21" fillId="44" borderId="206" applyNumberFormat="0" applyBorder="0" applyAlignment="0" applyProtection="0"/>
    <xf numFmtId="10" fontId="21" fillId="44" borderId="206" applyNumberFormat="0" applyBorder="0" applyAlignment="0" applyProtection="0"/>
    <xf numFmtId="10" fontId="21" fillId="44" borderId="206" applyNumberFormat="0" applyBorder="0" applyAlignment="0" applyProtection="0"/>
    <xf numFmtId="10" fontId="21" fillId="44" borderId="206" applyNumberFormat="0" applyBorder="0" applyAlignment="0" applyProtection="0"/>
    <xf numFmtId="10" fontId="21" fillId="44" borderId="206" applyNumberFormat="0" applyBorder="0" applyAlignment="0" applyProtection="0"/>
    <xf numFmtId="10" fontId="21" fillId="44" borderId="206" applyNumberFormat="0" applyBorder="0" applyAlignment="0" applyProtection="0"/>
    <xf numFmtId="10" fontId="21" fillId="44" borderId="206" applyNumberFormat="0" applyBorder="0" applyAlignment="0" applyProtection="0"/>
    <xf numFmtId="10" fontId="21" fillId="44" borderId="206" applyNumberFormat="0" applyBorder="0" applyAlignment="0" applyProtection="0"/>
    <xf numFmtId="10" fontId="21" fillId="44" borderId="206" applyNumberFormat="0" applyBorder="0" applyAlignment="0" applyProtection="0"/>
    <xf numFmtId="10" fontId="21" fillId="44" borderId="206" applyNumberFormat="0" applyBorder="0" applyAlignment="0" applyProtection="0"/>
    <xf numFmtId="10" fontId="21" fillId="44" borderId="206" applyNumberFormat="0" applyBorder="0" applyAlignment="0" applyProtection="0"/>
    <xf numFmtId="10" fontId="21" fillId="44" borderId="206" applyNumberFormat="0" applyBorder="0" applyAlignment="0" applyProtection="0"/>
    <xf numFmtId="10" fontId="21" fillId="44" borderId="206" applyNumberFormat="0" applyBorder="0" applyAlignment="0" applyProtection="0"/>
    <xf numFmtId="10" fontId="21" fillId="44" borderId="206" applyNumberFormat="0" applyBorder="0" applyAlignment="0" applyProtection="0"/>
    <xf numFmtId="10" fontId="21" fillId="44" borderId="206" applyNumberFormat="0" applyBorder="0" applyAlignment="0" applyProtection="0"/>
    <xf numFmtId="10" fontId="21" fillId="44" borderId="206" applyNumberFormat="0" applyBorder="0" applyAlignment="0" applyProtection="0"/>
    <xf numFmtId="10" fontId="21" fillId="44" borderId="206" applyNumberFormat="0" applyBorder="0" applyAlignment="0" applyProtection="0"/>
    <xf numFmtId="10" fontId="21" fillId="44" borderId="206" applyNumberFormat="0" applyBorder="0" applyAlignment="0" applyProtection="0"/>
    <xf numFmtId="10" fontId="21" fillId="44" borderId="206" applyNumberFormat="0" applyBorder="0" applyAlignment="0" applyProtection="0"/>
    <xf numFmtId="10" fontId="21" fillId="44" borderId="206" applyNumberFormat="0" applyBorder="0" applyAlignment="0" applyProtection="0"/>
    <xf numFmtId="10" fontId="21" fillId="44" borderId="206" applyNumberFormat="0" applyBorder="0" applyAlignment="0" applyProtection="0"/>
    <xf numFmtId="10" fontId="21" fillId="44" borderId="206" applyNumberFormat="0" applyBorder="0" applyAlignment="0" applyProtection="0"/>
    <xf numFmtId="10" fontId="21" fillId="44" borderId="206" applyNumberFormat="0" applyBorder="0" applyAlignment="0" applyProtection="0"/>
    <xf numFmtId="10" fontId="21" fillId="44" borderId="206" applyNumberFormat="0" applyBorder="0" applyAlignment="0" applyProtection="0"/>
    <xf numFmtId="10" fontId="21" fillId="44" borderId="206" applyNumberFormat="0" applyBorder="0" applyAlignment="0" applyProtection="0"/>
    <xf numFmtId="10" fontId="21" fillId="44" borderId="206" applyNumberFormat="0" applyBorder="0" applyAlignment="0" applyProtection="0"/>
    <xf numFmtId="10" fontId="21" fillId="44" borderId="206" applyNumberFormat="0" applyBorder="0" applyAlignment="0" applyProtection="0"/>
    <xf numFmtId="10" fontId="21" fillId="44" borderId="206" applyNumberFormat="0" applyBorder="0" applyAlignment="0" applyProtection="0"/>
    <xf numFmtId="10" fontId="21" fillId="44" borderId="206" applyNumberFormat="0" applyBorder="0" applyAlignment="0" applyProtection="0"/>
    <xf numFmtId="10" fontId="21" fillId="44" borderId="206" applyNumberFormat="0" applyBorder="0" applyAlignment="0" applyProtection="0"/>
    <xf numFmtId="10" fontId="21" fillId="44" borderId="206" applyNumberFormat="0" applyBorder="0" applyAlignment="0" applyProtection="0"/>
    <xf numFmtId="10" fontId="21" fillId="44" borderId="206" applyNumberFormat="0" applyBorder="0" applyAlignment="0" applyProtection="0"/>
    <xf numFmtId="10" fontId="21" fillId="44" borderId="206" applyNumberFormat="0" applyBorder="0" applyAlignment="0" applyProtection="0"/>
    <xf numFmtId="10" fontId="21" fillId="44" borderId="206" applyNumberFormat="0" applyBorder="0" applyAlignment="0" applyProtection="0"/>
    <xf numFmtId="10" fontId="21" fillId="44" borderId="206" applyNumberFormat="0" applyBorder="0" applyAlignment="0" applyProtection="0"/>
    <xf numFmtId="10" fontId="21" fillId="44" borderId="206" applyNumberFormat="0" applyBorder="0" applyAlignment="0" applyProtection="0"/>
    <xf numFmtId="10" fontId="21" fillId="44" borderId="206" applyNumberFormat="0" applyBorder="0" applyAlignment="0" applyProtection="0"/>
    <xf numFmtId="10" fontId="21" fillId="44" borderId="206" applyNumberFormat="0" applyBorder="0" applyAlignment="0" applyProtection="0"/>
    <xf numFmtId="10" fontId="21" fillId="44" borderId="206" applyNumberFormat="0" applyBorder="0" applyAlignment="0" applyProtection="0"/>
    <xf numFmtId="10" fontId="21" fillId="44" borderId="206" applyNumberFormat="0" applyBorder="0" applyAlignment="0" applyProtection="0"/>
    <xf numFmtId="10" fontId="21" fillId="44" borderId="206" applyNumberFormat="0" applyBorder="0" applyAlignment="0" applyProtection="0"/>
    <xf numFmtId="10" fontId="21" fillId="44" borderId="206" applyNumberFormat="0" applyBorder="0" applyAlignment="0" applyProtection="0"/>
    <xf numFmtId="10" fontId="21" fillId="44" borderId="206" applyNumberFormat="0" applyBorder="0" applyAlignment="0" applyProtection="0"/>
    <xf numFmtId="10" fontId="21" fillId="44" borderId="206" applyNumberFormat="0" applyBorder="0" applyAlignment="0" applyProtection="0"/>
    <xf numFmtId="10" fontId="21" fillId="44" borderId="206" applyNumberFormat="0" applyBorder="0" applyAlignment="0" applyProtection="0"/>
    <xf numFmtId="10" fontId="21" fillId="44" borderId="206" applyNumberFormat="0" applyBorder="0" applyAlignment="0" applyProtection="0"/>
    <xf numFmtId="10" fontId="21" fillId="44" borderId="206" applyNumberFormat="0" applyBorder="0" applyAlignment="0" applyProtection="0"/>
    <xf numFmtId="10" fontId="21" fillId="44" borderId="206" applyNumberFormat="0" applyBorder="0" applyAlignment="0" applyProtection="0"/>
    <xf numFmtId="10" fontId="21" fillId="44" borderId="206" applyNumberFormat="0" applyBorder="0" applyAlignment="0" applyProtection="0"/>
    <xf numFmtId="10" fontId="21" fillId="44" borderId="206" applyNumberFormat="0" applyBorder="0" applyAlignment="0" applyProtection="0"/>
    <xf numFmtId="10" fontId="21" fillId="44" borderId="206" applyNumberFormat="0" applyBorder="0" applyAlignment="0" applyProtection="0"/>
    <xf numFmtId="10" fontId="21" fillId="44" borderId="206" applyNumberFormat="0" applyBorder="0" applyAlignment="0" applyProtection="0"/>
    <xf numFmtId="10" fontId="21" fillId="44" borderId="206" applyNumberFormat="0" applyBorder="0" applyAlignment="0" applyProtection="0"/>
    <xf numFmtId="10" fontId="21" fillId="44" borderId="206" applyNumberFormat="0" applyBorder="0" applyAlignment="0" applyProtection="0"/>
    <xf numFmtId="10" fontId="21" fillId="44" borderId="206" applyNumberFormat="0" applyBorder="0" applyAlignment="0" applyProtection="0"/>
    <xf numFmtId="10" fontId="21" fillId="44" borderId="206" applyNumberFormat="0" applyBorder="0" applyAlignment="0" applyProtection="0"/>
    <xf numFmtId="10" fontId="21" fillId="44" borderId="206" applyNumberFormat="0" applyBorder="0" applyAlignment="0" applyProtection="0"/>
    <xf numFmtId="10" fontId="21" fillId="44" borderId="206" applyNumberFormat="0" applyBorder="0" applyAlignment="0" applyProtection="0"/>
    <xf numFmtId="10" fontId="21" fillId="44" borderId="206" applyNumberFormat="0" applyBorder="0" applyAlignment="0" applyProtection="0"/>
    <xf numFmtId="10" fontId="21" fillId="44" borderId="206" applyNumberFormat="0" applyBorder="0" applyAlignment="0" applyProtection="0"/>
    <xf numFmtId="10" fontId="21" fillId="44" borderId="206" applyNumberFormat="0" applyBorder="0" applyAlignment="0" applyProtection="0"/>
    <xf numFmtId="10" fontId="21" fillId="44" borderId="206" applyNumberFormat="0" applyBorder="0" applyAlignment="0" applyProtection="0"/>
    <xf numFmtId="10" fontId="21" fillId="44" borderId="206" applyNumberFormat="0" applyBorder="0" applyAlignment="0" applyProtection="0"/>
    <xf numFmtId="10" fontId="21" fillId="44" borderId="206" applyNumberFormat="0" applyBorder="0" applyAlignment="0" applyProtection="0"/>
    <xf numFmtId="10" fontId="21" fillId="44" borderId="206" applyNumberFormat="0" applyBorder="0" applyAlignment="0" applyProtection="0"/>
    <xf numFmtId="10" fontId="21" fillId="44" borderId="206" applyNumberFormat="0" applyBorder="0" applyAlignment="0" applyProtection="0"/>
    <xf numFmtId="10" fontId="21" fillId="44" borderId="206" applyNumberFormat="0" applyBorder="0" applyAlignment="0" applyProtection="0"/>
    <xf numFmtId="10" fontId="21" fillId="44" borderId="206" applyNumberFormat="0" applyBorder="0" applyAlignment="0" applyProtection="0"/>
    <xf numFmtId="10" fontId="21" fillId="44" borderId="206" applyNumberFormat="0" applyBorder="0" applyAlignment="0" applyProtection="0"/>
    <xf numFmtId="10" fontId="21" fillId="44" borderId="206" applyNumberFormat="0" applyBorder="0" applyAlignment="0" applyProtection="0"/>
    <xf numFmtId="10" fontId="21" fillId="44" borderId="206" applyNumberFormat="0" applyBorder="0" applyAlignment="0" applyProtection="0"/>
    <xf numFmtId="10" fontId="21" fillId="44" borderId="206" applyNumberFormat="0" applyBorder="0" applyAlignment="0" applyProtection="0"/>
    <xf numFmtId="10" fontId="21" fillId="44" borderId="206" applyNumberFormat="0" applyBorder="0" applyAlignment="0" applyProtection="0"/>
    <xf numFmtId="10" fontId="21" fillId="44" borderId="206" applyNumberFormat="0" applyBorder="0" applyAlignment="0" applyProtection="0"/>
    <xf numFmtId="10" fontId="21" fillId="44" borderId="206" applyNumberFormat="0" applyBorder="0" applyAlignment="0" applyProtection="0"/>
    <xf numFmtId="10" fontId="21" fillId="44" borderId="206" applyNumberFormat="0" applyBorder="0" applyAlignment="0" applyProtection="0"/>
    <xf numFmtId="10" fontId="21" fillId="44" borderId="206" applyNumberFormat="0" applyBorder="0" applyAlignment="0" applyProtection="0"/>
    <xf numFmtId="10" fontId="21" fillId="44" borderId="206" applyNumberFormat="0" applyBorder="0" applyAlignment="0" applyProtection="0"/>
    <xf numFmtId="10" fontId="21" fillId="44" borderId="206" applyNumberFormat="0" applyBorder="0" applyAlignment="0" applyProtection="0"/>
    <xf numFmtId="10" fontId="21" fillId="44" borderId="206" applyNumberFormat="0" applyBorder="0" applyAlignment="0" applyProtection="0"/>
    <xf numFmtId="10" fontId="21" fillId="44" borderId="206" applyNumberFormat="0" applyBorder="0" applyAlignment="0" applyProtection="0"/>
    <xf numFmtId="10" fontId="21" fillId="44" borderId="206" applyNumberFormat="0" applyBorder="0" applyAlignment="0" applyProtection="0"/>
    <xf numFmtId="10" fontId="21" fillId="44" borderId="206" applyNumberFormat="0" applyBorder="0" applyAlignment="0" applyProtection="0"/>
    <xf numFmtId="10" fontId="21" fillId="44" borderId="206" applyNumberFormat="0" applyBorder="0" applyAlignment="0" applyProtection="0"/>
    <xf numFmtId="10" fontId="21" fillId="44" borderId="206" applyNumberFormat="0" applyBorder="0" applyAlignment="0" applyProtection="0"/>
    <xf numFmtId="10" fontId="21" fillId="44" borderId="206" applyNumberFormat="0" applyBorder="0" applyAlignment="0" applyProtection="0"/>
    <xf numFmtId="10" fontId="21" fillId="44" borderId="206" applyNumberFormat="0" applyBorder="0" applyAlignment="0" applyProtection="0"/>
    <xf numFmtId="10" fontId="21" fillId="44" borderId="206" applyNumberFormat="0" applyBorder="0" applyAlignment="0" applyProtection="0"/>
    <xf numFmtId="10" fontId="21" fillId="44" borderId="206" applyNumberFormat="0" applyBorder="0" applyAlignment="0" applyProtection="0"/>
    <xf numFmtId="10" fontId="21" fillId="44" borderId="206" applyNumberFormat="0" applyBorder="0" applyAlignment="0" applyProtection="0"/>
    <xf numFmtId="10" fontId="21" fillId="44" borderId="206" applyNumberFormat="0" applyBorder="0" applyAlignment="0" applyProtection="0"/>
    <xf numFmtId="10" fontId="21" fillId="44" borderId="206" applyNumberFormat="0" applyBorder="0" applyAlignment="0" applyProtection="0"/>
    <xf numFmtId="10" fontId="21" fillId="44" borderId="206" applyNumberFormat="0" applyBorder="0" applyAlignment="0" applyProtection="0"/>
    <xf numFmtId="10" fontId="21" fillId="44" borderId="206" applyNumberFormat="0" applyBorder="0" applyAlignment="0" applyProtection="0"/>
    <xf numFmtId="10" fontId="21" fillId="44" borderId="206" applyNumberFormat="0" applyBorder="0" applyAlignment="0" applyProtection="0"/>
    <xf numFmtId="10" fontId="21" fillId="44" borderId="206" applyNumberFormat="0" applyBorder="0" applyAlignment="0" applyProtection="0"/>
    <xf numFmtId="10" fontId="21" fillId="44" borderId="206" applyNumberFormat="0" applyBorder="0" applyAlignment="0" applyProtection="0"/>
    <xf numFmtId="10" fontId="21" fillId="44" borderId="206" applyNumberFormat="0" applyBorder="0" applyAlignment="0" applyProtection="0"/>
    <xf numFmtId="10" fontId="21" fillId="44" borderId="206" applyNumberFormat="0" applyBorder="0" applyAlignment="0" applyProtection="0"/>
    <xf numFmtId="10" fontId="21" fillId="44" borderId="206" applyNumberFormat="0" applyBorder="0" applyAlignment="0" applyProtection="0"/>
    <xf numFmtId="10" fontId="21" fillId="44" borderId="206" applyNumberFormat="0" applyBorder="0" applyAlignment="0" applyProtection="0"/>
    <xf numFmtId="10" fontId="21" fillId="44" borderId="206" applyNumberFormat="0" applyBorder="0" applyAlignment="0" applyProtection="0"/>
    <xf numFmtId="10" fontId="21" fillId="44" borderId="206" applyNumberFormat="0" applyBorder="0" applyAlignment="0" applyProtection="0"/>
    <xf numFmtId="10" fontId="21" fillId="44" borderId="206" applyNumberFormat="0" applyBorder="0" applyAlignment="0" applyProtection="0"/>
    <xf numFmtId="10" fontId="21" fillId="44" borderId="206" applyNumberFormat="0" applyBorder="0" applyAlignment="0" applyProtection="0"/>
    <xf numFmtId="10" fontId="21" fillId="44" borderId="206" applyNumberFormat="0" applyBorder="0" applyAlignment="0" applyProtection="0"/>
    <xf numFmtId="10" fontId="21" fillId="44" borderId="206" applyNumberFormat="0" applyBorder="0" applyAlignment="0" applyProtection="0"/>
    <xf numFmtId="10" fontId="21" fillId="44" borderId="206" applyNumberFormat="0" applyBorder="0" applyAlignment="0" applyProtection="0"/>
    <xf numFmtId="10" fontId="21" fillId="44" borderId="206" applyNumberFormat="0" applyBorder="0" applyAlignment="0" applyProtection="0"/>
    <xf numFmtId="10" fontId="21" fillId="44" borderId="206" applyNumberFormat="0" applyBorder="0" applyAlignment="0" applyProtection="0"/>
    <xf numFmtId="10" fontId="21" fillId="44" borderId="206" applyNumberFormat="0" applyBorder="0" applyAlignment="0" applyProtection="0"/>
    <xf numFmtId="10" fontId="21" fillId="44" borderId="206" applyNumberFormat="0" applyBorder="0" applyAlignment="0" applyProtection="0"/>
    <xf numFmtId="10" fontId="21" fillId="44" borderId="206" applyNumberFormat="0" applyBorder="0" applyAlignment="0" applyProtection="0"/>
    <xf numFmtId="10" fontId="21" fillId="44" borderId="206" applyNumberFormat="0" applyBorder="0" applyAlignment="0" applyProtection="0"/>
    <xf numFmtId="10" fontId="21" fillId="44" borderId="206" applyNumberFormat="0" applyBorder="0" applyAlignment="0" applyProtection="0"/>
    <xf numFmtId="10" fontId="21" fillId="44" borderId="206" applyNumberFormat="0" applyBorder="0" applyAlignment="0" applyProtection="0"/>
    <xf numFmtId="10" fontId="21" fillId="44" borderId="206" applyNumberFormat="0" applyBorder="0" applyAlignment="0" applyProtection="0"/>
    <xf numFmtId="10" fontId="21" fillId="44" borderId="206" applyNumberFormat="0" applyBorder="0" applyAlignment="0" applyProtection="0"/>
    <xf numFmtId="10" fontId="21" fillId="44" borderId="206" applyNumberFormat="0" applyBorder="0" applyAlignment="0" applyProtection="0"/>
    <xf numFmtId="10" fontId="21" fillId="44" borderId="206" applyNumberFormat="0" applyBorder="0" applyAlignment="0" applyProtection="0"/>
    <xf numFmtId="10" fontId="21" fillId="44" borderId="206" applyNumberFormat="0" applyBorder="0" applyAlignment="0" applyProtection="0"/>
    <xf numFmtId="10" fontId="21" fillId="44" borderId="206" applyNumberFormat="0" applyBorder="0" applyAlignment="0" applyProtection="0"/>
    <xf numFmtId="10" fontId="21" fillId="44" borderId="206" applyNumberFormat="0" applyBorder="0" applyAlignment="0" applyProtection="0"/>
    <xf numFmtId="10" fontId="21" fillId="44" borderId="206" applyNumberFormat="0" applyBorder="0" applyAlignment="0" applyProtection="0"/>
    <xf numFmtId="10" fontId="21" fillId="44" borderId="206" applyNumberFormat="0" applyBorder="0" applyAlignment="0" applyProtection="0"/>
    <xf numFmtId="10" fontId="21" fillId="44" borderId="206" applyNumberFormat="0" applyBorder="0" applyAlignment="0" applyProtection="0"/>
    <xf numFmtId="10" fontId="21" fillId="44" borderId="206" applyNumberFormat="0" applyBorder="0" applyAlignment="0" applyProtection="0"/>
    <xf numFmtId="10" fontId="21" fillId="44" borderId="206" applyNumberFormat="0" applyBorder="0" applyAlignment="0" applyProtection="0"/>
    <xf numFmtId="10" fontId="21" fillId="44" borderId="206" applyNumberFormat="0" applyBorder="0" applyAlignment="0" applyProtection="0"/>
    <xf numFmtId="10" fontId="21" fillId="44" borderId="206" applyNumberFormat="0" applyBorder="0" applyAlignment="0" applyProtection="0"/>
    <xf numFmtId="10" fontId="21" fillId="44" borderId="206" applyNumberFormat="0" applyBorder="0" applyAlignment="0" applyProtection="0"/>
    <xf numFmtId="10" fontId="21" fillId="44" borderId="206" applyNumberFormat="0" applyBorder="0" applyAlignment="0" applyProtection="0"/>
    <xf numFmtId="10" fontId="21" fillId="44" borderId="206" applyNumberFormat="0" applyBorder="0" applyAlignment="0" applyProtection="0"/>
    <xf numFmtId="10" fontId="21" fillId="44" borderId="206" applyNumberFormat="0" applyBorder="0" applyAlignment="0" applyProtection="0"/>
    <xf numFmtId="10" fontId="21" fillId="44" borderId="206" applyNumberFormat="0" applyBorder="0" applyAlignment="0" applyProtection="0"/>
    <xf numFmtId="10" fontId="21" fillId="44" borderId="206" applyNumberFormat="0" applyBorder="0" applyAlignment="0" applyProtection="0"/>
    <xf numFmtId="10" fontId="21" fillId="44" borderId="206" applyNumberFormat="0" applyBorder="0" applyAlignment="0" applyProtection="0"/>
    <xf numFmtId="10" fontId="21" fillId="44" borderId="206" applyNumberFormat="0" applyBorder="0" applyAlignment="0" applyProtection="0"/>
    <xf numFmtId="10" fontId="21" fillId="44" borderId="206" applyNumberFormat="0" applyBorder="0" applyAlignment="0" applyProtection="0"/>
    <xf numFmtId="10" fontId="21" fillId="44" borderId="206" applyNumberFormat="0" applyBorder="0" applyAlignment="0" applyProtection="0"/>
    <xf numFmtId="10" fontId="21" fillId="44" borderId="206" applyNumberFormat="0" applyBorder="0" applyAlignment="0" applyProtection="0"/>
    <xf numFmtId="10" fontId="21" fillId="44" borderId="206" applyNumberFormat="0" applyBorder="0" applyAlignment="0" applyProtection="0"/>
    <xf numFmtId="10" fontId="21" fillId="44" borderId="206" applyNumberFormat="0" applyBorder="0" applyAlignment="0" applyProtection="0"/>
    <xf numFmtId="10" fontId="21" fillId="44" borderId="206" applyNumberFormat="0" applyBorder="0" applyAlignment="0" applyProtection="0"/>
    <xf numFmtId="10" fontId="21" fillId="44" borderId="206" applyNumberFormat="0" applyBorder="0" applyAlignment="0" applyProtection="0"/>
    <xf numFmtId="10" fontId="21" fillId="44" borderId="206" applyNumberFormat="0" applyBorder="0" applyAlignment="0" applyProtection="0"/>
    <xf numFmtId="10" fontId="21" fillId="44" borderId="206" applyNumberFormat="0" applyBorder="0" applyAlignment="0" applyProtection="0"/>
    <xf numFmtId="10" fontId="21" fillId="44" borderId="206" applyNumberFormat="0" applyBorder="0" applyAlignment="0" applyProtection="0"/>
    <xf numFmtId="10" fontId="21" fillId="44" borderId="206" applyNumberFormat="0" applyBorder="0" applyAlignment="0" applyProtection="0"/>
    <xf numFmtId="10" fontId="21" fillId="44" borderId="206" applyNumberFormat="0" applyBorder="0" applyAlignment="0" applyProtection="0"/>
    <xf numFmtId="10" fontId="21" fillId="44" borderId="206" applyNumberFormat="0" applyBorder="0" applyAlignment="0" applyProtection="0"/>
    <xf numFmtId="10" fontId="21" fillId="44" borderId="206" applyNumberFormat="0" applyBorder="0" applyAlignment="0" applyProtection="0"/>
    <xf numFmtId="10" fontId="21" fillId="44" borderId="206" applyNumberFormat="0" applyBorder="0" applyAlignment="0" applyProtection="0"/>
    <xf numFmtId="10" fontId="21" fillId="44" borderId="206" applyNumberFormat="0" applyBorder="0" applyAlignment="0" applyProtection="0"/>
    <xf numFmtId="10" fontId="21" fillId="44" borderId="206" applyNumberFormat="0" applyBorder="0" applyAlignment="0" applyProtection="0"/>
    <xf numFmtId="10" fontId="21" fillId="44" borderId="206" applyNumberFormat="0" applyBorder="0" applyAlignment="0" applyProtection="0"/>
    <xf numFmtId="10" fontId="21" fillId="44" borderId="206" applyNumberFormat="0" applyBorder="0" applyAlignment="0" applyProtection="0"/>
    <xf numFmtId="10" fontId="21" fillId="44" borderId="206" applyNumberFormat="0" applyBorder="0" applyAlignment="0" applyProtection="0"/>
    <xf numFmtId="10" fontId="21" fillId="44" borderId="206" applyNumberFormat="0" applyBorder="0" applyAlignment="0" applyProtection="0"/>
    <xf numFmtId="10" fontId="21" fillId="44" borderId="206" applyNumberFormat="0" applyBorder="0" applyAlignment="0" applyProtection="0"/>
    <xf numFmtId="10" fontId="21" fillId="44" borderId="206" applyNumberFormat="0" applyBorder="0" applyAlignment="0" applyProtection="0"/>
    <xf numFmtId="10" fontId="21" fillId="44" borderId="206" applyNumberFormat="0" applyBorder="0" applyAlignment="0" applyProtection="0"/>
    <xf numFmtId="10" fontId="21" fillId="44" borderId="206" applyNumberFormat="0" applyBorder="0" applyAlignment="0" applyProtection="0"/>
    <xf numFmtId="10" fontId="21" fillId="44" borderId="206" applyNumberFormat="0" applyBorder="0" applyAlignment="0" applyProtection="0"/>
    <xf numFmtId="10" fontId="21" fillId="44" borderId="206" applyNumberFormat="0" applyBorder="0" applyAlignment="0" applyProtection="0"/>
    <xf numFmtId="10" fontId="21" fillId="44" borderId="206" applyNumberFormat="0" applyBorder="0" applyAlignment="0" applyProtection="0"/>
    <xf numFmtId="10" fontId="21" fillId="44" borderId="206" applyNumberFormat="0" applyBorder="0" applyAlignment="0" applyProtection="0"/>
    <xf numFmtId="10" fontId="21" fillId="44" borderId="206" applyNumberFormat="0" applyBorder="0" applyAlignment="0" applyProtection="0"/>
    <xf numFmtId="10" fontId="21" fillId="44" borderId="206" applyNumberFormat="0" applyBorder="0" applyAlignment="0" applyProtection="0"/>
    <xf numFmtId="10" fontId="21" fillId="44" borderId="206" applyNumberFormat="0" applyBorder="0" applyAlignment="0" applyProtection="0"/>
    <xf numFmtId="10" fontId="21" fillId="44" borderId="206" applyNumberFormat="0" applyBorder="0" applyAlignment="0" applyProtection="0"/>
    <xf numFmtId="10" fontId="21" fillId="44" borderId="206" applyNumberFormat="0" applyBorder="0" applyAlignment="0" applyProtection="0"/>
    <xf numFmtId="10" fontId="21" fillId="44" borderId="206" applyNumberFormat="0" applyBorder="0" applyAlignment="0" applyProtection="0"/>
    <xf numFmtId="10" fontId="21" fillId="44" borderId="206" applyNumberFormat="0" applyBorder="0" applyAlignment="0" applyProtection="0"/>
    <xf numFmtId="10" fontId="21" fillId="44" borderId="206" applyNumberFormat="0" applyBorder="0" applyAlignment="0" applyProtection="0"/>
    <xf numFmtId="10" fontId="21" fillId="44" borderId="206" applyNumberFormat="0" applyBorder="0" applyAlignment="0" applyProtection="0"/>
    <xf numFmtId="10" fontId="21" fillId="44" borderId="206" applyNumberFormat="0" applyBorder="0" applyAlignment="0" applyProtection="0"/>
    <xf numFmtId="10" fontId="21" fillId="44" borderId="206" applyNumberFormat="0" applyBorder="0" applyAlignment="0" applyProtection="0"/>
    <xf numFmtId="10" fontId="21" fillId="44" borderId="206" applyNumberFormat="0" applyBorder="0" applyAlignment="0" applyProtection="0"/>
    <xf numFmtId="10" fontId="21" fillId="44" borderId="206" applyNumberFormat="0" applyBorder="0" applyAlignment="0" applyProtection="0"/>
    <xf numFmtId="10" fontId="21" fillId="44" borderId="206" applyNumberFormat="0" applyBorder="0" applyAlignment="0" applyProtection="0"/>
    <xf numFmtId="10" fontId="21" fillId="44" borderId="206" applyNumberFormat="0" applyBorder="0" applyAlignment="0" applyProtection="0"/>
    <xf numFmtId="10" fontId="21" fillId="44" borderId="206" applyNumberFormat="0" applyBorder="0" applyAlignment="0" applyProtection="0"/>
    <xf numFmtId="10" fontId="21" fillId="44" borderId="206" applyNumberFormat="0" applyBorder="0" applyAlignment="0" applyProtection="0"/>
    <xf numFmtId="10" fontId="21" fillId="44" borderId="206" applyNumberFormat="0" applyBorder="0" applyAlignment="0" applyProtection="0"/>
    <xf numFmtId="10" fontId="21" fillId="44" borderId="206" applyNumberFormat="0" applyBorder="0" applyAlignment="0" applyProtection="0"/>
    <xf numFmtId="10" fontId="21" fillId="44" borderId="206" applyNumberFormat="0" applyBorder="0" applyAlignment="0" applyProtection="0"/>
    <xf numFmtId="10" fontId="21" fillId="44" borderId="206" applyNumberFormat="0" applyBorder="0" applyAlignment="0" applyProtection="0"/>
    <xf numFmtId="10" fontId="21" fillId="44" borderId="206" applyNumberFormat="0" applyBorder="0" applyAlignment="0" applyProtection="0"/>
    <xf numFmtId="10" fontId="21" fillId="44" borderId="206" applyNumberFormat="0" applyBorder="0" applyAlignment="0" applyProtection="0"/>
    <xf numFmtId="10" fontId="21" fillId="44" borderId="206" applyNumberFormat="0" applyBorder="0" applyAlignment="0" applyProtection="0"/>
    <xf numFmtId="10" fontId="21" fillId="44" borderId="206" applyNumberFormat="0" applyBorder="0" applyAlignment="0" applyProtection="0"/>
    <xf numFmtId="10" fontId="21" fillId="44" borderId="206" applyNumberFormat="0" applyBorder="0" applyAlignment="0" applyProtection="0"/>
    <xf numFmtId="10" fontId="21" fillId="44" borderId="206" applyNumberFormat="0" applyBorder="0" applyAlignment="0" applyProtection="0"/>
    <xf numFmtId="10" fontId="21" fillId="44" borderId="206" applyNumberFormat="0" applyBorder="0" applyAlignment="0" applyProtection="0"/>
    <xf numFmtId="10" fontId="21" fillId="44" borderId="206" applyNumberFormat="0" applyBorder="0" applyAlignment="0" applyProtection="0"/>
    <xf numFmtId="10" fontId="21" fillId="44" borderId="206" applyNumberFormat="0" applyBorder="0" applyAlignment="0" applyProtection="0"/>
    <xf numFmtId="10" fontId="21" fillId="44" borderId="206" applyNumberFormat="0" applyBorder="0" applyAlignment="0" applyProtection="0"/>
    <xf numFmtId="10" fontId="21" fillId="44" borderId="206" applyNumberFormat="0" applyBorder="0" applyAlignment="0" applyProtection="0"/>
    <xf numFmtId="10" fontId="21" fillId="44" borderId="206" applyNumberFormat="0" applyBorder="0" applyAlignment="0" applyProtection="0"/>
    <xf numFmtId="10" fontId="21" fillId="44" borderId="206" applyNumberFormat="0" applyBorder="0" applyAlignment="0" applyProtection="0"/>
    <xf numFmtId="10" fontId="21" fillId="44" borderId="206" applyNumberFormat="0" applyBorder="0" applyAlignment="0" applyProtection="0"/>
    <xf numFmtId="10" fontId="21" fillId="44" borderId="206" applyNumberFormat="0" applyBorder="0" applyAlignment="0" applyProtection="0"/>
    <xf numFmtId="10" fontId="21" fillId="44" borderId="206" applyNumberFormat="0" applyBorder="0" applyAlignment="0" applyProtection="0"/>
    <xf numFmtId="10" fontId="21" fillId="44" borderId="206" applyNumberFormat="0" applyBorder="0" applyAlignment="0" applyProtection="0"/>
    <xf numFmtId="10" fontId="21" fillId="44" borderId="206" applyNumberFormat="0" applyBorder="0" applyAlignment="0" applyProtection="0"/>
    <xf numFmtId="10" fontId="21" fillId="44" borderId="206" applyNumberFormat="0" applyBorder="0" applyAlignment="0" applyProtection="0"/>
    <xf numFmtId="10" fontId="21" fillId="44" borderId="206" applyNumberFormat="0" applyBorder="0" applyAlignment="0" applyProtection="0"/>
    <xf numFmtId="10" fontId="21" fillId="44" borderId="206" applyNumberFormat="0" applyBorder="0" applyAlignment="0" applyProtection="0"/>
    <xf numFmtId="10" fontId="21" fillId="44" borderId="206" applyNumberFormat="0" applyBorder="0" applyAlignment="0" applyProtection="0"/>
    <xf numFmtId="10" fontId="21" fillId="44" borderId="206" applyNumberFormat="0" applyBorder="0" applyAlignment="0" applyProtection="0"/>
    <xf numFmtId="10" fontId="21" fillId="44" borderId="206" applyNumberFormat="0" applyBorder="0" applyAlignment="0" applyProtection="0"/>
    <xf numFmtId="10" fontId="21" fillId="44" borderId="206" applyNumberFormat="0" applyBorder="0" applyAlignment="0" applyProtection="0"/>
    <xf numFmtId="10" fontId="21" fillId="44" borderId="206" applyNumberFormat="0" applyBorder="0" applyAlignment="0" applyProtection="0"/>
    <xf numFmtId="10" fontId="21" fillId="44" borderId="206" applyNumberFormat="0" applyBorder="0" applyAlignment="0" applyProtection="0"/>
    <xf numFmtId="10" fontId="21" fillId="44" borderId="206" applyNumberFormat="0" applyBorder="0" applyAlignment="0" applyProtection="0"/>
    <xf numFmtId="10" fontId="21" fillId="44" borderId="206" applyNumberFormat="0" applyBorder="0" applyAlignment="0" applyProtection="0"/>
    <xf numFmtId="10" fontId="21" fillId="44" borderId="206" applyNumberFormat="0" applyBorder="0" applyAlignment="0" applyProtection="0"/>
    <xf numFmtId="10" fontId="21" fillId="44" borderId="206" applyNumberFormat="0" applyBorder="0" applyAlignment="0" applyProtection="0"/>
    <xf numFmtId="10" fontId="21" fillId="44" borderId="206" applyNumberFormat="0" applyBorder="0" applyAlignment="0" applyProtection="0"/>
    <xf numFmtId="10" fontId="21" fillId="44" borderId="206" applyNumberFormat="0" applyBorder="0" applyAlignment="0" applyProtection="0"/>
    <xf numFmtId="10" fontId="21" fillId="44" borderId="206" applyNumberFormat="0" applyBorder="0" applyAlignment="0" applyProtection="0"/>
    <xf numFmtId="10" fontId="21" fillId="44" borderId="206" applyNumberFormat="0" applyBorder="0" applyAlignment="0" applyProtection="0"/>
    <xf numFmtId="10" fontId="21" fillId="44" borderId="206" applyNumberFormat="0" applyBorder="0" applyAlignment="0" applyProtection="0"/>
    <xf numFmtId="10" fontId="21" fillId="44" borderId="206" applyNumberFormat="0" applyBorder="0" applyAlignment="0" applyProtection="0"/>
    <xf numFmtId="10" fontId="21" fillId="44" borderId="206" applyNumberFormat="0" applyBorder="0" applyAlignment="0" applyProtection="0"/>
    <xf numFmtId="10" fontId="21" fillId="44" borderId="206" applyNumberFormat="0" applyBorder="0" applyAlignment="0" applyProtection="0"/>
    <xf numFmtId="10" fontId="21" fillId="44" borderId="206" applyNumberFormat="0" applyBorder="0" applyAlignment="0" applyProtection="0"/>
    <xf numFmtId="10" fontId="21" fillId="44" borderId="206" applyNumberFormat="0" applyBorder="0" applyAlignment="0" applyProtection="0"/>
    <xf numFmtId="10" fontId="21" fillId="44" borderId="206" applyNumberFormat="0" applyBorder="0" applyAlignment="0" applyProtection="0"/>
    <xf numFmtId="10" fontId="21" fillId="44" borderId="206" applyNumberFormat="0" applyBorder="0" applyAlignment="0" applyProtection="0"/>
    <xf numFmtId="10" fontId="21" fillId="44" borderId="206" applyNumberFormat="0" applyBorder="0" applyAlignment="0" applyProtection="0"/>
    <xf numFmtId="10" fontId="21" fillId="44" borderId="206" applyNumberFormat="0" applyBorder="0" applyAlignment="0" applyProtection="0"/>
    <xf numFmtId="10" fontId="21" fillId="44" borderId="206" applyNumberFormat="0" applyBorder="0" applyAlignment="0" applyProtection="0"/>
    <xf numFmtId="10" fontId="21" fillId="44" borderId="206" applyNumberFormat="0" applyBorder="0" applyAlignment="0" applyProtection="0"/>
    <xf numFmtId="10" fontId="21" fillId="44" borderId="206" applyNumberFormat="0" applyBorder="0" applyAlignment="0" applyProtection="0"/>
    <xf numFmtId="10" fontId="21" fillId="44" borderId="206" applyNumberFormat="0" applyBorder="0" applyAlignment="0" applyProtection="0"/>
    <xf numFmtId="10" fontId="21" fillId="44" borderId="206" applyNumberFormat="0" applyBorder="0" applyAlignment="0" applyProtection="0"/>
    <xf numFmtId="10" fontId="21" fillId="44" borderId="206" applyNumberFormat="0" applyBorder="0" applyAlignment="0" applyProtection="0"/>
    <xf numFmtId="10" fontId="21" fillId="44" borderId="206" applyNumberFormat="0" applyBorder="0" applyAlignment="0" applyProtection="0"/>
    <xf numFmtId="10" fontId="21" fillId="44" borderId="206" applyNumberFormat="0" applyBorder="0" applyAlignment="0" applyProtection="0"/>
    <xf numFmtId="10" fontId="21" fillId="44" borderId="206" applyNumberFormat="0" applyBorder="0" applyAlignment="0" applyProtection="0"/>
    <xf numFmtId="10" fontId="21" fillId="44" borderId="206" applyNumberFormat="0" applyBorder="0" applyAlignment="0" applyProtection="0"/>
    <xf numFmtId="10" fontId="21" fillId="44" borderId="206" applyNumberFormat="0" applyBorder="0" applyAlignment="0" applyProtection="0"/>
    <xf numFmtId="10" fontId="21" fillId="44" borderId="206" applyNumberFormat="0" applyBorder="0" applyAlignment="0" applyProtection="0"/>
    <xf numFmtId="10" fontId="21" fillId="44" borderId="206" applyNumberFormat="0" applyBorder="0" applyAlignment="0" applyProtection="0"/>
    <xf numFmtId="10" fontId="21" fillId="44" borderId="206" applyNumberFormat="0" applyBorder="0" applyAlignment="0" applyProtection="0"/>
    <xf numFmtId="10" fontId="21" fillId="44" borderId="206" applyNumberFormat="0" applyBorder="0" applyAlignment="0" applyProtection="0"/>
    <xf numFmtId="10" fontId="21" fillId="44" borderId="206" applyNumberFormat="0" applyBorder="0" applyAlignment="0" applyProtection="0"/>
    <xf numFmtId="10" fontId="21" fillId="44" borderId="206" applyNumberFormat="0" applyBorder="0" applyAlignment="0" applyProtection="0"/>
    <xf numFmtId="10" fontId="21" fillId="44" borderId="206" applyNumberFormat="0" applyBorder="0" applyAlignment="0" applyProtection="0"/>
    <xf numFmtId="10" fontId="21" fillId="44" borderId="206" applyNumberFormat="0" applyBorder="0" applyAlignment="0" applyProtection="0"/>
    <xf numFmtId="10" fontId="21" fillId="44" borderId="206" applyNumberFormat="0" applyBorder="0" applyAlignment="0" applyProtection="0"/>
    <xf numFmtId="10" fontId="21" fillId="44" borderId="206" applyNumberFormat="0" applyBorder="0" applyAlignment="0" applyProtection="0"/>
    <xf numFmtId="10" fontId="21" fillId="44" borderId="206" applyNumberFormat="0" applyBorder="0" applyAlignment="0" applyProtection="0"/>
    <xf numFmtId="10" fontId="21" fillId="44" borderId="206" applyNumberFormat="0" applyBorder="0" applyAlignment="0" applyProtection="0"/>
    <xf numFmtId="10" fontId="21" fillId="44" borderId="206" applyNumberFormat="0" applyBorder="0" applyAlignment="0" applyProtection="0"/>
    <xf numFmtId="10" fontId="21" fillId="44" borderId="206" applyNumberFormat="0" applyBorder="0" applyAlignment="0" applyProtection="0"/>
    <xf numFmtId="10" fontId="21" fillId="44" borderId="206" applyNumberFormat="0" applyBorder="0" applyAlignment="0" applyProtection="0"/>
    <xf numFmtId="10" fontId="21" fillId="44" borderId="206" applyNumberFormat="0" applyBorder="0" applyAlignment="0" applyProtection="0"/>
    <xf numFmtId="10" fontId="21" fillId="44" borderId="206" applyNumberFormat="0" applyBorder="0" applyAlignment="0" applyProtection="0"/>
    <xf numFmtId="10" fontId="21" fillId="44" borderId="206" applyNumberFormat="0" applyBorder="0" applyAlignment="0" applyProtection="0"/>
    <xf numFmtId="10" fontId="21" fillId="44" borderId="206" applyNumberFormat="0" applyBorder="0" applyAlignment="0" applyProtection="0"/>
    <xf numFmtId="10" fontId="21" fillId="44" borderId="206" applyNumberFormat="0" applyBorder="0" applyAlignment="0" applyProtection="0"/>
    <xf numFmtId="10" fontId="21" fillId="44" borderId="206" applyNumberFormat="0" applyBorder="0" applyAlignment="0" applyProtection="0"/>
    <xf numFmtId="10" fontId="21" fillId="44" borderId="206" applyNumberFormat="0" applyBorder="0" applyAlignment="0" applyProtection="0"/>
    <xf numFmtId="10" fontId="21" fillId="44" borderId="206" applyNumberFormat="0" applyBorder="0" applyAlignment="0" applyProtection="0"/>
    <xf numFmtId="10" fontId="21" fillId="44" borderId="206" applyNumberFormat="0" applyBorder="0" applyAlignment="0" applyProtection="0"/>
    <xf numFmtId="10" fontId="21" fillId="44" borderId="206" applyNumberFormat="0" applyBorder="0" applyAlignment="0" applyProtection="0"/>
    <xf numFmtId="10" fontId="21" fillId="44" borderId="206" applyNumberFormat="0" applyBorder="0" applyAlignment="0" applyProtection="0"/>
    <xf numFmtId="10" fontId="21" fillId="44" borderId="206" applyNumberFormat="0" applyBorder="0" applyAlignment="0" applyProtection="0"/>
    <xf numFmtId="10" fontId="21" fillId="44" borderId="206" applyNumberFormat="0" applyBorder="0" applyAlignment="0" applyProtection="0"/>
    <xf numFmtId="10" fontId="21" fillId="44" borderId="206" applyNumberFormat="0" applyBorder="0" applyAlignment="0" applyProtection="0"/>
    <xf numFmtId="10" fontId="21" fillId="44" borderId="206" applyNumberFormat="0" applyBorder="0" applyAlignment="0" applyProtection="0"/>
    <xf numFmtId="10" fontId="21" fillId="44" borderId="206" applyNumberFormat="0" applyBorder="0" applyAlignment="0" applyProtection="0"/>
    <xf numFmtId="10" fontId="21" fillId="44" borderId="206" applyNumberFormat="0" applyBorder="0" applyAlignment="0" applyProtection="0"/>
    <xf numFmtId="10" fontId="21" fillId="44" borderId="206" applyNumberFormat="0" applyBorder="0" applyAlignment="0" applyProtection="0"/>
    <xf numFmtId="10" fontId="21" fillId="44" borderId="206" applyNumberFormat="0" applyBorder="0" applyAlignment="0" applyProtection="0"/>
    <xf numFmtId="10" fontId="21" fillId="44" borderId="206" applyNumberFormat="0" applyBorder="0" applyAlignment="0" applyProtection="0"/>
    <xf numFmtId="10" fontId="21" fillId="44" borderId="206" applyNumberFormat="0" applyBorder="0" applyAlignment="0" applyProtection="0"/>
    <xf numFmtId="10" fontId="21" fillId="44" borderId="206" applyNumberFormat="0" applyBorder="0" applyAlignment="0" applyProtection="0"/>
    <xf numFmtId="10" fontId="21" fillId="44" borderId="206" applyNumberFormat="0" applyBorder="0" applyAlignment="0" applyProtection="0"/>
    <xf numFmtId="10" fontId="21" fillId="44" borderId="206" applyNumberFormat="0" applyBorder="0" applyAlignment="0" applyProtection="0"/>
    <xf numFmtId="10" fontId="21" fillId="44" borderId="206" applyNumberFormat="0" applyBorder="0" applyAlignment="0" applyProtection="0"/>
    <xf numFmtId="10" fontId="21" fillId="44" borderId="206" applyNumberFormat="0" applyBorder="0" applyAlignment="0" applyProtection="0"/>
    <xf numFmtId="10" fontId="21" fillId="44" borderId="206" applyNumberFormat="0" applyBorder="0" applyAlignment="0" applyProtection="0"/>
    <xf numFmtId="10" fontId="21" fillId="44" borderId="206" applyNumberFormat="0" applyBorder="0" applyAlignment="0" applyProtection="0"/>
    <xf numFmtId="10" fontId="21" fillId="44" borderId="206" applyNumberFormat="0" applyBorder="0" applyAlignment="0" applyProtection="0"/>
    <xf numFmtId="10" fontId="21" fillId="44" borderId="206" applyNumberFormat="0" applyBorder="0" applyAlignment="0" applyProtection="0"/>
    <xf numFmtId="10" fontId="21" fillId="44" borderId="206" applyNumberFormat="0" applyBorder="0" applyAlignment="0" applyProtection="0"/>
    <xf numFmtId="10" fontId="21" fillId="44" borderId="206" applyNumberFormat="0" applyBorder="0" applyAlignment="0" applyProtection="0"/>
    <xf numFmtId="10" fontId="21" fillId="44" borderId="206" applyNumberFormat="0" applyBorder="0" applyAlignment="0" applyProtection="0"/>
    <xf numFmtId="10" fontId="21" fillId="44" borderId="206" applyNumberFormat="0" applyBorder="0" applyAlignment="0" applyProtection="0"/>
    <xf numFmtId="10" fontId="21" fillId="44" borderId="206" applyNumberFormat="0" applyBorder="0" applyAlignment="0" applyProtection="0"/>
    <xf numFmtId="10" fontId="21" fillId="44" borderId="206" applyNumberFormat="0" applyBorder="0" applyAlignment="0" applyProtection="0"/>
    <xf numFmtId="10" fontId="21" fillId="44" borderId="206" applyNumberFormat="0" applyBorder="0" applyAlignment="0" applyProtection="0"/>
    <xf numFmtId="10" fontId="21" fillId="44" borderId="206" applyNumberFormat="0" applyBorder="0" applyAlignment="0" applyProtection="0"/>
    <xf numFmtId="10" fontId="21" fillId="44" borderId="206" applyNumberFormat="0" applyBorder="0" applyAlignment="0" applyProtection="0"/>
    <xf numFmtId="10" fontId="21" fillId="44" borderId="206" applyNumberFormat="0" applyBorder="0" applyAlignment="0" applyProtection="0"/>
    <xf numFmtId="10" fontId="21" fillId="44" borderId="206" applyNumberFormat="0" applyBorder="0" applyAlignment="0" applyProtection="0"/>
    <xf numFmtId="10" fontId="21" fillId="44" borderId="206" applyNumberFormat="0" applyBorder="0" applyAlignment="0" applyProtection="0"/>
    <xf numFmtId="10" fontId="21" fillId="44" borderId="206" applyNumberFormat="0" applyBorder="0" applyAlignment="0" applyProtection="0"/>
    <xf numFmtId="10" fontId="21" fillId="44" borderId="206" applyNumberFormat="0" applyBorder="0" applyAlignment="0" applyProtection="0"/>
    <xf numFmtId="10" fontId="21" fillId="44" borderId="206" applyNumberFormat="0" applyBorder="0" applyAlignment="0" applyProtection="0"/>
    <xf numFmtId="10" fontId="21" fillId="44" borderId="206" applyNumberFormat="0" applyBorder="0" applyAlignment="0" applyProtection="0"/>
    <xf numFmtId="10" fontId="21" fillId="44" borderId="206" applyNumberFormat="0" applyBorder="0" applyAlignment="0" applyProtection="0"/>
    <xf numFmtId="10" fontId="21" fillId="44" borderId="206" applyNumberFormat="0" applyBorder="0" applyAlignment="0" applyProtection="0"/>
    <xf numFmtId="10" fontId="21" fillId="44" borderId="206" applyNumberFormat="0" applyBorder="0" applyAlignment="0" applyProtection="0"/>
    <xf numFmtId="10" fontId="21" fillId="44" borderId="206" applyNumberFormat="0" applyBorder="0" applyAlignment="0" applyProtection="0"/>
    <xf numFmtId="10" fontId="21" fillId="44" borderId="206" applyNumberFormat="0" applyBorder="0" applyAlignment="0" applyProtection="0"/>
    <xf numFmtId="10" fontId="21" fillId="44" borderId="206" applyNumberFormat="0" applyBorder="0" applyAlignment="0" applyProtection="0"/>
    <xf numFmtId="10" fontId="21" fillId="44" borderId="206" applyNumberFormat="0" applyBorder="0" applyAlignment="0" applyProtection="0"/>
    <xf numFmtId="10" fontId="21" fillId="44" borderId="206" applyNumberFormat="0" applyBorder="0" applyAlignment="0" applyProtection="0"/>
    <xf numFmtId="10" fontId="21" fillId="44" borderId="206" applyNumberFormat="0" applyBorder="0" applyAlignment="0" applyProtection="0"/>
    <xf numFmtId="10" fontId="21" fillId="44" borderId="206" applyNumberFormat="0" applyBorder="0" applyAlignment="0" applyProtection="0"/>
    <xf numFmtId="10" fontId="21" fillId="44" borderId="206" applyNumberFormat="0" applyBorder="0" applyAlignment="0" applyProtection="0"/>
    <xf numFmtId="10" fontId="21" fillId="44" borderId="206" applyNumberFormat="0" applyBorder="0" applyAlignment="0" applyProtection="0"/>
    <xf numFmtId="10" fontId="21" fillId="44" borderId="206" applyNumberFormat="0" applyBorder="0" applyAlignment="0" applyProtection="0"/>
    <xf numFmtId="10" fontId="21" fillId="44" borderId="206" applyNumberFormat="0" applyBorder="0" applyAlignment="0" applyProtection="0"/>
    <xf numFmtId="10" fontId="21" fillId="44" borderId="206" applyNumberFormat="0" applyBorder="0" applyAlignment="0" applyProtection="0"/>
    <xf numFmtId="10" fontId="21" fillId="44" borderId="206" applyNumberFormat="0" applyBorder="0" applyAlignment="0" applyProtection="0"/>
    <xf numFmtId="10" fontId="21" fillId="44" borderId="206" applyNumberFormat="0" applyBorder="0" applyAlignment="0" applyProtection="0"/>
    <xf numFmtId="10" fontId="21" fillId="44" borderId="206" applyNumberFormat="0" applyBorder="0" applyAlignment="0" applyProtection="0"/>
    <xf numFmtId="10" fontId="21" fillId="44" borderId="206" applyNumberFormat="0" applyBorder="0" applyAlignment="0" applyProtection="0"/>
    <xf numFmtId="10" fontId="21" fillId="44" borderId="206" applyNumberFormat="0" applyBorder="0" applyAlignment="0" applyProtection="0"/>
    <xf numFmtId="10" fontId="21" fillId="44" borderId="206" applyNumberFormat="0" applyBorder="0" applyAlignment="0" applyProtection="0"/>
    <xf numFmtId="10" fontId="21" fillId="44" borderId="206" applyNumberFormat="0" applyBorder="0" applyAlignment="0" applyProtection="0"/>
    <xf numFmtId="10" fontId="21" fillId="44" borderId="206" applyNumberFormat="0" applyBorder="0" applyAlignment="0" applyProtection="0"/>
    <xf numFmtId="10" fontId="21" fillId="44" borderId="206" applyNumberFormat="0" applyBorder="0" applyAlignment="0" applyProtection="0"/>
    <xf numFmtId="10" fontId="21" fillId="44" borderId="206" applyNumberFormat="0" applyBorder="0" applyAlignment="0" applyProtection="0"/>
    <xf numFmtId="10" fontId="21" fillId="44" borderId="206" applyNumberFormat="0" applyBorder="0" applyAlignment="0" applyProtection="0"/>
    <xf numFmtId="10" fontId="21" fillId="44" borderId="206" applyNumberFormat="0" applyBorder="0" applyAlignment="0" applyProtection="0"/>
    <xf numFmtId="10" fontId="21" fillId="44" borderId="206" applyNumberFormat="0" applyBorder="0" applyAlignment="0" applyProtection="0"/>
    <xf numFmtId="10" fontId="21" fillId="44" borderId="206" applyNumberFormat="0" applyBorder="0" applyAlignment="0" applyProtection="0"/>
    <xf numFmtId="10" fontId="21" fillId="44" borderId="206" applyNumberFormat="0" applyBorder="0" applyAlignment="0" applyProtection="0"/>
    <xf numFmtId="10" fontId="21" fillId="44" borderId="206" applyNumberFormat="0" applyBorder="0" applyAlignment="0" applyProtection="0"/>
    <xf numFmtId="10" fontId="21" fillId="44" borderId="206" applyNumberFormat="0" applyBorder="0" applyAlignment="0" applyProtection="0"/>
    <xf numFmtId="10" fontId="21" fillId="44" borderId="206" applyNumberFormat="0" applyBorder="0" applyAlignment="0" applyProtection="0"/>
    <xf numFmtId="10" fontId="21" fillId="44" borderId="206" applyNumberFormat="0" applyBorder="0" applyAlignment="0" applyProtection="0"/>
    <xf numFmtId="10" fontId="21" fillId="44" borderId="206" applyNumberFormat="0" applyBorder="0" applyAlignment="0" applyProtection="0"/>
    <xf numFmtId="10" fontId="21" fillId="44" borderId="206" applyNumberFormat="0" applyBorder="0" applyAlignment="0" applyProtection="0"/>
    <xf numFmtId="10" fontId="21" fillId="44" borderId="206" applyNumberFormat="0" applyBorder="0" applyAlignment="0" applyProtection="0"/>
    <xf numFmtId="10" fontId="21" fillId="44" borderId="206" applyNumberFormat="0" applyBorder="0" applyAlignment="0" applyProtection="0"/>
    <xf numFmtId="10" fontId="21" fillId="44" borderId="206" applyNumberFormat="0" applyBorder="0" applyAlignment="0" applyProtection="0"/>
    <xf numFmtId="10" fontId="21" fillId="44" borderId="206" applyNumberFormat="0" applyBorder="0" applyAlignment="0" applyProtection="0"/>
    <xf numFmtId="10" fontId="21" fillId="44" borderId="206" applyNumberFormat="0" applyBorder="0" applyAlignment="0" applyProtection="0"/>
    <xf numFmtId="10" fontId="21" fillId="44" borderId="206" applyNumberFormat="0" applyBorder="0" applyAlignment="0" applyProtection="0"/>
    <xf numFmtId="10" fontId="21" fillId="44" borderId="206" applyNumberFormat="0" applyBorder="0" applyAlignment="0" applyProtection="0"/>
    <xf numFmtId="10" fontId="21" fillId="44" borderId="206" applyNumberFormat="0" applyBorder="0" applyAlignment="0" applyProtection="0"/>
    <xf numFmtId="10" fontId="21" fillId="44" borderId="206" applyNumberFormat="0" applyBorder="0" applyAlignment="0" applyProtection="0"/>
    <xf numFmtId="10" fontId="21" fillId="44" borderId="206" applyNumberFormat="0" applyBorder="0" applyAlignment="0" applyProtection="0"/>
    <xf numFmtId="10" fontId="21" fillId="44" borderId="206" applyNumberFormat="0" applyBorder="0" applyAlignment="0" applyProtection="0"/>
    <xf numFmtId="10" fontId="21" fillId="44" borderId="206" applyNumberFormat="0" applyBorder="0" applyAlignment="0" applyProtection="0"/>
    <xf numFmtId="10" fontId="21" fillId="44" borderId="206" applyNumberFormat="0" applyBorder="0" applyAlignment="0" applyProtection="0"/>
    <xf numFmtId="10" fontId="21" fillId="44" borderId="206" applyNumberFormat="0" applyBorder="0" applyAlignment="0" applyProtection="0"/>
    <xf numFmtId="10" fontId="21" fillId="44" borderId="206" applyNumberFormat="0" applyBorder="0" applyAlignment="0" applyProtection="0"/>
    <xf numFmtId="10" fontId="21" fillId="44" borderId="206" applyNumberFormat="0" applyBorder="0" applyAlignment="0" applyProtection="0"/>
    <xf numFmtId="10" fontId="21" fillId="44" borderId="206" applyNumberFormat="0" applyBorder="0" applyAlignment="0" applyProtection="0"/>
    <xf numFmtId="10" fontId="21" fillId="44" borderId="206" applyNumberFormat="0" applyBorder="0" applyAlignment="0" applyProtection="0"/>
    <xf numFmtId="10" fontId="21" fillId="44" borderId="206" applyNumberFormat="0" applyBorder="0" applyAlignment="0" applyProtection="0"/>
    <xf numFmtId="10" fontId="21" fillId="44" borderId="206" applyNumberFormat="0" applyBorder="0" applyAlignment="0" applyProtection="0"/>
    <xf numFmtId="10" fontId="21" fillId="44" borderId="206" applyNumberFormat="0" applyBorder="0" applyAlignment="0" applyProtection="0"/>
    <xf numFmtId="10" fontId="21" fillId="44" borderId="206" applyNumberFormat="0" applyBorder="0" applyAlignment="0" applyProtection="0"/>
    <xf numFmtId="10" fontId="21" fillId="44" borderId="206" applyNumberFormat="0" applyBorder="0" applyAlignment="0" applyProtection="0"/>
    <xf numFmtId="10" fontId="21" fillId="44" borderId="206" applyNumberFormat="0" applyBorder="0" applyAlignment="0" applyProtection="0"/>
    <xf numFmtId="10" fontId="21" fillId="44" borderId="206" applyNumberFormat="0" applyBorder="0" applyAlignment="0" applyProtection="0"/>
    <xf numFmtId="10" fontId="21" fillId="44" borderId="206" applyNumberFormat="0" applyBorder="0" applyAlignment="0" applyProtection="0"/>
    <xf numFmtId="10" fontId="21" fillId="44" borderId="206" applyNumberFormat="0" applyBorder="0" applyAlignment="0" applyProtection="0"/>
    <xf numFmtId="10" fontId="21" fillId="44" borderId="206" applyNumberFormat="0" applyBorder="0" applyAlignment="0" applyProtection="0"/>
    <xf numFmtId="10" fontId="21" fillId="44" borderId="206" applyNumberFormat="0" applyBorder="0" applyAlignment="0" applyProtection="0"/>
    <xf numFmtId="10" fontId="21" fillId="44" borderId="206" applyNumberFormat="0" applyBorder="0" applyAlignment="0" applyProtection="0"/>
    <xf numFmtId="10" fontId="21" fillId="44" borderId="206" applyNumberFormat="0" applyBorder="0" applyAlignment="0" applyProtection="0"/>
    <xf numFmtId="10" fontId="21" fillId="44" borderId="206" applyNumberFormat="0" applyBorder="0" applyAlignment="0" applyProtection="0"/>
    <xf numFmtId="10" fontId="21" fillId="44" borderId="206" applyNumberFormat="0" applyBorder="0" applyAlignment="0" applyProtection="0"/>
    <xf numFmtId="10" fontId="21" fillId="44" borderId="206" applyNumberFormat="0" applyBorder="0" applyAlignment="0" applyProtection="0"/>
    <xf numFmtId="10" fontId="21" fillId="44" borderId="206" applyNumberFormat="0" applyBorder="0" applyAlignment="0" applyProtection="0"/>
    <xf numFmtId="10" fontId="21" fillId="44" borderId="206" applyNumberFormat="0" applyBorder="0" applyAlignment="0" applyProtection="0"/>
    <xf numFmtId="10" fontId="21" fillId="44" borderId="206" applyNumberFormat="0" applyBorder="0" applyAlignment="0" applyProtection="0"/>
    <xf numFmtId="10" fontId="21" fillId="44" borderId="206" applyNumberFormat="0" applyBorder="0" applyAlignment="0" applyProtection="0"/>
    <xf numFmtId="10" fontId="21" fillId="44" borderId="206" applyNumberFormat="0" applyBorder="0" applyAlignment="0" applyProtection="0"/>
    <xf numFmtId="10" fontId="21" fillId="44" borderId="206" applyNumberFormat="0" applyBorder="0" applyAlignment="0" applyProtection="0"/>
    <xf numFmtId="10" fontId="21" fillId="44" borderId="206" applyNumberFormat="0" applyBorder="0" applyAlignment="0" applyProtection="0"/>
    <xf numFmtId="10" fontId="21" fillId="44" borderId="206" applyNumberFormat="0" applyBorder="0" applyAlignment="0" applyProtection="0"/>
    <xf numFmtId="10" fontId="21" fillId="44" borderId="206" applyNumberFormat="0" applyBorder="0" applyAlignment="0" applyProtection="0"/>
    <xf numFmtId="10" fontId="21" fillId="44" borderId="206" applyNumberFormat="0" applyBorder="0" applyAlignment="0" applyProtection="0"/>
    <xf numFmtId="10" fontId="21" fillId="44" borderId="206" applyNumberFormat="0" applyBorder="0" applyAlignment="0" applyProtection="0"/>
    <xf numFmtId="10" fontId="21" fillId="44" borderId="206" applyNumberFormat="0" applyBorder="0" applyAlignment="0" applyProtection="0"/>
    <xf numFmtId="10" fontId="21" fillId="44" borderId="206" applyNumberFormat="0" applyBorder="0" applyAlignment="0" applyProtection="0"/>
    <xf numFmtId="10" fontId="21" fillId="44" borderId="206" applyNumberFormat="0" applyBorder="0" applyAlignment="0" applyProtection="0"/>
    <xf numFmtId="10" fontId="21" fillId="44" borderId="206" applyNumberFormat="0" applyBorder="0" applyAlignment="0" applyProtection="0"/>
    <xf numFmtId="10" fontId="21" fillId="44" borderId="206" applyNumberFormat="0" applyBorder="0" applyAlignment="0" applyProtection="0"/>
    <xf numFmtId="10" fontId="21" fillId="44" borderId="206" applyNumberFormat="0" applyBorder="0" applyAlignment="0" applyProtection="0"/>
    <xf numFmtId="10" fontId="21" fillId="44" borderId="206" applyNumberFormat="0" applyBorder="0" applyAlignment="0" applyProtection="0"/>
    <xf numFmtId="10" fontId="21" fillId="44" borderId="206" applyNumberFormat="0" applyBorder="0" applyAlignment="0" applyProtection="0"/>
    <xf numFmtId="10" fontId="21" fillId="44" borderId="206" applyNumberFormat="0" applyBorder="0" applyAlignment="0" applyProtection="0"/>
    <xf numFmtId="10" fontId="21" fillId="44" borderId="206" applyNumberFormat="0" applyBorder="0" applyAlignment="0" applyProtection="0"/>
    <xf numFmtId="10" fontId="21" fillId="44" borderId="206" applyNumberFormat="0" applyBorder="0" applyAlignment="0" applyProtection="0"/>
    <xf numFmtId="10" fontId="21" fillId="44" borderId="206" applyNumberFormat="0" applyBorder="0" applyAlignment="0" applyProtection="0"/>
    <xf numFmtId="10" fontId="21" fillId="44" borderId="206" applyNumberFormat="0" applyBorder="0" applyAlignment="0" applyProtection="0"/>
    <xf numFmtId="10" fontId="21" fillId="44" borderId="206" applyNumberFormat="0" applyBorder="0" applyAlignment="0" applyProtection="0"/>
    <xf numFmtId="10" fontId="21" fillId="44" borderId="206" applyNumberFormat="0" applyBorder="0" applyAlignment="0" applyProtection="0"/>
    <xf numFmtId="10" fontId="21" fillId="44" borderId="206" applyNumberFormat="0" applyBorder="0" applyAlignment="0" applyProtection="0"/>
    <xf numFmtId="10" fontId="21" fillId="44" borderId="206" applyNumberFormat="0" applyBorder="0" applyAlignment="0" applyProtection="0"/>
    <xf numFmtId="10" fontId="21" fillId="44" borderId="206" applyNumberFormat="0" applyBorder="0" applyAlignment="0" applyProtection="0"/>
    <xf numFmtId="10" fontId="21" fillId="44" borderId="206" applyNumberFormat="0" applyBorder="0" applyAlignment="0" applyProtection="0"/>
    <xf numFmtId="10" fontId="21" fillId="44" borderId="206" applyNumberFormat="0" applyBorder="0" applyAlignment="0" applyProtection="0"/>
    <xf numFmtId="10" fontId="21" fillId="44" borderId="206" applyNumberFormat="0" applyBorder="0" applyAlignment="0" applyProtection="0"/>
    <xf numFmtId="10" fontId="21" fillId="44" borderId="206" applyNumberFormat="0" applyBorder="0" applyAlignment="0" applyProtection="0"/>
    <xf numFmtId="10" fontId="21" fillId="44" borderId="206" applyNumberFormat="0" applyBorder="0" applyAlignment="0" applyProtection="0"/>
    <xf numFmtId="10" fontId="21" fillId="44" borderId="206" applyNumberFormat="0" applyBorder="0" applyAlignment="0" applyProtection="0"/>
    <xf numFmtId="10" fontId="21" fillId="44" borderId="206" applyNumberFormat="0" applyBorder="0" applyAlignment="0" applyProtection="0"/>
    <xf numFmtId="10" fontId="21" fillId="44" borderId="206" applyNumberFormat="0" applyBorder="0" applyAlignment="0" applyProtection="0"/>
    <xf numFmtId="10" fontId="21" fillId="44" borderId="206" applyNumberFormat="0" applyBorder="0" applyAlignment="0" applyProtection="0"/>
    <xf numFmtId="10" fontId="21" fillId="44" borderId="206" applyNumberFormat="0" applyBorder="0" applyAlignment="0" applyProtection="0"/>
    <xf numFmtId="10" fontId="21" fillId="44" borderId="206" applyNumberFormat="0" applyBorder="0" applyAlignment="0" applyProtection="0"/>
    <xf numFmtId="10" fontId="21" fillId="44" borderId="206" applyNumberFormat="0" applyBorder="0" applyAlignment="0" applyProtection="0"/>
    <xf numFmtId="10" fontId="21" fillId="44" borderId="206" applyNumberFormat="0" applyBorder="0" applyAlignment="0" applyProtection="0"/>
    <xf numFmtId="10" fontId="21" fillId="44" borderId="206" applyNumberFormat="0" applyBorder="0" applyAlignment="0" applyProtection="0"/>
    <xf numFmtId="10" fontId="21" fillId="44" borderId="206" applyNumberFormat="0" applyBorder="0" applyAlignment="0" applyProtection="0"/>
    <xf numFmtId="10" fontId="21" fillId="44" borderId="206" applyNumberFormat="0" applyBorder="0" applyAlignment="0" applyProtection="0"/>
    <xf numFmtId="10" fontId="21" fillId="44" borderId="206" applyNumberFormat="0" applyBorder="0" applyAlignment="0" applyProtection="0"/>
    <xf numFmtId="10" fontId="21" fillId="44" borderId="206" applyNumberFormat="0" applyBorder="0" applyAlignment="0" applyProtection="0"/>
    <xf numFmtId="10" fontId="21" fillId="44" borderId="206" applyNumberFormat="0" applyBorder="0" applyAlignment="0" applyProtection="0"/>
    <xf numFmtId="10" fontId="21" fillId="44" borderId="206" applyNumberFormat="0" applyBorder="0" applyAlignment="0" applyProtection="0"/>
    <xf numFmtId="10" fontId="21" fillId="44" borderId="206" applyNumberFormat="0" applyBorder="0" applyAlignment="0" applyProtection="0"/>
    <xf numFmtId="10" fontId="21" fillId="44" borderId="206" applyNumberFormat="0" applyBorder="0" applyAlignment="0" applyProtection="0"/>
    <xf numFmtId="10" fontId="21" fillId="44" borderId="206" applyNumberFormat="0" applyBorder="0" applyAlignment="0" applyProtection="0"/>
    <xf numFmtId="10" fontId="21" fillId="44" borderId="206" applyNumberFormat="0" applyBorder="0" applyAlignment="0" applyProtection="0"/>
    <xf numFmtId="10" fontId="21" fillId="44" borderId="206" applyNumberFormat="0" applyBorder="0" applyAlignment="0" applyProtection="0"/>
    <xf numFmtId="10" fontId="21" fillId="44" borderId="206" applyNumberFormat="0" applyBorder="0" applyAlignment="0" applyProtection="0"/>
    <xf numFmtId="10" fontId="21" fillId="44" borderId="206" applyNumberFormat="0" applyBorder="0" applyAlignment="0" applyProtection="0"/>
    <xf numFmtId="10" fontId="21" fillId="44" borderId="206" applyNumberFormat="0" applyBorder="0" applyAlignment="0" applyProtection="0"/>
    <xf numFmtId="10" fontId="21" fillId="44" borderId="206" applyNumberFormat="0" applyBorder="0" applyAlignment="0" applyProtection="0"/>
    <xf numFmtId="10" fontId="21" fillId="44" borderId="206" applyNumberFormat="0" applyBorder="0" applyAlignment="0" applyProtection="0"/>
    <xf numFmtId="10" fontId="21" fillId="44" borderId="206" applyNumberFormat="0" applyBorder="0" applyAlignment="0" applyProtection="0"/>
    <xf numFmtId="10" fontId="21" fillId="44" borderId="206" applyNumberFormat="0" applyBorder="0" applyAlignment="0" applyProtection="0"/>
    <xf numFmtId="10" fontId="21" fillId="44" borderId="206" applyNumberFormat="0" applyBorder="0" applyAlignment="0" applyProtection="0"/>
    <xf numFmtId="10" fontId="21" fillId="44" borderId="206" applyNumberFormat="0" applyBorder="0" applyAlignment="0" applyProtection="0"/>
    <xf numFmtId="10" fontId="21" fillId="44" borderId="206" applyNumberFormat="0" applyBorder="0" applyAlignment="0" applyProtection="0"/>
    <xf numFmtId="10" fontId="21" fillId="44" borderId="206" applyNumberFormat="0" applyBorder="0" applyAlignment="0" applyProtection="0"/>
    <xf numFmtId="10" fontId="21" fillId="44" borderId="206" applyNumberFormat="0" applyBorder="0" applyAlignment="0" applyProtection="0"/>
    <xf numFmtId="10" fontId="21" fillId="44" borderId="206" applyNumberFormat="0" applyBorder="0" applyAlignment="0" applyProtection="0"/>
    <xf numFmtId="10" fontId="21" fillId="44" borderId="206" applyNumberFormat="0" applyBorder="0" applyAlignment="0" applyProtection="0"/>
    <xf numFmtId="10" fontId="21" fillId="44" borderId="206" applyNumberFormat="0" applyBorder="0" applyAlignment="0" applyProtection="0"/>
    <xf numFmtId="10" fontId="21" fillId="44" borderId="206" applyNumberFormat="0" applyBorder="0" applyAlignment="0" applyProtection="0"/>
    <xf numFmtId="10" fontId="21" fillId="44" borderId="206" applyNumberFormat="0" applyBorder="0" applyAlignment="0" applyProtection="0"/>
    <xf numFmtId="10" fontId="21" fillId="44" borderId="206" applyNumberFormat="0" applyBorder="0" applyAlignment="0" applyProtection="0"/>
    <xf numFmtId="10" fontId="21" fillId="44" borderId="206" applyNumberFormat="0" applyBorder="0" applyAlignment="0" applyProtection="0"/>
    <xf numFmtId="10" fontId="21" fillId="44" borderId="206" applyNumberFormat="0" applyBorder="0" applyAlignment="0" applyProtection="0"/>
    <xf numFmtId="10" fontId="21" fillId="44" borderId="206" applyNumberFormat="0" applyBorder="0" applyAlignment="0" applyProtection="0"/>
    <xf numFmtId="10" fontId="21" fillId="44" borderId="206" applyNumberFormat="0" applyBorder="0" applyAlignment="0" applyProtection="0"/>
    <xf numFmtId="10" fontId="21" fillId="44" borderId="206" applyNumberFormat="0" applyBorder="0" applyAlignment="0" applyProtection="0"/>
    <xf numFmtId="10" fontId="21" fillId="44" borderId="206" applyNumberFormat="0" applyBorder="0" applyAlignment="0" applyProtection="0"/>
    <xf numFmtId="10" fontId="21" fillId="44" borderId="206" applyNumberFormat="0" applyBorder="0" applyAlignment="0" applyProtection="0"/>
    <xf numFmtId="10" fontId="21" fillId="44" borderId="206" applyNumberFormat="0" applyBorder="0" applyAlignment="0" applyProtection="0"/>
    <xf numFmtId="10" fontId="21" fillId="44" borderId="206" applyNumberFormat="0" applyBorder="0" applyAlignment="0" applyProtection="0"/>
    <xf numFmtId="10" fontId="21" fillId="44" borderId="206" applyNumberFormat="0" applyBorder="0" applyAlignment="0" applyProtection="0"/>
    <xf numFmtId="10" fontId="21" fillId="44" borderId="206" applyNumberFormat="0" applyBorder="0" applyAlignment="0" applyProtection="0"/>
    <xf numFmtId="10" fontId="21" fillId="44" borderId="206" applyNumberFormat="0" applyBorder="0" applyAlignment="0" applyProtection="0"/>
    <xf numFmtId="10" fontId="21" fillId="44" borderId="206" applyNumberFormat="0" applyBorder="0" applyAlignment="0" applyProtection="0"/>
    <xf numFmtId="10" fontId="21" fillId="44" borderId="206" applyNumberFormat="0" applyBorder="0" applyAlignment="0" applyProtection="0"/>
    <xf numFmtId="10" fontId="21" fillId="44" borderId="206" applyNumberFormat="0" applyBorder="0" applyAlignment="0" applyProtection="0"/>
    <xf numFmtId="10" fontId="21" fillId="44" borderId="206" applyNumberFormat="0" applyBorder="0" applyAlignment="0" applyProtection="0"/>
    <xf numFmtId="10" fontId="21" fillId="44" borderId="206" applyNumberFormat="0" applyBorder="0" applyAlignment="0" applyProtection="0"/>
    <xf numFmtId="10" fontId="21" fillId="44" borderId="206" applyNumberFormat="0" applyBorder="0" applyAlignment="0" applyProtection="0"/>
    <xf numFmtId="10" fontId="21" fillId="44" borderId="206" applyNumberFormat="0" applyBorder="0" applyAlignment="0" applyProtection="0"/>
    <xf numFmtId="10" fontId="21" fillId="44" borderId="206" applyNumberFormat="0" applyBorder="0" applyAlignment="0" applyProtection="0"/>
    <xf numFmtId="10" fontId="21" fillId="44" borderId="206" applyNumberFormat="0" applyBorder="0" applyAlignment="0" applyProtection="0"/>
    <xf numFmtId="10" fontId="21" fillId="44" borderId="206" applyNumberFormat="0" applyBorder="0" applyAlignment="0" applyProtection="0"/>
    <xf numFmtId="10" fontId="21" fillId="44" borderId="206" applyNumberFormat="0" applyBorder="0" applyAlignment="0" applyProtection="0"/>
    <xf numFmtId="10" fontId="21" fillId="44" borderId="206" applyNumberFormat="0" applyBorder="0" applyAlignment="0" applyProtection="0"/>
    <xf numFmtId="10" fontId="21" fillId="44" borderId="206" applyNumberFormat="0" applyBorder="0" applyAlignment="0" applyProtection="0"/>
    <xf numFmtId="10" fontId="21" fillId="44" borderId="206" applyNumberFormat="0" applyBorder="0" applyAlignment="0" applyProtection="0"/>
    <xf numFmtId="10" fontId="21" fillId="44" borderId="206" applyNumberFormat="0" applyBorder="0" applyAlignment="0" applyProtection="0"/>
    <xf numFmtId="10" fontId="21" fillId="44" borderId="206" applyNumberFormat="0" applyBorder="0" applyAlignment="0" applyProtection="0"/>
    <xf numFmtId="10" fontId="21" fillId="44" borderId="206" applyNumberFormat="0" applyBorder="0" applyAlignment="0" applyProtection="0"/>
    <xf numFmtId="10" fontId="21" fillId="44" borderId="206" applyNumberFormat="0" applyBorder="0" applyAlignment="0" applyProtection="0"/>
    <xf numFmtId="10" fontId="21" fillId="44" borderId="206" applyNumberFormat="0" applyBorder="0" applyAlignment="0" applyProtection="0"/>
    <xf numFmtId="10" fontId="21" fillId="44" borderId="206" applyNumberFormat="0" applyBorder="0" applyAlignment="0" applyProtection="0"/>
    <xf numFmtId="10" fontId="21" fillId="44" borderId="206" applyNumberFormat="0" applyBorder="0" applyAlignment="0" applyProtection="0"/>
    <xf numFmtId="10" fontId="21" fillId="44" borderId="206" applyNumberFormat="0" applyBorder="0" applyAlignment="0" applyProtection="0"/>
    <xf numFmtId="10" fontId="21" fillId="44" borderId="206" applyNumberFormat="0" applyBorder="0" applyAlignment="0" applyProtection="0"/>
    <xf numFmtId="10" fontId="21" fillId="44" borderId="206" applyNumberFormat="0" applyBorder="0" applyAlignment="0" applyProtection="0"/>
    <xf numFmtId="10" fontId="21" fillId="44" borderId="206" applyNumberFormat="0" applyBorder="0" applyAlignment="0" applyProtection="0"/>
    <xf numFmtId="10" fontId="21" fillId="44" borderId="206" applyNumberFormat="0" applyBorder="0" applyAlignment="0" applyProtection="0"/>
    <xf numFmtId="10" fontId="21" fillId="44" borderId="206" applyNumberFormat="0" applyBorder="0" applyAlignment="0" applyProtection="0"/>
    <xf numFmtId="10" fontId="21" fillId="44" borderId="206" applyNumberFormat="0" applyBorder="0" applyAlignment="0" applyProtection="0"/>
    <xf numFmtId="10" fontId="21" fillId="44" borderId="206" applyNumberFormat="0" applyBorder="0" applyAlignment="0" applyProtection="0"/>
    <xf numFmtId="10" fontId="21" fillId="44" borderId="206" applyNumberFormat="0" applyBorder="0" applyAlignment="0" applyProtection="0"/>
    <xf numFmtId="10" fontId="21" fillId="44" borderId="206" applyNumberFormat="0" applyBorder="0" applyAlignment="0" applyProtection="0"/>
    <xf numFmtId="10" fontId="21" fillId="44" borderId="206" applyNumberFormat="0" applyBorder="0" applyAlignment="0" applyProtection="0"/>
    <xf numFmtId="10" fontId="21" fillId="44" borderId="206" applyNumberFormat="0" applyBorder="0" applyAlignment="0" applyProtection="0"/>
    <xf numFmtId="10" fontId="21" fillId="44" borderId="206" applyNumberFormat="0" applyBorder="0" applyAlignment="0" applyProtection="0"/>
    <xf numFmtId="10" fontId="21" fillId="44" borderId="206" applyNumberFormat="0" applyBorder="0" applyAlignment="0" applyProtection="0"/>
    <xf numFmtId="10" fontId="21" fillId="44" borderId="206" applyNumberFormat="0" applyBorder="0" applyAlignment="0" applyProtection="0"/>
    <xf numFmtId="10" fontId="21" fillId="44" borderId="206" applyNumberFormat="0" applyBorder="0" applyAlignment="0" applyProtection="0"/>
    <xf numFmtId="10" fontId="21" fillId="44" borderId="206" applyNumberFormat="0" applyBorder="0" applyAlignment="0" applyProtection="0"/>
    <xf numFmtId="10" fontId="21" fillId="44" borderId="206" applyNumberFormat="0" applyBorder="0" applyAlignment="0" applyProtection="0"/>
    <xf numFmtId="10" fontId="21" fillId="44" borderId="206" applyNumberFormat="0" applyBorder="0" applyAlignment="0" applyProtection="0"/>
    <xf numFmtId="10" fontId="21" fillId="44" borderId="206" applyNumberFormat="0" applyBorder="0" applyAlignment="0" applyProtection="0"/>
    <xf numFmtId="10" fontId="21" fillId="44" borderId="206" applyNumberFormat="0" applyBorder="0" applyAlignment="0" applyProtection="0"/>
    <xf numFmtId="10" fontId="21" fillId="44" borderId="206" applyNumberFormat="0" applyBorder="0" applyAlignment="0" applyProtection="0"/>
    <xf numFmtId="10" fontId="21" fillId="44" borderId="206" applyNumberFormat="0" applyBorder="0" applyAlignment="0" applyProtection="0"/>
    <xf numFmtId="10" fontId="21" fillId="44" borderId="206" applyNumberFormat="0" applyBorder="0" applyAlignment="0" applyProtection="0"/>
    <xf numFmtId="10" fontId="21" fillId="44" borderId="206" applyNumberFormat="0" applyBorder="0" applyAlignment="0" applyProtection="0"/>
    <xf numFmtId="10" fontId="21" fillId="44" borderId="206" applyNumberFormat="0" applyBorder="0" applyAlignment="0" applyProtection="0"/>
    <xf numFmtId="10" fontId="21" fillId="44" borderId="206" applyNumberFormat="0" applyBorder="0" applyAlignment="0" applyProtection="0"/>
    <xf numFmtId="10" fontId="21" fillId="44" borderId="206" applyNumberFormat="0" applyBorder="0" applyAlignment="0" applyProtection="0"/>
    <xf numFmtId="10" fontId="21" fillId="44" borderId="206" applyNumberFormat="0" applyBorder="0" applyAlignment="0" applyProtection="0"/>
    <xf numFmtId="10" fontId="21" fillId="44" borderId="206" applyNumberFormat="0" applyBorder="0" applyAlignment="0" applyProtection="0"/>
    <xf numFmtId="10" fontId="21" fillId="44" borderId="206" applyNumberFormat="0" applyBorder="0" applyAlignment="0" applyProtection="0"/>
    <xf numFmtId="10" fontId="21" fillId="44" borderId="206" applyNumberFormat="0" applyBorder="0" applyAlignment="0" applyProtection="0"/>
    <xf numFmtId="10" fontId="21" fillId="44" borderId="206" applyNumberFormat="0" applyBorder="0" applyAlignment="0" applyProtection="0"/>
    <xf numFmtId="10" fontId="21" fillId="44" borderId="206" applyNumberFormat="0" applyBorder="0" applyAlignment="0" applyProtection="0"/>
    <xf numFmtId="10" fontId="21" fillId="44" borderId="206" applyNumberFormat="0" applyBorder="0" applyAlignment="0" applyProtection="0"/>
    <xf numFmtId="10" fontId="21" fillId="44" borderId="206" applyNumberFormat="0" applyBorder="0" applyAlignment="0" applyProtection="0"/>
    <xf numFmtId="10" fontId="21" fillId="44" borderId="206" applyNumberFormat="0" applyBorder="0" applyAlignment="0" applyProtection="0"/>
    <xf numFmtId="10" fontId="21" fillId="44" borderId="206" applyNumberFormat="0" applyBorder="0" applyAlignment="0" applyProtection="0"/>
    <xf numFmtId="10" fontId="21" fillId="44" borderId="206" applyNumberFormat="0" applyBorder="0" applyAlignment="0" applyProtection="0"/>
    <xf numFmtId="10" fontId="21" fillId="44" borderId="206" applyNumberFormat="0" applyBorder="0" applyAlignment="0" applyProtection="0"/>
    <xf numFmtId="10" fontId="21" fillId="44" borderId="206" applyNumberFormat="0" applyBorder="0" applyAlignment="0" applyProtection="0"/>
    <xf numFmtId="10" fontId="21" fillId="44" borderId="206" applyNumberFormat="0" applyBorder="0" applyAlignment="0" applyProtection="0"/>
    <xf numFmtId="10" fontId="21" fillId="44" borderId="206" applyNumberFormat="0" applyBorder="0" applyAlignment="0" applyProtection="0"/>
    <xf numFmtId="10" fontId="21" fillId="44" borderId="206" applyNumberFormat="0" applyBorder="0" applyAlignment="0" applyProtection="0"/>
    <xf numFmtId="10" fontId="21" fillId="44" borderId="206" applyNumberFormat="0" applyBorder="0" applyAlignment="0" applyProtection="0"/>
    <xf numFmtId="10" fontId="21" fillId="44" borderId="206" applyNumberFormat="0" applyBorder="0" applyAlignment="0" applyProtection="0"/>
    <xf numFmtId="10" fontId="21" fillId="44" borderId="206" applyNumberFormat="0" applyBorder="0" applyAlignment="0" applyProtection="0"/>
    <xf numFmtId="10" fontId="21" fillId="44" borderId="206" applyNumberFormat="0" applyBorder="0" applyAlignment="0" applyProtection="0"/>
    <xf numFmtId="10" fontId="21" fillId="44" borderId="206" applyNumberFormat="0" applyBorder="0" applyAlignment="0" applyProtection="0"/>
    <xf numFmtId="10" fontId="21" fillId="44" borderId="206" applyNumberFormat="0" applyBorder="0" applyAlignment="0" applyProtection="0"/>
    <xf numFmtId="10" fontId="21" fillId="44" borderId="206" applyNumberFormat="0" applyBorder="0" applyAlignment="0" applyProtection="0"/>
    <xf numFmtId="10" fontId="21" fillId="44" borderId="206" applyNumberFormat="0" applyBorder="0" applyAlignment="0" applyProtection="0"/>
    <xf numFmtId="10" fontId="21" fillId="44" borderId="206" applyNumberFormat="0" applyBorder="0" applyAlignment="0" applyProtection="0"/>
    <xf numFmtId="10" fontId="21" fillId="44" borderId="206" applyNumberFormat="0" applyBorder="0" applyAlignment="0" applyProtection="0"/>
    <xf numFmtId="10" fontId="21" fillId="44" borderId="206" applyNumberFormat="0" applyBorder="0" applyAlignment="0" applyProtection="0"/>
    <xf numFmtId="10" fontId="21" fillId="44" borderId="206" applyNumberFormat="0" applyBorder="0" applyAlignment="0" applyProtection="0"/>
    <xf numFmtId="10" fontId="21" fillId="44" borderId="206" applyNumberFormat="0" applyBorder="0" applyAlignment="0" applyProtection="0"/>
    <xf numFmtId="10" fontId="21" fillId="44" borderId="206" applyNumberFormat="0" applyBorder="0" applyAlignment="0" applyProtection="0"/>
    <xf numFmtId="10" fontId="21" fillId="44" borderId="206" applyNumberFormat="0" applyBorder="0" applyAlignment="0" applyProtection="0"/>
    <xf numFmtId="10" fontId="21" fillId="44" borderId="206" applyNumberFormat="0" applyBorder="0" applyAlignment="0" applyProtection="0"/>
    <xf numFmtId="10" fontId="21" fillId="44" borderId="206" applyNumberFormat="0" applyBorder="0" applyAlignment="0" applyProtection="0"/>
    <xf numFmtId="10" fontId="21" fillId="44" borderId="206" applyNumberFormat="0" applyBorder="0" applyAlignment="0" applyProtection="0"/>
    <xf numFmtId="10" fontId="21" fillId="44" borderId="206" applyNumberFormat="0" applyBorder="0" applyAlignment="0" applyProtection="0"/>
    <xf numFmtId="10" fontId="21" fillId="44" borderId="206" applyNumberFormat="0" applyBorder="0" applyAlignment="0" applyProtection="0"/>
    <xf numFmtId="10" fontId="21" fillId="44" borderId="206" applyNumberFormat="0" applyBorder="0" applyAlignment="0" applyProtection="0"/>
    <xf numFmtId="10" fontId="21" fillId="44" borderId="206" applyNumberFormat="0" applyBorder="0" applyAlignment="0" applyProtection="0"/>
    <xf numFmtId="10" fontId="21" fillId="44" borderId="206" applyNumberFormat="0" applyBorder="0" applyAlignment="0" applyProtection="0"/>
    <xf numFmtId="10" fontId="21" fillId="44" borderId="206" applyNumberFormat="0" applyBorder="0" applyAlignment="0" applyProtection="0"/>
    <xf numFmtId="10" fontId="21" fillId="44" borderId="206" applyNumberFormat="0" applyBorder="0" applyAlignment="0" applyProtection="0"/>
    <xf numFmtId="10" fontId="21" fillId="44" borderId="206" applyNumberFormat="0" applyBorder="0" applyAlignment="0" applyProtection="0"/>
    <xf numFmtId="10" fontId="21" fillId="44" borderId="206" applyNumberFormat="0" applyBorder="0" applyAlignment="0" applyProtection="0"/>
    <xf numFmtId="10" fontId="21" fillId="44" borderId="206" applyNumberFormat="0" applyBorder="0" applyAlignment="0" applyProtection="0"/>
    <xf numFmtId="10" fontId="21" fillId="44" borderId="206" applyNumberFormat="0" applyBorder="0" applyAlignment="0" applyProtection="0"/>
    <xf numFmtId="10" fontId="21" fillId="44" borderId="206" applyNumberFormat="0" applyBorder="0" applyAlignment="0" applyProtection="0"/>
    <xf numFmtId="10" fontId="21" fillId="44" borderId="206" applyNumberFormat="0" applyBorder="0" applyAlignment="0" applyProtection="0"/>
    <xf numFmtId="10" fontId="21" fillId="44" borderId="206" applyNumberFormat="0" applyBorder="0" applyAlignment="0" applyProtection="0"/>
    <xf numFmtId="10" fontId="21" fillId="44" borderId="206" applyNumberFormat="0" applyBorder="0" applyAlignment="0" applyProtection="0"/>
    <xf numFmtId="10" fontId="21" fillId="44" borderId="206" applyNumberFormat="0" applyBorder="0" applyAlignment="0" applyProtection="0"/>
    <xf numFmtId="10" fontId="21" fillId="44" borderId="206" applyNumberFormat="0" applyBorder="0" applyAlignment="0" applyProtection="0"/>
    <xf numFmtId="10" fontId="21" fillId="44" borderId="206" applyNumberFormat="0" applyBorder="0" applyAlignment="0" applyProtection="0"/>
    <xf numFmtId="10" fontId="21" fillId="44" borderId="206" applyNumberFormat="0" applyBorder="0" applyAlignment="0" applyProtection="0"/>
    <xf numFmtId="10" fontId="21" fillId="44" borderId="206" applyNumberFormat="0" applyBorder="0" applyAlignment="0" applyProtection="0"/>
    <xf numFmtId="10" fontId="21" fillId="44" borderId="206" applyNumberFormat="0" applyBorder="0" applyAlignment="0" applyProtection="0"/>
    <xf numFmtId="10" fontId="21" fillId="44" borderId="206" applyNumberFormat="0" applyBorder="0" applyAlignment="0" applyProtection="0"/>
    <xf numFmtId="10" fontId="21" fillId="44" borderId="206" applyNumberFormat="0" applyBorder="0" applyAlignment="0" applyProtection="0"/>
    <xf numFmtId="10" fontId="21" fillId="44" borderId="206" applyNumberFormat="0" applyBorder="0" applyAlignment="0" applyProtection="0"/>
    <xf numFmtId="10" fontId="21" fillId="44" borderId="206" applyNumberFormat="0" applyBorder="0" applyAlignment="0" applyProtection="0"/>
    <xf numFmtId="10" fontId="21" fillId="44" borderId="206" applyNumberFormat="0" applyBorder="0" applyAlignment="0" applyProtection="0"/>
    <xf numFmtId="10" fontId="21" fillId="44" borderId="206" applyNumberFormat="0" applyBorder="0" applyAlignment="0" applyProtection="0"/>
    <xf numFmtId="10" fontId="21" fillId="44" borderId="206" applyNumberFormat="0" applyBorder="0" applyAlignment="0" applyProtection="0"/>
    <xf numFmtId="10" fontId="21" fillId="44" borderId="206" applyNumberFormat="0" applyBorder="0" applyAlignment="0" applyProtection="0"/>
    <xf numFmtId="10" fontId="21" fillId="44" borderId="206" applyNumberFormat="0" applyBorder="0" applyAlignment="0" applyProtection="0"/>
    <xf numFmtId="10" fontId="21" fillId="44" borderId="206" applyNumberFormat="0" applyBorder="0" applyAlignment="0" applyProtection="0"/>
    <xf numFmtId="10" fontId="21" fillId="44" borderId="206" applyNumberFormat="0" applyBorder="0" applyAlignment="0" applyProtection="0"/>
    <xf numFmtId="10" fontId="21" fillId="44" borderId="206" applyNumberFormat="0" applyBorder="0" applyAlignment="0" applyProtection="0"/>
    <xf numFmtId="10" fontId="21" fillId="44" borderId="206" applyNumberFormat="0" applyBorder="0" applyAlignment="0" applyProtection="0"/>
    <xf numFmtId="10" fontId="21" fillId="44" borderId="206" applyNumberFormat="0" applyBorder="0" applyAlignment="0" applyProtection="0"/>
    <xf numFmtId="10" fontId="21" fillId="44" borderId="206" applyNumberFormat="0" applyBorder="0" applyAlignment="0" applyProtection="0"/>
    <xf numFmtId="10" fontId="21" fillId="44" borderId="206" applyNumberFormat="0" applyBorder="0" applyAlignment="0" applyProtection="0"/>
    <xf numFmtId="10" fontId="21" fillId="44" borderId="206" applyNumberFormat="0" applyBorder="0" applyAlignment="0" applyProtection="0"/>
    <xf numFmtId="10" fontId="21" fillId="44" borderId="206" applyNumberFormat="0" applyBorder="0" applyAlignment="0" applyProtection="0"/>
    <xf numFmtId="10" fontId="21" fillId="44" borderId="206" applyNumberFormat="0" applyBorder="0" applyAlignment="0" applyProtection="0"/>
    <xf numFmtId="10" fontId="21" fillId="44" borderId="206" applyNumberFormat="0" applyBorder="0" applyAlignment="0" applyProtection="0"/>
    <xf numFmtId="10" fontId="21" fillId="44" borderId="206" applyNumberFormat="0" applyBorder="0" applyAlignment="0" applyProtection="0"/>
    <xf numFmtId="10" fontId="21" fillId="44" borderId="206" applyNumberFormat="0" applyBorder="0" applyAlignment="0" applyProtection="0"/>
    <xf numFmtId="10" fontId="21" fillId="44" borderId="206" applyNumberFormat="0" applyBorder="0" applyAlignment="0" applyProtection="0"/>
    <xf numFmtId="10" fontId="21" fillId="44" borderId="206" applyNumberFormat="0" applyBorder="0" applyAlignment="0" applyProtection="0"/>
    <xf numFmtId="10" fontId="21" fillId="44" borderId="206" applyNumberFormat="0" applyBorder="0" applyAlignment="0" applyProtection="0"/>
    <xf numFmtId="10" fontId="21" fillId="44" borderId="206" applyNumberFormat="0" applyBorder="0" applyAlignment="0" applyProtection="0"/>
    <xf numFmtId="10" fontId="21" fillId="44" borderId="206" applyNumberFormat="0" applyBorder="0" applyAlignment="0" applyProtection="0"/>
    <xf numFmtId="10" fontId="21" fillId="44" borderId="206" applyNumberFormat="0" applyBorder="0" applyAlignment="0" applyProtection="0"/>
    <xf numFmtId="10" fontId="21" fillId="44" borderId="206" applyNumberFormat="0" applyBorder="0" applyAlignment="0" applyProtection="0"/>
    <xf numFmtId="10" fontId="21" fillId="44" borderId="206" applyNumberFormat="0" applyBorder="0" applyAlignment="0" applyProtection="0"/>
    <xf numFmtId="10" fontId="21" fillId="44" borderId="206" applyNumberFormat="0" applyBorder="0" applyAlignment="0" applyProtection="0"/>
    <xf numFmtId="10" fontId="21" fillId="44" borderId="206" applyNumberFormat="0" applyBorder="0" applyAlignment="0" applyProtection="0"/>
    <xf numFmtId="10" fontId="21" fillId="44" borderId="206" applyNumberFormat="0" applyBorder="0" applyAlignment="0" applyProtection="0"/>
    <xf numFmtId="10" fontId="21" fillId="44" borderId="206" applyNumberFormat="0" applyBorder="0" applyAlignment="0" applyProtection="0"/>
    <xf numFmtId="10" fontId="21" fillId="44" borderId="206" applyNumberFormat="0" applyBorder="0" applyAlignment="0" applyProtection="0"/>
    <xf numFmtId="10" fontId="21" fillId="44" borderId="206" applyNumberFormat="0" applyBorder="0" applyAlignment="0" applyProtection="0"/>
    <xf numFmtId="10" fontId="21" fillId="44" borderId="206" applyNumberFormat="0" applyBorder="0" applyAlignment="0" applyProtection="0"/>
    <xf numFmtId="10" fontId="21" fillId="44" borderId="206" applyNumberFormat="0" applyBorder="0" applyAlignment="0" applyProtection="0"/>
    <xf numFmtId="10" fontId="21" fillId="44" borderId="206" applyNumberFormat="0" applyBorder="0" applyAlignment="0" applyProtection="0"/>
    <xf numFmtId="10" fontId="21" fillId="44" borderId="206" applyNumberFormat="0" applyBorder="0" applyAlignment="0" applyProtection="0"/>
    <xf numFmtId="10" fontId="21" fillId="44" borderId="206" applyNumberFormat="0" applyBorder="0" applyAlignment="0" applyProtection="0"/>
    <xf numFmtId="10" fontId="21" fillId="44" borderId="206" applyNumberFormat="0" applyBorder="0" applyAlignment="0" applyProtection="0"/>
    <xf numFmtId="10" fontId="21" fillId="44" borderId="206" applyNumberFormat="0" applyBorder="0" applyAlignment="0" applyProtection="0"/>
    <xf numFmtId="10" fontId="21" fillId="44" borderId="206" applyNumberFormat="0" applyBorder="0" applyAlignment="0" applyProtection="0"/>
    <xf numFmtId="10" fontId="21" fillId="44" borderId="206" applyNumberFormat="0" applyBorder="0" applyAlignment="0" applyProtection="0"/>
    <xf numFmtId="10" fontId="21" fillId="44" borderId="206" applyNumberFormat="0" applyBorder="0" applyAlignment="0" applyProtection="0"/>
    <xf numFmtId="10" fontId="21" fillId="44" borderId="206" applyNumberFormat="0" applyBorder="0" applyAlignment="0" applyProtection="0"/>
    <xf numFmtId="10" fontId="21" fillId="44" borderId="206" applyNumberFormat="0" applyBorder="0" applyAlignment="0" applyProtection="0"/>
    <xf numFmtId="10" fontId="21" fillId="44" borderId="206" applyNumberFormat="0" applyBorder="0" applyAlignment="0" applyProtection="0"/>
    <xf numFmtId="10" fontId="21" fillId="44" borderId="206" applyNumberFormat="0" applyBorder="0" applyAlignment="0" applyProtection="0"/>
    <xf numFmtId="10" fontId="21" fillId="44" borderId="206" applyNumberFormat="0" applyBorder="0" applyAlignment="0" applyProtection="0"/>
    <xf numFmtId="10" fontId="21" fillId="44" borderId="206" applyNumberFormat="0" applyBorder="0" applyAlignment="0" applyProtection="0"/>
    <xf numFmtId="10" fontId="21" fillId="44" borderId="206" applyNumberFormat="0" applyBorder="0" applyAlignment="0" applyProtection="0"/>
    <xf numFmtId="10" fontId="21" fillId="44" borderId="206" applyNumberFormat="0" applyBorder="0" applyAlignment="0" applyProtection="0"/>
    <xf numFmtId="10" fontId="21" fillId="44" borderId="206" applyNumberFormat="0" applyBorder="0" applyAlignment="0" applyProtection="0"/>
    <xf numFmtId="10" fontId="21" fillId="44" borderId="206" applyNumberFormat="0" applyBorder="0" applyAlignment="0" applyProtection="0"/>
    <xf numFmtId="10" fontId="21" fillId="44" borderId="206" applyNumberFormat="0" applyBorder="0" applyAlignment="0" applyProtection="0"/>
    <xf numFmtId="10" fontId="21" fillId="44" borderId="206" applyNumberFormat="0" applyBorder="0" applyAlignment="0" applyProtection="0"/>
    <xf numFmtId="10" fontId="21" fillId="44" borderId="206" applyNumberFormat="0" applyBorder="0" applyAlignment="0" applyProtection="0"/>
    <xf numFmtId="10" fontId="21" fillId="44" borderId="206" applyNumberFormat="0" applyBorder="0" applyAlignment="0" applyProtection="0"/>
    <xf numFmtId="10" fontId="21" fillId="44" borderId="206" applyNumberFormat="0" applyBorder="0" applyAlignment="0" applyProtection="0"/>
    <xf numFmtId="10" fontId="21" fillId="44" borderId="206" applyNumberFormat="0" applyBorder="0" applyAlignment="0" applyProtection="0"/>
    <xf numFmtId="10" fontId="21" fillId="44" borderId="206" applyNumberFormat="0" applyBorder="0" applyAlignment="0" applyProtection="0"/>
    <xf numFmtId="10" fontId="21" fillId="44" borderId="206" applyNumberFormat="0" applyBorder="0" applyAlignment="0" applyProtection="0"/>
    <xf numFmtId="10" fontId="21" fillId="44" borderId="206" applyNumberFormat="0" applyBorder="0" applyAlignment="0" applyProtection="0"/>
    <xf numFmtId="10" fontId="21" fillId="44" borderId="206" applyNumberFormat="0" applyBorder="0" applyAlignment="0" applyProtection="0"/>
    <xf numFmtId="10" fontId="21" fillId="44" borderId="206" applyNumberFormat="0" applyBorder="0" applyAlignment="0" applyProtection="0"/>
    <xf numFmtId="10" fontId="21" fillId="44" borderId="206" applyNumberFormat="0" applyBorder="0" applyAlignment="0" applyProtection="0"/>
    <xf numFmtId="10" fontId="21" fillId="44" borderId="206" applyNumberFormat="0" applyBorder="0" applyAlignment="0" applyProtection="0"/>
    <xf numFmtId="10" fontId="21" fillId="44" borderId="206" applyNumberFormat="0" applyBorder="0" applyAlignment="0" applyProtection="0"/>
    <xf numFmtId="10" fontId="21" fillId="44" borderId="206" applyNumberFormat="0" applyBorder="0" applyAlignment="0" applyProtection="0"/>
    <xf numFmtId="10" fontId="21" fillId="44" borderId="206" applyNumberFormat="0" applyBorder="0" applyAlignment="0" applyProtection="0"/>
    <xf numFmtId="10" fontId="21" fillId="44" borderId="206" applyNumberFormat="0" applyBorder="0" applyAlignment="0" applyProtection="0"/>
    <xf numFmtId="10" fontId="21" fillId="44" borderId="206" applyNumberFormat="0" applyBorder="0" applyAlignment="0" applyProtection="0"/>
    <xf numFmtId="10" fontId="21" fillId="44" borderId="206" applyNumberFormat="0" applyBorder="0" applyAlignment="0" applyProtection="0"/>
    <xf numFmtId="10" fontId="21" fillId="44" borderId="206" applyNumberFormat="0" applyBorder="0" applyAlignment="0" applyProtection="0"/>
    <xf numFmtId="10" fontId="21" fillId="44" borderId="206" applyNumberFormat="0" applyBorder="0" applyAlignment="0" applyProtection="0"/>
    <xf numFmtId="10" fontId="21" fillId="44" borderId="206" applyNumberFormat="0" applyBorder="0" applyAlignment="0" applyProtection="0"/>
    <xf numFmtId="10" fontId="21" fillId="44" borderId="206" applyNumberFormat="0" applyBorder="0" applyAlignment="0" applyProtection="0"/>
    <xf numFmtId="10" fontId="21" fillId="44" borderId="206" applyNumberFormat="0" applyBorder="0" applyAlignment="0" applyProtection="0"/>
    <xf numFmtId="10" fontId="21" fillId="44" borderId="206" applyNumberFormat="0" applyBorder="0" applyAlignment="0" applyProtection="0"/>
    <xf numFmtId="10" fontId="21" fillId="44" borderId="206" applyNumberFormat="0" applyBorder="0" applyAlignment="0" applyProtection="0"/>
    <xf numFmtId="10" fontId="21" fillId="44" borderId="206" applyNumberFormat="0" applyBorder="0" applyAlignment="0" applyProtection="0"/>
    <xf numFmtId="10" fontId="21" fillId="44" borderId="206" applyNumberFormat="0" applyBorder="0" applyAlignment="0" applyProtection="0"/>
    <xf numFmtId="10" fontId="21" fillId="44" borderId="206" applyNumberFormat="0" applyBorder="0" applyAlignment="0" applyProtection="0"/>
    <xf numFmtId="10" fontId="21" fillId="44" borderId="206" applyNumberFormat="0" applyBorder="0" applyAlignment="0" applyProtection="0"/>
    <xf numFmtId="10" fontId="21" fillId="44" borderId="206" applyNumberFormat="0" applyBorder="0" applyAlignment="0" applyProtection="0"/>
    <xf numFmtId="10" fontId="21" fillId="44" borderId="206" applyNumberFormat="0" applyBorder="0" applyAlignment="0" applyProtection="0"/>
    <xf numFmtId="10" fontId="21" fillId="44" borderId="206" applyNumberFormat="0" applyBorder="0" applyAlignment="0" applyProtection="0"/>
    <xf numFmtId="10" fontId="21" fillId="44" borderId="206" applyNumberFormat="0" applyBorder="0" applyAlignment="0" applyProtection="0"/>
    <xf numFmtId="10" fontId="21" fillId="44" borderId="206" applyNumberFormat="0" applyBorder="0" applyAlignment="0" applyProtection="0"/>
    <xf numFmtId="10" fontId="21" fillId="44" borderId="206" applyNumberFormat="0" applyBorder="0" applyAlignment="0" applyProtection="0"/>
    <xf numFmtId="10" fontId="21" fillId="44" borderId="206" applyNumberFormat="0" applyBorder="0" applyAlignment="0" applyProtection="0"/>
    <xf numFmtId="10" fontId="21" fillId="44" borderId="206" applyNumberFormat="0" applyBorder="0" applyAlignment="0" applyProtection="0"/>
    <xf numFmtId="10" fontId="21" fillId="44" borderId="206" applyNumberFormat="0" applyBorder="0" applyAlignment="0" applyProtection="0"/>
    <xf numFmtId="10" fontId="21" fillId="44" borderId="206" applyNumberFormat="0" applyBorder="0" applyAlignment="0" applyProtection="0"/>
    <xf numFmtId="10" fontId="21" fillId="44" borderId="206" applyNumberFormat="0" applyBorder="0" applyAlignment="0" applyProtection="0"/>
    <xf numFmtId="10" fontId="21" fillId="44" borderId="206" applyNumberFormat="0" applyBorder="0" applyAlignment="0" applyProtection="0"/>
    <xf numFmtId="10" fontId="21" fillId="44" borderId="206" applyNumberFormat="0" applyBorder="0" applyAlignment="0" applyProtection="0"/>
    <xf numFmtId="10" fontId="21" fillId="44" borderId="206" applyNumberFormat="0" applyBorder="0" applyAlignment="0" applyProtection="0"/>
    <xf numFmtId="10" fontId="21" fillId="44" borderId="206" applyNumberFormat="0" applyBorder="0" applyAlignment="0" applyProtection="0"/>
    <xf numFmtId="10" fontId="21" fillId="44" borderId="206" applyNumberFormat="0" applyBorder="0" applyAlignment="0" applyProtection="0"/>
    <xf numFmtId="10" fontId="21" fillId="44" borderId="206" applyNumberFormat="0" applyBorder="0" applyAlignment="0" applyProtection="0"/>
    <xf numFmtId="10" fontId="21" fillId="44" borderId="206" applyNumberFormat="0" applyBorder="0" applyAlignment="0" applyProtection="0"/>
    <xf numFmtId="10" fontId="21" fillId="44" borderId="206" applyNumberFormat="0" applyBorder="0" applyAlignment="0" applyProtection="0"/>
    <xf numFmtId="10" fontId="21" fillId="44" borderId="206" applyNumberFormat="0" applyBorder="0" applyAlignment="0" applyProtection="0"/>
    <xf numFmtId="10" fontId="21" fillId="44" borderId="206" applyNumberFormat="0" applyBorder="0" applyAlignment="0" applyProtection="0"/>
    <xf numFmtId="10" fontId="21" fillId="44" borderId="206" applyNumberFormat="0" applyBorder="0" applyAlignment="0" applyProtection="0"/>
    <xf numFmtId="10" fontId="21" fillId="44" borderId="206" applyNumberFormat="0" applyBorder="0" applyAlignment="0" applyProtection="0"/>
    <xf numFmtId="10" fontId="21" fillId="44" borderId="206" applyNumberFormat="0" applyBorder="0" applyAlignment="0" applyProtection="0"/>
    <xf numFmtId="10" fontId="21" fillId="44" borderId="206" applyNumberFormat="0" applyBorder="0" applyAlignment="0" applyProtection="0"/>
    <xf numFmtId="10" fontId="21" fillId="44" borderId="206" applyNumberFormat="0" applyBorder="0" applyAlignment="0" applyProtection="0"/>
    <xf numFmtId="10" fontId="21" fillId="44" borderId="206" applyNumberFormat="0" applyBorder="0" applyAlignment="0" applyProtection="0"/>
    <xf numFmtId="10" fontId="21" fillId="44" borderId="206" applyNumberFormat="0" applyBorder="0" applyAlignment="0" applyProtection="0"/>
    <xf numFmtId="10" fontId="21" fillId="44" borderId="206" applyNumberFormat="0" applyBorder="0" applyAlignment="0" applyProtection="0"/>
    <xf numFmtId="10" fontId="21" fillId="44" borderId="206" applyNumberFormat="0" applyBorder="0" applyAlignment="0" applyProtection="0"/>
    <xf numFmtId="10" fontId="21" fillId="44" borderId="206" applyNumberFormat="0" applyBorder="0" applyAlignment="0" applyProtection="0"/>
    <xf numFmtId="10" fontId="21" fillId="44" borderId="206" applyNumberFormat="0" applyBorder="0" applyAlignment="0" applyProtection="0"/>
    <xf numFmtId="10" fontId="21" fillId="44" borderId="206" applyNumberFormat="0" applyBorder="0" applyAlignment="0" applyProtection="0"/>
    <xf numFmtId="10" fontId="21" fillId="44" borderId="206" applyNumberFormat="0" applyBorder="0" applyAlignment="0" applyProtection="0"/>
    <xf numFmtId="10" fontId="21" fillId="44" borderId="206" applyNumberFormat="0" applyBorder="0" applyAlignment="0" applyProtection="0"/>
    <xf numFmtId="10" fontId="21" fillId="44" borderId="206" applyNumberFormat="0" applyBorder="0" applyAlignment="0" applyProtection="0"/>
    <xf numFmtId="10" fontId="21" fillId="44" borderId="206" applyNumberFormat="0" applyBorder="0" applyAlignment="0" applyProtection="0"/>
    <xf numFmtId="10" fontId="21" fillId="44" borderId="206" applyNumberFormat="0" applyBorder="0" applyAlignment="0" applyProtection="0"/>
    <xf numFmtId="10" fontId="21" fillId="44" borderId="206" applyNumberFormat="0" applyBorder="0" applyAlignment="0" applyProtection="0"/>
    <xf numFmtId="10" fontId="21" fillId="44" borderId="206" applyNumberFormat="0" applyBorder="0" applyAlignment="0" applyProtection="0"/>
    <xf numFmtId="10" fontId="21" fillId="44" borderId="206" applyNumberFormat="0" applyBorder="0" applyAlignment="0" applyProtection="0"/>
    <xf numFmtId="10" fontId="21" fillId="44" borderId="206" applyNumberFormat="0" applyBorder="0" applyAlignment="0" applyProtection="0"/>
    <xf numFmtId="10" fontId="21" fillId="44" borderId="206" applyNumberFormat="0" applyBorder="0" applyAlignment="0" applyProtection="0"/>
    <xf numFmtId="10" fontId="21" fillId="44" borderId="206" applyNumberFormat="0" applyBorder="0" applyAlignment="0" applyProtection="0"/>
    <xf numFmtId="10" fontId="21" fillId="44" borderId="206" applyNumberFormat="0" applyBorder="0" applyAlignment="0" applyProtection="0"/>
    <xf numFmtId="10" fontId="21" fillId="44" borderId="206" applyNumberFormat="0" applyBorder="0" applyAlignment="0" applyProtection="0"/>
    <xf numFmtId="10" fontId="21" fillId="44" borderId="206" applyNumberFormat="0" applyBorder="0" applyAlignment="0" applyProtection="0"/>
    <xf numFmtId="10" fontId="21" fillId="44" borderId="206" applyNumberFormat="0" applyBorder="0" applyAlignment="0" applyProtection="0"/>
    <xf numFmtId="10" fontId="21" fillId="44" borderId="206" applyNumberFormat="0" applyBorder="0" applyAlignment="0" applyProtection="0"/>
    <xf numFmtId="10" fontId="21" fillId="44" borderId="206" applyNumberFormat="0" applyBorder="0" applyAlignment="0" applyProtection="0"/>
    <xf numFmtId="10" fontId="21" fillId="44" borderId="206" applyNumberFormat="0" applyBorder="0" applyAlignment="0" applyProtection="0"/>
    <xf numFmtId="10" fontId="21" fillId="44" borderId="206" applyNumberFormat="0" applyBorder="0" applyAlignment="0" applyProtection="0"/>
    <xf numFmtId="10" fontId="21" fillId="44" borderId="206" applyNumberFormat="0" applyBorder="0" applyAlignment="0" applyProtection="0"/>
    <xf numFmtId="10" fontId="21" fillId="44" borderId="206" applyNumberFormat="0" applyBorder="0" applyAlignment="0" applyProtection="0"/>
    <xf numFmtId="10" fontId="21" fillId="44" borderId="206" applyNumberFormat="0" applyBorder="0" applyAlignment="0" applyProtection="0"/>
    <xf numFmtId="10" fontId="21" fillId="44" borderId="206" applyNumberFormat="0" applyBorder="0" applyAlignment="0" applyProtection="0"/>
    <xf numFmtId="10" fontId="21" fillId="44" borderId="206" applyNumberFormat="0" applyBorder="0" applyAlignment="0" applyProtection="0"/>
    <xf numFmtId="10" fontId="21" fillId="44" borderId="206" applyNumberFormat="0" applyBorder="0" applyAlignment="0" applyProtection="0"/>
    <xf numFmtId="10" fontId="21" fillId="44" borderId="206" applyNumberFormat="0" applyBorder="0" applyAlignment="0" applyProtection="0"/>
    <xf numFmtId="10" fontId="21" fillId="44" borderId="206" applyNumberFormat="0" applyBorder="0" applyAlignment="0" applyProtection="0"/>
    <xf numFmtId="10" fontId="21" fillId="44" borderId="206" applyNumberFormat="0" applyBorder="0" applyAlignment="0" applyProtection="0"/>
    <xf numFmtId="10" fontId="21" fillId="44" borderId="206" applyNumberFormat="0" applyBorder="0" applyAlignment="0" applyProtection="0"/>
    <xf numFmtId="10" fontId="21" fillId="44" borderId="206" applyNumberFormat="0" applyBorder="0" applyAlignment="0" applyProtection="0"/>
    <xf numFmtId="10" fontId="21" fillId="44" borderId="206" applyNumberFormat="0" applyBorder="0" applyAlignment="0" applyProtection="0"/>
    <xf numFmtId="10" fontId="21" fillId="44" borderId="206" applyNumberFormat="0" applyBorder="0" applyAlignment="0" applyProtection="0"/>
    <xf numFmtId="10" fontId="21" fillId="44" borderId="206" applyNumberFormat="0" applyBorder="0" applyAlignment="0" applyProtection="0"/>
    <xf numFmtId="10" fontId="21" fillId="44" borderId="206" applyNumberFormat="0" applyBorder="0" applyAlignment="0" applyProtection="0"/>
    <xf numFmtId="10" fontId="21" fillId="44" borderId="206" applyNumberFormat="0" applyBorder="0" applyAlignment="0" applyProtection="0"/>
    <xf numFmtId="10" fontId="21" fillId="44" borderId="206" applyNumberFormat="0" applyBorder="0" applyAlignment="0" applyProtection="0"/>
    <xf numFmtId="10" fontId="21" fillId="44" borderId="206" applyNumberFormat="0" applyBorder="0" applyAlignment="0" applyProtection="0"/>
    <xf numFmtId="10" fontId="21" fillId="44" borderId="206" applyNumberFormat="0" applyBorder="0" applyAlignment="0" applyProtection="0"/>
    <xf numFmtId="10" fontId="21" fillId="44" borderId="206" applyNumberFormat="0" applyBorder="0" applyAlignment="0" applyProtection="0"/>
    <xf numFmtId="10" fontId="21" fillId="44" borderId="206" applyNumberFormat="0" applyBorder="0" applyAlignment="0" applyProtection="0"/>
    <xf numFmtId="10" fontId="21" fillId="44" borderId="206" applyNumberFormat="0" applyBorder="0" applyAlignment="0" applyProtection="0"/>
    <xf numFmtId="10" fontId="21" fillId="44" borderId="206" applyNumberFormat="0" applyBorder="0" applyAlignment="0" applyProtection="0"/>
    <xf numFmtId="10" fontId="21" fillId="44" borderId="206" applyNumberFormat="0" applyBorder="0" applyAlignment="0" applyProtection="0"/>
    <xf numFmtId="10" fontId="21" fillId="44" borderId="206" applyNumberFormat="0" applyBorder="0" applyAlignment="0" applyProtection="0"/>
    <xf numFmtId="10" fontId="21" fillId="44" borderId="206" applyNumberFormat="0" applyBorder="0" applyAlignment="0" applyProtection="0"/>
    <xf numFmtId="10" fontId="21" fillId="44" borderId="206" applyNumberFormat="0" applyBorder="0" applyAlignment="0" applyProtection="0"/>
    <xf numFmtId="10" fontId="21" fillId="44" borderId="206" applyNumberFormat="0" applyBorder="0" applyAlignment="0" applyProtection="0"/>
    <xf numFmtId="10" fontId="21" fillId="44" borderId="206" applyNumberFormat="0" applyBorder="0" applyAlignment="0" applyProtection="0"/>
    <xf numFmtId="10" fontId="21" fillId="44" borderId="206" applyNumberFormat="0" applyBorder="0" applyAlignment="0" applyProtection="0"/>
    <xf numFmtId="10" fontId="21" fillId="44" borderId="206" applyNumberFormat="0" applyBorder="0" applyAlignment="0" applyProtection="0"/>
    <xf numFmtId="10" fontId="21" fillId="44" borderId="206" applyNumberFormat="0" applyBorder="0" applyAlignment="0" applyProtection="0"/>
    <xf numFmtId="10" fontId="21" fillId="44" borderId="206" applyNumberFormat="0" applyBorder="0" applyAlignment="0" applyProtection="0"/>
    <xf numFmtId="10" fontId="21" fillId="44" borderId="206" applyNumberFormat="0" applyBorder="0" applyAlignment="0" applyProtection="0"/>
    <xf numFmtId="10" fontId="21" fillId="44" borderId="206" applyNumberFormat="0" applyBorder="0" applyAlignment="0" applyProtection="0"/>
    <xf numFmtId="10" fontId="21" fillId="44" borderId="206" applyNumberFormat="0" applyBorder="0" applyAlignment="0" applyProtection="0"/>
    <xf numFmtId="10" fontId="21" fillId="44" borderId="206" applyNumberFormat="0" applyBorder="0" applyAlignment="0" applyProtection="0"/>
    <xf numFmtId="10" fontId="21" fillId="44" borderId="206" applyNumberFormat="0" applyBorder="0" applyAlignment="0" applyProtection="0"/>
    <xf numFmtId="10" fontId="21" fillId="44" borderId="206" applyNumberFormat="0" applyBorder="0" applyAlignment="0" applyProtection="0"/>
    <xf numFmtId="10" fontId="21" fillId="44" borderId="206" applyNumberFormat="0" applyBorder="0" applyAlignment="0" applyProtection="0"/>
    <xf numFmtId="10" fontId="21" fillId="44" borderId="206" applyNumberFormat="0" applyBorder="0" applyAlignment="0" applyProtection="0"/>
    <xf numFmtId="10" fontId="21" fillId="44" borderId="206" applyNumberFormat="0" applyBorder="0" applyAlignment="0" applyProtection="0"/>
    <xf numFmtId="10" fontId="21" fillId="44" borderId="206" applyNumberFormat="0" applyBorder="0" applyAlignment="0" applyProtection="0"/>
    <xf numFmtId="10" fontId="21" fillId="44" borderId="206" applyNumberFormat="0" applyBorder="0" applyAlignment="0" applyProtection="0"/>
    <xf numFmtId="10" fontId="21" fillId="44" borderId="206" applyNumberFormat="0" applyBorder="0" applyAlignment="0" applyProtection="0"/>
    <xf numFmtId="10" fontId="21" fillId="44" borderId="206" applyNumberFormat="0" applyBorder="0" applyAlignment="0" applyProtection="0"/>
    <xf numFmtId="10" fontId="21" fillId="44" borderId="206" applyNumberFormat="0" applyBorder="0" applyAlignment="0" applyProtection="0"/>
    <xf numFmtId="10" fontId="21" fillId="44" borderId="206" applyNumberFormat="0" applyBorder="0" applyAlignment="0" applyProtection="0"/>
    <xf numFmtId="10" fontId="21" fillId="44" borderId="206" applyNumberFormat="0" applyBorder="0" applyAlignment="0" applyProtection="0"/>
    <xf numFmtId="10" fontId="21" fillId="44" borderId="206" applyNumberFormat="0" applyBorder="0" applyAlignment="0" applyProtection="0"/>
    <xf numFmtId="10" fontId="21" fillId="44" borderId="206" applyNumberFormat="0" applyBorder="0" applyAlignment="0" applyProtection="0"/>
    <xf numFmtId="10" fontId="21" fillId="44" borderId="206" applyNumberFormat="0" applyBorder="0" applyAlignment="0" applyProtection="0"/>
    <xf numFmtId="10" fontId="21" fillId="44" borderId="206" applyNumberFormat="0" applyBorder="0" applyAlignment="0" applyProtection="0"/>
    <xf numFmtId="10" fontId="21" fillId="44" borderId="206" applyNumberFormat="0" applyBorder="0" applyAlignment="0" applyProtection="0"/>
    <xf numFmtId="10" fontId="21" fillId="44" borderId="206" applyNumberFormat="0" applyBorder="0" applyAlignment="0" applyProtection="0"/>
    <xf numFmtId="10" fontId="21" fillId="44" borderId="206" applyNumberFormat="0" applyBorder="0" applyAlignment="0" applyProtection="0"/>
    <xf numFmtId="10" fontId="21" fillId="44" borderId="206" applyNumberFormat="0" applyBorder="0" applyAlignment="0" applyProtection="0"/>
    <xf numFmtId="10" fontId="21" fillId="44" borderId="206" applyNumberFormat="0" applyBorder="0" applyAlignment="0" applyProtection="0"/>
    <xf numFmtId="10" fontId="21" fillId="44" borderId="206" applyNumberFormat="0" applyBorder="0" applyAlignment="0" applyProtection="0"/>
    <xf numFmtId="10" fontId="21" fillId="44" borderId="206" applyNumberFormat="0" applyBorder="0" applyAlignment="0" applyProtection="0"/>
    <xf numFmtId="10" fontId="21" fillId="44" borderId="206" applyNumberFormat="0" applyBorder="0" applyAlignment="0" applyProtection="0"/>
    <xf numFmtId="10" fontId="21" fillId="44" borderId="206" applyNumberFormat="0" applyBorder="0" applyAlignment="0" applyProtection="0"/>
    <xf numFmtId="10" fontId="21" fillId="44" borderId="206" applyNumberFormat="0" applyBorder="0" applyAlignment="0" applyProtection="0"/>
    <xf numFmtId="10" fontId="21" fillId="44" borderId="206" applyNumberFormat="0" applyBorder="0" applyAlignment="0" applyProtection="0"/>
    <xf numFmtId="10" fontId="21" fillId="44" borderId="206" applyNumberFormat="0" applyBorder="0" applyAlignment="0" applyProtection="0"/>
    <xf numFmtId="10" fontId="21" fillId="44" borderId="206" applyNumberFormat="0" applyBorder="0" applyAlignment="0" applyProtection="0"/>
    <xf numFmtId="10" fontId="21" fillId="44" borderId="206" applyNumberFormat="0" applyBorder="0" applyAlignment="0" applyProtection="0"/>
    <xf numFmtId="10" fontId="21" fillId="44" borderId="206" applyNumberFormat="0" applyBorder="0" applyAlignment="0" applyProtection="0"/>
    <xf numFmtId="10" fontId="21" fillId="44" borderId="206" applyNumberFormat="0" applyBorder="0" applyAlignment="0" applyProtection="0"/>
    <xf numFmtId="10" fontId="21" fillId="44" borderId="206" applyNumberFormat="0" applyBorder="0" applyAlignment="0" applyProtection="0"/>
    <xf numFmtId="10" fontId="21" fillId="44" borderId="206" applyNumberFormat="0" applyBorder="0" applyAlignment="0" applyProtection="0"/>
    <xf numFmtId="10" fontId="21" fillId="44" borderId="206" applyNumberFormat="0" applyBorder="0" applyAlignment="0" applyProtection="0"/>
    <xf numFmtId="10" fontId="21" fillId="44" borderId="206" applyNumberFormat="0" applyBorder="0" applyAlignment="0" applyProtection="0"/>
    <xf numFmtId="10" fontId="21" fillId="44" borderId="206" applyNumberFormat="0" applyBorder="0" applyAlignment="0" applyProtection="0"/>
    <xf numFmtId="10" fontId="21" fillId="44" borderId="206" applyNumberFormat="0" applyBorder="0" applyAlignment="0" applyProtection="0"/>
    <xf numFmtId="10" fontId="21" fillId="44" borderId="206" applyNumberFormat="0" applyBorder="0" applyAlignment="0" applyProtection="0"/>
    <xf numFmtId="10" fontId="21" fillId="44" borderId="206" applyNumberFormat="0" applyBorder="0" applyAlignment="0" applyProtection="0"/>
    <xf numFmtId="10" fontId="21" fillId="44" borderId="206" applyNumberFormat="0" applyBorder="0" applyAlignment="0" applyProtection="0"/>
    <xf numFmtId="10" fontId="21" fillId="44" borderId="206" applyNumberFormat="0" applyBorder="0" applyAlignment="0" applyProtection="0"/>
    <xf numFmtId="10" fontId="21" fillId="44" borderId="206" applyNumberFormat="0" applyBorder="0" applyAlignment="0" applyProtection="0"/>
    <xf numFmtId="10" fontId="21" fillId="44" borderId="206" applyNumberFormat="0" applyBorder="0" applyAlignment="0" applyProtection="0"/>
    <xf numFmtId="10" fontId="21" fillId="44" borderId="206" applyNumberFormat="0" applyBorder="0" applyAlignment="0" applyProtection="0"/>
    <xf numFmtId="10" fontId="21" fillId="44" borderId="206" applyNumberFormat="0" applyBorder="0" applyAlignment="0" applyProtection="0"/>
    <xf numFmtId="10" fontId="21" fillId="44" borderId="206" applyNumberFormat="0" applyBorder="0" applyAlignment="0" applyProtection="0"/>
    <xf numFmtId="10" fontId="21" fillId="44" borderId="206" applyNumberFormat="0" applyBorder="0" applyAlignment="0" applyProtection="0"/>
    <xf numFmtId="10" fontId="21" fillId="44" borderId="206" applyNumberFormat="0" applyBorder="0" applyAlignment="0" applyProtection="0"/>
    <xf numFmtId="10" fontId="21" fillId="44" borderId="206" applyNumberFormat="0" applyBorder="0" applyAlignment="0" applyProtection="0"/>
    <xf numFmtId="10" fontId="21" fillId="44" borderId="206" applyNumberFormat="0" applyBorder="0" applyAlignment="0" applyProtection="0"/>
    <xf numFmtId="10" fontId="21" fillId="44" borderId="206" applyNumberFormat="0" applyBorder="0" applyAlignment="0" applyProtection="0"/>
    <xf numFmtId="10" fontId="21" fillId="44" borderId="206" applyNumberFormat="0" applyBorder="0" applyAlignment="0" applyProtection="0"/>
    <xf numFmtId="10" fontId="21" fillId="44" borderId="206" applyNumberFormat="0" applyBorder="0" applyAlignment="0" applyProtection="0"/>
    <xf numFmtId="10" fontId="21" fillId="44" borderId="206" applyNumberFormat="0" applyBorder="0" applyAlignment="0" applyProtection="0"/>
    <xf numFmtId="10" fontId="21" fillId="44" borderId="206" applyNumberFormat="0" applyBorder="0" applyAlignment="0" applyProtection="0"/>
    <xf numFmtId="10" fontId="21" fillId="44" borderId="206" applyNumberFormat="0" applyBorder="0" applyAlignment="0" applyProtection="0"/>
    <xf numFmtId="10" fontId="21" fillId="44" borderId="206" applyNumberFormat="0" applyBorder="0" applyAlignment="0" applyProtection="0"/>
    <xf numFmtId="10" fontId="21" fillId="44" borderId="206" applyNumberFormat="0" applyBorder="0" applyAlignment="0" applyProtection="0"/>
    <xf numFmtId="10" fontId="21" fillId="44" borderId="206" applyNumberFormat="0" applyBorder="0" applyAlignment="0" applyProtection="0"/>
    <xf numFmtId="10" fontId="21" fillId="44" borderId="206" applyNumberFormat="0" applyBorder="0" applyAlignment="0" applyProtection="0"/>
    <xf numFmtId="10" fontId="21" fillId="44" borderId="206" applyNumberFormat="0" applyBorder="0" applyAlignment="0" applyProtection="0"/>
    <xf numFmtId="10" fontId="21" fillId="44" borderId="206" applyNumberFormat="0" applyBorder="0" applyAlignment="0" applyProtection="0"/>
    <xf numFmtId="10" fontId="21" fillId="44" borderId="206" applyNumberFormat="0" applyBorder="0" applyAlignment="0" applyProtection="0"/>
    <xf numFmtId="10" fontId="21" fillId="44" borderId="206" applyNumberFormat="0" applyBorder="0" applyAlignment="0" applyProtection="0"/>
    <xf numFmtId="10" fontId="21" fillId="44" borderId="206" applyNumberFormat="0" applyBorder="0" applyAlignment="0" applyProtection="0"/>
    <xf numFmtId="10" fontId="21" fillId="44" borderId="206" applyNumberFormat="0" applyBorder="0" applyAlignment="0" applyProtection="0"/>
    <xf numFmtId="10" fontId="21" fillId="44" borderId="206" applyNumberFormat="0" applyBorder="0" applyAlignment="0" applyProtection="0"/>
    <xf numFmtId="10" fontId="21" fillId="44" borderId="206" applyNumberFormat="0" applyBorder="0" applyAlignment="0" applyProtection="0"/>
    <xf numFmtId="10" fontId="21" fillId="44" borderId="206" applyNumberFormat="0" applyBorder="0" applyAlignment="0" applyProtection="0"/>
    <xf numFmtId="10" fontId="21" fillId="44" borderId="206" applyNumberFormat="0" applyBorder="0" applyAlignment="0" applyProtection="0"/>
    <xf numFmtId="10" fontId="21" fillId="44" borderId="206" applyNumberFormat="0" applyBorder="0" applyAlignment="0" applyProtection="0"/>
    <xf numFmtId="10" fontId="21" fillId="44" borderId="206" applyNumberFormat="0" applyBorder="0" applyAlignment="0" applyProtection="0"/>
    <xf numFmtId="10" fontId="21" fillId="44" borderId="206" applyNumberFormat="0" applyBorder="0" applyAlignment="0" applyProtection="0"/>
    <xf numFmtId="10" fontId="21" fillId="44" borderId="206" applyNumberFormat="0" applyBorder="0" applyAlignment="0" applyProtection="0"/>
    <xf numFmtId="10" fontId="21" fillId="44" borderId="206" applyNumberFormat="0" applyBorder="0" applyAlignment="0" applyProtection="0"/>
    <xf numFmtId="10" fontId="21" fillId="44" borderId="206" applyNumberFormat="0" applyBorder="0" applyAlignment="0" applyProtection="0"/>
    <xf numFmtId="10" fontId="21" fillId="44" borderId="206" applyNumberFormat="0" applyBorder="0" applyAlignment="0" applyProtection="0"/>
    <xf numFmtId="10" fontId="21" fillId="44" borderId="206" applyNumberFormat="0" applyBorder="0" applyAlignment="0" applyProtection="0"/>
    <xf numFmtId="10" fontId="21" fillId="44" borderId="206" applyNumberFormat="0" applyBorder="0" applyAlignment="0" applyProtection="0"/>
    <xf numFmtId="10" fontId="21" fillId="44" borderId="206" applyNumberFormat="0" applyBorder="0" applyAlignment="0" applyProtection="0"/>
    <xf numFmtId="10" fontId="21" fillId="44" borderId="206" applyNumberFormat="0" applyBorder="0" applyAlignment="0" applyProtection="0"/>
    <xf numFmtId="10" fontId="21" fillId="44" borderId="206" applyNumberFormat="0" applyBorder="0" applyAlignment="0" applyProtection="0"/>
    <xf numFmtId="10" fontId="21" fillId="44" borderId="206" applyNumberFormat="0" applyBorder="0" applyAlignment="0" applyProtection="0"/>
    <xf numFmtId="10" fontId="21" fillId="44" borderId="206" applyNumberFormat="0" applyBorder="0" applyAlignment="0" applyProtection="0"/>
    <xf numFmtId="10" fontId="21" fillId="44" borderId="206" applyNumberFormat="0" applyBorder="0" applyAlignment="0" applyProtection="0"/>
    <xf numFmtId="10" fontId="21" fillId="44" borderId="206" applyNumberFormat="0" applyBorder="0" applyAlignment="0" applyProtection="0"/>
    <xf numFmtId="10" fontId="21" fillId="44" borderId="206" applyNumberFormat="0" applyBorder="0" applyAlignment="0" applyProtection="0"/>
    <xf numFmtId="10" fontId="21" fillId="44" borderId="206" applyNumberFormat="0" applyBorder="0" applyAlignment="0" applyProtection="0"/>
    <xf numFmtId="10" fontId="21" fillId="44" borderId="206" applyNumberFormat="0" applyBorder="0" applyAlignment="0" applyProtection="0"/>
    <xf numFmtId="10" fontId="21" fillId="44" borderId="206" applyNumberFormat="0" applyBorder="0" applyAlignment="0" applyProtection="0"/>
    <xf numFmtId="10" fontId="21" fillId="44" borderId="206" applyNumberFormat="0" applyBorder="0" applyAlignment="0" applyProtection="0"/>
    <xf numFmtId="10" fontId="21" fillId="44" borderId="206" applyNumberFormat="0" applyBorder="0" applyAlignment="0" applyProtection="0"/>
    <xf numFmtId="10" fontId="21" fillId="44" borderId="206" applyNumberFormat="0" applyBorder="0" applyAlignment="0" applyProtection="0"/>
    <xf numFmtId="10" fontId="21" fillId="44" borderId="206" applyNumberFormat="0" applyBorder="0" applyAlignment="0" applyProtection="0"/>
    <xf numFmtId="10" fontId="21" fillId="44" borderId="206" applyNumberFormat="0" applyBorder="0" applyAlignment="0" applyProtection="0"/>
    <xf numFmtId="10" fontId="21" fillId="44" borderId="206" applyNumberFormat="0" applyBorder="0" applyAlignment="0" applyProtection="0"/>
    <xf numFmtId="10" fontId="21" fillId="44" borderId="206" applyNumberFormat="0" applyBorder="0" applyAlignment="0" applyProtection="0"/>
    <xf numFmtId="10" fontId="21" fillId="44" borderId="206" applyNumberFormat="0" applyBorder="0" applyAlignment="0" applyProtection="0"/>
    <xf numFmtId="10" fontId="21" fillId="44" borderId="206" applyNumberFormat="0" applyBorder="0" applyAlignment="0" applyProtection="0"/>
    <xf numFmtId="10" fontId="21" fillId="44" borderId="206" applyNumberFormat="0" applyBorder="0" applyAlignment="0" applyProtection="0"/>
    <xf numFmtId="10" fontId="21" fillId="44" borderId="206" applyNumberFormat="0" applyBorder="0" applyAlignment="0" applyProtection="0"/>
    <xf numFmtId="10" fontId="21" fillId="44" borderId="206" applyNumberFormat="0" applyBorder="0" applyAlignment="0" applyProtection="0"/>
    <xf numFmtId="10" fontId="21" fillId="44" borderId="206" applyNumberFormat="0" applyBorder="0" applyAlignment="0" applyProtection="0"/>
    <xf numFmtId="10" fontId="21" fillId="44" borderId="206" applyNumberFormat="0" applyBorder="0" applyAlignment="0" applyProtection="0"/>
    <xf numFmtId="10" fontId="21" fillId="44" borderId="206" applyNumberFormat="0" applyBorder="0" applyAlignment="0" applyProtection="0"/>
    <xf numFmtId="10" fontId="21" fillId="44" borderId="206" applyNumberFormat="0" applyBorder="0" applyAlignment="0" applyProtection="0"/>
    <xf numFmtId="10" fontId="21" fillId="44" borderId="206" applyNumberFormat="0" applyBorder="0" applyAlignment="0" applyProtection="0"/>
    <xf numFmtId="10" fontId="21" fillId="44" borderId="206" applyNumberFormat="0" applyBorder="0" applyAlignment="0" applyProtection="0"/>
    <xf numFmtId="10" fontId="21" fillId="44" borderId="206" applyNumberFormat="0" applyBorder="0" applyAlignment="0" applyProtection="0"/>
    <xf numFmtId="10" fontId="21" fillId="44" borderId="206" applyNumberFormat="0" applyBorder="0" applyAlignment="0" applyProtection="0"/>
    <xf numFmtId="10" fontId="21" fillId="44" borderId="206" applyNumberFormat="0" applyBorder="0" applyAlignment="0" applyProtection="0"/>
    <xf numFmtId="10" fontId="21" fillId="44" borderId="206" applyNumberFormat="0" applyBorder="0" applyAlignment="0" applyProtection="0"/>
    <xf numFmtId="10" fontId="21" fillId="44" borderId="206" applyNumberFormat="0" applyBorder="0" applyAlignment="0" applyProtection="0"/>
    <xf numFmtId="10" fontId="21" fillId="44" borderId="206" applyNumberFormat="0" applyBorder="0" applyAlignment="0" applyProtection="0"/>
    <xf numFmtId="10" fontId="21" fillId="44" borderId="206" applyNumberFormat="0" applyBorder="0" applyAlignment="0" applyProtection="0"/>
    <xf numFmtId="10" fontId="21" fillId="44" borderId="206" applyNumberFormat="0" applyBorder="0" applyAlignment="0" applyProtection="0"/>
    <xf numFmtId="10" fontId="21" fillId="44" borderId="206" applyNumberFormat="0" applyBorder="0" applyAlignment="0" applyProtection="0"/>
    <xf numFmtId="10" fontId="21" fillId="44" borderId="206" applyNumberFormat="0" applyBorder="0" applyAlignment="0" applyProtection="0"/>
    <xf numFmtId="10" fontId="21" fillId="44" borderId="206" applyNumberFormat="0" applyBorder="0" applyAlignment="0" applyProtection="0"/>
    <xf numFmtId="10" fontId="21" fillId="44" borderId="206" applyNumberFormat="0" applyBorder="0" applyAlignment="0" applyProtection="0"/>
    <xf numFmtId="10" fontId="21" fillId="44" borderId="206" applyNumberFormat="0" applyBorder="0" applyAlignment="0" applyProtection="0"/>
    <xf numFmtId="10" fontId="21" fillId="44" borderId="206" applyNumberFormat="0" applyBorder="0" applyAlignment="0" applyProtection="0"/>
    <xf numFmtId="10" fontId="21" fillId="44" borderId="206" applyNumberFormat="0" applyBorder="0" applyAlignment="0" applyProtection="0"/>
    <xf numFmtId="10" fontId="21" fillId="44" borderId="206" applyNumberFormat="0" applyBorder="0" applyAlignment="0" applyProtection="0"/>
    <xf numFmtId="10" fontId="21" fillId="44" borderId="206" applyNumberFormat="0" applyBorder="0" applyAlignment="0" applyProtection="0"/>
    <xf numFmtId="10" fontId="21" fillId="44" borderId="206" applyNumberFormat="0" applyBorder="0" applyAlignment="0" applyProtection="0"/>
    <xf numFmtId="10" fontId="21" fillId="44" borderId="206" applyNumberFormat="0" applyBorder="0" applyAlignment="0" applyProtection="0"/>
    <xf numFmtId="10" fontId="21" fillId="44" borderId="206" applyNumberFormat="0" applyBorder="0" applyAlignment="0" applyProtection="0"/>
    <xf numFmtId="10" fontId="21" fillId="44" borderId="206" applyNumberFormat="0" applyBorder="0" applyAlignment="0" applyProtection="0"/>
    <xf numFmtId="10" fontId="21" fillId="44" borderId="206" applyNumberFormat="0" applyBorder="0" applyAlignment="0" applyProtection="0"/>
    <xf numFmtId="10" fontId="21" fillId="44" borderId="206" applyNumberFormat="0" applyBorder="0" applyAlignment="0" applyProtection="0"/>
    <xf numFmtId="10" fontId="21" fillId="44" borderId="206" applyNumberFormat="0" applyBorder="0" applyAlignment="0" applyProtection="0"/>
    <xf numFmtId="10" fontId="21" fillId="44" borderId="206" applyNumberFormat="0" applyBorder="0" applyAlignment="0" applyProtection="0"/>
    <xf numFmtId="10" fontId="21" fillId="44" borderId="206" applyNumberFormat="0" applyBorder="0" applyAlignment="0" applyProtection="0"/>
    <xf numFmtId="10" fontId="21" fillId="44" borderId="206" applyNumberFormat="0" applyBorder="0" applyAlignment="0" applyProtection="0"/>
    <xf numFmtId="10" fontId="21" fillId="44" borderId="206" applyNumberFormat="0" applyBorder="0" applyAlignment="0" applyProtection="0"/>
    <xf numFmtId="10" fontId="21" fillId="44" borderId="206" applyNumberFormat="0" applyBorder="0" applyAlignment="0" applyProtection="0"/>
    <xf numFmtId="10" fontId="21" fillId="44" borderId="206" applyNumberFormat="0" applyBorder="0" applyAlignment="0" applyProtection="0"/>
    <xf numFmtId="10" fontId="21" fillId="44" borderId="206" applyNumberFormat="0" applyBorder="0" applyAlignment="0" applyProtection="0"/>
    <xf numFmtId="10" fontId="21" fillId="44" borderId="206" applyNumberFormat="0" applyBorder="0" applyAlignment="0" applyProtection="0"/>
    <xf numFmtId="10" fontId="21" fillId="44" borderId="206" applyNumberFormat="0" applyBorder="0" applyAlignment="0" applyProtection="0"/>
    <xf numFmtId="10" fontId="21" fillId="44" borderId="206" applyNumberFormat="0" applyBorder="0" applyAlignment="0" applyProtection="0"/>
    <xf numFmtId="10" fontId="21" fillId="44" borderId="206" applyNumberFormat="0" applyBorder="0" applyAlignment="0" applyProtection="0"/>
    <xf numFmtId="10" fontId="21" fillId="44" borderId="206" applyNumberFormat="0" applyBorder="0" applyAlignment="0" applyProtection="0"/>
    <xf numFmtId="10" fontId="21" fillId="44" borderId="206" applyNumberFormat="0" applyBorder="0" applyAlignment="0" applyProtection="0"/>
    <xf numFmtId="10" fontId="21" fillId="44" borderId="206" applyNumberFormat="0" applyBorder="0" applyAlignment="0" applyProtection="0"/>
    <xf numFmtId="10" fontId="21" fillId="44" borderId="206" applyNumberFormat="0" applyBorder="0" applyAlignment="0" applyProtection="0"/>
    <xf numFmtId="10" fontId="21" fillId="44" borderId="206" applyNumberFormat="0" applyBorder="0" applyAlignment="0" applyProtection="0"/>
    <xf numFmtId="10" fontId="21" fillId="44" borderId="206" applyNumberFormat="0" applyBorder="0" applyAlignment="0" applyProtection="0"/>
    <xf numFmtId="10" fontId="21" fillId="44" borderId="206" applyNumberFormat="0" applyBorder="0" applyAlignment="0" applyProtection="0"/>
    <xf numFmtId="10" fontId="21" fillId="44" borderId="206" applyNumberFormat="0" applyBorder="0" applyAlignment="0" applyProtection="0"/>
    <xf numFmtId="10" fontId="21" fillId="44" borderId="206" applyNumberFormat="0" applyBorder="0" applyAlignment="0" applyProtection="0"/>
    <xf numFmtId="10" fontId="21" fillId="44" borderId="206" applyNumberFormat="0" applyBorder="0" applyAlignment="0" applyProtection="0"/>
    <xf numFmtId="10" fontId="21" fillId="44" borderId="206" applyNumberFormat="0" applyBorder="0" applyAlignment="0" applyProtection="0"/>
    <xf numFmtId="10" fontId="21" fillId="44" borderId="206" applyNumberFormat="0" applyBorder="0" applyAlignment="0" applyProtection="0"/>
    <xf numFmtId="10" fontId="21" fillId="44" borderId="206" applyNumberFormat="0" applyBorder="0" applyAlignment="0" applyProtection="0"/>
    <xf numFmtId="10" fontId="21" fillId="44" borderId="206" applyNumberFormat="0" applyBorder="0" applyAlignment="0" applyProtection="0"/>
    <xf numFmtId="10" fontId="21" fillId="44" borderId="206" applyNumberFormat="0" applyBorder="0" applyAlignment="0" applyProtection="0"/>
    <xf numFmtId="10" fontId="21" fillId="44" borderId="206" applyNumberFormat="0" applyBorder="0" applyAlignment="0" applyProtection="0"/>
    <xf numFmtId="10" fontId="21" fillId="44" borderId="206" applyNumberFormat="0" applyBorder="0" applyAlignment="0" applyProtection="0"/>
    <xf numFmtId="10" fontId="21" fillId="44" borderId="206" applyNumberFormat="0" applyBorder="0" applyAlignment="0" applyProtection="0"/>
    <xf numFmtId="10" fontId="21" fillId="44" borderId="206" applyNumberFormat="0" applyBorder="0" applyAlignment="0" applyProtection="0"/>
    <xf numFmtId="10" fontId="21" fillId="44" borderId="206" applyNumberFormat="0" applyBorder="0" applyAlignment="0" applyProtection="0"/>
    <xf numFmtId="10" fontId="21" fillId="44" borderId="206" applyNumberFormat="0" applyBorder="0" applyAlignment="0" applyProtection="0"/>
    <xf numFmtId="10" fontId="21" fillId="44" borderId="206" applyNumberFormat="0" applyBorder="0" applyAlignment="0" applyProtection="0"/>
    <xf numFmtId="10" fontId="21" fillId="44" borderId="206" applyNumberFormat="0" applyBorder="0" applyAlignment="0" applyProtection="0"/>
    <xf numFmtId="10" fontId="21" fillId="44" borderId="206" applyNumberFormat="0" applyBorder="0" applyAlignment="0" applyProtection="0"/>
    <xf numFmtId="10" fontId="21" fillId="44" borderId="206" applyNumberFormat="0" applyBorder="0" applyAlignment="0" applyProtection="0"/>
    <xf numFmtId="10" fontId="21" fillId="44" borderId="206" applyNumberFormat="0" applyBorder="0" applyAlignment="0" applyProtection="0"/>
    <xf numFmtId="10" fontId="21" fillId="44" borderId="206" applyNumberFormat="0" applyBorder="0" applyAlignment="0" applyProtection="0"/>
    <xf numFmtId="10" fontId="21" fillId="44" borderId="206" applyNumberFormat="0" applyBorder="0" applyAlignment="0" applyProtection="0"/>
    <xf numFmtId="10" fontId="21" fillId="44" borderId="206" applyNumberFormat="0" applyBorder="0" applyAlignment="0" applyProtection="0"/>
    <xf numFmtId="10" fontId="21" fillId="44" borderId="206" applyNumberFormat="0" applyBorder="0" applyAlignment="0" applyProtection="0"/>
    <xf numFmtId="10" fontId="21" fillId="44" borderId="206" applyNumberFormat="0" applyBorder="0" applyAlignment="0" applyProtection="0"/>
    <xf numFmtId="10" fontId="21" fillId="44" borderId="206" applyNumberFormat="0" applyBorder="0" applyAlignment="0" applyProtection="0"/>
    <xf numFmtId="10" fontId="21" fillId="44" borderId="206" applyNumberFormat="0" applyBorder="0" applyAlignment="0" applyProtection="0"/>
    <xf numFmtId="10" fontId="21" fillId="44" borderId="206" applyNumberFormat="0" applyBorder="0" applyAlignment="0" applyProtection="0"/>
    <xf numFmtId="10" fontId="21" fillId="44" borderId="206" applyNumberFormat="0" applyBorder="0" applyAlignment="0" applyProtection="0"/>
    <xf numFmtId="10" fontId="21" fillId="44" borderId="206" applyNumberFormat="0" applyBorder="0" applyAlignment="0" applyProtection="0"/>
    <xf numFmtId="10" fontId="21" fillId="44" borderId="206" applyNumberFormat="0" applyBorder="0" applyAlignment="0" applyProtection="0"/>
    <xf numFmtId="10" fontId="21" fillId="44" borderId="206" applyNumberFormat="0" applyBorder="0" applyAlignment="0" applyProtection="0"/>
    <xf numFmtId="10" fontId="21" fillId="44" borderId="206" applyNumberFormat="0" applyBorder="0" applyAlignment="0" applyProtection="0"/>
    <xf numFmtId="10" fontId="21" fillId="44" borderId="206" applyNumberFormat="0" applyBorder="0" applyAlignment="0" applyProtection="0"/>
    <xf numFmtId="10" fontId="21" fillId="44" borderId="206" applyNumberFormat="0" applyBorder="0" applyAlignment="0" applyProtection="0"/>
    <xf numFmtId="10" fontId="21" fillId="44" borderId="206" applyNumberFormat="0" applyBorder="0" applyAlignment="0" applyProtection="0"/>
    <xf numFmtId="10" fontId="21" fillId="44" borderId="206" applyNumberFormat="0" applyBorder="0" applyAlignment="0" applyProtection="0"/>
    <xf numFmtId="10" fontId="21" fillId="44" borderId="206" applyNumberFormat="0" applyBorder="0" applyAlignment="0" applyProtection="0"/>
    <xf numFmtId="10" fontId="21" fillId="44" borderId="206" applyNumberFormat="0" applyBorder="0" applyAlignment="0" applyProtection="0"/>
    <xf numFmtId="10" fontId="21" fillId="44" borderId="206" applyNumberFormat="0" applyBorder="0" applyAlignment="0" applyProtection="0"/>
    <xf numFmtId="10" fontId="21" fillId="44" borderId="206" applyNumberFormat="0" applyBorder="0" applyAlignment="0" applyProtection="0"/>
    <xf numFmtId="10" fontId="21" fillId="44" borderId="206" applyNumberFormat="0" applyBorder="0" applyAlignment="0" applyProtection="0"/>
    <xf numFmtId="10" fontId="21" fillId="44" borderId="206" applyNumberFormat="0" applyBorder="0" applyAlignment="0" applyProtection="0"/>
    <xf numFmtId="10" fontId="21" fillId="44" borderId="206" applyNumberFormat="0" applyBorder="0" applyAlignment="0" applyProtection="0"/>
    <xf numFmtId="10" fontId="21" fillId="44" borderId="206" applyNumberFormat="0" applyBorder="0" applyAlignment="0" applyProtection="0"/>
    <xf numFmtId="10" fontId="21" fillId="44" borderId="206" applyNumberFormat="0" applyBorder="0" applyAlignment="0" applyProtection="0"/>
    <xf numFmtId="10" fontId="21" fillId="44" borderId="206" applyNumberFormat="0" applyBorder="0" applyAlignment="0" applyProtection="0"/>
    <xf numFmtId="10" fontId="21" fillId="44" borderId="206" applyNumberFormat="0" applyBorder="0" applyAlignment="0" applyProtection="0"/>
    <xf numFmtId="10" fontId="21" fillId="44" borderId="206" applyNumberFormat="0" applyBorder="0" applyAlignment="0" applyProtection="0"/>
    <xf numFmtId="10" fontId="21" fillId="44" borderId="206" applyNumberFormat="0" applyBorder="0" applyAlignment="0" applyProtection="0"/>
    <xf numFmtId="10" fontId="21" fillId="44" borderId="206" applyNumberFormat="0" applyBorder="0" applyAlignment="0" applyProtection="0"/>
    <xf numFmtId="10" fontId="21" fillId="44" borderId="206" applyNumberFormat="0" applyBorder="0" applyAlignment="0" applyProtection="0"/>
    <xf numFmtId="10" fontId="21" fillId="44" borderId="206" applyNumberFormat="0" applyBorder="0" applyAlignment="0" applyProtection="0"/>
    <xf numFmtId="10" fontId="21" fillId="44" borderId="206" applyNumberFormat="0" applyBorder="0" applyAlignment="0" applyProtection="0"/>
    <xf numFmtId="10" fontId="21" fillId="44" borderId="206" applyNumberFormat="0" applyBorder="0" applyAlignment="0" applyProtection="0"/>
    <xf numFmtId="10" fontId="21" fillId="44" borderId="206" applyNumberFormat="0" applyBorder="0" applyAlignment="0" applyProtection="0"/>
    <xf numFmtId="10" fontId="21" fillId="44" borderId="206" applyNumberFormat="0" applyBorder="0" applyAlignment="0" applyProtection="0"/>
    <xf numFmtId="10" fontId="21" fillId="44" borderId="206" applyNumberFormat="0" applyBorder="0" applyAlignment="0" applyProtection="0"/>
    <xf numFmtId="10" fontId="21" fillId="44" borderId="206" applyNumberFormat="0" applyBorder="0" applyAlignment="0" applyProtection="0"/>
    <xf numFmtId="10" fontId="21" fillId="44" borderId="206" applyNumberFormat="0" applyBorder="0" applyAlignment="0" applyProtection="0"/>
    <xf numFmtId="10" fontId="21" fillId="44" borderId="206" applyNumberFormat="0" applyBorder="0" applyAlignment="0" applyProtection="0"/>
    <xf numFmtId="10" fontId="21" fillId="44" borderId="206" applyNumberFormat="0" applyBorder="0" applyAlignment="0" applyProtection="0"/>
    <xf numFmtId="10" fontId="21" fillId="44" borderId="206" applyNumberFormat="0" applyBorder="0" applyAlignment="0" applyProtection="0"/>
    <xf numFmtId="10" fontId="21" fillId="44" borderId="206" applyNumberFormat="0" applyBorder="0" applyAlignment="0" applyProtection="0"/>
    <xf numFmtId="10" fontId="21" fillId="44" borderId="206" applyNumberFormat="0" applyBorder="0" applyAlignment="0" applyProtection="0"/>
    <xf numFmtId="10" fontId="21" fillId="44" borderId="206" applyNumberFormat="0" applyBorder="0" applyAlignment="0" applyProtection="0"/>
    <xf numFmtId="10" fontId="21" fillId="44" borderId="206" applyNumberFormat="0" applyBorder="0" applyAlignment="0" applyProtection="0"/>
    <xf numFmtId="10" fontId="21" fillId="44" borderId="206" applyNumberFormat="0" applyBorder="0" applyAlignment="0" applyProtection="0"/>
    <xf numFmtId="10" fontId="21" fillId="44" borderId="206" applyNumberFormat="0" applyBorder="0" applyAlignment="0" applyProtection="0"/>
    <xf numFmtId="10" fontId="21" fillId="44" borderId="206" applyNumberFormat="0" applyBorder="0" applyAlignment="0" applyProtection="0"/>
    <xf numFmtId="10" fontId="21" fillId="44" borderId="206" applyNumberFormat="0" applyBorder="0" applyAlignment="0" applyProtection="0"/>
    <xf numFmtId="10" fontId="21" fillId="44" borderId="206" applyNumberFormat="0" applyBorder="0" applyAlignment="0" applyProtection="0"/>
    <xf numFmtId="10" fontId="21" fillId="44" borderId="206" applyNumberFormat="0" applyBorder="0" applyAlignment="0" applyProtection="0"/>
    <xf numFmtId="10" fontId="21" fillId="44" borderId="206" applyNumberFormat="0" applyBorder="0" applyAlignment="0" applyProtection="0"/>
    <xf numFmtId="10" fontId="21" fillId="44" borderId="206" applyNumberFormat="0" applyBorder="0" applyAlignment="0" applyProtection="0"/>
    <xf numFmtId="10" fontId="21" fillId="44" borderId="206" applyNumberFormat="0" applyBorder="0" applyAlignment="0" applyProtection="0"/>
    <xf numFmtId="10" fontId="21" fillId="44" borderId="206" applyNumberFormat="0" applyBorder="0" applyAlignment="0" applyProtection="0"/>
    <xf numFmtId="10" fontId="21" fillId="44" borderId="206" applyNumberFormat="0" applyBorder="0" applyAlignment="0" applyProtection="0"/>
    <xf numFmtId="10" fontId="21" fillId="44" borderId="206" applyNumberFormat="0" applyBorder="0" applyAlignment="0" applyProtection="0"/>
    <xf numFmtId="10" fontId="21" fillId="44" borderId="206" applyNumberFormat="0" applyBorder="0" applyAlignment="0" applyProtection="0"/>
    <xf numFmtId="10" fontId="21" fillId="44" borderId="206" applyNumberFormat="0" applyBorder="0" applyAlignment="0" applyProtection="0"/>
    <xf numFmtId="10" fontId="21" fillId="44" borderId="206" applyNumberFormat="0" applyBorder="0" applyAlignment="0" applyProtection="0"/>
    <xf numFmtId="10" fontId="21" fillId="44" borderId="206" applyNumberFormat="0" applyBorder="0" applyAlignment="0" applyProtection="0"/>
    <xf numFmtId="10" fontId="21" fillId="44" borderId="206" applyNumberFormat="0" applyBorder="0" applyAlignment="0" applyProtection="0"/>
    <xf numFmtId="10" fontId="21" fillId="44" borderId="206" applyNumberFormat="0" applyBorder="0" applyAlignment="0" applyProtection="0"/>
    <xf numFmtId="214" fontId="16" fillId="29" borderId="207" applyBorder="0">
      <alignment horizontal="center"/>
      <protection locked="0"/>
    </xf>
    <xf numFmtId="12" fontId="16" fillId="29" borderId="207" applyBorder="0">
      <alignment horizontal="center"/>
      <protection locked="0"/>
    </xf>
    <xf numFmtId="0" fontId="54" fillId="29" borderId="208">
      <alignment horizontal="center" vertical="center"/>
      <protection locked="0"/>
    </xf>
    <xf numFmtId="211" fontId="21" fillId="44" borderId="0" applyBorder="0">
      <protection locked="0"/>
    </xf>
    <xf numFmtId="15" fontId="21" fillId="44" borderId="0" applyBorder="0">
      <protection locked="0"/>
    </xf>
    <xf numFmtId="49" fontId="21" fillId="44" borderId="0" applyBorder="0">
      <protection locked="0"/>
    </xf>
    <xf numFmtId="49" fontId="21" fillId="44" borderId="57" applyNumberFormat="0" applyBorder="0"/>
    <xf numFmtId="0" fontId="135" fillId="44" borderId="207" applyBorder="0">
      <alignment horizontal="left"/>
    </xf>
    <xf numFmtId="0" fontId="135" fillId="29" borderId="0">
      <alignment horizontal="left"/>
    </xf>
    <xf numFmtId="0" fontId="156" fillId="0" borderId="15" applyNumberFormat="0" applyFill="0" applyAlignment="0" applyProtection="0"/>
    <xf numFmtId="0" fontId="157" fillId="0" borderId="133" applyFont="0" applyBorder="0" applyAlignment="0">
      <alignment horizontal="center" vertical="center"/>
    </xf>
    <xf numFmtId="0" fontId="157" fillId="0" borderId="133" applyFont="0" applyBorder="0" applyAlignment="0">
      <alignment horizontal="center" vertical="center"/>
    </xf>
    <xf numFmtId="0" fontId="157" fillId="0" borderId="133" applyFont="0" applyBorder="0" applyAlignment="0">
      <alignment horizontal="center" vertical="center"/>
    </xf>
    <xf numFmtId="0" fontId="157" fillId="0" borderId="133" applyFont="0" applyBorder="0" applyAlignment="0">
      <alignment horizontal="center" vertical="center"/>
    </xf>
    <xf numFmtId="0" fontId="157" fillId="0" borderId="133" applyFont="0" applyBorder="0" applyAlignment="0">
      <alignment horizontal="center" vertical="center"/>
    </xf>
    <xf numFmtId="0" fontId="157" fillId="0" borderId="133" applyFont="0" applyBorder="0" applyAlignment="0">
      <alignment horizontal="center" vertical="center"/>
    </xf>
    <xf numFmtId="0" fontId="157" fillId="0" borderId="133" applyFont="0" applyBorder="0" applyAlignment="0">
      <alignment horizontal="center" vertical="center"/>
    </xf>
    <xf numFmtId="0" fontId="157" fillId="0" borderId="133" applyFont="0" applyBorder="0" applyAlignment="0">
      <alignment horizontal="center" vertical="center"/>
    </xf>
    <xf numFmtId="0" fontId="157" fillId="0" borderId="133" applyFont="0" applyBorder="0" applyAlignment="0">
      <alignment horizontal="center" vertical="center"/>
    </xf>
    <xf numFmtId="0" fontId="157" fillId="0" borderId="133" applyFont="0" applyBorder="0" applyAlignment="0">
      <alignment horizontal="center" vertical="center"/>
    </xf>
    <xf numFmtId="0" fontId="157" fillId="0" borderId="133" applyFont="0" applyBorder="0" applyAlignment="0">
      <alignment horizontal="center" vertical="center"/>
    </xf>
    <xf numFmtId="0" fontId="157" fillId="0" borderId="133" applyFont="0" applyBorder="0" applyAlignment="0">
      <alignment horizontal="center" vertical="center"/>
    </xf>
    <xf numFmtId="0" fontId="157" fillId="0" borderId="133" applyFont="0" applyBorder="0" applyAlignment="0">
      <alignment horizontal="center" vertical="center"/>
    </xf>
    <xf numFmtId="0" fontId="157" fillId="0" borderId="133" applyFont="0" applyBorder="0" applyAlignment="0">
      <alignment horizontal="center" vertical="center"/>
    </xf>
    <xf numFmtId="0" fontId="157" fillId="0" borderId="133" applyFont="0" applyBorder="0" applyAlignment="0">
      <alignment horizontal="center" vertical="center"/>
    </xf>
    <xf numFmtId="0" fontId="157" fillId="0" borderId="133" applyFont="0" applyBorder="0" applyAlignment="0">
      <alignment horizontal="center" vertical="center"/>
    </xf>
    <xf numFmtId="0" fontId="157" fillId="0" borderId="133" applyFont="0" applyBorder="0" applyAlignment="0">
      <alignment horizontal="center" vertical="center"/>
    </xf>
    <xf numFmtId="0" fontId="157" fillId="0" borderId="133" applyFont="0" applyBorder="0" applyAlignment="0">
      <alignment horizontal="center" vertical="center"/>
    </xf>
    <xf numFmtId="0" fontId="157" fillId="0" borderId="133" applyFont="0" applyBorder="0" applyAlignment="0">
      <alignment horizontal="center" vertical="center"/>
    </xf>
    <xf numFmtId="0" fontId="157" fillId="0" borderId="133" applyFont="0" applyBorder="0" applyAlignment="0">
      <alignment horizontal="center" vertical="center"/>
    </xf>
    <xf numFmtId="0" fontId="157" fillId="0" borderId="133" applyFont="0" applyBorder="0" applyAlignment="0">
      <alignment horizontal="center" vertical="center"/>
    </xf>
    <xf numFmtId="0" fontId="157" fillId="0" borderId="133" applyFont="0" applyBorder="0" applyAlignment="0">
      <alignment horizontal="center" vertical="center"/>
    </xf>
    <xf numFmtId="0" fontId="157" fillId="0" borderId="133" applyFont="0" applyBorder="0" applyAlignment="0">
      <alignment horizontal="center" vertical="center"/>
    </xf>
    <xf numFmtId="0" fontId="157" fillId="0" borderId="133" applyFont="0" applyBorder="0" applyAlignment="0">
      <alignment horizontal="center" vertical="center"/>
    </xf>
    <xf numFmtId="0" fontId="157" fillId="0" borderId="133" applyFont="0" applyBorder="0" applyAlignment="0">
      <alignment horizontal="center" vertical="center"/>
    </xf>
    <xf numFmtId="0" fontId="157" fillId="0" borderId="133" applyFont="0" applyBorder="0" applyAlignment="0">
      <alignment horizontal="center" vertical="center"/>
    </xf>
    <xf numFmtId="0" fontId="157" fillId="0" borderId="133" applyFont="0" applyBorder="0" applyAlignment="0">
      <alignment horizontal="center" vertical="center"/>
    </xf>
    <xf numFmtId="0" fontId="157" fillId="0" borderId="133" applyFont="0" applyBorder="0" applyAlignment="0">
      <alignment horizontal="center" vertical="center"/>
    </xf>
    <xf numFmtId="0" fontId="157" fillId="0" borderId="133" applyFont="0" applyBorder="0" applyAlignment="0">
      <alignment horizontal="center" vertical="center"/>
    </xf>
    <xf numFmtId="0" fontId="157" fillId="0" borderId="133" applyFont="0" applyBorder="0" applyAlignment="0">
      <alignment horizontal="center" vertical="center"/>
    </xf>
    <xf numFmtId="216" fontId="158" fillId="0" borderId="0">
      <alignment horizontal="left"/>
    </xf>
    <xf numFmtId="216" fontId="158" fillId="0" borderId="0">
      <alignment horizontal="left"/>
    </xf>
    <xf numFmtId="216" fontId="159" fillId="0" borderId="0">
      <alignment horizontal="left"/>
    </xf>
    <xf numFmtId="217" fontId="4" fillId="0" borderId="0" applyFont="0" applyFill="0" applyBorder="0" applyAlignment="0" applyProtection="0"/>
    <xf numFmtId="218" fontId="4" fillId="0" borderId="0" applyFont="0" applyFill="0" applyBorder="0" applyAlignment="0" applyProtection="0"/>
    <xf numFmtId="0" fontId="25" fillId="0" borderId="6"/>
    <xf numFmtId="0" fontId="16" fillId="0" borderId="0" applyFont="0" applyFill="0" applyBorder="0" applyAlignment="0" applyProtection="0"/>
    <xf numFmtId="0" fontId="16" fillId="0" borderId="0" applyFont="0" applyFill="0" applyBorder="0" applyAlignment="0" applyProtection="0"/>
    <xf numFmtId="0" fontId="160" fillId="27" borderId="0" applyNumberFormat="0" applyBorder="0" applyAlignment="0" applyProtection="0"/>
    <xf numFmtId="37" fontId="161" fillId="0" borderId="0"/>
    <xf numFmtId="0" fontId="16" fillId="0" borderId="0" applyNumberFormat="0" applyFill="0" applyBorder="0" applyAlignment="0" applyProtection="0"/>
    <xf numFmtId="197" fontId="70" fillId="0" borderId="0"/>
    <xf numFmtId="197" fontId="70" fillId="0" borderId="0"/>
    <xf numFmtId="197" fontId="70" fillId="0" borderId="0"/>
    <xf numFmtId="197" fontId="70" fillId="0" borderId="0"/>
    <xf numFmtId="197" fontId="70" fillId="0" borderId="0"/>
    <xf numFmtId="197" fontId="70" fillId="0" borderId="0"/>
    <xf numFmtId="197" fontId="70" fillId="0" borderId="0"/>
    <xf numFmtId="0" fontId="15" fillId="0" borderId="0"/>
    <xf numFmtId="0" fontId="15" fillId="0" borderId="0"/>
    <xf numFmtId="0" fontId="107" fillId="0" borderId="0"/>
    <xf numFmtId="0" fontId="58" fillId="26" borderId="13" applyNumberFormat="0" applyFont="0" applyAlignment="0" applyProtection="0"/>
    <xf numFmtId="40" fontId="70" fillId="0" borderId="0">
      <alignment vertical="center"/>
    </xf>
    <xf numFmtId="40" fontId="70" fillId="0" borderId="0">
      <alignment vertical="center"/>
    </xf>
    <xf numFmtId="40" fontId="70" fillId="0" borderId="0">
      <alignment vertical="center"/>
    </xf>
    <xf numFmtId="40" fontId="70" fillId="0" borderId="0">
      <alignment vertical="center"/>
    </xf>
    <xf numFmtId="40" fontId="70" fillId="0" borderId="0">
      <alignment vertical="center"/>
    </xf>
    <xf numFmtId="40" fontId="70" fillId="0" borderId="0">
      <alignment vertical="center"/>
    </xf>
    <xf numFmtId="40" fontId="70" fillId="0" borderId="0">
      <alignment vertical="center"/>
    </xf>
    <xf numFmtId="0" fontId="162" fillId="9" borderId="23" applyNumberFormat="0" applyAlignment="0" applyProtection="0"/>
    <xf numFmtId="219" fontId="54" fillId="44" borderId="208">
      <alignment horizontal="center"/>
    </xf>
    <xf numFmtId="0" fontId="16" fillId="43" borderId="207" applyBorder="0">
      <alignment horizontal="center"/>
      <protection locked="0"/>
    </xf>
    <xf numFmtId="38" fontId="70" fillId="0" borderId="0">
      <protection locked="0"/>
    </xf>
    <xf numFmtId="10" fontId="70" fillId="0" borderId="0" applyFill="0" applyBorder="0" applyProtection="0">
      <alignment vertical="center"/>
    </xf>
    <xf numFmtId="10" fontId="70" fillId="0" borderId="0" applyFill="0" applyBorder="0" applyProtection="0">
      <alignment vertical="center"/>
    </xf>
    <xf numFmtId="10" fontId="70" fillId="0" borderId="0" applyFill="0" applyBorder="0" applyProtection="0">
      <alignment vertical="center"/>
    </xf>
    <xf numFmtId="10" fontId="70" fillId="0" borderId="0" applyFill="0" applyBorder="0" applyProtection="0">
      <alignment vertical="center"/>
    </xf>
    <xf numFmtId="10" fontId="70" fillId="0" borderId="0" applyFill="0" applyBorder="0" applyProtection="0">
      <alignment vertical="center"/>
    </xf>
    <xf numFmtId="10" fontId="70" fillId="0" borderId="0" applyFill="0" applyBorder="0" applyProtection="0">
      <alignment vertical="center"/>
    </xf>
    <xf numFmtId="10" fontId="70" fillId="0" borderId="0" applyFill="0" applyBorder="0" applyProtection="0">
      <alignment vertical="center"/>
    </xf>
    <xf numFmtId="10" fontId="70" fillId="0" borderId="0" applyFill="0" applyBorder="0" applyProtection="0">
      <alignment vertical="center"/>
    </xf>
    <xf numFmtId="209" fontId="110" fillId="0" borderId="0">
      <protection locked="0"/>
    </xf>
    <xf numFmtId="209" fontId="134" fillId="0" borderId="0">
      <protection locked="0"/>
    </xf>
    <xf numFmtId="209" fontId="110" fillId="0" borderId="0">
      <protection locked="0"/>
    </xf>
    <xf numFmtId="209" fontId="134" fillId="0" borderId="0">
      <protection locked="0"/>
    </xf>
    <xf numFmtId="209" fontId="110" fillId="0" borderId="0">
      <protection locked="0"/>
    </xf>
    <xf numFmtId="209" fontId="134" fillId="0" borderId="0">
      <protection locked="0"/>
    </xf>
    <xf numFmtId="209" fontId="110" fillId="0" borderId="0">
      <protection locked="0"/>
    </xf>
    <xf numFmtId="209" fontId="110" fillId="0" borderId="0">
      <protection locked="0"/>
    </xf>
    <xf numFmtId="209" fontId="110" fillId="0" borderId="0">
      <protection locked="0"/>
    </xf>
    <xf numFmtId="209" fontId="110" fillId="0" borderId="0">
      <protection locked="0"/>
    </xf>
    <xf numFmtId="209" fontId="110" fillId="0" borderId="0">
      <protection locked="0"/>
    </xf>
    <xf numFmtId="209" fontId="110" fillId="0" borderId="0">
      <protection locked="0"/>
    </xf>
    <xf numFmtId="209" fontId="110" fillId="0" borderId="0">
      <protection locked="0"/>
    </xf>
    <xf numFmtId="38" fontId="4" fillId="0" borderId="0">
      <protection locked="0"/>
    </xf>
    <xf numFmtId="209" fontId="134" fillId="0" borderId="0">
      <protection locked="0"/>
    </xf>
    <xf numFmtId="209" fontId="110" fillId="0" borderId="0">
      <protection locked="0"/>
    </xf>
    <xf numFmtId="209" fontId="110" fillId="0" borderId="0">
      <protection locked="0"/>
    </xf>
    <xf numFmtId="209" fontId="110" fillId="0" borderId="0">
      <protection locked="0"/>
    </xf>
    <xf numFmtId="38" fontId="70" fillId="0" borderId="0">
      <protection locked="0"/>
    </xf>
    <xf numFmtId="209" fontId="134" fillId="0" borderId="0">
      <protection locked="0"/>
    </xf>
    <xf numFmtId="209" fontId="110" fillId="0" borderId="0">
      <protection locked="0"/>
    </xf>
    <xf numFmtId="209" fontId="110" fillId="0" borderId="0">
      <protection locked="0"/>
    </xf>
    <xf numFmtId="209" fontId="134" fillId="0" borderId="0">
      <protection locked="0"/>
    </xf>
    <xf numFmtId="209" fontId="110" fillId="0" borderId="0">
      <protection locked="0"/>
    </xf>
    <xf numFmtId="209" fontId="134" fillId="0" borderId="0">
      <protection locked="0"/>
    </xf>
    <xf numFmtId="209" fontId="110" fillId="0" borderId="0">
      <protection locked="0"/>
    </xf>
    <xf numFmtId="209" fontId="134" fillId="0" borderId="0">
      <protection locked="0"/>
    </xf>
    <xf numFmtId="209" fontId="110" fillId="0" borderId="0">
      <protection locked="0"/>
    </xf>
    <xf numFmtId="209" fontId="134" fillId="0" borderId="0">
      <protection locked="0"/>
    </xf>
    <xf numFmtId="209" fontId="110" fillId="0" borderId="0">
      <protection locked="0"/>
    </xf>
    <xf numFmtId="209" fontId="134" fillId="0" borderId="0">
      <protection locked="0"/>
    </xf>
    <xf numFmtId="209" fontId="110" fillId="0" borderId="0">
      <protection locked="0"/>
    </xf>
    <xf numFmtId="209" fontId="134" fillId="0" borderId="0">
      <protection locked="0"/>
    </xf>
    <xf numFmtId="209" fontId="110" fillId="0" borderId="0">
      <protection locked="0"/>
    </xf>
    <xf numFmtId="0" fontId="158" fillId="43" borderId="0"/>
    <xf numFmtId="0" fontId="106" fillId="0" borderId="0"/>
    <xf numFmtId="0" fontId="163" fillId="43" borderId="0"/>
    <xf numFmtId="219" fontId="16" fillId="0" borderId="0"/>
    <xf numFmtId="30" fontId="164" fillId="0" borderId="0" applyNumberFormat="0" applyFill="0" applyBorder="0" applyAlignment="0" applyProtection="0">
      <alignment horizontal="left"/>
    </xf>
    <xf numFmtId="30" fontId="164" fillId="0" borderId="0" applyNumberFormat="0" applyFill="0" applyBorder="0" applyAlignment="0" applyProtection="0">
      <alignment horizontal="left"/>
    </xf>
    <xf numFmtId="14" fontId="165" fillId="0" borderId="0" applyNumberFormat="0" applyFill="0" applyBorder="0" applyAlignment="0" applyProtection="0">
      <alignment horizontal="left"/>
    </xf>
    <xf numFmtId="30" fontId="165" fillId="0" borderId="0" applyNumberFormat="0" applyFill="0" applyBorder="0" applyAlignment="0" applyProtection="0">
      <alignment horizontal="left"/>
    </xf>
    <xf numFmtId="49" fontId="166" fillId="43" borderId="0" applyBorder="0">
      <alignment horizontal="centerContinuous"/>
    </xf>
    <xf numFmtId="200" fontId="16" fillId="0" borderId="0" applyFont="0" applyFill="0" applyBorder="0" applyAlignment="0" applyProtection="0"/>
    <xf numFmtId="0" fontId="167" fillId="43" borderId="0" applyProtection="0">
      <alignment horizontal="centerContinuous" vertical="center"/>
      <protection hidden="1"/>
    </xf>
    <xf numFmtId="40" fontId="168" fillId="0" borderId="0" applyBorder="0">
      <alignment horizontal="right"/>
    </xf>
    <xf numFmtId="0" fontId="16" fillId="43" borderId="207" applyBorder="0">
      <alignment horizontal="center"/>
    </xf>
    <xf numFmtId="40" fontId="168" fillId="0" borderId="0" applyBorder="0">
      <alignment horizontal="right"/>
    </xf>
    <xf numFmtId="40" fontId="169" fillId="0" borderId="0" applyBorder="0">
      <alignment horizontal="right"/>
    </xf>
    <xf numFmtId="0" fontId="16" fillId="43" borderId="207" applyBorder="0">
      <alignment horizontal="center"/>
    </xf>
    <xf numFmtId="220" fontId="170" fillId="0" borderId="0">
      <alignment horizontal="center"/>
    </xf>
    <xf numFmtId="220" fontId="170" fillId="0" borderId="0">
      <alignment horizontal="center"/>
    </xf>
    <xf numFmtId="220" fontId="171" fillId="0" borderId="0">
      <alignment horizontal="center"/>
    </xf>
    <xf numFmtId="0" fontId="172" fillId="43" borderId="0">
      <alignment horizontal="centerContinuous"/>
    </xf>
    <xf numFmtId="0" fontId="173" fillId="0" borderId="0" applyFill="0" applyBorder="0" applyProtection="0">
      <alignment horizontal="centerContinuous" vertical="center"/>
    </xf>
    <xf numFmtId="0" fontId="173" fillId="0" borderId="0" applyFill="0" applyBorder="0" applyProtection="0">
      <alignment horizontal="centerContinuous" vertical="center"/>
    </xf>
    <xf numFmtId="0" fontId="174" fillId="0" borderId="0" applyFill="0" applyBorder="0" applyProtection="0">
      <alignment horizontal="centerContinuous" vertical="center"/>
    </xf>
    <xf numFmtId="0" fontId="175" fillId="17" borderId="0" applyFill="0" applyBorder="0" applyProtection="0">
      <alignment horizontal="center" vertical="center"/>
    </xf>
    <xf numFmtId="0" fontId="175" fillId="17" borderId="0" applyFill="0" applyBorder="0" applyProtection="0">
      <alignment horizontal="center" vertical="center"/>
    </xf>
    <xf numFmtId="0" fontId="176" fillId="17" borderId="0" applyFill="0" applyBorder="0" applyProtection="0">
      <alignment horizontal="center" vertical="center"/>
    </xf>
    <xf numFmtId="0" fontId="172" fillId="43" borderId="0">
      <alignment horizontal="centerContinuous"/>
    </xf>
    <xf numFmtId="0" fontId="172" fillId="43" borderId="0">
      <alignment horizontal="centerContinuous"/>
    </xf>
    <xf numFmtId="0" fontId="172" fillId="43" borderId="0">
      <alignment horizontal="centerContinuous"/>
    </xf>
    <xf numFmtId="0" fontId="172" fillId="43" borderId="0">
      <alignment horizontal="centerContinuous"/>
    </xf>
    <xf numFmtId="0" fontId="172" fillId="43" borderId="0">
      <alignment horizontal="centerContinuous"/>
    </xf>
    <xf numFmtId="0" fontId="172" fillId="43" borderId="0">
      <alignment horizontal="centerContinuous"/>
    </xf>
    <xf numFmtId="0" fontId="172" fillId="43" borderId="0">
      <alignment horizontal="centerContinuous"/>
    </xf>
    <xf numFmtId="0" fontId="172" fillId="43" borderId="0">
      <alignment horizontal="centerContinuous"/>
    </xf>
    <xf numFmtId="0" fontId="172" fillId="43" borderId="0">
      <alignment horizontal="centerContinuous"/>
    </xf>
    <xf numFmtId="0" fontId="172" fillId="43" borderId="0">
      <alignment horizontal="centerContinuous"/>
    </xf>
    <xf numFmtId="0" fontId="172" fillId="43" borderId="0">
      <alignment horizontal="centerContinuous"/>
    </xf>
    <xf numFmtId="0" fontId="172" fillId="43" borderId="0">
      <alignment horizontal="centerContinuous"/>
    </xf>
    <xf numFmtId="0" fontId="172" fillId="43" borderId="0">
      <alignment horizontal="centerContinuous"/>
    </xf>
    <xf numFmtId="0" fontId="172" fillId="43" borderId="0">
      <alignment horizontal="centerContinuous"/>
    </xf>
    <xf numFmtId="0" fontId="172" fillId="43" borderId="0">
      <alignment horizontal="centerContinuous"/>
    </xf>
    <xf numFmtId="209" fontId="110" fillId="0" borderId="209">
      <protection locked="0"/>
    </xf>
    <xf numFmtId="0" fontId="70" fillId="0" borderId="9" applyNumberFormat="0" applyFill="0" applyProtection="0">
      <alignment vertical="center"/>
    </xf>
    <xf numFmtId="209" fontId="134" fillId="0" borderId="209">
      <protection locked="0"/>
    </xf>
    <xf numFmtId="38" fontId="70" fillId="0" borderId="209">
      <protection locked="0"/>
    </xf>
    <xf numFmtId="209" fontId="110" fillId="0" borderId="209">
      <protection locked="0"/>
    </xf>
    <xf numFmtId="209" fontId="110" fillId="0" borderId="209">
      <protection locked="0"/>
    </xf>
    <xf numFmtId="209" fontId="110" fillId="0" borderId="209">
      <protection locked="0"/>
    </xf>
    <xf numFmtId="209" fontId="110" fillId="0" borderId="209">
      <protection locked="0"/>
    </xf>
    <xf numFmtId="209" fontId="110" fillId="0" borderId="209">
      <protection locked="0"/>
    </xf>
    <xf numFmtId="38" fontId="70" fillId="0" borderId="209">
      <protection locked="0"/>
    </xf>
    <xf numFmtId="209" fontId="110" fillId="0" borderId="209">
      <protection locked="0"/>
    </xf>
    <xf numFmtId="209" fontId="110" fillId="0" borderId="209">
      <protection locked="0"/>
    </xf>
    <xf numFmtId="209" fontId="110" fillId="0" borderId="209">
      <protection locked="0"/>
    </xf>
    <xf numFmtId="209" fontId="110" fillId="0" borderId="209">
      <protection locked="0"/>
    </xf>
    <xf numFmtId="209" fontId="110" fillId="0" borderId="209">
      <protection locked="0"/>
    </xf>
    <xf numFmtId="209" fontId="110" fillId="0" borderId="209">
      <protection locked="0"/>
    </xf>
    <xf numFmtId="211" fontId="127" fillId="43" borderId="0"/>
    <xf numFmtId="49" fontId="177" fillId="43" borderId="0" applyBorder="0">
      <alignment horizontal="right"/>
    </xf>
    <xf numFmtId="0" fontId="178" fillId="0" borderId="210">
      <alignment horizontal="left"/>
    </xf>
    <xf numFmtId="0" fontId="178" fillId="0" borderId="210">
      <alignment horizontal="left"/>
    </xf>
    <xf numFmtId="0" fontId="179" fillId="0" borderId="210">
      <alignment horizontal="left"/>
    </xf>
    <xf numFmtId="0" fontId="180" fillId="0" borderId="0" applyNumberFormat="0" applyFill="0" applyBorder="0" applyAlignment="0" applyProtection="0"/>
    <xf numFmtId="0" fontId="118" fillId="70" borderId="0" applyNumberFormat="0" applyBorder="0" applyAlignment="0" applyProtection="0">
      <alignment vertical="center"/>
    </xf>
    <xf numFmtId="0" fontId="118" fillId="70" borderId="0" applyNumberFormat="0" applyBorder="0" applyAlignment="0" applyProtection="0">
      <alignment vertical="center"/>
    </xf>
    <xf numFmtId="0" fontId="118" fillId="70" borderId="0" applyNumberFormat="0" applyBorder="0" applyAlignment="0" applyProtection="0">
      <alignment vertical="center"/>
    </xf>
    <xf numFmtId="0" fontId="118" fillId="70" borderId="0" applyNumberFormat="0" applyBorder="0" applyAlignment="0" applyProtection="0">
      <alignment vertical="center"/>
    </xf>
    <xf numFmtId="0" fontId="118" fillId="70" borderId="0" applyNumberFormat="0" applyBorder="0" applyAlignment="0" applyProtection="0">
      <alignment vertical="center"/>
    </xf>
    <xf numFmtId="0" fontId="118" fillId="70" borderId="0" applyNumberFormat="0" applyBorder="0" applyAlignment="0" applyProtection="0">
      <alignment vertical="center"/>
    </xf>
    <xf numFmtId="0" fontId="118" fillId="70" borderId="0" applyNumberFormat="0" applyBorder="0" applyAlignment="0" applyProtection="0">
      <alignment vertical="center"/>
    </xf>
    <xf numFmtId="0" fontId="118" fillId="70" borderId="0" applyNumberFormat="0" applyBorder="0" applyAlignment="0" applyProtection="0">
      <alignment vertical="center"/>
    </xf>
    <xf numFmtId="0" fontId="118" fillId="70" borderId="0" applyNumberFormat="0" applyBorder="0" applyAlignment="0" applyProtection="0">
      <alignment vertical="center"/>
    </xf>
    <xf numFmtId="0" fontId="118" fillId="70" borderId="0" applyNumberFormat="0" applyBorder="0" applyAlignment="0" applyProtection="0">
      <alignment vertical="center"/>
    </xf>
    <xf numFmtId="0" fontId="118" fillId="70" borderId="0" applyNumberFormat="0" applyBorder="0" applyAlignment="0" applyProtection="0">
      <alignment vertical="center"/>
    </xf>
    <xf numFmtId="0" fontId="118" fillId="70" borderId="0" applyNumberFormat="0" applyBorder="0" applyAlignment="0" applyProtection="0">
      <alignment vertical="center"/>
    </xf>
    <xf numFmtId="0" fontId="118" fillId="70" borderId="0" applyNumberFormat="0" applyBorder="0" applyAlignment="0" applyProtection="0">
      <alignment vertical="center"/>
    </xf>
    <xf numFmtId="0" fontId="118" fillId="70" borderId="0" applyNumberFormat="0" applyBorder="0" applyAlignment="0" applyProtection="0">
      <alignment vertical="center"/>
    </xf>
    <xf numFmtId="0" fontId="118" fillId="70" borderId="0" applyNumberFormat="0" applyBorder="0" applyAlignment="0" applyProtection="0">
      <alignment vertical="center"/>
    </xf>
    <xf numFmtId="0" fontId="118" fillId="70" borderId="0" applyNumberFormat="0" applyBorder="0" applyAlignment="0" applyProtection="0">
      <alignment vertical="center"/>
    </xf>
    <xf numFmtId="0" fontId="118" fillId="70" borderId="0" applyNumberFormat="0" applyBorder="0" applyAlignment="0" applyProtection="0">
      <alignment vertical="center"/>
    </xf>
    <xf numFmtId="0" fontId="118" fillId="70" borderId="0" applyNumberFormat="0" applyBorder="0" applyAlignment="0" applyProtection="0">
      <alignment vertical="center"/>
    </xf>
    <xf numFmtId="0" fontId="118" fillId="70" borderId="0" applyNumberFormat="0" applyBorder="0" applyAlignment="0" applyProtection="0">
      <alignment vertical="center"/>
    </xf>
    <xf numFmtId="0" fontId="118" fillId="70" borderId="0" applyNumberFormat="0" applyBorder="0" applyAlignment="0" applyProtection="0">
      <alignment vertical="center"/>
    </xf>
    <xf numFmtId="0" fontId="28" fillId="19" borderId="0" applyNumberFormat="0" applyBorder="0" applyAlignment="0" applyProtection="0">
      <alignment vertical="center"/>
    </xf>
    <xf numFmtId="0" fontId="28" fillId="81" borderId="0" applyNumberFormat="0" applyBorder="0" applyAlignment="0" applyProtection="0">
      <alignment vertical="center"/>
    </xf>
    <xf numFmtId="0" fontId="118" fillId="70" borderId="0" applyNumberFormat="0" applyBorder="0" applyAlignment="0" applyProtection="0">
      <alignment vertical="center"/>
    </xf>
    <xf numFmtId="0" fontId="118" fillId="70" borderId="0" applyNumberFormat="0" applyBorder="0" applyAlignment="0" applyProtection="0">
      <alignment vertical="center"/>
    </xf>
    <xf numFmtId="0" fontId="118" fillId="70" borderId="0" applyNumberFormat="0" applyBorder="0" applyAlignment="0" applyProtection="0">
      <alignment vertical="center"/>
    </xf>
    <xf numFmtId="0" fontId="118" fillId="70" borderId="0" applyNumberFormat="0" applyBorder="0" applyAlignment="0" applyProtection="0">
      <alignment vertical="center"/>
    </xf>
    <xf numFmtId="0" fontId="118" fillId="70" borderId="0" applyNumberFormat="0" applyBorder="0" applyAlignment="0" applyProtection="0">
      <alignment vertical="center"/>
    </xf>
    <xf numFmtId="0" fontId="118" fillId="70" borderId="0" applyNumberFormat="0" applyBorder="0" applyAlignment="0" applyProtection="0">
      <alignment vertical="center"/>
    </xf>
    <xf numFmtId="0" fontId="118" fillId="70" borderId="0" applyNumberFormat="0" applyBorder="0" applyAlignment="0" applyProtection="0">
      <alignment vertical="center"/>
    </xf>
    <xf numFmtId="0" fontId="118" fillId="70" borderId="0" applyNumberFormat="0" applyBorder="0" applyAlignment="0" applyProtection="0">
      <alignment vertical="center"/>
    </xf>
    <xf numFmtId="0" fontId="118" fillId="70" borderId="0" applyNumberFormat="0" applyBorder="0" applyAlignment="0" applyProtection="0">
      <alignment vertical="center"/>
    </xf>
    <xf numFmtId="0" fontId="118" fillId="70" borderId="0" applyNumberFormat="0" applyBorder="0" applyAlignment="0" applyProtection="0">
      <alignment vertical="center"/>
    </xf>
    <xf numFmtId="0" fontId="28" fillId="19" borderId="0" applyNumberFormat="0" applyBorder="0" applyAlignment="0" applyProtection="0">
      <alignment vertical="center"/>
    </xf>
    <xf numFmtId="0" fontId="118" fillId="70" borderId="0" applyNumberFormat="0" applyBorder="0" applyAlignment="0" applyProtection="0">
      <alignment vertical="center"/>
    </xf>
    <xf numFmtId="0" fontId="118" fillId="70" borderId="0" applyNumberFormat="0" applyBorder="0" applyAlignment="0" applyProtection="0">
      <alignment vertical="center"/>
    </xf>
    <xf numFmtId="0" fontId="118" fillId="70" borderId="0" applyNumberFormat="0" applyBorder="0" applyAlignment="0" applyProtection="0">
      <alignment vertical="center"/>
    </xf>
    <xf numFmtId="0" fontId="118" fillId="70" borderId="0" applyNumberFormat="0" applyBorder="0" applyAlignment="0" applyProtection="0">
      <alignment vertical="center"/>
    </xf>
    <xf numFmtId="0" fontId="118" fillId="70" borderId="0" applyNumberFormat="0" applyBorder="0" applyAlignment="0" applyProtection="0">
      <alignment vertical="center"/>
    </xf>
    <xf numFmtId="0" fontId="118" fillId="70" borderId="0" applyNumberFormat="0" applyBorder="0" applyAlignment="0" applyProtection="0">
      <alignment vertical="center"/>
    </xf>
    <xf numFmtId="0" fontId="118" fillId="70" borderId="0" applyNumberFormat="0" applyBorder="0" applyAlignment="0" applyProtection="0">
      <alignment vertical="center"/>
    </xf>
    <xf numFmtId="0" fontId="118" fillId="70" borderId="0" applyNumberFormat="0" applyBorder="0" applyAlignment="0" applyProtection="0">
      <alignment vertical="center"/>
    </xf>
    <xf numFmtId="0" fontId="118" fillId="70" borderId="0" applyNumberFormat="0" applyBorder="0" applyAlignment="0" applyProtection="0">
      <alignment vertical="center"/>
    </xf>
    <xf numFmtId="0" fontId="118" fillId="70" borderId="0" applyNumberFormat="0" applyBorder="0" applyAlignment="0" applyProtection="0">
      <alignment vertical="center"/>
    </xf>
    <xf numFmtId="0" fontId="118" fillId="70" borderId="0" applyNumberFormat="0" applyBorder="0" applyAlignment="0" applyProtection="0">
      <alignment vertical="center"/>
    </xf>
    <xf numFmtId="0" fontId="118" fillId="70" borderId="0" applyNumberFormat="0" applyBorder="0" applyAlignment="0" applyProtection="0">
      <alignment vertical="center"/>
    </xf>
    <xf numFmtId="0" fontId="118" fillId="73" borderId="0" applyNumberFormat="0" applyBorder="0" applyAlignment="0" applyProtection="0">
      <alignment vertical="center"/>
    </xf>
    <xf numFmtId="0" fontId="118" fillId="73" borderId="0" applyNumberFormat="0" applyBorder="0" applyAlignment="0" applyProtection="0">
      <alignment vertical="center"/>
    </xf>
    <xf numFmtId="0" fontId="118" fillId="73" borderId="0" applyNumberFormat="0" applyBorder="0" applyAlignment="0" applyProtection="0">
      <alignment vertical="center"/>
    </xf>
    <xf numFmtId="0" fontId="118" fillId="73" borderId="0" applyNumberFormat="0" applyBorder="0" applyAlignment="0" applyProtection="0">
      <alignment vertical="center"/>
    </xf>
    <xf numFmtId="0" fontId="118" fillId="73" borderId="0" applyNumberFormat="0" applyBorder="0" applyAlignment="0" applyProtection="0">
      <alignment vertical="center"/>
    </xf>
    <xf numFmtId="0" fontId="118" fillId="73" borderId="0" applyNumberFormat="0" applyBorder="0" applyAlignment="0" applyProtection="0">
      <alignment vertical="center"/>
    </xf>
    <xf numFmtId="0" fontId="118" fillId="73" borderId="0" applyNumberFormat="0" applyBorder="0" applyAlignment="0" applyProtection="0">
      <alignment vertical="center"/>
    </xf>
    <xf numFmtId="0" fontId="118" fillId="73" borderId="0" applyNumberFormat="0" applyBorder="0" applyAlignment="0" applyProtection="0">
      <alignment vertical="center"/>
    </xf>
    <xf numFmtId="0" fontId="118" fillId="73" borderId="0" applyNumberFormat="0" applyBorder="0" applyAlignment="0" applyProtection="0">
      <alignment vertical="center"/>
    </xf>
    <xf numFmtId="0" fontId="118" fillId="73" borderId="0" applyNumberFormat="0" applyBorder="0" applyAlignment="0" applyProtection="0">
      <alignment vertical="center"/>
    </xf>
    <xf numFmtId="0" fontId="118" fillId="73" borderId="0" applyNumberFormat="0" applyBorder="0" applyAlignment="0" applyProtection="0">
      <alignment vertical="center"/>
    </xf>
    <xf numFmtId="0" fontId="118" fillId="73" borderId="0" applyNumberFormat="0" applyBorder="0" applyAlignment="0" applyProtection="0">
      <alignment vertical="center"/>
    </xf>
    <xf numFmtId="0" fontId="118" fillId="73" borderId="0" applyNumberFormat="0" applyBorder="0" applyAlignment="0" applyProtection="0">
      <alignment vertical="center"/>
    </xf>
    <xf numFmtId="0" fontId="118" fillId="73" borderId="0" applyNumberFormat="0" applyBorder="0" applyAlignment="0" applyProtection="0">
      <alignment vertical="center"/>
    </xf>
    <xf numFmtId="0" fontId="118" fillId="73" borderId="0" applyNumberFormat="0" applyBorder="0" applyAlignment="0" applyProtection="0">
      <alignment vertical="center"/>
    </xf>
    <xf numFmtId="0" fontId="118" fillId="73" borderId="0" applyNumberFormat="0" applyBorder="0" applyAlignment="0" applyProtection="0">
      <alignment vertical="center"/>
    </xf>
    <xf numFmtId="0" fontId="118" fillId="73" borderId="0" applyNumberFormat="0" applyBorder="0" applyAlignment="0" applyProtection="0">
      <alignment vertical="center"/>
    </xf>
    <xf numFmtId="0" fontId="118" fillId="73" borderId="0" applyNumberFormat="0" applyBorder="0" applyAlignment="0" applyProtection="0">
      <alignment vertical="center"/>
    </xf>
    <xf numFmtId="0" fontId="118" fillId="73" borderId="0" applyNumberFormat="0" applyBorder="0" applyAlignment="0" applyProtection="0">
      <alignment vertical="center"/>
    </xf>
    <xf numFmtId="0" fontId="118" fillId="73" borderId="0" applyNumberFormat="0" applyBorder="0" applyAlignment="0" applyProtection="0">
      <alignment vertical="center"/>
    </xf>
    <xf numFmtId="0" fontId="28" fillId="20" borderId="0" applyNumberFormat="0" applyBorder="0" applyAlignment="0" applyProtection="0">
      <alignment vertical="center"/>
    </xf>
    <xf numFmtId="0" fontId="28" fillId="24" borderId="0" applyNumberFormat="0" applyBorder="0" applyAlignment="0" applyProtection="0">
      <alignment vertical="center"/>
    </xf>
    <xf numFmtId="0" fontId="118" fillId="73" borderId="0" applyNumberFormat="0" applyBorder="0" applyAlignment="0" applyProtection="0">
      <alignment vertical="center"/>
    </xf>
    <xf numFmtId="0" fontId="118" fillId="73" borderId="0" applyNumberFormat="0" applyBorder="0" applyAlignment="0" applyProtection="0">
      <alignment vertical="center"/>
    </xf>
    <xf numFmtId="0" fontId="118" fillId="73" borderId="0" applyNumberFormat="0" applyBorder="0" applyAlignment="0" applyProtection="0">
      <alignment vertical="center"/>
    </xf>
    <xf numFmtId="0" fontId="118" fillId="73" borderId="0" applyNumberFormat="0" applyBorder="0" applyAlignment="0" applyProtection="0">
      <alignment vertical="center"/>
    </xf>
    <xf numFmtId="0" fontId="118" fillId="73" borderId="0" applyNumberFormat="0" applyBorder="0" applyAlignment="0" applyProtection="0">
      <alignment vertical="center"/>
    </xf>
    <xf numFmtId="0" fontId="118" fillId="73" borderId="0" applyNumberFormat="0" applyBorder="0" applyAlignment="0" applyProtection="0">
      <alignment vertical="center"/>
    </xf>
    <xf numFmtId="0" fontId="118" fillId="73" borderId="0" applyNumberFormat="0" applyBorder="0" applyAlignment="0" applyProtection="0">
      <alignment vertical="center"/>
    </xf>
    <xf numFmtId="0" fontId="118" fillId="73" borderId="0" applyNumberFormat="0" applyBorder="0" applyAlignment="0" applyProtection="0">
      <alignment vertical="center"/>
    </xf>
    <xf numFmtId="0" fontId="118" fillId="73" borderId="0" applyNumberFormat="0" applyBorder="0" applyAlignment="0" applyProtection="0">
      <alignment vertical="center"/>
    </xf>
    <xf numFmtId="0" fontId="118" fillId="73" borderId="0" applyNumberFormat="0" applyBorder="0" applyAlignment="0" applyProtection="0">
      <alignment vertical="center"/>
    </xf>
    <xf numFmtId="0" fontId="28" fillId="20" borderId="0" applyNumberFormat="0" applyBorder="0" applyAlignment="0" applyProtection="0">
      <alignment vertical="center"/>
    </xf>
    <xf numFmtId="0" fontId="118" fillId="73" borderId="0" applyNumberFormat="0" applyBorder="0" applyAlignment="0" applyProtection="0">
      <alignment vertical="center"/>
    </xf>
    <xf numFmtId="0" fontId="118" fillId="73" borderId="0" applyNumberFormat="0" applyBorder="0" applyAlignment="0" applyProtection="0">
      <alignment vertical="center"/>
    </xf>
    <xf numFmtId="0" fontId="118" fillId="73" borderId="0" applyNumberFormat="0" applyBorder="0" applyAlignment="0" applyProtection="0">
      <alignment vertical="center"/>
    </xf>
    <xf numFmtId="0" fontId="118" fillId="73" borderId="0" applyNumberFormat="0" applyBorder="0" applyAlignment="0" applyProtection="0">
      <alignment vertical="center"/>
    </xf>
    <xf numFmtId="0" fontId="118" fillId="73" borderId="0" applyNumberFormat="0" applyBorder="0" applyAlignment="0" applyProtection="0">
      <alignment vertical="center"/>
    </xf>
    <xf numFmtId="0" fontId="118" fillId="73" borderId="0" applyNumberFormat="0" applyBorder="0" applyAlignment="0" applyProtection="0">
      <alignment vertical="center"/>
    </xf>
    <xf numFmtId="0" fontId="118" fillId="73" borderId="0" applyNumberFormat="0" applyBorder="0" applyAlignment="0" applyProtection="0">
      <alignment vertical="center"/>
    </xf>
    <xf numFmtId="0" fontId="118" fillId="73" borderId="0" applyNumberFormat="0" applyBorder="0" applyAlignment="0" applyProtection="0">
      <alignment vertical="center"/>
    </xf>
    <xf numFmtId="0" fontId="118" fillId="73" borderId="0" applyNumberFormat="0" applyBorder="0" applyAlignment="0" applyProtection="0">
      <alignment vertical="center"/>
    </xf>
    <xf numFmtId="0" fontId="118" fillId="73" borderId="0" applyNumberFormat="0" applyBorder="0" applyAlignment="0" applyProtection="0">
      <alignment vertical="center"/>
    </xf>
    <xf numFmtId="0" fontId="118" fillId="73" borderId="0" applyNumberFormat="0" applyBorder="0" applyAlignment="0" applyProtection="0">
      <alignment vertical="center"/>
    </xf>
    <xf numFmtId="0" fontId="118" fillId="73" borderId="0" applyNumberFormat="0" applyBorder="0" applyAlignment="0" applyProtection="0">
      <alignment vertical="center"/>
    </xf>
    <xf numFmtId="0" fontId="118" fillId="74" borderId="0" applyNumberFormat="0" applyBorder="0" applyAlignment="0" applyProtection="0">
      <alignment vertical="center"/>
    </xf>
    <xf numFmtId="0" fontId="118" fillId="74" borderId="0" applyNumberFormat="0" applyBorder="0" applyAlignment="0" applyProtection="0">
      <alignment vertical="center"/>
    </xf>
    <xf numFmtId="0" fontId="118" fillId="74" borderId="0" applyNumberFormat="0" applyBorder="0" applyAlignment="0" applyProtection="0">
      <alignment vertical="center"/>
    </xf>
    <xf numFmtId="0" fontId="118" fillId="74" borderId="0" applyNumberFormat="0" applyBorder="0" applyAlignment="0" applyProtection="0">
      <alignment vertical="center"/>
    </xf>
    <xf numFmtId="0" fontId="118" fillId="74" borderId="0" applyNumberFormat="0" applyBorder="0" applyAlignment="0" applyProtection="0">
      <alignment vertical="center"/>
    </xf>
    <xf numFmtId="0" fontId="118" fillId="74" borderId="0" applyNumberFormat="0" applyBorder="0" applyAlignment="0" applyProtection="0">
      <alignment vertical="center"/>
    </xf>
    <xf numFmtId="0" fontId="118" fillId="74" borderId="0" applyNumberFormat="0" applyBorder="0" applyAlignment="0" applyProtection="0">
      <alignment vertical="center"/>
    </xf>
    <xf numFmtId="0" fontId="118" fillId="74" borderId="0" applyNumberFormat="0" applyBorder="0" applyAlignment="0" applyProtection="0">
      <alignment vertical="center"/>
    </xf>
    <xf numFmtId="0" fontId="118" fillId="74" borderId="0" applyNumberFormat="0" applyBorder="0" applyAlignment="0" applyProtection="0">
      <alignment vertical="center"/>
    </xf>
    <xf numFmtId="0" fontId="118" fillId="74" borderId="0" applyNumberFormat="0" applyBorder="0" applyAlignment="0" applyProtection="0">
      <alignment vertical="center"/>
    </xf>
    <xf numFmtId="0" fontId="118" fillId="74" borderId="0" applyNumberFormat="0" applyBorder="0" applyAlignment="0" applyProtection="0">
      <alignment vertical="center"/>
    </xf>
    <xf numFmtId="0" fontId="118" fillId="74" borderId="0" applyNumberFormat="0" applyBorder="0" applyAlignment="0" applyProtection="0">
      <alignment vertical="center"/>
    </xf>
    <xf numFmtId="0" fontId="118" fillId="74" borderId="0" applyNumberFormat="0" applyBorder="0" applyAlignment="0" applyProtection="0">
      <alignment vertical="center"/>
    </xf>
    <xf numFmtId="0" fontId="118" fillId="74" borderId="0" applyNumberFormat="0" applyBorder="0" applyAlignment="0" applyProtection="0">
      <alignment vertical="center"/>
    </xf>
    <xf numFmtId="0" fontId="118" fillId="74" borderId="0" applyNumberFormat="0" applyBorder="0" applyAlignment="0" applyProtection="0">
      <alignment vertical="center"/>
    </xf>
    <xf numFmtId="0" fontId="118" fillId="74" borderId="0" applyNumberFormat="0" applyBorder="0" applyAlignment="0" applyProtection="0">
      <alignment vertical="center"/>
    </xf>
    <xf numFmtId="0" fontId="118" fillId="74" borderId="0" applyNumberFormat="0" applyBorder="0" applyAlignment="0" applyProtection="0">
      <alignment vertical="center"/>
    </xf>
    <xf numFmtId="0" fontId="118" fillId="74" borderId="0" applyNumberFormat="0" applyBorder="0" applyAlignment="0" applyProtection="0">
      <alignment vertical="center"/>
    </xf>
    <xf numFmtId="0" fontId="118" fillId="74" borderId="0" applyNumberFormat="0" applyBorder="0" applyAlignment="0" applyProtection="0">
      <alignment vertical="center"/>
    </xf>
    <xf numFmtId="0" fontId="118" fillId="74" borderId="0" applyNumberFormat="0" applyBorder="0" applyAlignment="0" applyProtection="0">
      <alignment vertical="center"/>
    </xf>
    <xf numFmtId="0" fontId="28" fillId="22" borderId="0" applyNumberFormat="0" applyBorder="0" applyAlignment="0" applyProtection="0">
      <alignment vertical="center"/>
    </xf>
    <xf numFmtId="0" fontId="28" fillId="12" borderId="0" applyNumberFormat="0" applyBorder="0" applyAlignment="0" applyProtection="0">
      <alignment vertical="center"/>
    </xf>
    <xf numFmtId="0" fontId="118" fillId="74" borderId="0" applyNumberFormat="0" applyBorder="0" applyAlignment="0" applyProtection="0">
      <alignment vertical="center"/>
    </xf>
    <xf numFmtId="0" fontId="118" fillId="74" borderId="0" applyNumberFormat="0" applyBorder="0" applyAlignment="0" applyProtection="0">
      <alignment vertical="center"/>
    </xf>
    <xf numFmtId="0" fontId="118" fillId="74" borderId="0" applyNumberFormat="0" applyBorder="0" applyAlignment="0" applyProtection="0">
      <alignment vertical="center"/>
    </xf>
    <xf numFmtId="0" fontId="118" fillId="74" borderId="0" applyNumberFormat="0" applyBorder="0" applyAlignment="0" applyProtection="0">
      <alignment vertical="center"/>
    </xf>
    <xf numFmtId="0" fontId="118" fillId="74" borderId="0" applyNumberFormat="0" applyBorder="0" applyAlignment="0" applyProtection="0">
      <alignment vertical="center"/>
    </xf>
    <xf numFmtId="0" fontId="118" fillId="74" borderId="0" applyNumberFormat="0" applyBorder="0" applyAlignment="0" applyProtection="0">
      <alignment vertical="center"/>
    </xf>
    <xf numFmtId="0" fontId="118" fillId="74" borderId="0" applyNumberFormat="0" applyBorder="0" applyAlignment="0" applyProtection="0">
      <alignment vertical="center"/>
    </xf>
    <xf numFmtId="0" fontId="118" fillId="74" borderId="0" applyNumberFormat="0" applyBorder="0" applyAlignment="0" applyProtection="0">
      <alignment vertical="center"/>
    </xf>
    <xf numFmtId="0" fontId="118" fillId="74" borderId="0" applyNumberFormat="0" applyBorder="0" applyAlignment="0" applyProtection="0">
      <alignment vertical="center"/>
    </xf>
    <xf numFmtId="0" fontId="118" fillId="74" borderId="0" applyNumberFormat="0" applyBorder="0" applyAlignment="0" applyProtection="0">
      <alignment vertical="center"/>
    </xf>
    <xf numFmtId="0" fontId="28" fillId="22" borderId="0" applyNumberFormat="0" applyBorder="0" applyAlignment="0" applyProtection="0">
      <alignment vertical="center"/>
    </xf>
    <xf numFmtId="0" fontId="118" fillId="74" borderId="0" applyNumberFormat="0" applyBorder="0" applyAlignment="0" applyProtection="0">
      <alignment vertical="center"/>
    </xf>
    <xf numFmtId="0" fontId="118" fillId="74" borderId="0" applyNumberFormat="0" applyBorder="0" applyAlignment="0" applyProtection="0">
      <alignment vertical="center"/>
    </xf>
    <xf numFmtId="0" fontId="118" fillId="74" borderId="0" applyNumberFormat="0" applyBorder="0" applyAlignment="0" applyProtection="0">
      <alignment vertical="center"/>
    </xf>
    <xf numFmtId="0" fontId="118" fillId="74" borderId="0" applyNumberFormat="0" applyBorder="0" applyAlignment="0" applyProtection="0">
      <alignment vertical="center"/>
    </xf>
    <xf numFmtId="0" fontId="118" fillId="74" borderId="0" applyNumberFormat="0" applyBorder="0" applyAlignment="0" applyProtection="0">
      <alignment vertical="center"/>
    </xf>
    <xf numFmtId="0" fontId="118" fillId="74" borderId="0" applyNumberFormat="0" applyBorder="0" applyAlignment="0" applyProtection="0">
      <alignment vertical="center"/>
    </xf>
    <xf numFmtId="0" fontId="118" fillId="74" borderId="0" applyNumberFormat="0" applyBorder="0" applyAlignment="0" applyProtection="0">
      <alignment vertical="center"/>
    </xf>
    <xf numFmtId="0" fontId="118" fillId="74" borderId="0" applyNumberFormat="0" applyBorder="0" applyAlignment="0" applyProtection="0">
      <alignment vertical="center"/>
    </xf>
    <xf numFmtId="0" fontId="118" fillId="74" borderId="0" applyNumberFormat="0" applyBorder="0" applyAlignment="0" applyProtection="0">
      <alignment vertical="center"/>
    </xf>
    <xf numFmtId="0" fontId="118" fillId="74" borderId="0" applyNumberFormat="0" applyBorder="0" applyAlignment="0" applyProtection="0">
      <alignment vertical="center"/>
    </xf>
    <xf numFmtId="0" fontId="118" fillId="74" borderId="0" applyNumberFormat="0" applyBorder="0" applyAlignment="0" applyProtection="0">
      <alignment vertical="center"/>
    </xf>
    <xf numFmtId="0" fontId="118" fillId="74" borderId="0" applyNumberFormat="0" applyBorder="0" applyAlignment="0" applyProtection="0">
      <alignment vertical="center"/>
    </xf>
    <xf numFmtId="0" fontId="118" fillId="75" borderId="0" applyNumberFormat="0" applyBorder="0" applyAlignment="0" applyProtection="0">
      <alignment vertical="center"/>
    </xf>
    <xf numFmtId="0" fontId="118" fillId="75" borderId="0" applyNumberFormat="0" applyBorder="0" applyAlignment="0" applyProtection="0">
      <alignment vertical="center"/>
    </xf>
    <xf numFmtId="0" fontId="118" fillId="75" borderId="0" applyNumberFormat="0" applyBorder="0" applyAlignment="0" applyProtection="0">
      <alignment vertical="center"/>
    </xf>
    <xf numFmtId="0" fontId="118" fillId="75" borderId="0" applyNumberFormat="0" applyBorder="0" applyAlignment="0" applyProtection="0">
      <alignment vertical="center"/>
    </xf>
    <xf numFmtId="0" fontId="118" fillId="75" borderId="0" applyNumberFormat="0" applyBorder="0" applyAlignment="0" applyProtection="0">
      <alignment vertical="center"/>
    </xf>
    <xf numFmtId="0" fontId="118" fillId="75" borderId="0" applyNumberFormat="0" applyBorder="0" applyAlignment="0" applyProtection="0">
      <alignment vertical="center"/>
    </xf>
    <xf numFmtId="0" fontId="118" fillId="75" borderId="0" applyNumberFormat="0" applyBorder="0" applyAlignment="0" applyProtection="0">
      <alignment vertical="center"/>
    </xf>
    <xf numFmtId="0" fontId="118" fillId="75" borderId="0" applyNumberFormat="0" applyBorder="0" applyAlignment="0" applyProtection="0">
      <alignment vertical="center"/>
    </xf>
    <xf numFmtId="0" fontId="118" fillId="75" borderId="0" applyNumberFormat="0" applyBorder="0" applyAlignment="0" applyProtection="0">
      <alignment vertical="center"/>
    </xf>
    <xf numFmtId="0" fontId="118" fillId="75" borderId="0" applyNumberFormat="0" applyBorder="0" applyAlignment="0" applyProtection="0">
      <alignment vertical="center"/>
    </xf>
    <xf numFmtId="0" fontId="118" fillId="75" borderId="0" applyNumberFormat="0" applyBorder="0" applyAlignment="0" applyProtection="0">
      <alignment vertical="center"/>
    </xf>
    <xf numFmtId="0" fontId="118" fillId="75" borderId="0" applyNumberFormat="0" applyBorder="0" applyAlignment="0" applyProtection="0">
      <alignment vertical="center"/>
    </xf>
    <xf numFmtId="0" fontId="118" fillId="75" borderId="0" applyNumberFormat="0" applyBorder="0" applyAlignment="0" applyProtection="0">
      <alignment vertical="center"/>
    </xf>
    <xf numFmtId="0" fontId="118" fillId="75" borderId="0" applyNumberFormat="0" applyBorder="0" applyAlignment="0" applyProtection="0">
      <alignment vertical="center"/>
    </xf>
    <xf numFmtId="0" fontId="118" fillId="75" borderId="0" applyNumberFormat="0" applyBorder="0" applyAlignment="0" applyProtection="0">
      <alignment vertical="center"/>
    </xf>
    <xf numFmtId="0" fontId="118" fillId="75" borderId="0" applyNumberFormat="0" applyBorder="0" applyAlignment="0" applyProtection="0">
      <alignment vertical="center"/>
    </xf>
    <xf numFmtId="0" fontId="118" fillId="75" borderId="0" applyNumberFormat="0" applyBorder="0" applyAlignment="0" applyProtection="0">
      <alignment vertical="center"/>
    </xf>
    <xf numFmtId="0" fontId="118" fillId="75" borderId="0" applyNumberFormat="0" applyBorder="0" applyAlignment="0" applyProtection="0">
      <alignment vertical="center"/>
    </xf>
    <xf numFmtId="0" fontId="118" fillId="75" borderId="0" applyNumberFormat="0" applyBorder="0" applyAlignment="0" applyProtection="0">
      <alignment vertical="center"/>
    </xf>
    <xf numFmtId="0" fontId="118" fillId="75" borderId="0" applyNumberFormat="0" applyBorder="0" applyAlignment="0" applyProtection="0">
      <alignment vertical="center"/>
    </xf>
    <xf numFmtId="0" fontId="28" fillId="15" borderId="0" applyNumberFormat="0" applyBorder="0" applyAlignment="0" applyProtection="0">
      <alignment vertical="center"/>
    </xf>
    <xf numFmtId="0" fontId="28" fillId="23" borderId="0" applyNumberFormat="0" applyBorder="0" applyAlignment="0" applyProtection="0">
      <alignment vertical="center"/>
    </xf>
    <xf numFmtId="0" fontId="118" fillId="75" borderId="0" applyNumberFormat="0" applyBorder="0" applyAlignment="0" applyProtection="0">
      <alignment vertical="center"/>
    </xf>
    <xf numFmtId="0" fontId="118" fillId="75" borderId="0" applyNumberFormat="0" applyBorder="0" applyAlignment="0" applyProtection="0">
      <alignment vertical="center"/>
    </xf>
    <xf numFmtId="0" fontId="118" fillId="75" borderId="0" applyNumberFormat="0" applyBorder="0" applyAlignment="0" applyProtection="0">
      <alignment vertical="center"/>
    </xf>
    <xf numFmtId="0" fontId="118" fillId="75" borderId="0" applyNumberFormat="0" applyBorder="0" applyAlignment="0" applyProtection="0">
      <alignment vertical="center"/>
    </xf>
    <xf numFmtId="0" fontId="118" fillId="75" borderId="0" applyNumberFormat="0" applyBorder="0" applyAlignment="0" applyProtection="0">
      <alignment vertical="center"/>
    </xf>
    <xf numFmtId="0" fontId="118" fillId="75" borderId="0" applyNumberFormat="0" applyBorder="0" applyAlignment="0" applyProtection="0">
      <alignment vertical="center"/>
    </xf>
    <xf numFmtId="0" fontId="118" fillId="75" borderId="0" applyNumberFormat="0" applyBorder="0" applyAlignment="0" applyProtection="0">
      <alignment vertical="center"/>
    </xf>
    <xf numFmtId="0" fontId="118" fillId="75" borderId="0" applyNumberFormat="0" applyBorder="0" applyAlignment="0" applyProtection="0">
      <alignment vertical="center"/>
    </xf>
    <xf numFmtId="0" fontId="118" fillId="75" borderId="0" applyNumberFormat="0" applyBorder="0" applyAlignment="0" applyProtection="0">
      <alignment vertical="center"/>
    </xf>
    <xf numFmtId="0" fontId="118" fillId="75" borderId="0" applyNumberFormat="0" applyBorder="0" applyAlignment="0" applyProtection="0">
      <alignment vertical="center"/>
    </xf>
    <xf numFmtId="0" fontId="28" fillId="15" borderId="0" applyNumberFormat="0" applyBorder="0" applyAlignment="0" applyProtection="0">
      <alignment vertical="center"/>
    </xf>
    <xf numFmtId="0" fontId="118" fillId="75" borderId="0" applyNumberFormat="0" applyBorder="0" applyAlignment="0" applyProtection="0">
      <alignment vertical="center"/>
    </xf>
    <xf numFmtId="0" fontId="118" fillId="75" borderId="0" applyNumberFormat="0" applyBorder="0" applyAlignment="0" applyProtection="0">
      <alignment vertical="center"/>
    </xf>
    <xf numFmtId="0" fontId="118" fillId="75" borderId="0" applyNumberFormat="0" applyBorder="0" applyAlignment="0" applyProtection="0">
      <alignment vertical="center"/>
    </xf>
    <xf numFmtId="0" fontId="118" fillId="75" borderId="0" applyNumberFormat="0" applyBorder="0" applyAlignment="0" applyProtection="0">
      <alignment vertical="center"/>
    </xf>
    <xf numFmtId="0" fontId="118" fillId="75" borderId="0" applyNumberFormat="0" applyBorder="0" applyAlignment="0" applyProtection="0">
      <alignment vertical="center"/>
    </xf>
    <xf numFmtId="0" fontId="118" fillId="75" borderId="0" applyNumberFormat="0" applyBorder="0" applyAlignment="0" applyProtection="0">
      <alignment vertical="center"/>
    </xf>
    <xf numFmtId="0" fontId="118" fillId="75" borderId="0" applyNumberFormat="0" applyBorder="0" applyAlignment="0" applyProtection="0">
      <alignment vertical="center"/>
    </xf>
    <xf numFmtId="0" fontId="118" fillId="75" borderId="0" applyNumberFormat="0" applyBorder="0" applyAlignment="0" applyProtection="0">
      <alignment vertical="center"/>
    </xf>
    <xf numFmtId="0" fontId="118" fillId="75" borderId="0" applyNumberFormat="0" applyBorder="0" applyAlignment="0" applyProtection="0">
      <alignment vertical="center"/>
    </xf>
    <xf numFmtId="0" fontId="118" fillId="75" borderId="0" applyNumberFormat="0" applyBorder="0" applyAlignment="0" applyProtection="0">
      <alignment vertical="center"/>
    </xf>
    <xf numFmtId="0" fontId="118" fillId="75" borderId="0" applyNumberFormat="0" applyBorder="0" applyAlignment="0" applyProtection="0">
      <alignment vertical="center"/>
    </xf>
    <xf numFmtId="0" fontId="118" fillId="75" borderId="0" applyNumberFormat="0" applyBorder="0" applyAlignment="0" applyProtection="0">
      <alignment vertical="center"/>
    </xf>
    <xf numFmtId="0" fontId="118" fillId="59" borderId="0" applyNumberFormat="0" applyBorder="0" applyAlignment="0" applyProtection="0">
      <alignment vertical="center"/>
    </xf>
    <xf numFmtId="0" fontId="118" fillId="59" borderId="0" applyNumberFormat="0" applyBorder="0" applyAlignment="0" applyProtection="0">
      <alignment vertical="center"/>
    </xf>
    <xf numFmtId="0" fontId="118" fillId="59" borderId="0" applyNumberFormat="0" applyBorder="0" applyAlignment="0" applyProtection="0">
      <alignment vertical="center"/>
    </xf>
    <xf numFmtId="0" fontId="118" fillId="59" borderId="0" applyNumberFormat="0" applyBorder="0" applyAlignment="0" applyProtection="0">
      <alignment vertical="center"/>
    </xf>
    <xf numFmtId="0" fontId="118" fillId="59" borderId="0" applyNumberFormat="0" applyBorder="0" applyAlignment="0" applyProtection="0">
      <alignment vertical="center"/>
    </xf>
    <xf numFmtId="0" fontId="118" fillId="59" borderId="0" applyNumberFormat="0" applyBorder="0" applyAlignment="0" applyProtection="0">
      <alignment vertical="center"/>
    </xf>
    <xf numFmtId="0" fontId="118" fillId="59" borderId="0" applyNumberFormat="0" applyBorder="0" applyAlignment="0" applyProtection="0">
      <alignment vertical="center"/>
    </xf>
    <xf numFmtId="0" fontId="118" fillId="59" borderId="0" applyNumberFormat="0" applyBorder="0" applyAlignment="0" applyProtection="0">
      <alignment vertical="center"/>
    </xf>
    <xf numFmtId="0" fontId="118" fillId="59" borderId="0" applyNumberFormat="0" applyBorder="0" applyAlignment="0" applyProtection="0">
      <alignment vertical="center"/>
    </xf>
    <xf numFmtId="0" fontId="118" fillId="59" borderId="0" applyNumberFormat="0" applyBorder="0" applyAlignment="0" applyProtection="0">
      <alignment vertical="center"/>
    </xf>
    <xf numFmtId="0" fontId="118" fillId="59" borderId="0" applyNumberFormat="0" applyBorder="0" applyAlignment="0" applyProtection="0">
      <alignment vertical="center"/>
    </xf>
    <xf numFmtId="0" fontId="118" fillId="59" borderId="0" applyNumberFormat="0" applyBorder="0" applyAlignment="0" applyProtection="0">
      <alignment vertical="center"/>
    </xf>
    <xf numFmtId="0" fontId="118" fillId="59" borderId="0" applyNumberFormat="0" applyBorder="0" applyAlignment="0" applyProtection="0">
      <alignment vertical="center"/>
    </xf>
    <xf numFmtId="0" fontId="118" fillId="59" borderId="0" applyNumberFormat="0" applyBorder="0" applyAlignment="0" applyProtection="0">
      <alignment vertical="center"/>
    </xf>
    <xf numFmtId="0" fontId="118" fillId="59" borderId="0" applyNumberFormat="0" applyBorder="0" applyAlignment="0" applyProtection="0">
      <alignment vertical="center"/>
    </xf>
    <xf numFmtId="0" fontId="118" fillId="59" borderId="0" applyNumberFormat="0" applyBorder="0" applyAlignment="0" applyProtection="0">
      <alignment vertical="center"/>
    </xf>
    <xf numFmtId="0" fontId="118" fillId="59" borderId="0" applyNumberFormat="0" applyBorder="0" applyAlignment="0" applyProtection="0">
      <alignment vertical="center"/>
    </xf>
    <xf numFmtId="0" fontId="118" fillId="59" borderId="0" applyNumberFormat="0" applyBorder="0" applyAlignment="0" applyProtection="0">
      <alignment vertical="center"/>
    </xf>
    <xf numFmtId="0" fontId="118" fillId="59" borderId="0" applyNumberFormat="0" applyBorder="0" applyAlignment="0" applyProtection="0">
      <alignment vertical="center"/>
    </xf>
    <xf numFmtId="0" fontId="118" fillId="59" borderId="0" applyNumberFormat="0" applyBorder="0" applyAlignment="0" applyProtection="0">
      <alignment vertical="center"/>
    </xf>
    <xf numFmtId="0" fontId="28" fillId="14" borderId="0" applyNumberFormat="0" applyBorder="0" applyAlignment="0" applyProtection="0">
      <alignment vertical="center"/>
    </xf>
    <xf numFmtId="0" fontId="118" fillId="59" borderId="0" applyNumberFormat="0" applyBorder="0" applyAlignment="0" applyProtection="0">
      <alignment vertical="center"/>
    </xf>
    <xf numFmtId="0" fontId="118" fillId="59" borderId="0" applyNumberFormat="0" applyBorder="0" applyAlignment="0" applyProtection="0">
      <alignment vertical="center"/>
    </xf>
    <xf numFmtId="0" fontId="118" fillId="59" borderId="0" applyNumberFormat="0" applyBorder="0" applyAlignment="0" applyProtection="0">
      <alignment vertical="center"/>
    </xf>
    <xf numFmtId="0" fontId="118" fillId="59" borderId="0" applyNumberFormat="0" applyBorder="0" applyAlignment="0" applyProtection="0">
      <alignment vertical="center"/>
    </xf>
    <xf numFmtId="0" fontId="118" fillId="59" borderId="0" applyNumberFormat="0" applyBorder="0" applyAlignment="0" applyProtection="0">
      <alignment vertical="center"/>
    </xf>
    <xf numFmtId="0" fontId="118" fillId="59" borderId="0" applyNumberFormat="0" applyBorder="0" applyAlignment="0" applyProtection="0">
      <alignment vertical="center"/>
    </xf>
    <xf numFmtId="0" fontId="118" fillId="59" borderId="0" applyNumberFormat="0" applyBorder="0" applyAlignment="0" applyProtection="0">
      <alignment vertical="center"/>
    </xf>
    <xf numFmtId="0" fontId="118" fillId="59" borderId="0" applyNumberFormat="0" applyBorder="0" applyAlignment="0" applyProtection="0">
      <alignment vertical="center"/>
    </xf>
    <xf numFmtId="0" fontId="118" fillId="59" borderId="0" applyNumberFormat="0" applyBorder="0" applyAlignment="0" applyProtection="0">
      <alignment vertical="center"/>
    </xf>
    <xf numFmtId="0" fontId="118" fillId="59" borderId="0" applyNumberFormat="0" applyBorder="0" applyAlignment="0" applyProtection="0">
      <alignment vertical="center"/>
    </xf>
    <xf numFmtId="0" fontId="28" fillId="14" borderId="0" applyNumberFormat="0" applyBorder="0" applyAlignment="0" applyProtection="0">
      <alignment vertical="center"/>
    </xf>
    <xf numFmtId="0" fontId="118" fillId="59" borderId="0" applyNumberFormat="0" applyBorder="0" applyAlignment="0" applyProtection="0">
      <alignment vertical="center"/>
    </xf>
    <xf numFmtId="0" fontId="118" fillId="59" borderId="0" applyNumberFormat="0" applyBorder="0" applyAlignment="0" applyProtection="0">
      <alignment vertical="center"/>
    </xf>
    <xf numFmtId="0" fontId="118" fillId="59" borderId="0" applyNumberFormat="0" applyBorder="0" applyAlignment="0" applyProtection="0">
      <alignment vertical="center"/>
    </xf>
    <xf numFmtId="0" fontId="118" fillId="59" borderId="0" applyNumberFormat="0" applyBorder="0" applyAlignment="0" applyProtection="0">
      <alignment vertical="center"/>
    </xf>
    <xf numFmtId="0" fontId="118" fillId="59" borderId="0" applyNumberFormat="0" applyBorder="0" applyAlignment="0" applyProtection="0">
      <alignment vertical="center"/>
    </xf>
    <xf numFmtId="0" fontId="118" fillId="59" borderId="0" applyNumberFormat="0" applyBorder="0" applyAlignment="0" applyProtection="0">
      <alignment vertical="center"/>
    </xf>
    <xf numFmtId="0" fontId="118" fillId="59" borderId="0" applyNumberFormat="0" applyBorder="0" applyAlignment="0" applyProtection="0">
      <alignment vertical="center"/>
    </xf>
    <xf numFmtId="0" fontId="118" fillId="59" borderId="0" applyNumberFormat="0" applyBorder="0" applyAlignment="0" applyProtection="0">
      <alignment vertical="center"/>
    </xf>
    <xf numFmtId="0" fontId="118" fillId="59" borderId="0" applyNumberFormat="0" applyBorder="0" applyAlignment="0" applyProtection="0">
      <alignment vertical="center"/>
    </xf>
    <xf numFmtId="0" fontId="118" fillId="59" borderId="0" applyNumberFormat="0" applyBorder="0" applyAlignment="0" applyProtection="0">
      <alignment vertical="center"/>
    </xf>
    <xf numFmtId="0" fontId="118" fillId="59" borderId="0" applyNumberFormat="0" applyBorder="0" applyAlignment="0" applyProtection="0">
      <alignment vertical="center"/>
    </xf>
    <xf numFmtId="0" fontId="118" fillId="59" borderId="0" applyNumberFormat="0" applyBorder="0" applyAlignment="0" applyProtection="0">
      <alignment vertical="center"/>
    </xf>
    <xf numFmtId="0" fontId="118" fillId="60" borderId="0" applyNumberFormat="0" applyBorder="0" applyAlignment="0" applyProtection="0">
      <alignment vertical="center"/>
    </xf>
    <xf numFmtId="0" fontId="118" fillId="60" borderId="0" applyNumberFormat="0" applyBorder="0" applyAlignment="0" applyProtection="0">
      <alignment vertical="center"/>
    </xf>
    <xf numFmtId="0" fontId="118" fillId="60" borderId="0" applyNumberFormat="0" applyBorder="0" applyAlignment="0" applyProtection="0">
      <alignment vertical="center"/>
    </xf>
    <xf numFmtId="0" fontId="118" fillId="60" borderId="0" applyNumberFormat="0" applyBorder="0" applyAlignment="0" applyProtection="0">
      <alignment vertical="center"/>
    </xf>
    <xf numFmtId="0" fontId="118" fillId="60" borderId="0" applyNumberFormat="0" applyBorder="0" applyAlignment="0" applyProtection="0">
      <alignment vertical="center"/>
    </xf>
    <xf numFmtId="0" fontId="118" fillId="60" borderId="0" applyNumberFormat="0" applyBorder="0" applyAlignment="0" applyProtection="0">
      <alignment vertical="center"/>
    </xf>
    <xf numFmtId="0" fontId="118" fillId="60" borderId="0" applyNumberFormat="0" applyBorder="0" applyAlignment="0" applyProtection="0">
      <alignment vertical="center"/>
    </xf>
    <xf numFmtId="0" fontId="118" fillId="60" borderId="0" applyNumberFormat="0" applyBorder="0" applyAlignment="0" applyProtection="0">
      <alignment vertical="center"/>
    </xf>
    <xf numFmtId="0" fontId="118" fillId="60" borderId="0" applyNumberFormat="0" applyBorder="0" applyAlignment="0" applyProtection="0">
      <alignment vertical="center"/>
    </xf>
    <xf numFmtId="0" fontId="118" fillId="60" borderId="0" applyNumberFormat="0" applyBorder="0" applyAlignment="0" applyProtection="0">
      <alignment vertical="center"/>
    </xf>
    <xf numFmtId="0" fontId="118" fillId="60" borderId="0" applyNumberFormat="0" applyBorder="0" applyAlignment="0" applyProtection="0">
      <alignment vertical="center"/>
    </xf>
    <xf numFmtId="0" fontId="118" fillId="60" borderId="0" applyNumberFormat="0" applyBorder="0" applyAlignment="0" applyProtection="0">
      <alignment vertical="center"/>
    </xf>
    <xf numFmtId="0" fontId="118" fillId="60" borderId="0" applyNumberFormat="0" applyBorder="0" applyAlignment="0" applyProtection="0">
      <alignment vertical="center"/>
    </xf>
    <xf numFmtId="0" fontId="118" fillId="60" borderId="0" applyNumberFormat="0" applyBorder="0" applyAlignment="0" applyProtection="0">
      <alignment vertical="center"/>
    </xf>
    <xf numFmtId="0" fontId="118" fillId="60" borderId="0" applyNumberFormat="0" applyBorder="0" applyAlignment="0" applyProtection="0">
      <alignment vertical="center"/>
    </xf>
    <xf numFmtId="0" fontId="118" fillId="60" borderId="0" applyNumberFormat="0" applyBorder="0" applyAlignment="0" applyProtection="0">
      <alignment vertical="center"/>
    </xf>
    <xf numFmtId="0" fontId="118" fillId="60" borderId="0" applyNumberFormat="0" applyBorder="0" applyAlignment="0" applyProtection="0">
      <alignment vertical="center"/>
    </xf>
    <xf numFmtId="0" fontId="118" fillId="60" borderId="0" applyNumberFormat="0" applyBorder="0" applyAlignment="0" applyProtection="0">
      <alignment vertical="center"/>
    </xf>
    <xf numFmtId="0" fontId="118" fillId="60" borderId="0" applyNumberFormat="0" applyBorder="0" applyAlignment="0" applyProtection="0">
      <alignment vertical="center"/>
    </xf>
    <xf numFmtId="0" fontId="118" fillId="60" borderId="0" applyNumberFormat="0" applyBorder="0" applyAlignment="0" applyProtection="0">
      <alignment vertical="center"/>
    </xf>
    <xf numFmtId="0" fontId="28" fillId="24" borderId="0" applyNumberFormat="0" applyBorder="0" applyAlignment="0" applyProtection="0">
      <alignment vertical="center"/>
    </xf>
    <xf numFmtId="0" fontId="28" fillId="20" borderId="0" applyNumberFormat="0" applyBorder="0" applyAlignment="0" applyProtection="0">
      <alignment vertical="center"/>
    </xf>
    <xf numFmtId="0" fontId="118" fillId="60" borderId="0" applyNumberFormat="0" applyBorder="0" applyAlignment="0" applyProtection="0">
      <alignment vertical="center"/>
    </xf>
    <xf numFmtId="0" fontId="118" fillId="60" borderId="0" applyNumberFormat="0" applyBorder="0" applyAlignment="0" applyProtection="0">
      <alignment vertical="center"/>
    </xf>
    <xf numFmtId="0" fontId="118" fillId="60" borderId="0" applyNumberFormat="0" applyBorder="0" applyAlignment="0" applyProtection="0">
      <alignment vertical="center"/>
    </xf>
    <xf numFmtId="0" fontId="118" fillId="60" borderId="0" applyNumberFormat="0" applyBorder="0" applyAlignment="0" applyProtection="0">
      <alignment vertical="center"/>
    </xf>
    <xf numFmtId="0" fontId="118" fillId="60" borderId="0" applyNumberFormat="0" applyBorder="0" applyAlignment="0" applyProtection="0">
      <alignment vertical="center"/>
    </xf>
    <xf numFmtId="0" fontId="118" fillId="60" borderId="0" applyNumberFormat="0" applyBorder="0" applyAlignment="0" applyProtection="0">
      <alignment vertical="center"/>
    </xf>
    <xf numFmtId="0" fontId="118" fillId="60" borderId="0" applyNumberFormat="0" applyBorder="0" applyAlignment="0" applyProtection="0">
      <alignment vertical="center"/>
    </xf>
    <xf numFmtId="0" fontId="118" fillId="60" borderId="0" applyNumberFormat="0" applyBorder="0" applyAlignment="0" applyProtection="0">
      <alignment vertical="center"/>
    </xf>
    <xf numFmtId="0" fontId="118" fillId="60" borderId="0" applyNumberFormat="0" applyBorder="0" applyAlignment="0" applyProtection="0">
      <alignment vertical="center"/>
    </xf>
    <xf numFmtId="0" fontId="118" fillId="60" borderId="0" applyNumberFormat="0" applyBorder="0" applyAlignment="0" applyProtection="0">
      <alignment vertical="center"/>
    </xf>
    <xf numFmtId="0" fontId="28" fillId="24" borderId="0" applyNumberFormat="0" applyBorder="0" applyAlignment="0" applyProtection="0">
      <alignment vertical="center"/>
    </xf>
    <xf numFmtId="0" fontId="118" fillId="60" borderId="0" applyNumberFormat="0" applyBorder="0" applyAlignment="0" applyProtection="0">
      <alignment vertical="center"/>
    </xf>
    <xf numFmtId="0" fontId="118" fillId="60" borderId="0" applyNumberFormat="0" applyBorder="0" applyAlignment="0" applyProtection="0">
      <alignment vertical="center"/>
    </xf>
    <xf numFmtId="0" fontId="118" fillId="60" borderId="0" applyNumberFormat="0" applyBorder="0" applyAlignment="0" applyProtection="0">
      <alignment vertical="center"/>
    </xf>
    <xf numFmtId="0" fontId="118" fillId="60" borderId="0" applyNumberFormat="0" applyBorder="0" applyAlignment="0" applyProtection="0">
      <alignment vertical="center"/>
    </xf>
    <xf numFmtId="0" fontId="118" fillId="60" borderId="0" applyNumberFormat="0" applyBorder="0" applyAlignment="0" applyProtection="0">
      <alignment vertical="center"/>
    </xf>
    <xf numFmtId="0" fontId="118" fillId="60" borderId="0" applyNumberFormat="0" applyBorder="0" applyAlignment="0" applyProtection="0">
      <alignment vertical="center"/>
    </xf>
    <xf numFmtId="0" fontId="118" fillId="60" borderId="0" applyNumberFormat="0" applyBorder="0" applyAlignment="0" applyProtection="0">
      <alignment vertical="center"/>
    </xf>
    <xf numFmtId="0" fontId="118" fillId="60" borderId="0" applyNumberFormat="0" applyBorder="0" applyAlignment="0" applyProtection="0">
      <alignment vertical="center"/>
    </xf>
    <xf numFmtId="0" fontId="118" fillId="60" borderId="0" applyNumberFormat="0" applyBorder="0" applyAlignment="0" applyProtection="0">
      <alignment vertical="center"/>
    </xf>
    <xf numFmtId="0" fontId="118" fillId="60" borderId="0" applyNumberFormat="0" applyBorder="0" applyAlignment="0" applyProtection="0">
      <alignment vertical="center"/>
    </xf>
    <xf numFmtId="0" fontId="118" fillId="60" borderId="0" applyNumberFormat="0" applyBorder="0" applyAlignment="0" applyProtection="0">
      <alignment vertical="center"/>
    </xf>
    <xf numFmtId="0" fontId="118" fillId="60" borderId="0" applyNumberFormat="0" applyBorder="0" applyAlignment="0" applyProtection="0">
      <alignment vertical="center"/>
    </xf>
    <xf numFmtId="0" fontId="181" fillId="0" borderId="0" applyNumberFormat="0" applyFill="0" applyBorder="0" applyAlignment="0" applyProtection="0">
      <alignment vertical="center"/>
    </xf>
    <xf numFmtId="0" fontId="181" fillId="0" borderId="0" applyNumberFormat="0" applyFill="0" applyBorder="0" applyAlignment="0" applyProtection="0">
      <alignment vertical="center"/>
    </xf>
    <xf numFmtId="0" fontId="181" fillId="0" borderId="0" applyNumberFormat="0" applyFill="0" applyBorder="0" applyAlignment="0" applyProtection="0">
      <alignment vertical="center"/>
    </xf>
    <xf numFmtId="0" fontId="181" fillId="0" borderId="0" applyNumberFormat="0" applyFill="0" applyBorder="0" applyAlignment="0" applyProtection="0">
      <alignment vertical="center"/>
    </xf>
    <xf numFmtId="0" fontId="181" fillId="0" borderId="0" applyNumberFormat="0" applyFill="0" applyBorder="0" applyAlignment="0" applyProtection="0">
      <alignment vertical="center"/>
    </xf>
    <xf numFmtId="0" fontId="181" fillId="0" borderId="0" applyNumberFormat="0" applyFill="0" applyBorder="0" applyAlignment="0" applyProtection="0">
      <alignment vertical="center"/>
    </xf>
    <xf numFmtId="0" fontId="181" fillId="0" borderId="0" applyNumberFormat="0" applyFill="0" applyBorder="0" applyAlignment="0" applyProtection="0">
      <alignment vertical="center"/>
    </xf>
    <xf numFmtId="0" fontId="181" fillId="0" borderId="0" applyNumberFormat="0" applyFill="0" applyBorder="0" applyAlignment="0" applyProtection="0">
      <alignment vertical="center"/>
    </xf>
    <xf numFmtId="0" fontId="181" fillId="0" borderId="0" applyNumberFormat="0" applyFill="0" applyBorder="0" applyAlignment="0" applyProtection="0">
      <alignment vertical="center"/>
    </xf>
    <xf numFmtId="0" fontId="181" fillId="0" borderId="0" applyNumberFormat="0" applyFill="0" applyBorder="0" applyAlignment="0" applyProtection="0">
      <alignment vertical="center"/>
    </xf>
    <xf numFmtId="0" fontId="181" fillId="0" borderId="0" applyNumberFormat="0" applyFill="0" applyBorder="0" applyAlignment="0" applyProtection="0">
      <alignment vertical="center"/>
    </xf>
    <xf numFmtId="0" fontId="181" fillId="0" borderId="0" applyNumberFormat="0" applyFill="0" applyBorder="0" applyAlignment="0" applyProtection="0">
      <alignment vertical="center"/>
    </xf>
    <xf numFmtId="0" fontId="181" fillId="0" borderId="0" applyNumberFormat="0" applyFill="0" applyBorder="0" applyAlignment="0" applyProtection="0">
      <alignment vertical="center"/>
    </xf>
    <xf numFmtId="0" fontId="181" fillId="0" borderId="0" applyNumberFormat="0" applyFill="0" applyBorder="0" applyAlignment="0" applyProtection="0">
      <alignment vertical="center"/>
    </xf>
    <xf numFmtId="0" fontId="181" fillId="0" borderId="0" applyNumberFormat="0" applyFill="0" applyBorder="0" applyAlignment="0" applyProtection="0">
      <alignment vertical="center"/>
    </xf>
    <xf numFmtId="0" fontId="181" fillId="0" borderId="0" applyNumberFormat="0" applyFill="0" applyBorder="0" applyAlignment="0" applyProtection="0">
      <alignment vertical="center"/>
    </xf>
    <xf numFmtId="0" fontId="181" fillId="0" borderId="0" applyNumberFormat="0" applyFill="0" applyBorder="0" applyAlignment="0" applyProtection="0">
      <alignment vertical="center"/>
    </xf>
    <xf numFmtId="0" fontId="181" fillId="0" borderId="0" applyNumberFormat="0" applyFill="0" applyBorder="0" applyAlignment="0" applyProtection="0">
      <alignment vertical="center"/>
    </xf>
    <xf numFmtId="0" fontId="181" fillId="0" borderId="0" applyNumberFormat="0" applyFill="0" applyBorder="0" applyAlignment="0" applyProtection="0">
      <alignment vertical="center"/>
    </xf>
    <xf numFmtId="0" fontId="181" fillId="0" borderId="0" applyNumberFormat="0" applyFill="0" applyBorder="0" applyAlignment="0" applyProtection="0">
      <alignment vertical="center"/>
    </xf>
    <xf numFmtId="0" fontId="29" fillId="0" borderId="0" applyNumberFormat="0" applyFill="0" applyBorder="0" applyAlignment="0" applyProtection="0">
      <alignment vertical="center"/>
    </xf>
    <xf numFmtId="0" fontId="181" fillId="0" borderId="0" applyNumberFormat="0" applyFill="0" applyBorder="0" applyAlignment="0" applyProtection="0">
      <alignment vertical="center"/>
    </xf>
    <xf numFmtId="0" fontId="181" fillId="0" borderId="0" applyNumberFormat="0" applyFill="0" applyBorder="0" applyAlignment="0" applyProtection="0">
      <alignment vertical="center"/>
    </xf>
    <xf numFmtId="0" fontId="181" fillId="0" borderId="0" applyNumberFormat="0" applyFill="0" applyBorder="0" applyAlignment="0" applyProtection="0">
      <alignment vertical="center"/>
    </xf>
    <xf numFmtId="0" fontId="181" fillId="0" borderId="0" applyNumberFormat="0" applyFill="0" applyBorder="0" applyAlignment="0" applyProtection="0">
      <alignment vertical="center"/>
    </xf>
    <xf numFmtId="0" fontId="181" fillId="0" borderId="0" applyNumberFormat="0" applyFill="0" applyBorder="0" applyAlignment="0" applyProtection="0">
      <alignment vertical="center"/>
    </xf>
    <xf numFmtId="0" fontId="181" fillId="0" borderId="0" applyNumberFormat="0" applyFill="0" applyBorder="0" applyAlignment="0" applyProtection="0">
      <alignment vertical="center"/>
    </xf>
    <xf numFmtId="0" fontId="181" fillId="0" borderId="0" applyNumberFormat="0" applyFill="0" applyBorder="0" applyAlignment="0" applyProtection="0">
      <alignment vertical="center"/>
    </xf>
    <xf numFmtId="0" fontId="181" fillId="0" borderId="0" applyNumberFormat="0" applyFill="0" applyBorder="0" applyAlignment="0" applyProtection="0">
      <alignment vertical="center"/>
    </xf>
    <xf numFmtId="0" fontId="181" fillId="0" borderId="0" applyNumberFormat="0" applyFill="0" applyBorder="0" applyAlignment="0" applyProtection="0">
      <alignment vertical="center"/>
    </xf>
    <xf numFmtId="0" fontId="181" fillId="0" borderId="0" applyNumberFormat="0" applyFill="0" applyBorder="0" applyAlignment="0" applyProtection="0">
      <alignment vertical="center"/>
    </xf>
    <xf numFmtId="0" fontId="29" fillId="0" borderId="0" applyNumberFormat="0" applyFill="0" applyBorder="0" applyAlignment="0" applyProtection="0">
      <alignment vertical="center"/>
    </xf>
    <xf numFmtId="0" fontId="181" fillId="0" borderId="0" applyNumberFormat="0" applyFill="0" applyBorder="0" applyAlignment="0" applyProtection="0">
      <alignment vertical="center"/>
    </xf>
    <xf numFmtId="0" fontId="181" fillId="0" borderId="0" applyNumberFormat="0" applyFill="0" applyBorder="0" applyAlignment="0" applyProtection="0">
      <alignment vertical="center"/>
    </xf>
    <xf numFmtId="0" fontId="181" fillId="0" borderId="0" applyNumberFormat="0" applyFill="0" applyBorder="0" applyAlignment="0" applyProtection="0">
      <alignment vertical="center"/>
    </xf>
    <xf numFmtId="0" fontId="181" fillId="0" borderId="0" applyNumberFormat="0" applyFill="0" applyBorder="0" applyAlignment="0" applyProtection="0">
      <alignment vertical="center"/>
    </xf>
    <xf numFmtId="0" fontId="181" fillId="0" borderId="0" applyNumberFormat="0" applyFill="0" applyBorder="0" applyAlignment="0" applyProtection="0">
      <alignment vertical="center"/>
    </xf>
    <xf numFmtId="0" fontId="181" fillId="0" borderId="0" applyNumberFormat="0" applyFill="0" applyBorder="0" applyAlignment="0" applyProtection="0">
      <alignment vertical="center"/>
    </xf>
    <xf numFmtId="0" fontId="181" fillId="0" borderId="0" applyNumberFormat="0" applyFill="0" applyBorder="0" applyAlignment="0" applyProtection="0">
      <alignment vertical="center"/>
    </xf>
    <xf numFmtId="0" fontId="181" fillId="0" borderId="0" applyNumberFormat="0" applyFill="0" applyBorder="0" applyAlignment="0" applyProtection="0">
      <alignment vertical="center"/>
    </xf>
    <xf numFmtId="0" fontId="181" fillId="0" borderId="0" applyNumberFormat="0" applyFill="0" applyBorder="0" applyAlignment="0" applyProtection="0">
      <alignment vertical="center"/>
    </xf>
    <xf numFmtId="0" fontId="181" fillId="0" borderId="0" applyNumberFormat="0" applyFill="0" applyBorder="0" applyAlignment="0" applyProtection="0">
      <alignment vertical="center"/>
    </xf>
    <xf numFmtId="0" fontId="181" fillId="0" borderId="0" applyNumberFormat="0" applyFill="0" applyBorder="0" applyAlignment="0" applyProtection="0">
      <alignment vertical="center"/>
    </xf>
    <xf numFmtId="0" fontId="181" fillId="0" borderId="0" applyNumberFormat="0" applyFill="0" applyBorder="0" applyAlignment="0" applyProtection="0">
      <alignment vertical="center"/>
    </xf>
    <xf numFmtId="0" fontId="182" fillId="69" borderId="191" applyNumberFormat="0" applyAlignment="0" applyProtection="0">
      <alignment vertical="center"/>
    </xf>
    <xf numFmtId="0" fontId="182" fillId="69" borderId="191" applyNumberFormat="0" applyAlignment="0" applyProtection="0">
      <alignment vertical="center"/>
    </xf>
    <xf numFmtId="0" fontId="182" fillId="69" borderId="191" applyNumberFormat="0" applyAlignment="0" applyProtection="0">
      <alignment vertical="center"/>
    </xf>
    <xf numFmtId="0" fontId="182" fillId="69" borderId="191" applyNumberFormat="0" applyAlignment="0" applyProtection="0">
      <alignment vertical="center"/>
    </xf>
    <xf numFmtId="0" fontId="182" fillId="69" borderId="191" applyNumberFormat="0" applyAlignment="0" applyProtection="0">
      <alignment vertical="center"/>
    </xf>
    <xf numFmtId="0" fontId="182" fillId="69" borderId="191" applyNumberFormat="0" applyAlignment="0" applyProtection="0">
      <alignment vertical="center"/>
    </xf>
    <xf numFmtId="0" fontId="182" fillId="69" borderId="191" applyNumberFormat="0" applyAlignment="0" applyProtection="0">
      <alignment vertical="center"/>
    </xf>
    <xf numFmtId="0" fontId="182" fillId="69" borderId="191" applyNumberFormat="0" applyAlignment="0" applyProtection="0">
      <alignment vertical="center"/>
    </xf>
    <xf numFmtId="0" fontId="182" fillId="69" borderId="191" applyNumberFormat="0" applyAlignment="0" applyProtection="0">
      <alignment vertical="center"/>
    </xf>
    <xf numFmtId="0" fontId="182" fillId="69" borderId="191" applyNumberFormat="0" applyAlignment="0" applyProtection="0">
      <alignment vertical="center"/>
    </xf>
    <xf numFmtId="0" fontId="131" fillId="9" borderId="10" applyNumberFormat="0" applyAlignment="0" applyProtection="0">
      <alignment vertical="center"/>
    </xf>
    <xf numFmtId="0" fontId="131" fillId="9" borderId="10" applyNumberFormat="0" applyAlignment="0" applyProtection="0">
      <alignment vertical="center"/>
    </xf>
    <xf numFmtId="0" fontId="131" fillId="9" borderId="10" applyNumberFormat="0" applyAlignment="0" applyProtection="0">
      <alignment vertical="center"/>
    </xf>
    <xf numFmtId="0" fontId="131" fillId="9" borderId="10" applyNumberFormat="0" applyAlignment="0" applyProtection="0">
      <alignment vertical="center"/>
    </xf>
    <xf numFmtId="0" fontId="131" fillId="9" borderId="10" applyNumberFormat="0" applyAlignment="0" applyProtection="0">
      <alignment vertical="center"/>
    </xf>
    <xf numFmtId="0" fontId="131" fillId="9" borderId="10" applyNumberFormat="0" applyAlignment="0" applyProtection="0">
      <alignment vertical="center"/>
    </xf>
    <xf numFmtId="0" fontId="131" fillId="9" borderId="10" applyNumberFormat="0" applyAlignment="0" applyProtection="0">
      <alignment vertical="center"/>
    </xf>
    <xf numFmtId="0" fontId="131" fillId="9" borderId="10" applyNumberFormat="0" applyAlignment="0" applyProtection="0">
      <alignment vertical="center"/>
    </xf>
    <xf numFmtId="0" fontId="131" fillId="9" borderId="10" applyNumberFormat="0" applyAlignment="0" applyProtection="0">
      <alignment vertical="center"/>
    </xf>
    <xf numFmtId="0" fontId="131" fillId="9" borderId="10" applyNumberFormat="0" applyAlignment="0" applyProtection="0">
      <alignment vertical="center"/>
    </xf>
    <xf numFmtId="0" fontId="131" fillId="9" borderId="10" applyNumberFormat="0" applyAlignment="0" applyProtection="0">
      <alignment vertical="center"/>
    </xf>
    <xf numFmtId="0" fontId="131" fillId="9" borderId="10" applyNumberFormat="0" applyAlignment="0" applyProtection="0">
      <alignment vertical="center"/>
    </xf>
    <xf numFmtId="0" fontId="131" fillId="9" borderId="10" applyNumberFormat="0" applyAlignment="0" applyProtection="0">
      <alignment vertical="center"/>
    </xf>
    <xf numFmtId="0" fontId="131" fillId="9" borderId="10" applyNumberFormat="0" applyAlignment="0" applyProtection="0">
      <alignment vertical="center"/>
    </xf>
    <xf numFmtId="0" fontId="131" fillId="9" borderId="10" applyNumberFormat="0" applyAlignment="0" applyProtection="0">
      <alignment vertical="center"/>
    </xf>
    <xf numFmtId="0" fontId="131" fillId="9" borderId="10" applyNumberFormat="0" applyAlignment="0" applyProtection="0">
      <alignment vertical="center"/>
    </xf>
    <xf numFmtId="0" fontId="131" fillId="9" borderId="10" applyNumberFormat="0" applyAlignment="0" applyProtection="0">
      <alignment vertical="center"/>
    </xf>
    <xf numFmtId="0" fontId="131" fillId="9" borderId="10" applyNumberFormat="0" applyAlignment="0" applyProtection="0">
      <alignment vertical="center"/>
    </xf>
    <xf numFmtId="0" fontId="131" fillId="9" borderId="10" applyNumberFormat="0" applyAlignment="0" applyProtection="0">
      <alignment vertical="center"/>
    </xf>
    <xf numFmtId="0" fontId="131" fillId="9" borderId="10" applyNumberFormat="0" applyAlignment="0" applyProtection="0">
      <alignment vertical="center"/>
    </xf>
    <xf numFmtId="0" fontId="131" fillId="9" borderId="10" applyNumberFormat="0" applyAlignment="0" applyProtection="0">
      <alignment vertical="center"/>
    </xf>
    <xf numFmtId="0" fontId="131" fillId="9" borderId="10" applyNumberFormat="0" applyAlignment="0" applyProtection="0">
      <alignment vertical="center"/>
    </xf>
    <xf numFmtId="0" fontId="131" fillId="9" borderId="10" applyNumberFormat="0" applyAlignment="0" applyProtection="0">
      <alignment vertical="center"/>
    </xf>
    <xf numFmtId="0" fontId="131" fillId="9" borderId="10" applyNumberFormat="0" applyAlignment="0" applyProtection="0">
      <alignment vertical="center"/>
    </xf>
    <xf numFmtId="0" fontId="131" fillId="9" borderId="10" applyNumberFormat="0" applyAlignment="0" applyProtection="0">
      <alignment vertical="center"/>
    </xf>
    <xf numFmtId="0" fontId="131" fillId="9" borderId="10" applyNumberFormat="0" applyAlignment="0" applyProtection="0">
      <alignment vertical="center"/>
    </xf>
    <xf numFmtId="0" fontId="131" fillId="9" borderId="10" applyNumberFormat="0" applyAlignment="0" applyProtection="0">
      <alignment vertical="center"/>
    </xf>
    <xf numFmtId="0" fontId="131" fillId="9" borderId="10" applyNumberFormat="0" applyAlignment="0" applyProtection="0">
      <alignment vertical="center"/>
    </xf>
    <xf numFmtId="0" fontId="131" fillId="9" borderId="10" applyNumberFormat="0" applyAlignment="0" applyProtection="0">
      <alignment vertical="center"/>
    </xf>
    <xf numFmtId="0" fontId="131" fillId="9" borderId="10" applyNumberFormat="0" applyAlignment="0" applyProtection="0">
      <alignment vertical="center"/>
    </xf>
    <xf numFmtId="0" fontId="131" fillId="9" borderId="10" applyNumberFormat="0" applyAlignment="0" applyProtection="0">
      <alignment vertical="center"/>
    </xf>
    <xf numFmtId="0" fontId="131" fillId="9" borderId="10" applyNumberFormat="0" applyAlignment="0" applyProtection="0">
      <alignment vertical="center"/>
    </xf>
    <xf numFmtId="0" fontId="131" fillId="9" borderId="10" applyNumberFormat="0" applyAlignment="0" applyProtection="0">
      <alignment vertical="center"/>
    </xf>
    <xf numFmtId="0" fontId="131" fillId="9" borderId="10" applyNumberFormat="0" applyAlignment="0" applyProtection="0">
      <alignment vertical="center"/>
    </xf>
    <xf numFmtId="0" fontId="131" fillId="9" borderId="10" applyNumberFormat="0" applyAlignment="0" applyProtection="0">
      <alignment vertical="center"/>
    </xf>
    <xf numFmtId="0" fontId="131" fillId="9" borderId="10" applyNumberFormat="0" applyAlignment="0" applyProtection="0">
      <alignment vertical="center"/>
    </xf>
    <xf numFmtId="0" fontId="131" fillId="9" borderId="10" applyNumberFormat="0" applyAlignment="0" applyProtection="0">
      <alignment vertical="center"/>
    </xf>
    <xf numFmtId="0" fontId="131" fillId="9" borderId="10" applyNumberFormat="0" applyAlignment="0" applyProtection="0">
      <alignment vertical="center"/>
    </xf>
    <xf numFmtId="0" fontId="131" fillId="9" borderId="10" applyNumberFormat="0" applyAlignment="0" applyProtection="0">
      <alignment vertical="center"/>
    </xf>
    <xf numFmtId="0" fontId="131" fillId="9" borderId="10" applyNumberFormat="0" applyAlignment="0" applyProtection="0">
      <alignment vertical="center"/>
    </xf>
    <xf numFmtId="0" fontId="131" fillId="9" borderId="10" applyNumberFormat="0" applyAlignment="0" applyProtection="0">
      <alignment vertical="center"/>
    </xf>
    <xf numFmtId="0" fontId="131" fillId="9" borderId="10" applyNumberFormat="0" applyAlignment="0" applyProtection="0">
      <alignment vertical="center"/>
    </xf>
    <xf numFmtId="0" fontId="131" fillId="9" borderId="10" applyNumberFormat="0" applyAlignment="0" applyProtection="0">
      <alignment vertical="center"/>
    </xf>
    <xf numFmtId="0" fontId="131" fillId="9" borderId="10" applyNumberFormat="0" applyAlignment="0" applyProtection="0">
      <alignment vertical="center"/>
    </xf>
    <xf numFmtId="0" fontId="131" fillId="9" borderId="10" applyNumberFormat="0" applyAlignment="0" applyProtection="0">
      <alignment vertical="center"/>
    </xf>
    <xf numFmtId="0" fontId="131" fillId="9" borderId="10" applyNumberFormat="0" applyAlignment="0" applyProtection="0">
      <alignment vertical="center"/>
    </xf>
    <xf numFmtId="0" fontId="131" fillId="9" borderId="10" applyNumberFormat="0" applyAlignment="0" applyProtection="0">
      <alignment vertical="center"/>
    </xf>
    <xf numFmtId="0" fontId="131" fillId="9" borderId="10" applyNumberFormat="0" applyAlignment="0" applyProtection="0">
      <alignment vertical="center"/>
    </xf>
    <xf numFmtId="0" fontId="131" fillId="9" borderId="10" applyNumberFormat="0" applyAlignment="0" applyProtection="0">
      <alignment vertical="center"/>
    </xf>
    <xf numFmtId="0" fontId="131" fillId="9" borderId="10" applyNumberFormat="0" applyAlignment="0" applyProtection="0">
      <alignment vertical="center"/>
    </xf>
    <xf numFmtId="0" fontId="131" fillId="9" borderId="10" applyNumberFormat="0" applyAlignment="0" applyProtection="0">
      <alignment vertical="center"/>
    </xf>
    <xf numFmtId="0" fontId="131" fillId="9" borderId="10" applyNumberFormat="0" applyAlignment="0" applyProtection="0">
      <alignment vertical="center"/>
    </xf>
    <xf numFmtId="0" fontId="131" fillId="9" borderId="10" applyNumberFormat="0" applyAlignment="0" applyProtection="0">
      <alignment vertical="center"/>
    </xf>
    <xf numFmtId="0" fontId="131" fillId="9" borderId="10" applyNumberFormat="0" applyAlignment="0" applyProtection="0">
      <alignment vertical="center"/>
    </xf>
    <xf numFmtId="0" fontId="131" fillId="9" borderId="10" applyNumberFormat="0" applyAlignment="0" applyProtection="0">
      <alignment vertical="center"/>
    </xf>
    <xf numFmtId="0" fontId="131" fillId="9" borderId="10" applyNumberFormat="0" applyAlignment="0" applyProtection="0">
      <alignment vertical="center"/>
    </xf>
    <xf numFmtId="0" fontId="131" fillId="9" borderId="10" applyNumberFormat="0" applyAlignment="0" applyProtection="0">
      <alignment vertical="center"/>
    </xf>
    <xf numFmtId="0" fontId="131" fillId="9" borderId="10" applyNumberFormat="0" applyAlignment="0" applyProtection="0">
      <alignment vertical="center"/>
    </xf>
    <xf numFmtId="0" fontId="131" fillId="9" borderId="10" applyNumberFormat="0" applyAlignment="0" applyProtection="0">
      <alignment vertical="center"/>
    </xf>
    <xf numFmtId="0" fontId="131" fillId="9" borderId="10" applyNumberFormat="0" applyAlignment="0" applyProtection="0">
      <alignment vertical="center"/>
    </xf>
    <xf numFmtId="0" fontId="131" fillId="9" borderId="10" applyNumberFormat="0" applyAlignment="0" applyProtection="0">
      <alignment vertical="center"/>
    </xf>
    <xf numFmtId="0" fontId="131" fillId="9" borderId="10" applyNumberFormat="0" applyAlignment="0" applyProtection="0">
      <alignment vertical="center"/>
    </xf>
    <xf numFmtId="0" fontId="131" fillId="9" borderId="10" applyNumberFormat="0" applyAlignment="0" applyProtection="0">
      <alignment vertical="center"/>
    </xf>
    <xf numFmtId="0" fontId="131" fillId="9" borderId="10" applyNumberFormat="0" applyAlignment="0" applyProtection="0">
      <alignment vertical="center"/>
    </xf>
    <xf numFmtId="0" fontId="131" fillId="9" borderId="10" applyNumberFormat="0" applyAlignment="0" applyProtection="0">
      <alignment vertical="center"/>
    </xf>
    <xf numFmtId="0" fontId="131" fillId="9" borderId="10" applyNumberFormat="0" applyAlignment="0" applyProtection="0">
      <alignment vertical="center"/>
    </xf>
    <xf numFmtId="0" fontId="131" fillId="9" borderId="10" applyNumberFormat="0" applyAlignment="0" applyProtection="0">
      <alignment vertical="center"/>
    </xf>
    <xf numFmtId="0" fontId="131" fillId="9" borderId="10" applyNumberFormat="0" applyAlignment="0" applyProtection="0">
      <alignment vertical="center"/>
    </xf>
    <xf numFmtId="0" fontId="131" fillId="9" borderId="10" applyNumberFormat="0" applyAlignment="0" applyProtection="0">
      <alignment vertical="center"/>
    </xf>
    <xf numFmtId="0" fontId="131" fillId="9" borderId="10" applyNumberFormat="0" applyAlignment="0" applyProtection="0">
      <alignment vertical="center"/>
    </xf>
    <xf numFmtId="0" fontId="131" fillId="9" borderId="10" applyNumberFormat="0" applyAlignment="0" applyProtection="0">
      <alignment vertical="center"/>
    </xf>
    <xf numFmtId="0" fontId="131" fillId="9" borderId="10" applyNumberFormat="0" applyAlignment="0" applyProtection="0">
      <alignment vertical="center"/>
    </xf>
    <xf numFmtId="0" fontId="131" fillId="9" borderId="10" applyNumberFormat="0" applyAlignment="0" applyProtection="0">
      <alignment vertical="center"/>
    </xf>
    <xf numFmtId="0" fontId="131" fillId="9" borderId="10" applyNumberFormat="0" applyAlignment="0" applyProtection="0">
      <alignment vertical="center"/>
    </xf>
    <xf numFmtId="0" fontId="131" fillId="9" borderId="10" applyNumberFormat="0" applyAlignment="0" applyProtection="0">
      <alignment vertical="center"/>
    </xf>
    <xf numFmtId="0" fontId="131" fillId="9" borderId="10" applyNumberFormat="0" applyAlignment="0" applyProtection="0">
      <alignment vertical="center"/>
    </xf>
    <xf numFmtId="0" fontId="131" fillId="9" borderId="10" applyNumberFormat="0" applyAlignment="0" applyProtection="0">
      <alignment vertical="center"/>
    </xf>
    <xf numFmtId="0" fontId="131" fillId="9" borderId="10" applyNumberFormat="0" applyAlignment="0" applyProtection="0">
      <alignment vertical="center"/>
    </xf>
    <xf numFmtId="0" fontId="131" fillId="9" borderId="10" applyNumberFormat="0" applyAlignment="0" applyProtection="0">
      <alignment vertical="center"/>
    </xf>
    <xf numFmtId="0" fontId="131" fillId="9" borderId="10" applyNumberFormat="0" applyAlignment="0" applyProtection="0">
      <alignment vertical="center"/>
    </xf>
    <xf numFmtId="0" fontId="131" fillId="9" borderId="10" applyNumberFormat="0" applyAlignment="0" applyProtection="0">
      <alignment vertical="center"/>
    </xf>
    <xf numFmtId="0" fontId="131" fillId="9" borderId="10" applyNumberFormat="0" applyAlignment="0" applyProtection="0">
      <alignment vertical="center"/>
    </xf>
    <xf numFmtId="0" fontId="131" fillId="9" borderId="10" applyNumberFormat="0" applyAlignment="0" applyProtection="0">
      <alignment vertical="center"/>
    </xf>
    <xf numFmtId="0" fontId="131" fillId="9" borderId="10" applyNumberFormat="0" applyAlignment="0" applyProtection="0">
      <alignment vertical="center"/>
    </xf>
    <xf numFmtId="0" fontId="131" fillId="9" borderId="10" applyNumberFormat="0" applyAlignment="0" applyProtection="0">
      <alignment vertical="center"/>
    </xf>
    <xf numFmtId="0" fontId="131" fillId="9" borderId="10" applyNumberFormat="0" applyAlignment="0" applyProtection="0">
      <alignment vertical="center"/>
    </xf>
    <xf numFmtId="0" fontId="131" fillId="9" borderId="10" applyNumberFormat="0" applyAlignment="0" applyProtection="0">
      <alignment vertical="center"/>
    </xf>
    <xf numFmtId="0" fontId="131" fillId="9" borderId="10" applyNumberFormat="0" applyAlignment="0" applyProtection="0">
      <alignment vertical="center"/>
    </xf>
    <xf numFmtId="0" fontId="131" fillId="9" borderId="10" applyNumberFormat="0" applyAlignment="0" applyProtection="0">
      <alignment vertical="center"/>
    </xf>
    <xf numFmtId="0" fontId="131" fillId="9" borderId="10" applyNumberFormat="0" applyAlignment="0" applyProtection="0">
      <alignment vertical="center"/>
    </xf>
    <xf numFmtId="0" fontId="131" fillId="9" borderId="10" applyNumberFormat="0" applyAlignment="0" applyProtection="0">
      <alignment vertical="center"/>
    </xf>
    <xf numFmtId="0" fontId="131" fillId="9" borderId="10" applyNumberFormat="0" applyAlignment="0" applyProtection="0">
      <alignment vertical="center"/>
    </xf>
    <xf numFmtId="0" fontId="131" fillId="9" borderId="10" applyNumberFormat="0" applyAlignment="0" applyProtection="0">
      <alignment vertical="center"/>
    </xf>
    <xf numFmtId="0" fontId="131" fillId="9" borderId="10" applyNumberFormat="0" applyAlignment="0" applyProtection="0">
      <alignment vertical="center"/>
    </xf>
    <xf numFmtId="0" fontId="131" fillId="9" borderId="10" applyNumberFormat="0" applyAlignment="0" applyProtection="0">
      <alignment vertical="center"/>
    </xf>
    <xf numFmtId="0" fontId="131" fillId="9" borderId="10" applyNumberFormat="0" applyAlignment="0" applyProtection="0">
      <alignment vertical="center"/>
    </xf>
    <xf numFmtId="0" fontId="131" fillId="9" borderId="10" applyNumberFormat="0" applyAlignment="0" applyProtection="0">
      <alignment vertical="center"/>
    </xf>
    <xf numFmtId="0" fontId="131" fillId="9" borderId="10" applyNumberFormat="0" applyAlignment="0" applyProtection="0">
      <alignment vertical="center"/>
    </xf>
    <xf numFmtId="0" fontId="131" fillId="9" borderId="10" applyNumberFormat="0" applyAlignment="0" applyProtection="0">
      <alignment vertical="center"/>
    </xf>
    <xf numFmtId="0" fontId="131" fillId="9" borderId="10" applyNumberFormat="0" applyAlignment="0" applyProtection="0">
      <alignment vertical="center"/>
    </xf>
    <xf numFmtId="0" fontId="131" fillId="9" borderId="10" applyNumberFormat="0" applyAlignment="0" applyProtection="0">
      <alignment vertical="center"/>
    </xf>
    <xf numFmtId="0" fontId="131" fillId="9" borderId="10" applyNumberFormat="0" applyAlignment="0" applyProtection="0">
      <alignment vertical="center"/>
    </xf>
    <xf numFmtId="0" fontId="131" fillId="9" borderId="10" applyNumberFormat="0" applyAlignment="0" applyProtection="0">
      <alignment vertical="center"/>
    </xf>
    <xf numFmtId="0" fontId="131" fillId="9" borderId="10" applyNumberFormat="0" applyAlignment="0" applyProtection="0">
      <alignment vertical="center"/>
    </xf>
    <xf numFmtId="0" fontId="131" fillId="9" borderId="10" applyNumberFormat="0" applyAlignment="0" applyProtection="0">
      <alignment vertical="center"/>
    </xf>
    <xf numFmtId="0" fontId="131" fillId="9" borderId="10" applyNumberFormat="0" applyAlignment="0" applyProtection="0">
      <alignment vertical="center"/>
    </xf>
    <xf numFmtId="0" fontId="131" fillId="9" borderId="10" applyNumberFormat="0" applyAlignment="0" applyProtection="0">
      <alignment vertical="center"/>
    </xf>
    <xf numFmtId="0" fontId="131" fillId="9" borderId="10" applyNumberFormat="0" applyAlignment="0" applyProtection="0">
      <alignment vertical="center"/>
    </xf>
    <xf numFmtId="0" fontId="131" fillId="9" borderId="10" applyNumberFormat="0" applyAlignment="0" applyProtection="0">
      <alignment vertical="center"/>
    </xf>
    <xf numFmtId="0" fontId="131" fillId="9" borderId="10" applyNumberFormat="0" applyAlignment="0" applyProtection="0">
      <alignment vertical="center"/>
    </xf>
    <xf numFmtId="0" fontId="131" fillId="9" borderId="10" applyNumberFormat="0" applyAlignment="0" applyProtection="0">
      <alignment vertical="center"/>
    </xf>
    <xf numFmtId="0" fontId="131" fillId="9" borderId="10" applyNumberFormat="0" applyAlignment="0" applyProtection="0">
      <alignment vertical="center"/>
    </xf>
    <xf numFmtId="0" fontId="131" fillId="9" borderId="10" applyNumberFormat="0" applyAlignment="0" applyProtection="0">
      <alignment vertical="center"/>
    </xf>
    <xf numFmtId="0" fontId="131" fillId="9" borderId="10" applyNumberFormat="0" applyAlignment="0" applyProtection="0">
      <alignment vertical="center"/>
    </xf>
    <xf numFmtId="0" fontId="131" fillId="9" borderId="10" applyNumberFormat="0" applyAlignment="0" applyProtection="0">
      <alignment vertical="center"/>
    </xf>
    <xf numFmtId="0" fontId="131" fillId="9" borderId="10" applyNumberFormat="0" applyAlignment="0" applyProtection="0">
      <alignment vertical="center"/>
    </xf>
    <xf numFmtId="0" fontId="131" fillId="9" borderId="10" applyNumberFormat="0" applyAlignment="0" applyProtection="0">
      <alignment vertical="center"/>
    </xf>
    <xf numFmtId="0" fontId="131" fillId="9" borderId="10" applyNumberFormat="0" applyAlignment="0" applyProtection="0">
      <alignment vertical="center"/>
    </xf>
    <xf numFmtId="0" fontId="131" fillId="9" borderId="10" applyNumberFormat="0" applyAlignment="0" applyProtection="0">
      <alignment vertical="center"/>
    </xf>
    <xf numFmtId="0" fontId="131" fillId="9" borderId="10" applyNumberFormat="0" applyAlignment="0" applyProtection="0">
      <alignment vertical="center"/>
    </xf>
    <xf numFmtId="0" fontId="131" fillId="9" borderId="10" applyNumberFormat="0" applyAlignment="0" applyProtection="0">
      <alignment vertical="center"/>
    </xf>
    <xf numFmtId="0" fontId="131" fillId="9" borderId="10" applyNumberFormat="0" applyAlignment="0" applyProtection="0">
      <alignment vertical="center"/>
    </xf>
    <xf numFmtId="0" fontId="131" fillId="9" borderId="10" applyNumberFormat="0" applyAlignment="0" applyProtection="0">
      <alignment vertical="center"/>
    </xf>
    <xf numFmtId="0" fontId="131" fillId="9" borderId="10" applyNumberFormat="0" applyAlignment="0" applyProtection="0">
      <alignment vertical="center"/>
    </xf>
    <xf numFmtId="0" fontId="131" fillId="9" borderId="10" applyNumberFormat="0" applyAlignment="0" applyProtection="0">
      <alignment vertical="center"/>
    </xf>
    <xf numFmtId="0" fontId="131" fillId="9" borderId="10" applyNumberFormat="0" applyAlignment="0" applyProtection="0">
      <alignment vertical="center"/>
    </xf>
    <xf numFmtId="0" fontId="131" fillId="9" borderId="10" applyNumberFormat="0" applyAlignment="0" applyProtection="0">
      <alignment vertical="center"/>
    </xf>
    <xf numFmtId="0" fontId="131" fillId="9" borderId="10" applyNumberFormat="0" applyAlignment="0" applyProtection="0">
      <alignment vertical="center"/>
    </xf>
    <xf numFmtId="0" fontId="131" fillId="9" borderId="10" applyNumberFormat="0" applyAlignment="0" applyProtection="0">
      <alignment vertical="center"/>
    </xf>
    <xf numFmtId="0" fontId="131" fillId="9" borderId="10" applyNumberFormat="0" applyAlignment="0" applyProtection="0">
      <alignment vertical="center"/>
    </xf>
    <xf numFmtId="0" fontId="131" fillId="9" borderId="10" applyNumberFormat="0" applyAlignment="0" applyProtection="0">
      <alignment vertical="center"/>
    </xf>
    <xf numFmtId="0" fontId="131" fillId="9" borderId="10" applyNumberFormat="0" applyAlignment="0" applyProtection="0">
      <alignment vertical="center"/>
    </xf>
    <xf numFmtId="0" fontId="131" fillId="9" borderId="10" applyNumberFormat="0" applyAlignment="0" applyProtection="0">
      <alignment vertical="center"/>
    </xf>
    <xf numFmtId="0" fontId="131" fillId="9" borderId="10" applyNumberFormat="0" applyAlignment="0" applyProtection="0">
      <alignment vertical="center"/>
    </xf>
    <xf numFmtId="0" fontId="131" fillId="9" borderId="10" applyNumberFormat="0" applyAlignment="0" applyProtection="0">
      <alignment vertical="center"/>
    </xf>
    <xf numFmtId="0" fontId="30" fillId="9" borderId="10" applyNumberFormat="0" applyAlignment="0" applyProtection="0">
      <alignment vertical="center"/>
    </xf>
    <xf numFmtId="0" fontId="30" fillId="9" borderId="10" applyNumberFormat="0" applyAlignment="0" applyProtection="0">
      <alignment vertical="center"/>
    </xf>
    <xf numFmtId="0" fontId="30" fillId="9" borderId="10" applyNumberFormat="0" applyAlignment="0" applyProtection="0">
      <alignment vertical="center"/>
    </xf>
    <xf numFmtId="0" fontId="30" fillId="9" borderId="10" applyNumberFormat="0" applyAlignment="0" applyProtection="0">
      <alignment vertical="center"/>
    </xf>
    <xf numFmtId="0" fontId="30" fillId="9" borderId="10" applyNumberFormat="0" applyAlignment="0" applyProtection="0">
      <alignment vertical="center"/>
    </xf>
    <xf numFmtId="0" fontId="30" fillId="9" borderId="10" applyNumberFormat="0" applyAlignment="0" applyProtection="0">
      <alignment vertical="center"/>
    </xf>
    <xf numFmtId="0" fontId="30" fillId="9" borderId="10" applyNumberFormat="0" applyAlignment="0" applyProtection="0">
      <alignment vertical="center"/>
    </xf>
    <xf numFmtId="0" fontId="30" fillId="9" borderId="10" applyNumberFormat="0" applyAlignment="0" applyProtection="0">
      <alignment vertical="center"/>
    </xf>
    <xf numFmtId="0" fontId="30" fillId="9" borderId="10" applyNumberFormat="0" applyAlignment="0" applyProtection="0">
      <alignment vertical="center"/>
    </xf>
    <xf numFmtId="0" fontId="30" fillId="9" borderId="10" applyNumberFormat="0" applyAlignment="0" applyProtection="0">
      <alignment vertical="center"/>
    </xf>
    <xf numFmtId="0" fontId="30" fillId="9" borderId="10" applyNumberFormat="0" applyAlignment="0" applyProtection="0">
      <alignment vertical="center"/>
    </xf>
    <xf numFmtId="0" fontId="30" fillId="9" borderId="10" applyNumberFormat="0" applyAlignment="0" applyProtection="0">
      <alignment vertical="center"/>
    </xf>
    <xf numFmtId="0" fontId="30" fillId="9" borderId="10" applyNumberFormat="0" applyAlignment="0" applyProtection="0">
      <alignment vertical="center"/>
    </xf>
    <xf numFmtId="0" fontId="30" fillId="9" borderId="10" applyNumberFormat="0" applyAlignment="0" applyProtection="0">
      <alignment vertical="center"/>
    </xf>
    <xf numFmtId="0" fontId="30" fillId="9" borderId="10" applyNumberFormat="0" applyAlignment="0" applyProtection="0">
      <alignment vertical="center"/>
    </xf>
    <xf numFmtId="0" fontId="30" fillId="9" borderId="10" applyNumberFormat="0" applyAlignment="0" applyProtection="0">
      <alignment vertical="center"/>
    </xf>
    <xf numFmtId="0" fontId="30" fillId="9" borderId="10" applyNumberFormat="0" applyAlignment="0" applyProtection="0">
      <alignment vertical="center"/>
    </xf>
    <xf numFmtId="0" fontId="30" fillId="9" borderId="10" applyNumberFormat="0" applyAlignment="0" applyProtection="0">
      <alignment vertical="center"/>
    </xf>
    <xf numFmtId="0" fontId="30" fillId="9" borderId="10" applyNumberFormat="0" applyAlignment="0" applyProtection="0">
      <alignment vertical="center"/>
    </xf>
    <xf numFmtId="0" fontId="30" fillId="9" borderId="10" applyNumberFormat="0" applyAlignment="0" applyProtection="0">
      <alignment vertical="center"/>
    </xf>
    <xf numFmtId="0" fontId="30" fillId="9" borderId="10" applyNumberFormat="0" applyAlignment="0" applyProtection="0">
      <alignment vertical="center"/>
    </xf>
    <xf numFmtId="0" fontId="30" fillId="9" borderId="10" applyNumberFormat="0" applyAlignment="0" applyProtection="0">
      <alignment vertical="center"/>
    </xf>
    <xf numFmtId="0" fontId="30" fillId="9" borderId="10" applyNumberFormat="0" applyAlignment="0" applyProtection="0">
      <alignment vertical="center"/>
    </xf>
    <xf numFmtId="0" fontId="30" fillId="9" borderId="10" applyNumberFormat="0" applyAlignment="0" applyProtection="0">
      <alignment vertical="center"/>
    </xf>
    <xf numFmtId="0" fontId="30" fillId="9" borderId="10" applyNumberFormat="0" applyAlignment="0" applyProtection="0">
      <alignment vertical="center"/>
    </xf>
    <xf numFmtId="0" fontId="30" fillId="9" borderId="10" applyNumberFormat="0" applyAlignment="0" applyProtection="0">
      <alignment vertical="center"/>
    </xf>
    <xf numFmtId="0" fontId="30" fillId="9" borderId="10" applyNumberFormat="0" applyAlignment="0" applyProtection="0">
      <alignment vertical="center"/>
    </xf>
    <xf numFmtId="0" fontId="30" fillId="9" borderId="10" applyNumberFormat="0" applyAlignment="0" applyProtection="0">
      <alignment vertical="center"/>
    </xf>
    <xf numFmtId="0" fontId="30" fillId="9" borderId="10" applyNumberFormat="0" applyAlignment="0" applyProtection="0">
      <alignment vertical="center"/>
    </xf>
    <xf numFmtId="0" fontId="30" fillId="9" borderId="10" applyNumberFormat="0" applyAlignment="0" applyProtection="0">
      <alignment vertical="center"/>
    </xf>
    <xf numFmtId="0" fontId="30" fillId="9" borderId="10" applyNumberFormat="0" applyAlignment="0" applyProtection="0">
      <alignment vertical="center"/>
    </xf>
    <xf numFmtId="0" fontId="30" fillId="9" borderId="10" applyNumberFormat="0" applyAlignment="0" applyProtection="0">
      <alignment vertical="center"/>
    </xf>
    <xf numFmtId="0" fontId="30" fillId="9" borderId="10" applyNumberFormat="0" applyAlignment="0" applyProtection="0">
      <alignment vertical="center"/>
    </xf>
    <xf numFmtId="0" fontId="30" fillId="9" borderId="10" applyNumberFormat="0" applyAlignment="0" applyProtection="0">
      <alignment vertical="center"/>
    </xf>
    <xf numFmtId="0" fontId="30" fillId="9" borderId="10" applyNumberFormat="0" applyAlignment="0" applyProtection="0">
      <alignment vertical="center"/>
    </xf>
    <xf numFmtId="0" fontId="30" fillId="9" borderId="10" applyNumberFormat="0" applyAlignment="0" applyProtection="0">
      <alignment vertical="center"/>
    </xf>
    <xf numFmtId="0" fontId="30" fillId="9" borderId="10" applyNumberFormat="0" applyAlignment="0" applyProtection="0">
      <alignment vertical="center"/>
    </xf>
    <xf numFmtId="0" fontId="30" fillId="9" borderId="10" applyNumberFormat="0" applyAlignment="0" applyProtection="0">
      <alignment vertical="center"/>
    </xf>
    <xf numFmtId="0" fontId="30" fillId="9" borderId="10" applyNumberFormat="0" applyAlignment="0" applyProtection="0">
      <alignment vertical="center"/>
    </xf>
    <xf numFmtId="0" fontId="30" fillId="9" borderId="10" applyNumberFormat="0" applyAlignment="0" applyProtection="0">
      <alignment vertical="center"/>
    </xf>
    <xf numFmtId="0" fontId="30" fillId="9" borderId="10" applyNumberFormat="0" applyAlignment="0" applyProtection="0">
      <alignment vertical="center"/>
    </xf>
    <xf numFmtId="0" fontId="30" fillId="9" borderId="10" applyNumberFormat="0" applyAlignment="0" applyProtection="0">
      <alignment vertical="center"/>
    </xf>
    <xf numFmtId="0" fontId="30" fillId="9" borderId="10" applyNumberFormat="0" applyAlignment="0" applyProtection="0">
      <alignment vertical="center"/>
    </xf>
    <xf numFmtId="0" fontId="30" fillId="9" borderId="10" applyNumberFormat="0" applyAlignment="0" applyProtection="0">
      <alignment vertical="center"/>
    </xf>
    <xf numFmtId="0" fontId="30" fillId="9" borderId="10" applyNumberFormat="0" applyAlignment="0" applyProtection="0">
      <alignment vertical="center"/>
    </xf>
    <xf numFmtId="0" fontId="30" fillId="9" borderId="10" applyNumberFormat="0" applyAlignment="0" applyProtection="0">
      <alignment vertical="center"/>
    </xf>
    <xf numFmtId="0" fontId="30" fillId="9" borderId="10" applyNumberFormat="0" applyAlignment="0" applyProtection="0">
      <alignment vertical="center"/>
    </xf>
    <xf numFmtId="0" fontId="30" fillId="9" borderId="10" applyNumberFormat="0" applyAlignment="0" applyProtection="0">
      <alignment vertical="center"/>
    </xf>
    <xf numFmtId="0" fontId="30" fillId="9" borderId="10" applyNumberFormat="0" applyAlignment="0" applyProtection="0">
      <alignment vertical="center"/>
    </xf>
    <xf numFmtId="0" fontId="30" fillId="9" borderId="10" applyNumberFormat="0" applyAlignment="0" applyProtection="0">
      <alignment vertical="center"/>
    </xf>
    <xf numFmtId="0" fontId="30" fillId="9" borderId="10" applyNumberFormat="0" applyAlignment="0" applyProtection="0">
      <alignment vertical="center"/>
    </xf>
    <xf numFmtId="0" fontId="30" fillId="9" borderId="10" applyNumberFormat="0" applyAlignment="0" applyProtection="0">
      <alignment vertical="center"/>
    </xf>
    <xf numFmtId="0" fontId="30" fillId="9" borderId="10" applyNumberFormat="0" applyAlignment="0" applyProtection="0">
      <alignment vertical="center"/>
    </xf>
    <xf numFmtId="0" fontId="30" fillId="9" borderId="10" applyNumberFormat="0" applyAlignment="0" applyProtection="0">
      <alignment vertical="center"/>
    </xf>
    <xf numFmtId="0" fontId="30" fillId="9" borderId="10" applyNumberFormat="0" applyAlignment="0" applyProtection="0">
      <alignment vertical="center"/>
    </xf>
    <xf numFmtId="0" fontId="30" fillId="9" borderId="10" applyNumberFormat="0" applyAlignment="0" applyProtection="0">
      <alignment vertical="center"/>
    </xf>
    <xf numFmtId="0" fontId="30" fillId="9" borderId="10" applyNumberFormat="0" applyAlignment="0" applyProtection="0">
      <alignment vertical="center"/>
    </xf>
    <xf numFmtId="0" fontId="30" fillId="9" borderId="10" applyNumberFormat="0" applyAlignment="0" applyProtection="0">
      <alignment vertical="center"/>
    </xf>
    <xf numFmtId="0" fontId="30" fillId="9" borderId="10" applyNumberFormat="0" applyAlignment="0" applyProtection="0">
      <alignment vertical="center"/>
    </xf>
    <xf numFmtId="0" fontId="30" fillId="9" borderId="10" applyNumberFormat="0" applyAlignment="0" applyProtection="0">
      <alignment vertical="center"/>
    </xf>
    <xf numFmtId="0" fontId="30" fillId="9" borderId="10" applyNumberFormat="0" applyAlignment="0" applyProtection="0">
      <alignment vertical="center"/>
    </xf>
    <xf numFmtId="0" fontId="30" fillId="9" borderId="10" applyNumberFormat="0" applyAlignment="0" applyProtection="0">
      <alignment vertical="center"/>
    </xf>
    <xf numFmtId="0" fontId="30" fillId="9" borderId="10" applyNumberFormat="0" applyAlignment="0" applyProtection="0">
      <alignment vertical="center"/>
    </xf>
    <xf numFmtId="0" fontId="30" fillId="9" borderId="10" applyNumberFormat="0" applyAlignment="0" applyProtection="0">
      <alignment vertical="center"/>
    </xf>
    <xf numFmtId="0" fontId="30" fillId="9" borderId="10" applyNumberFormat="0" applyAlignment="0" applyProtection="0">
      <alignment vertical="center"/>
    </xf>
    <xf numFmtId="0" fontId="30" fillId="9" borderId="10" applyNumberFormat="0" applyAlignment="0" applyProtection="0">
      <alignment vertical="center"/>
    </xf>
    <xf numFmtId="0" fontId="30" fillId="9" borderId="10" applyNumberFormat="0" applyAlignment="0" applyProtection="0">
      <alignment vertical="center"/>
    </xf>
    <xf numFmtId="0" fontId="30" fillId="9" borderId="10" applyNumberFormat="0" applyAlignment="0" applyProtection="0">
      <alignment vertical="center"/>
    </xf>
    <xf numFmtId="0" fontId="30" fillId="9" borderId="10" applyNumberFormat="0" applyAlignment="0" applyProtection="0">
      <alignment vertical="center"/>
    </xf>
    <xf numFmtId="0" fontId="30" fillId="9" borderId="10" applyNumberFormat="0" applyAlignment="0" applyProtection="0">
      <alignment vertical="center"/>
    </xf>
    <xf numFmtId="0" fontId="30" fillId="9" borderId="10" applyNumberFormat="0" applyAlignment="0" applyProtection="0">
      <alignment vertical="center"/>
    </xf>
    <xf numFmtId="0" fontId="30" fillId="9" borderId="10" applyNumberFormat="0" applyAlignment="0" applyProtection="0">
      <alignment vertical="center"/>
    </xf>
    <xf numFmtId="0" fontId="30" fillId="9" borderId="10" applyNumberFormat="0" applyAlignment="0" applyProtection="0">
      <alignment vertical="center"/>
    </xf>
    <xf numFmtId="0" fontId="30" fillId="9" borderId="10" applyNumberFormat="0" applyAlignment="0" applyProtection="0">
      <alignment vertical="center"/>
    </xf>
    <xf numFmtId="0" fontId="30" fillId="9" borderId="10" applyNumberFormat="0" applyAlignment="0" applyProtection="0">
      <alignment vertical="center"/>
    </xf>
    <xf numFmtId="0" fontId="30" fillId="9" borderId="10" applyNumberFormat="0" applyAlignment="0" applyProtection="0">
      <alignment vertical="center"/>
    </xf>
    <xf numFmtId="0" fontId="30" fillId="9" borderId="10" applyNumberFormat="0" applyAlignment="0" applyProtection="0">
      <alignment vertical="center"/>
    </xf>
    <xf numFmtId="0" fontId="30" fillId="9" borderId="10" applyNumberFormat="0" applyAlignment="0" applyProtection="0">
      <alignment vertical="center"/>
    </xf>
    <xf numFmtId="0" fontId="30" fillId="9" borderId="10" applyNumberFormat="0" applyAlignment="0" applyProtection="0">
      <alignment vertical="center"/>
    </xf>
    <xf numFmtId="0" fontId="30" fillId="9" borderId="10" applyNumberFormat="0" applyAlignment="0" applyProtection="0">
      <alignment vertical="center"/>
    </xf>
    <xf numFmtId="0" fontId="30" fillId="9" borderId="10" applyNumberFormat="0" applyAlignment="0" applyProtection="0">
      <alignment vertical="center"/>
    </xf>
    <xf numFmtId="0" fontId="30" fillId="9" borderId="10" applyNumberFormat="0" applyAlignment="0" applyProtection="0">
      <alignment vertical="center"/>
    </xf>
    <xf numFmtId="0" fontId="30" fillId="9" borderId="10" applyNumberFormat="0" applyAlignment="0" applyProtection="0">
      <alignment vertical="center"/>
    </xf>
    <xf numFmtId="0" fontId="30" fillId="9" borderId="10" applyNumberFormat="0" applyAlignment="0" applyProtection="0">
      <alignment vertical="center"/>
    </xf>
    <xf numFmtId="0" fontId="30" fillId="9" borderId="10" applyNumberFormat="0" applyAlignment="0" applyProtection="0">
      <alignment vertical="center"/>
    </xf>
    <xf numFmtId="0" fontId="30" fillId="9" borderId="10" applyNumberFormat="0" applyAlignment="0" applyProtection="0">
      <alignment vertical="center"/>
    </xf>
    <xf numFmtId="0" fontId="30" fillId="9" borderId="10" applyNumberFormat="0" applyAlignment="0" applyProtection="0">
      <alignment vertical="center"/>
    </xf>
    <xf numFmtId="0" fontId="30" fillId="9" borderId="10" applyNumberFormat="0" applyAlignment="0" applyProtection="0">
      <alignment vertical="center"/>
    </xf>
    <xf numFmtId="0" fontId="30" fillId="9" borderId="10" applyNumberFormat="0" applyAlignment="0" applyProtection="0">
      <alignment vertical="center"/>
    </xf>
    <xf numFmtId="0" fontId="30" fillId="9" borderId="10" applyNumberFormat="0" applyAlignment="0" applyProtection="0">
      <alignment vertical="center"/>
    </xf>
    <xf numFmtId="0" fontId="30" fillId="9" borderId="10" applyNumberFormat="0" applyAlignment="0" applyProtection="0">
      <alignment vertical="center"/>
    </xf>
    <xf numFmtId="0" fontId="30" fillId="9" borderId="10" applyNumberFormat="0" applyAlignment="0" applyProtection="0">
      <alignment vertical="center"/>
    </xf>
    <xf numFmtId="0" fontId="30" fillId="9" borderId="10" applyNumberFormat="0" applyAlignment="0" applyProtection="0">
      <alignment vertical="center"/>
    </xf>
    <xf numFmtId="0" fontId="30" fillId="9" borderId="10" applyNumberFormat="0" applyAlignment="0" applyProtection="0">
      <alignment vertical="center"/>
    </xf>
    <xf numFmtId="0" fontId="30" fillId="9" borderId="10" applyNumberFormat="0" applyAlignment="0" applyProtection="0">
      <alignment vertical="center"/>
    </xf>
    <xf numFmtId="0" fontId="30" fillId="9" borderId="10" applyNumberFormat="0" applyAlignment="0" applyProtection="0">
      <alignment vertical="center"/>
    </xf>
    <xf numFmtId="0" fontId="30" fillId="9" borderId="10" applyNumberFormat="0" applyAlignment="0" applyProtection="0">
      <alignment vertical="center"/>
    </xf>
    <xf numFmtId="0" fontId="30" fillId="9" borderId="10" applyNumberFormat="0" applyAlignment="0" applyProtection="0">
      <alignment vertical="center"/>
    </xf>
    <xf numFmtId="0" fontId="30" fillId="9" borderId="10" applyNumberFormat="0" applyAlignment="0" applyProtection="0">
      <alignment vertical="center"/>
    </xf>
    <xf numFmtId="0" fontId="30" fillId="9" borderId="10" applyNumberFormat="0" applyAlignment="0" applyProtection="0">
      <alignment vertical="center"/>
    </xf>
    <xf numFmtId="0" fontId="30" fillId="9" borderId="10" applyNumberFormat="0" applyAlignment="0" applyProtection="0">
      <alignment vertical="center"/>
    </xf>
    <xf numFmtId="0" fontId="30" fillId="9" borderId="10" applyNumberFormat="0" applyAlignment="0" applyProtection="0">
      <alignment vertical="center"/>
    </xf>
    <xf numFmtId="0" fontId="30" fillId="9" borderId="10" applyNumberFormat="0" applyAlignment="0" applyProtection="0">
      <alignment vertical="center"/>
    </xf>
    <xf numFmtId="0" fontId="30" fillId="9" borderId="10" applyNumberFormat="0" applyAlignment="0" applyProtection="0">
      <alignment vertical="center"/>
    </xf>
    <xf numFmtId="0" fontId="30" fillId="9" borderId="10" applyNumberFormat="0" applyAlignment="0" applyProtection="0">
      <alignment vertical="center"/>
    </xf>
    <xf numFmtId="0" fontId="30" fillId="9" borderId="10" applyNumberFormat="0" applyAlignment="0" applyProtection="0">
      <alignment vertical="center"/>
    </xf>
    <xf numFmtId="0" fontId="30" fillId="9" borderId="10" applyNumberFormat="0" applyAlignment="0" applyProtection="0">
      <alignment vertical="center"/>
    </xf>
    <xf numFmtId="0" fontId="30" fillId="9" borderId="10" applyNumberFormat="0" applyAlignment="0" applyProtection="0">
      <alignment vertical="center"/>
    </xf>
    <xf numFmtId="0" fontId="30" fillId="9" borderId="10" applyNumberFormat="0" applyAlignment="0" applyProtection="0">
      <alignment vertical="center"/>
    </xf>
    <xf numFmtId="0" fontId="30" fillId="9" borderId="10" applyNumberFormat="0" applyAlignment="0" applyProtection="0">
      <alignment vertical="center"/>
    </xf>
    <xf numFmtId="0" fontId="30" fillId="9" borderId="10" applyNumberFormat="0" applyAlignment="0" applyProtection="0">
      <alignment vertical="center"/>
    </xf>
    <xf numFmtId="0" fontId="30" fillId="9" borderId="10" applyNumberFormat="0" applyAlignment="0" applyProtection="0">
      <alignment vertical="center"/>
    </xf>
    <xf numFmtId="0" fontId="30" fillId="9" borderId="10" applyNumberFormat="0" applyAlignment="0" applyProtection="0">
      <alignment vertical="center"/>
    </xf>
    <xf numFmtId="0" fontId="30" fillId="9" borderId="10" applyNumberFormat="0" applyAlignment="0" applyProtection="0">
      <alignment vertical="center"/>
    </xf>
    <xf numFmtId="0" fontId="30" fillId="9" borderId="10" applyNumberFormat="0" applyAlignment="0" applyProtection="0">
      <alignment vertical="center"/>
    </xf>
    <xf numFmtId="0" fontId="30" fillId="9" borderId="10" applyNumberFormat="0" applyAlignment="0" applyProtection="0">
      <alignment vertical="center"/>
    </xf>
    <xf numFmtId="0" fontId="30" fillId="9" borderId="10" applyNumberFormat="0" applyAlignment="0" applyProtection="0">
      <alignment vertical="center"/>
    </xf>
    <xf numFmtId="0" fontId="30" fillId="9" borderId="10" applyNumberFormat="0" applyAlignment="0" applyProtection="0">
      <alignment vertical="center"/>
    </xf>
    <xf numFmtId="0" fontId="30" fillId="9" borderId="10" applyNumberFormat="0" applyAlignment="0" applyProtection="0">
      <alignment vertical="center"/>
    </xf>
    <xf numFmtId="0" fontId="30" fillId="9" borderId="10" applyNumberFormat="0" applyAlignment="0" applyProtection="0">
      <alignment vertical="center"/>
    </xf>
    <xf numFmtId="0" fontId="30" fillId="9" borderId="10" applyNumberFormat="0" applyAlignment="0" applyProtection="0">
      <alignment vertical="center"/>
    </xf>
    <xf numFmtId="0" fontId="30" fillId="9" borderId="10" applyNumberFormat="0" applyAlignment="0" applyProtection="0">
      <alignment vertical="center"/>
    </xf>
    <xf numFmtId="0" fontId="30" fillId="9" borderId="10" applyNumberFormat="0" applyAlignment="0" applyProtection="0">
      <alignment vertical="center"/>
    </xf>
    <xf numFmtId="0" fontId="30" fillId="9" borderId="10" applyNumberFormat="0" applyAlignment="0" applyProtection="0">
      <alignment vertical="center"/>
    </xf>
    <xf numFmtId="0" fontId="30" fillId="9" borderId="10" applyNumberFormat="0" applyAlignment="0" applyProtection="0">
      <alignment vertical="center"/>
    </xf>
    <xf numFmtId="0" fontId="30" fillId="9" borderId="10" applyNumberFormat="0" applyAlignment="0" applyProtection="0">
      <alignment vertical="center"/>
    </xf>
    <xf numFmtId="0" fontId="30" fillId="9" borderId="10" applyNumberFormat="0" applyAlignment="0" applyProtection="0">
      <alignment vertical="center"/>
    </xf>
    <xf numFmtId="0" fontId="30" fillId="9" borderId="10" applyNumberFormat="0" applyAlignment="0" applyProtection="0">
      <alignment vertical="center"/>
    </xf>
    <xf numFmtId="0" fontId="30" fillId="9" borderId="10" applyNumberFormat="0" applyAlignment="0" applyProtection="0">
      <alignment vertical="center"/>
    </xf>
    <xf numFmtId="0" fontId="30" fillId="9" borderId="10" applyNumberFormat="0" applyAlignment="0" applyProtection="0">
      <alignment vertical="center"/>
    </xf>
    <xf numFmtId="0" fontId="30" fillId="9" borderId="10" applyNumberFormat="0" applyAlignment="0" applyProtection="0">
      <alignment vertical="center"/>
    </xf>
    <xf numFmtId="0" fontId="30" fillId="9" borderId="10" applyNumberFormat="0" applyAlignment="0" applyProtection="0">
      <alignment vertical="center"/>
    </xf>
    <xf numFmtId="0" fontId="30" fillId="9" borderId="10" applyNumberFormat="0" applyAlignment="0" applyProtection="0">
      <alignment vertical="center"/>
    </xf>
    <xf numFmtId="0" fontId="30" fillId="9" borderId="10" applyNumberFormat="0" applyAlignment="0" applyProtection="0">
      <alignment vertical="center"/>
    </xf>
    <xf numFmtId="0" fontId="30" fillId="9" borderId="10" applyNumberFormat="0" applyAlignment="0" applyProtection="0">
      <alignment vertical="center"/>
    </xf>
    <xf numFmtId="0" fontId="30" fillId="9" borderId="10" applyNumberFormat="0" applyAlignment="0" applyProtection="0">
      <alignment vertical="center"/>
    </xf>
    <xf numFmtId="0" fontId="30" fillId="9" borderId="10" applyNumberFormat="0" applyAlignment="0" applyProtection="0">
      <alignment vertical="center"/>
    </xf>
    <xf numFmtId="0" fontId="30" fillId="9" borderId="10" applyNumberFormat="0" applyAlignment="0" applyProtection="0">
      <alignment vertical="center"/>
    </xf>
    <xf numFmtId="0" fontId="30" fillId="9" borderId="10" applyNumberFormat="0" applyAlignment="0" applyProtection="0">
      <alignment vertical="center"/>
    </xf>
    <xf numFmtId="0" fontId="30" fillId="9" borderId="10" applyNumberFormat="0" applyAlignment="0" applyProtection="0">
      <alignment vertical="center"/>
    </xf>
    <xf numFmtId="0" fontId="30" fillId="9" borderId="10" applyNumberFormat="0" applyAlignment="0" applyProtection="0">
      <alignment vertical="center"/>
    </xf>
    <xf numFmtId="0" fontId="30" fillId="9" borderId="10" applyNumberFormat="0" applyAlignment="0" applyProtection="0">
      <alignment vertical="center"/>
    </xf>
    <xf numFmtId="0" fontId="30" fillId="9" borderId="10" applyNumberFormat="0" applyAlignment="0" applyProtection="0">
      <alignment vertical="center"/>
    </xf>
    <xf numFmtId="0" fontId="30" fillId="9" borderId="10" applyNumberFormat="0" applyAlignment="0" applyProtection="0">
      <alignment vertical="center"/>
    </xf>
    <xf numFmtId="0" fontId="30" fillId="9" borderId="10" applyNumberFormat="0" applyAlignment="0" applyProtection="0">
      <alignment vertical="center"/>
    </xf>
    <xf numFmtId="0" fontId="30" fillId="9" borderId="10" applyNumberFormat="0" applyAlignment="0" applyProtection="0">
      <alignment vertical="center"/>
    </xf>
    <xf numFmtId="0" fontId="30" fillId="9" borderId="10" applyNumberFormat="0" applyAlignment="0" applyProtection="0">
      <alignment vertical="center"/>
    </xf>
    <xf numFmtId="0" fontId="30" fillId="9" borderId="10" applyNumberFormat="0" applyAlignment="0" applyProtection="0">
      <alignment vertical="center"/>
    </xf>
    <xf numFmtId="0" fontId="30" fillId="9" borderId="10" applyNumberFormat="0" applyAlignment="0" applyProtection="0">
      <alignment vertical="center"/>
    </xf>
    <xf numFmtId="0" fontId="30" fillId="9" borderId="10" applyNumberFormat="0" applyAlignment="0" applyProtection="0">
      <alignment vertical="center"/>
    </xf>
    <xf numFmtId="0" fontId="30" fillId="9" borderId="10" applyNumberFormat="0" applyAlignment="0" applyProtection="0">
      <alignment vertical="center"/>
    </xf>
    <xf numFmtId="0" fontId="30" fillId="9" borderId="10" applyNumberFormat="0" applyAlignment="0" applyProtection="0">
      <alignment vertical="center"/>
    </xf>
    <xf numFmtId="0" fontId="30" fillId="9" borderId="10" applyNumberFormat="0" applyAlignment="0" applyProtection="0">
      <alignment vertical="center"/>
    </xf>
    <xf numFmtId="0" fontId="30" fillId="9" borderId="10" applyNumberFormat="0" applyAlignment="0" applyProtection="0">
      <alignment vertical="center"/>
    </xf>
    <xf numFmtId="0" fontId="30" fillId="9" borderId="10" applyNumberFormat="0" applyAlignment="0" applyProtection="0">
      <alignment vertical="center"/>
    </xf>
    <xf numFmtId="0" fontId="30" fillId="9" borderId="10" applyNumberFormat="0" applyAlignment="0" applyProtection="0">
      <alignment vertical="center"/>
    </xf>
    <xf numFmtId="0" fontId="30" fillId="9" borderId="10" applyNumberFormat="0" applyAlignment="0" applyProtection="0">
      <alignment vertical="center"/>
    </xf>
    <xf numFmtId="0" fontId="30" fillId="9" borderId="10" applyNumberFormat="0" applyAlignment="0" applyProtection="0">
      <alignment vertical="center"/>
    </xf>
    <xf numFmtId="0" fontId="30" fillId="9" borderId="10" applyNumberFormat="0" applyAlignment="0" applyProtection="0">
      <alignment vertical="center"/>
    </xf>
    <xf numFmtId="0" fontId="30" fillId="9" borderId="10" applyNumberFormat="0" applyAlignment="0" applyProtection="0">
      <alignment vertical="center"/>
    </xf>
    <xf numFmtId="0" fontId="30" fillId="9" borderId="10" applyNumberFormat="0" applyAlignment="0" applyProtection="0">
      <alignment vertical="center"/>
    </xf>
    <xf numFmtId="0" fontId="30" fillId="9" borderId="10" applyNumberFormat="0" applyAlignment="0" applyProtection="0">
      <alignment vertical="center"/>
    </xf>
    <xf numFmtId="0" fontId="30" fillId="9" borderId="10" applyNumberFormat="0" applyAlignment="0" applyProtection="0">
      <alignment vertical="center"/>
    </xf>
    <xf numFmtId="0" fontId="30" fillId="9" borderId="10" applyNumberFormat="0" applyAlignment="0" applyProtection="0">
      <alignment vertical="center"/>
    </xf>
    <xf numFmtId="0" fontId="30" fillId="9" borderId="10" applyNumberFormat="0" applyAlignment="0" applyProtection="0">
      <alignment vertical="center"/>
    </xf>
    <xf numFmtId="0" fontId="30" fillId="9" borderId="10" applyNumberFormat="0" applyAlignment="0" applyProtection="0">
      <alignment vertical="center"/>
    </xf>
    <xf numFmtId="0" fontId="30" fillId="9" borderId="10" applyNumberFormat="0" applyAlignment="0" applyProtection="0">
      <alignment vertical="center"/>
    </xf>
    <xf numFmtId="0" fontId="30" fillId="9" borderId="10" applyNumberFormat="0" applyAlignment="0" applyProtection="0">
      <alignment vertical="center"/>
    </xf>
    <xf numFmtId="0" fontId="30" fillId="9" borderId="10" applyNumberFormat="0" applyAlignment="0" applyProtection="0">
      <alignment vertical="center"/>
    </xf>
    <xf numFmtId="0" fontId="30" fillId="9" borderId="10" applyNumberFormat="0" applyAlignment="0" applyProtection="0">
      <alignment vertical="center"/>
    </xf>
    <xf numFmtId="0" fontId="30" fillId="9" borderId="10" applyNumberFormat="0" applyAlignment="0" applyProtection="0">
      <alignment vertical="center"/>
    </xf>
    <xf numFmtId="0" fontId="30" fillId="9" borderId="10" applyNumberFormat="0" applyAlignment="0" applyProtection="0">
      <alignment vertical="center"/>
    </xf>
    <xf numFmtId="0" fontId="30" fillId="9" borderId="10" applyNumberFormat="0" applyAlignment="0" applyProtection="0">
      <alignment vertical="center"/>
    </xf>
    <xf numFmtId="0" fontId="30" fillId="9" borderId="10" applyNumberFormat="0" applyAlignment="0" applyProtection="0">
      <alignment vertical="center"/>
    </xf>
    <xf numFmtId="0" fontId="30" fillId="9" borderId="10" applyNumberFormat="0" applyAlignment="0" applyProtection="0">
      <alignment vertical="center"/>
    </xf>
    <xf numFmtId="0" fontId="30" fillId="9" borderId="10" applyNumberFormat="0" applyAlignment="0" applyProtection="0">
      <alignment vertical="center"/>
    </xf>
    <xf numFmtId="0" fontId="30" fillId="9" borderId="10" applyNumberFormat="0" applyAlignment="0" applyProtection="0">
      <alignment vertical="center"/>
    </xf>
    <xf numFmtId="0" fontId="30" fillId="9" borderId="10" applyNumberFormat="0" applyAlignment="0" applyProtection="0">
      <alignment vertical="center"/>
    </xf>
    <xf numFmtId="0" fontId="30" fillId="9" borderId="10" applyNumberFormat="0" applyAlignment="0" applyProtection="0">
      <alignment vertical="center"/>
    </xf>
    <xf numFmtId="0" fontId="30" fillId="9" borderId="10" applyNumberFormat="0" applyAlignment="0" applyProtection="0">
      <alignment vertical="center"/>
    </xf>
    <xf numFmtId="0" fontId="30" fillId="9" borderId="10" applyNumberFormat="0" applyAlignment="0" applyProtection="0">
      <alignment vertical="center"/>
    </xf>
    <xf numFmtId="0" fontId="30" fillId="9" borderId="10" applyNumberFormat="0" applyAlignment="0" applyProtection="0">
      <alignment vertical="center"/>
    </xf>
    <xf numFmtId="0" fontId="30" fillId="9" borderId="10" applyNumberFormat="0" applyAlignment="0" applyProtection="0">
      <alignment vertical="center"/>
    </xf>
    <xf numFmtId="0" fontId="30" fillId="9" borderId="10" applyNumberFormat="0" applyAlignment="0" applyProtection="0">
      <alignment vertical="center"/>
    </xf>
    <xf numFmtId="0" fontId="30" fillId="9" borderId="10" applyNumberFormat="0" applyAlignment="0" applyProtection="0">
      <alignment vertical="center"/>
    </xf>
    <xf numFmtId="0" fontId="30" fillId="9" borderId="10" applyNumberFormat="0" applyAlignment="0" applyProtection="0">
      <alignment vertical="center"/>
    </xf>
    <xf numFmtId="0" fontId="30" fillId="9" borderId="10" applyNumberFormat="0" applyAlignment="0" applyProtection="0">
      <alignment vertical="center"/>
    </xf>
    <xf numFmtId="0" fontId="30" fillId="9" borderId="10" applyNumberFormat="0" applyAlignment="0" applyProtection="0">
      <alignment vertical="center"/>
    </xf>
    <xf numFmtId="0" fontId="30" fillId="9" borderId="10" applyNumberFormat="0" applyAlignment="0" applyProtection="0">
      <alignment vertical="center"/>
    </xf>
    <xf numFmtId="0" fontId="30" fillId="9" borderId="10" applyNumberFormat="0" applyAlignment="0" applyProtection="0">
      <alignment vertical="center"/>
    </xf>
    <xf numFmtId="0" fontId="30" fillId="9" borderId="10" applyNumberFormat="0" applyAlignment="0" applyProtection="0">
      <alignment vertical="center"/>
    </xf>
    <xf numFmtId="0" fontId="30" fillId="9" borderId="10" applyNumberFormat="0" applyAlignment="0" applyProtection="0">
      <alignment vertical="center"/>
    </xf>
    <xf numFmtId="0" fontId="30" fillId="9" borderId="10" applyNumberFormat="0" applyAlignment="0" applyProtection="0">
      <alignment vertical="center"/>
    </xf>
    <xf numFmtId="0" fontId="30" fillId="9" borderId="10" applyNumberFormat="0" applyAlignment="0" applyProtection="0">
      <alignment vertical="center"/>
    </xf>
    <xf numFmtId="0" fontId="30" fillId="9" borderId="10" applyNumberFormat="0" applyAlignment="0" applyProtection="0">
      <alignment vertical="center"/>
    </xf>
    <xf numFmtId="0" fontId="30" fillId="9" borderId="10" applyNumberFormat="0" applyAlignment="0" applyProtection="0">
      <alignment vertical="center"/>
    </xf>
    <xf numFmtId="0" fontId="30" fillId="9" borderId="10" applyNumberFormat="0" applyAlignment="0" applyProtection="0">
      <alignment vertical="center"/>
    </xf>
    <xf numFmtId="0" fontId="30" fillId="9" borderId="10" applyNumberFormat="0" applyAlignment="0" applyProtection="0">
      <alignment vertical="center"/>
    </xf>
    <xf numFmtId="0" fontId="30" fillId="9" borderId="10" applyNumberFormat="0" applyAlignment="0" applyProtection="0">
      <alignment vertical="center"/>
    </xf>
    <xf numFmtId="0" fontId="30" fillId="9" borderId="10" applyNumberFormat="0" applyAlignment="0" applyProtection="0">
      <alignment vertical="center"/>
    </xf>
    <xf numFmtId="0" fontId="30" fillId="9" borderId="10" applyNumberFormat="0" applyAlignment="0" applyProtection="0">
      <alignment vertical="center"/>
    </xf>
    <xf numFmtId="0" fontId="30" fillId="9" borderId="10" applyNumberFormat="0" applyAlignment="0" applyProtection="0">
      <alignment vertical="center"/>
    </xf>
    <xf numFmtId="0" fontId="30" fillId="9" borderId="10" applyNumberFormat="0" applyAlignment="0" applyProtection="0">
      <alignment vertical="center"/>
    </xf>
    <xf numFmtId="0" fontId="30" fillId="9" borderId="10" applyNumberFormat="0" applyAlignment="0" applyProtection="0">
      <alignment vertical="center"/>
    </xf>
    <xf numFmtId="0" fontId="30" fillId="9" borderId="10" applyNumberFormat="0" applyAlignment="0" applyProtection="0">
      <alignment vertical="center"/>
    </xf>
    <xf numFmtId="0" fontId="30" fillId="9" borderId="10" applyNumberFormat="0" applyAlignment="0" applyProtection="0">
      <alignment vertical="center"/>
    </xf>
    <xf numFmtId="0" fontId="30" fillId="9" borderId="10" applyNumberFormat="0" applyAlignment="0" applyProtection="0">
      <alignment vertical="center"/>
    </xf>
    <xf numFmtId="0" fontId="30" fillId="9" borderId="10" applyNumberFormat="0" applyAlignment="0" applyProtection="0">
      <alignment vertical="center"/>
    </xf>
    <xf numFmtId="0" fontId="30" fillId="9" borderId="10" applyNumberFormat="0" applyAlignment="0" applyProtection="0">
      <alignment vertical="center"/>
    </xf>
    <xf numFmtId="0" fontId="30" fillId="9" borderId="10" applyNumberFormat="0" applyAlignment="0" applyProtection="0">
      <alignment vertical="center"/>
    </xf>
    <xf numFmtId="0" fontId="30" fillId="9" borderId="10" applyNumberFormat="0" applyAlignment="0" applyProtection="0">
      <alignment vertical="center"/>
    </xf>
    <xf numFmtId="0" fontId="30" fillId="9" borderId="10" applyNumberFormat="0" applyAlignment="0" applyProtection="0">
      <alignment vertical="center"/>
    </xf>
    <xf numFmtId="0" fontId="30" fillId="9" borderId="10" applyNumberFormat="0" applyAlignment="0" applyProtection="0">
      <alignment vertical="center"/>
    </xf>
    <xf numFmtId="0" fontId="30" fillId="9" borderId="10" applyNumberFormat="0" applyAlignment="0" applyProtection="0">
      <alignment vertical="center"/>
    </xf>
    <xf numFmtId="0" fontId="30" fillId="9" borderId="10" applyNumberFormat="0" applyAlignment="0" applyProtection="0">
      <alignment vertical="center"/>
    </xf>
    <xf numFmtId="0" fontId="30" fillId="9" borderId="10" applyNumberFormat="0" applyAlignment="0" applyProtection="0">
      <alignment vertical="center"/>
    </xf>
    <xf numFmtId="0" fontId="30" fillId="9" borderId="10" applyNumberFormat="0" applyAlignment="0" applyProtection="0">
      <alignment vertical="center"/>
    </xf>
    <xf numFmtId="0" fontId="30" fillId="9" borderId="10" applyNumberFormat="0" applyAlignment="0" applyProtection="0">
      <alignment vertical="center"/>
    </xf>
    <xf numFmtId="0" fontId="30" fillId="9" borderId="10" applyNumberFormat="0" applyAlignment="0" applyProtection="0">
      <alignment vertical="center"/>
    </xf>
    <xf numFmtId="0" fontId="30" fillId="9" borderId="10" applyNumberFormat="0" applyAlignment="0" applyProtection="0">
      <alignment vertical="center"/>
    </xf>
    <xf numFmtId="0" fontId="30" fillId="9" borderId="10" applyNumberFormat="0" applyAlignment="0" applyProtection="0">
      <alignment vertical="center"/>
    </xf>
    <xf numFmtId="0" fontId="30" fillId="9" borderId="10" applyNumberFormat="0" applyAlignment="0" applyProtection="0">
      <alignment vertical="center"/>
    </xf>
    <xf numFmtId="0" fontId="30" fillId="9" borderId="10" applyNumberFormat="0" applyAlignment="0" applyProtection="0">
      <alignment vertical="center"/>
    </xf>
    <xf numFmtId="0" fontId="30" fillId="9" borderId="10" applyNumberFormat="0" applyAlignment="0" applyProtection="0">
      <alignment vertical="center"/>
    </xf>
    <xf numFmtId="0" fontId="30" fillId="9" borderId="10" applyNumberFormat="0" applyAlignment="0" applyProtection="0">
      <alignment vertical="center"/>
    </xf>
    <xf numFmtId="0" fontId="30" fillId="9" borderId="10" applyNumberFormat="0" applyAlignment="0" applyProtection="0">
      <alignment vertical="center"/>
    </xf>
    <xf numFmtId="0" fontId="30" fillId="9" borderId="10" applyNumberFormat="0" applyAlignment="0" applyProtection="0">
      <alignment vertical="center"/>
    </xf>
    <xf numFmtId="0" fontId="30" fillId="9" borderId="10" applyNumberFormat="0" applyAlignment="0" applyProtection="0">
      <alignment vertical="center"/>
    </xf>
    <xf numFmtId="0" fontId="30" fillId="9" borderId="10" applyNumberFormat="0" applyAlignment="0" applyProtection="0">
      <alignment vertical="center"/>
    </xf>
    <xf numFmtId="0" fontId="30" fillId="9" borderId="10" applyNumberFormat="0" applyAlignment="0" applyProtection="0">
      <alignment vertical="center"/>
    </xf>
    <xf numFmtId="0" fontId="30" fillId="9" borderId="10" applyNumberFormat="0" applyAlignment="0" applyProtection="0">
      <alignment vertical="center"/>
    </xf>
    <xf numFmtId="0" fontId="30" fillId="9" borderId="10" applyNumberFormat="0" applyAlignment="0" applyProtection="0">
      <alignment vertical="center"/>
    </xf>
    <xf numFmtId="0" fontId="30" fillId="9" borderId="10" applyNumberFormat="0" applyAlignment="0" applyProtection="0">
      <alignment vertical="center"/>
    </xf>
    <xf numFmtId="0" fontId="30" fillId="9" borderId="10" applyNumberFormat="0" applyAlignment="0" applyProtection="0">
      <alignment vertical="center"/>
    </xf>
    <xf numFmtId="0" fontId="30" fillId="9" borderId="10" applyNumberFormat="0" applyAlignment="0" applyProtection="0">
      <alignment vertical="center"/>
    </xf>
    <xf numFmtId="0" fontId="30" fillId="9" borderId="10" applyNumberFormat="0" applyAlignment="0" applyProtection="0">
      <alignment vertical="center"/>
    </xf>
    <xf numFmtId="0" fontId="30" fillId="9" borderId="10" applyNumberFormat="0" applyAlignment="0" applyProtection="0">
      <alignment vertical="center"/>
    </xf>
    <xf numFmtId="0" fontId="30" fillId="9" borderId="10" applyNumberFormat="0" applyAlignment="0" applyProtection="0">
      <alignment vertical="center"/>
    </xf>
    <xf numFmtId="0" fontId="30" fillId="9" borderId="10" applyNumberFormat="0" applyAlignment="0" applyProtection="0">
      <alignment vertical="center"/>
    </xf>
    <xf numFmtId="0" fontId="30" fillId="9" borderId="10" applyNumberFormat="0" applyAlignment="0" applyProtection="0">
      <alignment vertical="center"/>
    </xf>
    <xf numFmtId="0" fontId="30" fillId="9" borderId="10" applyNumberFormat="0" applyAlignment="0" applyProtection="0">
      <alignment vertical="center"/>
    </xf>
    <xf numFmtId="0" fontId="30" fillId="9" borderId="10" applyNumberFormat="0" applyAlignment="0" applyProtection="0">
      <alignment vertical="center"/>
    </xf>
    <xf numFmtId="0" fontId="30" fillId="9" borderId="10" applyNumberFormat="0" applyAlignment="0" applyProtection="0">
      <alignment vertical="center"/>
    </xf>
    <xf numFmtId="0" fontId="30" fillId="9" borderId="10" applyNumberFormat="0" applyAlignment="0" applyProtection="0">
      <alignment vertical="center"/>
    </xf>
    <xf numFmtId="0" fontId="30" fillId="9" borderId="10" applyNumberFormat="0" applyAlignment="0" applyProtection="0">
      <alignment vertical="center"/>
    </xf>
    <xf numFmtId="0" fontId="30" fillId="9" borderId="10" applyNumberFormat="0" applyAlignment="0" applyProtection="0">
      <alignment vertical="center"/>
    </xf>
    <xf numFmtId="0" fontId="30" fillId="9" borderId="10" applyNumberFormat="0" applyAlignment="0" applyProtection="0">
      <alignment vertical="center"/>
    </xf>
    <xf numFmtId="0" fontId="30" fillId="9" borderId="10" applyNumberFormat="0" applyAlignment="0" applyProtection="0">
      <alignment vertical="center"/>
    </xf>
    <xf numFmtId="0" fontId="30" fillId="9" borderId="10" applyNumberFormat="0" applyAlignment="0" applyProtection="0">
      <alignment vertical="center"/>
    </xf>
    <xf numFmtId="0" fontId="30" fillId="9" borderId="10" applyNumberFormat="0" applyAlignment="0" applyProtection="0">
      <alignment vertical="center"/>
    </xf>
    <xf numFmtId="0" fontId="30" fillId="9" borderId="10" applyNumberFormat="0" applyAlignment="0" applyProtection="0">
      <alignment vertical="center"/>
    </xf>
    <xf numFmtId="0" fontId="30" fillId="9" borderId="10" applyNumberFormat="0" applyAlignment="0" applyProtection="0">
      <alignment vertical="center"/>
    </xf>
    <xf numFmtId="0" fontId="30" fillId="9" borderId="10" applyNumberFormat="0" applyAlignment="0" applyProtection="0">
      <alignment vertical="center"/>
    </xf>
    <xf numFmtId="0" fontId="30" fillId="9" borderId="10" applyNumberFormat="0" applyAlignment="0" applyProtection="0">
      <alignment vertical="center"/>
    </xf>
    <xf numFmtId="0" fontId="30" fillId="9" borderId="10" applyNumberFormat="0" applyAlignment="0" applyProtection="0">
      <alignment vertical="center"/>
    </xf>
    <xf numFmtId="0" fontId="30" fillId="9" borderId="10" applyNumberFormat="0" applyAlignment="0" applyProtection="0">
      <alignment vertical="center"/>
    </xf>
    <xf numFmtId="0" fontId="30" fillId="9" borderId="10" applyNumberFormat="0" applyAlignment="0" applyProtection="0">
      <alignment vertical="center"/>
    </xf>
    <xf numFmtId="0" fontId="30" fillId="9" borderId="10" applyNumberFormat="0" applyAlignment="0" applyProtection="0">
      <alignment vertical="center"/>
    </xf>
    <xf numFmtId="0" fontId="30" fillId="9" borderId="10" applyNumberFormat="0" applyAlignment="0" applyProtection="0">
      <alignment vertical="center"/>
    </xf>
    <xf numFmtId="0" fontId="30" fillId="9" borderId="10" applyNumberFormat="0" applyAlignment="0" applyProtection="0">
      <alignment vertical="center"/>
    </xf>
    <xf numFmtId="0" fontId="30" fillId="9" borderId="10" applyNumberFormat="0" applyAlignment="0" applyProtection="0">
      <alignment vertical="center"/>
    </xf>
    <xf numFmtId="0" fontId="30" fillId="9" borderId="10" applyNumberFormat="0" applyAlignment="0" applyProtection="0">
      <alignment vertical="center"/>
    </xf>
    <xf numFmtId="0" fontId="30" fillId="9" borderId="10" applyNumberFormat="0" applyAlignment="0" applyProtection="0">
      <alignment vertical="center"/>
    </xf>
    <xf numFmtId="0" fontId="30" fillId="9" borderId="10" applyNumberFormat="0" applyAlignment="0" applyProtection="0">
      <alignment vertical="center"/>
    </xf>
    <xf numFmtId="0" fontId="30" fillId="9" borderId="10" applyNumberFormat="0" applyAlignment="0" applyProtection="0">
      <alignment vertical="center"/>
    </xf>
    <xf numFmtId="0" fontId="30" fillId="9" borderId="10" applyNumberFormat="0" applyAlignment="0" applyProtection="0">
      <alignment vertical="center"/>
    </xf>
    <xf numFmtId="0" fontId="30" fillId="9" borderId="10" applyNumberFormat="0" applyAlignment="0" applyProtection="0">
      <alignment vertical="center"/>
    </xf>
    <xf numFmtId="0" fontId="30" fillId="9" borderId="10" applyNumberFormat="0" applyAlignment="0" applyProtection="0">
      <alignment vertical="center"/>
    </xf>
    <xf numFmtId="0" fontId="30" fillId="9" borderId="10" applyNumberFormat="0" applyAlignment="0" applyProtection="0">
      <alignment vertical="center"/>
    </xf>
    <xf numFmtId="0" fontId="30" fillId="9" borderId="10" applyNumberFormat="0" applyAlignment="0" applyProtection="0">
      <alignment vertical="center"/>
    </xf>
    <xf numFmtId="0" fontId="30" fillId="9" borderId="10" applyNumberFormat="0" applyAlignment="0" applyProtection="0">
      <alignment vertical="center"/>
    </xf>
    <xf numFmtId="0" fontId="30" fillId="9" borderId="10" applyNumberFormat="0" applyAlignment="0" applyProtection="0">
      <alignment vertical="center"/>
    </xf>
    <xf numFmtId="0" fontId="30" fillId="9" borderId="10" applyNumberFormat="0" applyAlignment="0" applyProtection="0">
      <alignment vertical="center"/>
    </xf>
    <xf numFmtId="0" fontId="30" fillId="9" borderId="10" applyNumberFormat="0" applyAlignment="0" applyProtection="0">
      <alignment vertical="center"/>
    </xf>
    <xf numFmtId="0" fontId="30" fillId="9" borderId="10" applyNumberFormat="0" applyAlignment="0" applyProtection="0">
      <alignment vertical="center"/>
    </xf>
    <xf numFmtId="0" fontId="30" fillId="9" borderId="10" applyNumberFormat="0" applyAlignment="0" applyProtection="0">
      <alignment vertical="center"/>
    </xf>
    <xf numFmtId="0" fontId="30" fillId="9" borderId="10" applyNumberFormat="0" applyAlignment="0" applyProtection="0">
      <alignment vertical="center"/>
    </xf>
    <xf numFmtId="0" fontId="30" fillId="9" borderId="10" applyNumberFormat="0" applyAlignment="0" applyProtection="0">
      <alignment vertical="center"/>
    </xf>
    <xf numFmtId="0" fontId="30" fillId="9" borderId="10" applyNumberFormat="0" applyAlignment="0" applyProtection="0">
      <alignment vertical="center"/>
    </xf>
    <xf numFmtId="0" fontId="30" fillId="9" borderId="10" applyNumberFormat="0" applyAlignment="0" applyProtection="0">
      <alignment vertical="center"/>
    </xf>
    <xf numFmtId="0" fontId="30" fillId="9" borderId="10" applyNumberFormat="0" applyAlignment="0" applyProtection="0">
      <alignment vertical="center"/>
    </xf>
    <xf numFmtId="0" fontId="30" fillId="9" borderId="10" applyNumberFormat="0" applyAlignment="0" applyProtection="0">
      <alignment vertical="center"/>
    </xf>
    <xf numFmtId="0" fontId="30" fillId="9" borderId="10" applyNumberFormat="0" applyAlignment="0" applyProtection="0">
      <alignment vertical="center"/>
    </xf>
    <xf numFmtId="0" fontId="30" fillId="9" borderId="10" applyNumberFormat="0" applyAlignment="0" applyProtection="0">
      <alignment vertical="center"/>
    </xf>
    <xf numFmtId="0" fontId="30" fillId="9" borderId="10" applyNumberFormat="0" applyAlignment="0" applyProtection="0">
      <alignment vertical="center"/>
    </xf>
    <xf numFmtId="0" fontId="30" fillId="9" borderId="10" applyNumberFormat="0" applyAlignment="0" applyProtection="0">
      <alignment vertical="center"/>
    </xf>
    <xf numFmtId="0" fontId="30" fillId="9" borderId="10" applyNumberFormat="0" applyAlignment="0" applyProtection="0">
      <alignment vertical="center"/>
    </xf>
    <xf numFmtId="0" fontId="30" fillId="9" borderId="10" applyNumberFormat="0" applyAlignment="0" applyProtection="0">
      <alignment vertical="center"/>
    </xf>
    <xf numFmtId="0" fontId="30" fillId="9" borderId="10" applyNumberFormat="0" applyAlignment="0" applyProtection="0">
      <alignment vertical="center"/>
    </xf>
    <xf numFmtId="0" fontId="30" fillId="9" borderId="10" applyNumberFormat="0" applyAlignment="0" applyProtection="0">
      <alignment vertical="center"/>
    </xf>
    <xf numFmtId="0" fontId="30" fillId="9" borderId="10" applyNumberFormat="0" applyAlignment="0" applyProtection="0">
      <alignment vertical="center"/>
    </xf>
    <xf numFmtId="0" fontId="30" fillId="9" borderId="10" applyNumberFormat="0" applyAlignment="0" applyProtection="0">
      <alignment vertical="center"/>
    </xf>
    <xf numFmtId="0" fontId="30" fillId="9" borderId="10" applyNumberFormat="0" applyAlignment="0" applyProtection="0">
      <alignment vertical="center"/>
    </xf>
    <xf numFmtId="0" fontId="30" fillId="9" borderId="10" applyNumberFormat="0" applyAlignment="0" applyProtection="0">
      <alignment vertical="center"/>
    </xf>
    <xf numFmtId="0" fontId="30" fillId="9" borderId="10" applyNumberFormat="0" applyAlignment="0" applyProtection="0">
      <alignment vertical="center"/>
    </xf>
    <xf numFmtId="0" fontId="30" fillId="9" borderId="10" applyNumberFormat="0" applyAlignment="0" applyProtection="0">
      <alignment vertical="center"/>
    </xf>
    <xf numFmtId="0" fontId="30" fillId="9" borderId="10" applyNumberFormat="0" applyAlignment="0" applyProtection="0">
      <alignment vertical="center"/>
    </xf>
    <xf numFmtId="0" fontId="30" fillId="9" borderId="10" applyNumberFormat="0" applyAlignment="0" applyProtection="0">
      <alignment vertical="center"/>
    </xf>
    <xf numFmtId="0" fontId="30" fillId="9" borderId="10" applyNumberFormat="0" applyAlignment="0" applyProtection="0">
      <alignment vertical="center"/>
    </xf>
    <xf numFmtId="0" fontId="30" fillId="9" borderId="10" applyNumberFormat="0" applyAlignment="0" applyProtection="0">
      <alignment vertical="center"/>
    </xf>
    <xf numFmtId="0" fontId="30" fillId="9" borderId="10" applyNumberFormat="0" applyAlignment="0" applyProtection="0">
      <alignment vertical="center"/>
    </xf>
    <xf numFmtId="0" fontId="30" fillId="9" borderId="10" applyNumberFormat="0" applyAlignment="0" applyProtection="0">
      <alignment vertical="center"/>
    </xf>
    <xf numFmtId="0" fontId="30" fillId="9" borderId="10" applyNumberFormat="0" applyAlignment="0" applyProtection="0">
      <alignment vertical="center"/>
    </xf>
    <xf numFmtId="0" fontId="30" fillId="9" borderId="10" applyNumberFormat="0" applyAlignment="0" applyProtection="0">
      <alignment vertical="center"/>
    </xf>
    <xf numFmtId="0" fontId="30" fillId="9" borderId="10" applyNumberFormat="0" applyAlignment="0" applyProtection="0">
      <alignment vertical="center"/>
    </xf>
    <xf numFmtId="0" fontId="30" fillId="9" borderId="10" applyNumberFormat="0" applyAlignment="0" applyProtection="0">
      <alignment vertical="center"/>
    </xf>
    <xf numFmtId="0" fontId="30" fillId="9" borderId="10" applyNumberFormat="0" applyAlignment="0" applyProtection="0">
      <alignment vertical="center"/>
    </xf>
    <xf numFmtId="0" fontId="30" fillId="9" borderId="10" applyNumberFormat="0" applyAlignment="0" applyProtection="0">
      <alignment vertical="center"/>
    </xf>
    <xf numFmtId="0" fontId="30" fillId="9" borderId="10" applyNumberFormat="0" applyAlignment="0" applyProtection="0">
      <alignment vertical="center"/>
    </xf>
    <xf numFmtId="0" fontId="30" fillId="9" borderId="10" applyNumberFormat="0" applyAlignment="0" applyProtection="0">
      <alignment vertical="center"/>
    </xf>
    <xf numFmtId="0" fontId="30" fillId="9" borderId="10" applyNumberFormat="0" applyAlignment="0" applyProtection="0">
      <alignment vertical="center"/>
    </xf>
    <xf numFmtId="0" fontId="30" fillId="9" borderId="10" applyNumberFormat="0" applyAlignment="0" applyProtection="0">
      <alignment vertical="center"/>
    </xf>
    <xf numFmtId="0" fontId="30" fillId="9" borderId="10" applyNumberFormat="0" applyAlignment="0" applyProtection="0">
      <alignment vertical="center"/>
    </xf>
    <xf numFmtId="0" fontId="30" fillId="9" borderId="10" applyNumberFormat="0" applyAlignment="0" applyProtection="0">
      <alignment vertical="center"/>
    </xf>
    <xf numFmtId="0" fontId="30" fillId="9" borderId="10" applyNumberFormat="0" applyAlignment="0" applyProtection="0">
      <alignment vertical="center"/>
    </xf>
    <xf numFmtId="0" fontId="30" fillId="9" borderId="10" applyNumberFormat="0" applyAlignment="0" applyProtection="0">
      <alignment vertical="center"/>
    </xf>
    <xf numFmtId="0" fontId="30" fillId="9" borderId="10" applyNumberFormat="0" applyAlignment="0" applyProtection="0">
      <alignment vertical="center"/>
    </xf>
    <xf numFmtId="0" fontId="30" fillId="9" borderId="10" applyNumberFormat="0" applyAlignment="0" applyProtection="0">
      <alignment vertical="center"/>
    </xf>
    <xf numFmtId="0" fontId="30" fillId="9" borderId="10" applyNumberFormat="0" applyAlignment="0" applyProtection="0">
      <alignment vertical="center"/>
    </xf>
    <xf numFmtId="0" fontId="30" fillId="9" borderId="10" applyNumberFormat="0" applyAlignment="0" applyProtection="0">
      <alignment vertical="center"/>
    </xf>
    <xf numFmtId="0" fontId="30" fillId="9" borderId="10" applyNumberFormat="0" applyAlignment="0" applyProtection="0">
      <alignment vertical="center"/>
    </xf>
    <xf numFmtId="0" fontId="30" fillId="9" borderId="10" applyNumberFormat="0" applyAlignment="0" applyProtection="0">
      <alignment vertical="center"/>
    </xf>
    <xf numFmtId="0" fontId="30" fillId="9" borderId="10" applyNumberFormat="0" applyAlignment="0" applyProtection="0">
      <alignment vertical="center"/>
    </xf>
    <xf numFmtId="0" fontId="30" fillId="9" borderId="10" applyNumberFormat="0" applyAlignment="0" applyProtection="0">
      <alignment vertical="center"/>
    </xf>
    <xf numFmtId="0" fontId="30" fillId="9" borderId="10" applyNumberFormat="0" applyAlignment="0" applyProtection="0">
      <alignment vertical="center"/>
    </xf>
    <xf numFmtId="0" fontId="30" fillId="9" borderId="10" applyNumberFormat="0" applyAlignment="0" applyProtection="0">
      <alignment vertical="center"/>
    </xf>
    <xf numFmtId="0" fontId="30" fillId="9" borderId="10" applyNumberFormat="0" applyAlignment="0" applyProtection="0">
      <alignment vertical="center"/>
    </xf>
    <xf numFmtId="0" fontId="30" fillId="9" borderId="10" applyNumberFormat="0" applyAlignment="0" applyProtection="0">
      <alignment vertical="center"/>
    </xf>
    <xf numFmtId="0" fontId="30" fillId="9" borderId="10" applyNumberFormat="0" applyAlignment="0" applyProtection="0">
      <alignment vertical="center"/>
    </xf>
    <xf numFmtId="0" fontId="30" fillId="9" borderId="10" applyNumberFormat="0" applyAlignment="0" applyProtection="0">
      <alignment vertical="center"/>
    </xf>
    <xf numFmtId="0" fontId="30" fillId="9" borderId="10" applyNumberFormat="0" applyAlignment="0" applyProtection="0">
      <alignment vertical="center"/>
    </xf>
    <xf numFmtId="0" fontId="30" fillId="9" borderId="10" applyNumberFormat="0" applyAlignment="0" applyProtection="0">
      <alignment vertical="center"/>
    </xf>
    <xf numFmtId="0" fontId="30" fillId="9" borderId="10" applyNumberFormat="0" applyAlignment="0" applyProtection="0">
      <alignment vertical="center"/>
    </xf>
    <xf numFmtId="0" fontId="30" fillId="9" borderId="10" applyNumberFormat="0" applyAlignment="0" applyProtection="0">
      <alignment vertical="center"/>
    </xf>
    <xf numFmtId="0" fontId="30" fillId="9" borderId="10" applyNumberFormat="0" applyAlignment="0" applyProtection="0">
      <alignment vertical="center"/>
    </xf>
    <xf numFmtId="0" fontId="30" fillId="9" borderId="10" applyNumberFormat="0" applyAlignment="0" applyProtection="0">
      <alignment vertical="center"/>
    </xf>
    <xf numFmtId="0" fontId="30" fillId="9" borderId="10" applyNumberFormat="0" applyAlignment="0" applyProtection="0">
      <alignment vertical="center"/>
    </xf>
    <xf numFmtId="0" fontId="30" fillId="9" borderId="10" applyNumberFormat="0" applyAlignment="0" applyProtection="0">
      <alignment vertical="center"/>
    </xf>
    <xf numFmtId="0" fontId="30" fillId="9" borderId="10" applyNumberFormat="0" applyAlignment="0" applyProtection="0">
      <alignment vertical="center"/>
    </xf>
    <xf numFmtId="0" fontId="30" fillId="9" borderId="10" applyNumberFormat="0" applyAlignment="0" applyProtection="0">
      <alignment vertical="center"/>
    </xf>
    <xf numFmtId="0" fontId="30" fillId="9" borderId="10" applyNumberFormat="0" applyAlignment="0" applyProtection="0">
      <alignment vertical="center"/>
    </xf>
    <xf numFmtId="0" fontId="30" fillId="9" borderId="10" applyNumberFormat="0" applyAlignment="0" applyProtection="0">
      <alignment vertical="center"/>
    </xf>
    <xf numFmtId="0" fontId="30" fillId="9" borderId="10" applyNumberFormat="0" applyAlignment="0" applyProtection="0">
      <alignment vertical="center"/>
    </xf>
    <xf numFmtId="0" fontId="30" fillId="9" borderId="10" applyNumberFormat="0" applyAlignment="0" applyProtection="0">
      <alignment vertical="center"/>
    </xf>
    <xf numFmtId="0" fontId="30" fillId="9" borderId="10" applyNumberFormat="0" applyAlignment="0" applyProtection="0">
      <alignment vertical="center"/>
    </xf>
    <xf numFmtId="0" fontId="30" fillId="9" borderId="10" applyNumberFormat="0" applyAlignment="0" applyProtection="0">
      <alignment vertical="center"/>
    </xf>
    <xf numFmtId="0" fontId="30" fillId="9" borderId="10" applyNumberFormat="0" applyAlignment="0" applyProtection="0">
      <alignment vertical="center"/>
    </xf>
    <xf numFmtId="0" fontId="30" fillId="9" borderId="10" applyNumberFormat="0" applyAlignment="0" applyProtection="0">
      <alignment vertical="center"/>
    </xf>
    <xf numFmtId="0" fontId="30" fillId="9" borderId="10" applyNumberFormat="0" applyAlignment="0" applyProtection="0">
      <alignment vertical="center"/>
    </xf>
    <xf numFmtId="0" fontId="30" fillId="9" borderId="10" applyNumberFormat="0" applyAlignment="0" applyProtection="0">
      <alignment vertical="center"/>
    </xf>
    <xf numFmtId="0" fontId="30" fillId="9" borderId="10" applyNumberFormat="0" applyAlignment="0" applyProtection="0">
      <alignment vertical="center"/>
    </xf>
    <xf numFmtId="0" fontId="30" fillId="9" borderId="10" applyNumberFormat="0" applyAlignment="0" applyProtection="0">
      <alignment vertical="center"/>
    </xf>
    <xf numFmtId="0" fontId="30" fillId="9" borderId="10" applyNumberFormat="0" applyAlignment="0" applyProtection="0">
      <alignment vertical="center"/>
    </xf>
    <xf numFmtId="0" fontId="30" fillId="9" borderId="10" applyNumberFormat="0" applyAlignment="0" applyProtection="0">
      <alignment vertical="center"/>
    </xf>
    <xf numFmtId="0" fontId="30" fillId="9" borderId="10" applyNumberFormat="0" applyAlignment="0" applyProtection="0">
      <alignment vertical="center"/>
    </xf>
    <xf numFmtId="0" fontId="30" fillId="9" borderId="10" applyNumberFormat="0" applyAlignment="0" applyProtection="0">
      <alignment vertical="center"/>
    </xf>
    <xf numFmtId="0" fontId="30" fillId="9" borderId="10" applyNumberFormat="0" applyAlignment="0" applyProtection="0">
      <alignment vertical="center"/>
    </xf>
    <xf numFmtId="0" fontId="30" fillId="9" borderId="10" applyNumberFormat="0" applyAlignment="0" applyProtection="0">
      <alignment vertical="center"/>
    </xf>
    <xf numFmtId="0" fontId="30" fillId="9" borderId="10" applyNumberFormat="0" applyAlignment="0" applyProtection="0">
      <alignment vertical="center"/>
    </xf>
    <xf numFmtId="0" fontId="30" fillId="9" borderId="10" applyNumberFormat="0" applyAlignment="0" applyProtection="0">
      <alignment vertical="center"/>
    </xf>
    <xf numFmtId="0" fontId="30" fillId="9" borderId="10" applyNumberFormat="0" applyAlignment="0" applyProtection="0">
      <alignment vertical="center"/>
    </xf>
    <xf numFmtId="0" fontId="30" fillId="9" borderId="10" applyNumberFormat="0" applyAlignment="0" applyProtection="0">
      <alignment vertical="center"/>
    </xf>
    <xf numFmtId="0" fontId="30" fillId="9" borderId="10" applyNumberFormat="0" applyAlignment="0" applyProtection="0">
      <alignment vertical="center"/>
    </xf>
    <xf numFmtId="0" fontId="30" fillId="9" borderId="10" applyNumberFormat="0" applyAlignment="0" applyProtection="0">
      <alignment vertical="center"/>
    </xf>
    <xf numFmtId="0" fontId="30" fillId="9" borderId="10" applyNumberFormat="0" applyAlignment="0" applyProtection="0">
      <alignment vertical="center"/>
    </xf>
    <xf numFmtId="0" fontId="30" fillId="9" borderId="10" applyNumberFormat="0" applyAlignment="0" applyProtection="0">
      <alignment vertical="center"/>
    </xf>
    <xf numFmtId="0" fontId="30" fillId="9" borderId="10" applyNumberFormat="0" applyAlignment="0" applyProtection="0">
      <alignment vertical="center"/>
    </xf>
    <xf numFmtId="0" fontId="30" fillId="9" borderId="10" applyNumberFormat="0" applyAlignment="0" applyProtection="0">
      <alignment vertical="center"/>
    </xf>
    <xf numFmtId="0" fontId="30" fillId="9" borderId="10" applyNumberFormat="0" applyAlignment="0" applyProtection="0">
      <alignment vertical="center"/>
    </xf>
    <xf numFmtId="0" fontId="30" fillId="9" borderId="10" applyNumberFormat="0" applyAlignment="0" applyProtection="0">
      <alignment vertical="center"/>
    </xf>
    <xf numFmtId="0" fontId="30" fillId="9" borderId="10" applyNumberFormat="0" applyAlignment="0" applyProtection="0">
      <alignment vertical="center"/>
    </xf>
    <xf numFmtId="0" fontId="30" fillId="9" borderId="10" applyNumberFormat="0" applyAlignment="0" applyProtection="0">
      <alignment vertical="center"/>
    </xf>
    <xf numFmtId="0" fontId="30" fillId="9" borderId="10" applyNumberFormat="0" applyAlignment="0" applyProtection="0">
      <alignment vertical="center"/>
    </xf>
    <xf numFmtId="0" fontId="30" fillId="9" borderId="10" applyNumberFormat="0" applyAlignment="0" applyProtection="0">
      <alignment vertical="center"/>
    </xf>
    <xf numFmtId="0" fontId="30" fillId="9" borderId="10" applyNumberFormat="0" applyAlignment="0" applyProtection="0">
      <alignment vertical="center"/>
    </xf>
    <xf numFmtId="0" fontId="30" fillId="9" borderId="10" applyNumberFormat="0" applyAlignment="0" applyProtection="0">
      <alignment vertical="center"/>
    </xf>
    <xf numFmtId="0" fontId="30" fillId="9" borderId="10" applyNumberFormat="0" applyAlignment="0" applyProtection="0">
      <alignment vertical="center"/>
    </xf>
    <xf numFmtId="0" fontId="30" fillId="9" borderId="10" applyNumberFormat="0" applyAlignment="0" applyProtection="0">
      <alignment vertical="center"/>
    </xf>
    <xf numFmtId="0" fontId="30" fillId="9" borderId="10" applyNumberFormat="0" applyAlignment="0" applyProtection="0">
      <alignment vertical="center"/>
    </xf>
    <xf numFmtId="0" fontId="30" fillId="9" borderId="10" applyNumberFormat="0" applyAlignment="0" applyProtection="0">
      <alignment vertical="center"/>
    </xf>
    <xf numFmtId="0" fontId="30" fillId="9" borderId="10" applyNumberFormat="0" applyAlignment="0" applyProtection="0">
      <alignment vertical="center"/>
    </xf>
    <xf numFmtId="0" fontId="30" fillId="9" borderId="10" applyNumberFormat="0" applyAlignment="0" applyProtection="0">
      <alignment vertical="center"/>
    </xf>
    <xf numFmtId="0" fontId="30" fillId="9" borderId="10" applyNumberFormat="0" applyAlignment="0" applyProtection="0">
      <alignment vertical="center"/>
    </xf>
    <xf numFmtId="0" fontId="30" fillId="9" borderId="10" applyNumberFormat="0" applyAlignment="0" applyProtection="0">
      <alignment vertical="center"/>
    </xf>
    <xf numFmtId="0" fontId="30" fillId="9" borderId="10" applyNumberFormat="0" applyAlignment="0" applyProtection="0">
      <alignment vertical="center"/>
    </xf>
    <xf numFmtId="0" fontId="30" fillId="9" borderId="10" applyNumberFormat="0" applyAlignment="0" applyProtection="0">
      <alignment vertical="center"/>
    </xf>
    <xf numFmtId="0" fontId="30" fillId="9" borderId="10" applyNumberFormat="0" applyAlignment="0" applyProtection="0">
      <alignment vertical="center"/>
    </xf>
    <xf numFmtId="0" fontId="30" fillId="9" borderId="10" applyNumberFormat="0" applyAlignment="0" applyProtection="0">
      <alignment vertical="center"/>
    </xf>
    <xf numFmtId="0" fontId="30" fillId="9" borderId="10" applyNumberFormat="0" applyAlignment="0" applyProtection="0">
      <alignment vertical="center"/>
    </xf>
    <xf numFmtId="0" fontId="30" fillId="9" borderId="10" applyNumberFormat="0" applyAlignment="0" applyProtection="0">
      <alignment vertical="center"/>
    </xf>
    <xf numFmtId="0" fontId="30" fillId="9" borderId="10" applyNumberFormat="0" applyAlignment="0" applyProtection="0">
      <alignment vertical="center"/>
    </xf>
    <xf numFmtId="0" fontId="30" fillId="9" borderId="10" applyNumberFormat="0" applyAlignment="0" applyProtection="0">
      <alignment vertical="center"/>
    </xf>
    <xf numFmtId="0" fontId="30" fillId="9" borderId="10" applyNumberFormat="0" applyAlignment="0" applyProtection="0">
      <alignment vertical="center"/>
    </xf>
    <xf numFmtId="0" fontId="30" fillId="9" borderId="10" applyNumberFormat="0" applyAlignment="0" applyProtection="0">
      <alignment vertical="center"/>
    </xf>
    <xf numFmtId="0" fontId="30" fillId="9" borderId="10" applyNumberFormat="0" applyAlignment="0" applyProtection="0">
      <alignment vertical="center"/>
    </xf>
    <xf numFmtId="0" fontId="30" fillId="9" borderId="10" applyNumberFormat="0" applyAlignment="0" applyProtection="0">
      <alignment vertical="center"/>
    </xf>
    <xf numFmtId="0" fontId="30" fillId="9" borderId="10" applyNumberFormat="0" applyAlignment="0" applyProtection="0">
      <alignment vertical="center"/>
    </xf>
    <xf numFmtId="0" fontId="30" fillId="9" borderId="10" applyNumberFormat="0" applyAlignment="0" applyProtection="0">
      <alignment vertical="center"/>
    </xf>
    <xf numFmtId="0" fontId="30" fillId="9" borderId="10" applyNumberFormat="0" applyAlignment="0" applyProtection="0">
      <alignment vertical="center"/>
    </xf>
    <xf numFmtId="0" fontId="30" fillId="9" borderId="10" applyNumberFormat="0" applyAlignment="0" applyProtection="0">
      <alignment vertical="center"/>
    </xf>
    <xf numFmtId="0" fontId="30" fillId="9" borderId="10" applyNumberFormat="0" applyAlignment="0" applyProtection="0">
      <alignment vertical="center"/>
    </xf>
    <xf numFmtId="0" fontId="30" fillId="9" borderId="10" applyNumberFormat="0" applyAlignment="0" applyProtection="0">
      <alignment vertical="center"/>
    </xf>
    <xf numFmtId="0" fontId="30" fillId="9" borderId="10" applyNumberFormat="0" applyAlignment="0" applyProtection="0">
      <alignment vertical="center"/>
    </xf>
    <xf numFmtId="0" fontId="30" fillId="9" borderId="10" applyNumberFormat="0" applyAlignment="0" applyProtection="0">
      <alignment vertical="center"/>
    </xf>
    <xf numFmtId="0" fontId="30" fillId="9" borderId="10" applyNumberFormat="0" applyAlignment="0" applyProtection="0">
      <alignment vertical="center"/>
    </xf>
    <xf numFmtId="0" fontId="30" fillId="9" borderId="10" applyNumberFormat="0" applyAlignment="0" applyProtection="0">
      <alignment vertical="center"/>
    </xf>
    <xf numFmtId="0" fontId="30" fillId="9" borderId="10" applyNumberFormat="0" applyAlignment="0" applyProtection="0">
      <alignment vertical="center"/>
    </xf>
    <xf numFmtId="0" fontId="30" fillId="9" borderId="10" applyNumberFormat="0" applyAlignment="0" applyProtection="0">
      <alignment vertical="center"/>
    </xf>
    <xf numFmtId="0" fontId="30" fillId="9" borderId="10" applyNumberFormat="0" applyAlignment="0" applyProtection="0">
      <alignment vertical="center"/>
    </xf>
    <xf numFmtId="0" fontId="30" fillId="9" borderId="10" applyNumberFormat="0" applyAlignment="0" applyProtection="0">
      <alignment vertical="center"/>
    </xf>
    <xf numFmtId="0" fontId="30" fillId="9" borderId="10" applyNumberFormat="0" applyAlignment="0" applyProtection="0">
      <alignment vertical="center"/>
    </xf>
    <xf numFmtId="0" fontId="30" fillId="9" borderId="10" applyNumberFormat="0" applyAlignment="0" applyProtection="0">
      <alignment vertical="center"/>
    </xf>
    <xf numFmtId="0" fontId="30" fillId="9" borderId="10" applyNumberFormat="0" applyAlignment="0" applyProtection="0">
      <alignment vertical="center"/>
    </xf>
    <xf numFmtId="0" fontId="30" fillId="9" borderId="10" applyNumberFormat="0" applyAlignment="0" applyProtection="0">
      <alignment vertical="center"/>
    </xf>
    <xf numFmtId="0" fontId="30" fillId="9" borderId="10" applyNumberFormat="0" applyAlignment="0" applyProtection="0">
      <alignment vertical="center"/>
    </xf>
    <xf numFmtId="0" fontId="30" fillId="9" borderId="10" applyNumberFormat="0" applyAlignment="0" applyProtection="0">
      <alignment vertical="center"/>
    </xf>
    <xf numFmtId="0" fontId="30" fillId="9" borderId="10" applyNumberFormat="0" applyAlignment="0" applyProtection="0">
      <alignment vertical="center"/>
    </xf>
    <xf numFmtId="0" fontId="30" fillId="9" borderId="10" applyNumberFormat="0" applyAlignment="0" applyProtection="0">
      <alignment vertical="center"/>
    </xf>
    <xf numFmtId="0" fontId="30" fillId="9" borderId="10" applyNumberFormat="0" applyAlignment="0" applyProtection="0">
      <alignment vertical="center"/>
    </xf>
    <xf numFmtId="0" fontId="30" fillId="9" borderId="10" applyNumberFormat="0" applyAlignment="0" applyProtection="0">
      <alignment vertical="center"/>
    </xf>
    <xf numFmtId="0" fontId="30" fillId="9" borderId="10" applyNumberFormat="0" applyAlignment="0" applyProtection="0">
      <alignment vertical="center"/>
    </xf>
    <xf numFmtId="0" fontId="30" fillId="9" borderId="10" applyNumberFormat="0" applyAlignment="0" applyProtection="0">
      <alignment vertical="center"/>
    </xf>
    <xf numFmtId="0" fontId="30" fillId="9" borderId="10" applyNumberFormat="0" applyAlignment="0" applyProtection="0">
      <alignment vertical="center"/>
    </xf>
    <xf numFmtId="0" fontId="30" fillId="9" borderId="10" applyNumberFormat="0" applyAlignment="0" applyProtection="0">
      <alignment vertical="center"/>
    </xf>
    <xf numFmtId="0" fontId="30" fillId="9" borderId="10" applyNumberFormat="0" applyAlignment="0" applyProtection="0">
      <alignment vertical="center"/>
    </xf>
    <xf numFmtId="0" fontId="30" fillId="9" borderId="10" applyNumberFormat="0" applyAlignment="0" applyProtection="0">
      <alignment vertical="center"/>
    </xf>
    <xf numFmtId="0" fontId="30" fillId="9" borderId="10" applyNumberFormat="0" applyAlignment="0" applyProtection="0">
      <alignment vertical="center"/>
    </xf>
    <xf numFmtId="0" fontId="30" fillId="9" borderId="10" applyNumberFormat="0" applyAlignment="0" applyProtection="0">
      <alignment vertical="center"/>
    </xf>
    <xf numFmtId="0" fontId="30" fillId="9" borderId="10" applyNumberFormat="0" applyAlignment="0" applyProtection="0">
      <alignment vertical="center"/>
    </xf>
    <xf numFmtId="0" fontId="30" fillId="9" borderId="10" applyNumberFormat="0" applyAlignment="0" applyProtection="0">
      <alignment vertical="center"/>
    </xf>
    <xf numFmtId="0" fontId="30" fillId="9" borderId="10" applyNumberFormat="0" applyAlignment="0" applyProtection="0">
      <alignment vertical="center"/>
    </xf>
    <xf numFmtId="0" fontId="30" fillId="9" borderId="10" applyNumberFormat="0" applyAlignment="0" applyProtection="0">
      <alignment vertical="center"/>
    </xf>
    <xf numFmtId="0" fontId="30" fillId="9" borderId="10" applyNumberFormat="0" applyAlignment="0" applyProtection="0">
      <alignment vertical="center"/>
    </xf>
    <xf numFmtId="0" fontId="30" fillId="9" borderId="10" applyNumberFormat="0" applyAlignment="0" applyProtection="0">
      <alignment vertical="center"/>
    </xf>
    <xf numFmtId="0" fontId="30" fillId="9" borderId="10" applyNumberFormat="0" applyAlignment="0" applyProtection="0">
      <alignment vertical="center"/>
    </xf>
    <xf numFmtId="0" fontId="30" fillId="9" borderId="10" applyNumberFormat="0" applyAlignment="0" applyProtection="0">
      <alignment vertical="center"/>
    </xf>
    <xf numFmtId="0" fontId="30" fillId="9" borderId="10" applyNumberFormat="0" applyAlignment="0" applyProtection="0">
      <alignment vertical="center"/>
    </xf>
    <xf numFmtId="0" fontId="30" fillId="9" borderId="10" applyNumberFormat="0" applyAlignment="0" applyProtection="0">
      <alignment vertical="center"/>
    </xf>
    <xf numFmtId="0" fontId="30" fillId="9" borderId="10" applyNumberFormat="0" applyAlignment="0" applyProtection="0">
      <alignment vertical="center"/>
    </xf>
    <xf numFmtId="0" fontId="30" fillId="9" borderId="10" applyNumberFormat="0" applyAlignment="0" applyProtection="0">
      <alignment vertical="center"/>
    </xf>
    <xf numFmtId="0" fontId="30" fillId="9" borderId="10" applyNumberFormat="0" applyAlignment="0" applyProtection="0">
      <alignment vertical="center"/>
    </xf>
    <xf numFmtId="0" fontId="30" fillId="9" borderId="10" applyNumberFormat="0" applyAlignment="0" applyProtection="0">
      <alignment vertical="center"/>
    </xf>
    <xf numFmtId="0" fontId="30" fillId="9" borderId="10" applyNumberFormat="0" applyAlignment="0" applyProtection="0">
      <alignment vertical="center"/>
    </xf>
    <xf numFmtId="0" fontId="30" fillId="9" borderId="10" applyNumberFormat="0" applyAlignment="0" applyProtection="0">
      <alignment vertical="center"/>
    </xf>
    <xf numFmtId="0" fontId="30" fillId="9" borderId="10" applyNumberFormat="0" applyAlignment="0" applyProtection="0">
      <alignment vertical="center"/>
    </xf>
    <xf numFmtId="0" fontId="30" fillId="9" borderId="10" applyNumberFormat="0" applyAlignment="0" applyProtection="0">
      <alignment vertical="center"/>
    </xf>
    <xf numFmtId="0" fontId="30" fillId="9" borderId="10" applyNumberFormat="0" applyAlignment="0" applyProtection="0">
      <alignment vertical="center"/>
    </xf>
    <xf numFmtId="0" fontId="30" fillId="9" borderId="10" applyNumberFormat="0" applyAlignment="0" applyProtection="0">
      <alignment vertical="center"/>
    </xf>
    <xf numFmtId="0" fontId="30" fillId="9" borderId="10" applyNumberFormat="0" applyAlignment="0" applyProtection="0">
      <alignment vertical="center"/>
    </xf>
    <xf numFmtId="0" fontId="30" fillId="9" borderId="10" applyNumberFormat="0" applyAlignment="0" applyProtection="0">
      <alignment vertical="center"/>
    </xf>
    <xf numFmtId="0" fontId="30" fillId="9" borderId="10" applyNumberFormat="0" applyAlignment="0" applyProtection="0">
      <alignment vertical="center"/>
    </xf>
    <xf numFmtId="0" fontId="30" fillId="9" borderId="10" applyNumberFormat="0" applyAlignment="0" applyProtection="0">
      <alignment vertical="center"/>
    </xf>
    <xf numFmtId="0" fontId="30" fillId="9" borderId="10" applyNumberFormat="0" applyAlignment="0" applyProtection="0">
      <alignment vertical="center"/>
    </xf>
    <xf numFmtId="0" fontId="30" fillId="9" borderId="10" applyNumberFormat="0" applyAlignment="0" applyProtection="0">
      <alignment vertical="center"/>
    </xf>
    <xf numFmtId="0" fontId="30" fillId="9" borderId="10" applyNumberFormat="0" applyAlignment="0" applyProtection="0">
      <alignment vertical="center"/>
    </xf>
    <xf numFmtId="0" fontId="30" fillId="9" borderId="10" applyNumberFormat="0" applyAlignment="0" applyProtection="0">
      <alignment vertical="center"/>
    </xf>
    <xf numFmtId="0" fontId="30" fillId="9" borderId="10" applyNumberFormat="0" applyAlignment="0" applyProtection="0">
      <alignment vertical="center"/>
    </xf>
    <xf numFmtId="0" fontId="30" fillId="9" borderId="10" applyNumberFormat="0" applyAlignment="0" applyProtection="0">
      <alignment vertical="center"/>
    </xf>
    <xf numFmtId="0" fontId="30" fillId="9" borderId="10" applyNumberFormat="0" applyAlignment="0" applyProtection="0">
      <alignment vertical="center"/>
    </xf>
    <xf numFmtId="0" fontId="30" fillId="9" borderId="10" applyNumberFormat="0" applyAlignment="0" applyProtection="0">
      <alignment vertical="center"/>
    </xf>
    <xf numFmtId="0" fontId="30" fillId="9" borderId="10" applyNumberFormat="0" applyAlignment="0" applyProtection="0">
      <alignment vertical="center"/>
    </xf>
    <xf numFmtId="0" fontId="30" fillId="9" borderId="10" applyNumberFormat="0" applyAlignment="0" applyProtection="0">
      <alignment vertical="center"/>
    </xf>
    <xf numFmtId="0" fontId="30" fillId="9" borderId="10" applyNumberFormat="0" applyAlignment="0" applyProtection="0">
      <alignment vertical="center"/>
    </xf>
    <xf numFmtId="0" fontId="30" fillId="9" borderId="10" applyNumberFormat="0" applyAlignment="0" applyProtection="0">
      <alignment vertical="center"/>
    </xf>
    <xf numFmtId="0" fontId="30" fillId="9" borderId="10" applyNumberFormat="0" applyAlignment="0" applyProtection="0">
      <alignment vertical="center"/>
    </xf>
    <xf numFmtId="0" fontId="30" fillId="9" borderId="10" applyNumberFormat="0" applyAlignment="0" applyProtection="0">
      <alignment vertical="center"/>
    </xf>
    <xf numFmtId="0" fontId="30" fillId="9" borderId="10" applyNumberFormat="0" applyAlignment="0" applyProtection="0">
      <alignment vertical="center"/>
    </xf>
    <xf numFmtId="0" fontId="30" fillId="9" borderId="10" applyNumberFormat="0" applyAlignment="0" applyProtection="0">
      <alignment vertical="center"/>
    </xf>
    <xf numFmtId="0" fontId="30" fillId="9" borderId="10" applyNumberFormat="0" applyAlignment="0" applyProtection="0">
      <alignment vertical="center"/>
    </xf>
    <xf numFmtId="0" fontId="30" fillId="9" borderId="10" applyNumberFormat="0" applyAlignment="0" applyProtection="0">
      <alignment vertical="center"/>
    </xf>
    <xf numFmtId="0" fontId="30" fillId="9" borderId="10" applyNumberFormat="0" applyAlignment="0" applyProtection="0">
      <alignment vertical="center"/>
    </xf>
    <xf numFmtId="0" fontId="30" fillId="9" borderId="10" applyNumberFormat="0" applyAlignment="0" applyProtection="0">
      <alignment vertical="center"/>
    </xf>
    <xf numFmtId="0" fontId="30" fillId="9" borderId="10" applyNumberFormat="0" applyAlignment="0" applyProtection="0">
      <alignment vertical="center"/>
    </xf>
    <xf numFmtId="0" fontId="30" fillId="9" borderId="10" applyNumberFormat="0" applyAlignment="0" applyProtection="0">
      <alignment vertical="center"/>
    </xf>
    <xf numFmtId="0" fontId="30" fillId="9" borderId="10" applyNumberFormat="0" applyAlignment="0" applyProtection="0">
      <alignment vertical="center"/>
    </xf>
    <xf numFmtId="0" fontId="30" fillId="9" borderId="10" applyNumberFormat="0" applyAlignment="0" applyProtection="0">
      <alignment vertical="center"/>
    </xf>
    <xf numFmtId="0" fontId="30" fillId="9" borderId="10" applyNumberFormat="0" applyAlignment="0" applyProtection="0">
      <alignment vertical="center"/>
    </xf>
    <xf numFmtId="0" fontId="30" fillId="9" borderId="10" applyNumberFormat="0" applyAlignment="0" applyProtection="0">
      <alignment vertical="center"/>
    </xf>
    <xf numFmtId="0" fontId="30" fillId="9" borderId="10" applyNumberFormat="0" applyAlignment="0" applyProtection="0">
      <alignment vertical="center"/>
    </xf>
    <xf numFmtId="0" fontId="30" fillId="9" borderId="10" applyNumberFormat="0" applyAlignment="0" applyProtection="0">
      <alignment vertical="center"/>
    </xf>
    <xf numFmtId="0" fontId="30" fillId="9" borderId="10" applyNumberFormat="0" applyAlignment="0" applyProtection="0">
      <alignment vertical="center"/>
    </xf>
    <xf numFmtId="0" fontId="30" fillId="9" borderId="10" applyNumberFormat="0" applyAlignment="0" applyProtection="0">
      <alignment vertical="center"/>
    </xf>
    <xf numFmtId="0" fontId="30" fillId="9" borderId="10" applyNumberFormat="0" applyAlignment="0" applyProtection="0">
      <alignment vertical="center"/>
    </xf>
    <xf numFmtId="0" fontId="30" fillId="9" borderId="10" applyNumberFormat="0" applyAlignment="0" applyProtection="0">
      <alignment vertical="center"/>
    </xf>
    <xf numFmtId="0" fontId="30" fillId="9" borderId="10" applyNumberFormat="0" applyAlignment="0" applyProtection="0">
      <alignment vertical="center"/>
    </xf>
    <xf numFmtId="0" fontId="30" fillId="9" borderId="10" applyNumberFormat="0" applyAlignment="0" applyProtection="0">
      <alignment vertical="center"/>
    </xf>
    <xf numFmtId="0" fontId="30" fillId="9" borderId="10" applyNumberFormat="0" applyAlignment="0" applyProtection="0">
      <alignment vertical="center"/>
    </xf>
    <xf numFmtId="0" fontId="30" fillId="9" borderId="10" applyNumberFormat="0" applyAlignment="0" applyProtection="0">
      <alignment vertical="center"/>
    </xf>
    <xf numFmtId="0" fontId="30" fillId="9" borderId="10" applyNumberFormat="0" applyAlignment="0" applyProtection="0">
      <alignment vertical="center"/>
    </xf>
    <xf numFmtId="0" fontId="30" fillId="9" borderId="10" applyNumberFormat="0" applyAlignment="0" applyProtection="0">
      <alignment vertical="center"/>
    </xf>
    <xf numFmtId="0" fontId="30" fillId="9" borderId="10" applyNumberFormat="0" applyAlignment="0" applyProtection="0">
      <alignment vertical="center"/>
    </xf>
    <xf numFmtId="0" fontId="30" fillId="9" borderId="10" applyNumberFormat="0" applyAlignment="0" applyProtection="0">
      <alignment vertical="center"/>
    </xf>
    <xf numFmtId="0" fontId="30" fillId="9" borderId="10" applyNumberFormat="0" applyAlignment="0" applyProtection="0">
      <alignment vertical="center"/>
    </xf>
    <xf numFmtId="0" fontId="30" fillId="9" borderId="10" applyNumberFormat="0" applyAlignment="0" applyProtection="0">
      <alignment vertical="center"/>
    </xf>
    <xf numFmtId="0" fontId="30" fillId="9" borderId="10" applyNumberFormat="0" applyAlignment="0" applyProtection="0">
      <alignment vertical="center"/>
    </xf>
    <xf numFmtId="0" fontId="30" fillId="9" borderId="10" applyNumberFormat="0" applyAlignment="0" applyProtection="0">
      <alignment vertical="center"/>
    </xf>
    <xf numFmtId="0" fontId="30" fillId="9" borderId="10" applyNumberFormat="0" applyAlignment="0" applyProtection="0">
      <alignment vertical="center"/>
    </xf>
    <xf numFmtId="0" fontId="30" fillId="9" borderId="10" applyNumberFormat="0" applyAlignment="0" applyProtection="0">
      <alignment vertical="center"/>
    </xf>
    <xf numFmtId="0" fontId="30" fillId="9" borderId="10" applyNumberFormat="0" applyAlignment="0" applyProtection="0">
      <alignment vertical="center"/>
    </xf>
    <xf numFmtId="0" fontId="30" fillId="9" borderId="10" applyNumberFormat="0" applyAlignment="0" applyProtection="0">
      <alignment vertical="center"/>
    </xf>
    <xf numFmtId="0" fontId="30" fillId="9" borderId="10" applyNumberFormat="0" applyAlignment="0" applyProtection="0">
      <alignment vertical="center"/>
    </xf>
    <xf numFmtId="0" fontId="30" fillId="9" borderId="10" applyNumberFormat="0" applyAlignment="0" applyProtection="0">
      <alignment vertical="center"/>
    </xf>
    <xf numFmtId="0" fontId="30" fillId="9" borderId="10" applyNumberFormat="0" applyAlignment="0" applyProtection="0">
      <alignment vertical="center"/>
    </xf>
    <xf numFmtId="0" fontId="30" fillId="9" borderId="10" applyNumberFormat="0" applyAlignment="0" applyProtection="0">
      <alignment vertical="center"/>
    </xf>
    <xf numFmtId="0" fontId="30" fillId="9" borderId="10" applyNumberFormat="0" applyAlignment="0" applyProtection="0">
      <alignment vertical="center"/>
    </xf>
    <xf numFmtId="0" fontId="30" fillId="9" borderId="10" applyNumberFormat="0" applyAlignment="0" applyProtection="0">
      <alignment vertical="center"/>
    </xf>
    <xf numFmtId="0" fontId="30" fillId="9" borderId="10" applyNumberFormat="0" applyAlignment="0" applyProtection="0">
      <alignment vertical="center"/>
    </xf>
    <xf numFmtId="0" fontId="30" fillId="9" borderId="10" applyNumberFormat="0" applyAlignment="0" applyProtection="0">
      <alignment vertical="center"/>
    </xf>
    <xf numFmtId="0" fontId="30" fillId="9" borderId="10" applyNumberFormat="0" applyAlignment="0" applyProtection="0">
      <alignment vertical="center"/>
    </xf>
    <xf numFmtId="0" fontId="30" fillId="9" borderId="10" applyNumberFormat="0" applyAlignment="0" applyProtection="0">
      <alignment vertical="center"/>
    </xf>
    <xf numFmtId="0" fontId="30" fillId="9" borderId="10" applyNumberFormat="0" applyAlignment="0" applyProtection="0">
      <alignment vertical="center"/>
    </xf>
    <xf numFmtId="0" fontId="30" fillId="9" borderId="10" applyNumberFormat="0" applyAlignment="0" applyProtection="0">
      <alignment vertical="center"/>
    </xf>
    <xf numFmtId="0" fontId="30" fillId="9" borderId="10" applyNumberFormat="0" applyAlignment="0" applyProtection="0">
      <alignment vertical="center"/>
    </xf>
    <xf numFmtId="0" fontId="30" fillId="9" borderId="10" applyNumberFormat="0" applyAlignment="0" applyProtection="0">
      <alignment vertical="center"/>
    </xf>
    <xf numFmtId="0" fontId="30" fillId="9" borderId="10" applyNumberFormat="0" applyAlignment="0" applyProtection="0">
      <alignment vertical="center"/>
    </xf>
    <xf numFmtId="0" fontId="30" fillId="9" borderId="10" applyNumberFormat="0" applyAlignment="0" applyProtection="0">
      <alignment vertical="center"/>
    </xf>
    <xf numFmtId="0" fontId="30" fillId="9" borderId="10" applyNumberFormat="0" applyAlignment="0" applyProtection="0">
      <alignment vertical="center"/>
    </xf>
    <xf numFmtId="0" fontId="30" fillId="9" borderId="10" applyNumberFormat="0" applyAlignment="0" applyProtection="0">
      <alignment vertical="center"/>
    </xf>
    <xf numFmtId="0" fontId="30" fillId="9" borderId="10" applyNumberFormat="0" applyAlignment="0" applyProtection="0">
      <alignment vertical="center"/>
    </xf>
    <xf numFmtId="0" fontId="30" fillId="9" borderId="10" applyNumberFormat="0" applyAlignment="0" applyProtection="0">
      <alignment vertical="center"/>
    </xf>
    <xf numFmtId="0" fontId="30" fillId="9" borderId="10" applyNumberFormat="0" applyAlignment="0" applyProtection="0">
      <alignment vertical="center"/>
    </xf>
    <xf numFmtId="0" fontId="30" fillId="9" borderId="10" applyNumberFormat="0" applyAlignment="0" applyProtection="0">
      <alignment vertical="center"/>
    </xf>
    <xf numFmtId="0" fontId="30" fillId="9" borderId="10" applyNumberFormat="0" applyAlignment="0" applyProtection="0">
      <alignment vertical="center"/>
    </xf>
    <xf numFmtId="0" fontId="30" fillId="9" borderId="10" applyNumberFormat="0" applyAlignment="0" applyProtection="0">
      <alignment vertical="center"/>
    </xf>
    <xf numFmtId="0" fontId="30" fillId="9" borderId="10" applyNumberFormat="0" applyAlignment="0" applyProtection="0">
      <alignment vertical="center"/>
    </xf>
    <xf numFmtId="0" fontId="30" fillId="9" borderId="10" applyNumberFormat="0" applyAlignment="0" applyProtection="0">
      <alignment vertical="center"/>
    </xf>
    <xf numFmtId="0" fontId="30" fillId="9" borderId="10" applyNumberFormat="0" applyAlignment="0" applyProtection="0">
      <alignment vertical="center"/>
    </xf>
    <xf numFmtId="0" fontId="30" fillId="9" borderId="10" applyNumberFormat="0" applyAlignment="0" applyProtection="0">
      <alignment vertical="center"/>
    </xf>
    <xf numFmtId="0" fontId="30" fillId="9" borderId="10" applyNumberFormat="0" applyAlignment="0" applyProtection="0">
      <alignment vertical="center"/>
    </xf>
    <xf numFmtId="0" fontId="30" fillId="9" borderId="10" applyNumberFormat="0" applyAlignment="0" applyProtection="0">
      <alignment vertical="center"/>
    </xf>
    <xf numFmtId="0" fontId="30" fillId="9" borderId="10" applyNumberFormat="0" applyAlignment="0" applyProtection="0">
      <alignment vertical="center"/>
    </xf>
    <xf numFmtId="0" fontId="30" fillId="9" borderId="10" applyNumberFormat="0" applyAlignment="0" applyProtection="0">
      <alignment vertical="center"/>
    </xf>
    <xf numFmtId="0" fontId="30" fillId="9" borderId="10" applyNumberFormat="0" applyAlignment="0" applyProtection="0">
      <alignment vertical="center"/>
    </xf>
    <xf numFmtId="0" fontId="30" fillId="9" borderId="10" applyNumberFormat="0" applyAlignment="0" applyProtection="0">
      <alignment vertical="center"/>
    </xf>
    <xf numFmtId="0" fontId="30" fillId="9" borderId="10" applyNumberFormat="0" applyAlignment="0" applyProtection="0">
      <alignment vertical="center"/>
    </xf>
    <xf numFmtId="0" fontId="30" fillId="9" borderId="10" applyNumberFormat="0" applyAlignment="0" applyProtection="0">
      <alignment vertical="center"/>
    </xf>
    <xf numFmtId="0" fontId="30" fillId="9" borderId="10" applyNumberFormat="0" applyAlignment="0" applyProtection="0">
      <alignment vertical="center"/>
    </xf>
    <xf numFmtId="0" fontId="30" fillId="9" borderId="10" applyNumberFormat="0" applyAlignment="0" applyProtection="0">
      <alignment vertical="center"/>
    </xf>
    <xf numFmtId="0" fontId="30" fillId="9" borderId="10" applyNumberFormat="0" applyAlignment="0" applyProtection="0">
      <alignment vertical="center"/>
    </xf>
    <xf numFmtId="0" fontId="30" fillId="9" borderId="10" applyNumberFormat="0" applyAlignment="0" applyProtection="0">
      <alignment vertical="center"/>
    </xf>
    <xf numFmtId="0" fontId="30" fillId="9" borderId="10" applyNumberFormat="0" applyAlignment="0" applyProtection="0">
      <alignment vertical="center"/>
    </xf>
    <xf numFmtId="0" fontId="30" fillId="9" borderId="10" applyNumberFormat="0" applyAlignment="0" applyProtection="0">
      <alignment vertical="center"/>
    </xf>
    <xf numFmtId="0" fontId="30" fillId="9" borderId="10" applyNumberFormat="0" applyAlignment="0" applyProtection="0">
      <alignment vertical="center"/>
    </xf>
    <xf numFmtId="0" fontId="30" fillId="9" borderId="10" applyNumberFormat="0" applyAlignment="0" applyProtection="0">
      <alignment vertical="center"/>
    </xf>
    <xf numFmtId="0" fontId="30" fillId="9" borderId="10" applyNumberFormat="0" applyAlignment="0" applyProtection="0">
      <alignment vertical="center"/>
    </xf>
    <xf numFmtId="0" fontId="30" fillId="9" borderId="10" applyNumberFormat="0" applyAlignment="0" applyProtection="0">
      <alignment vertical="center"/>
    </xf>
    <xf numFmtId="0" fontId="30" fillId="9" borderId="10" applyNumberFormat="0" applyAlignment="0" applyProtection="0">
      <alignment vertical="center"/>
    </xf>
    <xf numFmtId="0" fontId="30" fillId="9" borderId="10" applyNumberFormat="0" applyAlignment="0" applyProtection="0">
      <alignment vertical="center"/>
    </xf>
    <xf numFmtId="0" fontId="30" fillId="9" borderId="10" applyNumberFormat="0" applyAlignment="0" applyProtection="0">
      <alignment vertical="center"/>
    </xf>
    <xf numFmtId="0" fontId="30" fillId="9" borderId="10" applyNumberFormat="0" applyAlignment="0" applyProtection="0">
      <alignment vertical="center"/>
    </xf>
    <xf numFmtId="0" fontId="30" fillId="9" borderId="10" applyNumberFormat="0" applyAlignment="0" applyProtection="0">
      <alignment vertical="center"/>
    </xf>
    <xf numFmtId="0" fontId="30" fillId="9" borderId="10" applyNumberFormat="0" applyAlignment="0" applyProtection="0">
      <alignment vertical="center"/>
    </xf>
    <xf numFmtId="0" fontId="30" fillId="9" borderId="10" applyNumberFormat="0" applyAlignment="0" applyProtection="0">
      <alignment vertical="center"/>
    </xf>
    <xf numFmtId="0" fontId="30" fillId="9" borderId="10" applyNumberFormat="0" applyAlignment="0" applyProtection="0">
      <alignment vertical="center"/>
    </xf>
    <xf numFmtId="0" fontId="30" fillId="9" borderId="10" applyNumberFormat="0" applyAlignment="0" applyProtection="0">
      <alignment vertical="center"/>
    </xf>
    <xf numFmtId="0" fontId="30" fillId="9" borderId="10" applyNumberFormat="0" applyAlignment="0" applyProtection="0">
      <alignment vertical="center"/>
    </xf>
    <xf numFmtId="0" fontId="30" fillId="9" borderId="10" applyNumberFormat="0" applyAlignment="0" applyProtection="0">
      <alignment vertical="center"/>
    </xf>
    <xf numFmtId="0" fontId="30" fillId="9" borderId="10" applyNumberFormat="0" applyAlignment="0" applyProtection="0">
      <alignment vertical="center"/>
    </xf>
    <xf numFmtId="0" fontId="30" fillId="9" borderId="10" applyNumberFormat="0" applyAlignment="0" applyProtection="0">
      <alignment vertical="center"/>
    </xf>
    <xf numFmtId="0" fontId="30" fillId="9" borderId="10" applyNumberFormat="0" applyAlignment="0" applyProtection="0">
      <alignment vertical="center"/>
    </xf>
    <xf numFmtId="0" fontId="30" fillId="9" borderId="10" applyNumberFormat="0" applyAlignment="0" applyProtection="0">
      <alignment vertical="center"/>
    </xf>
    <xf numFmtId="0" fontId="30" fillId="9" borderId="10" applyNumberFormat="0" applyAlignment="0" applyProtection="0">
      <alignment vertical="center"/>
    </xf>
    <xf numFmtId="0" fontId="30" fillId="9" borderId="10" applyNumberFormat="0" applyAlignment="0" applyProtection="0">
      <alignment vertical="center"/>
    </xf>
    <xf numFmtId="0" fontId="30" fillId="9" borderId="10" applyNumberFormat="0" applyAlignment="0" applyProtection="0">
      <alignment vertical="center"/>
    </xf>
    <xf numFmtId="0" fontId="30" fillId="9" borderId="10" applyNumberFormat="0" applyAlignment="0" applyProtection="0">
      <alignment vertical="center"/>
    </xf>
    <xf numFmtId="0" fontId="30" fillId="9" borderId="10" applyNumberFormat="0" applyAlignment="0" applyProtection="0">
      <alignment vertical="center"/>
    </xf>
    <xf numFmtId="0" fontId="30" fillId="9" borderId="10" applyNumberFormat="0" applyAlignment="0" applyProtection="0">
      <alignment vertical="center"/>
    </xf>
    <xf numFmtId="0" fontId="30" fillId="9" borderId="10" applyNumberFormat="0" applyAlignment="0" applyProtection="0">
      <alignment vertical="center"/>
    </xf>
    <xf numFmtId="0" fontId="30" fillId="9" borderId="10" applyNumberFormat="0" applyAlignment="0" applyProtection="0">
      <alignment vertical="center"/>
    </xf>
    <xf numFmtId="0" fontId="30" fillId="9" borderId="10" applyNumberFormat="0" applyAlignment="0" applyProtection="0">
      <alignment vertical="center"/>
    </xf>
    <xf numFmtId="0" fontId="30" fillId="9" borderId="10" applyNumberFormat="0" applyAlignment="0" applyProtection="0">
      <alignment vertical="center"/>
    </xf>
    <xf numFmtId="0" fontId="30" fillId="9" borderId="10" applyNumberFormat="0" applyAlignment="0" applyProtection="0">
      <alignment vertical="center"/>
    </xf>
    <xf numFmtId="0" fontId="30" fillId="9" borderId="10" applyNumberFormat="0" applyAlignment="0" applyProtection="0">
      <alignment vertical="center"/>
    </xf>
    <xf numFmtId="0" fontId="30" fillId="9" borderId="10" applyNumberFormat="0" applyAlignment="0" applyProtection="0">
      <alignment vertical="center"/>
    </xf>
    <xf numFmtId="0" fontId="30" fillId="9" borderId="10" applyNumberFormat="0" applyAlignment="0" applyProtection="0">
      <alignment vertical="center"/>
    </xf>
    <xf numFmtId="0" fontId="30" fillId="9" borderId="10" applyNumberFormat="0" applyAlignment="0" applyProtection="0">
      <alignment vertical="center"/>
    </xf>
    <xf numFmtId="0" fontId="30" fillId="9" borderId="10" applyNumberFormat="0" applyAlignment="0" applyProtection="0">
      <alignment vertical="center"/>
    </xf>
    <xf numFmtId="0" fontId="30" fillId="9" borderId="10" applyNumberFormat="0" applyAlignment="0" applyProtection="0">
      <alignment vertical="center"/>
    </xf>
    <xf numFmtId="0" fontId="30" fillId="9" borderId="10" applyNumberFormat="0" applyAlignment="0" applyProtection="0">
      <alignment vertical="center"/>
    </xf>
    <xf numFmtId="0" fontId="30" fillId="9" borderId="10" applyNumberFormat="0" applyAlignment="0" applyProtection="0">
      <alignment vertical="center"/>
    </xf>
    <xf numFmtId="0" fontId="30" fillId="9" borderId="10" applyNumberFormat="0" applyAlignment="0" applyProtection="0">
      <alignment vertical="center"/>
    </xf>
    <xf numFmtId="0" fontId="30" fillId="9" borderId="10" applyNumberFormat="0" applyAlignment="0" applyProtection="0">
      <alignment vertical="center"/>
    </xf>
    <xf numFmtId="0" fontId="30" fillId="9" borderId="10" applyNumberFormat="0" applyAlignment="0" applyProtection="0">
      <alignment vertical="center"/>
    </xf>
    <xf numFmtId="0" fontId="30" fillId="9" borderId="10" applyNumberFormat="0" applyAlignment="0" applyProtection="0">
      <alignment vertical="center"/>
    </xf>
    <xf numFmtId="0" fontId="30" fillId="9" borderId="10" applyNumberFormat="0" applyAlignment="0" applyProtection="0">
      <alignment vertical="center"/>
    </xf>
    <xf numFmtId="0" fontId="30" fillId="9" borderId="10" applyNumberFormat="0" applyAlignment="0" applyProtection="0">
      <alignment vertical="center"/>
    </xf>
    <xf numFmtId="0" fontId="30" fillId="9" borderId="10" applyNumberFormat="0" applyAlignment="0" applyProtection="0">
      <alignment vertical="center"/>
    </xf>
    <xf numFmtId="0" fontId="30" fillId="9" borderId="10" applyNumberFormat="0" applyAlignment="0" applyProtection="0">
      <alignment vertical="center"/>
    </xf>
    <xf numFmtId="0" fontId="30" fillId="9" borderId="10" applyNumberFormat="0" applyAlignment="0" applyProtection="0">
      <alignment vertical="center"/>
    </xf>
    <xf numFmtId="0" fontId="30" fillId="9" borderId="10" applyNumberFormat="0" applyAlignment="0" applyProtection="0">
      <alignment vertical="center"/>
    </xf>
    <xf numFmtId="0" fontId="30" fillId="9" borderId="10" applyNumberFormat="0" applyAlignment="0" applyProtection="0">
      <alignment vertical="center"/>
    </xf>
    <xf numFmtId="0" fontId="30" fillId="9" borderId="10" applyNumberFormat="0" applyAlignment="0" applyProtection="0">
      <alignment vertical="center"/>
    </xf>
    <xf numFmtId="0" fontId="30" fillId="9" borderId="10" applyNumberFormat="0" applyAlignment="0" applyProtection="0">
      <alignment vertical="center"/>
    </xf>
    <xf numFmtId="0" fontId="30" fillId="9" borderId="10" applyNumberFormat="0" applyAlignment="0" applyProtection="0">
      <alignment vertical="center"/>
    </xf>
    <xf numFmtId="0" fontId="30" fillId="9" borderId="10" applyNumberFormat="0" applyAlignment="0" applyProtection="0">
      <alignment vertical="center"/>
    </xf>
    <xf numFmtId="0" fontId="30" fillId="9" borderId="10" applyNumberFormat="0" applyAlignment="0" applyProtection="0">
      <alignment vertical="center"/>
    </xf>
    <xf numFmtId="0" fontId="30" fillId="9" borderId="10" applyNumberFormat="0" applyAlignment="0" applyProtection="0">
      <alignment vertical="center"/>
    </xf>
    <xf numFmtId="0" fontId="30" fillId="9" borderId="10" applyNumberFormat="0" applyAlignment="0" applyProtection="0">
      <alignment vertical="center"/>
    </xf>
    <xf numFmtId="0" fontId="30" fillId="9" borderId="10" applyNumberFormat="0" applyAlignment="0" applyProtection="0">
      <alignment vertical="center"/>
    </xf>
    <xf numFmtId="0" fontId="30" fillId="9" borderId="10" applyNumberFormat="0" applyAlignment="0" applyProtection="0">
      <alignment vertical="center"/>
    </xf>
    <xf numFmtId="0" fontId="30" fillId="9" borderId="10" applyNumberFormat="0" applyAlignment="0" applyProtection="0">
      <alignment vertical="center"/>
    </xf>
    <xf numFmtId="0" fontId="30" fillId="9" borderId="10" applyNumberFormat="0" applyAlignment="0" applyProtection="0">
      <alignment vertical="center"/>
    </xf>
    <xf numFmtId="0" fontId="30" fillId="9" borderId="10" applyNumberFormat="0" applyAlignment="0" applyProtection="0">
      <alignment vertical="center"/>
    </xf>
    <xf numFmtId="0" fontId="30" fillId="9" borderId="10" applyNumberFormat="0" applyAlignment="0" applyProtection="0">
      <alignment vertical="center"/>
    </xf>
    <xf numFmtId="0" fontId="30" fillId="9" borderId="10" applyNumberFormat="0" applyAlignment="0" applyProtection="0">
      <alignment vertical="center"/>
    </xf>
    <xf numFmtId="0" fontId="30" fillId="9" borderId="10" applyNumberFormat="0" applyAlignment="0" applyProtection="0">
      <alignment vertical="center"/>
    </xf>
    <xf numFmtId="0" fontId="30" fillId="9" borderId="10" applyNumberFormat="0" applyAlignment="0" applyProtection="0">
      <alignment vertical="center"/>
    </xf>
    <xf numFmtId="0" fontId="30" fillId="9" borderId="10" applyNumberFormat="0" applyAlignment="0" applyProtection="0">
      <alignment vertical="center"/>
    </xf>
    <xf numFmtId="0" fontId="30" fillId="9" borderId="10" applyNumberFormat="0" applyAlignment="0" applyProtection="0">
      <alignment vertical="center"/>
    </xf>
    <xf numFmtId="0" fontId="30" fillId="9" borderId="10" applyNumberFormat="0" applyAlignment="0" applyProtection="0">
      <alignment vertical="center"/>
    </xf>
    <xf numFmtId="0" fontId="30" fillId="9" borderId="10" applyNumberFormat="0" applyAlignment="0" applyProtection="0">
      <alignment vertical="center"/>
    </xf>
    <xf numFmtId="0" fontId="30" fillId="9" borderId="10" applyNumberFormat="0" applyAlignment="0" applyProtection="0">
      <alignment vertical="center"/>
    </xf>
    <xf numFmtId="0" fontId="30" fillId="9" borderId="10" applyNumberFormat="0" applyAlignment="0" applyProtection="0">
      <alignment vertical="center"/>
    </xf>
    <xf numFmtId="0" fontId="30" fillId="9" borderId="10" applyNumberFormat="0" applyAlignment="0" applyProtection="0">
      <alignment vertical="center"/>
    </xf>
    <xf numFmtId="0" fontId="30" fillId="9" borderId="10" applyNumberFormat="0" applyAlignment="0" applyProtection="0">
      <alignment vertical="center"/>
    </xf>
    <xf numFmtId="0" fontId="30" fillId="9" borderId="10" applyNumberFormat="0" applyAlignment="0" applyProtection="0">
      <alignment vertical="center"/>
    </xf>
    <xf numFmtId="0" fontId="30" fillId="9" borderId="10" applyNumberFormat="0" applyAlignment="0" applyProtection="0">
      <alignment vertical="center"/>
    </xf>
    <xf numFmtId="0" fontId="30" fillId="9" borderId="10" applyNumberFormat="0" applyAlignment="0" applyProtection="0">
      <alignment vertical="center"/>
    </xf>
    <xf numFmtId="0" fontId="30" fillId="9" borderId="10" applyNumberFormat="0" applyAlignment="0" applyProtection="0">
      <alignment vertical="center"/>
    </xf>
    <xf numFmtId="0" fontId="30" fillId="9" borderId="10" applyNumberFormat="0" applyAlignment="0" applyProtection="0">
      <alignment vertical="center"/>
    </xf>
    <xf numFmtId="0" fontId="30" fillId="9" borderId="10" applyNumberFormat="0" applyAlignment="0" applyProtection="0">
      <alignment vertical="center"/>
    </xf>
    <xf numFmtId="0" fontId="30" fillId="9" borderId="10" applyNumberFormat="0" applyAlignment="0" applyProtection="0">
      <alignment vertical="center"/>
    </xf>
    <xf numFmtId="0" fontId="30" fillId="9" borderId="10" applyNumberFormat="0" applyAlignment="0" applyProtection="0">
      <alignment vertical="center"/>
    </xf>
    <xf numFmtId="0" fontId="30" fillId="9" borderId="10" applyNumberFormat="0" applyAlignment="0" applyProtection="0">
      <alignment vertical="center"/>
    </xf>
    <xf numFmtId="0" fontId="30" fillId="9" borderId="10" applyNumberFormat="0" applyAlignment="0" applyProtection="0">
      <alignment vertical="center"/>
    </xf>
    <xf numFmtId="0" fontId="30" fillId="9" borderId="10" applyNumberFormat="0" applyAlignment="0" applyProtection="0">
      <alignment vertical="center"/>
    </xf>
    <xf numFmtId="0" fontId="30" fillId="9" borderId="10" applyNumberFormat="0" applyAlignment="0" applyProtection="0">
      <alignment vertical="center"/>
    </xf>
    <xf numFmtId="0" fontId="30" fillId="9" borderId="10" applyNumberFormat="0" applyAlignment="0" applyProtection="0">
      <alignment vertical="center"/>
    </xf>
    <xf numFmtId="0" fontId="30" fillId="9" borderId="10" applyNumberFormat="0" applyAlignment="0" applyProtection="0">
      <alignment vertical="center"/>
    </xf>
    <xf numFmtId="0" fontId="30" fillId="9" borderId="10" applyNumberFormat="0" applyAlignment="0" applyProtection="0">
      <alignment vertical="center"/>
    </xf>
    <xf numFmtId="0" fontId="30" fillId="9" borderId="10" applyNumberFormat="0" applyAlignment="0" applyProtection="0">
      <alignment vertical="center"/>
    </xf>
    <xf numFmtId="0" fontId="30" fillId="9" borderId="10" applyNumberFormat="0" applyAlignment="0" applyProtection="0">
      <alignment vertical="center"/>
    </xf>
    <xf numFmtId="0" fontId="30" fillId="9" borderId="10" applyNumberFormat="0" applyAlignment="0" applyProtection="0">
      <alignment vertical="center"/>
    </xf>
    <xf numFmtId="0" fontId="30" fillId="9" borderId="10" applyNumberFormat="0" applyAlignment="0" applyProtection="0">
      <alignment vertical="center"/>
    </xf>
    <xf numFmtId="0" fontId="30" fillId="9" borderId="10" applyNumberFormat="0" applyAlignment="0" applyProtection="0">
      <alignment vertical="center"/>
    </xf>
    <xf numFmtId="0" fontId="30" fillId="9" borderId="10" applyNumberFormat="0" applyAlignment="0" applyProtection="0">
      <alignment vertical="center"/>
    </xf>
    <xf numFmtId="0" fontId="30" fillId="9" borderId="10" applyNumberFormat="0" applyAlignment="0" applyProtection="0">
      <alignment vertical="center"/>
    </xf>
    <xf numFmtId="0" fontId="30" fillId="9" borderId="10" applyNumberFormat="0" applyAlignment="0" applyProtection="0">
      <alignment vertical="center"/>
    </xf>
    <xf numFmtId="0" fontId="30" fillId="9" borderId="10" applyNumberFormat="0" applyAlignment="0" applyProtection="0">
      <alignment vertical="center"/>
    </xf>
    <xf numFmtId="0" fontId="30" fillId="9" borderId="10" applyNumberFormat="0" applyAlignment="0" applyProtection="0">
      <alignment vertical="center"/>
    </xf>
    <xf numFmtId="0" fontId="30" fillId="9" borderId="10" applyNumberFormat="0" applyAlignment="0" applyProtection="0">
      <alignment vertical="center"/>
    </xf>
    <xf numFmtId="0" fontId="30" fillId="9" borderId="10" applyNumberFormat="0" applyAlignment="0" applyProtection="0">
      <alignment vertical="center"/>
    </xf>
    <xf numFmtId="0" fontId="30" fillId="9" borderId="10" applyNumberFormat="0" applyAlignment="0" applyProtection="0">
      <alignment vertical="center"/>
    </xf>
    <xf numFmtId="0" fontId="30" fillId="9" borderId="10" applyNumberFormat="0" applyAlignment="0" applyProtection="0">
      <alignment vertical="center"/>
    </xf>
    <xf numFmtId="0" fontId="30" fillId="9" borderId="10" applyNumberFormat="0" applyAlignment="0" applyProtection="0">
      <alignment vertical="center"/>
    </xf>
    <xf numFmtId="0" fontId="30" fillId="9" borderId="10" applyNumberFormat="0" applyAlignment="0" applyProtection="0">
      <alignment vertical="center"/>
    </xf>
    <xf numFmtId="0" fontId="30" fillId="9" borderId="10" applyNumberFormat="0" applyAlignment="0" applyProtection="0">
      <alignment vertical="center"/>
    </xf>
    <xf numFmtId="0" fontId="30" fillId="9" borderId="10" applyNumberFormat="0" applyAlignment="0" applyProtection="0">
      <alignment vertical="center"/>
    </xf>
    <xf numFmtId="0" fontId="30" fillId="9" borderId="10" applyNumberFormat="0" applyAlignment="0" applyProtection="0">
      <alignment vertical="center"/>
    </xf>
    <xf numFmtId="0" fontId="30" fillId="9" borderId="10" applyNumberFormat="0" applyAlignment="0" applyProtection="0">
      <alignment vertical="center"/>
    </xf>
    <xf numFmtId="0" fontId="30" fillId="9" borderId="10" applyNumberFormat="0" applyAlignment="0" applyProtection="0">
      <alignment vertical="center"/>
    </xf>
    <xf numFmtId="0" fontId="30" fillId="9" borderId="10" applyNumberFormat="0" applyAlignment="0" applyProtection="0">
      <alignment vertical="center"/>
    </xf>
    <xf numFmtId="0" fontId="30" fillId="9" borderId="10" applyNumberFormat="0" applyAlignment="0" applyProtection="0">
      <alignment vertical="center"/>
    </xf>
    <xf numFmtId="0" fontId="30" fillId="9" borderId="10" applyNumberFormat="0" applyAlignment="0" applyProtection="0">
      <alignment vertical="center"/>
    </xf>
    <xf numFmtId="0" fontId="30" fillId="9" borderId="10" applyNumberFormat="0" applyAlignment="0" applyProtection="0">
      <alignment vertical="center"/>
    </xf>
    <xf numFmtId="0" fontId="30" fillId="9" borderId="10" applyNumberFormat="0" applyAlignment="0" applyProtection="0">
      <alignment vertical="center"/>
    </xf>
    <xf numFmtId="0" fontId="30" fillId="9" borderId="10" applyNumberFormat="0" applyAlignment="0" applyProtection="0">
      <alignment vertical="center"/>
    </xf>
    <xf numFmtId="0" fontId="30" fillId="9" borderId="10" applyNumberFormat="0" applyAlignment="0" applyProtection="0">
      <alignment vertical="center"/>
    </xf>
    <xf numFmtId="0" fontId="30" fillId="9" borderId="10" applyNumberFormat="0" applyAlignment="0" applyProtection="0">
      <alignment vertical="center"/>
    </xf>
    <xf numFmtId="0" fontId="30" fillId="9" borderId="10" applyNumberFormat="0" applyAlignment="0" applyProtection="0">
      <alignment vertical="center"/>
    </xf>
    <xf numFmtId="0" fontId="30" fillId="9" borderId="10" applyNumberFormat="0" applyAlignment="0" applyProtection="0">
      <alignment vertical="center"/>
    </xf>
    <xf numFmtId="0" fontId="30" fillId="9" borderId="10" applyNumberFormat="0" applyAlignment="0" applyProtection="0">
      <alignment vertical="center"/>
    </xf>
    <xf numFmtId="0" fontId="30" fillId="9" borderId="10" applyNumberFormat="0" applyAlignment="0" applyProtection="0">
      <alignment vertical="center"/>
    </xf>
    <xf numFmtId="0" fontId="30" fillId="9" borderId="10" applyNumberFormat="0" applyAlignment="0" applyProtection="0">
      <alignment vertical="center"/>
    </xf>
    <xf numFmtId="0" fontId="30" fillId="9" borderId="10" applyNumberFormat="0" applyAlignment="0" applyProtection="0">
      <alignment vertical="center"/>
    </xf>
    <xf numFmtId="0" fontId="30" fillId="9" borderId="10" applyNumberFormat="0" applyAlignment="0" applyProtection="0">
      <alignment vertical="center"/>
    </xf>
    <xf numFmtId="0" fontId="30" fillId="9" borderId="10" applyNumberFormat="0" applyAlignment="0" applyProtection="0">
      <alignment vertical="center"/>
    </xf>
    <xf numFmtId="0" fontId="30" fillId="9" borderId="10" applyNumberFormat="0" applyAlignment="0" applyProtection="0">
      <alignment vertical="center"/>
    </xf>
    <xf numFmtId="0" fontId="30" fillId="9" borderId="10" applyNumberFormat="0" applyAlignment="0" applyProtection="0">
      <alignment vertical="center"/>
    </xf>
    <xf numFmtId="0" fontId="30" fillId="9" borderId="10" applyNumberFormat="0" applyAlignment="0" applyProtection="0">
      <alignment vertical="center"/>
    </xf>
    <xf numFmtId="0" fontId="30" fillId="9" borderId="10" applyNumberFormat="0" applyAlignment="0" applyProtection="0">
      <alignment vertical="center"/>
    </xf>
    <xf numFmtId="0" fontId="30" fillId="9" borderId="10" applyNumberFormat="0" applyAlignment="0" applyProtection="0">
      <alignment vertical="center"/>
    </xf>
    <xf numFmtId="0" fontId="30" fillId="9" borderId="10" applyNumberFormat="0" applyAlignment="0" applyProtection="0">
      <alignment vertical="center"/>
    </xf>
    <xf numFmtId="0" fontId="30" fillId="9" borderId="10" applyNumberFormat="0" applyAlignment="0" applyProtection="0">
      <alignment vertical="center"/>
    </xf>
    <xf numFmtId="0" fontId="30" fillId="9" borderId="10" applyNumberFormat="0" applyAlignment="0" applyProtection="0">
      <alignment vertical="center"/>
    </xf>
    <xf numFmtId="0" fontId="30" fillId="9" borderId="10" applyNumberFormat="0" applyAlignment="0" applyProtection="0">
      <alignment vertical="center"/>
    </xf>
    <xf numFmtId="0" fontId="30" fillId="9" borderId="10" applyNumberFormat="0" applyAlignment="0" applyProtection="0">
      <alignment vertical="center"/>
    </xf>
    <xf numFmtId="0" fontId="30" fillId="9" borderId="10" applyNumberFormat="0" applyAlignment="0" applyProtection="0">
      <alignment vertical="center"/>
    </xf>
    <xf numFmtId="0" fontId="30" fillId="9" borderId="10" applyNumberFormat="0" applyAlignment="0" applyProtection="0">
      <alignment vertical="center"/>
    </xf>
    <xf numFmtId="0" fontId="30" fillId="9" borderId="10" applyNumberFormat="0" applyAlignment="0" applyProtection="0">
      <alignment vertical="center"/>
    </xf>
    <xf numFmtId="0" fontId="30" fillId="9" borderId="10" applyNumberFormat="0" applyAlignment="0" applyProtection="0">
      <alignment vertical="center"/>
    </xf>
    <xf numFmtId="0" fontId="30" fillId="9" borderId="10" applyNumberFormat="0" applyAlignment="0" applyProtection="0">
      <alignment vertical="center"/>
    </xf>
    <xf numFmtId="0" fontId="30" fillId="9" borderId="10" applyNumberFormat="0" applyAlignment="0" applyProtection="0">
      <alignment vertical="center"/>
    </xf>
    <xf numFmtId="0" fontId="30" fillId="9" borderId="10" applyNumberFormat="0" applyAlignment="0" applyProtection="0">
      <alignment vertical="center"/>
    </xf>
    <xf numFmtId="0" fontId="30" fillId="9" borderId="10" applyNumberFormat="0" applyAlignment="0" applyProtection="0">
      <alignment vertical="center"/>
    </xf>
    <xf numFmtId="0" fontId="30" fillId="9" borderId="10" applyNumberFormat="0" applyAlignment="0" applyProtection="0">
      <alignment vertical="center"/>
    </xf>
    <xf numFmtId="0" fontId="30" fillId="9" borderId="10" applyNumberFormat="0" applyAlignment="0" applyProtection="0">
      <alignment vertical="center"/>
    </xf>
    <xf numFmtId="0" fontId="30" fillId="9" borderId="10" applyNumberFormat="0" applyAlignment="0" applyProtection="0">
      <alignment vertical="center"/>
    </xf>
    <xf numFmtId="0" fontId="30" fillId="9" borderId="10" applyNumberFormat="0" applyAlignment="0" applyProtection="0">
      <alignment vertical="center"/>
    </xf>
    <xf numFmtId="0" fontId="30" fillId="9" borderId="10" applyNumberFormat="0" applyAlignment="0" applyProtection="0">
      <alignment vertical="center"/>
    </xf>
    <xf numFmtId="0" fontId="30" fillId="9" borderId="10" applyNumberFormat="0" applyAlignment="0" applyProtection="0">
      <alignment vertical="center"/>
    </xf>
    <xf numFmtId="0" fontId="30" fillId="9" borderId="10" applyNumberFormat="0" applyAlignment="0" applyProtection="0">
      <alignment vertical="center"/>
    </xf>
    <xf numFmtId="0" fontId="30" fillId="9" borderId="10" applyNumberFormat="0" applyAlignment="0" applyProtection="0">
      <alignment vertical="center"/>
    </xf>
    <xf numFmtId="0" fontId="30" fillId="9" borderId="10" applyNumberFormat="0" applyAlignment="0" applyProtection="0">
      <alignment vertical="center"/>
    </xf>
    <xf numFmtId="0" fontId="30" fillId="9" borderId="10" applyNumberFormat="0" applyAlignment="0" applyProtection="0">
      <alignment vertical="center"/>
    </xf>
    <xf numFmtId="0" fontId="30" fillId="9" borderId="10" applyNumberFormat="0" applyAlignment="0" applyProtection="0">
      <alignment vertical="center"/>
    </xf>
    <xf numFmtId="0" fontId="30" fillId="9" borderId="10" applyNumberFormat="0" applyAlignment="0" applyProtection="0">
      <alignment vertical="center"/>
    </xf>
    <xf numFmtId="0" fontId="30" fillId="9" borderId="10" applyNumberFormat="0" applyAlignment="0" applyProtection="0">
      <alignment vertical="center"/>
    </xf>
    <xf numFmtId="0" fontId="30" fillId="9" borderId="10" applyNumberFormat="0" applyAlignment="0" applyProtection="0">
      <alignment vertical="center"/>
    </xf>
    <xf numFmtId="0" fontId="30" fillId="9" borderId="10" applyNumberFormat="0" applyAlignment="0" applyProtection="0">
      <alignment vertical="center"/>
    </xf>
    <xf numFmtId="0" fontId="30" fillId="9" borderId="10" applyNumberFormat="0" applyAlignment="0" applyProtection="0">
      <alignment vertical="center"/>
    </xf>
    <xf numFmtId="0" fontId="30" fillId="9" borderId="10" applyNumberFormat="0" applyAlignment="0" applyProtection="0">
      <alignment vertical="center"/>
    </xf>
    <xf numFmtId="0" fontId="30" fillId="9" borderId="10" applyNumberFormat="0" applyAlignment="0" applyProtection="0">
      <alignment vertical="center"/>
    </xf>
    <xf numFmtId="0" fontId="30" fillId="9" borderId="10" applyNumberFormat="0" applyAlignment="0" applyProtection="0">
      <alignment vertical="center"/>
    </xf>
    <xf numFmtId="0" fontId="30" fillId="9" borderId="10" applyNumberFormat="0" applyAlignment="0" applyProtection="0">
      <alignment vertical="center"/>
    </xf>
    <xf numFmtId="0" fontId="30" fillId="9" borderId="10" applyNumberFormat="0" applyAlignment="0" applyProtection="0">
      <alignment vertical="center"/>
    </xf>
    <xf numFmtId="0" fontId="30" fillId="9" borderId="10" applyNumberFormat="0" applyAlignment="0" applyProtection="0">
      <alignment vertical="center"/>
    </xf>
    <xf numFmtId="0" fontId="30" fillId="9" borderId="10" applyNumberFormat="0" applyAlignment="0" applyProtection="0">
      <alignment vertical="center"/>
    </xf>
    <xf numFmtId="0" fontId="30" fillId="9" borderId="10" applyNumberFormat="0" applyAlignment="0" applyProtection="0">
      <alignment vertical="center"/>
    </xf>
    <xf numFmtId="0" fontId="30" fillId="9" borderId="10" applyNumberFormat="0" applyAlignment="0" applyProtection="0">
      <alignment vertical="center"/>
    </xf>
    <xf numFmtId="0" fontId="30" fillId="9" borderId="10" applyNumberFormat="0" applyAlignment="0" applyProtection="0">
      <alignment vertical="center"/>
    </xf>
    <xf numFmtId="0" fontId="30" fillId="9" borderId="10" applyNumberFormat="0" applyAlignment="0" applyProtection="0">
      <alignment vertical="center"/>
    </xf>
    <xf numFmtId="0" fontId="30" fillId="9" borderId="10" applyNumberFormat="0" applyAlignment="0" applyProtection="0">
      <alignment vertical="center"/>
    </xf>
    <xf numFmtId="0" fontId="30" fillId="9" borderId="10" applyNumberFormat="0" applyAlignment="0" applyProtection="0">
      <alignment vertical="center"/>
    </xf>
    <xf numFmtId="0" fontId="30" fillId="9" borderId="10" applyNumberFormat="0" applyAlignment="0" applyProtection="0">
      <alignment vertical="center"/>
    </xf>
    <xf numFmtId="0" fontId="30" fillId="9" borderId="10" applyNumberFormat="0" applyAlignment="0" applyProtection="0">
      <alignment vertical="center"/>
    </xf>
    <xf numFmtId="0" fontId="30" fillId="9" borderId="10" applyNumberFormat="0" applyAlignment="0" applyProtection="0">
      <alignment vertical="center"/>
    </xf>
    <xf numFmtId="0" fontId="30" fillId="9" borderId="10" applyNumberFormat="0" applyAlignment="0" applyProtection="0">
      <alignment vertical="center"/>
    </xf>
    <xf numFmtId="0" fontId="30" fillId="9" borderId="10" applyNumberFormat="0" applyAlignment="0" applyProtection="0">
      <alignment vertical="center"/>
    </xf>
    <xf numFmtId="0" fontId="30" fillId="9" borderId="10" applyNumberFormat="0" applyAlignment="0" applyProtection="0">
      <alignment vertical="center"/>
    </xf>
    <xf numFmtId="0" fontId="30" fillId="9" borderId="10" applyNumberFormat="0" applyAlignment="0" applyProtection="0">
      <alignment vertical="center"/>
    </xf>
    <xf numFmtId="0" fontId="30" fillId="9" borderId="10" applyNumberFormat="0" applyAlignment="0" applyProtection="0">
      <alignment vertical="center"/>
    </xf>
    <xf numFmtId="0" fontId="30" fillId="9" borderId="10" applyNumberFormat="0" applyAlignment="0" applyProtection="0">
      <alignment vertical="center"/>
    </xf>
    <xf numFmtId="0" fontId="30" fillId="9" borderId="10" applyNumberFormat="0" applyAlignment="0" applyProtection="0">
      <alignment vertical="center"/>
    </xf>
    <xf numFmtId="0" fontId="30" fillId="9" borderId="10" applyNumberFormat="0" applyAlignment="0" applyProtection="0">
      <alignment vertical="center"/>
    </xf>
    <xf numFmtId="0" fontId="30" fillId="9" borderId="10" applyNumberFormat="0" applyAlignment="0" applyProtection="0">
      <alignment vertical="center"/>
    </xf>
    <xf numFmtId="0" fontId="30" fillId="9" borderId="10" applyNumberFormat="0" applyAlignment="0" applyProtection="0">
      <alignment vertical="center"/>
    </xf>
    <xf numFmtId="0" fontId="30" fillId="9" borderId="10" applyNumberFormat="0" applyAlignment="0" applyProtection="0">
      <alignment vertical="center"/>
    </xf>
    <xf numFmtId="0" fontId="30" fillId="9" borderId="10" applyNumberFormat="0" applyAlignment="0" applyProtection="0">
      <alignment vertical="center"/>
    </xf>
    <xf numFmtId="0" fontId="30" fillId="9" borderId="10" applyNumberFormat="0" applyAlignment="0" applyProtection="0">
      <alignment vertical="center"/>
    </xf>
    <xf numFmtId="0" fontId="30" fillId="9" borderId="10" applyNumberFormat="0" applyAlignment="0" applyProtection="0">
      <alignment vertical="center"/>
    </xf>
    <xf numFmtId="0" fontId="30" fillId="9" borderId="10" applyNumberFormat="0" applyAlignment="0" applyProtection="0">
      <alignment vertical="center"/>
    </xf>
    <xf numFmtId="0" fontId="30" fillId="9" borderId="10" applyNumberFormat="0" applyAlignment="0" applyProtection="0">
      <alignment vertical="center"/>
    </xf>
    <xf numFmtId="0" fontId="30" fillId="9" borderId="10" applyNumberFormat="0" applyAlignment="0" applyProtection="0">
      <alignment vertical="center"/>
    </xf>
    <xf numFmtId="0" fontId="30" fillId="9" borderId="10" applyNumberFormat="0" applyAlignment="0" applyProtection="0">
      <alignment vertical="center"/>
    </xf>
    <xf numFmtId="0" fontId="30" fillId="9" borderId="10" applyNumberFormat="0" applyAlignment="0" applyProtection="0">
      <alignment vertical="center"/>
    </xf>
    <xf numFmtId="0" fontId="30" fillId="9" borderId="10" applyNumberFormat="0" applyAlignment="0" applyProtection="0">
      <alignment vertical="center"/>
    </xf>
    <xf numFmtId="0" fontId="30" fillId="9" borderId="10" applyNumberFormat="0" applyAlignment="0" applyProtection="0">
      <alignment vertical="center"/>
    </xf>
    <xf numFmtId="0" fontId="30" fillId="9" borderId="10" applyNumberFormat="0" applyAlignment="0" applyProtection="0">
      <alignment vertical="center"/>
    </xf>
    <xf numFmtId="0" fontId="30" fillId="9" borderId="10" applyNumberFormat="0" applyAlignment="0" applyProtection="0">
      <alignment vertical="center"/>
    </xf>
    <xf numFmtId="0" fontId="30" fillId="9" borderId="10" applyNumberFormat="0" applyAlignment="0" applyProtection="0">
      <alignment vertical="center"/>
    </xf>
    <xf numFmtId="0" fontId="30" fillId="9" borderId="10" applyNumberFormat="0" applyAlignment="0" applyProtection="0">
      <alignment vertical="center"/>
    </xf>
    <xf numFmtId="0" fontId="30" fillId="9" borderId="10" applyNumberFormat="0" applyAlignment="0" applyProtection="0">
      <alignment vertical="center"/>
    </xf>
    <xf numFmtId="0" fontId="30" fillId="9" borderId="10" applyNumberFormat="0" applyAlignment="0" applyProtection="0">
      <alignment vertical="center"/>
    </xf>
    <xf numFmtId="0" fontId="30" fillId="9" borderId="10" applyNumberFormat="0" applyAlignment="0" applyProtection="0">
      <alignment vertical="center"/>
    </xf>
    <xf numFmtId="0" fontId="30" fillId="9" borderId="10" applyNumberFormat="0" applyAlignment="0" applyProtection="0">
      <alignment vertical="center"/>
    </xf>
    <xf numFmtId="0" fontId="30" fillId="9" borderId="10" applyNumberFormat="0" applyAlignment="0" applyProtection="0">
      <alignment vertical="center"/>
    </xf>
    <xf numFmtId="0" fontId="30" fillId="9" borderId="10" applyNumberFormat="0" applyAlignment="0" applyProtection="0">
      <alignment vertical="center"/>
    </xf>
    <xf numFmtId="0" fontId="30" fillId="9" borderId="10" applyNumberFormat="0" applyAlignment="0" applyProtection="0">
      <alignment vertical="center"/>
    </xf>
    <xf numFmtId="0" fontId="30" fillId="9" borderId="10" applyNumberFormat="0" applyAlignment="0" applyProtection="0">
      <alignment vertical="center"/>
    </xf>
    <xf numFmtId="0" fontId="30" fillId="9" borderId="10" applyNumberFormat="0" applyAlignment="0" applyProtection="0">
      <alignment vertical="center"/>
    </xf>
    <xf numFmtId="0" fontId="30" fillId="9" borderId="10" applyNumberFormat="0" applyAlignment="0" applyProtection="0">
      <alignment vertical="center"/>
    </xf>
    <xf numFmtId="0" fontId="30" fillId="9" borderId="10" applyNumberFormat="0" applyAlignment="0" applyProtection="0">
      <alignment vertical="center"/>
    </xf>
    <xf numFmtId="0" fontId="30" fillId="9" borderId="10" applyNumberFormat="0" applyAlignment="0" applyProtection="0">
      <alignment vertical="center"/>
    </xf>
    <xf numFmtId="0" fontId="30" fillId="9" borderId="10" applyNumberFormat="0" applyAlignment="0" applyProtection="0">
      <alignment vertical="center"/>
    </xf>
    <xf numFmtId="0" fontId="30" fillId="9" borderId="10" applyNumberFormat="0" applyAlignment="0" applyProtection="0">
      <alignment vertical="center"/>
    </xf>
    <xf numFmtId="0" fontId="30" fillId="9" borderId="10" applyNumberFormat="0" applyAlignment="0" applyProtection="0">
      <alignment vertical="center"/>
    </xf>
    <xf numFmtId="0" fontId="30" fillId="9" borderId="10" applyNumberFormat="0" applyAlignment="0" applyProtection="0">
      <alignment vertical="center"/>
    </xf>
    <xf numFmtId="0" fontId="30" fillId="9" borderId="10" applyNumberFormat="0" applyAlignment="0" applyProtection="0">
      <alignment vertical="center"/>
    </xf>
    <xf numFmtId="0" fontId="30" fillId="9" borderId="10" applyNumberFormat="0" applyAlignment="0" applyProtection="0">
      <alignment vertical="center"/>
    </xf>
    <xf numFmtId="0" fontId="30" fillId="9" borderId="10" applyNumberFormat="0" applyAlignment="0" applyProtection="0">
      <alignment vertical="center"/>
    </xf>
    <xf numFmtId="0" fontId="30" fillId="9" borderId="10" applyNumberFormat="0" applyAlignment="0" applyProtection="0">
      <alignment vertical="center"/>
    </xf>
    <xf numFmtId="0" fontId="30" fillId="9" borderId="10" applyNumberFormat="0" applyAlignment="0" applyProtection="0">
      <alignment vertical="center"/>
    </xf>
    <xf numFmtId="0" fontId="30" fillId="9" borderId="10" applyNumberFormat="0" applyAlignment="0" applyProtection="0">
      <alignment vertical="center"/>
    </xf>
    <xf numFmtId="0" fontId="30" fillId="9" borderId="10" applyNumberFormat="0" applyAlignment="0" applyProtection="0">
      <alignment vertical="center"/>
    </xf>
    <xf numFmtId="0" fontId="30" fillId="9" borderId="10" applyNumberFormat="0" applyAlignment="0" applyProtection="0">
      <alignment vertical="center"/>
    </xf>
    <xf numFmtId="0" fontId="30" fillId="9" borderId="10" applyNumberFormat="0" applyAlignment="0" applyProtection="0">
      <alignment vertical="center"/>
    </xf>
    <xf numFmtId="0" fontId="30" fillId="9" borderId="10" applyNumberFormat="0" applyAlignment="0" applyProtection="0">
      <alignment vertical="center"/>
    </xf>
    <xf numFmtId="0" fontId="30" fillId="9" borderId="10" applyNumberFormat="0" applyAlignment="0" applyProtection="0">
      <alignment vertical="center"/>
    </xf>
    <xf numFmtId="0" fontId="30" fillId="9" borderId="10" applyNumberFormat="0" applyAlignment="0" applyProtection="0">
      <alignment vertical="center"/>
    </xf>
    <xf numFmtId="0" fontId="30" fillId="9" borderId="10" applyNumberFormat="0" applyAlignment="0" applyProtection="0">
      <alignment vertical="center"/>
    </xf>
    <xf numFmtId="0" fontId="30" fillId="9" borderId="10" applyNumberFormat="0" applyAlignment="0" applyProtection="0">
      <alignment vertical="center"/>
    </xf>
    <xf numFmtId="0" fontId="30" fillId="9" borderId="10" applyNumberFormat="0" applyAlignment="0" applyProtection="0">
      <alignment vertical="center"/>
    </xf>
    <xf numFmtId="0" fontId="30" fillId="9" borderId="10" applyNumberFormat="0" applyAlignment="0" applyProtection="0">
      <alignment vertical="center"/>
    </xf>
    <xf numFmtId="0" fontId="30" fillId="9" borderId="10" applyNumberFormat="0" applyAlignment="0" applyProtection="0">
      <alignment vertical="center"/>
    </xf>
    <xf numFmtId="0" fontId="30" fillId="9" borderId="10" applyNumberFormat="0" applyAlignment="0" applyProtection="0">
      <alignment vertical="center"/>
    </xf>
    <xf numFmtId="0" fontId="30" fillId="9" borderId="10" applyNumberFormat="0" applyAlignment="0" applyProtection="0">
      <alignment vertical="center"/>
    </xf>
    <xf numFmtId="0" fontId="30" fillId="9" borderId="10" applyNumberFormat="0" applyAlignment="0" applyProtection="0">
      <alignment vertical="center"/>
    </xf>
    <xf numFmtId="0" fontId="30" fillId="9" borderId="10" applyNumberFormat="0" applyAlignment="0" applyProtection="0">
      <alignment vertical="center"/>
    </xf>
    <xf numFmtId="0" fontId="30" fillId="9" borderId="10" applyNumberFormat="0" applyAlignment="0" applyProtection="0">
      <alignment vertical="center"/>
    </xf>
    <xf numFmtId="0" fontId="30" fillId="9" borderId="10" applyNumberFormat="0" applyAlignment="0" applyProtection="0">
      <alignment vertical="center"/>
    </xf>
    <xf numFmtId="0" fontId="30" fillId="9" borderId="10" applyNumberFormat="0" applyAlignment="0" applyProtection="0">
      <alignment vertical="center"/>
    </xf>
    <xf numFmtId="0" fontId="30" fillId="9" borderId="10" applyNumberFormat="0" applyAlignment="0" applyProtection="0">
      <alignment vertical="center"/>
    </xf>
    <xf numFmtId="0" fontId="30" fillId="9" borderId="10" applyNumberFormat="0" applyAlignment="0" applyProtection="0">
      <alignment vertical="center"/>
    </xf>
    <xf numFmtId="0" fontId="30" fillId="9" borderId="10" applyNumberFormat="0" applyAlignment="0" applyProtection="0">
      <alignment vertical="center"/>
    </xf>
    <xf numFmtId="0" fontId="30" fillId="9" borderId="10" applyNumberFormat="0" applyAlignment="0" applyProtection="0">
      <alignment vertical="center"/>
    </xf>
    <xf numFmtId="0" fontId="30" fillId="9" borderId="10" applyNumberFormat="0" applyAlignment="0" applyProtection="0">
      <alignment vertical="center"/>
    </xf>
    <xf numFmtId="0" fontId="30" fillId="9" borderId="10" applyNumberFormat="0" applyAlignment="0" applyProtection="0">
      <alignment vertical="center"/>
    </xf>
    <xf numFmtId="0" fontId="30" fillId="9" borderId="10" applyNumberFormat="0" applyAlignment="0" applyProtection="0">
      <alignment vertical="center"/>
    </xf>
    <xf numFmtId="0" fontId="30" fillId="9" borderId="10" applyNumberFormat="0" applyAlignment="0" applyProtection="0">
      <alignment vertical="center"/>
    </xf>
    <xf numFmtId="0" fontId="30" fillId="9" borderId="10" applyNumberFormat="0" applyAlignment="0" applyProtection="0">
      <alignment vertical="center"/>
    </xf>
    <xf numFmtId="0" fontId="30" fillId="9" borderId="10" applyNumberFormat="0" applyAlignment="0" applyProtection="0">
      <alignment vertical="center"/>
    </xf>
    <xf numFmtId="0" fontId="30" fillId="9" borderId="10" applyNumberFormat="0" applyAlignment="0" applyProtection="0">
      <alignment vertical="center"/>
    </xf>
    <xf numFmtId="0" fontId="30" fillId="9" borderId="10" applyNumberFormat="0" applyAlignment="0" applyProtection="0">
      <alignment vertical="center"/>
    </xf>
    <xf numFmtId="0" fontId="30" fillId="9" borderId="10" applyNumberFormat="0" applyAlignment="0" applyProtection="0">
      <alignment vertical="center"/>
    </xf>
    <xf numFmtId="0" fontId="30" fillId="9" borderId="10" applyNumberFormat="0" applyAlignment="0" applyProtection="0">
      <alignment vertical="center"/>
    </xf>
    <xf numFmtId="0" fontId="30" fillId="9" borderId="10" applyNumberFormat="0" applyAlignment="0" applyProtection="0">
      <alignment vertical="center"/>
    </xf>
    <xf numFmtId="0" fontId="30" fillId="9" borderId="10" applyNumberFormat="0" applyAlignment="0" applyProtection="0">
      <alignment vertical="center"/>
    </xf>
    <xf numFmtId="0" fontId="30" fillId="9" borderId="10" applyNumberFormat="0" applyAlignment="0" applyProtection="0">
      <alignment vertical="center"/>
    </xf>
    <xf numFmtId="0" fontId="30" fillId="9" borderId="10" applyNumberFormat="0" applyAlignment="0" applyProtection="0">
      <alignment vertical="center"/>
    </xf>
    <xf numFmtId="0" fontId="30" fillId="9" borderId="10" applyNumberFormat="0" applyAlignment="0" applyProtection="0">
      <alignment vertical="center"/>
    </xf>
    <xf numFmtId="0" fontId="30" fillId="9" borderId="10" applyNumberFormat="0" applyAlignment="0" applyProtection="0">
      <alignment vertical="center"/>
    </xf>
    <xf numFmtId="0" fontId="30" fillId="9" borderId="10" applyNumberFormat="0" applyAlignment="0" applyProtection="0">
      <alignment vertical="center"/>
    </xf>
    <xf numFmtId="0" fontId="30" fillId="9" borderId="10" applyNumberFormat="0" applyAlignment="0" applyProtection="0">
      <alignment vertical="center"/>
    </xf>
    <xf numFmtId="0" fontId="30" fillId="9" borderId="10" applyNumberFormat="0" applyAlignment="0" applyProtection="0">
      <alignment vertical="center"/>
    </xf>
    <xf numFmtId="0" fontId="30" fillId="9" borderId="10" applyNumberFormat="0" applyAlignment="0" applyProtection="0">
      <alignment vertical="center"/>
    </xf>
    <xf numFmtId="0" fontId="30" fillId="9" borderId="10" applyNumberFormat="0" applyAlignment="0" applyProtection="0">
      <alignment vertical="center"/>
    </xf>
    <xf numFmtId="0" fontId="30" fillId="9" borderId="10" applyNumberFormat="0" applyAlignment="0" applyProtection="0">
      <alignment vertical="center"/>
    </xf>
    <xf numFmtId="0" fontId="30" fillId="9" borderId="10" applyNumberFormat="0" applyAlignment="0" applyProtection="0">
      <alignment vertical="center"/>
    </xf>
    <xf numFmtId="0" fontId="30" fillId="9" borderId="10" applyNumberFormat="0" applyAlignment="0" applyProtection="0">
      <alignment vertical="center"/>
    </xf>
    <xf numFmtId="0" fontId="30" fillId="9" borderId="10" applyNumberFormat="0" applyAlignment="0" applyProtection="0">
      <alignment vertical="center"/>
    </xf>
    <xf numFmtId="0" fontId="30" fillId="9" borderId="10" applyNumberFormat="0" applyAlignment="0" applyProtection="0">
      <alignment vertical="center"/>
    </xf>
    <xf numFmtId="0" fontId="30" fillId="9" borderId="10" applyNumberFormat="0" applyAlignment="0" applyProtection="0">
      <alignment vertical="center"/>
    </xf>
    <xf numFmtId="0" fontId="30" fillId="9" borderId="10" applyNumberFormat="0" applyAlignment="0" applyProtection="0">
      <alignment vertical="center"/>
    </xf>
    <xf numFmtId="0" fontId="30" fillId="9" borderId="10" applyNumberFormat="0" applyAlignment="0" applyProtection="0">
      <alignment vertical="center"/>
    </xf>
    <xf numFmtId="0" fontId="30" fillId="9" borderId="10" applyNumberFormat="0" applyAlignment="0" applyProtection="0">
      <alignment vertical="center"/>
    </xf>
    <xf numFmtId="0" fontId="30" fillId="9" borderId="10" applyNumberFormat="0" applyAlignment="0" applyProtection="0">
      <alignment vertical="center"/>
    </xf>
    <xf numFmtId="0" fontId="30" fillId="9" borderId="10" applyNumberFormat="0" applyAlignment="0" applyProtection="0">
      <alignment vertical="center"/>
    </xf>
    <xf numFmtId="0" fontId="30" fillId="9" borderId="10" applyNumberFormat="0" applyAlignment="0" applyProtection="0">
      <alignment vertical="center"/>
    </xf>
    <xf numFmtId="0" fontId="30" fillId="9" borderId="10" applyNumberFormat="0" applyAlignment="0" applyProtection="0">
      <alignment vertical="center"/>
    </xf>
    <xf numFmtId="0" fontId="30" fillId="9" borderId="10" applyNumberFormat="0" applyAlignment="0" applyProtection="0">
      <alignment vertical="center"/>
    </xf>
    <xf numFmtId="0" fontId="30" fillId="9" borderId="10" applyNumberFormat="0" applyAlignment="0" applyProtection="0">
      <alignment vertical="center"/>
    </xf>
    <xf numFmtId="0" fontId="30" fillId="9" borderId="10" applyNumberFormat="0" applyAlignment="0" applyProtection="0">
      <alignment vertical="center"/>
    </xf>
    <xf numFmtId="0" fontId="30" fillId="9" borderId="10" applyNumberFormat="0" applyAlignment="0" applyProtection="0">
      <alignment vertical="center"/>
    </xf>
    <xf numFmtId="0" fontId="30" fillId="9" borderId="10" applyNumberFormat="0" applyAlignment="0" applyProtection="0">
      <alignment vertical="center"/>
    </xf>
    <xf numFmtId="0" fontId="30" fillId="9" borderId="10" applyNumberFormat="0" applyAlignment="0" applyProtection="0">
      <alignment vertical="center"/>
    </xf>
    <xf numFmtId="0" fontId="30" fillId="9" borderId="10" applyNumberFormat="0" applyAlignment="0" applyProtection="0">
      <alignment vertical="center"/>
    </xf>
    <xf numFmtId="0" fontId="30" fillId="9" borderId="10" applyNumberFormat="0" applyAlignment="0" applyProtection="0">
      <alignment vertical="center"/>
    </xf>
    <xf numFmtId="0" fontId="30" fillId="9" borderId="10" applyNumberFormat="0" applyAlignment="0" applyProtection="0">
      <alignment vertical="center"/>
    </xf>
    <xf numFmtId="0" fontId="30" fillId="9" borderId="10" applyNumberFormat="0" applyAlignment="0" applyProtection="0">
      <alignment vertical="center"/>
    </xf>
    <xf numFmtId="0" fontId="30" fillId="9" borderId="10" applyNumberFormat="0" applyAlignment="0" applyProtection="0">
      <alignment vertical="center"/>
    </xf>
    <xf numFmtId="0" fontId="30" fillId="9" borderId="10" applyNumberFormat="0" applyAlignment="0" applyProtection="0">
      <alignment vertical="center"/>
    </xf>
    <xf numFmtId="0" fontId="30" fillId="9" borderId="10" applyNumberFormat="0" applyAlignment="0" applyProtection="0">
      <alignment vertical="center"/>
    </xf>
    <xf numFmtId="0" fontId="30" fillId="9" borderId="10" applyNumberFormat="0" applyAlignment="0" applyProtection="0">
      <alignment vertical="center"/>
    </xf>
    <xf numFmtId="0" fontId="30" fillId="9" borderId="10" applyNumberFormat="0" applyAlignment="0" applyProtection="0">
      <alignment vertical="center"/>
    </xf>
    <xf numFmtId="0" fontId="30" fillId="9" borderId="10" applyNumberFormat="0" applyAlignment="0" applyProtection="0">
      <alignment vertical="center"/>
    </xf>
    <xf numFmtId="0" fontId="30" fillId="9" borderId="10" applyNumberFormat="0" applyAlignment="0" applyProtection="0">
      <alignment vertical="center"/>
    </xf>
    <xf numFmtId="0" fontId="30" fillId="9" borderId="10" applyNumberFormat="0" applyAlignment="0" applyProtection="0">
      <alignment vertical="center"/>
    </xf>
    <xf numFmtId="0" fontId="30" fillId="9" borderId="10" applyNumberFormat="0" applyAlignment="0" applyProtection="0">
      <alignment vertical="center"/>
    </xf>
    <xf numFmtId="0" fontId="30" fillId="9" borderId="10" applyNumberFormat="0" applyAlignment="0" applyProtection="0">
      <alignment vertical="center"/>
    </xf>
    <xf numFmtId="0" fontId="30" fillId="9" borderId="10" applyNumberFormat="0" applyAlignment="0" applyProtection="0">
      <alignment vertical="center"/>
    </xf>
    <xf numFmtId="0" fontId="30" fillId="9" borderId="10" applyNumberFormat="0" applyAlignment="0" applyProtection="0">
      <alignment vertical="center"/>
    </xf>
    <xf numFmtId="0" fontId="30" fillId="9" borderId="10" applyNumberFormat="0" applyAlignment="0" applyProtection="0">
      <alignment vertical="center"/>
    </xf>
    <xf numFmtId="0" fontId="30" fillId="9" borderId="10" applyNumberFormat="0" applyAlignment="0" applyProtection="0">
      <alignment vertical="center"/>
    </xf>
    <xf numFmtId="0" fontId="30" fillId="9" borderId="10" applyNumberFormat="0" applyAlignment="0" applyProtection="0">
      <alignment vertical="center"/>
    </xf>
    <xf numFmtId="0" fontId="30" fillId="9" borderId="10" applyNumberFormat="0" applyAlignment="0" applyProtection="0">
      <alignment vertical="center"/>
    </xf>
    <xf numFmtId="0" fontId="30" fillId="9" borderId="10" applyNumberFormat="0" applyAlignment="0" applyProtection="0">
      <alignment vertical="center"/>
    </xf>
    <xf numFmtId="0" fontId="30" fillId="9" borderId="10" applyNumberFormat="0" applyAlignment="0" applyProtection="0">
      <alignment vertical="center"/>
    </xf>
    <xf numFmtId="0" fontId="30" fillId="9" borderId="10" applyNumberFormat="0" applyAlignment="0" applyProtection="0">
      <alignment vertical="center"/>
    </xf>
    <xf numFmtId="0" fontId="30" fillId="9" borderId="10" applyNumberFormat="0" applyAlignment="0" applyProtection="0">
      <alignment vertical="center"/>
    </xf>
    <xf numFmtId="0" fontId="30" fillId="9" borderId="10" applyNumberFormat="0" applyAlignment="0" applyProtection="0">
      <alignment vertical="center"/>
    </xf>
    <xf numFmtId="0" fontId="30" fillId="9" borderId="10" applyNumberFormat="0" applyAlignment="0" applyProtection="0">
      <alignment vertical="center"/>
    </xf>
    <xf numFmtId="0" fontId="30" fillId="9" borderId="10" applyNumberFormat="0" applyAlignment="0" applyProtection="0">
      <alignment vertical="center"/>
    </xf>
    <xf numFmtId="0" fontId="30" fillId="9" borderId="10" applyNumberFormat="0" applyAlignment="0" applyProtection="0">
      <alignment vertical="center"/>
    </xf>
    <xf numFmtId="0" fontId="30" fillId="9" borderId="10" applyNumberFormat="0" applyAlignment="0" applyProtection="0">
      <alignment vertical="center"/>
    </xf>
    <xf numFmtId="0" fontId="30" fillId="9" borderId="10" applyNumberFormat="0" applyAlignment="0" applyProtection="0">
      <alignment vertical="center"/>
    </xf>
    <xf numFmtId="0" fontId="30" fillId="9" borderId="10" applyNumberFormat="0" applyAlignment="0" applyProtection="0">
      <alignment vertical="center"/>
    </xf>
    <xf numFmtId="0" fontId="30" fillId="9" borderId="10" applyNumberFormat="0" applyAlignment="0" applyProtection="0">
      <alignment vertical="center"/>
    </xf>
    <xf numFmtId="0" fontId="30" fillId="9" borderId="10" applyNumberFormat="0" applyAlignment="0" applyProtection="0">
      <alignment vertical="center"/>
    </xf>
    <xf numFmtId="0" fontId="30" fillId="9" borderId="10" applyNumberFormat="0" applyAlignment="0" applyProtection="0">
      <alignment vertical="center"/>
    </xf>
    <xf numFmtId="0" fontId="30" fillId="9" borderId="10" applyNumberFormat="0" applyAlignment="0" applyProtection="0">
      <alignment vertical="center"/>
    </xf>
    <xf numFmtId="0" fontId="30" fillId="9" borderId="10" applyNumberFormat="0" applyAlignment="0" applyProtection="0">
      <alignment vertical="center"/>
    </xf>
    <xf numFmtId="0" fontId="30" fillId="9" borderId="10" applyNumberFormat="0" applyAlignment="0" applyProtection="0">
      <alignment vertical="center"/>
    </xf>
    <xf numFmtId="0" fontId="30" fillId="9" borderId="10" applyNumberFormat="0" applyAlignment="0" applyProtection="0">
      <alignment vertical="center"/>
    </xf>
    <xf numFmtId="0" fontId="30" fillId="9" borderId="10" applyNumberFormat="0" applyAlignment="0" applyProtection="0">
      <alignment vertical="center"/>
    </xf>
    <xf numFmtId="0" fontId="30" fillId="9" borderId="10" applyNumberFormat="0" applyAlignment="0" applyProtection="0">
      <alignment vertical="center"/>
    </xf>
    <xf numFmtId="0" fontId="30" fillId="9" borderId="10" applyNumberFormat="0" applyAlignment="0" applyProtection="0">
      <alignment vertical="center"/>
    </xf>
    <xf numFmtId="0" fontId="30" fillId="9" borderId="10" applyNumberFormat="0" applyAlignment="0" applyProtection="0">
      <alignment vertical="center"/>
    </xf>
    <xf numFmtId="0" fontId="30" fillId="9" borderId="10" applyNumberFormat="0" applyAlignment="0" applyProtection="0">
      <alignment vertical="center"/>
    </xf>
    <xf numFmtId="0" fontId="30" fillId="9" borderId="10" applyNumberFormat="0" applyAlignment="0" applyProtection="0">
      <alignment vertical="center"/>
    </xf>
    <xf numFmtId="0" fontId="30" fillId="9" borderId="10" applyNumberFormat="0" applyAlignment="0" applyProtection="0">
      <alignment vertical="center"/>
    </xf>
    <xf numFmtId="0" fontId="30" fillId="9" borderId="10" applyNumberFormat="0" applyAlignment="0" applyProtection="0">
      <alignment vertical="center"/>
    </xf>
    <xf numFmtId="0" fontId="30" fillId="9" borderId="10" applyNumberFormat="0" applyAlignment="0" applyProtection="0">
      <alignment vertical="center"/>
    </xf>
    <xf numFmtId="0" fontId="30" fillId="9" borderId="10" applyNumberFormat="0" applyAlignment="0" applyProtection="0">
      <alignment vertical="center"/>
    </xf>
    <xf numFmtId="0" fontId="30" fillId="9" borderId="10" applyNumberFormat="0" applyAlignment="0" applyProtection="0">
      <alignment vertical="center"/>
    </xf>
    <xf numFmtId="0" fontId="30" fillId="9" borderId="10" applyNumberFormat="0" applyAlignment="0" applyProtection="0">
      <alignment vertical="center"/>
    </xf>
    <xf numFmtId="0" fontId="30" fillId="9" borderId="10" applyNumberFormat="0" applyAlignment="0" applyProtection="0">
      <alignment vertical="center"/>
    </xf>
    <xf numFmtId="0" fontId="30" fillId="9" borderId="10" applyNumberFormat="0" applyAlignment="0" applyProtection="0">
      <alignment vertical="center"/>
    </xf>
    <xf numFmtId="0" fontId="30" fillId="9" borderId="10" applyNumberFormat="0" applyAlignment="0" applyProtection="0">
      <alignment vertical="center"/>
    </xf>
    <xf numFmtId="0" fontId="30" fillId="9" borderId="10" applyNumberFormat="0" applyAlignment="0" applyProtection="0">
      <alignment vertical="center"/>
    </xf>
    <xf numFmtId="0" fontId="30" fillId="9" borderId="10" applyNumberFormat="0" applyAlignment="0" applyProtection="0">
      <alignment vertical="center"/>
    </xf>
    <xf numFmtId="0" fontId="30" fillId="9" borderId="10" applyNumberFormat="0" applyAlignment="0" applyProtection="0">
      <alignment vertical="center"/>
    </xf>
    <xf numFmtId="0" fontId="30" fillId="9" borderId="10" applyNumberFormat="0" applyAlignment="0" applyProtection="0">
      <alignment vertical="center"/>
    </xf>
    <xf numFmtId="0" fontId="30" fillId="9" borderId="10" applyNumberFormat="0" applyAlignment="0" applyProtection="0">
      <alignment vertical="center"/>
    </xf>
    <xf numFmtId="0" fontId="30" fillId="9" borderId="10" applyNumberFormat="0" applyAlignment="0" applyProtection="0">
      <alignment vertical="center"/>
    </xf>
    <xf numFmtId="0" fontId="30" fillId="9" borderId="10" applyNumberFormat="0" applyAlignment="0" applyProtection="0">
      <alignment vertical="center"/>
    </xf>
    <xf numFmtId="0" fontId="30" fillId="9" borderId="10" applyNumberFormat="0" applyAlignment="0" applyProtection="0">
      <alignment vertical="center"/>
    </xf>
    <xf numFmtId="0" fontId="30" fillId="9" borderId="10" applyNumberFormat="0" applyAlignment="0" applyProtection="0">
      <alignment vertical="center"/>
    </xf>
    <xf numFmtId="0" fontId="30" fillId="9" borderId="10" applyNumberFormat="0" applyAlignment="0" applyProtection="0">
      <alignment vertical="center"/>
    </xf>
    <xf numFmtId="0" fontId="30" fillId="9" borderId="10" applyNumberFormat="0" applyAlignment="0" applyProtection="0">
      <alignment vertical="center"/>
    </xf>
    <xf numFmtId="0" fontId="30" fillId="9" borderId="10" applyNumberFormat="0" applyAlignment="0" applyProtection="0">
      <alignment vertical="center"/>
    </xf>
    <xf numFmtId="0" fontId="30" fillId="9" borderId="10" applyNumberFormat="0" applyAlignment="0" applyProtection="0">
      <alignment vertical="center"/>
    </xf>
    <xf numFmtId="0" fontId="30" fillId="9" borderId="10" applyNumberFormat="0" applyAlignment="0" applyProtection="0">
      <alignment vertical="center"/>
    </xf>
    <xf numFmtId="0" fontId="30" fillId="9" borderId="10" applyNumberFormat="0" applyAlignment="0" applyProtection="0">
      <alignment vertical="center"/>
    </xf>
    <xf numFmtId="0" fontId="30" fillId="9" borderId="10" applyNumberFormat="0" applyAlignment="0" applyProtection="0">
      <alignment vertical="center"/>
    </xf>
    <xf numFmtId="0" fontId="30" fillId="9" borderId="10" applyNumberFormat="0" applyAlignment="0" applyProtection="0">
      <alignment vertical="center"/>
    </xf>
    <xf numFmtId="0" fontId="30" fillId="9" borderId="10" applyNumberFormat="0" applyAlignment="0" applyProtection="0">
      <alignment vertical="center"/>
    </xf>
    <xf numFmtId="0" fontId="30" fillId="9" borderId="10" applyNumberFormat="0" applyAlignment="0" applyProtection="0">
      <alignment vertical="center"/>
    </xf>
    <xf numFmtId="0" fontId="30" fillId="9" borderId="10" applyNumberFormat="0" applyAlignment="0" applyProtection="0">
      <alignment vertical="center"/>
    </xf>
    <xf numFmtId="0" fontId="30" fillId="9" borderId="10" applyNumberFormat="0" applyAlignment="0" applyProtection="0">
      <alignment vertical="center"/>
    </xf>
    <xf numFmtId="0" fontId="30" fillId="9" borderId="10" applyNumberFormat="0" applyAlignment="0" applyProtection="0">
      <alignment vertical="center"/>
    </xf>
    <xf numFmtId="0" fontId="30" fillId="9" borderId="10" applyNumberFormat="0" applyAlignment="0" applyProtection="0">
      <alignment vertical="center"/>
    </xf>
    <xf numFmtId="0" fontId="30" fillId="9" borderId="10" applyNumberFormat="0" applyAlignment="0" applyProtection="0">
      <alignment vertical="center"/>
    </xf>
    <xf numFmtId="0" fontId="30" fillId="9" borderId="10" applyNumberFormat="0" applyAlignment="0" applyProtection="0">
      <alignment vertical="center"/>
    </xf>
    <xf numFmtId="0" fontId="30" fillId="9" borderId="10" applyNumberFormat="0" applyAlignment="0" applyProtection="0">
      <alignment vertical="center"/>
    </xf>
    <xf numFmtId="0" fontId="30" fillId="9" borderId="10" applyNumberFormat="0" applyAlignment="0" applyProtection="0">
      <alignment vertical="center"/>
    </xf>
    <xf numFmtId="0" fontId="30" fillId="9" borderId="10" applyNumberFormat="0" applyAlignment="0" applyProtection="0">
      <alignment vertical="center"/>
    </xf>
    <xf numFmtId="0" fontId="30" fillId="9" borderId="10" applyNumberFormat="0" applyAlignment="0" applyProtection="0">
      <alignment vertical="center"/>
    </xf>
    <xf numFmtId="0" fontId="30" fillId="9" borderId="10" applyNumberFormat="0" applyAlignment="0" applyProtection="0">
      <alignment vertical="center"/>
    </xf>
    <xf numFmtId="0" fontId="30" fillId="9" borderId="10" applyNumberFormat="0" applyAlignment="0" applyProtection="0">
      <alignment vertical="center"/>
    </xf>
    <xf numFmtId="0" fontId="30" fillId="9" borderId="10" applyNumberFormat="0" applyAlignment="0" applyProtection="0">
      <alignment vertical="center"/>
    </xf>
    <xf numFmtId="0" fontId="30" fillId="9" borderId="10" applyNumberFormat="0" applyAlignment="0" applyProtection="0">
      <alignment vertical="center"/>
    </xf>
    <xf numFmtId="0" fontId="30" fillId="9" borderId="10" applyNumberFormat="0" applyAlignment="0" applyProtection="0">
      <alignment vertical="center"/>
    </xf>
    <xf numFmtId="0" fontId="30" fillId="9" borderId="10" applyNumberFormat="0" applyAlignment="0" applyProtection="0">
      <alignment vertical="center"/>
    </xf>
    <xf numFmtId="0" fontId="30" fillId="9" borderId="10" applyNumberFormat="0" applyAlignment="0" applyProtection="0">
      <alignment vertical="center"/>
    </xf>
    <xf numFmtId="0" fontId="30" fillId="9" borderId="10" applyNumberFormat="0" applyAlignment="0" applyProtection="0">
      <alignment vertical="center"/>
    </xf>
    <xf numFmtId="0" fontId="30" fillId="9" borderId="10" applyNumberFormat="0" applyAlignment="0" applyProtection="0">
      <alignment vertical="center"/>
    </xf>
    <xf numFmtId="0" fontId="30" fillId="9" borderId="10" applyNumberFormat="0" applyAlignment="0" applyProtection="0">
      <alignment vertical="center"/>
    </xf>
    <xf numFmtId="0" fontId="30" fillId="9" borderId="10" applyNumberFormat="0" applyAlignment="0" applyProtection="0">
      <alignment vertical="center"/>
    </xf>
    <xf numFmtId="0" fontId="30" fillId="9" borderId="10" applyNumberFormat="0" applyAlignment="0" applyProtection="0">
      <alignment vertical="center"/>
    </xf>
    <xf numFmtId="0" fontId="30" fillId="9" borderId="10" applyNumberFormat="0" applyAlignment="0" applyProtection="0">
      <alignment vertical="center"/>
    </xf>
    <xf numFmtId="0" fontId="30" fillId="9" borderId="10" applyNumberFormat="0" applyAlignment="0" applyProtection="0">
      <alignment vertical="center"/>
    </xf>
    <xf numFmtId="0" fontId="30" fillId="9" borderId="10" applyNumberFormat="0" applyAlignment="0" applyProtection="0">
      <alignment vertical="center"/>
    </xf>
    <xf numFmtId="0" fontId="30" fillId="9" borderId="10" applyNumberFormat="0" applyAlignment="0" applyProtection="0">
      <alignment vertical="center"/>
    </xf>
    <xf numFmtId="0" fontId="30" fillId="9" borderId="10" applyNumberFormat="0" applyAlignment="0" applyProtection="0">
      <alignment vertical="center"/>
    </xf>
    <xf numFmtId="0" fontId="30" fillId="9" borderId="10" applyNumberFormat="0" applyAlignment="0" applyProtection="0">
      <alignment vertical="center"/>
    </xf>
    <xf numFmtId="0" fontId="30" fillId="9" borderId="10" applyNumberFormat="0" applyAlignment="0" applyProtection="0">
      <alignment vertical="center"/>
    </xf>
    <xf numFmtId="0" fontId="30" fillId="9" borderId="10" applyNumberFormat="0" applyAlignment="0" applyProtection="0">
      <alignment vertical="center"/>
    </xf>
    <xf numFmtId="0" fontId="30" fillId="9" borderId="10" applyNumberFormat="0" applyAlignment="0" applyProtection="0">
      <alignment vertical="center"/>
    </xf>
    <xf numFmtId="0" fontId="30" fillId="9" borderId="10" applyNumberFormat="0" applyAlignment="0" applyProtection="0">
      <alignment vertical="center"/>
    </xf>
    <xf numFmtId="0" fontId="30" fillId="9" borderId="10" applyNumberFormat="0" applyAlignment="0" applyProtection="0">
      <alignment vertical="center"/>
    </xf>
    <xf numFmtId="0" fontId="30" fillId="9" borderId="10" applyNumberFormat="0" applyAlignment="0" applyProtection="0">
      <alignment vertical="center"/>
    </xf>
    <xf numFmtId="0" fontId="30" fillId="9" borderId="10" applyNumberFormat="0" applyAlignment="0" applyProtection="0">
      <alignment vertical="center"/>
    </xf>
    <xf numFmtId="0" fontId="30" fillId="9" borderId="10" applyNumberFormat="0" applyAlignment="0" applyProtection="0">
      <alignment vertical="center"/>
    </xf>
    <xf numFmtId="0" fontId="30" fillId="9" borderId="10" applyNumberFormat="0" applyAlignment="0" applyProtection="0">
      <alignment vertical="center"/>
    </xf>
    <xf numFmtId="0" fontId="30" fillId="9" borderId="10" applyNumberFormat="0" applyAlignment="0" applyProtection="0">
      <alignment vertical="center"/>
    </xf>
    <xf numFmtId="0" fontId="30" fillId="9" borderId="10" applyNumberFormat="0" applyAlignment="0" applyProtection="0">
      <alignment vertical="center"/>
    </xf>
    <xf numFmtId="0" fontId="30" fillId="9" borderId="10" applyNumberFormat="0" applyAlignment="0" applyProtection="0">
      <alignment vertical="center"/>
    </xf>
    <xf numFmtId="0" fontId="30" fillId="9" borderId="10" applyNumberFormat="0" applyAlignment="0" applyProtection="0">
      <alignment vertical="center"/>
    </xf>
    <xf numFmtId="0" fontId="30" fillId="9" borderId="10" applyNumberFormat="0" applyAlignment="0" applyProtection="0">
      <alignment vertical="center"/>
    </xf>
    <xf numFmtId="0" fontId="30" fillId="9" borderId="10" applyNumberFormat="0" applyAlignment="0" applyProtection="0">
      <alignment vertical="center"/>
    </xf>
    <xf numFmtId="0" fontId="30" fillId="9" borderId="10" applyNumberFormat="0" applyAlignment="0" applyProtection="0">
      <alignment vertical="center"/>
    </xf>
    <xf numFmtId="0" fontId="30" fillId="9" borderId="10" applyNumberFormat="0" applyAlignment="0" applyProtection="0">
      <alignment vertical="center"/>
    </xf>
    <xf numFmtId="0" fontId="30" fillId="9" borderId="10" applyNumberFormat="0" applyAlignment="0" applyProtection="0">
      <alignment vertical="center"/>
    </xf>
    <xf numFmtId="0" fontId="30" fillId="9" borderId="10" applyNumberFormat="0" applyAlignment="0" applyProtection="0">
      <alignment vertical="center"/>
    </xf>
    <xf numFmtId="0" fontId="30" fillId="9" borderId="10" applyNumberFormat="0" applyAlignment="0" applyProtection="0">
      <alignment vertical="center"/>
    </xf>
    <xf numFmtId="0" fontId="30" fillId="9" borderId="10" applyNumberFormat="0" applyAlignment="0" applyProtection="0">
      <alignment vertical="center"/>
    </xf>
    <xf numFmtId="0" fontId="30" fillId="9" borderId="10" applyNumberFormat="0" applyAlignment="0" applyProtection="0">
      <alignment vertical="center"/>
    </xf>
    <xf numFmtId="0" fontId="30" fillId="9" borderId="10" applyNumberFormat="0" applyAlignment="0" applyProtection="0">
      <alignment vertical="center"/>
    </xf>
    <xf numFmtId="0" fontId="30" fillId="9" borderId="10" applyNumberFormat="0" applyAlignment="0" applyProtection="0">
      <alignment vertical="center"/>
    </xf>
    <xf numFmtId="0" fontId="30" fillId="9" borderId="10" applyNumberFormat="0" applyAlignment="0" applyProtection="0">
      <alignment vertical="center"/>
    </xf>
    <xf numFmtId="0" fontId="30" fillId="9" borderId="10" applyNumberFormat="0" applyAlignment="0" applyProtection="0">
      <alignment vertical="center"/>
    </xf>
    <xf numFmtId="0" fontId="30" fillId="9" borderId="10" applyNumberFormat="0" applyAlignment="0" applyProtection="0">
      <alignment vertical="center"/>
    </xf>
    <xf numFmtId="0" fontId="30" fillId="9" borderId="10" applyNumberFormat="0" applyAlignment="0" applyProtection="0">
      <alignment vertical="center"/>
    </xf>
    <xf numFmtId="0" fontId="30" fillId="9" borderId="10" applyNumberFormat="0" applyAlignment="0" applyProtection="0">
      <alignment vertical="center"/>
    </xf>
    <xf numFmtId="0" fontId="30" fillId="9" borderId="10" applyNumberFormat="0" applyAlignment="0" applyProtection="0">
      <alignment vertical="center"/>
    </xf>
    <xf numFmtId="0" fontId="30" fillId="9" borderId="10" applyNumberFormat="0" applyAlignment="0" applyProtection="0">
      <alignment vertical="center"/>
    </xf>
    <xf numFmtId="0" fontId="30" fillId="9" borderId="10" applyNumberFormat="0" applyAlignment="0" applyProtection="0">
      <alignment vertical="center"/>
    </xf>
    <xf numFmtId="0" fontId="30" fillId="9" borderId="10" applyNumberFormat="0" applyAlignment="0" applyProtection="0">
      <alignment vertical="center"/>
    </xf>
    <xf numFmtId="0" fontId="30" fillId="9" borderId="10" applyNumberFormat="0" applyAlignment="0" applyProtection="0">
      <alignment vertical="center"/>
    </xf>
    <xf numFmtId="0" fontId="30" fillId="9" borderId="10" applyNumberFormat="0" applyAlignment="0" applyProtection="0">
      <alignment vertical="center"/>
    </xf>
    <xf numFmtId="0" fontId="30" fillId="9" borderId="10" applyNumberFormat="0" applyAlignment="0" applyProtection="0">
      <alignment vertical="center"/>
    </xf>
    <xf numFmtId="0" fontId="30" fillId="9" borderId="10" applyNumberFormat="0" applyAlignment="0" applyProtection="0">
      <alignment vertical="center"/>
    </xf>
    <xf numFmtId="0" fontId="30" fillId="9" borderId="10" applyNumberFormat="0" applyAlignment="0" applyProtection="0">
      <alignment vertical="center"/>
    </xf>
    <xf numFmtId="0" fontId="30" fillId="9" borderId="10" applyNumberFormat="0" applyAlignment="0" applyProtection="0">
      <alignment vertical="center"/>
    </xf>
    <xf numFmtId="0" fontId="30" fillId="9" borderId="10" applyNumberFormat="0" applyAlignment="0" applyProtection="0">
      <alignment vertical="center"/>
    </xf>
    <xf numFmtId="0" fontId="30" fillId="9" borderId="10" applyNumberFormat="0" applyAlignment="0" applyProtection="0">
      <alignment vertical="center"/>
    </xf>
    <xf numFmtId="0" fontId="30" fillId="9" borderId="10" applyNumberFormat="0" applyAlignment="0" applyProtection="0">
      <alignment vertical="center"/>
    </xf>
    <xf numFmtId="0" fontId="30" fillId="9" borderId="10" applyNumberFormat="0" applyAlignment="0" applyProtection="0">
      <alignment vertical="center"/>
    </xf>
    <xf numFmtId="0" fontId="30" fillId="9" borderId="10" applyNumberFormat="0" applyAlignment="0" applyProtection="0">
      <alignment vertical="center"/>
    </xf>
    <xf numFmtId="0" fontId="30" fillId="9" borderId="10" applyNumberFormat="0" applyAlignment="0" applyProtection="0">
      <alignment vertical="center"/>
    </xf>
    <xf numFmtId="0" fontId="30" fillId="9" borderId="10" applyNumberFormat="0" applyAlignment="0" applyProtection="0">
      <alignment vertical="center"/>
    </xf>
    <xf numFmtId="0" fontId="30" fillId="9" borderId="10" applyNumberFormat="0" applyAlignment="0" applyProtection="0">
      <alignment vertical="center"/>
    </xf>
    <xf numFmtId="0" fontId="30" fillId="9" borderId="10" applyNumberFormat="0" applyAlignment="0" applyProtection="0">
      <alignment vertical="center"/>
    </xf>
    <xf numFmtId="0" fontId="30" fillId="9" borderId="10" applyNumberFormat="0" applyAlignment="0" applyProtection="0">
      <alignment vertical="center"/>
    </xf>
    <xf numFmtId="0" fontId="30" fillId="9" borderId="10" applyNumberFormat="0" applyAlignment="0" applyProtection="0">
      <alignment vertical="center"/>
    </xf>
    <xf numFmtId="0" fontId="30" fillId="9" borderId="10" applyNumberFormat="0" applyAlignment="0" applyProtection="0">
      <alignment vertical="center"/>
    </xf>
    <xf numFmtId="0" fontId="30" fillId="9" borderId="10" applyNumberFormat="0" applyAlignment="0" applyProtection="0">
      <alignment vertical="center"/>
    </xf>
    <xf numFmtId="0" fontId="30" fillId="9" borderId="10" applyNumberFormat="0" applyAlignment="0" applyProtection="0">
      <alignment vertical="center"/>
    </xf>
    <xf numFmtId="0" fontId="30" fillId="9" borderId="10" applyNumberFormat="0" applyAlignment="0" applyProtection="0">
      <alignment vertical="center"/>
    </xf>
    <xf numFmtId="0" fontId="30" fillId="9" borderId="10" applyNumberFormat="0" applyAlignment="0" applyProtection="0">
      <alignment vertical="center"/>
    </xf>
    <xf numFmtId="0" fontId="30" fillId="9" borderId="10" applyNumberFormat="0" applyAlignment="0" applyProtection="0">
      <alignment vertical="center"/>
    </xf>
    <xf numFmtId="0" fontId="30" fillId="9" borderId="10" applyNumberFormat="0" applyAlignment="0" applyProtection="0">
      <alignment vertical="center"/>
    </xf>
    <xf numFmtId="0" fontId="30" fillId="9" borderId="10" applyNumberFormat="0" applyAlignment="0" applyProtection="0">
      <alignment vertical="center"/>
    </xf>
    <xf numFmtId="0" fontId="30" fillId="9" borderId="10" applyNumberFormat="0" applyAlignment="0" applyProtection="0">
      <alignment vertical="center"/>
    </xf>
    <xf numFmtId="0" fontId="30" fillId="9" borderId="10" applyNumberFormat="0" applyAlignment="0" applyProtection="0">
      <alignment vertical="center"/>
    </xf>
    <xf numFmtId="0" fontId="30" fillId="9" borderId="10" applyNumberFormat="0" applyAlignment="0" applyProtection="0">
      <alignment vertical="center"/>
    </xf>
    <xf numFmtId="0" fontId="30" fillId="9" borderId="10" applyNumberFormat="0" applyAlignment="0" applyProtection="0">
      <alignment vertical="center"/>
    </xf>
    <xf numFmtId="0" fontId="30" fillId="9" borderId="10" applyNumberFormat="0" applyAlignment="0" applyProtection="0">
      <alignment vertical="center"/>
    </xf>
    <xf numFmtId="0" fontId="30" fillId="9" borderId="10" applyNumberFormat="0" applyAlignment="0" applyProtection="0">
      <alignment vertical="center"/>
    </xf>
    <xf numFmtId="0" fontId="30" fillId="9" borderId="10" applyNumberFormat="0" applyAlignment="0" applyProtection="0">
      <alignment vertical="center"/>
    </xf>
    <xf numFmtId="0" fontId="30" fillId="9" borderId="10" applyNumberFormat="0" applyAlignment="0" applyProtection="0">
      <alignment vertical="center"/>
    </xf>
    <xf numFmtId="0" fontId="30" fillId="9" borderId="10" applyNumberFormat="0" applyAlignment="0" applyProtection="0">
      <alignment vertical="center"/>
    </xf>
    <xf numFmtId="0" fontId="30" fillId="9" borderId="10" applyNumberFormat="0" applyAlignment="0" applyProtection="0">
      <alignment vertical="center"/>
    </xf>
    <xf numFmtId="0" fontId="30" fillId="9" borderId="10" applyNumberFormat="0" applyAlignment="0" applyProtection="0">
      <alignment vertical="center"/>
    </xf>
    <xf numFmtId="0" fontId="30" fillId="9" borderId="10" applyNumberFormat="0" applyAlignment="0" applyProtection="0">
      <alignment vertical="center"/>
    </xf>
    <xf numFmtId="0" fontId="30" fillId="9" borderId="10" applyNumberFormat="0" applyAlignment="0" applyProtection="0">
      <alignment vertical="center"/>
    </xf>
    <xf numFmtId="0" fontId="30" fillId="9" borderId="10" applyNumberFormat="0" applyAlignment="0" applyProtection="0">
      <alignment vertical="center"/>
    </xf>
    <xf numFmtId="0" fontId="30" fillId="9" borderId="10" applyNumberFormat="0" applyAlignment="0" applyProtection="0">
      <alignment vertical="center"/>
    </xf>
    <xf numFmtId="0" fontId="30" fillId="9" borderId="10" applyNumberFormat="0" applyAlignment="0" applyProtection="0">
      <alignment vertical="center"/>
    </xf>
    <xf numFmtId="0" fontId="30" fillId="9" borderId="10" applyNumberFormat="0" applyAlignment="0" applyProtection="0">
      <alignment vertical="center"/>
    </xf>
    <xf numFmtId="0" fontId="30" fillId="9" borderId="10" applyNumberFormat="0" applyAlignment="0" applyProtection="0">
      <alignment vertical="center"/>
    </xf>
    <xf numFmtId="0" fontId="30" fillId="9" borderId="10" applyNumberFormat="0" applyAlignment="0" applyProtection="0">
      <alignment vertical="center"/>
    </xf>
    <xf numFmtId="0" fontId="30" fillId="9" borderId="10" applyNumberFormat="0" applyAlignment="0" applyProtection="0">
      <alignment vertical="center"/>
    </xf>
    <xf numFmtId="0" fontId="30" fillId="9" borderId="10" applyNumberFormat="0" applyAlignment="0" applyProtection="0">
      <alignment vertical="center"/>
    </xf>
    <xf numFmtId="0" fontId="30" fillId="9" borderId="10" applyNumberFormat="0" applyAlignment="0" applyProtection="0">
      <alignment vertical="center"/>
    </xf>
    <xf numFmtId="0" fontId="30" fillId="9" borderId="10" applyNumberFormat="0" applyAlignment="0" applyProtection="0">
      <alignment vertical="center"/>
    </xf>
    <xf numFmtId="0" fontId="30" fillId="9" borderId="10" applyNumberFormat="0" applyAlignment="0" applyProtection="0">
      <alignment vertical="center"/>
    </xf>
    <xf numFmtId="0" fontId="30" fillId="9" borderId="10" applyNumberFormat="0" applyAlignment="0" applyProtection="0">
      <alignment vertical="center"/>
    </xf>
    <xf numFmtId="0" fontId="30" fillId="9" borderId="10" applyNumberFormat="0" applyAlignment="0" applyProtection="0">
      <alignment vertical="center"/>
    </xf>
    <xf numFmtId="0" fontId="30" fillId="9" borderId="10" applyNumberFormat="0" applyAlignment="0" applyProtection="0">
      <alignment vertical="center"/>
    </xf>
    <xf numFmtId="0" fontId="30" fillId="9" borderId="10" applyNumberFormat="0" applyAlignment="0" applyProtection="0">
      <alignment vertical="center"/>
    </xf>
    <xf numFmtId="0" fontId="30" fillId="9" borderId="10" applyNumberFormat="0" applyAlignment="0" applyProtection="0">
      <alignment vertical="center"/>
    </xf>
    <xf numFmtId="0" fontId="30" fillId="9" borderId="10" applyNumberFormat="0" applyAlignment="0" applyProtection="0">
      <alignment vertical="center"/>
    </xf>
    <xf numFmtId="0" fontId="30" fillId="9" borderId="10" applyNumberFormat="0" applyAlignment="0" applyProtection="0">
      <alignment vertical="center"/>
    </xf>
    <xf numFmtId="0" fontId="30" fillId="9" borderId="10" applyNumberFormat="0" applyAlignment="0" applyProtection="0">
      <alignment vertical="center"/>
    </xf>
    <xf numFmtId="0" fontId="30" fillId="9" borderId="10" applyNumberFormat="0" applyAlignment="0" applyProtection="0">
      <alignment vertical="center"/>
    </xf>
    <xf numFmtId="0" fontId="30" fillId="9" borderId="10" applyNumberFormat="0" applyAlignment="0" applyProtection="0">
      <alignment vertical="center"/>
    </xf>
    <xf numFmtId="0" fontId="30" fillId="9" borderId="10" applyNumberFormat="0" applyAlignment="0" applyProtection="0">
      <alignment vertical="center"/>
    </xf>
    <xf numFmtId="0" fontId="30" fillId="9" borderId="10" applyNumberFormat="0" applyAlignment="0" applyProtection="0">
      <alignment vertical="center"/>
    </xf>
    <xf numFmtId="0" fontId="30" fillId="9" borderId="10" applyNumberFormat="0" applyAlignment="0" applyProtection="0">
      <alignment vertical="center"/>
    </xf>
    <xf numFmtId="0" fontId="30" fillId="9" borderId="10" applyNumberFormat="0" applyAlignment="0" applyProtection="0">
      <alignment vertical="center"/>
    </xf>
    <xf numFmtId="0" fontId="30" fillId="9" borderId="10" applyNumberFormat="0" applyAlignment="0" applyProtection="0">
      <alignment vertical="center"/>
    </xf>
    <xf numFmtId="0" fontId="30" fillId="9" borderId="10" applyNumberFormat="0" applyAlignment="0" applyProtection="0">
      <alignment vertical="center"/>
    </xf>
    <xf numFmtId="0" fontId="30" fillId="9" borderId="10" applyNumberFormat="0" applyAlignment="0" applyProtection="0">
      <alignment vertical="center"/>
    </xf>
    <xf numFmtId="0" fontId="30" fillId="9" borderId="10" applyNumberFormat="0" applyAlignment="0" applyProtection="0">
      <alignment vertical="center"/>
    </xf>
    <xf numFmtId="0" fontId="30" fillId="9" borderId="10" applyNumberFormat="0" applyAlignment="0" applyProtection="0">
      <alignment vertical="center"/>
    </xf>
    <xf numFmtId="0" fontId="30" fillId="9" borderId="10" applyNumberFormat="0" applyAlignment="0" applyProtection="0">
      <alignment vertical="center"/>
    </xf>
    <xf numFmtId="0" fontId="30" fillId="9" borderId="10" applyNumberFormat="0" applyAlignment="0" applyProtection="0">
      <alignment vertical="center"/>
    </xf>
    <xf numFmtId="0" fontId="30" fillId="9" borderId="10" applyNumberFormat="0" applyAlignment="0" applyProtection="0">
      <alignment vertical="center"/>
    </xf>
    <xf numFmtId="0" fontId="30" fillId="9" borderId="10" applyNumberFormat="0" applyAlignment="0" applyProtection="0">
      <alignment vertical="center"/>
    </xf>
    <xf numFmtId="0" fontId="30" fillId="9" borderId="10" applyNumberFormat="0" applyAlignment="0" applyProtection="0">
      <alignment vertical="center"/>
    </xf>
    <xf numFmtId="0" fontId="30" fillId="9" borderId="10" applyNumberFormat="0" applyAlignment="0" applyProtection="0">
      <alignment vertical="center"/>
    </xf>
    <xf numFmtId="0" fontId="30" fillId="9" borderId="10" applyNumberFormat="0" applyAlignment="0" applyProtection="0">
      <alignment vertical="center"/>
    </xf>
    <xf numFmtId="0" fontId="30" fillId="9" borderId="10" applyNumberFormat="0" applyAlignment="0" applyProtection="0">
      <alignment vertical="center"/>
    </xf>
    <xf numFmtId="0" fontId="30" fillId="9" borderId="10" applyNumberFormat="0" applyAlignment="0" applyProtection="0">
      <alignment vertical="center"/>
    </xf>
    <xf numFmtId="0" fontId="30" fillId="9" borderId="10" applyNumberFormat="0" applyAlignment="0" applyProtection="0">
      <alignment vertical="center"/>
    </xf>
    <xf numFmtId="0" fontId="30" fillId="9" borderId="10" applyNumberFormat="0" applyAlignment="0" applyProtection="0">
      <alignment vertical="center"/>
    </xf>
    <xf numFmtId="0" fontId="30" fillId="9" borderId="10" applyNumberFormat="0" applyAlignment="0" applyProtection="0">
      <alignment vertical="center"/>
    </xf>
    <xf numFmtId="0" fontId="30" fillId="9" borderId="10" applyNumberFormat="0" applyAlignment="0" applyProtection="0">
      <alignment vertical="center"/>
    </xf>
    <xf numFmtId="0" fontId="30" fillId="9" borderId="10" applyNumberFormat="0" applyAlignment="0" applyProtection="0">
      <alignment vertical="center"/>
    </xf>
    <xf numFmtId="0" fontId="30" fillId="9" borderId="10" applyNumberFormat="0" applyAlignment="0" applyProtection="0">
      <alignment vertical="center"/>
    </xf>
    <xf numFmtId="0" fontId="30" fillId="9" borderId="10" applyNumberFormat="0" applyAlignment="0" applyProtection="0">
      <alignment vertical="center"/>
    </xf>
    <xf numFmtId="0" fontId="30" fillId="9" borderId="10" applyNumberFormat="0" applyAlignment="0" applyProtection="0">
      <alignment vertical="center"/>
    </xf>
    <xf numFmtId="0" fontId="30" fillId="9" borderId="10" applyNumberFormat="0" applyAlignment="0" applyProtection="0">
      <alignment vertical="center"/>
    </xf>
    <xf numFmtId="0" fontId="30" fillId="9" borderId="10" applyNumberFormat="0" applyAlignment="0" applyProtection="0">
      <alignment vertical="center"/>
    </xf>
    <xf numFmtId="0" fontId="30" fillId="9" borderId="10" applyNumberFormat="0" applyAlignment="0" applyProtection="0">
      <alignment vertical="center"/>
    </xf>
    <xf numFmtId="0" fontId="30" fillId="9" borderId="10" applyNumberFormat="0" applyAlignment="0" applyProtection="0">
      <alignment vertical="center"/>
    </xf>
    <xf numFmtId="0" fontId="30" fillId="9" borderId="10" applyNumberFormat="0" applyAlignment="0" applyProtection="0">
      <alignment vertical="center"/>
    </xf>
    <xf numFmtId="0" fontId="30" fillId="9" borderId="10" applyNumberFormat="0" applyAlignment="0" applyProtection="0">
      <alignment vertical="center"/>
    </xf>
    <xf numFmtId="0" fontId="30" fillId="9" borderId="10" applyNumberFormat="0" applyAlignment="0" applyProtection="0">
      <alignment vertical="center"/>
    </xf>
    <xf numFmtId="0" fontId="30" fillId="9" borderId="10" applyNumberFormat="0" applyAlignment="0" applyProtection="0">
      <alignment vertical="center"/>
    </xf>
    <xf numFmtId="0" fontId="30" fillId="9" borderId="10" applyNumberFormat="0" applyAlignment="0" applyProtection="0">
      <alignment vertical="center"/>
    </xf>
    <xf numFmtId="0" fontId="30" fillId="9" borderId="10" applyNumberFormat="0" applyAlignment="0" applyProtection="0">
      <alignment vertical="center"/>
    </xf>
    <xf numFmtId="0" fontId="30" fillId="9" borderId="10" applyNumberFormat="0" applyAlignment="0" applyProtection="0">
      <alignment vertical="center"/>
    </xf>
    <xf numFmtId="0" fontId="30" fillId="9" borderId="10" applyNumberFormat="0" applyAlignment="0" applyProtection="0">
      <alignment vertical="center"/>
    </xf>
    <xf numFmtId="0" fontId="30" fillId="9" borderId="10" applyNumberFormat="0" applyAlignment="0" applyProtection="0">
      <alignment vertical="center"/>
    </xf>
    <xf numFmtId="0" fontId="30" fillId="9" borderId="10" applyNumberFormat="0" applyAlignment="0" applyProtection="0">
      <alignment vertical="center"/>
    </xf>
    <xf numFmtId="0" fontId="30" fillId="9" borderId="10" applyNumberFormat="0" applyAlignment="0" applyProtection="0">
      <alignment vertical="center"/>
    </xf>
    <xf numFmtId="0" fontId="30" fillId="9" borderId="10" applyNumberFormat="0" applyAlignment="0" applyProtection="0">
      <alignment vertical="center"/>
    </xf>
    <xf numFmtId="0" fontId="30" fillId="9" borderId="10" applyNumberFormat="0" applyAlignment="0" applyProtection="0">
      <alignment vertical="center"/>
    </xf>
    <xf numFmtId="0" fontId="30" fillId="9" borderId="10" applyNumberFormat="0" applyAlignment="0" applyProtection="0">
      <alignment vertical="center"/>
    </xf>
    <xf numFmtId="0" fontId="30" fillId="9" borderId="10" applyNumberFormat="0" applyAlignment="0" applyProtection="0">
      <alignment vertical="center"/>
    </xf>
    <xf numFmtId="0" fontId="30" fillId="9" borderId="10" applyNumberFormat="0" applyAlignment="0" applyProtection="0">
      <alignment vertical="center"/>
    </xf>
    <xf numFmtId="0" fontId="30" fillId="9" borderId="10" applyNumberFormat="0" applyAlignment="0" applyProtection="0">
      <alignment vertical="center"/>
    </xf>
    <xf numFmtId="0" fontId="30" fillId="9" borderId="10" applyNumberFormat="0" applyAlignment="0" applyProtection="0">
      <alignment vertical="center"/>
    </xf>
    <xf numFmtId="0" fontId="30" fillId="9" borderId="10" applyNumberFormat="0" applyAlignment="0" applyProtection="0">
      <alignment vertical="center"/>
    </xf>
    <xf numFmtId="0" fontId="30" fillId="9" borderId="10" applyNumberFormat="0" applyAlignment="0" applyProtection="0">
      <alignment vertical="center"/>
    </xf>
    <xf numFmtId="0" fontId="30" fillId="9" borderId="10" applyNumberFormat="0" applyAlignment="0" applyProtection="0">
      <alignment vertical="center"/>
    </xf>
    <xf numFmtId="0" fontId="30" fillId="9" borderId="10" applyNumberFormat="0" applyAlignment="0" applyProtection="0">
      <alignment vertical="center"/>
    </xf>
    <xf numFmtId="0" fontId="30" fillId="9" borderId="10" applyNumberFormat="0" applyAlignment="0" applyProtection="0">
      <alignment vertical="center"/>
    </xf>
    <xf numFmtId="0" fontId="30" fillId="9" borderId="10" applyNumberFormat="0" applyAlignment="0" applyProtection="0">
      <alignment vertical="center"/>
    </xf>
    <xf numFmtId="0" fontId="30" fillId="9" borderId="10" applyNumberFormat="0" applyAlignment="0" applyProtection="0">
      <alignment vertical="center"/>
    </xf>
    <xf numFmtId="0" fontId="30" fillId="9" borderId="10" applyNumberFormat="0" applyAlignment="0" applyProtection="0">
      <alignment vertical="center"/>
    </xf>
    <xf numFmtId="0" fontId="30" fillId="9" borderId="10" applyNumberFormat="0" applyAlignment="0" applyProtection="0">
      <alignment vertical="center"/>
    </xf>
    <xf numFmtId="0" fontId="30" fillId="9" borderId="10" applyNumberFormat="0" applyAlignment="0" applyProtection="0">
      <alignment vertical="center"/>
    </xf>
    <xf numFmtId="0" fontId="30" fillId="9" borderId="10" applyNumberFormat="0" applyAlignment="0" applyProtection="0">
      <alignment vertical="center"/>
    </xf>
    <xf numFmtId="0" fontId="30" fillId="9" borderId="10" applyNumberFormat="0" applyAlignment="0" applyProtection="0">
      <alignment vertical="center"/>
    </xf>
    <xf numFmtId="0" fontId="30" fillId="9" borderId="10" applyNumberFormat="0" applyAlignment="0" applyProtection="0">
      <alignment vertical="center"/>
    </xf>
    <xf numFmtId="0" fontId="30" fillId="9" borderId="10" applyNumberFormat="0" applyAlignment="0" applyProtection="0">
      <alignment vertical="center"/>
    </xf>
    <xf numFmtId="0" fontId="30" fillId="9" borderId="10" applyNumberFormat="0" applyAlignment="0" applyProtection="0">
      <alignment vertical="center"/>
    </xf>
    <xf numFmtId="0" fontId="30" fillId="9" borderId="10" applyNumberFormat="0" applyAlignment="0" applyProtection="0">
      <alignment vertical="center"/>
    </xf>
    <xf numFmtId="0" fontId="30" fillId="9" borderId="10" applyNumberFormat="0" applyAlignment="0" applyProtection="0">
      <alignment vertical="center"/>
    </xf>
    <xf numFmtId="0" fontId="30" fillId="9" borderId="10" applyNumberFormat="0" applyAlignment="0" applyProtection="0">
      <alignment vertical="center"/>
    </xf>
    <xf numFmtId="0" fontId="30" fillId="9" borderId="10" applyNumberFormat="0" applyAlignment="0" applyProtection="0">
      <alignment vertical="center"/>
    </xf>
    <xf numFmtId="0" fontId="30" fillId="9" borderId="10" applyNumberFormat="0" applyAlignment="0" applyProtection="0">
      <alignment vertical="center"/>
    </xf>
    <xf numFmtId="0" fontId="30" fillId="9" borderId="10" applyNumberFormat="0" applyAlignment="0" applyProtection="0">
      <alignment vertical="center"/>
    </xf>
    <xf numFmtId="0" fontId="30" fillId="9" borderId="10" applyNumberFormat="0" applyAlignment="0" applyProtection="0">
      <alignment vertical="center"/>
    </xf>
    <xf numFmtId="0" fontId="30" fillId="9" borderId="10" applyNumberFormat="0" applyAlignment="0" applyProtection="0">
      <alignment vertical="center"/>
    </xf>
    <xf numFmtId="0" fontId="30" fillId="9" borderId="10" applyNumberFormat="0" applyAlignment="0" applyProtection="0">
      <alignment vertical="center"/>
    </xf>
    <xf numFmtId="0" fontId="30" fillId="9" borderId="10" applyNumberFormat="0" applyAlignment="0" applyProtection="0">
      <alignment vertical="center"/>
    </xf>
    <xf numFmtId="0" fontId="30" fillId="9" borderId="10" applyNumberFormat="0" applyAlignment="0" applyProtection="0">
      <alignment vertical="center"/>
    </xf>
    <xf numFmtId="0" fontId="30" fillId="9" borderId="10" applyNumberFormat="0" applyAlignment="0" applyProtection="0">
      <alignment vertical="center"/>
    </xf>
    <xf numFmtId="0" fontId="30" fillId="9" borderId="10" applyNumberFormat="0" applyAlignment="0" applyProtection="0">
      <alignment vertical="center"/>
    </xf>
    <xf numFmtId="0" fontId="30" fillId="9" borderId="10" applyNumberFormat="0" applyAlignment="0" applyProtection="0">
      <alignment vertical="center"/>
    </xf>
    <xf numFmtId="0" fontId="30" fillId="9" borderId="10" applyNumberFormat="0" applyAlignment="0" applyProtection="0">
      <alignment vertical="center"/>
    </xf>
    <xf numFmtId="0" fontId="30" fillId="9" borderId="10" applyNumberFormat="0" applyAlignment="0" applyProtection="0">
      <alignment vertical="center"/>
    </xf>
    <xf numFmtId="0" fontId="30" fillId="9" borderId="10" applyNumberFormat="0" applyAlignment="0" applyProtection="0">
      <alignment vertical="center"/>
    </xf>
    <xf numFmtId="0" fontId="30" fillId="9" borderId="10" applyNumberFormat="0" applyAlignment="0" applyProtection="0">
      <alignment vertical="center"/>
    </xf>
    <xf numFmtId="0" fontId="30" fillId="9" borderId="10" applyNumberFormat="0" applyAlignment="0" applyProtection="0">
      <alignment vertical="center"/>
    </xf>
    <xf numFmtId="0" fontId="30" fillId="9" borderId="10" applyNumberFormat="0" applyAlignment="0" applyProtection="0">
      <alignment vertical="center"/>
    </xf>
    <xf numFmtId="0" fontId="30" fillId="9" borderId="10" applyNumberFormat="0" applyAlignment="0" applyProtection="0">
      <alignment vertical="center"/>
    </xf>
    <xf numFmtId="0" fontId="30" fillId="9" borderId="10" applyNumberFormat="0" applyAlignment="0" applyProtection="0">
      <alignment vertical="center"/>
    </xf>
    <xf numFmtId="0" fontId="30" fillId="9" borderId="10" applyNumberFormat="0" applyAlignment="0" applyProtection="0">
      <alignment vertical="center"/>
    </xf>
    <xf numFmtId="0" fontId="30" fillId="9" borderId="10" applyNumberFormat="0" applyAlignment="0" applyProtection="0">
      <alignment vertical="center"/>
    </xf>
    <xf numFmtId="0" fontId="30" fillId="9" borderId="10" applyNumberFormat="0" applyAlignment="0" applyProtection="0">
      <alignment vertical="center"/>
    </xf>
    <xf numFmtId="0" fontId="30" fillId="9" borderId="10" applyNumberFormat="0" applyAlignment="0" applyProtection="0">
      <alignment vertical="center"/>
    </xf>
    <xf numFmtId="0" fontId="30" fillId="9" borderId="10" applyNumberFormat="0" applyAlignment="0" applyProtection="0">
      <alignment vertical="center"/>
    </xf>
    <xf numFmtId="0" fontId="30" fillId="9" borderId="10" applyNumberFormat="0" applyAlignment="0" applyProtection="0">
      <alignment vertical="center"/>
    </xf>
    <xf numFmtId="0" fontId="30" fillId="9" borderId="10" applyNumberFormat="0" applyAlignment="0" applyProtection="0">
      <alignment vertical="center"/>
    </xf>
    <xf numFmtId="0" fontId="30" fillId="9" borderId="10" applyNumberFormat="0" applyAlignment="0" applyProtection="0">
      <alignment vertical="center"/>
    </xf>
    <xf numFmtId="0" fontId="30" fillId="9" borderId="10" applyNumberFormat="0" applyAlignment="0" applyProtection="0">
      <alignment vertical="center"/>
    </xf>
    <xf numFmtId="0" fontId="30" fillId="9" borderId="10" applyNumberFormat="0" applyAlignment="0" applyProtection="0">
      <alignment vertical="center"/>
    </xf>
    <xf numFmtId="0" fontId="30" fillId="9" borderId="10" applyNumberFormat="0" applyAlignment="0" applyProtection="0">
      <alignment vertical="center"/>
    </xf>
    <xf numFmtId="0" fontId="30" fillId="9" borderId="10" applyNumberFormat="0" applyAlignment="0" applyProtection="0">
      <alignment vertical="center"/>
    </xf>
    <xf numFmtId="0" fontId="30" fillId="9" borderId="10" applyNumberFormat="0" applyAlignment="0" applyProtection="0">
      <alignment vertical="center"/>
    </xf>
    <xf numFmtId="0" fontId="30" fillId="9" borderId="10" applyNumberFormat="0" applyAlignment="0" applyProtection="0">
      <alignment vertical="center"/>
    </xf>
    <xf numFmtId="0" fontId="30" fillId="9" borderId="10" applyNumberFormat="0" applyAlignment="0" applyProtection="0">
      <alignment vertical="center"/>
    </xf>
    <xf numFmtId="0" fontId="30" fillId="9" borderId="10" applyNumberFormat="0" applyAlignment="0" applyProtection="0">
      <alignment vertical="center"/>
    </xf>
    <xf numFmtId="0" fontId="30" fillId="9" borderId="10" applyNumberFormat="0" applyAlignment="0" applyProtection="0">
      <alignment vertical="center"/>
    </xf>
    <xf numFmtId="0" fontId="30" fillId="9" borderId="10" applyNumberFormat="0" applyAlignment="0" applyProtection="0">
      <alignment vertical="center"/>
    </xf>
    <xf numFmtId="0" fontId="30" fillId="9" borderId="10" applyNumberFormat="0" applyAlignment="0" applyProtection="0">
      <alignment vertical="center"/>
    </xf>
    <xf numFmtId="0" fontId="30" fillId="9" borderId="10" applyNumberFormat="0" applyAlignment="0" applyProtection="0">
      <alignment vertical="center"/>
    </xf>
    <xf numFmtId="0" fontId="30" fillId="9" borderId="10" applyNumberFormat="0" applyAlignment="0" applyProtection="0">
      <alignment vertical="center"/>
    </xf>
    <xf numFmtId="0" fontId="30" fillId="9" borderId="10" applyNumberFormat="0" applyAlignment="0" applyProtection="0">
      <alignment vertical="center"/>
    </xf>
    <xf numFmtId="0" fontId="30" fillId="9" borderId="10" applyNumberFormat="0" applyAlignment="0" applyProtection="0">
      <alignment vertical="center"/>
    </xf>
    <xf numFmtId="0" fontId="30" fillId="9" borderId="10" applyNumberFormat="0" applyAlignment="0" applyProtection="0">
      <alignment vertical="center"/>
    </xf>
    <xf numFmtId="0" fontId="30" fillId="9" borderId="10" applyNumberFormat="0" applyAlignment="0" applyProtection="0">
      <alignment vertical="center"/>
    </xf>
    <xf numFmtId="0" fontId="30" fillId="9" borderId="10" applyNumberFormat="0" applyAlignment="0" applyProtection="0">
      <alignment vertical="center"/>
    </xf>
    <xf numFmtId="0" fontId="30" fillId="9" borderId="10" applyNumberFormat="0" applyAlignment="0" applyProtection="0">
      <alignment vertical="center"/>
    </xf>
    <xf numFmtId="0" fontId="30" fillId="9" borderId="10" applyNumberFormat="0" applyAlignment="0" applyProtection="0">
      <alignment vertical="center"/>
    </xf>
    <xf numFmtId="0" fontId="30" fillId="9" borderId="10" applyNumberFormat="0" applyAlignment="0" applyProtection="0">
      <alignment vertical="center"/>
    </xf>
    <xf numFmtId="0" fontId="30" fillId="9" borderId="10" applyNumberFormat="0" applyAlignment="0" applyProtection="0">
      <alignment vertical="center"/>
    </xf>
    <xf numFmtId="0" fontId="30" fillId="9" borderId="10" applyNumberFormat="0" applyAlignment="0" applyProtection="0">
      <alignment vertical="center"/>
    </xf>
    <xf numFmtId="0" fontId="30" fillId="9" borderId="10" applyNumberFormat="0" applyAlignment="0" applyProtection="0">
      <alignment vertical="center"/>
    </xf>
    <xf numFmtId="0" fontId="30" fillId="9" borderId="10" applyNumberFormat="0" applyAlignment="0" applyProtection="0">
      <alignment vertical="center"/>
    </xf>
    <xf numFmtId="0" fontId="30" fillId="9" borderId="10" applyNumberFormat="0" applyAlignment="0" applyProtection="0">
      <alignment vertical="center"/>
    </xf>
    <xf numFmtId="0" fontId="30" fillId="9" borderId="10" applyNumberFormat="0" applyAlignment="0" applyProtection="0">
      <alignment vertical="center"/>
    </xf>
    <xf numFmtId="0" fontId="30" fillId="9" borderId="10" applyNumberFormat="0" applyAlignment="0" applyProtection="0">
      <alignment vertical="center"/>
    </xf>
    <xf numFmtId="0" fontId="30" fillId="9" borderId="10" applyNumberFormat="0" applyAlignment="0" applyProtection="0">
      <alignment vertical="center"/>
    </xf>
    <xf numFmtId="0" fontId="30" fillId="9" borderId="10" applyNumberFormat="0" applyAlignment="0" applyProtection="0">
      <alignment vertical="center"/>
    </xf>
    <xf numFmtId="0" fontId="30" fillId="9" borderId="10" applyNumberFormat="0" applyAlignment="0" applyProtection="0">
      <alignment vertical="center"/>
    </xf>
    <xf numFmtId="0" fontId="30" fillId="9" borderId="10" applyNumberFormat="0" applyAlignment="0" applyProtection="0">
      <alignment vertical="center"/>
    </xf>
    <xf numFmtId="0" fontId="30" fillId="9" borderId="10" applyNumberFormat="0" applyAlignment="0" applyProtection="0">
      <alignment vertical="center"/>
    </xf>
    <xf numFmtId="0" fontId="30" fillId="9" borderId="10" applyNumberFormat="0" applyAlignment="0" applyProtection="0">
      <alignment vertical="center"/>
    </xf>
    <xf numFmtId="0" fontId="30" fillId="9" borderId="10" applyNumberFormat="0" applyAlignment="0" applyProtection="0">
      <alignment vertical="center"/>
    </xf>
    <xf numFmtId="0" fontId="30" fillId="9" borderId="10" applyNumberFormat="0" applyAlignment="0" applyProtection="0">
      <alignment vertical="center"/>
    </xf>
    <xf numFmtId="0" fontId="30" fillId="9" borderId="10" applyNumberFormat="0" applyAlignment="0" applyProtection="0">
      <alignment vertical="center"/>
    </xf>
    <xf numFmtId="0" fontId="30" fillId="9" borderId="10" applyNumberFormat="0" applyAlignment="0" applyProtection="0">
      <alignment vertical="center"/>
    </xf>
    <xf numFmtId="0" fontId="30" fillId="9" borderId="10" applyNumberFormat="0" applyAlignment="0" applyProtection="0">
      <alignment vertical="center"/>
    </xf>
    <xf numFmtId="0" fontId="30" fillId="9" borderId="10" applyNumberFormat="0" applyAlignment="0" applyProtection="0">
      <alignment vertical="center"/>
    </xf>
    <xf numFmtId="0" fontId="30" fillId="9" borderId="10" applyNumberFormat="0" applyAlignment="0" applyProtection="0">
      <alignment vertical="center"/>
    </xf>
    <xf numFmtId="0" fontId="30" fillId="9" borderId="10" applyNumberFormat="0" applyAlignment="0" applyProtection="0">
      <alignment vertical="center"/>
    </xf>
    <xf numFmtId="0" fontId="30" fillId="9" borderId="10" applyNumberFormat="0" applyAlignment="0" applyProtection="0">
      <alignment vertical="center"/>
    </xf>
    <xf numFmtId="0" fontId="30" fillId="9" borderId="10" applyNumberFormat="0" applyAlignment="0" applyProtection="0">
      <alignment vertical="center"/>
    </xf>
    <xf numFmtId="0" fontId="30" fillId="9" borderId="10" applyNumberFormat="0" applyAlignment="0" applyProtection="0">
      <alignment vertical="center"/>
    </xf>
    <xf numFmtId="0" fontId="30" fillId="9" borderId="10" applyNumberFormat="0" applyAlignment="0" applyProtection="0">
      <alignment vertical="center"/>
    </xf>
    <xf numFmtId="0" fontId="30" fillId="9" borderId="10" applyNumberFormat="0" applyAlignment="0" applyProtection="0">
      <alignment vertical="center"/>
    </xf>
    <xf numFmtId="0" fontId="30" fillId="9" borderId="10" applyNumberFormat="0" applyAlignment="0" applyProtection="0">
      <alignment vertical="center"/>
    </xf>
    <xf numFmtId="0" fontId="30" fillId="9" borderId="10" applyNumberFormat="0" applyAlignment="0" applyProtection="0">
      <alignment vertical="center"/>
    </xf>
    <xf numFmtId="0" fontId="30" fillId="9" borderId="10" applyNumberFormat="0" applyAlignment="0" applyProtection="0">
      <alignment vertical="center"/>
    </xf>
    <xf numFmtId="0" fontId="30" fillId="9" borderId="10" applyNumberFormat="0" applyAlignment="0" applyProtection="0">
      <alignment vertical="center"/>
    </xf>
    <xf numFmtId="0" fontId="30" fillId="9" borderId="10" applyNumberFormat="0" applyAlignment="0" applyProtection="0">
      <alignment vertical="center"/>
    </xf>
    <xf numFmtId="0" fontId="30" fillId="9" borderId="10" applyNumberFormat="0" applyAlignment="0" applyProtection="0">
      <alignment vertical="center"/>
    </xf>
    <xf numFmtId="0" fontId="30" fillId="9" borderId="10" applyNumberFormat="0" applyAlignment="0" applyProtection="0">
      <alignment vertical="center"/>
    </xf>
    <xf numFmtId="0" fontId="30" fillId="9" borderId="10" applyNumberFormat="0" applyAlignment="0" applyProtection="0">
      <alignment vertical="center"/>
    </xf>
    <xf numFmtId="0" fontId="30" fillId="9" borderId="10" applyNumberFormat="0" applyAlignment="0" applyProtection="0">
      <alignment vertical="center"/>
    </xf>
    <xf numFmtId="0" fontId="30" fillId="9" borderId="10" applyNumberFormat="0" applyAlignment="0" applyProtection="0">
      <alignment vertical="center"/>
    </xf>
    <xf numFmtId="0" fontId="30" fillId="9" borderId="10" applyNumberFormat="0" applyAlignment="0" applyProtection="0">
      <alignment vertical="center"/>
    </xf>
    <xf numFmtId="0" fontId="30" fillId="9" borderId="10" applyNumberFormat="0" applyAlignment="0" applyProtection="0">
      <alignment vertical="center"/>
    </xf>
    <xf numFmtId="0" fontId="30" fillId="9" borderId="10" applyNumberFormat="0" applyAlignment="0" applyProtection="0">
      <alignment vertical="center"/>
    </xf>
    <xf numFmtId="0" fontId="30" fillId="9" borderId="10" applyNumberFormat="0" applyAlignment="0" applyProtection="0">
      <alignment vertical="center"/>
    </xf>
    <xf numFmtId="0" fontId="30" fillId="9" borderId="10" applyNumberFormat="0" applyAlignment="0" applyProtection="0">
      <alignment vertical="center"/>
    </xf>
    <xf numFmtId="0" fontId="30" fillId="9" borderId="10" applyNumberFormat="0" applyAlignment="0" applyProtection="0">
      <alignment vertical="center"/>
    </xf>
    <xf numFmtId="0" fontId="30" fillId="9" borderId="10" applyNumberFormat="0" applyAlignment="0" applyProtection="0">
      <alignment vertical="center"/>
    </xf>
    <xf numFmtId="0" fontId="30" fillId="9" borderId="10" applyNumberFormat="0" applyAlignment="0" applyProtection="0">
      <alignment vertical="center"/>
    </xf>
    <xf numFmtId="0" fontId="30" fillId="9" borderId="10" applyNumberFormat="0" applyAlignment="0" applyProtection="0">
      <alignment vertical="center"/>
    </xf>
    <xf numFmtId="0" fontId="30" fillId="9" borderId="10" applyNumberFormat="0" applyAlignment="0" applyProtection="0">
      <alignment vertical="center"/>
    </xf>
    <xf numFmtId="0" fontId="30" fillId="9" borderId="10" applyNumberFormat="0" applyAlignment="0" applyProtection="0">
      <alignment vertical="center"/>
    </xf>
    <xf numFmtId="0" fontId="30" fillId="9" borderId="10" applyNumberFormat="0" applyAlignment="0" applyProtection="0">
      <alignment vertical="center"/>
    </xf>
    <xf numFmtId="0" fontId="30" fillId="9" borderId="10" applyNumberFormat="0" applyAlignment="0" applyProtection="0">
      <alignment vertical="center"/>
    </xf>
    <xf numFmtId="0" fontId="30" fillId="9" borderId="10" applyNumberFormat="0" applyAlignment="0" applyProtection="0">
      <alignment vertical="center"/>
    </xf>
    <xf numFmtId="0" fontId="30" fillId="9" borderId="10" applyNumberFormat="0" applyAlignment="0" applyProtection="0">
      <alignment vertical="center"/>
    </xf>
    <xf numFmtId="0" fontId="30" fillId="9" borderId="10" applyNumberFormat="0" applyAlignment="0" applyProtection="0">
      <alignment vertical="center"/>
    </xf>
    <xf numFmtId="0" fontId="30" fillId="9" borderId="10" applyNumberFormat="0" applyAlignment="0" applyProtection="0">
      <alignment vertical="center"/>
    </xf>
    <xf numFmtId="0" fontId="30" fillId="9" borderId="10" applyNumberFormat="0" applyAlignment="0" applyProtection="0">
      <alignment vertical="center"/>
    </xf>
    <xf numFmtId="0" fontId="30" fillId="9" borderId="10" applyNumberFormat="0" applyAlignment="0" applyProtection="0">
      <alignment vertical="center"/>
    </xf>
    <xf numFmtId="0" fontId="30" fillId="9" borderId="10" applyNumberFormat="0" applyAlignment="0" applyProtection="0">
      <alignment vertical="center"/>
    </xf>
    <xf numFmtId="0" fontId="30" fillId="9" borderId="10" applyNumberFormat="0" applyAlignment="0" applyProtection="0">
      <alignment vertical="center"/>
    </xf>
    <xf numFmtId="0" fontId="30" fillId="9" borderId="10" applyNumberFormat="0" applyAlignment="0" applyProtection="0">
      <alignment vertical="center"/>
    </xf>
    <xf numFmtId="0" fontId="30" fillId="9" borderId="10" applyNumberFormat="0" applyAlignment="0" applyProtection="0">
      <alignment vertical="center"/>
    </xf>
    <xf numFmtId="0" fontId="30" fillId="9" borderId="10" applyNumberFormat="0" applyAlignment="0" applyProtection="0">
      <alignment vertical="center"/>
    </xf>
    <xf numFmtId="0" fontId="30" fillId="9" borderId="10" applyNumberFormat="0" applyAlignment="0" applyProtection="0">
      <alignment vertical="center"/>
    </xf>
    <xf numFmtId="0" fontId="30" fillId="9" borderId="10" applyNumberFormat="0" applyAlignment="0" applyProtection="0">
      <alignment vertical="center"/>
    </xf>
    <xf numFmtId="0" fontId="30" fillId="9" borderId="10" applyNumberFormat="0" applyAlignment="0" applyProtection="0">
      <alignment vertical="center"/>
    </xf>
    <xf numFmtId="0" fontId="30" fillId="9" borderId="10" applyNumberFormat="0" applyAlignment="0" applyProtection="0">
      <alignment vertical="center"/>
    </xf>
    <xf numFmtId="0" fontId="30" fillId="9" borderId="10" applyNumberFormat="0" applyAlignment="0" applyProtection="0">
      <alignment vertical="center"/>
    </xf>
    <xf numFmtId="0" fontId="30" fillId="9" borderId="10" applyNumberFormat="0" applyAlignment="0" applyProtection="0">
      <alignment vertical="center"/>
    </xf>
    <xf numFmtId="0" fontId="30" fillId="9" borderId="10" applyNumberFormat="0" applyAlignment="0" applyProtection="0">
      <alignment vertical="center"/>
    </xf>
    <xf numFmtId="0" fontId="30" fillId="9" borderId="10" applyNumberFormat="0" applyAlignment="0" applyProtection="0">
      <alignment vertical="center"/>
    </xf>
    <xf numFmtId="0" fontId="30" fillId="9" borderId="10" applyNumberFormat="0" applyAlignment="0" applyProtection="0">
      <alignment vertical="center"/>
    </xf>
    <xf numFmtId="0" fontId="30" fillId="9" borderId="10" applyNumberFormat="0" applyAlignment="0" applyProtection="0">
      <alignment vertical="center"/>
    </xf>
    <xf numFmtId="0" fontId="30" fillId="9" borderId="10" applyNumberFormat="0" applyAlignment="0" applyProtection="0">
      <alignment vertical="center"/>
    </xf>
    <xf numFmtId="0" fontId="30" fillId="9" borderId="10" applyNumberFormat="0" applyAlignment="0" applyProtection="0">
      <alignment vertical="center"/>
    </xf>
    <xf numFmtId="0" fontId="30" fillId="9" borderId="10" applyNumberFormat="0" applyAlignment="0" applyProtection="0">
      <alignment vertical="center"/>
    </xf>
    <xf numFmtId="0" fontId="30" fillId="9" borderId="10" applyNumberFormat="0" applyAlignment="0" applyProtection="0">
      <alignment vertical="center"/>
    </xf>
    <xf numFmtId="0" fontId="30" fillId="9" borderId="10" applyNumberFormat="0" applyAlignment="0" applyProtection="0">
      <alignment vertical="center"/>
    </xf>
    <xf numFmtId="0" fontId="30" fillId="9" borderId="10" applyNumberFormat="0" applyAlignment="0" applyProtection="0">
      <alignment vertical="center"/>
    </xf>
    <xf numFmtId="0" fontId="30" fillId="9" borderId="10" applyNumberFormat="0" applyAlignment="0" applyProtection="0">
      <alignment vertical="center"/>
    </xf>
    <xf numFmtId="0" fontId="30" fillId="9" borderId="10" applyNumberFormat="0" applyAlignment="0" applyProtection="0">
      <alignment vertical="center"/>
    </xf>
    <xf numFmtId="0" fontId="30" fillId="9" borderId="10" applyNumberFormat="0" applyAlignment="0" applyProtection="0">
      <alignment vertical="center"/>
    </xf>
    <xf numFmtId="0" fontId="30" fillId="9" borderId="10" applyNumberFormat="0" applyAlignment="0" applyProtection="0">
      <alignment vertical="center"/>
    </xf>
    <xf numFmtId="0" fontId="30" fillId="9" borderId="10" applyNumberFormat="0" applyAlignment="0" applyProtection="0">
      <alignment vertical="center"/>
    </xf>
    <xf numFmtId="0" fontId="30" fillId="9" borderId="10" applyNumberFormat="0" applyAlignment="0" applyProtection="0">
      <alignment vertical="center"/>
    </xf>
    <xf numFmtId="0" fontId="30" fillId="9" borderId="10" applyNumberFormat="0" applyAlignment="0" applyProtection="0">
      <alignment vertical="center"/>
    </xf>
    <xf numFmtId="0" fontId="30" fillId="9" borderId="10" applyNumberFormat="0" applyAlignment="0" applyProtection="0">
      <alignment vertical="center"/>
    </xf>
    <xf numFmtId="0" fontId="30" fillId="9" borderId="10" applyNumberFormat="0" applyAlignment="0" applyProtection="0">
      <alignment vertical="center"/>
    </xf>
    <xf numFmtId="0" fontId="30" fillId="9" borderId="10" applyNumberFormat="0" applyAlignment="0" applyProtection="0">
      <alignment vertical="center"/>
    </xf>
    <xf numFmtId="0" fontId="30" fillId="9" borderId="10" applyNumberFormat="0" applyAlignment="0" applyProtection="0">
      <alignment vertical="center"/>
    </xf>
    <xf numFmtId="0" fontId="30" fillId="9" borderId="10" applyNumberFormat="0" applyAlignment="0" applyProtection="0">
      <alignment vertical="center"/>
    </xf>
    <xf numFmtId="0" fontId="30" fillId="9" borderId="10" applyNumberFormat="0" applyAlignment="0" applyProtection="0">
      <alignment vertical="center"/>
    </xf>
    <xf numFmtId="0" fontId="30" fillId="9" borderId="10" applyNumberFormat="0" applyAlignment="0" applyProtection="0">
      <alignment vertical="center"/>
    </xf>
    <xf numFmtId="0" fontId="30" fillId="9" borderId="10" applyNumberFormat="0" applyAlignment="0" applyProtection="0">
      <alignment vertical="center"/>
    </xf>
    <xf numFmtId="0" fontId="30" fillId="9" borderId="10" applyNumberFormat="0" applyAlignment="0" applyProtection="0">
      <alignment vertical="center"/>
    </xf>
    <xf numFmtId="0" fontId="30" fillId="9" borderId="10" applyNumberFormat="0" applyAlignment="0" applyProtection="0">
      <alignment vertical="center"/>
    </xf>
    <xf numFmtId="0" fontId="30" fillId="9" borderId="10" applyNumberFormat="0" applyAlignment="0" applyProtection="0">
      <alignment vertical="center"/>
    </xf>
    <xf numFmtId="0" fontId="30" fillId="9" borderId="10" applyNumberFormat="0" applyAlignment="0" applyProtection="0">
      <alignment vertical="center"/>
    </xf>
    <xf numFmtId="0" fontId="30" fillId="9" borderId="10" applyNumberFormat="0" applyAlignment="0" applyProtection="0">
      <alignment vertical="center"/>
    </xf>
    <xf numFmtId="0" fontId="30" fillId="9" borderId="10" applyNumberFormat="0" applyAlignment="0" applyProtection="0">
      <alignment vertical="center"/>
    </xf>
    <xf numFmtId="0" fontId="30" fillId="9" borderId="10" applyNumberFormat="0" applyAlignment="0" applyProtection="0">
      <alignment vertical="center"/>
    </xf>
    <xf numFmtId="0" fontId="30" fillId="9" borderId="10" applyNumberFormat="0" applyAlignment="0" applyProtection="0">
      <alignment vertical="center"/>
    </xf>
    <xf numFmtId="0" fontId="30" fillId="9" borderId="10" applyNumberFormat="0" applyAlignment="0" applyProtection="0">
      <alignment vertical="center"/>
    </xf>
    <xf numFmtId="0" fontId="30" fillId="9" borderId="10" applyNumberFormat="0" applyAlignment="0" applyProtection="0">
      <alignment vertical="center"/>
    </xf>
    <xf numFmtId="0" fontId="30" fillId="9" borderId="10" applyNumberFormat="0" applyAlignment="0" applyProtection="0">
      <alignment vertical="center"/>
    </xf>
    <xf numFmtId="0" fontId="30" fillId="9" borderId="10" applyNumberFormat="0" applyAlignment="0" applyProtection="0">
      <alignment vertical="center"/>
    </xf>
    <xf numFmtId="0" fontId="30" fillId="9" borderId="10" applyNumberFormat="0" applyAlignment="0" applyProtection="0">
      <alignment vertical="center"/>
    </xf>
    <xf numFmtId="0" fontId="30" fillId="9" borderId="10" applyNumberFormat="0" applyAlignment="0" applyProtection="0">
      <alignment vertical="center"/>
    </xf>
    <xf numFmtId="0" fontId="30" fillId="9" borderId="10" applyNumberFormat="0" applyAlignment="0" applyProtection="0">
      <alignment vertical="center"/>
    </xf>
    <xf numFmtId="0" fontId="30" fillId="9" borderId="10" applyNumberFormat="0" applyAlignment="0" applyProtection="0">
      <alignment vertical="center"/>
    </xf>
    <xf numFmtId="0" fontId="30" fillId="9" borderId="10" applyNumberFormat="0" applyAlignment="0" applyProtection="0">
      <alignment vertical="center"/>
    </xf>
    <xf numFmtId="0" fontId="30" fillId="9" borderId="10" applyNumberFormat="0" applyAlignment="0" applyProtection="0">
      <alignment vertical="center"/>
    </xf>
    <xf numFmtId="0" fontId="30" fillId="9" borderId="10" applyNumberFormat="0" applyAlignment="0" applyProtection="0">
      <alignment vertical="center"/>
    </xf>
    <xf numFmtId="0" fontId="30" fillId="9" borderId="10" applyNumberFormat="0" applyAlignment="0" applyProtection="0">
      <alignment vertical="center"/>
    </xf>
    <xf numFmtId="0" fontId="30" fillId="9" borderId="10" applyNumberFormat="0" applyAlignment="0" applyProtection="0">
      <alignment vertical="center"/>
    </xf>
    <xf numFmtId="0" fontId="30" fillId="9" borderId="10" applyNumberFormat="0" applyAlignment="0" applyProtection="0">
      <alignment vertical="center"/>
    </xf>
    <xf numFmtId="0" fontId="30" fillId="9" borderId="10" applyNumberFormat="0" applyAlignment="0" applyProtection="0">
      <alignment vertical="center"/>
    </xf>
    <xf numFmtId="0" fontId="30" fillId="9" borderId="10" applyNumberFormat="0" applyAlignment="0" applyProtection="0">
      <alignment vertical="center"/>
    </xf>
    <xf numFmtId="0" fontId="30" fillId="9" borderId="10" applyNumberFormat="0" applyAlignment="0" applyProtection="0">
      <alignment vertical="center"/>
    </xf>
    <xf numFmtId="0" fontId="30" fillId="9" borderId="10" applyNumberFormat="0" applyAlignment="0" applyProtection="0">
      <alignment vertical="center"/>
    </xf>
    <xf numFmtId="0" fontId="30" fillId="9" borderId="10" applyNumberFormat="0" applyAlignment="0" applyProtection="0">
      <alignment vertical="center"/>
    </xf>
    <xf numFmtId="0" fontId="30" fillId="9" borderId="10" applyNumberFormat="0" applyAlignment="0" applyProtection="0">
      <alignment vertical="center"/>
    </xf>
    <xf numFmtId="0" fontId="30" fillId="9" borderId="10" applyNumberFormat="0" applyAlignment="0" applyProtection="0">
      <alignment vertical="center"/>
    </xf>
    <xf numFmtId="0" fontId="30" fillId="9" borderId="10" applyNumberFormat="0" applyAlignment="0" applyProtection="0">
      <alignment vertical="center"/>
    </xf>
    <xf numFmtId="0" fontId="30" fillId="9" borderId="10" applyNumberFormat="0" applyAlignment="0" applyProtection="0">
      <alignment vertical="center"/>
    </xf>
    <xf numFmtId="0" fontId="30" fillId="9" borderId="10" applyNumberFormat="0" applyAlignment="0" applyProtection="0">
      <alignment vertical="center"/>
    </xf>
    <xf numFmtId="0" fontId="30" fillId="9" borderId="10" applyNumberFormat="0" applyAlignment="0" applyProtection="0">
      <alignment vertical="center"/>
    </xf>
    <xf numFmtId="0" fontId="30" fillId="9" borderId="10" applyNumberFormat="0" applyAlignment="0" applyProtection="0">
      <alignment vertical="center"/>
    </xf>
    <xf numFmtId="0" fontId="30" fillId="9" borderId="10" applyNumberFormat="0" applyAlignment="0" applyProtection="0">
      <alignment vertical="center"/>
    </xf>
    <xf numFmtId="0" fontId="30" fillId="9" borderId="10" applyNumberFormat="0" applyAlignment="0" applyProtection="0">
      <alignment vertical="center"/>
    </xf>
    <xf numFmtId="0" fontId="30" fillId="9" borderId="10" applyNumberFormat="0" applyAlignment="0" applyProtection="0">
      <alignment vertical="center"/>
    </xf>
    <xf numFmtId="0" fontId="30" fillId="9" borderId="10" applyNumberFormat="0" applyAlignment="0" applyProtection="0">
      <alignment vertical="center"/>
    </xf>
    <xf numFmtId="0" fontId="30" fillId="9" borderId="10" applyNumberFormat="0" applyAlignment="0" applyProtection="0">
      <alignment vertical="center"/>
    </xf>
    <xf numFmtId="0" fontId="30" fillId="9" borderId="10" applyNumberFormat="0" applyAlignment="0" applyProtection="0">
      <alignment vertical="center"/>
    </xf>
    <xf numFmtId="0" fontId="30" fillId="9" borderId="10" applyNumberFormat="0" applyAlignment="0" applyProtection="0">
      <alignment vertical="center"/>
    </xf>
    <xf numFmtId="0" fontId="30" fillId="9" borderId="10" applyNumberFormat="0" applyAlignment="0" applyProtection="0">
      <alignment vertical="center"/>
    </xf>
    <xf numFmtId="0" fontId="30" fillId="9" borderId="10" applyNumberFormat="0" applyAlignment="0" applyProtection="0">
      <alignment vertical="center"/>
    </xf>
    <xf numFmtId="0" fontId="30" fillId="9" borderId="10" applyNumberFormat="0" applyAlignment="0" applyProtection="0">
      <alignment vertical="center"/>
    </xf>
    <xf numFmtId="0" fontId="30" fillId="9" borderId="10" applyNumberFormat="0" applyAlignment="0" applyProtection="0">
      <alignment vertical="center"/>
    </xf>
    <xf numFmtId="0" fontId="30" fillId="9" borderId="10" applyNumberFormat="0" applyAlignment="0" applyProtection="0">
      <alignment vertical="center"/>
    </xf>
    <xf numFmtId="0" fontId="30" fillId="9" borderId="10" applyNumberFormat="0" applyAlignment="0" applyProtection="0">
      <alignment vertical="center"/>
    </xf>
    <xf numFmtId="0" fontId="30" fillId="9" borderId="10" applyNumberFormat="0" applyAlignment="0" applyProtection="0">
      <alignment vertical="center"/>
    </xf>
    <xf numFmtId="0" fontId="30" fillId="9" borderId="10" applyNumberFormat="0" applyAlignment="0" applyProtection="0">
      <alignment vertical="center"/>
    </xf>
    <xf numFmtId="0" fontId="30" fillId="9" borderId="10" applyNumberFormat="0" applyAlignment="0" applyProtection="0">
      <alignment vertical="center"/>
    </xf>
    <xf numFmtId="0" fontId="30" fillId="9" borderId="10" applyNumberFormat="0" applyAlignment="0" applyProtection="0">
      <alignment vertical="center"/>
    </xf>
    <xf numFmtId="0" fontId="30" fillId="9" borderId="10" applyNumberFormat="0" applyAlignment="0" applyProtection="0">
      <alignment vertical="center"/>
    </xf>
    <xf numFmtId="0" fontId="30" fillId="9" borderId="10" applyNumberFormat="0" applyAlignment="0" applyProtection="0">
      <alignment vertical="center"/>
    </xf>
    <xf numFmtId="0" fontId="30" fillId="9" borderId="10" applyNumberFormat="0" applyAlignment="0" applyProtection="0">
      <alignment vertical="center"/>
    </xf>
    <xf numFmtId="0" fontId="30" fillId="9" borderId="10" applyNumberFormat="0" applyAlignment="0" applyProtection="0">
      <alignment vertical="center"/>
    </xf>
    <xf numFmtId="0" fontId="30" fillId="9" borderId="10" applyNumberFormat="0" applyAlignment="0" applyProtection="0">
      <alignment vertical="center"/>
    </xf>
    <xf numFmtId="0" fontId="30" fillId="9" borderId="10" applyNumberFormat="0" applyAlignment="0" applyProtection="0">
      <alignment vertical="center"/>
    </xf>
    <xf numFmtId="0" fontId="30" fillId="9" borderId="10" applyNumberFormat="0" applyAlignment="0" applyProtection="0">
      <alignment vertical="center"/>
    </xf>
    <xf numFmtId="0" fontId="30" fillId="9" borderId="10" applyNumberFormat="0" applyAlignment="0" applyProtection="0">
      <alignment vertical="center"/>
    </xf>
    <xf numFmtId="0" fontId="30" fillId="9" borderId="10" applyNumberFormat="0" applyAlignment="0" applyProtection="0">
      <alignment vertical="center"/>
    </xf>
    <xf numFmtId="0" fontId="30" fillId="9" borderId="10" applyNumberFormat="0" applyAlignment="0" applyProtection="0">
      <alignment vertical="center"/>
    </xf>
    <xf numFmtId="0" fontId="30" fillId="9" borderId="10" applyNumberFormat="0" applyAlignment="0" applyProtection="0">
      <alignment vertical="center"/>
    </xf>
    <xf numFmtId="0" fontId="30" fillId="9" borderId="10" applyNumberFormat="0" applyAlignment="0" applyProtection="0">
      <alignment vertical="center"/>
    </xf>
    <xf numFmtId="0" fontId="30" fillId="9" borderId="10" applyNumberFormat="0" applyAlignment="0" applyProtection="0">
      <alignment vertical="center"/>
    </xf>
    <xf numFmtId="0" fontId="30" fillId="9" borderId="10" applyNumberFormat="0" applyAlignment="0" applyProtection="0">
      <alignment vertical="center"/>
    </xf>
    <xf numFmtId="0" fontId="30" fillId="9" borderId="10" applyNumberFormat="0" applyAlignment="0" applyProtection="0">
      <alignment vertical="center"/>
    </xf>
    <xf numFmtId="0" fontId="30" fillId="9" borderId="10" applyNumberFormat="0" applyAlignment="0" applyProtection="0">
      <alignment vertical="center"/>
    </xf>
    <xf numFmtId="0" fontId="30" fillId="9" borderId="10" applyNumberFormat="0" applyAlignment="0" applyProtection="0">
      <alignment vertical="center"/>
    </xf>
    <xf numFmtId="0" fontId="30" fillId="9" borderId="10" applyNumberFormat="0" applyAlignment="0" applyProtection="0">
      <alignment vertical="center"/>
    </xf>
    <xf numFmtId="0" fontId="30" fillId="9" borderId="10" applyNumberFormat="0" applyAlignment="0" applyProtection="0">
      <alignment vertical="center"/>
    </xf>
    <xf numFmtId="0" fontId="30" fillId="9" borderId="10" applyNumberFormat="0" applyAlignment="0" applyProtection="0">
      <alignment vertical="center"/>
    </xf>
    <xf numFmtId="0" fontId="30" fillId="9" borderId="10" applyNumberFormat="0" applyAlignment="0" applyProtection="0">
      <alignment vertical="center"/>
    </xf>
    <xf numFmtId="0" fontId="30" fillId="9" borderId="10" applyNumberFormat="0" applyAlignment="0" applyProtection="0">
      <alignment vertical="center"/>
    </xf>
    <xf numFmtId="0" fontId="30" fillId="9" borderId="10" applyNumberFormat="0" applyAlignment="0" applyProtection="0">
      <alignment vertical="center"/>
    </xf>
    <xf numFmtId="0" fontId="30" fillId="9" borderId="10" applyNumberFormat="0" applyAlignment="0" applyProtection="0">
      <alignment vertical="center"/>
    </xf>
    <xf numFmtId="0" fontId="30" fillId="9" borderId="10" applyNumberFormat="0" applyAlignment="0" applyProtection="0">
      <alignment vertical="center"/>
    </xf>
    <xf numFmtId="0" fontId="30" fillId="9" borderId="10" applyNumberFormat="0" applyAlignment="0" applyProtection="0">
      <alignment vertical="center"/>
    </xf>
    <xf numFmtId="0" fontId="30" fillId="9" borderId="10" applyNumberFormat="0" applyAlignment="0" applyProtection="0">
      <alignment vertical="center"/>
    </xf>
    <xf numFmtId="0" fontId="30" fillId="9" borderId="10" applyNumberFormat="0" applyAlignment="0" applyProtection="0">
      <alignment vertical="center"/>
    </xf>
    <xf numFmtId="0" fontId="30" fillId="9" borderId="10" applyNumberFormat="0" applyAlignment="0" applyProtection="0">
      <alignment vertical="center"/>
    </xf>
    <xf numFmtId="0" fontId="30" fillId="9" borderId="10" applyNumberFormat="0" applyAlignment="0" applyProtection="0">
      <alignment vertical="center"/>
    </xf>
    <xf numFmtId="0" fontId="30" fillId="9" borderId="10" applyNumberFormat="0" applyAlignment="0" applyProtection="0">
      <alignment vertical="center"/>
    </xf>
    <xf numFmtId="0" fontId="30" fillId="9" borderId="10" applyNumberFormat="0" applyAlignment="0" applyProtection="0">
      <alignment vertical="center"/>
    </xf>
    <xf numFmtId="0" fontId="30" fillId="9" borderId="10" applyNumberFormat="0" applyAlignment="0" applyProtection="0">
      <alignment vertical="center"/>
    </xf>
    <xf numFmtId="0" fontId="30" fillId="9" borderId="10" applyNumberFormat="0" applyAlignment="0" applyProtection="0">
      <alignment vertical="center"/>
    </xf>
    <xf numFmtId="0" fontId="30" fillId="9" borderId="10" applyNumberFormat="0" applyAlignment="0" applyProtection="0">
      <alignment vertical="center"/>
    </xf>
    <xf numFmtId="0" fontId="30" fillId="9" borderId="10" applyNumberFormat="0" applyAlignment="0" applyProtection="0">
      <alignment vertical="center"/>
    </xf>
    <xf numFmtId="0" fontId="30" fillId="9" borderId="10" applyNumberFormat="0" applyAlignment="0" applyProtection="0">
      <alignment vertical="center"/>
    </xf>
    <xf numFmtId="0" fontId="30" fillId="9" borderId="10" applyNumberFormat="0" applyAlignment="0" applyProtection="0">
      <alignment vertical="center"/>
    </xf>
    <xf numFmtId="0" fontId="30" fillId="9" borderId="10" applyNumberFormat="0" applyAlignment="0" applyProtection="0">
      <alignment vertical="center"/>
    </xf>
    <xf numFmtId="0" fontId="30" fillId="9" borderId="10" applyNumberFormat="0" applyAlignment="0" applyProtection="0">
      <alignment vertical="center"/>
    </xf>
    <xf numFmtId="0" fontId="30" fillId="9" borderId="10" applyNumberFormat="0" applyAlignment="0" applyProtection="0">
      <alignment vertical="center"/>
    </xf>
    <xf numFmtId="0" fontId="30" fillId="9" borderId="10" applyNumberFormat="0" applyAlignment="0" applyProtection="0">
      <alignment vertical="center"/>
    </xf>
    <xf numFmtId="0" fontId="30" fillId="9" borderId="10" applyNumberFormat="0" applyAlignment="0" applyProtection="0">
      <alignment vertical="center"/>
    </xf>
    <xf numFmtId="0" fontId="30" fillId="9" borderId="10" applyNumberFormat="0" applyAlignment="0" applyProtection="0">
      <alignment vertical="center"/>
    </xf>
    <xf numFmtId="0" fontId="30" fillId="9" borderId="10" applyNumberFormat="0" applyAlignment="0" applyProtection="0">
      <alignment vertical="center"/>
    </xf>
    <xf numFmtId="0" fontId="30" fillId="9" borderId="10" applyNumberFormat="0" applyAlignment="0" applyProtection="0">
      <alignment vertical="center"/>
    </xf>
    <xf numFmtId="0" fontId="30" fillId="9" borderId="10" applyNumberFormat="0" applyAlignment="0" applyProtection="0">
      <alignment vertical="center"/>
    </xf>
    <xf numFmtId="0" fontId="30" fillId="9" borderId="10" applyNumberFormat="0" applyAlignment="0" applyProtection="0">
      <alignment vertical="center"/>
    </xf>
    <xf numFmtId="0" fontId="30" fillId="9" borderId="10" applyNumberFormat="0" applyAlignment="0" applyProtection="0">
      <alignment vertical="center"/>
    </xf>
    <xf numFmtId="0" fontId="30" fillId="9" borderId="10" applyNumberFormat="0" applyAlignment="0" applyProtection="0">
      <alignment vertical="center"/>
    </xf>
    <xf numFmtId="0" fontId="30" fillId="9" borderId="10" applyNumberFormat="0" applyAlignment="0" applyProtection="0">
      <alignment vertical="center"/>
    </xf>
    <xf numFmtId="0" fontId="30" fillId="9" borderId="10" applyNumberFormat="0" applyAlignment="0" applyProtection="0">
      <alignment vertical="center"/>
    </xf>
    <xf numFmtId="0" fontId="30" fillId="9" borderId="10" applyNumberFormat="0" applyAlignment="0" applyProtection="0">
      <alignment vertical="center"/>
    </xf>
    <xf numFmtId="0" fontId="30" fillId="9" borderId="10" applyNumberFormat="0" applyAlignment="0" applyProtection="0">
      <alignment vertical="center"/>
    </xf>
    <xf numFmtId="0" fontId="30" fillId="9" borderId="10" applyNumberFormat="0" applyAlignment="0" applyProtection="0">
      <alignment vertical="center"/>
    </xf>
    <xf numFmtId="0" fontId="30" fillId="9" borderId="10" applyNumberFormat="0" applyAlignment="0" applyProtection="0">
      <alignment vertical="center"/>
    </xf>
    <xf numFmtId="0" fontId="30" fillId="9" borderId="10" applyNumberFormat="0" applyAlignment="0" applyProtection="0">
      <alignment vertical="center"/>
    </xf>
    <xf numFmtId="0" fontId="30" fillId="9" borderId="10" applyNumberFormat="0" applyAlignment="0" applyProtection="0">
      <alignment vertical="center"/>
    </xf>
    <xf numFmtId="0" fontId="30" fillId="9" borderId="10" applyNumberFormat="0" applyAlignment="0" applyProtection="0">
      <alignment vertical="center"/>
    </xf>
    <xf numFmtId="0" fontId="30" fillId="9" borderId="10" applyNumberFormat="0" applyAlignment="0" applyProtection="0">
      <alignment vertical="center"/>
    </xf>
    <xf numFmtId="0" fontId="30" fillId="9" borderId="10" applyNumberFormat="0" applyAlignment="0" applyProtection="0">
      <alignment vertical="center"/>
    </xf>
    <xf numFmtId="0" fontId="30" fillId="9" borderId="10" applyNumberFormat="0" applyAlignment="0" applyProtection="0">
      <alignment vertical="center"/>
    </xf>
    <xf numFmtId="0" fontId="30" fillId="9" borderId="10" applyNumberFormat="0" applyAlignment="0" applyProtection="0">
      <alignment vertical="center"/>
    </xf>
    <xf numFmtId="0" fontId="30" fillId="9" borderId="10" applyNumberFormat="0" applyAlignment="0" applyProtection="0">
      <alignment vertical="center"/>
    </xf>
    <xf numFmtId="0" fontId="30" fillId="9" borderId="10" applyNumberFormat="0" applyAlignment="0" applyProtection="0">
      <alignment vertical="center"/>
    </xf>
    <xf numFmtId="0" fontId="30" fillId="9" borderId="10" applyNumberFormat="0" applyAlignment="0" applyProtection="0">
      <alignment vertical="center"/>
    </xf>
    <xf numFmtId="0" fontId="30" fillId="9" borderId="10" applyNumberFormat="0" applyAlignment="0" applyProtection="0">
      <alignment vertical="center"/>
    </xf>
    <xf numFmtId="0" fontId="30" fillId="9" borderId="10" applyNumberFormat="0" applyAlignment="0" applyProtection="0">
      <alignment vertical="center"/>
    </xf>
    <xf numFmtId="0" fontId="30" fillId="9" borderId="10" applyNumberFormat="0" applyAlignment="0" applyProtection="0">
      <alignment vertical="center"/>
    </xf>
    <xf numFmtId="0" fontId="30" fillId="9" borderId="10" applyNumberFormat="0" applyAlignment="0" applyProtection="0">
      <alignment vertical="center"/>
    </xf>
    <xf numFmtId="0" fontId="30" fillId="9" borderId="10" applyNumberFormat="0" applyAlignment="0" applyProtection="0">
      <alignment vertical="center"/>
    </xf>
    <xf numFmtId="0" fontId="30" fillId="9" borderId="10" applyNumberFormat="0" applyAlignment="0" applyProtection="0">
      <alignment vertical="center"/>
    </xf>
    <xf numFmtId="0" fontId="30" fillId="9" borderId="10" applyNumberFormat="0" applyAlignment="0" applyProtection="0">
      <alignment vertical="center"/>
    </xf>
    <xf numFmtId="0" fontId="30" fillId="9" borderId="10" applyNumberFormat="0" applyAlignment="0" applyProtection="0">
      <alignment vertical="center"/>
    </xf>
    <xf numFmtId="0" fontId="30" fillId="9" borderId="10" applyNumberFormat="0" applyAlignment="0" applyProtection="0">
      <alignment vertical="center"/>
    </xf>
    <xf numFmtId="0" fontId="30" fillId="9" borderId="10" applyNumberFormat="0" applyAlignment="0" applyProtection="0">
      <alignment vertical="center"/>
    </xf>
    <xf numFmtId="0" fontId="30" fillId="9" borderId="10" applyNumberFormat="0" applyAlignment="0" applyProtection="0">
      <alignment vertical="center"/>
    </xf>
    <xf numFmtId="0" fontId="30" fillId="9" borderId="10" applyNumberFormat="0" applyAlignment="0" applyProtection="0">
      <alignment vertical="center"/>
    </xf>
    <xf numFmtId="0" fontId="30" fillId="9" borderId="10" applyNumberFormat="0" applyAlignment="0" applyProtection="0">
      <alignment vertical="center"/>
    </xf>
    <xf numFmtId="0" fontId="30" fillId="9" borderId="10" applyNumberFormat="0" applyAlignment="0" applyProtection="0">
      <alignment vertical="center"/>
    </xf>
    <xf numFmtId="0" fontId="30" fillId="9" borderId="10" applyNumberFormat="0" applyAlignment="0" applyProtection="0">
      <alignment vertical="center"/>
    </xf>
    <xf numFmtId="0" fontId="30" fillId="9" borderId="10" applyNumberFormat="0" applyAlignment="0" applyProtection="0">
      <alignment vertical="center"/>
    </xf>
    <xf numFmtId="0" fontId="30" fillId="9" borderId="10" applyNumberFormat="0" applyAlignment="0" applyProtection="0">
      <alignment vertical="center"/>
    </xf>
    <xf numFmtId="0" fontId="30" fillId="9" borderId="10" applyNumberFormat="0" applyAlignment="0" applyProtection="0">
      <alignment vertical="center"/>
    </xf>
    <xf numFmtId="0" fontId="30" fillId="9" borderId="10" applyNumberFormat="0" applyAlignment="0" applyProtection="0">
      <alignment vertical="center"/>
    </xf>
    <xf numFmtId="0" fontId="30" fillId="9" borderId="10" applyNumberFormat="0" applyAlignment="0" applyProtection="0">
      <alignment vertical="center"/>
    </xf>
    <xf numFmtId="0" fontId="30" fillId="9" borderId="10" applyNumberFormat="0" applyAlignment="0" applyProtection="0">
      <alignment vertical="center"/>
    </xf>
    <xf numFmtId="0" fontId="30" fillId="9" borderId="10" applyNumberFormat="0" applyAlignment="0" applyProtection="0">
      <alignment vertical="center"/>
    </xf>
    <xf numFmtId="0" fontId="30" fillId="9" borderId="10" applyNumberFormat="0" applyAlignment="0" applyProtection="0">
      <alignment vertical="center"/>
    </xf>
    <xf numFmtId="0" fontId="30" fillId="9" borderId="10" applyNumberFormat="0" applyAlignment="0" applyProtection="0">
      <alignment vertical="center"/>
    </xf>
    <xf numFmtId="0" fontId="30" fillId="9" borderId="10" applyNumberFormat="0" applyAlignment="0" applyProtection="0">
      <alignment vertical="center"/>
    </xf>
    <xf numFmtId="0" fontId="30" fillId="9" borderId="10" applyNumberFormat="0" applyAlignment="0" applyProtection="0">
      <alignment vertical="center"/>
    </xf>
    <xf numFmtId="0" fontId="30" fillId="9" borderId="10" applyNumberFormat="0" applyAlignment="0" applyProtection="0">
      <alignment vertical="center"/>
    </xf>
    <xf numFmtId="0" fontId="30" fillId="9" borderId="10" applyNumberFormat="0" applyAlignment="0" applyProtection="0">
      <alignment vertical="center"/>
    </xf>
    <xf numFmtId="0" fontId="30" fillId="9" borderId="10" applyNumberFormat="0" applyAlignment="0" applyProtection="0">
      <alignment vertical="center"/>
    </xf>
    <xf numFmtId="0" fontId="30" fillId="9" borderId="10" applyNumberFormat="0" applyAlignment="0" applyProtection="0">
      <alignment vertical="center"/>
    </xf>
    <xf numFmtId="0" fontId="30" fillId="9" borderId="10" applyNumberFormat="0" applyAlignment="0" applyProtection="0">
      <alignment vertical="center"/>
    </xf>
    <xf numFmtId="0" fontId="30" fillId="9" borderId="10" applyNumberFormat="0" applyAlignment="0" applyProtection="0">
      <alignment vertical="center"/>
    </xf>
    <xf numFmtId="0" fontId="30" fillId="9" borderId="10" applyNumberFormat="0" applyAlignment="0" applyProtection="0">
      <alignment vertical="center"/>
    </xf>
    <xf numFmtId="0" fontId="30" fillId="9" borderId="10" applyNumberFormat="0" applyAlignment="0" applyProtection="0">
      <alignment vertical="center"/>
    </xf>
    <xf numFmtId="0" fontId="30" fillId="9" borderId="10" applyNumberFormat="0" applyAlignment="0" applyProtection="0">
      <alignment vertical="center"/>
    </xf>
    <xf numFmtId="0" fontId="30" fillId="9" borderId="10" applyNumberFormat="0" applyAlignment="0" applyProtection="0">
      <alignment vertical="center"/>
    </xf>
    <xf numFmtId="0" fontId="30" fillId="9" borderId="10" applyNumberFormat="0" applyAlignment="0" applyProtection="0">
      <alignment vertical="center"/>
    </xf>
    <xf numFmtId="0" fontId="30" fillId="9" borderId="10" applyNumberFormat="0" applyAlignment="0" applyProtection="0">
      <alignment vertical="center"/>
    </xf>
    <xf numFmtId="0" fontId="30" fillId="9" borderId="10" applyNumberFormat="0" applyAlignment="0" applyProtection="0">
      <alignment vertical="center"/>
    </xf>
    <xf numFmtId="0" fontId="30" fillId="9" borderId="10" applyNumberFormat="0" applyAlignment="0" applyProtection="0">
      <alignment vertical="center"/>
    </xf>
    <xf numFmtId="0" fontId="30" fillId="9" borderId="10" applyNumberFormat="0" applyAlignment="0" applyProtection="0">
      <alignment vertical="center"/>
    </xf>
    <xf numFmtId="0" fontId="30" fillId="9" borderId="10" applyNumberFormat="0" applyAlignment="0" applyProtection="0">
      <alignment vertical="center"/>
    </xf>
    <xf numFmtId="0" fontId="30" fillId="9" borderId="10" applyNumberFormat="0" applyAlignment="0" applyProtection="0">
      <alignment vertical="center"/>
    </xf>
    <xf numFmtId="0" fontId="30" fillId="9" borderId="10" applyNumberFormat="0" applyAlignment="0" applyProtection="0">
      <alignment vertical="center"/>
    </xf>
    <xf numFmtId="0" fontId="30" fillId="9" borderId="10" applyNumberFormat="0" applyAlignment="0" applyProtection="0">
      <alignment vertical="center"/>
    </xf>
    <xf numFmtId="0" fontId="30" fillId="9" borderId="10" applyNumberFormat="0" applyAlignment="0" applyProtection="0">
      <alignment vertical="center"/>
    </xf>
    <xf numFmtId="0" fontId="30" fillId="9" borderId="10" applyNumberFormat="0" applyAlignment="0" applyProtection="0">
      <alignment vertical="center"/>
    </xf>
    <xf numFmtId="0" fontId="30" fillId="9" borderId="10" applyNumberFormat="0" applyAlignment="0" applyProtection="0">
      <alignment vertical="center"/>
    </xf>
    <xf numFmtId="0" fontId="30" fillId="9" borderId="10" applyNumberFormat="0" applyAlignment="0" applyProtection="0">
      <alignment vertical="center"/>
    </xf>
    <xf numFmtId="0" fontId="30" fillId="9" borderId="10" applyNumberFormat="0" applyAlignment="0" applyProtection="0">
      <alignment vertical="center"/>
    </xf>
    <xf numFmtId="0" fontId="30" fillId="9" borderId="10" applyNumberFormat="0" applyAlignment="0" applyProtection="0">
      <alignment vertical="center"/>
    </xf>
    <xf numFmtId="0" fontId="30" fillId="9" borderId="10" applyNumberFormat="0" applyAlignment="0" applyProtection="0">
      <alignment vertical="center"/>
    </xf>
    <xf numFmtId="0" fontId="30" fillId="9" borderId="10" applyNumberFormat="0" applyAlignment="0" applyProtection="0">
      <alignment vertical="center"/>
    </xf>
    <xf numFmtId="0" fontId="30" fillId="9" borderId="10" applyNumberFormat="0" applyAlignment="0" applyProtection="0">
      <alignment vertical="center"/>
    </xf>
    <xf numFmtId="0" fontId="30" fillId="9" borderId="10" applyNumberFormat="0" applyAlignment="0" applyProtection="0">
      <alignment vertical="center"/>
    </xf>
    <xf numFmtId="0" fontId="30" fillId="9" borderId="10" applyNumberFormat="0" applyAlignment="0" applyProtection="0">
      <alignment vertical="center"/>
    </xf>
    <xf numFmtId="0" fontId="30" fillId="9" borderId="10" applyNumberFormat="0" applyAlignment="0" applyProtection="0">
      <alignment vertical="center"/>
    </xf>
    <xf numFmtId="0" fontId="30" fillId="9" borderId="10" applyNumberFormat="0" applyAlignment="0" applyProtection="0">
      <alignment vertical="center"/>
    </xf>
    <xf numFmtId="0" fontId="30" fillId="9" borderId="10" applyNumberFormat="0" applyAlignment="0" applyProtection="0">
      <alignment vertical="center"/>
    </xf>
    <xf numFmtId="0" fontId="30" fillId="9" borderId="10" applyNumberFormat="0" applyAlignment="0" applyProtection="0">
      <alignment vertical="center"/>
    </xf>
    <xf numFmtId="0" fontId="30" fillId="9" borderId="10" applyNumberFormat="0" applyAlignment="0" applyProtection="0">
      <alignment vertical="center"/>
    </xf>
    <xf numFmtId="0" fontId="30" fillId="9" borderId="10" applyNumberFormat="0" applyAlignment="0" applyProtection="0">
      <alignment vertical="center"/>
    </xf>
    <xf numFmtId="0" fontId="30" fillId="9" borderId="10" applyNumberFormat="0" applyAlignment="0" applyProtection="0">
      <alignment vertical="center"/>
    </xf>
    <xf numFmtId="0" fontId="30" fillId="9" borderId="10" applyNumberFormat="0" applyAlignment="0" applyProtection="0">
      <alignment vertical="center"/>
    </xf>
    <xf numFmtId="0" fontId="30" fillId="9" borderId="10" applyNumberFormat="0" applyAlignment="0" applyProtection="0">
      <alignment vertical="center"/>
    </xf>
    <xf numFmtId="0" fontId="30" fillId="9" borderId="10" applyNumberFormat="0" applyAlignment="0" applyProtection="0">
      <alignment vertical="center"/>
    </xf>
    <xf numFmtId="0" fontId="30" fillId="9" borderId="10" applyNumberFormat="0" applyAlignment="0" applyProtection="0">
      <alignment vertical="center"/>
    </xf>
    <xf numFmtId="0" fontId="30" fillId="9" borderId="10" applyNumberFormat="0" applyAlignment="0" applyProtection="0">
      <alignment vertical="center"/>
    </xf>
    <xf numFmtId="0" fontId="30" fillId="9" borderId="10" applyNumberFormat="0" applyAlignment="0" applyProtection="0">
      <alignment vertical="center"/>
    </xf>
    <xf numFmtId="0" fontId="30" fillId="9" borderId="10" applyNumberFormat="0" applyAlignment="0" applyProtection="0">
      <alignment vertical="center"/>
    </xf>
    <xf numFmtId="0" fontId="30" fillId="9" borderId="10" applyNumberFormat="0" applyAlignment="0" applyProtection="0">
      <alignment vertical="center"/>
    </xf>
    <xf numFmtId="0" fontId="30" fillId="9" borderId="10" applyNumberFormat="0" applyAlignment="0" applyProtection="0">
      <alignment vertical="center"/>
    </xf>
    <xf numFmtId="0" fontId="30" fillId="9" borderId="10" applyNumberFormat="0" applyAlignment="0" applyProtection="0">
      <alignment vertical="center"/>
    </xf>
    <xf numFmtId="0" fontId="30" fillId="9" borderId="10" applyNumberFormat="0" applyAlignment="0" applyProtection="0">
      <alignment vertical="center"/>
    </xf>
    <xf numFmtId="0" fontId="30" fillId="9" borderId="10" applyNumberFormat="0" applyAlignment="0" applyProtection="0">
      <alignment vertical="center"/>
    </xf>
    <xf numFmtId="0" fontId="30" fillId="9" borderId="10" applyNumberFormat="0" applyAlignment="0" applyProtection="0">
      <alignment vertical="center"/>
    </xf>
    <xf numFmtId="0" fontId="30" fillId="9" borderId="10" applyNumberFormat="0" applyAlignment="0" applyProtection="0">
      <alignment vertical="center"/>
    </xf>
    <xf numFmtId="0" fontId="30" fillId="9" borderId="10" applyNumberFormat="0" applyAlignment="0" applyProtection="0">
      <alignment vertical="center"/>
    </xf>
    <xf numFmtId="0" fontId="30" fillId="9" borderId="10" applyNumberFormat="0" applyAlignment="0" applyProtection="0">
      <alignment vertical="center"/>
    </xf>
    <xf numFmtId="0" fontId="30" fillId="9" borderId="10" applyNumberFormat="0" applyAlignment="0" applyProtection="0">
      <alignment vertical="center"/>
    </xf>
    <xf numFmtId="0" fontId="30" fillId="9" borderId="10" applyNumberFormat="0" applyAlignment="0" applyProtection="0">
      <alignment vertical="center"/>
    </xf>
    <xf numFmtId="0" fontId="30" fillId="9" borderId="10" applyNumberFormat="0" applyAlignment="0" applyProtection="0">
      <alignment vertical="center"/>
    </xf>
    <xf numFmtId="0" fontId="30" fillId="9" borderId="10" applyNumberFormat="0" applyAlignment="0" applyProtection="0">
      <alignment vertical="center"/>
    </xf>
    <xf numFmtId="0" fontId="30" fillId="9" borderId="10" applyNumberFormat="0" applyAlignment="0" applyProtection="0">
      <alignment vertical="center"/>
    </xf>
    <xf numFmtId="0" fontId="30" fillId="9" borderId="10" applyNumberFormat="0" applyAlignment="0" applyProtection="0">
      <alignment vertical="center"/>
    </xf>
    <xf numFmtId="0" fontId="30" fillId="9" borderId="10" applyNumberFormat="0" applyAlignment="0" applyProtection="0">
      <alignment vertical="center"/>
    </xf>
    <xf numFmtId="0" fontId="30" fillId="9" borderId="10" applyNumberFormat="0" applyAlignment="0" applyProtection="0">
      <alignment vertical="center"/>
    </xf>
    <xf numFmtId="0" fontId="30" fillId="9" borderId="10" applyNumberFormat="0" applyAlignment="0" applyProtection="0">
      <alignment vertical="center"/>
    </xf>
    <xf numFmtId="0" fontId="30" fillId="9" borderId="10" applyNumberFormat="0" applyAlignment="0" applyProtection="0">
      <alignment vertical="center"/>
    </xf>
    <xf numFmtId="0" fontId="30" fillId="9" borderId="10" applyNumberFormat="0" applyAlignment="0" applyProtection="0">
      <alignment vertical="center"/>
    </xf>
    <xf numFmtId="0" fontId="30" fillId="9" borderId="10" applyNumberFormat="0" applyAlignment="0" applyProtection="0">
      <alignment vertical="center"/>
    </xf>
    <xf numFmtId="0" fontId="30" fillId="9" borderId="10" applyNumberFormat="0" applyAlignment="0" applyProtection="0">
      <alignment vertical="center"/>
    </xf>
    <xf numFmtId="0" fontId="30" fillId="9" borderId="10" applyNumberFormat="0" applyAlignment="0" applyProtection="0">
      <alignment vertical="center"/>
    </xf>
    <xf numFmtId="0" fontId="30" fillId="9" borderId="10" applyNumberFormat="0" applyAlignment="0" applyProtection="0">
      <alignment vertical="center"/>
    </xf>
    <xf numFmtId="0" fontId="30" fillId="9" borderId="10" applyNumberFormat="0" applyAlignment="0" applyProtection="0">
      <alignment vertical="center"/>
    </xf>
    <xf numFmtId="0" fontId="30" fillId="9" borderId="10" applyNumberFormat="0" applyAlignment="0" applyProtection="0">
      <alignment vertical="center"/>
    </xf>
    <xf numFmtId="0" fontId="30" fillId="9" borderId="10" applyNumberFormat="0" applyAlignment="0" applyProtection="0">
      <alignment vertical="center"/>
    </xf>
    <xf numFmtId="0" fontId="30" fillId="9" borderId="10" applyNumberFormat="0" applyAlignment="0" applyProtection="0">
      <alignment vertical="center"/>
    </xf>
    <xf numFmtId="0" fontId="30" fillId="9" borderId="10" applyNumberFormat="0" applyAlignment="0" applyProtection="0">
      <alignment vertical="center"/>
    </xf>
    <xf numFmtId="0" fontId="30" fillId="9" borderId="10" applyNumberFormat="0" applyAlignment="0" applyProtection="0">
      <alignment vertical="center"/>
    </xf>
    <xf numFmtId="0" fontId="30" fillId="9" borderId="10" applyNumberFormat="0" applyAlignment="0" applyProtection="0">
      <alignment vertical="center"/>
    </xf>
    <xf numFmtId="0" fontId="30" fillId="9" borderId="10" applyNumberFormat="0" applyAlignment="0" applyProtection="0">
      <alignment vertical="center"/>
    </xf>
    <xf numFmtId="0" fontId="30" fillId="9" borderId="10" applyNumberFormat="0" applyAlignment="0" applyProtection="0">
      <alignment vertical="center"/>
    </xf>
    <xf numFmtId="0" fontId="30" fillId="9" borderId="10" applyNumberFormat="0" applyAlignment="0" applyProtection="0">
      <alignment vertical="center"/>
    </xf>
    <xf numFmtId="0" fontId="30" fillId="9" borderId="10" applyNumberFormat="0" applyAlignment="0" applyProtection="0">
      <alignment vertical="center"/>
    </xf>
    <xf numFmtId="0" fontId="30" fillId="9" borderId="10" applyNumberFormat="0" applyAlignment="0" applyProtection="0">
      <alignment vertical="center"/>
    </xf>
    <xf numFmtId="0" fontId="30" fillId="9" borderId="10" applyNumberFormat="0" applyAlignment="0" applyProtection="0">
      <alignment vertical="center"/>
    </xf>
    <xf numFmtId="0" fontId="30" fillId="9" borderId="10" applyNumberFormat="0" applyAlignment="0" applyProtection="0">
      <alignment vertical="center"/>
    </xf>
    <xf numFmtId="0" fontId="30" fillId="9" borderId="10" applyNumberFormat="0" applyAlignment="0" applyProtection="0">
      <alignment vertical="center"/>
    </xf>
    <xf numFmtId="0" fontId="30" fillId="9" borderId="10" applyNumberFormat="0" applyAlignment="0" applyProtection="0">
      <alignment vertical="center"/>
    </xf>
    <xf numFmtId="0" fontId="30" fillId="9" borderId="10" applyNumberFormat="0" applyAlignment="0" applyProtection="0">
      <alignment vertical="center"/>
    </xf>
    <xf numFmtId="0" fontId="30" fillId="9" borderId="10" applyNumberFormat="0" applyAlignment="0" applyProtection="0">
      <alignment vertical="center"/>
    </xf>
    <xf numFmtId="0" fontId="30" fillId="9" borderId="10" applyNumberFormat="0" applyAlignment="0" applyProtection="0">
      <alignment vertical="center"/>
    </xf>
    <xf numFmtId="0" fontId="30" fillId="9" borderId="10" applyNumberFormat="0" applyAlignment="0" applyProtection="0">
      <alignment vertical="center"/>
    </xf>
    <xf numFmtId="0" fontId="30" fillId="9" borderId="10" applyNumberFormat="0" applyAlignment="0" applyProtection="0">
      <alignment vertical="center"/>
    </xf>
    <xf numFmtId="0" fontId="30" fillId="9" borderId="10" applyNumberFormat="0" applyAlignment="0" applyProtection="0">
      <alignment vertical="center"/>
    </xf>
    <xf numFmtId="0" fontId="30" fillId="9" borderId="10" applyNumberFormat="0" applyAlignment="0" applyProtection="0">
      <alignment vertical="center"/>
    </xf>
    <xf numFmtId="0" fontId="30" fillId="9" borderId="10" applyNumberFormat="0" applyAlignment="0" applyProtection="0">
      <alignment vertical="center"/>
    </xf>
    <xf numFmtId="0" fontId="30" fillId="9" borderId="10" applyNumberFormat="0" applyAlignment="0" applyProtection="0">
      <alignment vertical="center"/>
    </xf>
    <xf numFmtId="0" fontId="30" fillId="9" borderId="10" applyNumberFormat="0" applyAlignment="0" applyProtection="0">
      <alignment vertical="center"/>
    </xf>
    <xf numFmtId="0" fontId="30" fillId="9" borderId="10" applyNumberFormat="0" applyAlignment="0" applyProtection="0">
      <alignment vertical="center"/>
    </xf>
    <xf numFmtId="0" fontId="30" fillId="9" borderId="10" applyNumberFormat="0" applyAlignment="0" applyProtection="0">
      <alignment vertical="center"/>
    </xf>
    <xf numFmtId="0" fontId="30" fillId="9" borderId="10" applyNumberFormat="0" applyAlignment="0" applyProtection="0">
      <alignment vertical="center"/>
    </xf>
    <xf numFmtId="0" fontId="30" fillId="9" borderId="10" applyNumberFormat="0" applyAlignment="0" applyProtection="0">
      <alignment vertical="center"/>
    </xf>
    <xf numFmtId="0" fontId="30" fillId="9" borderId="10" applyNumberFormat="0" applyAlignment="0" applyProtection="0">
      <alignment vertical="center"/>
    </xf>
    <xf numFmtId="0" fontId="30" fillId="9" borderId="10" applyNumberFormat="0" applyAlignment="0" applyProtection="0">
      <alignment vertical="center"/>
    </xf>
    <xf numFmtId="0" fontId="30" fillId="9" borderId="10" applyNumberFormat="0" applyAlignment="0" applyProtection="0">
      <alignment vertical="center"/>
    </xf>
    <xf numFmtId="0" fontId="30" fillId="9" borderId="10" applyNumberFormat="0" applyAlignment="0" applyProtection="0">
      <alignment vertical="center"/>
    </xf>
    <xf numFmtId="0" fontId="30" fillId="9" borderId="10" applyNumberFormat="0" applyAlignment="0" applyProtection="0">
      <alignment vertical="center"/>
    </xf>
    <xf numFmtId="0" fontId="30" fillId="9" borderId="10" applyNumberFormat="0" applyAlignment="0" applyProtection="0">
      <alignment vertical="center"/>
    </xf>
    <xf numFmtId="0" fontId="30" fillId="9" borderId="10" applyNumberFormat="0" applyAlignment="0" applyProtection="0">
      <alignment vertical="center"/>
    </xf>
    <xf numFmtId="0" fontId="30" fillId="9" borderId="10" applyNumberFormat="0" applyAlignment="0" applyProtection="0">
      <alignment vertical="center"/>
    </xf>
    <xf numFmtId="0" fontId="30" fillId="9" borderId="10" applyNumberFormat="0" applyAlignment="0" applyProtection="0">
      <alignment vertical="center"/>
    </xf>
    <xf numFmtId="0" fontId="30" fillId="9" borderId="10" applyNumberFormat="0" applyAlignment="0" applyProtection="0">
      <alignment vertical="center"/>
    </xf>
    <xf numFmtId="0" fontId="30" fillId="9" borderId="10" applyNumberFormat="0" applyAlignment="0" applyProtection="0">
      <alignment vertical="center"/>
    </xf>
    <xf numFmtId="0" fontId="30" fillId="9" borderId="10" applyNumberFormat="0" applyAlignment="0" applyProtection="0">
      <alignment vertical="center"/>
    </xf>
    <xf numFmtId="0" fontId="30" fillId="9" borderId="10" applyNumberFormat="0" applyAlignment="0" applyProtection="0">
      <alignment vertical="center"/>
    </xf>
    <xf numFmtId="0" fontId="30" fillId="9" borderId="10" applyNumberFormat="0" applyAlignment="0" applyProtection="0">
      <alignment vertical="center"/>
    </xf>
    <xf numFmtId="0" fontId="30" fillId="9" borderId="10" applyNumberFormat="0" applyAlignment="0" applyProtection="0">
      <alignment vertical="center"/>
    </xf>
    <xf numFmtId="0" fontId="30" fillId="9" borderId="10" applyNumberFormat="0" applyAlignment="0" applyProtection="0">
      <alignment vertical="center"/>
    </xf>
    <xf numFmtId="0" fontId="30" fillId="9" borderId="10" applyNumberFormat="0" applyAlignment="0" applyProtection="0">
      <alignment vertical="center"/>
    </xf>
    <xf numFmtId="0" fontId="30" fillId="9" borderId="10" applyNumberFormat="0" applyAlignment="0" applyProtection="0">
      <alignment vertical="center"/>
    </xf>
    <xf numFmtId="0" fontId="30" fillId="9" borderId="10" applyNumberFormat="0" applyAlignment="0" applyProtection="0">
      <alignment vertical="center"/>
    </xf>
    <xf numFmtId="0" fontId="30" fillId="9" borderId="10" applyNumberFormat="0" applyAlignment="0" applyProtection="0">
      <alignment vertical="center"/>
    </xf>
    <xf numFmtId="0" fontId="30" fillId="9" borderId="10" applyNumberFormat="0" applyAlignment="0" applyProtection="0">
      <alignment vertical="center"/>
    </xf>
    <xf numFmtId="0" fontId="30" fillId="9" borderId="10" applyNumberFormat="0" applyAlignment="0" applyProtection="0">
      <alignment vertical="center"/>
    </xf>
    <xf numFmtId="0" fontId="30" fillId="9" borderId="10" applyNumberFormat="0" applyAlignment="0" applyProtection="0">
      <alignment vertical="center"/>
    </xf>
    <xf numFmtId="0" fontId="30" fillId="9" borderId="10" applyNumberFormat="0" applyAlignment="0" applyProtection="0">
      <alignment vertical="center"/>
    </xf>
    <xf numFmtId="0" fontId="30" fillId="9" borderId="10" applyNumberFormat="0" applyAlignment="0" applyProtection="0">
      <alignment vertical="center"/>
    </xf>
    <xf numFmtId="0" fontId="30" fillId="9" borderId="10" applyNumberFormat="0" applyAlignment="0" applyProtection="0">
      <alignment vertical="center"/>
    </xf>
    <xf numFmtId="0" fontId="30" fillId="9" borderId="10" applyNumberFormat="0" applyAlignment="0" applyProtection="0">
      <alignment vertical="center"/>
    </xf>
    <xf numFmtId="0" fontId="30" fillId="9" borderId="10" applyNumberFormat="0" applyAlignment="0" applyProtection="0">
      <alignment vertical="center"/>
    </xf>
    <xf numFmtId="0" fontId="30" fillId="9" borderId="10" applyNumberFormat="0" applyAlignment="0" applyProtection="0">
      <alignment vertical="center"/>
    </xf>
    <xf numFmtId="0" fontId="30" fillId="9" borderId="10" applyNumberFormat="0" applyAlignment="0" applyProtection="0">
      <alignment vertical="center"/>
    </xf>
    <xf numFmtId="0" fontId="30" fillId="9" borderId="10" applyNumberFormat="0" applyAlignment="0" applyProtection="0">
      <alignment vertical="center"/>
    </xf>
    <xf numFmtId="0" fontId="30" fillId="9" borderId="10" applyNumberFormat="0" applyAlignment="0" applyProtection="0">
      <alignment vertical="center"/>
    </xf>
    <xf numFmtId="0" fontId="30" fillId="9" borderId="10" applyNumberFormat="0" applyAlignment="0" applyProtection="0">
      <alignment vertical="center"/>
    </xf>
    <xf numFmtId="0" fontId="30" fillId="9" borderId="10" applyNumberFormat="0" applyAlignment="0" applyProtection="0">
      <alignment vertical="center"/>
    </xf>
    <xf numFmtId="0" fontId="30" fillId="9" borderId="10" applyNumberFormat="0" applyAlignment="0" applyProtection="0">
      <alignment vertical="center"/>
    </xf>
    <xf numFmtId="0" fontId="30" fillId="9" borderId="10" applyNumberFormat="0" applyAlignment="0" applyProtection="0">
      <alignment vertical="center"/>
    </xf>
    <xf numFmtId="0" fontId="30" fillId="9" borderId="10" applyNumberFormat="0" applyAlignment="0" applyProtection="0">
      <alignment vertical="center"/>
    </xf>
    <xf numFmtId="0" fontId="30" fillId="9" borderId="10" applyNumberFormat="0" applyAlignment="0" applyProtection="0">
      <alignment vertical="center"/>
    </xf>
    <xf numFmtId="0" fontId="30" fillId="9" borderId="10" applyNumberFormat="0" applyAlignment="0" applyProtection="0">
      <alignment vertical="center"/>
    </xf>
    <xf numFmtId="0" fontId="30" fillId="9" borderId="10" applyNumberFormat="0" applyAlignment="0" applyProtection="0">
      <alignment vertical="center"/>
    </xf>
    <xf numFmtId="0" fontId="30" fillId="9" borderId="10" applyNumberFormat="0" applyAlignment="0" applyProtection="0">
      <alignment vertical="center"/>
    </xf>
    <xf numFmtId="0" fontId="30" fillId="9" borderId="10" applyNumberFormat="0" applyAlignment="0" applyProtection="0">
      <alignment vertical="center"/>
    </xf>
    <xf numFmtId="0" fontId="30" fillId="9" borderId="10" applyNumberFormat="0" applyAlignment="0" applyProtection="0">
      <alignment vertical="center"/>
    </xf>
    <xf numFmtId="0" fontId="30" fillId="9" borderId="10" applyNumberFormat="0" applyAlignment="0" applyProtection="0">
      <alignment vertical="center"/>
    </xf>
    <xf numFmtId="0" fontId="30" fillId="9" borderId="10" applyNumberFormat="0" applyAlignment="0" applyProtection="0">
      <alignment vertical="center"/>
    </xf>
    <xf numFmtId="0" fontId="30" fillId="9" borderId="10" applyNumberFormat="0" applyAlignment="0" applyProtection="0">
      <alignment vertical="center"/>
    </xf>
    <xf numFmtId="0" fontId="30" fillId="9" borderId="10" applyNumberFormat="0" applyAlignment="0" applyProtection="0">
      <alignment vertical="center"/>
    </xf>
    <xf numFmtId="0" fontId="30" fillId="9" borderId="10" applyNumberFormat="0" applyAlignment="0" applyProtection="0">
      <alignment vertical="center"/>
    </xf>
    <xf numFmtId="0" fontId="30" fillId="9" borderId="10" applyNumberFormat="0" applyAlignment="0" applyProtection="0">
      <alignment vertical="center"/>
    </xf>
    <xf numFmtId="0" fontId="30" fillId="9" borderId="10" applyNumberFormat="0" applyAlignment="0" applyProtection="0">
      <alignment vertical="center"/>
    </xf>
    <xf numFmtId="0" fontId="30" fillId="9" borderId="10" applyNumberFormat="0" applyAlignment="0" applyProtection="0">
      <alignment vertical="center"/>
    </xf>
    <xf numFmtId="0" fontId="30" fillId="9" borderId="10" applyNumberFormat="0" applyAlignment="0" applyProtection="0">
      <alignment vertical="center"/>
    </xf>
    <xf numFmtId="0" fontId="30" fillId="9" borderId="10" applyNumberFormat="0" applyAlignment="0" applyProtection="0">
      <alignment vertical="center"/>
    </xf>
    <xf numFmtId="0" fontId="30" fillId="9" borderId="10" applyNumberFormat="0" applyAlignment="0" applyProtection="0">
      <alignment vertical="center"/>
    </xf>
    <xf numFmtId="0" fontId="30" fillId="9" borderId="10" applyNumberFormat="0" applyAlignment="0" applyProtection="0">
      <alignment vertical="center"/>
    </xf>
    <xf numFmtId="0" fontId="30" fillId="9" borderId="10" applyNumberFormat="0" applyAlignment="0" applyProtection="0">
      <alignment vertical="center"/>
    </xf>
    <xf numFmtId="0" fontId="30" fillId="9" borderId="10" applyNumberFormat="0" applyAlignment="0" applyProtection="0">
      <alignment vertical="center"/>
    </xf>
    <xf numFmtId="0" fontId="30" fillId="9" borderId="10" applyNumberFormat="0" applyAlignment="0" applyProtection="0">
      <alignment vertical="center"/>
    </xf>
    <xf numFmtId="0" fontId="30" fillId="9" borderId="10" applyNumberFormat="0" applyAlignment="0" applyProtection="0">
      <alignment vertical="center"/>
    </xf>
    <xf numFmtId="0" fontId="30" fillId="9" borderId="10" applyNumberFormat="0" applyAlignment="0" applyProtection="0">
      <alignment vertical="center"/>
    </xf>
    <xf numFmtId="0" fontId="30" fillId="9" borderId="10" applyNumberFormat="0" applyAlignment="0" applyProtection="0">
      <alignment vertical="center"/>
    </xf>
    <xf numFmtId="0" fontId="30" fillId="9" borderId="10" applyNumberFormat="0" applyAlignment="0" applyProtection="0">
      <alignment vertical="center"/>
    </xf>
    <xf numFmtId="0" fontId="30" fillId="9" borderId="10" applyNumberFormat="0" applyAlignment="0" applyProtection="0">
      <alignment vertical="center"/>
    </xf>
    <xf numFmtId="0" fontId="30" fillId="9" borderId="10" applyNumberFormat="0" applyAlignment="0" applyProtection="0">
      <alignment vertical="center"/>
    </xf>
    <xf numFmtId="0" fontId="30" fillId="9" borderId="10" applyNumberFormat="0" applyAlignment="0" applyProtection="0">
      <alignment vertical="center"/>
    </xf>
    <xf numFmtId="0" fontId="30" fillId="9" borderId="10" applyNumberFormat="0" applyAlignment="0" applyProtection="0">
      <alignment vertical="center"/>
    </xf>
    <xf numFmtId="0" fontId="30" fillId="9" borderId="10" applyNumberFormat="0" applyAlignment="0" applyProtection="0">
      <alignment vertical="center"/>
    </xf>
    <xf numFmtId="0" fontId="30" fillId="9" borderId="10" applyNumberFormat="0" applyAlignment="0" applyProtection="0">
      <alignment vertical="center"/>
    </xf>
    <xf numFmtId="0" fontId="30" fillId="9" borderId="10" applyNumberFormat="0" applyAlignment="0" applyProtection="0">
      <alignment vertical="center"/>
    </xf>
    <xf numFmtId="0" fontId="30" fillId="9" borderId="10" applyNumberFormat="0" applyAlignment="0" applyProtection="0">
      <alignment vertical="center"/>
    </xf>
    <xf numFmtId="0" fontId="30" fillId="9" borderId="10" applyNumberFormat="0" applyAlignment="0" applyProtection="0">
      <alignment vertical="center"/>
    </xf>
    <xf numFmtId="0" fontId="30" fillId="9" borderId="10" applyNumberFormat="0" applyAlignment="0" applyProtection="0">
      <alignment vertical="center"/>
    </xf>
    <xf numFmtId="0" fontId="30" fillId="9" borderId="10" applyNumberFormat="0" applyAlignment="0" applyProtection="0">
      <alignment vertical="center"/>
    </xf>
    <xf numFmtId="0" fontId="30" fillId="9" borderId="10" applyNumberFormat="0" applyAlignment="0" applyProtection="0">
      <alignment vertical="center"/>
    </xf>
    <xf numFmtId="0" fontId="30" fillId="9" borderId="10" applyNumberFormat="0" applyAlignment="0" applyProtection="0">
      <alignment vertical="center"/>
    </xf>
    <xf numFmtId="0" fontId="30" fillId="9" borderId="10" applyNumberFormat="0" applyAlignment="0" applyProtection="0">
      <alignment vertical="center"/>
    </xf>
    <xf numFmtId="0" fontId="30" fillId="9" borderId="10" applyNumberFormat="0" applyAlignment="0" applyProtection="0">
      <alignment vertical="center"/>
    </xf>
    <xf numFmtId="0" fontId="30" fillId="9" borderId="10" applyNumberFormat="0" applyAlignment="0" applyProtection="0">
      <alignment vertical="center"/>
    </xf>
    <xf numFmtId="0" fontId="30" fillId="9" borderId="10" applyNumberFormat="0" applyAlignment="0" applyProtection="0">
      <alignment vertical="center"/>
    </xf>
    <xf numFmtId="0" fontId="30" fillId="9" borderId="10" applyNumberFormat="0" applyAlignment="0" applyProtection="0">
      <alignment vertical="center"/>
    </xf>
    <xf numFmtId="0" fontId="30" fillId="9" borderId="10" applyNumberFormat="0" applyAlignment="0" applyProtection="0">
      <alignment vertical="center"/>
    </xf>
    <xf numFmtId="0" fontId="30" fillId="9" borderId="10" applyNumberFormat="0" applyAlignment="0" applyProtection="0">
      <alignment vertical="center"/>
    </xf>
    <xf numFmtId="0" fontId="30" fillId="9" borderId="10" applyNumberFormat="0" applyAlignment="0" applyProtection="0">
      <alignment vertical="center"/>
    </xf>
    <xf numFmtId="0" fontId="30" fillId="9" borderId="10" applyNumberFormat="0" applyAlignment="0" applyProtection="0">
      <alignment vertical="center"/>
    </xf>
    <xf numFmtId="0" fontId="30" fillId="9" borderId="10" applyNumberFormat="0" applyAlignment="0" applyProtection="0">
      <alignment vertical="center"/>
    </xf>
    <xf numFmtId="0" fontId="30" fillId="9" borderId="10" applyNumberFormat="0" applyAlignment="0" applyProtection="0">
      <alignment vertical="center"/>
    </xf>
    <xf numFmtId="0" fontId="30" fillId="9" borderId="10" applyNumberFormat="0" applyAlignment="0" applyProtection="0">
      <alignment vertical="center"/>
    </xf>
    <xf numFmtId="0" fontId="30" fillId="9" borderId="10" applyNumberFormat="0" applyAlignment="0" applyProtection="0">
      <alignment vertical="center"/>
    </xf>
    <xf numFmtId="0" fontId="30" fillId="9" borderId="10" applyNumberFormat="0" applyAlignment="0" applyProtection="0">
      <alignment vertical="center"/>
    </xf>
    <xf numFmtId="0" fontId="30" fillId="9" borderId="10" applyNumberFormat="0" applyAlignment="0" applyProtection="0">
      <alignment vertical="center"/>
    </xf>
    <xf numFmtId="0" fontId="30" fillId="9" borderId="10" applyNumberFormat="0" applyAlignment="0" applyProtection="0">
      <alignment vertical="center"/>
    </xf>
    <xf numFmtId="0" fontId="30" fillId="9" borderId="10" applyNumberFormat="0" applyAlignment="0" applyProtection="0">
      <alignment vertical="center"/>
    </xf>
    <xf numFmtId="0" fontId="30" fillId="9" borderId="10" applyNumberFormat="0" applyAlignment="0" applyProtection="0">
      <alignment vertical="center"/>
    </xf>
    <xf numFmtId="0" fontId="30" fillId="9" borderId="10" applyNumberFormat="0" applyAlignment="0" applyProtection="0">
      <alignment vertical="center"/>
    </xf>
    <xf numFmtId="0" fontId="30" fillId="9" borderId="10" applyNumberFormat="0" applyAlignment="0" applyProtection="0">
      <alignment vertical="center"/>
    </xf>
    <xf numFmtId="0" fontId="30" fillId="9" borderId="10" applyNumberFormat="0" applyAlignment="0" applyProtection="0">
      <alignment vertical="center"/>
    </xf>
    <xf numFmtId="0" fontId="30" fillId="9" borderId="10" applyNumberFormat="0" applyAlignment="0" applyProtection="0">
      <alignment vertical="center"/>
    </xf>
    <xf numFmtId="0" fontId="30" fillId="9" borderId="10" applyNumberFormat="0" applyAlignment="0" applyProtection="0">
      <alignment vertical="center"/>
    </xf>
    <xf numFmtId="0" fontId="30" fillId="9" borderId="10" applyNumberFormat="0" applyAlignment="0" applyProtection="0">
      <alignment vertical="center"/>
    </xf>
    <xf numFmtId="0" fontId="30" fillId="9" borderId="10" applyNumberFormat="0" applyAlignment="0" applyProtection="0">
      <alignment vertical="center"/>
    </xf>
    <xf numFmtId="0" fontId="30" fillId="9" borderId="10" applyNumberFormat="0" applyAlignment="0" applyProtection="0">
      <alignment vertical="center"/>
    </xf>
    <xf numFmtId="0" fontId="30" fillId="9" borderId="10" applyNumberFormat="0" applyAlignment="0" applyProtection="0">
      <alignment vertical="center"/>
    </xf>
    <xf numFmtId="0" fontId="30" fillId="9" borderId="10" applyNumberFormat="0" applyAlignment="0" applyProtection="0">
      <alignment vertical="center"/>
    </xf>
    <xf numFmtId="0" fontId="30" fillId="9" borderId="10" applyNumberFormat="0" applyAlignment="0" applyProtection="0">
      <alignment vertical="center"/>
    </xf>
    <xf numFmtId="0" fontId="30" fillId="9" borderId="10" applyNumberFormat="0" applyAlignment="0" applyProtection="0">
      <alignment vertical="center"/>
    </xf>
    <xf numFmtId="0" fontId="30" fillId="9" borderId="10" applyNumberFormat="0" applyAlignment="0" applyProtection="0">
      <alignment vertical="center"/>
    </xf>
    <xf numFmtId="0" fontId="30" fillId="9" borderId="10" applyNumberFormat="0" applyAlignment="0" applyProtection="0">
      <alignment vertical="center"/>
    </xf>
    <xf numFmtId="0" fontId="30" fillId="9" borderId="10" applyNumberFormat="0" applyAlignment="0" applyProtection="0">
      <alignment vertical="center"/>
    </xf>
    <xf numFmtId="0" fontId="30" fillId="9" borderId="10" applyNumberFormat="0" applyAlignment="0" applyProtection="0">
      <alignment vertical="center"/>
    </xf>
    <xf numFmtId="0" fontId="30" fillId="9" borderId="10" applyNumberFormat="0" applyAlignment="0" applyProtection="0">
      <alignment vertical="center"/>
    </xf>
    <xf numFmtId="0" fontId="30" fillId="9" borderId="10" applyNumberFormat="0" applyAlignment="0" applyProtection="0">
      <alignment vertical="center"/>
    </xf>
    <xf numFmtId="0" fontId="30" fillId="9" borderId="10" applyNumberFormat="0" applyAlignment="0" applyProtection="0">
      <alignment vertical="center"/>
    </xf>
    <xf numFmtId="0" fontId="30" fillId="9" borderId="10" applyNumberFormat="0" applyAlignment="0" applyProtection="0">
      <alignment vertical="center"/>
    </xf>
    <xf numFmtId="0" fontId="30" fillId="9" borderId="10" applyNumberFormat="0" applyAlignment="0" applyProtection="0">
      <alignment vertical="center"/>
    </xf>
    <xf numFmtId="0" fontId="30" fillId="9" borderId="10" applyNumberFormat="0" applyAlignment="0" applyProtection="0">
      <alignment vertical="center"/>
    </xf>
    <xf numFmtId="0" fontId="30" fillId="9" borderId="10" applyNumberFormat="0" applyAlignment="0" applyProtection="0">
      <alignment vertical="center"/>
    </xf>
    <xf numFmtId="0" fontId="30" fillId="9" borderId="10" applyNumberFormat="0" applyAlignment="0" applyProtection="0">
      <alignment vertical="center"/>
    </xf>
    <xf numFmtId="0" fontId="30" fillId="9" borderId="10" applyNumberFormat="0" applyAlignment="0" applyProtection="0">
      <alignment vertical="center"/>
    </xf>
    <xf numFmtId="0" fontId="30" fillId="9" borderId="10" applyNumberFormat="0" applyAlignment="0" applyProtection="0">
      <alignment vertical="center"/>
    </xf>
    <xf numFmtId="0" fontId="30" fillId="9" borderId="10" applyNumberFormat="0" applyAlignment="0" applyProtection="0">
      <alignment vertical="center"/>
    </xf>
    <xf numFmtId="0" fontId="30" fillId="9" borderId="10" applyNumberFormat="0" applyAlignment="0" applyProtection="0">
      <alignment vertical="center"/>
    </xf>
    <xf numFmtId="0" fontId="30" fillId="9" borderId="10" applyNumberFormat="0" applyAlignment="0" applyProtection="0">
      <alignment vertical="center"/>
    </xf>
    <xf numFmtId="0" fontId="30" fillId="9" borderId="10" applyNumberFormat="0" applyAlignment="0" applyProtection="0">
      <alignment vertical="center"/>
    </xf>
    <xf numFmtId="0" fontId="30" fillId="9" borderId="10" applyNumberFormat="0" applyAlignment="0" applyProtection="0">
      <alignment vertical="center"/>
    </xf>
    <xf numFmtId="0" fontId="30" fillId="9" borderId="10" applyNumberFormat="0" applyAlignment="0" applyProtection="0">
      <alignment vertical="center"/>
    </xf>
    <xf numFmtId="0" fontId="30" fillId="9" borderId="10" applyNumberFormat="0" applyAlignment="0" applyProtection="0">
      <alignment vertical="center"/>
    </xf>
    <xf numFmtId="0" fontId="30" fillId="9" borderId="10" applyNumberFormat="0" applyAlignment="0" applyProtection="0">
      <alignment vertical="center"/>
    </xf>
    <xf numFmtId="0" fontId="30" fillId="9" borderId="10" applyNumberFormat="0" applyAlignment="0" applyProtection="0">
      <alignment vertical="center"/>
    </xf>
    <xf numFmtId="0" fontId="30" fillId="9" borderId="10" applyNumberFormat="0" applyAlignment="0" applyProtection="0">
      <alignment vertical="center"/>
    </xf>
    <xf numFmtId="0" fontId="30" fillId="9" borderId="10" applyNumberFormat="0" applyAlignment="0" applyProtection="0">
      <alignment vertical="center"/>
    </xf>
    <xf numFmtId="0" fontId="30" fillId="9" borderId="10" applyNumberFormat="0" applyAlignment="0" applyProtection="0">
      <alignment vertical="center"/>
    </xf>
    <xf numFmtId="0" fontId="30" fillId="9" borderId="10" applyNumberFormat="0" applyAlignment="0" applyProtection="0">
      <alignment vertical="center"/>
    </xf>
    <xf numFmtId="0" fontId="30" fillId="9" borderId="10" applyNumberFormat="0" applyAlignment="0" applyProtection="0">
      <alignment vertical="center"/>
    </xf>
    <xf numFmtId="0" fontId="30" fillId="9" borderId="10" applyNumberFormat="0" applyAlignment="0" applyProtection="0">
      <alignment vertical="center"/>
    </xf>
    <xf numFmtId="0" fontId="30" fillId="9" borderId="10" applyNumberFormat="0" applyAlignment="0" applyProtection="0">
      <alignment vertical="center"/>
    </xf>
    <xf numFmtId="0" fontId="30" fillId="9" borderId="10" applyNumberFormat="0" applyAlignment="0" applyProtection="0">
      <alignment vertical="center"/>
    </xf>
    <xf numFmtId="0" fontId="30" fillId="9" borderId="10" applyNumberFormat="0" applyAlignment="0" applyProtection="0">
      <alignment vertical="center"/>
    </xf>
    <xf numFmtId="0" fontId="30" fillId="9" borderId="10" applyNumberFormat="0" applyAlignment="0" applyProtection="0">
      <alignment vertical="center"/>
    </xf>
    <xf numFmtId="0" fontId="30" fillId="9" borderId="10" applyNumberFormat="0" applyAlignment="0" applyProtection="0">
      <alignment vertical="center"/>
    </xf>
    <xf numFmtId="0" fontId="30" fillId="9" borderId="10" applyNumberFormat="0" applyAlignment="0" applyProtection="0">
      <alignment vertical="center"/>
    </xf>
    <xf numFmtId="0" fontId="30" fillId="9" borderId="10" applyNumberFormat="0" applyAlignment="0" applyProtection="0">
      <alignment vertical="center"/>
    </xf>
    <xf numFmtId="0" fontId="30" fillId="9" borderId="10" applyNumberFormat="0" applyAlignment="0" applyProtection="0">
      <alignment vertical="center"/>
    </xf>
    <xf numFmtId="0" fontId="30" fillId="9" borderId="10" applyNumberFormat="0" applyAlignment="0" applyProtection="0">
      <alignment vertical="center"/>
    </xf>
    <xf numFmtId="0" fontId="30" fillId="9" borderId="10" applyNumberFormat="0" applyAlignment="0" applyProtection="0">
      <alignment vertical="center"/>
    </xf>
    <xf numFmtId="0" fontId="30" fillId="9" borderId="10" applyNumberFormat="0" applyAlignment="0" applyProtection="0">
      <alignment vertical="center"/>
    </xf>
    <xf numFmtId="0" fontId="30" fillId="9" borderId="10" applyNumberFormat="0" applyAlignment="0" applyProtection="0">
      <alignment vertical="center"/>
    </xf>
    <xf numFmtId="0" fontId="30" fillId="9" borderId="10" applyNumberFormat="0" applyAlignment="0" applyProtection="0">
      <alignment vertical="center"/>
    </xf>
    <xf numFmtId="0" fontId="30" fillId="9" borderId="10" applyNumberFormat="0" applyAlignment="0" applyProtection="0">
      <alignment vertical="center"/>
    </xf>
    <xf numFmtId="0" fontId="30" fillId="9" borderId="10" applyNumberFormat="0" applyAlignment="0" applyProtection="0">
      <alignment vertical="center"/>
    </xf>
    <xf numFmtId="0" fontId="30" fillId="9" borderId="10" applyNumberFormat="0" applyAlignment="0" applyProtection="0">
      <alignment vertical="center"/>
    </xf>
    <xf numFmtId="0" fontId="30" fillId="9" borderId="10" applyNumberFormat="0" applyAlignment="0" applyProtection="0">
      <alignment vertical="center"/>
    </xf>
    <xf numFmtId="0" fontId="30" fillId="9" borderId="10" applyNumberFormat="0" applyAlignment="0" applyProtection="0">
      <alignment vertical="center"/>
    </xf>
    <xf numFmtId="0" fontId="30" fillId="9" borderId="10" applyNumberFormat="0" applyAlignment="0" applyProtection="0">
      <alignment vertical="center"/>
    </xf>
    <xf numFmtId="0" fontId="30" fillId="9" borderId="10" applyNumberFormat="0" applyAlignment="0" applyProtection="0">
      <alignment vertical="center"/>
    </xf>
    <xf numFmtId="0" fontId="30" fillId="9" borderId="10" applyNumberFormat="0" applyAlignment="0" applyProtection="0">
      <alignment vertical="center"/>
    </xf>
    <xf numFmtId="0" fontId="30" fillId="9" borderId="10" applyNumberFormat="0" applyAlignment="0" applyProtection="0">
      <alignment vertical="center"/>
    </xf>
    <xf numFmtId="0" fontId="30" fillId="9" borderId="10" applyNumberFormat="0" applyAlignment="0" applyProtection="0">
      <alignment vertical="center"/>
    </xf>
    <xf numFmtId="0" fontId="30" fillId="9" borderId="10" applyNumberFormat="0" applyAlignment="0" applyProtection="0">
      <alignment vertical="center"/>
    </xf>
    <xf numFmtId="0" fontId="30" fillId="9" borderId="10" applyNumberFormat="0" applyAlignment="0" applyProtection="0">
      <alignment vertical="center"/>
    </xf>
    <xf numFmtId="0" fontId="30" fillId="9" borderId="10" applyNumberFormat="0" applyAlignment="0" applyProtection="0">
      <alignment vertical="center"/>
    </xf>
    <xf numFmtId="0" fontId="30" fillId="9" borderId="10" applyNumberFormat="0" applyAlignment="0" applyProtection="0">
      <alignment vertical="center"/>
    </xf>
    <xf numFmtId="0" fontId="30" fillId="9" borderId="10" applyNumberFormat="0" applyAlignment="0" applyProtection="0">
      <alignment vertical="center"/>
    </xf>
    <xf numFmtId="0" fontId="30" fillId="9" borderId="10" applyNumberFormat="0" applyAlignment="0" applyProtection="0">
      <alignment vertical="center"/>
    </xf>
    <xf numFmtId="0" fontId="30" fillId="9" borderId="10" applyNumberFormat="0" applyAlignment="0" applyProtection="0">
      <alignment vertical="center"/>
    </xf>
    <xf numFmtId="0" fontId="30" fillId="9" borderId="10" applyNumberFormat="0" applyAlignment="0" applyProtection="0">
      <alignment vertical="center"/>
    </xf>
    <xf numFmtId="0" fontId="30" fillId="9" borderId="10" applyNumberFormat="0" applyAlignment="0" applyProtection="0">
      <alignment vertical="center"/>
    </xf>
    <xf numFmtId="0" fontId="30" fillId="9" borderId="10" applyNumberFormat="0" applyAlignment="0" applyProtection="0">
      <alignment vertical="center"/>
    </xf>
    <xf numFmtId="0" fontId="30" fillId="9" borderId="10" applyNumberFormat="0" applyAlignment="0" applyProtection="0">
      <alignment vertical="center"/>
    </xf>
    <xf numFmtId="0" fontId="30" fillId="9" borderId="10" applyNumberFormat="0" applyAlignment="0" applyProtection="0">
      <alignment vertical="center"/>
    </xf>
    <xf numFmtId="0" fontId="30" fillId="9" borderId="10" applyNumberFormat="0" applyAlignment="0" applyProtection="0">
      <alignment vertical="center"/>
    </xf>
    <xf numFmtId="0" fontId="30" fillId="9" borderId="10" applyNumberFormat="0" applyAlignment="0" applyProtection="0">
      <alignment vertical="center"/>
    </xf>
    <xf numFmtId="0" fontId="30" fillId="9" borderId="10" applyNumberFormat="0" applyAlignment="0" applyProtection="0">
      <alignment vertical="center"/>
    </xf>
    <xf numFmtId="0" fontId="30" fillId="9" borderId="10" applyNumberFormat="0" applyAlignment="0" applyProtection="0">
      <alignment vertical="center"/>
    </xf>
    <xf numFmtId="0" fontId="30" fillId="9" borderId="10" applyNumberFormat="0" applyAlignment="0" applyProtection="0">
      <alignment vertical="center"/>
    </xf>
    <xf numFmtId="0" fontId="30" fillId="9" borderId="10" applyNumberFormat="0" applyAlignment="0" applyProtection="0">
      <alignment vertical="center"/>
    </xf>
    <xf numFmtId="0" fontId="30" fillId="9" borderId="10" applyNumberFormat="0" applyAlignment="0" applyProtection="0">
      <alignment vertical="center"/>
    </xf>
    <xf numFmtId="0" fontId="30" fillId="9" borderId="10" applyNumberFormat="0" applyAlignment="0" applyProtection="0">
      <alignment vertical="center"/>
    </xf>
    <xf numFmtId="0" fontId="30" fillId="9" borderId="10" applyNumberFormat="0" applyAlignment="0" applyProtection="0">
      <alignment vertical="center"/>
    </xf>
    <xf numFmtId="0" fontId="30" fillId="9" borderId="10" applyNumberFormat="0" applyAlignment="0" applyProtection="0">
      <alignment vertical="center"/>
    </xf>
    <xf numFmtId="0" fontId="30" fillId="9" borderId="10" applyNumberFormat="0" applyAlignment="0" applyProtection="0">
      <alignment vertical="center"/>
    </xf>
    <xf numFmtId="0" fontId="30" fillId="9" borderId="10" applyNumberFormat="0" applyAlignment="0" applyProtection="0">
      <alignment vertical="center"/>
    </xf>
    <xf numFmtId="0" fontId="30" fillId="9" borderId="10" applyNumberFormat="0" applyAlignment="0" applyProtection="0">
      <alignment vertical="center"/>
    </xf>
    <xf numFmtId="0" fontId="30" fillId="9" borderId="10" applyNumberFormat="0" applyAlignment="0" applyProtection="0">
      <alignment vertical="center"/>
    </xf>
    <xf numFmtId="0" fontId="30" fillId="9" borderId="10" applyNumberFormat="0" applyAlignment="0" applyProtection="0">
      <alignment vertical="center"/>
    </xf>
    <xf numFmtId="0" fontId="30" fillId="9" borderId="10" applyNumberFormat="0" applyAlignment="0" applyProtection="0">
      <alignment vertical="center"/>
    </xf>
    <xf numFmtId="0" fontId="30" fillId="9" borderId="10" applyNumberFormat="0" applyAlignment="0" applyProtection="0">
      <alignment vertical="center"/>
    </xf>
    <xf numFmtId="0" fontId="30" fillId="9" borderId="10" applyNumberFormat="0" applyAlignment="0" applyProtection="0">
      <alignment vertical="center"/>
    </xf>
    <xf numFmtId="0" fontId="30" fillId="9" borderId="10" applyNumberFormat="0" applyAlignment="0" applyProtection="0">
      <alignment vertical="center"/>
    </xf>
    <xf numFmtId="0" fontId="30" fillId="9" borderId="10" applyNumberFormat="0" applyAlignment="0" applyProtection="0">
      <alignment vertical="center"/>
    </xf>
    <xf numFmtId="0" fontId="30" fillId="9" borderId="10" applyNumberFormat="0" applyAlignment="0" applyProtection="0">
      <alignment vertical="center"/>
    </xf>
    <xf numFmtId="0" fontId="30" fillId="9" borderId="10" applyNumberFormat="0" applyAlignment="0" applyProtection="0">
      <alignment vertical="center"/>
    </xf>
    <xf numFmtId="0" fontId="30" fillId="9" borderId="10" applyNumberFormat="0" applyAlignment="0" applyProtection="0">
      <alignment vertical="center"/>
    </xf>
    <xf numFmtId="0" fontId="30" fillId="9" borderId="10" applyNumberFormat="0" applyAlignment="0" applyProtection="0">
      <alignment vertical="center"/>
    </xf>
    <xf numFmtId="0" fontId="30" fillId="9" borderId="10" applyNumberFormat="0" applyAlignment="0" applyProtection="0">
      <alignment vertical="center"/>
    </xf>
    <xf numFmtId="0" fontId="30" fillId="9" borderId="10" applyNumberFormat="0" applyAlignment="0" applyProtection="0">
      <alignment vertical="center"/>
    </xf>
    <xf numFmtId="0" fontId="30" fillId="9" borderId="10" applyNumberFormat="0" applyAlignment="0" applyProtection="0">
      <alignment vertical="center"/>
    </xf>
    <xf numFmtId="0" fontId="30" fillId="9" borderId="10" applyNumberFormat="0" applyAlignment="0" applyProtection="0">
      <alignment vertical="center"/>
    </xf>
    <xf numFmtId="0" fontId="30" fillId="9" borderId="10" applyNumberFormat="0" applyAlignment="0" applyProtection="0">
      <alignment vertical="center"/>
    </xf>
    <xf numFmtId="0" fontId="30" fillId="9" borderId="10" applyNumberFormat="0" applyAlignment="0" applyProtection="0">
      <alignment vertical="center"/>
    </xf>
    <xf numFmtId="0" fontId="30" fillId="9" borderId="10" applyNumberFormat="0" applyAlignment="0" applyProtection="0">
      <alignment vertical="center"/>
    </xf>
    <xf numFmtId="0" fontId="30" fillId="9" borderId="10" applyNumberFormat="0" applyAlignment="0" applyProtection="0">
      <alignment vertical="center"/>
    </xf>
    <xf numFmtId="0" fontId="30" fillId="9" borderId="10" applyNumberFormat="0" applyAlignment="0" applyProtection="0">
      <alignment vertical="center"/>
    </xf>
    <xf numFmtId="0" fontId="30" fillId="9" borderId="10" applyNumberFormat="0" applyAlignment="0" applyProtection="0">
      <alignment vertical="center"/>
    </xf>
    <xf numFmtId="0" fontId="30" fillId="9" borderId="10" applyNumberFormat="0" applyAlignment="0" applyProtection="0">
      <alignment vertical="center"/>
    </xf>
    <xf numFmtId="0" fontId="30" fillId="9" borderId="10" applyNumberFormat="0" applyAlignment="0" applyProtection="0">
      <alignment vertical="center"/>
    </xf>
    <xf numFmtId="0" fontId="30" fillId="9" borderId="10" applyNumberFormat="0" applyAlignment="0" applyProtection="0">
      <alignment vertical="center"/>
    </xf>
    <xf numFmtId="0" fontId="30" fillId="9" borderId="10" applyNumberFormat="0" applyAlignment="0" applyProtection="0">
      <alignment vertical="center"/>
    </xf>
    <xf numFmtId="0" fontId="30" fillId="9" borderId="10" applyNumberFormat="0" applyAlignment="0" applyProtection="0">
      <alignment vertical="center"/>
    </xf>
    <xf numFmtId="0" fontId="30" fillId="9" borderId="10" applyNumberFormat="0" applyAlignment="0" applyProtection="0">
      <alignment vertical="center"/>
    </xf>
    <xf numFmtId="0" fontId="30" fillId="9" borderId="10" applyNumberFormat="0" applyAlignment="0" applyProtection="0">
      <alignment vertical="center"/>
    </xf>
    <xf numFmtId="0" fontId="30" fillId="9" borderId="10" applyNumberFormat="0" applyAlignment="0" applyProtection="0">
      <alignment vertical="center"/>
    </xf>
    <xf numFmtId="0" fontId="30" fillId="9" borderId="10" applyNumberFormat="0" applyAlignment="0" applyProtection="0">
      <alignment vertical="center"/>
    </xf>
    <xf numFmtId="0" fontId="30" fillId="9" borderId="10" applyNumberFormat="0" applyAlignment="0" applyProtection="0">
      <alignment vertical="center"/>
    </xf>
    <xf numFmtId="0" fontId="30" fillId="9" borderId="10" applyNumberFormat="0" applyAlignment="0" applyProtection="0">
      <alignment vertical="center"/>
    </xf>
    <xf numFmtId="0" fontId="30" fillId="9" borderId="10" applyNumberFormat="0" applyAlignment="0" applyProtection="0">
      <alignment vertical="center"/>
    </xf>
    <xf numFmtId="0" fontId="30" fillId="9" borderId="10" applyNumberFormat="0" applyAlignment="0" applyProtection="0">
      <alignment vertical="center"/>
    </xf>
    <xf numFmtId="0" fontId="30" fillId="9" borderId="10" applyNumberFormat="0" applyAlignment="0" applyProtection="0">
      <alignment vertical="center"/>
    </xf>
    <xf numFmtId="0" fontId="30" fillId="9" borderId="10" applyNumberFormat="0" applyAlignment="0" applyProtection="0">
      <alignment vertical="center"/>
    </xf>
    <xf numFmtId="0" fontId="30" fillId="9" borderId="10" applyNumberFormat="0" applyAlignment="0" applyProtection="0">
      <alignment vertical="center"/>
    </xf>
    <xf numFmtId="0" fontId="30" fillId="9" borderId="10" applyNumberFormat="0" applyAlignment="0" applyProtection="0">
      <alignment vertical="center"/>
    </xf>
    <xf numFmtId="0" fontId="30" fillId="9" borderId="10" applyNumberFormat="0" applyAlignment="0" applyProtection="0">
      <alignment vertical="center"/>
    </xf>
    <xf numFmtId="0" fontId="30" fillId="9" borderId="10" applyNumberFormat="0" applyAlignment="0" applyProtection="0">
      <alignment vertical="center"/>
    </xf>
    <xf numFmtId="0" fontId="30" fillId="9" borderId="10" applyNumberFormat="0" applyAlignment="0" applyProtection="0">
      <alignment vertical="center"/>
    </xf>
    <xf numFmtId="0" fontId="30" fillId="9" borderId="10" applyNumberFormat="0" applyAlignment="0" applyProtection="0">
      <alignment vertical="center"/>
    </xf>
    <xf numFmtId="0" fontId="30" fillId="9" borderId="10" applyNumberFormat="0" applyAlignment="0" applyProtection="0">
      <alignment vertical="center"/>
    </xf>
    <xf numFmtId="0" fontId="30" fillId="9" borderId="10" applyNumberFormat="0" applyAlignment="0" applyProtection="0">
      <alignment vertical="center"/>
    </xf>
    <xf numFmtId="0" fontId="30" fillId="9" borderId="10" applyNumberFormat="0" applyAlignment="0" applyProtection="0">
      <alignment vertical="center"/>
    </xf>
    <xf numFmtId="0" fontId="30" fillId="9" borderId="10" applyNumberFormat="0" applyAlignment="0" applyProtection="0">
      <alignment vertical="center"/>
    </xf>
    <xf numFmtId="0" fontId="30" fillId="9" borderId="10" applyNumberFormat="0" applyAlignment="0" applyProtection="0">
      <alignment vertical="center"/>
    </xf>
    <xf numFmtId="0" fontId="30" fillId="9" borderId="10" applyNumberFormat="0" applyAlignment="0" applyProtection="0">
      <alignment vertical="center"/>
    </xf>
    <xf numFmtId="0" fontId="30" fillId="9" borderId="10" applyNumberFormat="0" applyAlignment="0" applyProtection="0">
      <alignment vertical="center"/>
    </xf>
    <xf numFmtId="0" fontId="30" fillId="9" borderId="10" applyNumberFormat="0" applyAlignment="0" applyProtection="0">
      <alignment vertical="center"/>
    </xf>
    <xf numFmtId="0" fontId="30" fillId="9" borderId="10" applyNumberFormat="0" applyAlignment="0" applyProtection="0">
      <alignment vertical="center"/>
    </xf>
    <xf numFmtId="0" fontId="30" fillId="9" borderId="10" applyNumberFormat="0" applyAlignment="0" applyProtection="0">
      <alignment vertical="center"/>
    </xf>
    <xf numFmtId="0" fontId="30" fillId="9" borderId="10" applyNumberFormat="0" applyAlignment="0" applyProtection="0">
      <alignment vertical="center"/>
    </xf>
    <xf numFmtId="0" fontId="30" fillId="9" borderId="10" applyNumberFormat="0" applyAlignment="0" applyProtection="0">
      <alignment vertical="center"/>
    </xf>
    <xf numFmtId="0" fontId="30" fillId="9" borderId="10" applyNumberFormat="0" applyAlignment="0" applyProtection="0">
      <alignment vertical="center"/>
    </xf>
    <xf numFmtId="0" fontId="30" fillId="9" borderId="10" applyNumberFormat="0" applyAlignment="0" applyProtection="0">
      <alignment vertical="center"/>
    </xf>
    <xf numFmtId="0" fontId="30" fillId="9" borderId="10" applyNumberFormat="0" applyAlignment="0" applyProtection="0">
      <alignment vertical="center"/>
    </xf>
    <xf numFmtId="0" fontId="30" fillId="9" borderId="10" applyNumberFormat="0" applyAlignment="0" applyProtection="0">
      <alignment vertical="center"/>
    </xf>
    <xf numFmtId="0" fontId="30" fillId="9" borderId="10" applyNumberFormat="0" applyAlignment="0" applyProtection="0">
      <alignment vertical="center"/>
    </xf>
    <xf numFmtId="0" fontId="30" fillId="9" borderId="10" applyNumberFormat="0" applyAlignment="0" applyProtection="0">
      <alignment vertical="center"/>
    </xf>
    <xf numFmtId="0" fontId="30" fillId="9" borderId="10" applyNumberFormat="0" applyAlignment="0" applyProtection="0">
      <alignment vertical="center"/>
    </xf>
    <xf numFmtId="0" fontId="30" fillId="9" borderId="10" applyNumberFormat="0" applyAlignment="0" applyProtection="0">
      <alignment vertical="center"/>
    </xf>
    <xf numFmtId="0" fontId="30" fillId="9" borderId="10" applyNumberFormat="0" applyAlignment="0" applyProtection="0">
      <alignment vertical="center"/>
    </xf>
    <xf numFmtId="0" fontId="30" fillId="9" borderId="10" applyNumberFormat="0" applyAlignment="0" applyProtection="0">
      <alignment vertical="center"/>
    </xf>
    <xf numFmtId="0" fontId="30" fillId="9" borderId="10" applyNumberFormat="0" applyAlignment="0" applyProtection="0">
      <alignment vertical="center"/>
    </xf>
    <xf numFmtId="0" fontId="30" fillId="9" borderId="10" applyNumberFormat="0" applyAlignment="0" applyProtection="0">
      <alignment vertical="center"/>
    </xf>
    <xf numFmtId="0" fontId="30" fillId="9" borderId="10" applyNumberFormat="0" applyAlignment="0" applyProtection="0">
      <alignment vertical="center"/>
    </xf>
    <xf numFmtId="0" fontId="30" fillId="9" borderId="10" applyNumberFormat="0" applyAlignment="0" applyProtection="0">
      <alignment vertical="center"/>
    </xf>
    <xf numFmtId="0" fontId="30" fillId="9" borderId="10" applyNumberFormat="0" applyAlignment="0" applyProtection="0">
      <alignment vertical="center"/>
    </xf>
    <xf numFmtId="0" fontId="30" fillId="9" borderId="10" applyNumberFormat="0" applyAlignment="0" applyProtection="0">
      <alignment vertical="center"/>
    </xf>
    <xf numFmtId="0" fontId="30" fillId="9" borderId="10" applyNumberFormat="0" applyAlignment="0" applyProtection="0">
      <alignment vertical="center"/>
    </xf>
    <xf numFmtId="0" fontId="30" fillId="9" borderId="10" applyNumberFormat="0" applyAlignment="0" applyProtection="0">
      <alignment vertical="center"/>
    </xf>
    <xf numFmtId="0" fontId="30" fillId="9" borderId="10" applyNumberFormat="0" applyAlignment="0" applyProtection="0">
      <alignment vertical="center"/>
    </xf>
    <xf numFmtId="0" fontId="30" fillId="9" borderId="10" applyNumberFormat="0" applyAlignment="0" applyProtection="0">
      <alignment vertical="center"/>
    </xf>
    <xf numFmtId="0" fontId="30" fillId="9" borderId="10" applyNumberFormat="0" applyAlignment="0" applyProtection="0">
      <alignment vertical="center"/>
    </xf>
    <xf numFmtId="0" fontId="30" fillId="9" borderId="10" applyNumberFormat="0" applyAlignment="0" applyProtection="0">
      <alignment vertical="center"/>
    </xf>
    <xf numFmtId="0" fontId="30" fillId="9" borderId="10" applyNumberFormat="0" applyAlignment="0" applyProtection="0">
      <alignment vertical="center"/>
    </xf>
    <xf numFmtId="0" fontId="30" fillId="9" borderId="10" applyNumberFormat="0" applyAlignment="0" applyProtection="0">
      <alignment vertical="center"/>
    </xf>
    <xf numFmtId="0" fontId="30" fillId="9" borderId="10" applyNumberFormat="0" applyAlignment="0" applyProtection="0">
      <alignment vertical="center"/>
    </xf>
    <xf numFmtId="0" fontId="30" fillId="9" borderId="10" applyNumberFormat="0" applyAlignment="0" applyProtection="0">
      <alignment vertical="center"/>
    </xf>
    <xf numFmtId="0" fontId="30" fillId="9" borderId="10" applyNumberFormat="0" applyAlignment="0" applyProtection="0">
      <alignment vertical="center"/>
    </xf>
    <xf numFmtId="0" fontId="30" fillId="9" borderId="10" applyNumberFormat="0" applyAlignment="0" applyProtection="0">
      <alignment vertical="center"/>
    </xf>
    <xf numFmtId="0" fontId="30" fillId="9" borderId="10" applyNumberFormat="0" applyAlignment="0" applyProtection="0">
      <alignment vertical="center"/>
    </xf>
    <xf numFmtId="0" fontId="30" fillId="9" borderId="10" applyNumberFormat="0" applyAlignment="0" applyProtection="0">
      <alignment vertical="center"/>
    </xf>
    <xf numFmtId="0" fontId="30" fillId="9" borderId="10" applyNumberFormat="0" applyAlignment="0" applyProtection="0">
      <alignment vertical="center"/>
    </xf>
    <xf numFmtId="0" fontId="30" fillId="9" borderId="10" applyNumberFormat="0" applyAlignment="0" applyProtection="0">
      <alignment vertical="center"/>
    </xf>
    <xf numFmtId="0" fontId="30" fillId="9" borderId="10" applyNumberFormat="0" applyAlignment="0" applyProtection="0">
      <alignment vertical="center"/>
    </xf>
    <xf numFmtId="0" fontId="30" fillId="9" borderId="10" applyNumberFormat="0" applyAlignment="0" applyProtection="0">
      <alignment vertical="center"/>
    </xf>
    <xf numFmtId="0" fontId="30" fillId="9" borderId="10" applyNumberFormat="0" applyAlignment="0" applyProtection="0">
      <alignment vertical="center"/>
    </xf>
    <xf numFmtId="0" fontId="30" fillId="9" borderId="10" applyNumberFormat="0" applyAlignment="0" applyProtection="0">
      <alignment vertical="center"/>
    </xf>
    <xf numFmtId="0" fontId="30" fillId="9" borderId="10" applyNumberFormat="0" applyAlignment="0" applyProtection="0">
      <alignment vertical="center"/>
    </xf>
    <xf numFmtId="0" fontId="30" fillId="9" borderId="10" applyNumberFormat="0" applyAlignment="0" applyProtection="0">
      <alignment vertical="center"/>
    </xf>
    <xf numFmtId="0" fontId="30" fillId="9" borderId="10" applyNumberFormat="0" applyAlignment="0" applyProtection="0">
      <alignment vertical="center"/>
    </xf>
    <xf numFmtId="0" fontId="30" fillId="9" borderId="10" applyNumberFormat="0" applyAlignment="0" applyProtection="0">
      <alignment vertical="center"/>
    </xf>
    <xf numFmtId="0" fontId="30" fillId="9" borderId="10" applyNumberFormat="0" applyAlignment="0" applyProtection="0">
      <alignment vertical="center"/>
    </xf>
    <xf numFmtId="0" fontId="30" fillId="9" borderId="10" applyNumberFormat="0" applyAlignment="0" applyProtection="0">
      <alignment vertical="center"/>
    </xf>
    <xf numFmtId="0" fontId="30" fillId="9" borderId="10" applyNumberFormat="0" applyAlignment="0" applyProtection="0">
      <alignment vertical="center"/>
    </xf>
    <xf numFmtId="0" fontId="30" fillId="9" borderId="10" applyNumberFormat="0" applyAlignment="0" applyProtection="0">
      <alignment vertical="center"/>
    </xf>
    <xf numFmtId="0" fontId="30" fillId="9" borderId="10" applyNumberFormat="0" applyAlignment="0" applyProtection="0">
      <alignment vertical="center"/>
    </xf>
    <xf numFmtId="0" fontId="30" fillId="9" borderId="10" applyNumberFormat="0" applyAlignment="0" applyProtection="0">
      <alignment vertical="center"/>
    </xf>
    <xf numFmtId="0" fontId="30" fillId="9" borderId="10" applyNumberFormat="0" applyAlignment="0" applyProtection="0">
      <alignment vertical="center"/>
    </xf>
    <xf numFmtId="0" fontId="30" fillId="9" borderId="10" applyNumberFormat="0" applyAlignment="0" applyProtection="0">
      <alignment vertical="center"/>
    </xf>
    <xf numFmtId="0" fontId="30" fillId="9" borderId="10" applyNumberFormat="0" applyAlignment="0" applyProtection="0">
      <alignment vertical="center"/>
    </xf>
    <xf numFmtId="0" fontId="30" fillId="9" borderId="10" applyNumberFormat="0" applyAlignment="0" applyProtection="0">
      <alignment vertical="center"/>
    </xf>
    <xf numFmtId="0" fontId="30" fillId="9" borderId="10" applyNumberFormat="0" applyAlignment="0" applyProtection="0">
      <alignment vertical="center"/>
    </xf>
    <xf numFmtId="0" fontId="30" fillId="9" borderId="10" applyNumberFormat="0" applyAlignment="0" applyProtection="0">
      <alignment vertical="center"/>
    </xf>
    <xf numFmtId="0" fontId="30" fillId="9" borderId="10" applyNumberFormat="0" applyAlignment="0" applyProtection="0">
      <alignment vertical="center"/>
    </xf>
    <xf numFmtId="0" fontId="30" fillId="9" borderId="10" applyNumberFormat="0" applyAlignment="0" applyProtection="0">
      <alignment vertical="center"/>
    </xf>
    <xf numFmtId="0" fontId="30" fillId="9" borderId="10" applyNumberFormat="0" applyAlignment="0" applyProtection="0">
      <alignment vertical="center"/>
    </xf>
    <xf numFmtId="0" fontId="30" fillId="9" borderId="10" applyNumberFormat="0" applyAlignment="0" applyProtection="0">
      <alignment vertical="center"/>
    </xf>
    <xf numFmtId="0" fontId="30" fillId="9" borderId="10" applyNumberFormat="0" applyAlignment="0" applyProtection="0">
      <alignment vertical="center"/>
    </xf>
    <xf numFmtId="0" fontId="30" fillId="9" borderId="10" applyNumberFormat="0" applyAlignment="0" applyProtection="0">
      <alignment vertical="center"/>
    </xf>
    <xf numFmtId="0" fontId="30" fillId="9" borderId="10" applyNumberFormat="0" applyAlignment="0" applyProtection="0">
      <alignment vertical="center"/>
    </xf>
    <xf numFmtId="0" fontId="30" fillId="9" borderId="10" applyNumberFormat="0" applyAlignment="0" applyProtection="0">
      <alignment vertical="center"/>
    </xf>
    <xf numFmtId="0" fontId="30" fillId="9" borderId="10" applyNumberFormat="0" applyAlignment="0" applyProtection="0">
      <alignment vertical="center"/>
    </xf>
    <xf numFmtId="0" fontId="30" fillId="9" borderId="10" applyNumberFormat="0" applyAlignment="0" applyProtection="0">
      <alignment vertical="center"/>
    </xf>
    <xf numFmtId="0" fontId="30" fillId="9" borderId="10" applyNumberFormat="0" applyAlignment="0" applyProtection="0">
      <alignment vertical="center"/>
    </xf>
    <xf numFmtId="0" fontId="30" fillId="9" borderId="10" applyNumberFormat="0" applyAlignment="0" applyProtection="0">
      <alignment vertical="center"/>
    </xf>
    <xf numFmtId="0" fontId="30" fillId="9" borderId="10" applyNumberFormat="0" applyAlignment="0" applyProtection="0">
      <alignment vertical="center"/>
    </xf>
    <xf numFmtId="0" fontId="30" fillId="9" borderId="10" applyNumberFormat="0" applyAlignment="0" applyProtection="0">
      <alignment vertical="center"/>
    </xf>
    <xf numFmtId="0" fontId="30" fillId="9" borderId="10" applyNumberFormat="0" applyAlignment="0" applyProtection="0">
      <alignment vertical="center"/>
    </xf>
    <xf numFmtId="0" fontId="30" fillId="9" borderId="10" applyNumberFormat="0" applyAlignment="0" applyProtection="0">
      <alignment vertical="center"/>
    </xf>
    <xf numFmtId="0" fontId="30" fillId="9" borderId="10" applyNumberFormat="0" applyAlignment="0" applyProtection="0">
      <alignment vertical="center"/>
    </xf>
    <xf numFmtId="0" fontId="30" fillId="9" borderId="10" applyNumberFormat="0" applyAlignment="0" applyProtection="0">
      <alignment vertical="center"/>
    </xf>
    <xf numFmtId="0" fontId="30" fillId="9" borderId="10" applyNumberFormat="0" applyAlignment="0" applyProtection="0">
      <alignment vertical="center"/>
    </xf>
    <xf numFmtId="0" fontId="30" fillId="9" borderId="10" applyNumberFormat="0" applyAlignment="0" applyProtection="0">
      <alignment vertical="center"/>
    </xf>
    <xf numFmtId="0" fontId="30" fillId="9" borderId="10" applyNumberFormat="0" applyAlignment="0" applyProtection="0">
      <alignment vertical="center"/>
    </xf>
    <xf numFmtId="0" fontId="30" fillId="9" borderId="10" applyNumberFormat="0" applyAlignment="0" applyProtection="0">
      <alignment vertical="center"/>
    </xf>
    <xf numFmtId="0" fontId="30" fillId="9" borderId="10" applyNumberFormat="0" applyAlignment="0" applyProtection="0">
      <alignment vertical="center"/>
    </xf>
    <xf numFmtId="0" fontId="30" fillId="9" borderId="10" applyNumberFormat="0" applyAlignment="0" applyProtection="0">
      <alignment vertical="center"/>
    </xf>
    <xf numFmtId="0" fontId="30" fillId="9" borderId="10" applyNumberFormat="0" applyAlignment="0" applyProtection="0">
      <alignment vertical="center"/>
    </xf>
    <xf numFmtId="0" fontId="30" fillId="9" borderId="10" applyNumberFormat="0" applyAlignment="0" applyProtection="0">
      <alignment vertical="center"/>
    </xf>
    <xf numFmtId="0" fontId="30" fillId="9" borderId="10" applyNumberFormat="0" applyAlignment="0" applyProtection="0">
      <alignment vertical="center"/>
    </xf>
    <xf numFmtId="0" fontId="30" fillId="9" borderId="10" applyNumberFormat="0" applyAlignment="0" applyProtection="0">
      <alignment vertical="center"/>
    </xf>
    <xf numFmtId="0" fontId="30" fillId="9" borderId="10" applyNumberFormat="0" applyAlignment="0" applyProtection="0">
      <alignment vertical="center"/>
    </xf>
    <xf numFmtId="0" fontId="30" fillId="9" borderId="10" applyNumberFormat="0" applyAlignment="0" applyProtection="0">
      <alignment vertical="center"/>
    </xf>
    <xf numFmtId="0" fontId="30" fillId="9" borderId="10" applyNumberFormat="0" applyAlignment="0" applyProtection="0">
      <alignment vertical="center"/>
    </xf>
    <xf numFmtId="0" fontId="30" fillId="9" borderId="10" applyNumberFormat="0" applyAlignment="0" applyProtection="0">
      <alignment vertical="center"/>
    </xf>
    <xf numFmtId="0" fontId="30" fillId="9" borderId="10" applyNumberFormat="0" applyAlignment="0" applyProtection="0">
      <alignment vertical="center"/>
    </xf>
    <xf numFmtId="0" fontId="30" fillId="9" borderId="10" applyNumberFormat="0" applyAlignment="0" applyProtection="0">
      <alignment vertical="center"/>
    </xf>
    <xf numFmtId="0" fontId="30" fillId="9" borderId="10" applyNumberFormat="0" applyAlignment="0" applyProtection="0">
      <alignment vertical="center"/>
    </xf>
    <xf numFmtId="0" fontId="30" fillId="9" borderId="10" applyNumberFormat="0" applyAlignment="0" applyProtection="0">
      <alignment vertical="center"/>
    </xf>
    <xf numFmtId="0" fontId="30" fillId="9" borderId="10" applyNumberFormat="0" applyAlignment="0" applyProtection="0">
      <alignment vertical="center"/>
    </xf>
    <xf numFmtId="0" fontId="30" fillId="9" borderId="10" applyNumberFormat="0" applyAlignment="0" applyProtection="0">
      <alignment vertical="center"/>
    </xf>
    <xf numFmtId="0" fontId="30" fillId="9" borderId="10" applyNumberFormat="0" applyAlignment="0" applyProtection="0">
      <alignment vertical="center"/>
    </xf>
    <xf numFmtId="0" fontId="30" fillId="9" borderId="10" applyNumberFormat="0" applyAlignment="0" applyProtection="0">
      <alignment vertical="center"/>
    </xf>
    <xf numFmtId="0" fontId="30" fillId="9" borderId="10" applyNumberFormat="0" applyAlignment="0" applyProtection="0">
      <alignment vertical="center"/>
    </xf>
    <xf numFmtId="0" fontId="30" fillId="9" borderId="10" applyNumberFormat="0" applyAlignment="0" applyProtection="0">
      <alignment vertical="center"/>
    </xf>
    <xf numFmtId="0" fontId="30" fillId="9" borderId="10" applyNumberFormat="0" applyAlignment="0" applyProtection="0">
      <alignment vertical="center"/>
    </xf>
    <xf numFmtId="0" fontId="30" fillId="9" borderId="10" applyNumberFormat="0" applyAlignment="0" applyProtection="0">
      <alignment vertical="center"/>
    </xf>
    <xf numFmtId="0" fontId="30" fillId="9" borderId="10" applyNumberFormat="0" applyAlignment="0" applyProtection="0">
      <alignment vertical="center"/>
    </xf>
    <xf numFmtId="0" fontId="30" fillId="9" borderId="10" applyNumberFormat="0" applyAlignment="0" applyProtection="0">
      <alignment vertical="center"/>
    </xf>
    <xf numFmtId="0" fontId="30" fillId="9" borderId="10" applyNumberFormat="0" applyAlignment="0" applyProtection="0">
      <alignment vertical="center"/>
    </xf>
    <xf numFmtId="0" fontId="30" fillId="9" borderId="10" applyNumberFormat="0" applyAlignment="0" applyProtection="0">
      <alignment vertical="center"/>
    </xf>
    <xf numFmtId="0" fontId="30" fillId="9" borderId="10" applyNumberFormat="0" applyAlignment="0" applyProtection="0">
      <alignment vertical="center"/>
    </xf>
    <xf numFmtId="0" fontId="30" fillId="9" borderId="10" applyNumberFormat="0" applyAlignment="0" applyProtection="0">
      <alignment vertical="center"/>
    </xf>
    <xf numFmtId="0" fontId="30" fillId="9" borderId="10" applyNumberFormat="0" applyAlignment="0" applyProtection="0">
      <alignment vertical="center"/>
    </xf>
    <xf numFmtId="0" fontId="30" fillId="9" borderId="10" applyNumberFormat="0" applyAlignment="0" applyProtection="0">
      <alignment vertical="center"/>
    </xf>
    <xf numFmtId="0" fontId="30" fillId="9" borderId="10" applyNumberFormat="0" applyAlignment="0" applyProtection="0">
      <alignment vertical="center"/>
    </xf>
    <xf numFmtId="0" fontId="30" fillId="9" borderId="10" applyNumberFormat="0" applyAlignment="0" applyProtection="0">
      <alignment vertical="center"/>
    </xf>
    <xf numFmtId="0" fontId="30" fillId="9" borderId="10" applyNumberFormat="0" applyAlignment="0" applyProtection="0">
      <alignment vertical="center"/>
    </xf>
    <xf numFmtId="0" fontId="30" fillId="9" borderId="10" applyNumberFormat="0" applyAlignment="0" applyProtection="0">
      <alignment vertical="center"/>
    </xf>
    <xf numFmtId="0" fontId="30" fillId="9" borderId="10" applyNumberFormat="0" applyAlignment="0" applyProtection="0">
      <alignment vertical="center"/>
    </xf>
    <xf numFmtId="0" fontId="30" fillId="9" borderId="10" applyNumberFormat="0" applyAlignment="0" applyProtection="0">
      <alignment vertical="center"/>
    </xf>
    <xf numFmtId="0" fontId="30" fillId="9" borderId="10" applyNumberFormat="0" applyAlignment="0" applyProtection="0">
      <alignment vertical="center"/>
    </xf>
    <xf numFmtId="0" fontId="30" fillId="9" borderId="10" applyNumberFormat="0" applyAlignment="0" applyProtection="0">
      <alignment vertical="center"/>
    </xf>
    <xf numFmtId="0" fontId="30" fillId="9" borderId="10" applyNumberFormat="0" applyAlignment="0" applyProtection="0">
      <alignment vertical="center"/>
    </xf>
    <xf numFmtId="0" fontId="30" fillId="9" borderId="10" applyNumberFormat="0" applyAlignment="0" applyProtection="0">
      <alignment vertical="center"/>
    </xf>
    <xf numFmtId="0" fontId="30" fillId="9" borderId="10" applyNumberFormat="0" applyAlignment="0" applyProtection="0">
      <alignment vertical="center"/>
    </xf>
    <xf numFmtId="0" fontId="30" fillId="9" borderId="10" applyNumberFormat="0" applyAlignment="0" applyProtection="0">
      <alignment vertical="center"/>
    </xf>
    <xf numFmtId="0" fontId="30" fillId="9" borderId="10" applyNumberFormat="0" applyAlignment="0" applyProtection="0">
      <alignment vertical="center"/>
    </xf>
    <xf numFmtId="0" fontId="30" fillId="9" borderId="10" applyNumberFormat="0" applyAlignment="0" applyProtection="0">
      <alignment vertical="center"/>
    </xf>
    <xf numFmtId="0" fontId="30" fillId="9" borderId="10" applyNumberFormat="0" applyAlignment="0" applyProtection="0">
      <alignment vertical="center"/>
    </xf>
    <xf numFmtId="0" fontId="30" fillId="9" borderId="10" applyNumberFormat="0" applyAlignment="0" applyProtection="0">
      <alignment vertical="center"/>
    </xf>
    <xf numFmtId="0" fontId="30" fillId="9" borderId="10" applyNumberFormat="0" applyAlignment="0" applyProtection="0">
      <alignment vertical="center"/>
    </xf>
    <xf numFmtId="0" fontId="30" fillId="9" borderId="10" applyNumberFormat="0" applyAlignment="0" applyProtection="0">
      <alignment vertical="center"/>
    </xf>
    <xf numFmtId="0" fontId="30" fillId="9" borderId="10" applyNumberFormat="0" applyAlignment="0" applyProtection="0">
      <alignment vertical="center"/>
    </xf>
    <xf numFmtId="0" fontId="30" fillId="9" borderId="10" applyNumberFormat="0" applyAlignment="0" applyProtection="0">
      <alignment vertical="center"/>
    </xf>
    <xf numFmtId="0" fontId="30" fillId="9" borderId="10" applyNumberFormat="0" applyAlignment="0" applyProtection="0">
      <alignment vertical="center"/>
    </xf>
    <xf numFmtId="0" fontId="30" fillId="9" borderId="10" applyNumberFormat="0" applyAlignment="0" applyProtection="0">
      <alignment vertical="center"/>
    </xf>
    <xf numFmtId="0" fontId="30" fillId="9" borderId="10" applyNumberFormat="0" applyAlignment="0" applyProtection="0">
      <alignment vertical="center"/>
    </xf>
    <xf numFmtId="0" fontId="30" fillId="9" borderId="10" applyNumberFormat="0" applyAlignment="0" applyProtection="0">
      <alignment vertical="center"/>
    </xf>
    <xf numFmtId="0" fontId="30" fillId="9" borderId="10" applyNumberFormat="0" applyAlignment="0" applyProtection="0">
      <alignment vertical="center"/>
    </xf>
    <xf numFmtId="0" fontId="30" fillId="9" borderId="10" applyNumberFormat="0" applyAlignment="0" applyProtection="0">
      <alignment vertical="center"/>
    </xf>
    <xf numFmtId="0" fontId="30" fillId="9" borderId="10" applyNumberFormat="0" applyAlignment="0" applyProtection="0">
      <alignment vertical="center"/>
    </xf>
    <xf numFmtId="0" fontId="30" fillId="9" borderId="10" applyNumberFormat="0" applyAlignment="0" applyProtection="0">
      <alignment vertical="center"/>
    </xf>
    <xf numFmtId="0" fontId="30" fillId="9" borderId="10" applyNumberFormat="0" applyAlignment="0" applyProtection="0">
      <alignment vertical="center"/>
    </xf>
    <xf numFmtId="0" fontId="30" fillId="9" borderId="10" applyNumberFormat="0" applyAlignment="0" applyProtection="0">
      <alignment vertical="center"/>
    </xf>
    <xf numFmtId="0" fontId="30" fillId="9" borderId="10" applyNumberFormat="0" applyAlignment="0" applyProtection="0">
      <alignment vertical="center"/>
    </xf>
    <xf numFmtId="0" fontId="30" fillId="9" borderId="10" applyNumberFormat="0" applyAlignment="0" applyProtection="0">
      <alignment vertical="center"/>
    </xf>
    <xf numFmtId="0" fontId="30" fillId="9" borderId="10" applyNumberFormat="0" applyAlignment="0" applyProtection="0">
      <alignment vertical="center"/>
    </xf>
    <xf numFmtId="0" fontId="30" fillId="9" borderId="10" applyNumberFormat="0" applyAlignment="0" applyProtection="0">
      <alignment vertical="center"/>
    </xf>
    <xf numFmtId="0" fontId="30" fillId="9" borderId="10" applyNumberFormat="0" applyAlignment="0" applyProtection="0">
      <alignment vertical="center"/>
    </xf>
    <xf numFmtId="0" fontId="30" fillId="9" borderId="10" applyNumberFormat="0" applyAlignment="0" applyProtection="0">
      <alignment vertical="center"/>
    </xf>
    <xf numFmtId="0" fontId="30" fillId="9" borderId="10" applyNumberFormat="0" applyAlignment="0" applyProtection="0">
      <alignment vertical="center"/>
    </xf>
    <xf numFmtId="0" fontId="30" fillId="9" borderId="10" applyNumberFormat="0" applyAlignment="0" applyProtection="0">
      <alignment vertical="center"/>
    </xf>
    <xf numFmtId="0" fontId="30" fillId="9" borderId="10" applyNumberFormat="0" applyAlignment="0" applyProtection="0">
      <alignment vertical="center"/>
    </xf>
    <xf numFmtId="0" fontId="30" fillId="9" borderId="10" applyNumberFormat="0" applyAlignment="0" applyProtection="0">
      <alignment vertical="center"/>
    </xf>
    <xf numFmtId="0" fontId="30" fillId="9" borderId="10" applyNumberFormat="0" applyAlignment="0" applyProtection="0">
      <alignment vertical="center"/>
    </xf>
    <xf numFmtId="0" fontId="30" fillId="9" borderId="10" applyNumberFormat="0" applyAlignment="0" applyProtection="0">
      <alignment vertical="center"/>
    </xf>
    <xf numFmtId="0" fontId="30" fillId="9" borderId="10" applyNumberFormat="0" applyAlignment="0" applyProtection="0">
      <alignment vertical="center"/>
    </xf>
    <xf numFmtId="0" fontId="30" fillId="9" borderId="10" applyNumberFormat="0" applyAlignment="0" applyProtection="0">
      <alignment vertical="center"/>
    </xf>
    <xf numFmtId="0" fontId="30" fillId="9" borderId="10" applyNumberFormat="0" applyAlignment="0" applyProtection="0">
      <alignment vertical="center"/>
    </xf>
    <xf numFmtId="0" fontId="30" fillId="9" borderId="10" applyNumberFormat="0" applyAlignment="0" applyProtection="0">
      <alignment vertical="center"/>
    </xf>
    <xf numFmtId="0" fontId="30" fillId="9" borderId="10" applyNumberFormat="0" applyAlignment="0" applyProtection="0">
      <alignment vertical="center"/>
    </xf>
    <xf numFmtId="0" fontId="30" fillId="9" borderId="10" applyNumberFormat="0" applyAlignment="0" applyProtection="0">
      <alignment vertical="center"/>
    </xf>
    <xf numFmtId="0" fontId="30" fillId="9" borderId="10" applyNumberFormat="0" applyAlignment="0" applyProtection="0">
      <alignment vertical="center"/>
    </xf>
    <xf numFmtId="0" fontId="30" fillId="9" borderId="10" applyNumberFormat="0" applyAlignment="0" applyProtection="0">
      <alignment vertical="center"/>
    </xf>
    <xf numFmtId="0" fontId="30" fillId="9" borderId="10" applyNumberFormat="0" applyAlignment="0" applyProtection="0">
      <alignment vertical="center"/>
    </xf>
    <xf numFmtId="0" fontId="30" fillId="9" borderId="10" applyNumberFormat="0" applyAlignment="0" applyProtection="0">
      <alignment vertical="center"/>
    </xf>
    <xf numFmtId="0" fontId="30" fillId="9" borderId="10" applyNumberFormat="0" applyAlignment="0" applyProtection="0">
      <alignment vertical="center"/>
    </xf>
    <xf numFmtId="0" fontId="30" fillId="9" borderId="10" applyNumberFormat="0" applyAlignment="0" applyProtection="0">
      <alignment vertical="center"/>
    </xf>
    <xf numFmtId="0" fontId="30" fillId="9" borderId="10" applyNumberFormat="0" applyAlignment="0" applyProtection="0">
      <alignment vertical="center"/>
    </xf>
    <xf numFmtId="0" fontId="30" fillId="9" borderId="10" applyNumberFormat="0" applyAlignment="0" applyProtection="0">
      <alignment vertical="center"/>
    </xf>
    <xf numFmtId="0" fontId="30" fillId="9" borderId="10" applyNumberFormat="0" applyAlignment="0" applyProtection="0">
      <alignment vertical="center"/>
    </xf>
    <xf numFmtId="0" fontId="30" fillId="9" borderId="10" applyNumberFormat="0" applyAlignment="0" applyProtection="0">
      <alignment vertical="center"/>
    </xf>
    <xf numFmtId="0" fontId="30" fillId="9" borderId="10" applyNumberFormat="0" applyAlignment="0" applyProtection="0">
      <alignment vertical="center"/>
    </xf>
    <xf numFmtId="0" fontId="30" fillId="9" borderId="10" applyNumberFormat="0" applyAlignment="0" applyProtection="0">
      <alignment vertical="center"/>
    </xf>
    <xf numFmtId="0" fontId="131" fillId="9" borderId="10" applyNumberFormat="0" applyAlignment="0" applyProtection="0">
      <alignment vertical="center"/>
    </xf>
    <xf numFmtId="0" fontId="131" fillId="9" borderId="10" applyNumberFormat="0" applyAlignment="0" applyProtection="0">
      <alignment vertical="center"/>
    </xf>
    <xf numFmtId="0" fontId="131" fillId="9" borderId="10" applyNumberFormat="0" applyAlignment="0" applyProtection="0">
      <alignment vertical="center"/>
    </xf>
    <xf numFmtId="0" fontId="131" fillId="9" borderId="10" applyNumberFormat="0" applyAlignment="0" applyProtection="0">
      <alignment vertical="center"/>
    </xf>
    <xf numFmtId="0" fontId="131" fillId="9" borderId="10" applyNumberFormat="0" applyAlignment="0" applyProtection="0">
      <alignment vertical="center"/>
    </xf>
    <xf numFmtId="0" fontId="131" fillId="9" borderId="10" applyNumberFormat="0" applyAlignment="0" applyProtection="0">
      <alignment vertical="center"/>
    </xf>
    <xf numFmtId="0" fontId="131" fillId="9" borderId="10" applyNumberFormat="0" applyAlignment="0" applyProtection="0">
      <alignment vertical="center"/>
    </xf>
    <xf numFmtId="0" fontId="131" fillId="9" borderId="10" applyNumberFormat="0" applyAlignment="0" applyProtection="0">
      <alignment vertical="center"/>
    </xf>
    <xf numFmtId="0" fontId="131" fillId="9" borderId="10" applyNumberFormat="0" applyAlignment="0" applyProtection="0">
      <alignment vertical="center"/>
    </xf>
    <xf numFmtId="0" fontId="131" fillId="9" borderId="10" applyNumberFormat="0" applyAlignment="0" applyProtection="0">
      <alignment vertical="center"/>
    </xf>
    <xf numFmtId="0" fontId="131" fillId="9" borderId="10" applyNumberFormat="0" applyAlignment="0" applyProtection="0">
      <alignment vertical="center"/>
    </xf>
    <xf numFmtId="0" fontId="131" fillId="9" borderId="10" applyNumberFormat="0" applyAlignment="0" applyProtection="0">
      <alignment vertical="center"/>
    </xf>
    <xf numFmtId="0" fontId="131" fillId="9" borderId="10" applyNumberFormat="0" applyAlignment="0" applyProtection="0">
      <alignment vertical="center"/>
    </xf>
    <xf numFmtId="0" fontId="131" fillId="9" borderId="10" applyNumberFormat="0" applyAlignment="0" applyProtection="0">
      <alignment vertical="center"/>
    </xf>
    <xf numFmtId="0" fontId="182" fillId="69" borderId="191" applyNumberFormat="0" applyAlignment="0" applyProtection="0">
      <alignment vertical="center"/>
    </xf>
    <xf numFmtId="0" fontId="131" fillId="9" borderId="10" applyNumberFormat="0" applyAlignment="0" applyProtection="0">
      <alignment vertical="center"/>
    </xf>
    <xf numFmtId="0" fontId="131" fillId="9" borderId="10" applyNumberFormat="0" applyAlignment="0" applyProtection="0">
      <alignment vertical="center"/>
    </xf>
    <xf numFmtId="0" fontId="131" fillId="9" borderId="10" applyNumberFormat="0" applyAlignment="0" applyProtection="0">
      <alignment vertical="center"/>
    </xf>
    <xf numFmtId="0" fontId="131" fillId="9" borderId="10" applyNumberFormat="0" applyAlignment="0" applyProtection="0">
      <alignment vertical="center"/>
    </xf>
    <xf numFmtId="0" fontId="131" fillId="9" borderId="10" applyNumberFormat="0" applyAlignment="0" applyProtection="0">
      <alignment vertical="center"/>
    </xf>
    <xf numFmtId="0" fontId="131" fillId="9" borderId="10" applyNumberFormat="0" applyAlignment="0" applyProtection="0">
      <alignment vertical="center"/>
    </xf>
    <xf numFmtId="0" fontId="131" fillId="9" borderId="10" applyNumberFormat="0" applyAlignment="0" applyProtection="0">
      <alignment vertical="center"/>
    </xf>
    <xf numFmtId="0" fontId="131" fillId="9" borderId="10" applyNumberFormat="0" applyAlignment="0" applyProtection="0">
      <alignment vertical="center"/>
    </xf>
    <xf numFmtId="0" fontId="131" fillId="9" borderId="10" applyNumberFormat="0" applyAlignment="0" applyProtection="0">
      <alignment vertical="center"/>
    </xf>
    <xf numFmtId="0" fontId="131" fillId="9" borderId="10" applyNumberFormat="0" applyAlignment="0" applyProtection="0">
      <alignment vertical="center"/>
    </xf>
    <xf numFmtId="0" fontId="131" fillId="9" borderId="10" applyNumberFormat="0" applyAlignment="0" applyProtection="0">
      <alignment vertical="center"/>
    </xf>
    <xf numFmtId="0" fontId="131" fillId="9" borderId="10" applyNumberFormat="0" applyAlignment="0" applyProtection="0">
      <alignment vertical="center"/>
    </xf>
    <xf numFmtId="0" fontId="131" fillId="9" borderId="10" applyNumberFormat="0" applyAlignment="0" applyProtection="0">
      <alignment vertical="center"/>
    </xf>
    <xf numFmtId="0" fontId="131" fillId="9" borderId="10" applyNumberFormat="0" applyAlignment="0" applyProtection="0">
      <alignment vertical="center"/>
    </xf>
    <xf numFmtId="0" fontId="131" fillId="9" borderId="10" applyNumberFormat="0" applyAlignment="0" applyProtection="0">
      <alignment vertical="center"/>
    </xf>
    <xf numFmtId="0" fontId="131" fillId="9" borderId="10" applyNumberFormat="0" applyAlignment="0" applyProtection="0">
      <alignment vertical="center"/>
    </xf>
    <xf numFmtId="0" fontId="131" fillId="9" borderId="10" applyNumberFormat="0" applyAlignment="0" applyProtection="0">
      <alignment vertical="center"/>
    </xf>
    <xf numFmtId="0" fontId="131" fillId="9" borderId="10" applyNumberFormat="0" applyAlignment="0" applyProtection="0">
      <alignment vertical="center"/>
    </xf>
    <xf numFmtId="0" fontId="131" fillId="9" borderId="10" applyNumberFormat="0" applyAlignment="0" applyProtection="0">
      <alignment vertical="center"/>
    </xf>
    <xf numFmtId="0" fontId="131" fillId="9" borderId="10" applyNumberFormat="0" applyAlignment="0" applyProtection="0">
      <alignment vertical="center"/>
    </xf>
    <xf numFmtId="0" fontId="131" fillId="9" borderId="10" applyNumberFormat="0" applyAlignment="0" applyProtection="0">
      <alignment vertical="center"/>
    </xf>
    <xf numFmtId="0" fontId="131" fillId="9" borderId="10" applyNumberFormat="0" applyAlignment="0" applyProtection="0">
      <alignment vertical="center"/>
    </xf>
    <xf numFmtId="0" fontId="131" fillId="9" borderId="10" applyNumberFormat="0" applyAlignment="0" applyProtection="0">
      <alignment vertical="center"/>
    </xf>
    <xf numFmtId="0" fontId="131" fillId="9" borderId="10" applyNumberFormat="0" applyAlignment="0" applyProtection="0">
      <alignment vertical="center"/>
    </xf>
    <xf numFmtId="0" fontId="131" fillId="9" borderId="10" applyNumberFormat="0" applyAlignment="0" applyProtection="0">
      <alignment vertical="center"/>
    </xf>
    <xf numFmtId="0" fontId="131" fillId="9" borderId="10" applyNumberFormat="0" applyAlignment="0" applyProtection="0">
      <alignment vertical="center"/>
    </xf>
    <xf numFmtId="0" fontId="131" fillId="9" borderId="10" applyNumberFormat="0" applyAlignment="0" applyProtection="0">
      <alignment vertical="center"/>
    </xf>
    <xf numFmtId="0" fontId="131" fillId="9" borderId="10" applyNumberFormat="0" applyAlignment="0" applyProtection="0">
      <alignment vertical="center"/>
    </xf>
    <xf numFmtId="0" fontId="131" fillId="9" borderId="10" applyNumberFormat="0" applyAlignment="0" applyProtection="0">
      <alignment vertical="center"/>
    </xf>
    <xf numFmtId="0" fontId="131" fillId="9" borderId="10" applyNumberFormat="0" applyAlignment="0" applyProtection="0">
      <alignment vertical="center"/>
    </xf>
    <xf numFmtId="0" fontId="131" fillId="9" borderId="10" applyNumberFormat="0" applyAlignment="0" applyProtection="0">
      <alignment vertical="center"/>
    </xf>
    <xf numFmtId="0" fontId="131" fillId="9" borderId="10" applyNumberFormat="0" applyAlignment="0" applyProtection="0">
      <alignment vertical="center"/>
    </xf>
    <xf numFmtId="0" fontId="131" fillId="9" borderId="10" applyNumberFormat="0" applyAlignment="0" applyProtection="0">
      <alignment vertical="center"/>
    </xf>
    <xf numFmtId="0" fontId="131" fillId="9" borderId="10" applyNumberFormat="0" applyAlignment="0" applyProtection="0">
      <alignment vertical="center"/>
    </xf>
    <xf numFmtId="0" fontId="131" fillId="9" borderId="10" applyNumberFormat="0" applyAlignment="0" applyProtection="0">
      <alignment vertical="center"/>
    </xf>
    <xf numFmtId="0" fontId="131" fillId="9" borderId="10" applyNumberFormat="0" applyAlignment="0" applyProtection="0">
      <alignment vertical="center"/>
    </xf>
    <xf numFmtId="0" fontId="131" fillId="9" borderId="10" applyNumberFormat="0" applyAlignment="0" applyProtection="0">
      <alignment vertical="center"/>
    </xf>
    <xf numFmtId="0" fontId="131" fillId="9" borderId="10" applyNumberFormat="0" applyAlignment="0" applyProtection="0">
      <alignment vertical="center"/>
    </xf>
    <xf numFmtId="0" fontId="131" fillId="9" borderId="10" applyNumberFormat="0" applyAlignment="0" applyProtection="0">
      <alignment vertical="center"/>
    </xf>
    <xf numFmtId="0" fontId="131" fillId="9" borderId="10" applyNumberFormat="0" applyAlignment="0" applyProtection="0">
      <alignment vertical="center"/>
    </xf>
    <xf numFmtId="0" fontId="131" fillId="9" borderId="10" applyNumberFormat="0" applyAlignment="0" applyProtection="0">
      <alignment vertical="center"/>
    </xf>
    <xf numFmtId="0" fontId="131" fillId="9" borderId="10" applyNumberFormat="0" applyAlignment="0" applyProtection="0">
      <alignment vertical="center"/>
    </xf>
    <xf numFmtId="0" fontId="131" fillId="9" borderId="10" applyNumberFormat="0" applyAlignment="0" applyProtection="0">
      <alignment vertical="center"/>
    </xf>
    <xf numFmtId="0" fontId="131" fillId="9" borderId="10" applyNumberFormat="0" applyAlignment="0" applyProtection="0">
      <alignment vertical="center"/>
    </xf>
    <xf numFmtId="0" fontId="131" fillId="9" borderId="10" applyNumberFormat="0" applyAlignment="0" applyProtection="0">
      <alignment vertical="center"/>
    </xf>
    <xf numFmtId="0" fontId="131" fillId="9" borderId="10" applyNumberFormat="0" applyAlignment="0" applyProtection="0">
      <alignment vertical="center"/>
    </xf>
    <xf numFmtId="0" fontId="131" fillId="9" borderId="10" applyNumberFormat="0" applyAlignment="0" applyProtection="0">
      <alignment vertical="center"/>
    </xf>
    <xf numFmtId="0" fontId="131" fillId="9" borderId="10" applyNumberFormat="0" applyAlignment="0" applyProtection="0">
      <alignment vertical="center"/>
    </xf>
    <xf numFmtId="0" fontId="131" fillId="9" borderId="10" applyNumberFormat="0" applyAlignment="0" applyProtection="0">
      <alignment vertical="center"/>
    </xf>
    <xf numFmtId="0" fontId="131" fillId="9" borderId="10" applyNumberFormat="0" applyAlignment="0" applyProtection="0">
      <alignment vertical="center"/>
    </xf>
    <xf numFmtId="0" fontId="131" fillId="9" borderId="10" applyNumberFormat="0" applyAlignment="0" applyProtection="0">
      <alignment vertical="center"/>
    </xf>
    <xf numFmtId="0" fontId="131" fillId="9" borderId="10" applyNumberFormat="0" applyAlignment="0" applyProtection="0">
      <alignment vertical="center"/>
    </xf>
    <xf numFmtId="0" fontId="131" fillId="9" borderId="10" applyNumberFormat="0" applyAlignment="0" applyProtection="0">
      <alignment vertical="center"/>
    </xf>
    <xf numFmtId="0" fontId="131" fillId="9" borderId="10" applyNumberFormat="0" applyAlignment="0" applyProtection="0">
      <alignment vertical="center"/>
    </xf>
    <xf numFmtId="0" fontId="131" fillId="9" borderId="10" applyNumberFormat="0" applyAlignment="0" applyProtection="0">
      <alignment vertical="center"/>
    </xf>
    <xf numFmtId="0" fontId="131" fillId="9" borderId="10" applyNumberFormat="0" applyAlignment="0" applyProtection="0">
      <alignment vertical="center"/>
    </xf>
    <xf numFmtId="0" fontId="131" fillId="9" borderId="10" applyNumberFormat="0" applyAlignment="0" applyProtection="0">
      <alignment vertical="center"/>
    </xf>
    <xf numFmtId="0" fontId="131" fillId="9" borderId="10" applyNumberFormat="0" applyAlignment="0" applyProtection="0">
      <alignment vertical="center"/>
    </xf>
    <xf numFmtId="0" fontId="131" fillId="9" borderId="10" applyNumberFormat="0" applyAlignment="0" applyProtection="0">
      <alignment vertical="center"/>
    </xf>
    <xf numFmtId="0" fontId="131" fillId="9" borderId="10" applyNumberFormat="0" applyAlignment="0" applyProtection="0">
      <alignment vertical="center"/>
    </xf>
    <xf numFmtId="0" fontId="131" fillId="9" borderId="10" applyNumberFormat="0" applyAlignment="0" applyProtection="0">
      <alignment vertical="center"/>
    </xf>
    <xf numFmtId="0" fontId="131" fillId="9" borderId="10" applyNumberFormat="0" applyAlignment="0" applyProtection="0">
      <alignment vertical="center"/>
    </xf>
    <xf numFmtId="0" fontId="131" fillId="9" borderId="10" applyNumberFormat="0" applyAlignment="0" applyProtection="0">
      <alignment vertical="center"/>
    </xf>
    <xf numFmtId="0" fontId="131" fillId="9" borderId="10" applyNumberFormat="0" applyAlignment="0" applyProtection="0">
      <alignment vertical="center"/>
    </xf>
    <xf numFmtId="0" fontId="131" fillId="9" borderId="10" applyNumberFormat="0" applyAlignment="0" applyProtection="0">
      <alignment vertical="center"/>
    </xf>
    <xf numFmtId="0" fontId="131" fillId="9" borderId="10" applyNumberFormat="0" applyAlignment="0" applyProtection="0">
      <alignment vertical="center"/>
    </xf>
    <xf numFmtId="0" fontId="131" fillId="9" borderId="10" applyNumberFormat="0" applyAlignment="0" applyProtection="0">
      <alignment vertical="center"/>
    </xf>
    <xf numFmtId="0" fontId="131" fillId="9" borderId="10" applyNumberFormat="0" applyAlignment="0" applyProtection="0">
      <alignment vertical="center"/>
    </xf>
    <xf numFmtId="0" fontId="131" fillId="9" borderId="10" applyNumberFormat="0" applyAlignment="0" applyProtection="0">
      <alignment vertical="center"/>
    </xf>
    <xf numFmtId="0" fontId="131" fillId="9" borderId="10" applyNumberFormat="0" applyAlignment="0" applyProtection="0">
      <alignment vertical="center"/>
    </xf>
    <xf numFmtId="0" fontId="131" fillId="9" borderId="10" applyNumberFormat="0" applyAlignment="0" applyProtection="0">
      <alignment vertical="center"/>
    </xf>
    <xf numFmtId="0" fontId="131" fillId="9" borderId="10" applyNumberFormat="0" applyAlignment="0" applyProtection="0">
      <alignment vertical="center"/>
    </xf>
    <xf numFmtId="0" fontId="131" fillId="9" borderId="10" applyNumberFormat="0" applyAlignment="0" applyProtection="0">
      <alignment vertical="center"/>
    </xf>
    <xf numFmtId="0" fontId="131" fillId="9" borderId="10" applyNumberFormat="0" applyAlignment="0" applyProtection="0">
      <alignment vertical="center"/>
    </xf>
    <xf numFmtId="0" fontId="131" fillId="9" borderId="10" applyNumberFormat="0" applyAlignment="0" applyProtection="0">
      <alignment vertical="center"/>
    </xf>
    <xf numFmtId="0" fontId="131" fillId="9" borderId="10" applyNumberFormat="0" applyAlignment="0" applyProtection="0">
      <alignment vertical="center"/>
    </xf>
    <xf numFmtId="0" fontId="131" fillId="9" borderId="10" applyNumberFormat="0" applyAlignment="0" applyProtection="0">
      <alignment vertical="center"/>
    </xf>
    <xf numFmtId="0" fontId="131" fillId="9" borderId="10" applyNumberFormat="0" applyAlignment="0" applyProtection="0">
      <alignment vertical="center"/>
    </xf>
    <xf numFmtId="0" fontId="131" fillId="9" borderId="10" applyNumberFormat="0" applyAlignment="0" applyProtection="0">
      <alignment vertical="center"/>
    </xf>
    <xf numFmtId="0" fontId="131" fillId="9" borderId="10" applyNumberFormat="0" applyAlignment="0" applyProtection="0">
      <alignment vertical="center"/>
    </xf>
    <xf numFmtId="0" fontId="131" fillId="9" borderId="10" applyNumberFormat="0" applyAlignment="0" applyProtection="0">
      <alignment vertical="center"/>
    </xf>
    <xf numFmtId="0" fontId="131" fillId="9" borderId="10" applyNumberFormat="0" applyAlignment="0" applyProtection="0">
      <alignment vertical="center"/>
    </xf>
    <xf numFmtId="0" fontId="131" fillId="9" borderId="10" applyNumberFormat="0" applyAlignment="0" applyProtection="0">
      <alignment vertical="center"/>
    </xf>
    <xf numFmtId="0" fontId="131" fillId="9" borderId="10" applyNumberFormat="0" applyAlignment="0" applyProtection="0">
      <alignment vertical="center"/>
    </xf>
    <xf numFmtId="0" fontId="131" fillId="9" borderId="10" applyNumberFormat="0" applyAlignment="0" applyProtection="0">
      <alignment vertical="center"/>
    </xf>
    <xf numFmtId="0" fontId="131" fillId="9" borderId="10" applyNumberFormat="0" applyAlignment="0" applyProtection="0">
      <alignment vertical="center"/>
    </xf>
    <xf numFmtId="0" fontId="131" fillId="9" borderId="10" applyNumberFormat="0" applyAlignment="0" applyProtection="0">
      <alignment vertical="center"/>
    </xf>
    <xf numFmtId="0" fontId="131" fillId="9" borderId="10" applyNumberFormat="0" applyAlignment="0" applyProtection="0">
      <alignment vertical="center"/>
    </xf>
    <xf numFmtId="0" fontId="131" fillId="9" borderId="10" applyNumberFormat="0" applyAlignment="0" applyProtection="0">
      <alignment vertical="center"/>
    </xf>
    <xf numFmtId="0" fontId="131" fillId="9" borderId="10" applyNumberFormat="0" applyAlignment="0" applyProtection="0">
      <alignment vertical="center"/>
    </xf>
    <xf numFmtId="0" fontId="131" fillId="9" borderId="10" applyNumberFormat="0" applyAlignment="0" applyProtection="0">
      <alignment vertical="center"/>
    </xf>
    <xf numFmtId="0" fontId="131" fillId="9" borderId="10" applyNumberFormat="0" applyAlignment="0" applyProtection="0">
      <alignment vertical="center"/>
    </xf>
    <xf numFmtId="0" fontId="131" fillId="9" borderId="10" applyNumberFormat="0" applyAlignment="0" applyProtection="0">
      <alignment vertical="center"/>
    </xf>
    <xf numFmtId="0" fontId="131" fillId="9" borderId="10" applyNumberFormat="0" applyAlignment="0" applyProtection="0">
      <alignment vertical="center"/>
    </xf>
    <xf numFmtId="0" fontId="131" fillId="9" borderId="10" applyNumberFormat="0" applyAlignment="0" applyProtection="0">
      <alignment vertical="center"/>
    </xf>
    <xf numFmtId="0" fontId="131" fillId="9" borderId="10" applyNumberFormat="0" applyAlignment="0" applyProtection="0">
      <alignment vertical="center"/>
    </xf>
    <xf numFmtId="0" fontId="131" fillId="9" borderId="10" applyNumberFormat="0" applyAlignment="0" applyProtection="0">
      <alignment vertical="center"/>
    </xf>
    <xf numFmtId="0" fontId="131" fillId="9" borderId="10" applyNumberFormat="0" applyAlignment="0" applyProtection="0">
      <alignment vertical="center"/>
    </xf>
    <xf numFmtId="0" fontId="131" fillId="9" borderId="10" applyNumberFormat="0" applyAlignment="0" applyProtection="0">
      <alignment vertical="center"/>
    </xf>
    <xf numFmtId="0" fontId="131" fillId="9" borderId="10" applyNumberFormat="0" applyAlignment="0" applyProtection="0">
      <alignment vertical="center"/>
    </xf>
    <xf numFmtId="0" fontId="131" fillId="9" borderId="10" applyNumberFormat="0" applyAlignment="0" applyProtection="0">
      <alignment vertical="center"/>
    </xf>
    <xf numFmtId="0" fontId="131" fillId="9" borderId="10" applyNumberFormat="0" applyAlignment="0" applyProtection="0">
      <alignment vertical="center"/>
    </xf>
    <xf numFmtId="0" fontId="131" fillId="9" borderId="10" applyNumberFormat="0" applyAlignment="0" applyProtection="0">
      <alignment vertical="center"/>
    </xf>
    <xf numFmtId="0" fontId="131" fillId="9" borderId="10" applyNumberFormat="0" applyAlignment="0" applyProtection="0">
      <alignment vertical="center"/>
    </xf>
    <xf numFmtId="0" fontId="131" fillId="9" borderId="10" applyNumberFormat="0" applyAlignment="0" applyProtection="0">
      <alignment vertical="center"/>
    </xf>
    <xf numFmtId="0" fontId="131" fillId="9" borderId="10" applyNumberFormat="0" applyAlignment="0" applyProtection="0">
      <alignment vertical="center"/>
    </xf>
    <xf numFmtId="0" fontId="131" fillId="9" borderId="10" applyNumberFormat="0" applyAlignment="0" applyProtection="0">
      <alignment vertical="center"/>
    </xf>
    <xf numFmtId="0" fontId="131" fillId="9" borderId="10" applyNumberFormat="0" applyAlignment="0" applyProtection="0">
      <alignment vertical="center"/>
    </xf>
    <xf numFmtId="0" fontId="131" fillId="9" borderId="10" applyNumberFormat="0" applyAlignment="0" applyProtection="0">
      <alignment vertical="center"/>
    </xf>
    <xf numFmtId="0" fontId="131" fillId="9" borderId="10" applyNumberFormat="0" applyAlignment="0" applyProtection="0">
      <alignment vertical="center"/>
    </xf>
    <xf numFmtId="0" fontId="131" fillId="9" borderId="10" applyNumberFormat="0" applyAlignment="0" applyProtection="0">
      <alignment vertical="center"/>
    </xf>
    <xf numFmtId="0" fontId="131" fillId="9" borderId="10" applyNumberFormat="0" applyAlignment="0" applyProtection="0">
      <alignment vertical="center"/>
    </xf>
    <xf numFmtId="0" fontId="131" fillId="9" borderId="10" applyNumberFormat="0" applyAlignment="0" applyProtection="0">
      <alignment vertical="center"/>
    </xf>
    <xf numFmtId="0" fontId="131" fillId="9" borderId="10" applyNumberFormat="0" applyAlignment="0" applyProtection="0">
      <alignment vertical="center"/>
    </xf>
    <xf numFmtId="0" fontId="131" fillId="9" borderId="10" applyNumberFormat="0" applyAlignment="0" applyProtection="0">
      <alignment vertical="center"/>
    </xf>
    <xf numFmtId="0" fontId="131" fillId="9" borderId="10" applyNumberFormat="0" applyAlignment="0" applyProtection="0">
      <alignment vertical="center"/>
    </xf>
    <xf numFmtId="0" fontId="131" fillId="9" borderId="10" applyNumberFormat="0" applyAlignment="0" applyProtection="0">
      <alignment vertical="center"/>
    </xf>
    <xf numFmtId="0" fontId="131" fillId="9" borderId="10" applyNumberFormat="0" applyAlignment="0" applyProtection="0">
      <alignment vertical="center"/>
    </xf>
    <xf numFmtId="0" fontId="131" fillId="9" borderId="10" applyNumberFormat="0" applyAlignment="0" applyProtection="0">
      <alignment vertical="center"/>
    </xf>
    <xf numFmtId="0" fontId="131" fillId="9" borderId="10" applyNumberFormat="0" applyAlignment="0" applyProtection="0">
      <alignment vertical="center"/>
    </xf>
    <xf numFmtId="0" fontId="131" fillId="9" borderId="10" applyNumberFormat="0" applyAlignment="0" applyProtection="0">
      <alignment vertical="center"/>
    </xf>
    <xf numFmtId="0" fontId="131" fillId="9" borderId="10" applyNumberFormat="0" applyAlignment="0" applyProtection="0">
      <alignment vertical="center"/>
    </xf>
    <xf numFmtId="0" fontId="131" fillId="9" borderId="10" applyNumberFormat="0" applyAlignment="0" applyProtection="0">
      <alignment vertical="center"/>
    </xf>
    <xf numFmtId="0" fontId="131" fillId="9" borderId="10" applyNumberFormat="0" applyAlignment="0" applyProtection="0">
      <alignment vertical="center"/>
    </xf>
    <xf numFmtId="0" fontId="131" fillId="9" borderId="10" applyNumberFormat="0" applyAlignment="0" applyProtection="0">
      <alignment vertical="center"/>
    </xf>
    <xf numFmtId="0" fontId="131" fillId="9" borderId="10" applyNumberFormat="0" applyAlignment="0" applyProtection="0">
      <alignment vertical="center"/>
    </xf>
    <xf numFmtId="0" fontId="131" fillId="9" borderId="10" applyNumberFormat="0" applyAlignment="0" applyProtection="0">
      <alignment vertical="center"/>
    </xf>
    <xf numFmtId="0" fontId="131" fillId="9" borderId="10" applyNumberFormat="0" applyAlignment="0" applyProtection="0">
      <alignment vertical="center"/>
    </xf>
    <xf numFmtId="0" fontId="131" fillId="9" borderId="10" applyNumberFormat="0" applyAlignment="0" applyProtection="0">
      <alignment vertical="center"/>
    </xf>
    <xf numFmtId="0" fontId="131" fillId="9" borderId="10" applyNumberFormat="0" applyAlignment="0" applyProtection="0">
      <alignment vertical="center"/>
    </xf>
    <xf numFmtId="0" fontId="131" fillId="9" borderId="10" applyNumberFormat="0" applyAlignment="0" applyProtection="0">
      <alignment vertical="center"/>
    </xf>
    <xf numFmtId="0" fontId="131" fillId="9" borderId="10" applyNumberFormat="0" applyAlignment="0" applyProtection="0">
      <alignment vertical="center"/>
    </xf>
    <xf numFmtId="0" fontId="131" fillId="9" borderId="10" applyNumberFormat="0" applyAlignment="0" applyProtection="0">
      <alignment vertical="center"/>
    </xf>
    <xf numFmtId="0" fontId="131" fillId="9" borderId="10" applyNumberFormat="0" applyAlignment="0" applyProtection="0">
      <alignment vertical="center"/>
    </xf>
    <xf numFmtId="0" fontId="131" fillId="9" borderId="10" applyNumberFormat="0" applyAlignment="0" applyProtection="0">
      <alignment vertical="center"/>
    </xf>
    <xf numFmtId="0" fontId="131" fillId="9" borderId="10" applyNumberFormat="0" applyAlignment="0" applyProtection="0">
      <alignment vertical="center"/>
    </xf>
    <xf numFmtId="0" fontId="131" fillId="9" borderId="10" applyNumberFormat="0" applyAlignment="0" applyProtection="0">
      <alignment vertical="center"/>
    </xf>
    <xf numFmtId="0" fontId="131" fillId="9" borderId="10" applyNumberFormat="0" applyAlignment="0" applyProtection="0">
      <alignment vertical="center"/>
    </xf>
    <xf numFmtId="0" fontId="131" fillId="9" borderId="10" applyNumberFormat="0" applyAlignment="0" applyProtection="0">
      <alignment vertical="center"/>
    </xf>
    <xf numFmtId="0" fontId="131" fillId="9" borderId="10" applyNumberFormat="0" applyAlignment="0" applyProtection="0">
      <alignment vertical="center"/>
    </xf>
    <xf numFmtId="0" fontId="131" fillId="9" borderId="10" applyNumberFormat="0" applyAlignment="0" applyProtection="0">
      <alignment vertical="center"/>
    </xf>
    <xf numFmtId="0" fontId="131" fillId="9" borderId="10" applyNumberFormat="0" applyAlignment="0" applyProtection="0">
      <alignment vertical="center"/>
    </xf>
    <xf numFmtId="0" fontId="131" fillId="9" borderId="10" applyNumberFormat="0" applyAlignment="0" applyProtection="0">
      <alignment vertical="center"/>
    </xf>
    <xf numFmtId="0" fontId="131" fillId="9" borderId="10" applyNumberFormat="0" applyAlignment="0" applyProtection="0">
      <alignment vertical="center"/>
    </xf>
    <xf numFmtId="0" fontId="131" fillId="9" borderId="10" applyNumberFormat="0" applyAlignment="0" applyProtection="0">
      <alignment vertical="center"/>
    </xf>
    <xf numFmtId="0" fontId="131" fillId="9" borderId="10" applyNumberFormat="0" applyAlignment="0" applyProtection="0">
      <alignment vertical="center"/>
    </xf>
    <xf numFmtId="0" fontId="131" fillId="9" borderId="10" applyNumberFormat="0" applyAlignment="0" applyProtection="0">
      <alignment vertical="center"/>
    </xf>
    <xf numFmtId="0" fontId="131" fillId="9" borderId="10" applyNumberFormat="0" applyAlignment="0" applyProtection="0">
      <alignment vertical="center"/>
    </xf>
    <xf numFmtId="0" fontId="131" fillId="9" borderId="10" applyNumberFormat="0" applyAlignment="0" applyProtection="0">
      <alignment vertical="center"/>
    </xf>
    <xf numFmtId="0" fontId="131" fillId="9" borderId="10" applyNumberFormat="0" applyAlignment="0" applyProtection="0">
      <alignment vertical="center"/>
    </xf>
    <xf numFmtId="0" fontId="131" fillId="9" borderId="10" applyNumberFormat="0" applyAlignment="0" applyProtection="0">
      <alignment vertical="center"/>
    </xf>
    <xf numFmtId="0" fontId="131" fillId="9" borderId="10" applyNumberFormat="0" applyAlignment="0" applyProtection="0">
      <alignment vertical="center"/>
    </xf>
    <xf numFmtId="0" fontId="131" fillId="9" borderId="10" applyNumberFormat="0" applyAlignment="0" applyProtection="0">
      <alignment vertical="center"/>
    </xf>
    <xf numFmtId="0" fontId="131" fillId="9" borderId="10" applyNumberFormat="0" applyAlignment="0" applyProtection="0">
      <alignment vertical="center"/>
    </xf>
    <xf numFmtId="0" fontId="131" fillId="9" borderId="10" applyNumberFormat="0" applyAlignment="0" applyProtection="0">
      <alignment vertical="center"/>
    </xf>
    <xf numFmtId="0" fontId="131" fillId="9" borderId="10" applyNumberFormat="0" applyAlignment="0" applyProtection="0">
      <alignment vertical="center"/>
    </xf>
    <xf numFmtId="0" fontId="131" fillId="9" borderId="10" applyNumberFormat="0" applyAlignment="0" applyProtection="0">
      <alignment vertical="center"/>
    </xf>
    <xf numFmtId="0" fontId="131" fillId="9" borderId="10" applyNumberFormat="0" applyAlignment="0" applyProtection="0">
      <alignment vertical="center"/>
    </xf>
    <xf numFmtId="0" fontId="131" fillId="9" borderId="10" applyNumberFormat="0" applyAlignment="0" applyProtection="0">
      <alignment vertical="center"/>
    </xf>
    <xf numFmtId="0" fontId="131" fillId="9" borderId="10" applyNumberFormat="0" applyAlignment="0" applyProtection="0">
      <alignment vertical="center"/>
    </xf>
    <xf numFmtId="0" fontId="131" fillId="9" borderId="10" applyNumberFormat="0" applyAlignment="0" applyProtection="0">
      <alignment vertical="center"/>
    </xf>
    <xf numFmtId="0" fontId="131" fillId="9" borderId="10" applyNumberFormat="0" applyAlignment="0" applyProtection="0">
      <alignment vertical="center"/>
    </xf>
    <xf numFmtId="0" fontId="131" fillId="9" borderId="10" applyNumberFormat="0" applyAlignment="0" applyProtection="0">
      <alignment vertical="center"/>
    </xf>
    <xf numFmtId="0" fontId="131" fillId="9" borderId="10" applyNumberFormat="0" applyAlignment="0" applyProtection="0">
      <alignment vertical="center"/>
    </xf>
    <xf numFmtId="0" fontId="131" fillId="9" borderId="10" applyNumberFormat="0" applyAlignment="0" applyProtection="0">
      <alignment vertical="center"/>
    </xf>
    <xf numFmtId="0" fontId="131" fillId="9" borderId="10" applyNumberFormat="0" applyAlignment="0" applyProtection="0">
      <alignment vertical="center"/>
    </xf>
    <xf numFmtId="0" fontId="131" fillId="9" borderId="10" applyNumberFormat="0" applyAlignment="0" applyProtection="0">
      <alignment vertical="center"/>
    </xf>
    <xf numFmtId="0" fontId="131" fillId="9" borderId="10" applyNumberFormat="0" applyAlignment="0" applyProtection="0">
      <alignment vertical="center"/>
    </xf>
    <xf numFmtId="0" fontId="131" fillId="9" borderId="10" applyNumberFormat="0" applyAlignment="0" applyProtection="0">
      <alignment vertical="center"/>
    </xf>
    <xf numFmtId="0" fontId="131" fillId="9" borderId="10" applyNumberFormat="0" applyAlignment="0" applyProtection="0">
      <alignment vertical="center"/>
    </xf>
    <xf numFmtId="0" fontId="131" fillId="9" borderId="10" applyNumberFormat="0" applyAlignment="0" applyProtection="0">
      <alignment vertical="center"/>
    </xf>
    <xf numFmtId="0" fontId="131" fillId="9" borderId="10" applyNumberFormat="0" applyAlignment="0" applyProtection="0">
      <alignment vertical="center"/>
    </xf>
    <xf numFmtId="0" fontId="131" fillId="9" borderId="10" applyNumberFormat="0" applyAlignment="0" applyProtection="0">
      <alignment vertical="center"/>
    </xf>
    <xf numFmtId="0" fontId="131" fillId="9" borderId="10" applyNumberFormat="0" applyAlignment="0" applyProtection="0">
      <alignment vertical="center"/>
    </xf>
    <xf numFmtId="0" fontId="131" fillId="9" borderId="10" applyNumberFormat="0" applyAlignment="0" applyProtection="0">
      <alignment vertical="center"/>
    </xf>
    <xf numFmtId="0" fontId="131" fillId="9" borderId="10" applyNumberFormat="0" applyAlignment="0" applyProtection="0">
      <alignment vertical="center"/>
    </xf>
    <xf numFmtId="0" fontId="131" fillId="9" borderId="10" applyNumberFormat="0" applyAlignment="0" applyProtection="0">
      <alignment vertical="center"/>
    </xf>
    <xf numFmtId="0" fontId="131" fillId="9" borderId="10" applyNumberFormat="0" applyAlignment="0" applyProtection="0">
      <alignment vertical="center"/>
    </xf>
    <xf numFmtId="0" fontId="131" fillId="9" borderId="10" applyNumberFormat="0" applyAlignment="0" applyProtection="0">
      <alignment vertical="center"/>
    </xf>
    <xf numFmtId="0" fontId="131" fillId="9" borderId="10" applyNumberFormat="0" applyAlignment="0" applyProtection="0">
      <alignment vertical="center"/>
    </xf>
    <xf numFmtId="0" fontId="131" fillId="9" borderId="10" applyNumberFormat="0" applyAlignment="0" applyProtection="0">
      <alignment vertical="center"/>
    </xf>
    <xf numFmtId="0" fontId="131" fillId="9" borderId="10" applyNumberFormat="0" applyAlignment="0" applyProtection="0">
      <alignment vertical="center"/>
    </xf>
    <xf numFmtId="0" fontId="131" fillId="9" borderId="10" applyNumberFormat="0" applyAlignment="0" applyProtection="0">
      <alignment vertical="center"/>
    </xf>
    <xf numFmtId="0" fontId="131" fillId="9" borderId="10" applyNumberFormat="0" applyAlignment="0" applyProtection="0">
      <alignment vertical="center"/>
    </xf>
    <xf numFmtId="0" fontId="131" fillId="9" borderId="10" applyNumberFormat="0" applyAlignment="0" applyProtection="0">
      <alignment vertical="center"/>
    </xf>
    <xf numFmtId="0" fontId="131" fillId="9" borderId="10" applyNumberFormat="0" applyAlignment="0" applyProtection="0">
      <alignment vertical="center"/>
    </xf>
    <xf numFmtId="0" fontId="131" fillId="9" borderId="10" applyNumberFormat="0" applyAlignment="0" applyProtection="0">
      <alignment vertical="center"/>
    </xf>
    <xf numFmtId="0" fontId="131" fillId="9" borderId="10" applyNumberFormat="0" applyAlignment="0" applyProtection="0">
      <alignment vertical="center"/>
    </xf>
    <xf numFmtId="0" fontId="131" fillId="9" borderId="10" applyNumberFormat="0" applyAlignment="0" applyProtection="0">
      <alignment vertical="center"/>
    </xf>
    <xf numFmtId="0" fontId="131" fillId="9" borderId="10" applyNumberFormat="0" applyAlignment="0" applyProtection="0">
      <alignment vertical="center"/>
    </xf>
    <xf numFmtId="0" fontId="131" fillId="9" borderId="10" applyNumberFormat="0" applyAlignment="0" applyProtection="0">
      <alignment vertical="center"/>
    </xf>
    <xf numFmtId="0" fontId="131" fillId="9" borderId="10" applyNumberFormat="0" applyAlignment="0" applyProtection="0">
      <alignment vertical="center"/>
    </xf>
    <xf numFmtId="0" fontId="131" fillId="9" borderId="10" applyNumberFormat="0" applyAlignment="0" applyProtection="0">
      <alignment vertical="center"/>
    </xf>
    <xf numFmtId="0" fontId="131" fillId="9" borderId="10" applyNumberFormat="0" applyAlignment="0" applyProtection="0">
      <alignment vertical="center"/>
    </xf>
    <xf numFmtId="0" fontId="131" fillId="9" borderId="10" applyNumberFormat="0" applyAlignment="0" applyProtection="0">
      <alignment vertical="center"/>
    </xf>
    <xf numFmtId="0" fontId="131" fillId="9" borderId="10" applyNumberFormat="0" applyAlignment="0" applyProtection="0">
      <alignment vertical="center"/>
    </xf>
    <xf numFmtId="0" fontId="131" fillId="9" borderId="10" applyNumberFormat="0" applyAlignment="0" applyProtection="0">
      <alignment vertical="center"/>
    </xf>
    <xf numFmtId="0" fontId="131" fillId="9" borderId="10" applyNumberFormat="0" applyAlignment="0" applyProtection="0">
      <alignment vertical="center"/>
    </xf>
    <xf numFmtId="0" fontId="131" fillId="9" borderId="10" applyNumberFormat="0" applyAlignment="0" applyProtection="0">
      <alignment vertical="center"/>
    </xf>
    <xf numFmtId="0" fontId="131" fillId="9" borderId="10" applyNumberFormat="0" applyAlignment="0" applyProtection="0">
      <alignment vertical="center"/>
    </xf>
    <xf numFmtId="0" fontId="131" fillId="9" borderId="10" applyNumberFormat="0" applyAlignment="0" applyProtection="0">
      <alignment vertical="center"/>
    </xf>
    <xf numFmtId="0" fontId="131" fillId="9" borderId="10" applyNumberFormat="0" applyAlignment="0" applyProtection="0">
      <alignment vertical="center"/>
    </xf>
    <xf numFmtId="0" fontId="131" fillId="9" borderId="10" applyNumberFormat="0" applyAlignment="0" applyProtection="0">
      <alignment vertical="center"/>
    </xf>
    <xf numFmtId="0" fontId="131" fillId="9" borderId="10" applyNumberFormat="0" applyAlignment="0" applyProtection="0">
      <alignment vertical="center"/>
    </xf>
    <xf numFmtId="0" fontId="131" fillId="9" borderId="10" applyNumberFormat="0" applyAlignment="0" applyProtection="0">
      <alignment vertical="center"/>
    </xf>
    <xf numFmtId="0" fontId="131" fillId="9" borderId="10" applyNumberFormat="0" applyAlignment="0" applyProtection="0">
      <alignment vertical="center"/>
    </xf>
    <xf numFmtId="0" fontId="131" fillId="9" borderId="10" applyNumberFormat="0" applyAlignment="0" applyProtection="0">
      <alignment vertical="center"/>
    </xf>
    <xf numFmtId="0" fontId="131" fillId="9" borderId="10" applyNumberFormat="0" applyAlignment="0" applyProtection="0">
      <alignment vertical="center"/>
    </xf>
    <xf numFmtId="0" fontId="131" fillId="9" borderId="10" applyNumberFormat="0" applyAlignment="0" applyProtection="0">
      <alignment vertical="center"/>
    </xf>
    <xf numFmtId="0" fontId="131" fillId="9" borderId="10" applyNumberFormat="0" applyAlignment="0" applyProtection="0">
      <alignment vertical="center"/>
    </xf>
    <xf numFmtId="0" fontId="131" fillId="9" borderId="10" applyNumberFormat="0" applyAlignment="0" applyProtection="0">
      <alignment vertical="center"/>
    </xf>
    <xf numFmtId="0" fontId="131" fillId="9" borderId="10" applyNumberFormat="0" applyAlignment="0" applyProtection="0">
      <alignment vertical="center"/>
    </xf>
    <xf numFmtId="0" fontId="131" fillId="9" borderId="10" applyNumberFormat="0" applyAlignment="0" applyProtection="0">
      <alignment vertical="center"/>
    </xf>
    <xf numFmtId="0" fontId="131" fillId="9" borderId="10" applyNumberFormat="0" applyAlignment="0" applyProtection="0">
      <alignment vertical="center"/>
    </xf>
    <xf numFmtId="0" fontId="131" fillId="9" borderId="10" applyNumberFormat="0" applyAlignment="0" applyProtection="0">
      <alignment vertical="center"/>
    </xf>
    <xf numFmtId="0" fontId="131" fillId="9" borderId="10" applyNumberFormat="0" applyAlignment="0" applyProtection="0">
      <alignment vertical="center"/>
    </xf>
    <xf numFmtId="0" fontId="131" fillId="9" borderId="10" applyNumberFormat="0" applyAlignment="0" applyProtection="0">
      <alignment vertical="center"/>
    </xf>
    <xf numFmtId="0" fontId="131" fillId="9" borderId="10" applyNumberFormat="0" applyAlignment="0" applyProtection="0">
      <alignment vertical="center"/>
    </xf>
    <xf numFmtId="0" fontId="131" fillId="9" borderId="10" applyNumberFormat="0" applyAlignment="0" applyProtection="0">
      <alignment vertical="center"/>
    </xf>
    <xf numFmtId="0" fontId="131" fillId="9" borderId="10" applyNumberFormat="0" applyAlignment="0" applyProtection="0">
      <alignment vertical="center"/>
    </xf>
    <xf numFmtId="0" fontId="131" fillId="9" borderId="10" applyNumberFormat="0" applyAlignment="0" applyProtection="0">
      <alignment vertical="center"/>
    </xf>
    <xf numFmtId="0" fontId="131" fillId="9" borderId="10" applyNumberFormat="0" applyAlignment="0" applyProtection="0">
      <alignment vertical="center"/>
    </xf>
    <xf numFmtId="0" fontId="131" fillId="9" borderId="10" applyNumberFormat="0" applyAlignment="0" applyProtection="0">
      <alignment vertical="center"/>
    </xf>
    <xf numFmtId="0" fontId="131" fillId="9" borderId="10" applyNumberFormat="0" applyAlignment="0" applyProtection="0">
      <alignment vertical="center"/>
    </xf>
    <xf numFmtId="0" fontId="131" fillId="9" borderId="10" applyNumberFormat="0" applyAlignment="0" applyProtection="0">
      <alignment vertical="center"/>
    </xf>
    <xf numFmtId="0" fontId="131" fillId="9" borderId="10" applyNumberFormat="0" applyAlignment="0" applyProtection="0">
      <alignment vertical="center"/>
    </xf>
    <xf numFmtId="0" fontId="131" fillId="9" borderId="10" applyNumberFormat="0" applyAlignment="0" applyProtection="0">
      <alignment vertical="center"/>
    </xf>
    <xf numFmtId="0" fontId="131" fillId="9" borderId="10" applyNumberFormat="0" applyAlignment="0" applyProtection="0">
      <alignment vertical="center"/>
    </xf>
    <xf numFmtId="0" fontId="131" fillId="9" borderId="10" applyNumberFormat="0" applyAlignment="0" applyProtection="0">
      <alignment vertical="center"/>
    </xf>
    <xf numFmtId="0" fontId="131" fillId="9" borderId="10" applyNumberFormat="0" applyAlignment="0" applyProtection="0">
      <alignment vertical="center"/>
    </xf>
    <xf numFmtId="0" fontId="131" fillId="9" borderId="10" applyNumberFormat="0" applyAlignment="0" applyProtection="0">
      <alignment vertical="center"/>
    </xf>
    <xf numFmtId="0" fontId="131" fillId="9" borderId="10" applyNumberFormat="0" applyAlignment="0" applyProtection="0">
      <alignment vertical="center"/>
    </xf>
    <xf numFmtId="0" fontId="131" fillId="9" borderId="10" applyNumberFormat="0" applyAlignment="0" applyProtection="0">
      <alignment vertical="center"/>
    </xf>
    <xf numFmtId="0" fontId="131" fillId="9" borderId="10" applyNumberFormat="0" applyAlignment="0" applyProtection="0">
      <alignment vertical="center"/>
    </xf>
    <xf numFmtId="0" fontId="131" fillId="9" borderId="10" applyNumberFormat="0" applyAlignment="0" applyProtection="0">
      <alignment vertical="center"/>
    </xf>
    <xf numFmtId="0" fontId="131" fillId="9" borderId="10" applyNumberFormat="0" applyAlignment="0" applyProtection="0">
      <alignment vertical="center"/>
    </xf>
    <xf numFmtId="0" fontId="131" fillId="9" borderId="10" applyNumberFormat="0" applyAlignment="0" applyProtection="0">
      <alignment vertical="center"/>
    </xf>
    <xf numFmtId="0" fontId="131" fillId="9" borderId="10" applyNumberFormat="0" applyAlignment="0" applyProtection="0">
      <alignment vertical="center"/>
    </xf>
    <xf numFmtId="0" fontId="131" fillId="9" borderId="10" applyNumberFormat="0" applyAlignment="0" applyProtection="0">
      <alignment vertical="center"/>
    </xf>
    <xf numFmtId="0" fontId="131" fillId="9" borderId="10" applyNumberFormat="0" applyAlignment="0" applyProtection="0">
      <alignment vertical="center"/>
    </xf>
    <xf numFmtId="0" fontId="131" fillId="9" borderId="10" applyNumberFormat="0" applyAlignment="0" applyProtection="0">
      <alignment vertical="center"/>
    </xf>
    <xf numFmtId="0" fontId="131" fillId="9" borderId="10" applyNumberFormat="0" applyAlignment="0" applyProtection="0">
      <alignment vertical="center"/>
    </xf>
    <xf numFmtId="0" fontId="131" fillId="9" borderId="10" applyNumberFormat="0" applyAlignment="0" applyProtection="0">
      <alignment vertical="center"/>
    </xf>
    <xf numFmtId="0" fontId="131" fillId="9" borderId="10" applyNumberFormat="0" applyAlignment="0" applyProtection="0">
      <alignment vertical="center"/>
    </xf>
    <xf numFmtId="0" fontId="131" fillId="9" borderId="10" applyNumberFormat="0" applyAlignment="0" applyProtection="0">
      <alignment vertical="center"/>
    </xf>
    <xf numFmtId="0" fontId="131" fillId="9" borderId="10" applyNumberFormat="0" applyAlignment="0" applyProtection="0">
      <alignment vertical="center"/>
    </xf>
    <xf numFmtId="0" fontId="131" fillId="9" borderId="10" applyNumberFormat="0" applyAlignment="0" applyProtection="0">
      <alignment vertical="center"/>
    </xf>
    <xf numFmtId="0" fontId="131" fillId="9" borderId="10" applyNumberFormat="0" applyAlignment="0" applyProtection="0">
      <alignment vertical="center"/>
    </xf>
    <xf numFmtId="0" fontId="131" fillId="9" borderId="10" applyNumberFormat="0" applyAlignment="0" applyProtection="0">
      <alignment vertical="center"/>
    </xf>
    <xf numFmtId="0" fontId="131" fillId="9" borderId="10" applyNumberFormat="0" applyAlignment="0" applyProtection="0">
      <alignment vertical="center"/>
    </xf>
    <xf numFmtId="0" fontId="131" fillId="9" borderId="10" applyNumberFormat="0" applyAlignment="0" applyProtection="0">
      <alignment vertical="center"/>
    </xf>
    <xf numFmtId="0" fontId="131" fillId="9" borderId="10" applyNumberFormat="0" applyAlignment="0" applyProtection="0">
      <alignment vertical="center"/>
    </xf>
    <xf numFmtId="0" fontId="131" fillId="9" borderId="10" applyNumberFormat="0" applyAlignment="0" applyProtection="0">
      <alignment vertical="center"/>
    </xf>
    <xf numFmtId="0" fontId="131" fillId="9" borderId="10" applyNumberFormat="0" applyAlignment="0" applyProtection="0">
      <alignment vertical="center"/>
    </xf>
    <xf numFmtId="0" fontId="131" fillId="9" borderId="10" applyNumberFormat="0" applyAlignment="0" applyProtection="0">
      <alignment vertical="center"/>
    </xf>
    <xf numFmtId="0" fontId="131" fillId="9" borderId="10" applyNumberFormat="0" applyAlignment="0" applyProtection="0">
      <alignment vertical="center"/>
    </xf>
    <xf numFmtId="0" fontId="131" fillId="9" borderId="10" applyNumberFormat="0" applyAlignment="0" applyProtection="0">
      <alignment vertical="center"/>
    </xf>
    <xf numFmtId="0" fontId="131" fillId="9" borderId="10" applyNumberFormat="0" applyAlignment="0" applyProtection="0">
      <alignment vertical="center"/>
    </xf>
    <xf numFmtId="0" fontId="131" fillId="9" borderId="10" applyNumberFormat="0" applyAlignment="0" applyProtection="0">
      <alignment vertical="center"/>
    </xf>
    <xf numFmtId="0" fontId="131" fillId="9" borderId="10" applyNumberFormat="0" applyAlignment="0" applyProtection="0">
      <alignment vertical="center"/>
    </xf>
    <xf numFmtId="0" fontId="131" fillId="9" borderId="10" applyNumberFormat="0" applyAlignment="0" applyProtection="0">
      <alignment vertical="center"/>
    </xf>
    <xf numFmtId="0" fontId="131" fillId="9" borderId="10" applyNumberFormat="0" applyAlignment="0" applyProtection="0">
      <alignment vertical="center"/>
    </xf>
    <xf numFmtId="0" fontId="131" fillId="9" borderId="10" applyNumberFormat="0" applyAlignment="0" applyProtection="0">
      <alignment vertical="center"/>
    </xf>
    <xf numFmtId="0" fontId="131" fillId="9" borderId="10" applyNumberFormat="0" applyAlignment="0" applyProtection="0">
      <alignment vertical="center"/>
    </xf>
    <xf numFmtId="0" fontId="131" fillId="9" borderId="10" applyNumberFormat="0" applyAlignment="0" applyProtection="0">
      <alignment vertical="center"/>
    </xf>
    <xf numFmtId="0" fontId="131" fillId="9" borderId="10" applyNumberFormat="0" applyAlignment="0" applyProtection="0">
      <alignment vertical="center"/>
    </xf>
    <xf numFmtId="0" fontId="131" fillId="9" borderId="10" applyNumberFormat="0" applyAlignment="0" applyProtection="0">
      <alignment vertical="center"/>
    </xf>
    <xf numFmtId="0" fontId="131" fillId="9" borderId="10" applyNumberFormat="0" applyAlignment="0" applyProtection="0">
      <alignment vertical="center"/>
    </xf>
    <xf numFmtId="0" fontId="131" fillId="9" borderId="10" applyNumberFormat="0" applyAlignment="0" applyProtection="0">
      <alignment vertical="center"/>
    </xf>
    <xf numFmtId="0" fontId="131" fillId="9" borderId="10" applyNumberFormat="0" applyAlignment="0" applyProtection="0">
      <alignment vertical="center"/>
    </xf>
    <xf numFmtId="0" fontId="131" fillId="9" borderId="10" applyNumberFormat="0" applyAlignment="0" applyProtection="0">
      <alignment vertical="center"/>
    </xf>
    <xf numFmtId="0" fontId="131" fillId="9" borderId="10" applyNumberFormat="0" applyAlignment="0" applyProtection="0">
      <alignment vertical="center"/>
    </xf>
    <xf numFmtId="0" fontId="131" fillId="9" borderId="10" applyNumberFormat="0" applyAlignment="0" applyProtection="0">
      <alignment vertical="center"/>
    </xf>
    <xf numFmtId="0" fontId="131" fillId="9" borderId="10" applyNumberFormat="0" applyAlignment="0" applyProtection="0">
      <alignment vertical="center"/>
    </xf>
    <xf numFmtId="0" fontId="131" fillId="9" borderId="10" applyNumberFormat="0" applyAlignment="0" applyProtection="0">
      <alignment vertical="center"/>
    </xf>
    <xf numFmtId="0" fontId="131" fillId="9" borderId="10" applyNumberFormat="0" applyAlignment="0" applyProtection="0">
      <alignment vertical="center"/>
    </xf>
    <xf numFmtId="0" fontId="131" fillId="9" borderId="10" applyNumberFormat="0" applyAlignment="0" applyProtection="0">
      <alignment vertical="center"/>
    </xf>
    <xf numFmtId="0" fontId="131" fillId="9" borderId="10" applyNumberFormat="0" applyAlignment="0" applyProtection="0">
      <alignment vertical="center"/>
    </xf>
    <xf numFmtId="0" fontId="131" fillId="9" borderId="10" applyNumberFormat="0" applyAlignment="0" applyProtection="0">
      <alignment vertical="center"/>
    </xf>
    <xf numFmtId="0" fontId="131" fillId="9" borderId="10" applyNumberFormat="0" applyAlignment="0" applyProtection="0">
      <alignment vertical="center"/>
    </xf>
    <xf numFmtId="0" fontId="131" fillId="9" borderId="10" applyNumberFormat="0" applyAlignment="0" applyProtection="0">
      <alignment vertical="center"/>
    </xf>
    <xf numFmtId="0" fontId="131" fillId="9" borderId="10" applyNumberFormat="0" applyAlignment="0" applyProtection="0">
      <alignment vertical="center"/>
    </xf>
    <xf numFmtId="0" fontId="131" fillId="9" borderId="10" applyNumberFormat="0" applyAlignment="0" applyProtection="0">
      <alignment vertical="center"/>
    </xf>
    <xf numFmtId="0" fontId="131" fillId="9" borderId="10" applyNumberFormat="0" applyAlignment="0" applyProtection="0">
      <alignment vertical="center"/>
    </xf>
    <xf numFmtId="0" fontId="131" fillId="9" borderId="10" applyNumberFormat="0" applyAlignment="0" applyProtection="0">
      <alignment vertical="center"/>
    </xf>
    <xf numFmtId="0" fontId="131" fillId="9" borderId="10" applyNumberFormat="0" applyAlignment="0" applyProtection="0">
      <alignment vertical="center"/>
    </xf>
    <xf numFmtId="0" fontId="131" fillId="9" borderId="10" applyNumberFormat="0" applyAlignment="0" applyProtection="0">
      <alignment vertical="center"/>
    </xf>
    <xf numFmtId="0" fontId="131" fillId="9" borderId="10" applyNumberFormat="0" applyAlignment="0" applyProtection="0">
      <alignment vertical="center"/>
    </xf>
    <xf numFmtId="0" fontId="131" fillId="9" borderId="10" applyNumberFormat="0" applyAlignment="0" applyProtection="0">
      <alignment vertical="center"/>
    </xf>
    <xf numFmtId="0" fontId="131" fillId="9" borderId="10" applyNumberFormat="0" applyAlignment="0" applyProtection="0">
      <alignment vertical="center"/>
    </xf>
    <xf numFmtId="0" fontId="131" fillId="9" borderId="10" applyNumberFormat="0" applyAlignment="0" applyProtection="0">
      <alignment vertical="center"/>
    </xf>
    <xf numFmtId="0" fontId="131" fillId="9" borderId="10" applyNumberFormat="0" applyAlignment="0" applyProtection="0">
      <alignment vertical="center"/>
    </xf>
    <xf numFmtId="0" fontId="131" fillId="9" borderId="10" applyNumberFormat="0" applyAlignment="0" applyProtection="0">
      <alignment vertical="center"/>
    </xf>
    <xf numFmtId="0" fontId="131" fillId="9" borderId="10" applyNumberFormat="0" applyAlignment="0" applyProtection="0">
      <alignment vertical="center"/>
    </xf>
    <xf numFmtId="0" fontId="131" fillId="9" borderId="10" applyNumberFormat="0" applyAlignment="0" applyProtection="0">
      <alignment vertical="center"/>
    </xf>
    <xf numFmtId="0" fontId="131" fillId="9" borderId="10" applyNumberFormat="0" applyAlignment="0" applyProtection="0">
      <alignment vertical="center"/>
    </xf>
    <xf numFmtId="0" fontId="131" fillId="9" borderId="10" applyNumberFormat="0" applyAlignment="0" applyProtection="0">
      <alignment vertical="center"/>
    </xf>
    <xf numFmtId="0" fontId="131" fillId="9" borderId="10" applyNumberFormat="0" applyAlignment="0" applyProtection="0">
      <alignment vertical="center"/>
    </xf>
    <xf numFmtId="0" fontId="131" fillId="9" borderId="10" applyNumberFormat="0" applyAlignment="0" applyProtection="0">
      <alignment vertical="center"/>
    </xf>
    <xf numFmtId="0" fontId="131" fillId="9" borderId="10" applyNumberFormat="0" applyAlignment="0" applyProtection="0">
      <alignment vertical="center"/>
    </xf>
    <xf numFmtId="0" fontId="131" fillId="9" borderId="10" applyNumberFormat="0" applyAlignment="0" applyProtection="0">
      <alignment vertical="center"/>
    </xf>
    <xf numFmtId="0" fontId="131" fillId="9" borderId="10" applyNumberFormat="0" applyAlignment="0" applyProtection="0">
      <alignment vertical="center"/>
    </xf>
    <xf numFmtId="0" fontId="131" fillId="9" borderId="10" applyNumberFormat="0" applyAlignment="0" applyProtection="0">
      <alignment vertical="center"/>
    </xf>
    <xf numFmtId="0" fontId="131" fillId="9" borderId="10" applyNumberFormat="0" applyAlignment="0" applyProtection="0">
      <alignment vertical="center"/>
    </xf>
    <xf numFmtId="0" fontId="131" fillId="9" borderId="10" applyNumberFormat="0" applyAlignment="0" applyProtection="0">
      <alignment vertical="center"/>
    </xf>
    <xf numFmtId="0" fontId="131" fillId="9" borderId="10" applyNumberFormat="0" applyAlignment="0" applyProtection="0">
      <alignment vertical="center"/>
    </xf>
    <xf numFmtId="0" fontId="131" fillId="9" borderId="10" applyNumberFormat="0" applyAlignment="0" applyProtection="0">
      <alignment vertical="center"/>
    </xf>
    <xf numFmtId="0" fontId="131" fillId="9" borderId="10" applyNumberFormat="0" applyAlignment="0" applyProtection="0">
      <alignment vertical="center"/>
    </xf>
    <xf numFmtId="0" fontId="131" fillId="9" borderId="10" applyNumberFormat="0" applyAlignment="0" applyProtection="0">
      <alignment vertical="center"/>
    </xf>
    <xf numFmtId="0" fontId="131" fillId="9" borderId="10" applyNumberFormat="0" applyAlignment="0" applyProtection="0">
      <alignment vertical="center"/>
    </xf>
    <xf numFmtId="0" fontId="131" fillId="9" borderId="10" applyNumberFormat="0" applyAlignment="0" applyProtection="0">
      <alignment vertical="center"/>
    </xf>
    <xf numFmtId="0" fontId="131" fillId="9" borderId="10" applyNumberFormat="0" applyAlignment="0" applyProtection="0">
      <alignment vertical="center"/>
    </xf>
    <xf numFmtId="0" fontId="131" fillId="9" borderId="10" applyNumberFormat="0" applyAlignment="0" applyProtection="0">
      <alignment vertical="center"/>
    </xf>
    <xf numFmtId="0" fontId="131" fillId="9" borderId="10" applyNumberFormat="0" applyAlignment="0" applyProtection="0">
      <alignment vertical="center"/>
    </xf>
    <xf numFmtId="0" fontId="131" fillId="9" borderId="10" applyNumberFormat="0" applyAlignment="0" applyProtection="0">
      <alignment vertical="center"/>
    </xf>
    <xf numFmtId="0" fontId="131" fillId="9" borderId="10" applyNumberFormat="0" applyAlignment="0" applyProtection="0">
      <alignment vertical="center"/>
    </xf>
    <xf numFmtId="0" fontId="131" fillId="9" borderId="10" applyNumberFormat="0" applyAlignment="0" applyProtection="0">
      <alignment vertical="center"/>
    </xf>
    <xf numFmtId="0" fontId="131" fillId="9" borderId="10" applyNumberFormat="0" applyAlignment="0" applyProtection="0">
      <alignment vertical="center"/>
    </xf>
    <xf numFmtId="0" fontId="131" fillId="9" borderId="10" applyNumberFormat="0" applyAlignment="0" applyProtection="0">
      <alignment vertical="center"/>
    </xf>
    <xf numFmtId="0" fontId="131" fillId="9" borderId="10" applyNumberFormat="0" applyAlignment="0" applyProtection="0">
      <alignment vertical="center"/>
    </xf>
    <xf numFmtId="0" fontId="131" fillId="9" borderId="10" applyNumberFormat="0" applyAlignment="0" applyProtection="0">
      <alignment vertical="center"/>
    </xf>
    <xf numFmtId="0" fontId="131" fillId="9" borderId="10" applyNumberFormat="0" applyAlignment="0" applyProtection="0">
      <alignment vertical="center"/>
    </xf>
    <xf numFmtId="0" fontId="131" fillId="9" borderId="10" applyNumberFormat="0" applyAlignment="0" applyProtection="0">
      <alignment vertical="center"/>
    </xf>
    <xf numFmtId="0" fontId="131" fillId="9" borderId="10" applyNumberFormat="0" applyAlignment="0" applyProtection="0">
      <alignment vertical="center"/>
    </xf>
    <xf numFmtId="0" fontId="131" fillId="9" borderId="10" applyNumberFormat="0" applyAlignment="0" applyProtection="0">
      <alignment vertical="center"/>
    </xf>
    <xf numFmtId="0" fontId="131" fillId="9" borderId="10" applyNumberFormat="0" applyAlignment="0" applyProtection="0">
      <alignment vertical="center"/>
    </xf>
    <xf numFmtId="0" fontId="131" fillId="9" borderId="10" applyNumberFormat="0" applyAlignment="0" applyProtection="0">
      <alignment vertical="center"/>
    </xf>
    <xf numFmtId="0" fontId="131" fillId="9" borderId="10" applyNumberFormat="0" applyAlignment="0" applyProtection="0">
      <alignment vertical="center"/>
    </xf>
    <xf numFmtId="0" fontId="131" fillId="9" borderId="10" applyNumberFormat="0" applyAlignment="0" applyProtection="0">
      <alignment vertical="center"/>
    </xf>
    <xf numFmtId="0" fontId="131" fillId="9" borderId="10" applyNumberFormat="0" applyAlignment="0" applyProtection="0">
      <alignment vertical="center"/>
    </xf>
    <xf numFmtId="0" fontId="131" fillId="9" borderId="10" applyNumberFormat="0" applyAlignment="0" applyProtection="0">
      <alignment vertical="center"/>
    </xf>
    <xf numFmtId="0" fontId="131" fillId="9" borderId="10" applyNumberFormat="0" applyAlignment="0" applyProtection="0">
      <alignment vertical="center"/>
    </xf>
    <xf numFmtId="0" fontId="131" fillId="9" borderId="10" applyNumberFormat="0" applyAlignment="0" applyProtection="0">
      <alignment vertical="center"/>
    </xf>
    <xf numFmtId="0" fontId="131" fillId="9" borderId="10" applyNumberFormat="0" applyAlignment="0" applyProtection="0">
      <alignment vertical="center"/>
    </xf>
    <xf numFmtId="0" fontId="131" fillId="9" borderId="10" applyNumberFormat="0" applyAlignment="0" applyProtection="0">
      <alignment vertical="center"/>
    </xf>
    <xf numFmtId="0" fontId="131" fillId="9" borderId="10" applyNumberFormat="0" applyAlignment="0" applyProtection="0">
      <alignment vertical="center"/>
    </xf>
    <xf numFmtId="0" fontId="131" fillId="9" borderId="10" applyNumberFormat="0" applyAlignment="0" applyProtection="0">
      <alignment vertical="center"/>
    </xf>
    <xf numFmtId="0" fontId="131" fillId="9" borderId="10" applyNumberFormat="0" applyAlignment="0" applyProtection="0">
      <alignment vertical="center"/>
    </xf>
    <xf numFmtId="0" fontId="131" fillId="9" borderId="10" applyNumberFormat="0" applyAlignment="0" applyProtection="0">
      <alignment vertical="center"/>
    </xf>
    <xf numFmtId="0" fontId="131" fillId="9" borderId="10" applyNumberFormat="0" applyAlignment="0" applyProtection="0">
      <alignment vertical="center"/>
    </xf>
    <xf numFmtId="0" fontId="131" fillId="9" borderId="10" applyNumberFormat="0" applyAlignment="0" applyProtection="0">
      <alignment vertical="center"/>
    </xf>
    <xf numFmtId="0" fontId="131" fillId="9" borderId="10" applyNumberFormat="0" applyAlignment="0" applyProtection="0">
      <alignment vertical="center"/>
    </xf>
    <xf numFmtId="0" fontId="131" fillId="9" borderId="10" applyNumberFormat="0" applyAlignment="0" applyProtection="0">
      <alignment vertical="center"/>
    </xf>
    <xf numFmtId="0" fontId="131" fillId="9" borderId="10" applyNumberFormat="0" applyAlignment="0" applyProtection="0">
      <alignment vertical="center"/>
    </xf>
    <xf numFmtId="0" fontId="131" fillId="9" borderId="10" applyNumberFormat="0" applyAlignment="0" applyProtection="0">
      <alignment vertical="center"/>
    </xf>
    <xf numFmtId="0" fontId="131" fillId="9" borderId="10" applyNumberFormat="0" applyAlignment="0" applyProtection="0">
      <alignment vertical="center"/>
    </xf>
    <xf numFmtId="0" fontId="131" fillId="9" borderId="10" applyNumberFormat="0" applyAlignment="0" applyProtection="0">
      <alignment vertical="center"/>
    </xf>
    <xf numFmtId="0" fontId="131" fillId="9" borderId="10" applyNumberFormat="0" applyAlignment="0" applyProtection="0">
      <alignment vertical="center"/>
    </xf>
    <xf numFmtId="0" fontId="131" fillId="9" borderId="10" applyNumberFormat="0" applyAlignment="0" applyProtection="0">
      <alignment vertical="center"/>
    </xf>
    <xf numFmtId="0" fontId="131" fillId="9" borderId="10" applyNumberFormat="0" applyAlignment="0" applyProtection="0">
      <alignment vertical="center"/>
    </xf>
    <xf numFmtId="0" fontId="131" fillId="9" borderId="10" applyNumberFormat="0" applyAlignment="0" applyProtection="0">
      <alignment vertical="center"/>
    </xf>
    <xf numFmtId="0" fontId="131" fillId="9" borderId="10" applyNumberFormat="0" applyAlignment="0" applyProtection="0">
      <alignment vertical="center"/>
    </xf>
    <xf numFmtId="0" fontId="131" fillId="9" borderId="10" applyNumberFormat="0" applyAlignment="0" applyProtection="0">
      <alignment vertical="center"/>
    </xf>
    <xf numFmtId="0" fontId="131" fillId="9" borderId="10" applyNumberFormat="0" applyAlignment="0" applyProtection="0">
      <alignment vertical="center"/>
    </xf>
    <xf numFmtId="0" fontId="131" fillId="9" borderId="10" applyNumberFormat="0" applyAlignment="0" applyProtection="0">
      <alignment vertical="center"/>
    </xf>
    <xf numFmtId="0" fontId="131" fillId="9" borderId="10" applyNumberFormat="0" applyAlignment="0" applyProtection="0">
      <alignment vertical="center"/>
    </xf>
    <xf numFmtId="0" fontId="131" fillId="9" borderId="10" applyNumberFormat="0" applyAlignment="0" applyProtection="0">
      <alignment vertical="center"/>
    </xf>
    <xf numFmtId="0" fontId="131" fillId="9" borderId="10" applyNumberFormat="0" applyAlignment="0" applyProtection="0">
      <alignment vertical="center"/>
    </xf>
    <xf numFmtId="0" fontId="131" fillId="9" borderId="10" applyNumberFormat="0" applyAlignment="0" applyProtection="0">
      <alignment vertical="center"/>
    </xf>
    <xf numFmtId="0" fontId="131" fillId="9" borderId="10" applyNumberFormat="0" applyAlignment="0" applyProtection="0">
      <alignment vertical="center"/>
    </xf>
    <xf numFmtId="0" fontId="131" fillId="9" borderId="10" applyNumberFormat="0" applyAlignment="0" applyProtection="0">
      <alignment vertical="center"/>
    </xf>
    <xf numFmtId="0" fontId="131" fillId="9" borderId="10" applyNumberFormat="0" applyAlignment="0" applyProtection="0">
      <alignment vertical="center"/>
    </xf>
    <xf numFmtId="0" fontId="131" fillId="9" borderId="10" applyNumberFormat="0" applyAlignment="0" applyProtection="0">
      <alignment vertical="center"/>
    </xf>
    <xf numFmtId="0" fontId="131" fillId="9" borderId="10" applyNumberFormat="0" applyAlignment="0" applyProtection="0">
      <alignment vertical="center"/>
    </xf>
    <xf numFmtId="0" fontId="131" fillId="9" borderId="10" applyNumberFormat="0" applyAlignment="0" applyProtection="0">
      <alignment vertical="center"/>
    </xf>
    <xf numFmtId="0" fontId="131" fillId="9" borderId="10" applyNumberFormat="0" applyAlignment="0" applyProtection="0">
      <alignment vertical="center"/>
    </xf>
    <xf numFmtId="0" fontId="131" fillId="9" borderId="10" applyNumberFormat="0" applyAlignment="0" applyProtection="0">
      <alignment vertical="center"/>
    </xf>
    <xf numFmtId="0" fontId="131" fillId="9" borderId="10" applyNumberFormat="0" applyAlignment="0" applyProtection="0">
      <alignment vertical="center"/>
    </xf>
    <xf numFmtId="0" fontId="131" fillId="9" borderId="10" applyNumberFormat="0" applyAlignment="0" applyProtection="0">
      <alignment vertical="center"/>
    </xf>
    <xf numFmtId="0" fontId="131" fillId="9" borderId="10" applyNumberFormat="0" applyAlignment="0" applyProtection="0">
      <alignment vertical="center"/>
    </xf>
    <xf numFmtId="0" fontId="131" fillId="9" borderId="10" applyNumberFormat="0" applyAlignment="0" applyProtection="0">
      <alignment vertical="center"/>
    </xf>
    <xf numFmtId="0" fontId="131" fillId="9" borderId="10" applyNumberFormat="0" applyAlignment="0" applyProtection="0">
      <alignment vertical="center"/>
    </xf>
    <xf numFmtId="0" fontId="131" fillId="9" borderId="10" applyNumberFormat="0" applyAlignment="0" applyProtection="0">
      <alignment vertical="center"/>
    </xf>
    <xf numFmtId="0" fontId="131" fillId="9" borderId="10" applyNumberFormat="0" applyAlignment="0" applyProtection="0">
      <alignment vertical="center"/>
    </xf>
    <xf numFmtId="0" fontId="131" fillId="9" borderId="10" applyNumberFormat="0" applyAlignment="0" applyProtection="0">
      <alignment vertical="center"/>
    </xf>
    <xf numFmtId="0" fontId="131" fillId="9" borderId="10" applyNumberFormat="0" applyAlignment="0" applyProtection="0">
      <alignment vertical="center"/>
    </xf>
    <xf numFmtId="0" fontId="131" fillId="9" borderId="10" applyNumberFormat="0" applyAlignment="0" applyProtection="0">
      <alignment vertical="center"/>
    </xf>
    <xf numFmtId="0" fontId="131" fillId="9" borderId="10" applyNumberFormat="0" applyAlignment="0" applyProtection="0">
      <alignment vertical="center"/>
    </xf>
    <xf numFmtId="0" fontId="131" fillId="9" borderId="10" applyNumberFormat="0" applyAlignment="0" applyProtection="0">
      <alignment vertical="center"/>
    </xf>
    <xf numFmtId="0" fontId="131" fillId="9" borderId="10" applyNumberFormat="0" applyAlignment="0" applyProtection="0">
      <alignment vertical="center"/>
    </xf>
    <xf numFmtId="0" fontId="131" fillId="9" borderId="10" applyNumberFormat="0" applyAlignment="0" applyProtection="0">
      <alignment vertical="center"/>
    </xf>
    <xf numFmtId="0" fontId="131" fillId="9" borderId="10" applyNumberFormat="0" applyAlignment="0" applyProtection="0">
      <alignment vertical="center"/>
    </xf>
    <xf numFmtId="0" fontId="131" fillId="9" borderId="10" applyNumberFormat="0" applyAlignment="0" applyProtection="0">
      <alignment vertical="center"/>
    </xf>
    <xf numFmtId="0" fontId="131" fillId="9" borderId="10" applyNumberFormat="0" applyAlignment="0" applyProtection="0">
      <alignment vertical="center"/>
    </xf>
    <xf numFmtId="0" fontId="131" fillId="9" borderId="10" applyNumberFormat="0" applyAlignment="0" applyProtection="0">
      <alignment vertical="center"/>
    </xf>
    <xf numFmtId="0" fontId="131" fillId="9" borderId="10" applyNumberFormat="0" applyAlignment="0" applyProtection="0">
      <alignment vertical="center"/>
    </xf>
    <xf numFmtId="0" fontId="131" fillId="9" borderId="10" applyNumberFormat="0" applyAlignment="0" applyProtection="0">
      <alignment vertical="center"/>
    </xf>
    <xf numFmtId="0" fontId="131" fillId="9" borderId="10" applyNumberFormat="0" applyAlignment="0" applyProtection="0">
      <alignment vertical="center"/>
    </xf>
    <xf numFmtId="0" fontId="131" fillId="9" borderId="10" applyNumberFormat="0" applyAlignment="0" applyProtection="0">
      <alignment vertical="center"/>
    </xf>
    <xf numFmtId="0" fontId="131" fillId="9" borderId="10" applyNumberFormat="0" applyAlignment="0" applyProtection="0">
      <alignment vertical="center"/>
    </xf>
    <xf numFmtId="0" fontId="131" fillId="9" borderId="10" applyNumberFormat="0" applyAlignment="0" applyProtection="0">
      <alignment vertical="center"/>
    </xf>
    <xf numFmtId="0" fontId="131" fillId="9" borderId="10" applyNumberFormat="0" applyAlignment="0" applyProtection="0">
      <alignment vertical="center"/>
    </xf>
    <xf numFmtId="0" fontId="131" fillId="9" borderId="10" applyNumberFormat="0" applyAlignment="0" applyProtection="0">
      <alignment vertical="center"/>
    </xf>
    <xf numFmtId="0" fontId="131" fillId="9" borderId="10" applyNumberFormat="0" applyAlignment="0" applyProtection="0">
      <alignment vertical="center"/>
    </xf>
    <xf numFmtId="0" fontId="131" fillId="9" borderId="10" applyNumberFormat="0" applyAlignment="0" applyProtection="0">
      <alignment vertical="center"/>
    </xf>
    <xf numFmtId="0" fontId="131" fillId="9" borderId="10" applyNumberFormat="0" applyAlignment="0" applyProtection="0">
      <alignment vertical="center"/>
    </xf>
    <xf numFmtId="0" fontId="131" fillId="9" borderId="10" applyNumberFormat="0" applyAlignment="0" applyProtection="0">
      <alignment vertical="center"/>
    </xf>
    <xf numFmtId="0" fontId="131" fillId="9" borderId="10" applyNumberFormat="0" applyAlignment="0" applyProtection="0">
      <alignment vertical="center"/>
    </xf>
    <xf numFmtId="0" fontId="131" fillId="9" borderId="10" applyNumberFormat="0" applyAlignment="0" applyProtection="0">
      <alignment vertical="center"/>
    </xf>
    <xf numFmtId="0" fontId="131" fillId="9" borderId="10" applyNumberFormat="0" applyAlignment="0" applyProtection="0">
      <alignment vertical="center"/>
    </xf>
    <xf numFmtId="0" fontId="131" fillId="9" borderId="10" applyNumberFormat="0" applyAlignment="0" applyProtection="0">
      <alignment vertical="center"/>
    </xf>
    <xf numFmtId="0" fontId="131" fillId="9" borderId="10" applyNumberFormat="0" applyAlignment="0" applyProtection="0">
      <alignment vertical="center"/>
    </xf>
    <xf numFmtId="0" fontId="131" fillId="9" borderId="10" applyNumberFormat="0" applyAlignment="0" applyProtection="0">
      <alignment vertical="center"/>
    </xf>
    <xf numFmtId="0" fontId="131" fillId="9" borderId="10" applyNumberFormat="0" applyAlignment="0" applyProtection="0">
      <alignment vertical="center"/>
    </xf>
    <xf numFmtId="0" fontId="131" fillId="9" borderId="10" applyNumberFormat="0" applyAlignment="0" applyProtection="0">
      <alignment vertical="center"/>
    </xf>
    <xf numFmtId="0" fontId="131" fillId="9" borderId="10" applyNumberFormat="0" applyAlignment="0" applyProtection="0">
      <alignment vertical="center"/>
    </xf>
    <xf numFmtId="0" fontId="131" fillId="9" borderId="10" applyNumberFormat="0" applyAlignment="0" applyProtection="0">
      <alignment vertical="center"/>
    </xf>
    <xf numFmtId="0" fontId="131" fillId="9" borderId="10" applyNumberFormat="0" applyAlignment="0" applyProtection="0">
      <alignment vertical="center"/>
    </xf>
    <xf numFmtId="0" fontId="131" fillId="9" borderId="10" applyNumberFormat="0" applyAlignment="0" applyProtection="0">
      <alignment vertical="center"/>
    </xf>
    <xf numFmtId="0" fontId="131" fillId="9" borderId="10" applyNumberFormat="0" applyAlignment="0" applyProtection="0">
      <alignment vertical="center"/>
    </xf>
    <xf numFmtId="0" fontId="131" fillId="9" borderId="10" applyNumberFormat="0" applyAlignment="0" applyProtection="0">
      <alignment vertical="center"/>
    </xf>
    <xf numFmtId="0" fontId="131" fillId="9" borderId="10" applyNumberFormat="0" applyAlignment="0" applyProtection="0">
      <alignment vertical="center"/>
    </xf>
    <xf numFmtId="0" fontId="131" fillId="9" borderId="10" applyNumberFormat="0" applyAlignment="0" applyProtection="0">
      <alignment vertical="center"/>
    </xf>
    <xf numFmtId="0" fontId="131" fillId="9" borderId="10" applyNumberFormat="0" applyAlignment="0" applyProtection="0">
      <alignment vertical="center"/>
    </xf>
    <xf numFmtId="0" fontId="131" fillId="9" borderId="10" applyNumberFormat="0" applyAlignment="0" applyProtection="0">
      <alignment vertical="center"/>
    </xf>
    <xf numFmtId="0" fontId="131" fillId="9" borderId="10" applyNumberFormat="0" applyAlignment="0" applyProtection="0">
      <alignment vertical="center"/>
    </xf>
    <xf numFmtId="0" fontId="131" fillId="9" borderId="10" applyNumberFormat="0" applyAlignment="0" applyProtection="0">
      <alignment vertical="center"/>
    </xf>
    <xf numFmtId="0" fontId="131" fillId="9" borderId="10" applyNumberFormat="0" applyAlignment="0" applyProtection="0">
      <alignment vertical="center"/>
    </xf>
    <xf numFmtId="0" fontId="131" fillId="9" borderId="10" applyNumberFormat="0" applyAlignment="0" applyProtection="0">
      <alignment vertical="center"/>
    </xf>
    <xf numFmtId="0" fontId="131" fillId="9" borderId="10" applyNumberFormat="0" applyAlignment="0" applyProtection="0">
      <alignment vertical="center"/>
    </xf>
    <xf numFmtId="0" fontId="131" fillId="9" borderId="10" applyNumberFormat="0" applyAlignment="0" applyProtection="0">
      <alignment vertical="center"/>
    </xf>
    <xf numFmtId="0" fontId="131" fillId="9" borderId="10" applyNumberFormat="0" applyAlignment="0" applyProtection="0">
      <alignment vertical="center"/>
    </xf>
    <xf numFmtId="0" fontId="131" fillId="9" borderId="10" applyNumberFormat="0" applyAlignment="0" applyProtection="0">
      <alignment vertical="center"/>
    </xf>
    <xf numFmtId="0" fontId="131" fillId="9" borderId="10" applyNumberFormat="0" applyAlignment="0" applyProtection="0">
      <alignment vertical="center"/>
    </xf>
    <xf numFmtId="0" fontId="131" fillId="9" borderId="10" applyNumberFormat="0" applyAlignment="0" applyProtection="0">
      <alignment vertical="center"/>
    </xf>
    <xf numFmtId="0" fontId="131" fillId="9" borderId="10" applyNumberFormat="0" applyAlignment="0" applyProtection="0">
      <alignment vertical="center"/>
    </xf>
    <xf numFmtId="0" fontId="131" fillId="9" borderId="10" applyNumberFormat="0" applyAlignment="0" applyProtection="0">
      <alignment vertical="center"/>
    </xf>
    <xf numFmtId="0" fontId="131" fillId="9" borderId="10" applyNumberFormat="0" applyAlignment="0" applyProtection="0">
      <alignment vertical="center"/>
    </xf>
    <xf numFmtId="0" fontId="131" fillId="9" borderId="10" applyNumberFormat="0" applyAlignment="0" applyProtection="0">
      <alignment vertical="center"/>
    </xf>
    <xf numFmtId="0" fontId="131" fillId="9" borderId="10" applyNumberFormat="0" applyAlignment="0" applyProtection="0">
      <alignment vertical="center"/>
    </xf>
    <xf numFmtId="0" fontId="131" fillId="9" borderId="10" applyNumberFormat="0" applyAlignment="0" applyProtection="0">
      <alignment vertical="center"/>
    </xf>
    <xf numFmtId="0" fontId="131" fillId="9" borderId="10" applyNumberFormat="0" applyAlignment="0" applyProtection="0">
      <alignment vertical="center"/>
    </xf>
    <xf numFmtId="0" fontId="131" fillId="9" borderId="10" applyNumberFormat="0" applyAlignment="0" applyProtection="0">
      <alignment vertical="center"/>
    </xf>
    <xf numFmtId="0" fontId="131" fillId="9" borderId="10" applyNumberFormat="0" applyAlignment="0" applyProtection="0">
      <alignment vertical="center"/>
    </xf>
    <xf numFmtId="0" fontId="131" fillId="9" borderId="10" applyNumberFormat="0" applyAlignment="0" applyProtection="0">
      <alignment vertical="center"/>
    </xf>
    <xf numFmtId="0" fontId="131" fillId="9" borderId="10" applyNumberFormat="0" applyAlignment="0" applyProtection="0">
      <alignment vertical="center"/>
    </xf>
    <xf numFmtId="0" fontId="131" fillId="9" borderId="10" applyNumberFormat="0" applyAlignment="0" applyProtection="0">
      <alignment vertical="center"/>
    </xf>
    <xf numFmtId="0" fontId="131" fillId="9" borderId="10" applyNumberFormat="0" applyAlignment="0" applyProtection="0">
      <alignment vertical="center"/>
    </xf>
    <xf numFmtId="0" fontId="131" fillId="9" borderId="10" applyNumberFormat="0" applyAlignment="0" applyProtection="0">
      <alignment vertical="center"/>
    </xf>
    <xf numFmtId="0" fontId="131" fillId="9" borderId="10" applyNumberFormat="0" applyAlignment="0" applyProtection="0">
      <alignment vertical="center"/>
    </xf>
    <xf numFmtId="0" fontId="131" fillId="9" borderId="10" applyNumberFormat="0" applyAlignment="0" applyProtection="0">
      <alignment vertical="center"/>
    </xf>
    <xf numFmtId="0" fontId="131" fillId="9" borderId="10" applyNumberFormat="0" applyAlignment="0" applyProtection="0">
      <alignment vertical="center"/>
    </xf>
    <xf numFmtId="0" fontId="131" fillId="9" borderId="10" applyNumberFormat="0" applyAlignment="0" applyProtection="0">
      <alignment vertical="center"/>
    </xf>
    <xf numFmtId="0" fontId="131" fillId="9" borderId="10" applyNumberFormat="0" applyAlignment="0" applyProtection="0">
      <alignment vertical="center"/>
    </xf>
    <xf numFmtId="0" fontId="131" fillId="9" borderId="10" applyNumberFormat="0" applyAlignment="0" applyProtection="0">
      <alignment vertical="center"/>
    </xf>
    <xf numFmtId="0" fontId="131" fillId="9" borderId="10" applyNumberFormat="0" applyAlignment="0" applyProtection="0">
      <alignment vertical="center"/>
    </xf>
    <xf numFmtId="0" fontId="131" fillId="9" borderId="10" applyNumberFormat="0" applyAlignment="0" applyProtection="0">
      <alignment vertical="center"/>
    </xf>
    <xf numFmtId="0" fontId="131" fillId="9" borderId="10" applyNumberFormat="0" applyAlignment="0" applyProtection="0">
      <alignment vertical="center"/>
    </xf>
    <xf numFmtId="0" fontId="131" fillId="9" borderId="10" applyNumberFormat="0" applyAlignment="0" applyProtection="0">
      <alignment vertical="center"/>
    </xf>
    <xf numFmtId="0" fontId="131" fillId="9" borderId="10" applyNumberFormat="0" applyAlignment="0" applyProtection="0">
      <alignment vertical="center"/>
    </xf>
    <xf numFmtId="0" fontId="131" fillId="9" borderId="10" applyNumberFormat="0" applyAlignment="0" applyProtection="0">
      <alignment vertical="center"/>
    </xf>
    <xf numFmtId="0" fontId="131" fillId="9" borderId="10" applyNumberFormat="0" applyAlignment="0" applyProtection="0">
      <alignment vertical="center"/>
    </xf>
    <xf numFmtId="0" fontId="131" fillId="9" borderId="10" applyNumberFormat="0" applyAlignment="0" applyProtection="0">
      <alignment vertical="center"/>
    </xf>
    <xf numFmtId="0" fontId="131" fillId="9" borderId="10" applyNumberFormat="0" applyAlignment="0" applyProtection="0">
      <alignment vertical="center"/>
    </xf>
    <xf numFmtId="0" fontId="131" fillId="9" borderId="10" applyNumberFormat="0" applyAlignment="0" applyProtection="0">
      <alignment vertical="center"/>
    </xf>
    <xf numFmtId="0" fontId="131" fillId="9" borderId="10" applyNumberFormat="0" applyAlignment="0" applyProtection="0">
      <alignment vertical="center"/>
    </xf>
    <xf numFmtId="0" fontId="131" fillId="9" borderId="10" applyNumberFormat="0" applyAlignment="0" applyProtection="0">
      <alignment vertical="center"/>
    </xf>
    <xf numFmtId="0" fontId="131" fillId="9" borderId="10" applyNumberFormat="0" applyAlignment="0" applyProtection="0">
      <alignment vertical="center"/>
    </xf>
    <xf numFmtId="0" fontId="131" fillId="9" borderId="10" applyNumberFormat="0" applyAlignment="0" applyProtection="0">
      <alignment vertical="center"/>
    </xf>
    <xf numFmtId="0" fontId="131" fillId="9" borderId="10" applyNumberFormat="0" applyAlignment="0" applyProtection="0">
      <alignment vertical="center"/>
    </xf>
    <xf numFmtId="0" fontId="131" fillId="9" borderId="10" applyNumberFormat="0" applyAlignment="0" applyProtection="0">
      <alignment vertical="center"/>
    </xf>
    <xf numFmtId="0" fontId="131" fillId="9" borderId="10" applyNumberFormat="0" applyAlignment="0" applyProtection="0">
      <alignment vertical="center"/>
    </xf>
    <xf numFmtId="0" fontId="131" fillId="9" borderId="10" applyNumberFormat="0" applyAlignment="0" applyProtection="0">
      <alignment vertical="center"/>
    </xf>
    <xf numFmtId="0" fontId="131" fillId="9" borderId="10" applyNumberFormat="0" applyAlignment="0" applyProtection="0">
      <alignment vertical="center"/>
    </xf>
    <xf numFmtId="0" fontId="131" fillId="9" borderId="10" applyNumberFormat="0" applyAlignment="0" applyProtection="0">
      <alignment vertical="center"/>
    </xf>
    <xf numFmtId="0" fontId="131" fillId="9" borderId="10" applyNumberFormat="0" applyAlignment="0" applyProtection="0">
      <alignment vertical="center"/>
    </xf>
    <xf numFmtId="0" fontId="131" fillId="9" borderId="10" applyNumberFormat="0" applyAlignment="0" applyProtection="0">
      <alignment vertical="center"/>
    </xf>
    <xf numFmtId="0" fontId="131" fillId="9" borderId="10" applyNumberFormat="0" applyAlignment="0" applyProtection="0">
      <alignment vertical="center"/>
    </xf>
    <xf numFmtId="0" fontId="131" fillId="9" borderId="10" applyNumberFormat="0" applyAlignment="0" applyProtection="0">
      <alignment vertical="center"/>
    </xf>
    <xf numFmtId="0" fontId="131" fillId="9" borderId="10" applyNumberFormat="0" applyAlignment="0" applyProtection="0">
      <alignment vertical="center"/>
    </xf>
    <xf numFmtId="0" fontId="131" fillId="9" borderId="10" applyNumberFormat="0" applyAlignment="0" applyProtection="0">
      <alignment vertical="center"/>
    </xf>
    <xf numFmtId="0" fontId="131" fillId="9" borderId="10" applyNumberFormat="0" applyAlignment="0" applyProtection="0">
      <alignment vertical="center"/>
    </xf>
    <xf numFmtId="0" fontId="131" fillId="9" borderId="10" applyNumberFormat="0" applyAlignment="0" applyProtection="0">
      <alignment vertical="center"/>
    </xf>
    <xf numFmtId="0" fontId="131" fillId="9" borderId="10" applyNumberFormat="0" applyAlignment="0" applyProtection="0">
      <alignment vertical="center"/>
    </xf>
    <xf numFmtId="0" fontId="131" fillId="9" borderId="10" applyNumberFormat="0" applyAlignment="0" applyProtection="0">
      <alignment vertical="center"/>
    </xf>
    <xf numFmtId="0" fontId="131" fillId="9" borderId="10" applyNumberFormat="0" applyAlignment="0" applyProtection="0">
      <alignment vertical="center"/>
    </xf>
    <xf numFmtId="0" fontId="131" fillId="9" borderId="10" applyNumberFormat="0" applyAlignment="0" applyProtection="0">
      <alignment vertical="center"/>
    </xf>
    <xf numFmtId="0" fontId="131" fillId="9" borderId="10" applyNumberFormat="0" applyAlignment="0" applyProtection="0">
      <alignment vertical="center"/>
    </xf>
    <xf numFmtId="0" fontId="131" fillId="9" borderId="10" applyNumberFormat="0" applyAlignment="0" applyProtection="0">
      <alignment vertical="center"/>
    </xf>
    <xf numFmtId="0" fontId="131" fillId="9" borderId="10" applyNumberFormat="0" applyAlignment="0" applyProtection="0">
      <alignment vertical="center"/>
    </xf>
    <xf numFmtId="0" fontId="131" fillId="9" borderId="10" applyNumberFormat="0" applyAlignment="0" applyProtection="0">
      <alignment vertical="center"/>
    </xf>
    <xf numFmtId="0" fontId="131" fillId="9" borderId="10" applyNumberFormat="0" applyAlignment="0" applyProtection="0">
      <alignment vertical="center"/>
    </xf>
    <xf numFmtId="0" fontId="131" fillId="9" borderId="10" applyNumberFormat="0" applyAlignment="0" applyProtection="0">
      <alignment vertical="center"/>
    </xf>
    <xf numFmtId="0" fontId="131" fillId="9" borderId="10" applyNumberFormat="0" applyAlignment="0" applyProtection="0">
      <alignment vertical="center"/>
    </xf>
    <xf numFmtId="0" fontId="131" fillId="9" borderId="10" applyNumberFormat="0" applyAlignment="0" applyProtection="0">
      <alignment vertical="center"/>
    </xf>
    <xf numFmtId="0" fontId="131" fillId="9" borderId="10" applyNumberFormat="0" applyAlignment="0" applyProtection="0">
      <alignment vertical="center"/>
    </xf>
    <xf numFmtId="0" fontId="131" fillId="9" borderId="10" applyNumberFormat="0" applyAlignment="0" applyProtection="0">
      <alignment vertical="center"/>
    </xf>
    <xf numFmtId="0" fontId="131" fillId="9" borderId="10" applyNumberFormat="0" applyAlignment="0" applyProtection="0">
      <alignment vertical="center"/>
    </xf>
    <xf numFmtId="0" fontId="131" fillId="9" borderId="10" applyNumberFormat="0" applyAlignment="0" applyProtection="0">
      <alignment vertical="center"/>
    </xf>
    <xf numFmtId="0" fontId="131" fillId="9" borderId="10" applyNumberFormat="0" applyAlignment="0" applyProtection="0">
      <alignment vertical="center"/>
    </xf>
    <xf numFmtId="0" fontId="131" fillId="9" borderId="10" applyNumberFormat="0" applyAlignment="0" applyProtection="0">
      <alignment vertical="center"/>
    </xf>
    <xf numFmtId="0" fontId="131" fillId="9" borderId="10" applyNumberFormat="0" applyAlignment="0" applyProtection="0">
      <alignment vertical="center"/>
    </xf>
    <xf numFmtId="0" fontId="131" fillId="9" borderId="10" applyNumberFormat="0" applyAlignment="0" applyProtection="0">
      <alignment vertical="center"/>
    </xf>
    <xf numFmtId="0" fontId="131" fillId="9" borderId="10" applyNumberFormat="0" applyAlignment="0" applyProtection="0">
      <alignment vertical="center"/>
    </xf>
    <xf numFmtId="0" fontId="131" fillId="9" borderId="10" applyNumberFormat="0" applyAlignment="0" applyProtection="0">
      <alignment vertical="center"/>
    </xf>
    <xf numFmtId="0" fontId="131" fillId="9" borderId="10" applyNumberFormat="0" applyAlignment="0" applyProtection="0">
      <alignment vertical="center"/>
    </xf>
    <xf numFmtId="0" fontId="131" fillId="9" borderId="10" applyNumberFormat="0" applyAlignment="0" applyProtection="0">
      <alignment vertical="center"/>
    </xf>
    <xf numFmtId="0" fontId="131" fillId="9" borderId="10" applyNumberFormat="0" applyAlignment="0" applyProtection="0">
      <alignment vertical="center"/>
    </xf>
    <xf numFmtId="0" fontId="131" fillId="9" borderId="10" applyNumberFormat="0" applyAlignment="0" applyProtection="0">
      <alignment vertical="center"/>
    </xf>
    <xf numFmtId="0" fontId="131" fillId="9" borderId="10" applyNumberFormat="0" applyAlignment="0" applyProtection="0">
      <alignment vertical="center"/>
    </xf>
    <xf numFmtId="0" fontId="131" fillId="9" borderId="10" applyNumberFormat="0" applyAlignment="0" applyProtection="0">
      <alignment vertical="center"/>
    </xf>
    <xf numFmtId="0" fontId="131" fillId="9" borderId="10" applyNumberFormat="0" applyAlignment="0" applyProtection="0">
      <alignment vertical="center"/>
    </xf>
    <xf numFmtId="0" fontId="131" fillId="9" borderId="10" applyNumberFormat="0" applyAlignment="0" applyProtection="0">
      <alignment vertical="center"/>
    </xf>
    <xf numFmtId="0" fontId="131" fillId="9" borderId="10" applyNumberFormat="0" applyAlignment="0" applyProtection="0">
      <alignment vertical="center"/>
    </xf>
    <xf numFmtId="0" fontId="131" fillId="9" borderId="10" applyNumberFormat="0" applyAlignment="0" applyProtection="0">
      <alignment vertical="center"/>
    </xf>
    <xf numFmtId="0" fontId="131" fillId="9" borderId="10" applyNumberFormat="0" applyAlignment="0" applyProtection="0">
      <alignment vertical="center"/>
    </xf>
    <xf numFmtId="0" fontId="131" fillId="9" borderId="10" applyNumberFormat="0" applyAlignment="0" applyProtection="0">
      <alignment vertical="center"/>
    </xf>
    <xf numFmtId="0" fontId="131" fillId="9" borderId="10" applyNumberFormat="0" applyAlignment="0" applyProtection="0">
      <alignment vertical="center"/>
    </xf>
    <xf numFmtId="0" fontId="131" fillId="9" borderId="10" applyNumberFormat="0" applyAlignment="0" applyProtection="0">
      <alignment vertical="center"/>
    </xf>
    <xf numFmtId="0" fontId="131" fillId="9" borderId="10" applyNumberFormat="0" applyAlignment="0" applyProtection="0">
      <alignment vertical="center"/>
    </xf>
    <xf numFmtId="0" fontId="131" fillId="9" borderId="10" applyNumberFormat="0" applyAlignment="0" applyProtection="0">
      <alignment vertical="center"/>
    </xf>
    <xf numFmtId="0" fontId="131" fillId="9" borderId="10" applyNumberFormat="0" applyAlignment="0" applyProtection="0">
      <alignment vertical="center"/>
    </xf>
    <xf numFmtId="0" fontId="131" fillId="9" borderId="10" applyNumberFormat="0" applyAlignment="0" applyProtection="0">
      <alignment vertical="center"/>
    </xf>
    <xf numFmtId="0" fontId="131" fillId="9" borderId="10" applyNumberFormat="0" applyAlignment="0" applyProtection="0">
      <alignment vertical="center"/>
    </xf>
    <xf numFmtId="0" fontId="131" fillId="9" borderId="10" applyNumberFormat="0" applyAlignment="0" applyProtection="0">
      <alignment vertical="center"/>
    </xf>
    <xf numFmtId="0" fontId="131" fillId="9" borderId="10" applyNumberFormat="0" applyAlignment="0" applyProtection="0">
      <alignment vertical="center"/>
    </xf>
    <xf numFmtId="0" fontId="131" fillId="9" borderId="10" applyNumberFormat="0" applyAlignment="0" applyProtection="0">
      <alignment vertical="center"/>
    </xf>
    <xf numFmtId="0" fontId="131" fillId="9" borderId="10" applyNumberFormat="0" applyAlignment="0" applyProtection="0">
      <alignment vertical="center"/>
    </xf>
    <xf numFmtId="0" fontId="131" fillId="9" borderId="10" applyNumberFormat="0" applyAlignment="0" applyProtection="0">
      <alignment vertical="center"/>
    </xf>
    <xf numFmtId="0" fontId="131" fillId="9" borderId="10" applyNumberFormat="0" applyAlignment="0" applyProtection="0">
      <alignment vertical="center"/>
    </xf>
    <xf numFmtId="0" fontId="131" fillId="9" borderId="10" applyNumberFormat="0" applyAlignment="0" applyProtection="0">
      <alignment vertical="center"/>
    </xf>
    <xf numFmtId="0" fontId="131" fillId="9" borderId="10" applyNumberFormat="0" applyAlignment="0" applyProtection="0">
      <alignment vertical="center"/>
    </xf>
    <xf numFmtId="0" fontId="131" fillId="9" borderId="10" applyNumberFormat="0" applyAlignment="0" applyProtection="0">
      <alignment vertical="center"/>
    </xf>
    <xf numFmtId="0" fontId="131" fillId="9" borderId="10" applyNumberFormat="0" applyAlignment="0" applyProtection="0">
      <alignment vertical="center"/>
    </xf>
    <xf numFmtId="0" fontId="131" fillId="9" borderId="10" applyNumberFormat="0" applyAlignment="0" applyProtection="0">
      <alignment vertical="center"/>
    </xf>
    <xf numFmtId="0" fontId="131" fillId="9" borderId="10" applyNumberFormat="0" applyAlignment="0" applyProtection="0">
      <alignment vertical="center"/>
    </xf>
    <xf numFmtId="0" fontId="131" fillId="9" borderId="10" applyNumberFormat="0" applyAlignment="0" applyProtection="0">
      <alignment vertical="center"/>
    </xf>
    <xf numFmtId="0" fontId="131" fillId="9" borderId="10" applyNumberFormat="0" applyAlignment="0" applyProtection="0">
      <alignment vertical="center"/>
    </xf>
    <xf numFmtId="0" fontId="131" fillId="9" borderId="10" applyNumberFormat="0" applyAlignment="0" applyProtection="0">
      <alignment vertical="center"/>
    </xf>
    <xf numFmtId="0" fontId="131" fillId="9" borderId="10" applyNumberFormat="0" applyAlignment="0" applyProtection="0">
      <alignment vertical="center"/>
    </xf>
    <xf numFmtId="0" fontId="131" fillId="9" borderId="10" applyNumberFormat="0" applyAlignment="0" applyProtection="0">
      <alignment vertical="center"/>
    </xf>
    <xf numFmtId="0" fontId="131" fillId="9" borderId="10" applyNumberFormat="0" applyAlignment="0" applyProtection="0">
      <alignment vertical="center"/>
    </xf>
    <xf numFmtId="0" fontId="131" fillId="9" borderId="10" applyNumberFormat="0" applyAlignment="0" applyProtection="0">
      <alignment vertical="center"/>
    </xf>
    <xf numFmtId="0" fontId="131" fillId="9" borderId="10" applyNumberFormat="0" applyAlignment="0" applyProtection="0">
      <alignment vertical="center"/>
    </xf>
    <xf numFmtId="0" fontId="131" fillId="9" borderId="10" applyNumberFormat="0" applyAlignment="0" applyProtection="0">
      <alignment vertical="center"/>
    </xf>
    <xf numFmtId="0" fontId="131" fillId="9" borderId="10" applyNumberFormat="0" applyAlignment="0" applyProtection="0">
      <alignment vertical="center"/>
    </xf>
    <xf numFmtId="0" fontId="131" fillId="9" borderId="10" applyNumberFormat="0" applyAlignment="0" applyProtection="0">
      <alignment vertical="center"/>
    </xf>
    <xf numFmtId="0" fontId="131" fillId="9" borderId="10" applyNumberFormat="0" applyAlignment="0" applyProtection="0">
      <alignment vertical="center"/>
    </xf>
    <xf numFmtId="0" fontId="131" fillId="9" borderId="10" applyNumberFormat="0" applyAlignment="0" applyProtection="0">
      <alignment vertical="center"/>
    </xf>
    <xf numFmtId="0" fontId="131" fillId="9" borderId="10" applyNumberFormat="0" applyAlignment="0" applyProtection="0">
      <alignment vertical="center"/>
    </xf>
    <xf numFmtId="0" fontId="131" fillId="9" borderId="10" applyNumberFormat="0" applyAlignment="0" applyProtection="0">
      <alignment vertical="center"/>
    </xf>
    <xf numFmtId="0" fontId="131" fillId="9" borderId="10" applyNumberFormat="0" applyAlignment="0" applyProtection="0">
      <alignment vertical="center"/>
    </xf>
    <xf numFmtId="0" fontId="131" fillId="9" borderId="10" applyNumberFormat="0" applyAlignment="0" applyProtection="0">
      <alignment vertical="center"/>
    </xf>
    <xf numFmtId="0" fontId="131" fillId="9" borderId="10" applyNumberFormat="0" applyAlignment="0" applyProtection="0">
      <alignment vertical="center"/>
    </xf>
    <xf numFmtId="0" fontId="131" fillId="9" borderId="10" applyNumberFormat="0" applyAlignment="0" applyProtection="0">
      <alignment vertical="center"/>
    </xf>
    <xf numFmtId="0" fontId="131" fillId="9" borderId="10" applyNumberFormat="0" applyAlignment="0" applyProtection="0">
      <alignment vertical="center"/>
    </xf>
    <xf numFmtId="0" fontId="131" fillId="9" borderId="10" applyNumberFormat="0" applyAlignment="0" applyProtection="0">
      <alignment vertical="center"/>
    </xf>
    <xf numFmtId="0" fontId="131" fillId="9" borderId="10" applyNumberFormat="0" applyAlignment="0" applyProtection="0">
      <alignment vertical="center"/>
    </xf>
    <xf numFmtId="0" fontId="131" fillId="9" borderId="10" applyNumberFormat="0" applyAlignment="0" applyProtection="0">
      <alignment vertical="center"/>
    </xf>
    <xf numFmtId="0" fontId="131" fillId="9" borderId="10" applyNumberFormat="0" applyAlignment="0" applyProtection="0">
      <alignment vertical="center"/>
    </xf>
    <xf numFmtId="0" fontId="131" fillId="9" borderId="10" applyNumberFormat="0" applyAlignment="0" applyProtection="0">
      <alignment vertical="center"/>
    </xf>
    <xf numFmtId="0" fontId="131" fillId="9" borderId="10" applyNumberFormat="0" applyAlignment="0" applyProtection="0">
      <alignment vertical="center"/>
    </xf>
    <xf numFmtId="0" fontId="131" fillId="9" borderId="10" applyNumberFormat="0" applyAlignment="0" applyProtection="0">
      <alignment vertical="center"/>
    </xf>
    <xf numFmtId="0" fontId="131" fillId="9" borderId="10" applyNumberFormat="0" applyAlignment="0" applyProtection="0">
      <alignment vertical="center"/>
    </xf>
    <xf numFmtId="0" fontId="131" fillId="9" borderId="10" applyNumberFormat="0" applyAlignment="0" applyProtection="0">
      <alignment vertical="center"/>
    </xf>
    <xf numFmtId="0" fontId="131" fillId="9" borderId="10" applyNumberFormat="0" applyAlignment="0" applyProtection="0">
      <alignment vertical="center"/>
    </xf>
    <xf numFmtId="0" fontId="131" fillId="9" borderId="10" applyNumberFormat="0" applyAlignment="0" applyProtection="0">
      <alignment vertical="center"/>
    </xf>
    <xf numFmtId="0" fontId="131" fillId="9" borderId="10" applyNumberFormat="0" applyAlignment="0" applyProtection="0">
      <alignment vertical="center"/>
    </xf>
    <xf numFmtId="0" fontId="131" fillId="9" borderId="10" applyNumberFormat="0" applyAlignment="0" applyProtection="0">
      <alignment vertical="center"/>
    </xf>
    <xf numFmtId="0" fontId="131" fillId="9" borderId="10" applyNumberFormat="0" applyAlignment="0" applyProtection="0">
      <alignment vertical="center"/>
    </xf>
    <xf numFmtId="0" fontId="131" fillId="9" borderId="10" applyNumberFormat="0" applyAlignment="0" applyProtection="0">
      <alignment vertical="center"/>
    </xf>
    <xf numFmtId="0" fontId="131" fillId="9" borderId="10" applyNumberFormat="0" applyAlignment="0" applyProtection="0">
      <alignment vertical="center"/>
    </xf>
    <xf numFmtId="0" fontId="131" fillId="9" borderId="10" applyNumberFormat="0" applyAlignment="0" applyProtection="0">
      <alignment vertical="center"/>
    </xf>
    <xf numFmtId="0" fontId="131" fillId="9" borderId="10" applyNumberFormat="0" applyAlignment="0" applyProtection="0">
      <alignment vertical="center"/>
    </xf>
    <xf numFmtId="0" fontId="131" fillId="9" borderId="10" applyNumberFormat="0" applyAlignment="0" applyProtection="0">
      <alignment vertical="center"/>
    </xf>
    <xf numFmtId="0" fontId="131" fillId="9" borderId="10" applyNumberFormat="0" applyAlignment="0" applyProtection="0">
      <alignment vertical="center"/>
    </xf>
    <xf numFmtId="0" fontId="131" fillId="9" borderId="10" applyNumberFormat="0" applyAlignment="0" applyProtection="0">
      <alignment vertical="center"/>
    </xf>
    <xf numFmtId="0" fontId="131" fillId="9" borderId="10" applyNumberFormat="0" applyAlignment="0" applyProtection="0">
      <alignment vertical="center"/>
    </xf>
    <xf numFmtId="0" fontId="131" fillId="9" borderId="10" applyNumberFormat="0" applyAlignment="0" applyProtection="0">
      <alignment vertical="center"/>
    </xf>
    <xf numFmtId="0" fontId="131" fillId="9" borderId="10" applyNumberFormat="0" applyAlignment="0" applyProtection="0">
      <alignment vertical="center"/>
    </xf>
    <xf numFmtId="0" fontId="131" fillId="9" borderId="10" applyNumberFormat="0" applyAlignment="0" applyProtection="0">
      <alignment vertical="center"/>
    </xf>
    <xf numFmtId="0" fontId="131" fillId="9" borderId="10" applyNumberFormat="0" applyAlignment="0" applyProtection="0">
      <alignment vertical="center"/>
    </xf>
    <xf numFmtId="0" fontId="131" fillId="9" borderId="10" applyNumberFormat="0" applyAlignment="0" applyProtection="0">
      <alignment vertical="center"/>
    </xf>
    <xf numFmtId="0" fontId="131" fillId="9" borderId="10" applyNumberFormat="0" applyAlignment="0" applyProtection="0">
      <alignment vertical="center"/>
    </xf>
    <xf numFmtId="0" fontId="131" fillId="9" borderId="10" applyNumberFormat="0" applyAlignment="0" applyProtection="0">
      <alignment vertical="center"/>
    </xf>
    <xf numFmtId="0" fontId="131" fillId="9" borderId="10" applyNumberFormat="0" applyAlignment="0" applyProtection="0">
      <alignment vertical="center"/>
    </xf>
    <xf numFmtId="0" fontId="131" fillId="9" borderId="10" applyNumberFormat="0" applyAlignment="0" applyProtection="0">
      <alignment vertical="center"/>
    </xf>
    <xf numFmtId="0" fontId="131" fillId="9" borderId="10" applyNumberFormat="0" applyAlignment="0" applyProtection="0">
      <alignment vertical="center"/>
    </xf>
    <xf numFmtId="0" fontId="131" fillId="9" borderId="10" applyNumberFormat="0" applyAlignment="0" applyProtection="0">
      <alignment vertical="center"/>
    </xf>
    <xf numFmtId="0" fontId="131" fillId="9" borderId="10" applyNumberFormat="0" applyAlignment="0" applyProtection="0">
      <alignment vertical="center"/>
    </xf>
    <xf numFmtId="0" fontId="131" fillId="9" borderId="10" applyNumberFormat="0" applyAlignment="0" applyProtection="0">
      <alignment vertical="center"/>
    </xf>
    <xf numFmtId="0" fontId="131" fillId="9" borderId="10" applyNumberFormat="0" applyAlignment="0" applyProtection="0">
      <alignment vertical="center"/>
    </xf>
    <xf numFmtId="0" fontId="131" fillId="9" borderId="10" applyNumberFormat="0" applyAlignment="0" applyProtection="0">
      <alignment vertical="center"/>
    </xf>
    <xf numFmtId="0" fontId="131" fillId="9" borderId="10" applyNumberFormat="0" applyAlignment="0" applyProtection="0">
      <alignment vertical="center"/>
    </xf>
    <xf numFmtId="0" fontId="131" fillId="9" borderId="10" applyNumberFormat="0" applyAlignment="0" applyProtection="0">
      <alignment vertical="center"/>
    </xf>
    <xf numFmtId="0" fontId="131" fillId="9" borderId="10" applyNumberFormat="0" applyAlignment="0" applyProtection="0">
      <alignment vertical="center"/>
    </xf>
    <xf numFmtId="0" fontId="131" fillId="9" borderId="10" applyNumberFormat="0" applyAlignment="0" applyProtection="0">
      <alignment vertical="center"/>
    </xf>
    <xf numFmtId="0" fontId="131" fillId="9" borderId="10" applyNumberFormat="0" applyAlignment="0" applyProtection="0">
      <alignment vertical="center"/>
    </xf>
    <xf numFmtId="0" fontId="131" fillId="9" borderId="10" applyNumberFormat="0" applyAlignment="0" applyProtection="0">
      <alignment vertical="center"/>
    </xf>
    <xf numFmtId="0" fontId="131" fillId="9" borderId="10" applyNumberFormat="0" applyAlignment="0" applyProtection="0">
      <alignment vertical="center"/>
    </xf>
    <xf numFmtId="0" fontId="131" fillId="9" borderId="10" applyNumberFormat="0" applyAlignment="0" applyProtection="0">
      <alignment vertical="center"/>
    </xf>
    <xf numFmtId="0" fontId="131" fillId="9" borderId="10" applyNumberFormat="0" applyAlignment="0" applyProtection="0">
      <alignment vertical="center"/>
    </xf>
    <xf numFmtId="0" fontId="131" fillId="9" borderId="10" applyNumberFormat="0" applyAlignment="0" applyProtection="0">
      <alignment vertical="center"/>
    </xf>
    <xf numFmtId="0" fontId="131" fillId="9" borderId="10" applyNumberFormat="0" applyAlignment="0" applyProtection="0">
      <alignment vertical="center"/>
    </xf>
    <xf numFmtId="0" fontId="131" fillId="9" borderId="10" applyNumberFormat="0" applyAlignment="0" applyProtection="0">
      <alignment vertical="center"/>
    </xf>
    <xf numFmtId="0" fontId="131" fillId="9" borderId="10" applyNumberFormat="0" applyAlignment="0" applyProtection="0">
      <alignment vertical="center"/>
    </xf>
    <xf numFmtId="0" fontId="131" fillId="9" borderId="10" applyNumberFormat="0" applyAlignment="0" applyProtection="0">
      <alignment vertical="center"/>
    </xf>
    <xf numFmtId="0" fontId="131" fillId="9" borderId="10" applyNumberFormat="0" applyAlignment="0" applyProtection="0">
      <alignment vertical="center"/>
    </xf>
    <xf numFmtId="0" fontId="131" fillId="9" borderId="10" applyNumberFormat="0" applyAlignment="0" applyProtection="0">
      <alignment vertical="center"/>
    </xf>
    <xf numFmtId="0" fontId="131" fillId="9" borderId="10" applyNumberFormat="0" applyAlignment="0" applyProtection="0">
      <alignment vertical="center"/>
    </xf>
    <xf numFmtId="0" fontId="131" fillId="9" borderId="10" applyNumberFormat="0" applyAlignment="0" applyProtection="0">
      <alignment vertical="center"/>
    </xf>
    <xf numFmtId="0" fontId="131" fillId="9" borderId="10" applyNumberFormat="0" applyAlignment="0" applyProtection="0">
      <alignment vertical="center"/>
    </xf>
    <xf numFmtId="0" fontId="131" fillId="9" borderId="10" applyNumberFormat="0" applyAlignment="0" applyProtection="0">
      <alignment vertical="center"/>
    </xf>
    <xf numFmtId="0" fontId="131" fillId="9" borderId="10" applyNumberFormat="0" applyAlignment="0" applyProtection="0">
      <alignment vertical="center"/>
    </xf>
    <xf numFmtId="0" fontId="131" fillId="9" borderId="10" applyNumberFormat="0" applyAlignment="0" applyProtection="0">
      <alignment vertical="center"/>
    </xf>
    <xf numFmtId="0" fontId="131" fillId="9" borderId="10" applyNumberFormat="0" applyAlignment="0" applyProtection="0">
      <alignment vertical="center"/>
    </xf>
    <xf numFmtId="0" fontId="131" fillId="9" borderId="10" applyNumberFormat="0" applyAlignment="0" applyProtection="0">
      <alignment vertical="center"/>
    </xf>
    <xf numFmtId="0" fontId="131" fillId="9" borderId="10" applyNumberFormat="0" applyAlignment="0" applyProtection="0">
      <alignment vertical="center"/>
    </xf>
    <xf numFmtId="0" fontId="131" fillId="9" borderId="10" applyNumberFormat="0" applyAlignment="0" applyProtection="0">
      <alignment vertical="center"/>
    </xf>
    <xf numFmtId="0" fontId="131" fillId="9" borderId="10" applyNumberFormat="0" applyAlignment="0" applyProtection="0">
      <alignment vertical="center"/>
    </xf>
    <xf numFmtId="0" fontId="131" fillId="9" borderId="10" applyNumberFormat="0" applyAlignment="0" applyProtection="0">
      <alignment vertical="center"/>
    </xf>
    <xf numFmtId="0" fontId="131" fillId="9" borderId="10" applyNumberFormat="0" applyAlignment="0" applyProtection="0">
      <alignment vertical="center"/>
    </xf>
    <xf numFmtId="0" fontId="131" fillId="9" borderId="10" applyNumberFormat="0" applyAlignment="0" applyProtection="0">
      <alignment vertical="center"/>
    </xf>
    <xf numFmtId="0" fontId="131" fillId="9" borderId="10" applyNumberFormat="0" applyAlignment="0" applyProtection="0">
      <alignment vertical="center"/>
    </xf>
    <xf numFmtId="0" fontId="131" fillId="9" borderId="10" applyNumberFormat="0" applyAlignment="0" applyProtection="0">
      <alignment vertical="center"/>
    </xf>
    <xf numFmtId="0" fontId="131" fillId="9" borderId="10" applyNumberFormat="0" applyAlignment="0" applyProtection="0">
      <alignment vertical="center"/>
    </xf>
    <xf numFmtId="0" fontId="131" fillId="9" borderId="10" applyNumberFormat="0" applyAlignment="0" applyProtection="0">
      <alignment vertical="center"/>
    </xf>
    <xf numFmtId="0" fontId="131" fillId="9" borderId="10" applyNumberFormat="0" applyAlignment="0" applyProtection="0">
      <alignment vertical="center"/>
    </xf>
    <xf numFmtId="0" fontId="131" fillId="9" borderId="10" applyNumberFormat="0" applyAlignment="0" applyProtection="0">
      <alignment vertical="center"/>
    </xf>
    <xf numFmtId="0" fontId="131" fillId="9" borderId="10" applyNumberFormat="0" applyAlignment="0" applyProtection="0">
      <alignment vertical="center"/>
    </xf>
    <xf numFmtId="0" fontId="131" fillId="9" borderId="10" applyNumberFormat="0" applyAlignment="0" applyProtection="0">
      <alignment vertical="center"/>
    </xf>
    <xf numFmtId="0" fontId="131" fillId="9" borderId="10" applyNumberFormat="0" applyAlignment="0" applyProtection="0">
      <alignment vertical="center"/>
    </xf>
    <xf numFmtId="0" fontId="131" fillId="9" borderId="10" applyNumberFormat="0" applyAlignment="0" applyProtection="0">
      <alignment vertical="center"/>
    </xf>
    <xf numFmtId="0" fontId="131" fillId="9" borderId="10" applyNumberFormat="0" applyAlignment="0" applyProtection="0">
      <alignment vertical="center"/>
    </xf>
    <xf numFmtId="0" fontId="131" fillId="9" borderId="10" applyNumberFormat="0" applyAlignment="0" applyProtection="0">
      <alignment vertical="center"/>
    </xf>
    <xf numFmtId="0" fontId="131" fillId="9" borderId="10" applyNumberFormat="0" applyAlignment="0" applyProtection="0">
      <alignment vertical="center"/>
    </xf>
    <xf numFmtId="0" fontId="131" fillId="9" borderId="10" applyNumberFormat="0" applyAlignment="0" applyProtection="0">
      <alignment vertical="center"/>
    </xf>
    <xf numFmtId="0" fontId="131" fillId="9" borderId="10" applyNumberFormat="0" applyAlignment="0" applyProtection="0">
      <alignment vertical="center"/>
    </xf>
    <xf numFmtId="0" fontId="131" fillId="9" borderId="10" applyNumberFormat="0" applyAlignment="0" applyProtection="0">
      <alignment vertical="center"/>
    </xf>
    <xf numFmtId="0" fontId="131" fillId="9" borderId="10" applyNumberFormat="0" applyAlignment="0" applyProtection="0">
      <alignment vertical="center"/>
    </xf>
    <xf numFmtId="0" fontId="131" fillId="9" borderId="10" applyNumberFormat="0" applyAlignment="0" applyProtection="0">
      <alignment vertical="center"/>
    </xf>
    <xf numFmtId="0" fontId="131" fillId="9" borderId="10" applyNumberFormat="0" applyAlignment="0" applyProtection="0">
      <alignment vertical="center"/>
    </xf>
    <xf numFmtId="0" fontId="131" fillId="9" borderId="10" applyNumberFormat="0" applyAlignment="0" applyProtection="0">
      <alignment vertical="center"/>
    </xf>
    <xf numFmtId="0" fontId="131" fillId="9" borderId="10" applyNumberFormat="0" applyAlignment="0" applyProtection="0">
      <alignment vertical="center"/>
    </xf>
    <xf numFmtId="0" fontId="131" fillId="9" borderId="10" applyNumberFormat="0" applyAlignment="0" applyProtection="0">
      <alignment vertical="center"/>
    </xf>
    <xf numFmtId="0" fontId="131" fillId="9" borderId="10" applyNumberFormat="0" applyAlignment="0" applyProtection="0">
      <alignment vertical="center"/>
    </xf>
    <xf numFmtId="0" fontId="131" fillId="9" borderId="10" applyNumberFormat="0" applyAlignment="0" applyProtection="0">
      <alignment vertical="center"/>
    </xf>
    <xf numFmtId="0" fontId="131" fillId="9" borderId="10" applyNumberFormat="0" applyAlignment="0" applyProtection="0">
      <alignment vertical="center"/>
    </xf>
    <xf numFmtId="0" fontId="131" fillId="9" borderId="10" applyNumberFormat="0" applyAlignment="0" applyProtection="0">
      <alignment vertical="center"/>
    </xf>
    <xf numFmtId="0" fontId="131" fillId="9" borderId="10" applyNumberFormat="0" applyAlignment="0" applyProtection="0">
      <alignment vertical="center"/>
    </xf>
    <xf numFmtId="0" fontId="131" fillId="9" borderId="10" applyNumberFormat="0" applyAlignment="0" applyProtection="0">
      <alignment vertical="center"/>
    </xf>
    <xf numFmtId="0" fontId="131" fillId="9" borderId="10" applyNumberFormat="0" applyAlignment="0" applyProtection="0">
      <alignment vertical="center"/>
    </xf>
    <xf numFmtId="0" fontId="131" fillId="9" borderId="10" applyNumberFormat="0" applyAlignment="0" applyProtection="0">
      <alignment vertical="center"/>
    </xf>
    <xf numFmtId="0" fontId="131" fillId="9" borderId="10" applyNumberFormat="0" applyAlignment="0" applyProtection="0">
      <alignment vertical="center"/>
    </xf>
    <xf numFmtId="0" fontId="131" fillId="9" borderId="10" applyNumberFormat="0" applyAlignment="0" applyProtection="0">
      <alignment vertical="center"/>
    </xf>
    <xf numFmtId="0" fontId="131" fillId="9" borderId="10" applyNumberFormat="0" applyAlignment="0" applyProtection="0">
      <alignment vertical="center"/>
    </xf>
    <xf numFmtId="0" fontId="131" fillId="9" borderId="10" applyNumberFormat="0" applyAlignment="0" applyProtection="0">
      <alignment vertical="center"/>
    </xf>
    <xf numFmtId="0" fontId="131" fillId="9" borderId="10" applyNumberFormat="0" applyAlignment="0" applyProtection="0">
      <alignment vertical="center"/>
    </xf>
    <xf numFmtId="0" fontId="131" fillId="9" borderId="10" applyNumberFormat="0" applyAlignment="0" applyProtection="0">
      <alignment vertical="center"/>
    </xf>
    <xf numFmtId="0" fontId="131" fillId="9" borderId="10" applyNumberFormat="0" applyAlignment="0" applyProtection="0">
      <alignment vertical="center"/>
    </xf>
    <xf numFmtId="0" fontId="131" fillId="9" borderId="10" applyNumberFormat="0" applyAlignment="0" applyProtection="0">
      <alignment vertical="center"/>
    </xf>
    <xf numFmtId="0" fontId="131" fillId="9" borderId="10" applyNumberFormat="0" applyAlignment="0" applyProtection="0">
      <alignment vertical="center"/>
    </xf>
    <xf numFmtId="0" fontId="131" fillId="9" borderId="10" applyNumberFormat="0" applyAlignment="0" applyProtection="0">
      <alignment vertical="center"/>
    </xf>
    <xf numFmtId="0" fontId="131" fillId="9" borderId="10" applyNumberFormat="0" applyAlignment="0" applyProtection="0">
      <alignment vertical="center"/>
    </xf>
    <xf numFmtId="0" fontId="131" fillId="9" borderId="10" applyNumberFormat="0" applyAlignment="0" applyProtection="0">
      <alignment vertical="center"/>
    </xf>
    <xf numFmtId="0" fontId="131" fillId="9" borderId="10" applyNumberFormat="0" applyAlignment="0" applyProtection="0">
      <alignment vertical="center"/>
    </xf>
    <xf numFmtId="0" fontId="131" fillId="9" borderId="10" applyNumberFormat="0" applyAlignment="0" applyProtection="0">
      <alignment vertical="center"/>
    </xf>
    <xf numFmtId="0" fontId="131" fillId="9" borderId="10" applyNumberFormat="0" applyAlignment="0" applyProtection="0">
      <alignment vertical="center"/>
    </xf>
    <xf numFmtId="0" fontId="131" fillId="9" borderId="10" applyNumberFormat="0" applyAlignment="0" applyProtection="0">
      <alignment vertical="center"/>
    </xf>
    <xf numFmtId="0" fontId="131" fillId="9" borderId="10" applyNumberFormat="0" applyAlignment="0" applyProtection="0">
      <alignment vertical="center"/>
    </xf>
    <xf numFmtId="0" fontId="131" fillId="9" borderId="10" applyNumberFormat="0" applyAlignment="0" applyProtection="0">
      <alignment vertical="center"/>
    </xf>
    <xf numFmtId="0" fontId="131" fillId="9" borderId="10" applyNumberFormat="0" applyAlignment="0" applyProtection="0">
      <alignment vertical="center"/>
    </xf>
    <xf numFmtId="0" fontId="131" fillId="9" borderId="10" applyNumberFormat="0" applyAlignment="0" applyProtection="0">
      <alignment vertical="center"/>
    </xf>
    <xf numFmtId="0" fontId="131" fillId="9" borderId="10" applyNumberFormat="0" applyAlignment="0" applyProtection="0">
      <alignment vertical="center"/>
    </xf>
    <xf numFmtId="0" fontId="131" fillId="9" borderId="10" applyNumberFormat="0" applyAlignment="0" applyProtection="0">
      <alignment vertical="center"/>
    </xf>
    <xf numFmtId="0" fontId="131" fillId="9" borderId="10" applyNumberFormat="0" applyAlignment="0" applyProtection="0">
      <alignment vertical="center"/>
    </xf>
    <xf numFmtId="0" fontId="131" fillId="9" borderId="10" applyNumberFormat="0" applyAlignment="0" applyProtection="0">
      <alignment vertical="center"/>
    </xf>
    <xf numFmtId="0" fontId="131" fillId="9" borderId="10" applyNumberFormat="0" applyAlignment="0" applyProtection="0">
      <alignment vertical="center"/>
    </xf>
    <xf numFmtId="0" fontId="131" fillId="9" borderId="10" applyNumberFormat="0" applyAlignment="0" applyProtection="0">
      <alignment vertical="center"/>
    </xf>
    <xf numFmtId="0" fontId="131" fillId="9" borderId="10" applyNumberFormat="0" applyAlignment="0" applyProtection="0">
      <alignment vertical="center"/>
    </xf>
    <xf numFmtId="0" fontId="131" fillId="9" borderId="10" applyNumberFormat="0" applyAlignment="0" applyProtection="0">
      <alignment vertical="center"/>
    </xf>
    <xf numFmtId="0" fontId="131" fillId="9" borderId="10" applyNumberFormat="0" applyAlignment="0" applyProtection="0">
      <alignment vertical="center"/>
    </xf>
    <xf numFmtId="0" fontId="131" fillId="9" borderId="10" applyNumberFormat="0" applyAlignment="0" applyProtection="0">
      <alignment vertical="center"/>
    </xf>
    <xf numFmtId="0" fontId="131" fillId="9" borderId="10" applyNumberFormat="0" applyAlignment="0" applyProtection="0">
      <alignment vertical="center"/>
    </xf>
    <xf numFmtId="0" fontId="131" fillId="9" borderId="10" applyNumberFormat="0" applyAlignment="0" applyProtection="0">
      <alignment vertical="center"/>
    </xf>
    <xf numFmtId="0" fontId="131" fillId="9" borderId="10" applyNumberFormat="0" applyAlignment="0" applyProtection="0">
      <alignment vertical="center"/>
    </xf>
    <xf numFmtId="0" fontId="131" fillId="9" borderId="10" applyNumberFormat="0" applyAlignment="0" applyProtection="0">
      <alignment vertical="center"/>
    </xf>
    <xf numFmtId="0" fontId="131" fillId="9" borderId="10" applyNumberFormat="0" applyAlignment="0" applyProtection="0">
      <alignment vertical="center"/>
    </xf>
    <xf numFmtId="0" fontId="131" fillId="9" borderId="10" applyNumberFormat="0" applyAlignment="0" applyProtection="0">
      <alignment vertical="center"/>
    </xf>
    <xf numFmtId="0" fontId="131" fillId="9" borderId="10" applyNumberFormat="0" applyAlignment="0" applyProtection="0">
      <alignment vertical="center"/>
    </xf>
    <xf numFmtId="0" fontId="131" fillId="9" borderId="10" applyNumberFormat="0" applyAlignment="0" applyProtection="0">
      <alignment vertical="center"/>
    </xf>
    <xf numFmtId="0" fontId="131" fillId="9" borderId="10" applyNumberFormat="0" applyAlignment="0" applyProtection="0">
      <alignment vertical="center"/>
    </xf>
    <xf numFmtId="0" fontId="131" fillId="9" borderId="10" applyNumberFormat="0" applyAlignment="0" applyProtection="0">
      <alignment vertical="center"/>
    </xf>
    <xf numFmtId="0" fontId="131" fillId="9" borderId="10" applyNumberFormat="0" applyAlignment="0" applyProtection="0">
      <alignment vertical="center"/>
    </xf>
    <xf numFmtId="0" fontId="131" fillId="9" borderId="10" applyNumberFormat="0" applyAlignment="0" applyProtection="0">
      <alignment vertical="center"/>
    </xf>
    <xf numFmtId="0" fontId="131" fillId="9" borderId="10" applyNumberFormat="0" applyAlignment="0" applyProtection="0">
      <alignment vertical="center"/>
    </xf>
    <xf numFmtId="0" fontId="131" fillId="9" borderId="10" applyNumberFormat="0" applyAlignment="0" applyProtection="0">
      <alignment vertical="center"/>
    </xf>
    <xf numFmtId="0" fontId="131" fillId="9" borderId="10" applyNumberFormat="0" applyAlignment="0" applyProtection="0">
      <alignment vertical="center"/>
    </xf>
    <xf numFmtId="0" fontId="131" fillId="9" borderId="10" applyNumberFormat="0" applyAlignment="0" applyProtection="0">
      <alignment vertical="center"/>
    </xf>
    <xf numFmtId="0" fontId="131" fillId="9" borderId="10" applyNumberFormat="0" applyAlignment="0" applyProtection="0">
      <alignment vertical="center"/>
    </xf>
    <xf numFmtId="0" fontId="131" fillId="9" borderId="10" applyNumberFormat="0" applyAlignment="0" applyProtection="0">
      <alignment vertical="center"/>
    </xf>
    <xf numFmtId="0" fontId="131" fillId="9" borderId="10" applyNumberFormat="0" applyAlignment="0" applyProtection="0">
      <alignment vertical="center"/>
    </xf>
    <xf numFmtId="0" fontId="131" fillId="9" borderId="10" applyNumberFormat="0" applyAlignment="0" applyProtection="0">
      <alignment vertical="center"/>
    </xf>
    <xf numFmtId="0" fontId="131" fillId="9" borderId="10" applyNumberFormat="0" applyAlignment="0" applyProtection="0">
      <alignment vertical="center"/>
    </xf>
    <xf numFmtId="0" fontId="131" fillId="9" borderId="10" applyNumberFormat="0" applyAlignment="0" applyProtection="0">
      <alignment vertical="center"/>
    </xf>
    <xf numFmtId="0" fontId="131" fillId="9" borderId="10" applyNumberFormat="0" applyAlignment="0" applyProtection="0">
      <alignment vertical="center"/>
    </xf>
    <xf numFmtId="0" fontId="131" fillId="9" borderId="10" applyNumberFormat="0" applyAlignment="0" applyProtection="0">
      <alignment vertical="center"/>
    </xf>
    <xf numFmtId="0" fontId="131" fillId="9" borderId="10" applyNumberFormat="0" applyAlignment="0" applyProtection="0">
      <alignment vertical="center"/>
    </xf>
    <xf numFmtId="0" fontId="131" fillId="9" borderId="10" applyNumberFormat="0" applyAlignment="0" applyProtection="0">
      <alignment vertical="center"/>
    </xf>
    <xf numFmtId="0" fontId="131" fillId="9" borderId="10" applyNumberFormat="0" applyAlignment="0" applyProtection="0">
      <alignment vertical="center"/>
    </xf>
    <xf numFmtId="0" fontId="131" fillId="9" borderId="10" applyNumberFormat="0" applyAlignment="0" applyProtection="0">
      <alignment vertical="center"/>
    </xf>
    <xf numFmtId="0" fontId="131" fillId="9" borderId="10" applyNumberFormat="0" applyAlignment="0" applyProtection="0">
      <alignment vertical="center"/>
    </xf>
    <xf numFmtId="0" fontId="131" fillId="9" borderId="10" applyNumberFormat="0" applyAlignment="0" applyProtection="0">
      <alignment vertical="center"/>
    </xf>
    <xf numFmtId="0" fontId="131" fillId="9" borderId="10" applyNumberFormat="0" applyAlignment="0" applyProtection="0">
      <alignment vertical="center"/>
    </xf>
    <xf numFmtId="0" fontId="131" fillId="9" borderId="10" applyNumberFormat="0" applyAlignment="0" applyProtection="0">
      <alignment vertical="center"/>
    </xf>
    <xf numFmtId="0" fontId="131" fillId="9" borderId="10" applyNumberFormat="0" applyAlignment="0" applyProtection="0">
      <alignment vertical="center"/>
    </xf>
    <xf numFmtId="0" fontId="131" fillId="9" borderId="10" applyNumberFormat="0" applyAlignment="0" applyProtection="0">
      <alignment vertical="center"/>
    </xf>
    <xf numFmtId="0" fontId="131" fillId="9" borderId="10" applyNumberFormat="0" applyAlignment="0" applyProtection="0">
      <alignment vertical="center"/>
    </xf>
    <xf numFmtId="0" fontId="131" fillId="9" borderId="10" applyNumberFormat="0" applyAlignment="0" applyProtection="0">
      <alignment vertical="center"/>
    </xf>
    <xf numFmtId="0" fontId="131" fillId="9" borderId="10" applyNumberFormat="0" applyAlignment="0" applyProtection="0">
      <alignment vertical="center"/>
    </xf>
    <xf numFmtId="0" fontId="131" fillId="9" borderId="10" applyNumberFormat="0" applyAlignment="0" applyProtection="0">
      <alignment vertical="center"/>
    </xf>
    <xf numFmtId="0" fontId="131" fillId="9" borderId="10" applyNumberFormat="0" applyAlignment="0" applyProtection="0">
      <alignment vertical="center"/>
    </xf>
    <xf numFmtId="0" fontId="131" fillId="9" borderId="10" applyNumberFormat="0" applyAlignment="0" applyProtection="0">
      <alignment vertical="center"/>
    </xf>
    <xf numFmtId="0" fontId="131" fillId="9" borderId="10" applyNumberFormat="0" applyAlignment="0" applyProtection="0">
      <alignment vertical="center"/>
    </xf>
    <xf numFmtId="0" fontId="131" fillId="9" borderId="10" applyNumberFormat="0" applyAlignment="0" applyProtection="0">
      <alignment vertical="center"/>
    </xf>
    <xf numFmtId="0" fontId="131" fillId="9" borderId="10" applyNumberFormat="0" applyAlignment="0" applyProtection="0">
      <alignment vertical="center"/>
    </xf>
    <xf numFmtId="0" fontId="131" fillId="9" borderId="10" applyNumberFormat="0" applyAlignment="0" applyProtection="0">
      <alignment vertical="center"/>
    </xf>
    <xf numFmtId="0" fontId="131" fillId="9" borderId="10" applyNumberFormat="0" applyAlignment="0" applyProtection="0">
      <alignment vertical="center"/>
    </xf>
    <xf numFmtId="0" fontId="131" fillId="9" borderId="10" applyNumberFormat="0" applyAlignment="0" applyProtection="0">
      <alignment vertical="center"/>
    </xf>
    <xf numFmtId="0" fontId="131" fillId="9" borderId="10" applyNumberFormat="0" applyAlignment="0" applyProtection="0">
      <alignment vertical="center"/>
    </xf>
    <xf numFmtId="0" fontId="131" fillId="9" borderId="10" applyNumberFormat="0" applyAlignment="0" applyProtection="0">
      <alignment vertical="center"/>
    </xf>
    <xf numFmtId="0" fontId="131" fillId="9" borderId="10" applyNumberFormat="0" applyAlignment="0" applyProtection="0">
      <alignment vertical="center"/>
    </xf>
    <xf numFmtId="0" fontId="131" fillId="9" borderId="10" applyNumberFormat="0" applyAlignment="0" applyProtection="0">
      <alignment vertical="center"/>
    </xf>
    <xf numFmtId="0" fontId="131" fillId="9" borderId="10" applyNumberFormat="0" applyAlignment="0" applyProtection="0">
      <alignment vertical="center"/>
    </xf>
    <xf numFmtId="0" fontId="131" fillId="9" borderId="10" applyNumberFormat="0" applyAlignment="0" applyProtection="0">
      <alignment vertical="center"/>
    </xf>
    <xf numFmtId="0" fontId="131" fillId="9" borderId="10" applyNumberFormat="0" applyAlignment="0" applyProtection="0">
      <alignment vertical="center"/>
    </xf>
    <xf numFmtId="0" fontId="131" fillId="9" borderId="10" applyNumberFormat="0" applyAlignment="0" applyProtection="0">
      <alignment vertical="center"/>
    </xf>
    <xf numFmtId="0" fontId="131" fillId="9" borderId="10" applyNumberFormat="0" applyAlignment="0" applyProtection="0">
      <alignment vertical="center"/>
    </xf>
    <xf numFmtId="0" fontId="131" fillId="9" borderId="10" applyNumberFormat="0" applyAlignment="0" applyProtection="0">
      <alignment vertical="center"/>
    </xf>
    <xf numFmtId="0" fontId="131" fillId="9" borderId="10" applyNumberFormat="0" applyAlignment="0" applyProtection="0">
      <alignment vertical="center"/>
    </xf>
    <xf numFmtId="0" fontId="131" fillId="9" borderId="10" applyNumberFormat="0" applyAlignment="0" applyProtection="0">
      <alignment vertical="center"/>
    </xf>
    <xf numFmtId="0" fontId="131" fillId="9" borderId="10" applyNumberFormat="0" applyAlignment="0" applyProtection="0">
      <alignment vertical="center"/>
    </xf>
    <xf numFmtId="0" fontId="131" fillId="9" borderId="10" applyNumberFormat="0" applyAlignment="0" applyProtection="0">
      <alignment vertical="center"/>
    </xf>
    <xf numFmtId="0" fontId="131" fillId="9" borderId="10" applyNumberFormat="0" applyAlignment="0" applyProtection="0">
      <alignment vertical="center"/>
    </xf>
    <xf numFmtId="0" fontId="131" fillId="9" borderId="10" applyNumberFormat="0" applyAlignment="0" applyProtection="0">
      <alignment vertical="center"/>
    </xf>
    <xf numFmtId="0" fontId="131" fillId="9" borderId="10" applyNumberFormat="0" applyAlignment="0" applyProtection="0">
      <alignment vertical="center"/>
    </xf>
    <xf numFmtId="0" fontId="131" fillId="9" borderId="10" applyNumberFormat="0" applyAlignment="0" applyProtection="0">
      <alignment vertical="center"/>
    </xf>
    <xf numFmtId="0" fontId="131" fillId="9" borderId="10" applyNumberFormat="0" applyAlignment="0" applyProtection="0">
      <alignment vertical="center"/>
    </xf>
    <xf numFmtId="0" fontId="131" fillId="9" borderId="10" applyNumberFormat="0" applyAlignment="0" applyProtection="0">
      <alignment vertical="center"/>
    </xf>
    <xf numFmtId="0" fontId="131" fillId="9" borderId="10" applyNumberFormat="0" applyAlignment="0" applyProtection="0">
      <alignment vertical="center"/>
    </xf>
    <xf numFmtId="0" fontId="131" fillId="9" borderId="10" applyNumberFormat="0" applyAlignment="0" applyProtection="0">
      <alignment vertical="center"/>
    </xf>
    <xf numFmtId="0" fontId="131" fillId="9" borderId="10" applyNumberFormat="0" applyAlignment="0" applyProtection="0">
      <alignment vertical="center"/>
    </xf>
    <xf numFmtId="0" fontId="131" fillId="9" borderId="10" applyNumberFormat="0" applyAlignment="0" applyProtection="0">
      <alignment vertical="center"/>
    </xf>
    <xf numFmtId="0" fontId="131" fillId="9" borderId="10" applyNumberFormat="0" applyAlignment="0" applyProtection="0">
      <alignment vertical="center"/>
    </xf>
    <xf numFmtId="0" fontId="131" fillId="9" borderId="10" applyNumberFormat="0" applyAlignment="0" applyProtection="0">
      <alignment vertical="center"/>
    </xf>
    <xf numFmtId="0" fontId="131" fillId="9" borderId="10" applyNumberFormat="0" applyAlignment="0" applyProtection="0">
      <alignment vertical="center"/>
    </xf>
    <xf numFmtId="0" fontId="131" fillId="9" borderId="10" applyNumberFormat="0" applyAlignment="0" applyProtection="0">
      <alignment vertical="center"/>
    </xf>
    <xf numFmtId="0" fontId="131" fillId="9" borderId="10" applyNumberFormat="0" applyAlignment="0" applyProtection="0">
      <alignment vertical="center"/>
    </xf>
    <xf numFmtId="0" fontId="131" fillId="9" borderId="10" applyNumberFormat="0" applyAlignment="0" applyProtection="0">
      <alignment vertical="center"/>
    </xf>
    <xf numFmtId="0" fontId="131" fillId="9" borderId="10" applyNumberFormat="0" applyAlignment="0" applyProtection="0">
      <alignment vertical="center"/>
    </xf>
    <xf numFmtId="0" fontId="131" fillId="9" borderId="10" applyNumberFormat="0" applyAlignment="0" applyProtection="0">
      <alignment vertical="center"/>
    </xf>
    <xf numFmtId="0" fontId="131" fillId="9" borderId="10" applyNumberFormat="0" applyAlignment="0" applyProtection="0">
      <alignment vertical="center"/>
    </xf>
    <xf numFmtId="0" fontId="131" fillId="9" borderId="10" applyNumberFormat="0" applyAlignment="0" applyProtection="0">
      <alignment vertical="center"/>
    </xf>
    <xf numFmtId="0" fontId="131" fillId="9" borderId="10" applyNumberFormat="0" applyAlignment="0" applyProtection="0">
      <alignment vertical="center"/>
    </xf>
    <xf numFmtId="0" fontId="131" fillId="9" borderId="10" applyNumberFormat="0" applyAlignment="0" applyProtection="0">
      <alignment vertical="center"/>
    </xf>
    <xf numFmtId="0" fontId="131" fillId="9" borderId="10" applyNumberFormat="0" applyAlignment="0" applyProtection="0">
      <alignment vertical="center"/>
    </xf>
    <xf numFmtId="0" fontId="131" fillId="9" borderId="10" applyNumberFormat="0" applyAlignment="0" applyProtection="0">
      <alignment vertical="center"/>
    </xf>
    <xf numFmtId="0" fontId="131" fillId="9" borderId="10" applyNumberFormat="0" applyAlignment="0" applyProtection="0">
      <alignment vertical="center"/>
    </xf>
    <xf numFmtId="0" fontId="131" fillId="9" borderId="10" applyNumberFormat="0" applyAlignment="0" applyProtection="0">
      <alignment vertical="center"/>
    </xf>
    <xf numFmtId="0" fontId="131" fillId="9" borderId="10" applyNumberFormat="0" applyAlignment="0" applyProtection="0">
      <alignment vertical="center"/>
    </xf>
    <xf numFmtId="0" fontId="131" fillId="9" borderId="10" applyNumberFormat="0" applyAlignment="0" applyProtection="0">
      <alignment vertical="center"/>
    </xf>
    <xf numFmtId="0" fontId="131" fillId="9" borderId="10" applyNumberFormat="0" applyAlignment="0" applyProtection="0">
      <alignment vertical="center"/>
    </xf>
    <xf numFmtId="0" fontId="131" fillId="9" borderId="10" applyNumberFormat="0" applyAlignment="0" applyProtection="0">
      <alignment vertical="center"/>
    </xf>
    <xf numFmtId="0" fontId="131" fillId="9" borderId="10" applyNumberFormat="0" applyAlignment="0" applyProtection="0">
      <alignment vertical="center"/>
    </xf>
    <xf numFmtId="0" fontId="131" fillId="9" borderId="10" applyNumberFormat="0" applyAlignment="0" applyProtection="0">
      <alignment vertical="center"/>
    </xf>
    <xf numFmtId="0" fontId="131" fillId="9" borderId="10" applyNumberFormat="0" applyAlignment="0" applyProtection="0">
      <alignment vertical="center"/>
    </xf>
    <xf numFmtId="0" fontId="131" fillId="9" borderId="10" applyNumberFormat="0" applyAlignment="0" applyProtection="0">
      <alignment vertical="center"/>
    </xf>
    <xf numFmtId="0" fontId="131" fillId="9" borderId="10" applyNumberFormat="0" applyAlignment="0" applyProtection="0">
      <alignment vertical="center"/>
    </xf>
    <xf numFmtId="0" fontId="131" fillId="9" borderId="10" applyNumberFormat="0" applyAlignment="0" applyProtection="0">
      <alignment vertical="center"/>
    </xf>
    <xf numFmtId="0" fontId="131" fillId="9" borderId="10" applyNumberFormat="0" applyAlignment="0" applyProtection="0">
      <alignment vertical="center"/>
    </xf>
    <xf numFmtId="0" fontId="131" fillId="9" borderId="10" applyNumberFormat="0" applyAlignment="0" applyProtection="0">
      <alignment vertical="center"/>
    </xf>
    <xf numFmtId="0" fontId="131" fillId="9" borderId="10" applyNumberFormat="0" applyAlignment="0" applyProtection="0">
      <alignment vertical="center"/>
    </xf>
    <xf numFmtId="0" fontId="131" fillId="9" borderId="10" applyNumberFormat="0" applyAlignment="0" applyProtection="0">
      <alignment vertical="center"/>
    </xf>
    <xf numFmtId="0" fontId="131" fillId="9" borderId="10" applyNumberFormat="0" applyAlignment="0" applyProtection="0">
      <alignment vertical="center"/>
    </xf>
    <xf numFmtId="0" fontId="131" fillId="9" borderId="10" applyNumberFormat="0" applyAlignment="0" applyProtection="0">
      <alignment vertical="center"/>
    </xf>
    <xf numFmtId="0" fontId="131" fillId="9" borderId="10" applyNumberFormat="0" applyAlignment="0" applyProtection="0">
      <alignment vertical="center"/>
    </xf>
    <xf numFmtId="0" fontId="131" fillId="9" borderId="10" applyNumberFormat="0" applyAlignment="0" applyProtection="0">
      <alignment vertical="center"/>
    </xf>
    <xf numFmtId="0" fontId="131" fillId="9" borderId="10" applyNumberFormat="0" applyAlignment="0" applyProtection="0">
      <alignment vertical="center"/>
    </xf>
    <xf numFmtId="0" fontId="131" fillId="9" borderId="10" applyNumberFormat="0" applyAlignment="0" applyProtection="0">
      <alignment vertical="center"/>
    </xf>
    <xf numFmtId="0" fontId="131" fillId="9" borderId="10" applyNumberFormat="0" applyAlignment="0" applyProtection="0">
      <alignment vertical="center"/>
    </xf>
    <xf numFmtId="0" fontId="131" fillId="9" borderId="10" applyNumberFormat="0" applyAlignment="0" applyProtection="0">
      <alignment vertical="center"/>
    </xf>
    <xf numFmtId="0" fontId="131" fillId="9" borderId="10" applyNumberFormat="0" applyAlignment="0" applyProtection="0">
      <alignment vertical="center"/>
    </xf>
    <xf numFmtId="0" fontId="131" fillId="9" borderId="10" applyNumberFormat="0" applyAlignment="0" applyProtection="0">
      <alignment vertical="center"/>
    </xf>
    <xf numFmtId="0" fontId="131" fillId="9" borderId="10" applyNumberFormat="0" applyAlignment="0" applyProtection="0">
      <alignment vertical="center"/>
    </xf>
    <xf numFmtId="0" fontId="131" fillId="9" borderId="10" applyNumberFormat="0" applyAlignment="0" applyProtection="0">
      <alignment vertical="center"/>
    </xf>
    <xf numFmtId="0" fontId="131" fillId="9" borderId="10" applyNumberFormat="0" applyAlignment="0" applyProtection="0">
      <alignment vertical="center"/>
    </xf>
    <xf numFmtId="0" fontId="131" fillId="9" borderId="10" applyNumberFormat="0" applyAlignment="0" applyProtection="0">
      <alignment vertical="center"/>
    </xf>
    <xf numFmtId="0" fontId="131" fillId="9" borderId="10" applyNumberFormat="0" applyAlignment="0" applyProtection="0">
      <alignment vertical="center"/>
    </xf>
    <xf numFmtId="0" fontId="131" fillId="9" borderId="10" applyNumberFormat="0" applyAlignment="0" applyProtection="0">
      <alignment vertical="center"/>
    </xf>
    <xf numFmtId="0" fontId="131" fillId="9" borderId="10" applyNumberFormat="0" applyAlignment="0" applyProtection="0">
      <alignment vertical="center"/>
    </xf>
    <xf numFmtId="0" fontId="131" fillId="9" borderId="10" applyNumberFormat="0" applyAlignment="0" applyProtection="0">
      <alignment vertical="center"/>
    </xf>
    <xf numFmtId="0" fontId="131" fillId="9" borderId="10" applyNumberFormat="0" applyAlignment="0" applyProtection="0">
      <alignment vertical="center"/>
    </xf>
    <xf numFmtId="0" fontId="131" fillId="9" borderId="10" applyNumberFormat="0" applyAlignment="0" applyProtection="0">
      <alignment vertical="center"/>
    </xf>
    <xf numFmtId="0" fontId="131" fillId="9" borderId="10" applyNumberFormat="0" applyAlignment="0" applyProtection="0">
      <alignment vertical="center"/>
    </xf>
    <xf numFmtId="0" fontId="131" fillId="9" borderId="10" applyNumberFormat="0" applyAlignment="0" applyProtection="0">
      <alignment vertical="center"/>
    </xf>
    <xf numFmtId="0" fontId="131" fillId="9" borderId="10" applyNumberFormat="0" applyAlignment="0" applyProtection="0">
      <alignment vertical="center"/>
    </xf>
    <xf numFmtId="0" fontId="131" fillId="9" borderId="10" applyNumberFormat="0" applyAlignment="0" applyProtection="0">
      <alignment vertical="center"/>
    </xf>
    <xf numFmtId="0" fontId="131" fillId="9" borderId="10" applyNumberFormat="0" applyAlignment="0" applyProtection="0">
      <alignment vertical="center"/>
    </xf>
    <xf numFmtId="0" fontId="131" fillId="9" borderId="10" applyNumberFormat="0" applyAlignment="0" applyProtection="0">
      <alignment vertical="center"/>
    </xf>
    <xf numFmtId="0" fontId="131" fillId="9" borderId="10" applyNumberFormat="0" applyAlignment="0" applyProtection="0">
      <alignment vertical="center"/>
    </xf>
    <xf numFmtId="0" fontId="131" fillId="9" borderId="10" applyNumberFormat="0" applyAlignment="0" applyProtection="0">
      <alignment vertical="center"/>
    </xf>
    <xf numFmtId="0" fontId="131" fillId="9" borderId="10" applyNumberFormat="0" applyAlignment="0" applyProtection="0">
      <alignment vertical="center"/>
    </xf>
    <xf numFmtId="0" fontId="131" fillId="9" borderId="10" applyNumberFormat="0" applyAlignment="0" applyProtection="0">
      <alignment vertical="center"/>
    </xf>
    <xf numFmtId="0" fontId="131" fillId="9" borderId="10" applyNumberFormat="0" applyAlignment="0" applyProtection="0">
      <alignment vertical="center"/>
    </xf>
    <xf numFmtId="0" fontId="131" fillId="9" borderId="10" applyNumberFormat="0" applyAlignment="0" applyProtection="0">
      <alignment vertical="center"/>
    </xf>
    <xf numFmtId="0" fontId="131" fillId="9" borderId="10" applyNumberFormat="0" applyAlignment="0" applyProtection="0">
      <alignment vertical="center"/>
    </xf>
    <xf numFmtId="0" fontId="131" fillId="9" borderId="10" applyNumberFormat="0" applyAlignment="0" applyProtection="0">
      <alignment vertical="center"/>
    </xf>
    <xf numFmtId="0" fontId="131" fillId="9" borderId="10" applyNumberFormat="0" applyAlignment="0" applyProtection="0">
      <alignment vertical="center"/>
    </xf>
    <xf numFmtId="0" fontId="131" fillId="9" borderId="10" applyNumberFormat="0" applyAlignment="0" applyProtection="0">
      <alignment vertical="center"/>
    </xf>
    <xf numFmtId="0" fontId="131" fillId="9" borderId="10" applyNumberFormat="0" applyAlignment="0" applyProtection="0">
      <alignment vertical="center"/>
    </xf>
    <xf numFmtId="0" fontId="131" fillId="9" borderId="10" applyNumberFormat="0" applyAlignment="0" applyProtection="0">
      <alignment vertical="center"/>
    </xf>
    <xf numFmtId="0" fontId="131" fillId="9" borderId="10" applyNumberFormat="0" applyAlignment="0" applyProtection="0">
      <alignment vertical="center"/>
    </xf>
    <xf numFmtId="0" fontId="131" fillId="9" borderId="10" applyNumberFormat="0" applyAlignment="0" applyProtection="0">
      <alignment vertical="center"/>
    </xf>
    <xf numFmtId="0" fontId="131" fillId="9" borderId="10" applyNumberFormat="0" applyAlignment="0" applyProtection="0">
      <alignment vertical="center"/>
    </xf>
    <xf numFmtId="0" fontId="131" fillId="9" borderId="10" applyNumberFormat="0" applyAlignment="0" applyProtection="0">
      <alignment vertical="center"/>
    </xf>
    <xf numFmtId="0" fontId="131" fillId="9" borderId="10" applyNumberFormat="0" applyAlignment="0" applyProtection="0">
      <alignment vertical="center"/>
    </xf>
    <xf numFmtId="0" fontId="131" fillId="9" borderId="10" applyNumberFormat="0" applyAlignment="0" applyProtection="0">
      <alignment vertical="center"/>
    </xf>
    <xf numFmtId="0" fontId="131" fillId="9" borderId="10" applyNumberFormat="0" applyAlignment="0" applyProtection="0">
      <alignment vertical="center"/>
    </xf>
    <xf numFmtId="0" fontId="131" fillId="9" borderId="10" applyNumberFormat="0" applyAlignment="0" applyProtection="0">
      <alignment vertical="center"/>
    </xf>
    <xf numFmtId="0" fontId="131" fillId="9" borderId="10" applyNumberFormat="0" applyAlignment="0" applyProtection="0">
      <alignment vertical="center"/>
    </xf>
    <xf numFmtId="0" fontId="131" fillId="9" borderId="10" applyNumberFormat="0" applyAlignment="0" applyProtection="0">
      <alignment vertical="center"/>
    </xf>
    <xf numFmtId="0" fontId="131" fillId="9" borderId="10" applyNumberFormat="0" applyAlignment="0" applyProtection="0">
      <alignment vertical="center"/>
    </xf>
    <xf numFmtId="0" fontId="131" fillId="9" borderId="10" applyNumberFormat="0" applyAlignment="0" applyProtection="0">
      <alignment vertical="center"/>
    </xf>
    <xf numFmtId="0" fontId="131" fillId="9" borderId="10" applyNumberFormat="0" applyAlignment="0" applyProtection="0">
      <alignment vertical="center"/>
    </xf>
    <xf numFmtId="0" fontId="131" fillId="9" borderId="10" applyNumberFormat="0" applyAlignment="0" applyProtection="0">
      <alignment vertical="center"/>
    </xf>
    <xf numFmtId="0" fontId="131" fillId="9" borderId="10" applyNumberFormat="0" applyAlignment="0" applyProtection="0">
      <alignment vertical="center"/>
    </xf>
    <xf numFmtId="0" fontId="131" fillId="9" borderId="10" applyNumberFormat="0" applyAlignment="0" applyProtection="0">
      <alignment vertical="center"/>
    </xf>
    <xf numFmtId="0" fontId="131" fillId="9" borderId="10" applyNumberFormat="0" applyAlignment="0" applyProtection="0">
      <alignment vertical="center"/>
    </xf>
    <xf numFmtId="0" fontId="131" fillId="9" borderId="10" applyNumberFormat="0" applyAlignment="0" applyProtection="0">
      <alignment vertical="center"/>
    </xf>
    <xf numFmtId="0" fontId="131" fillId="9" borderId="10" applyNumberFormat="0" applyAlignment="0" applyProtection="0">
      <alignment vertical="center"/>
    </xf>
    <xf numFmtId="0" fontId="131" fillId="9" borderId="10" applyNumberFormat="0" applyAlignment="0" applyProtection="0">
      <alignment vertical="center"/>
    </xf>
    <xf numFmtId="0" fontId="131" fillId="9" borderId="10" applyNumberFormat="0" applyAlignment="0" applyProtection="0">
      <alignment vertical="center"/>
    </xf>
    <xf numFmtId="0" fontId="131" fillId="9" borderId="10" applyNumberFormat="0" applyAlignment="0" applyProtection="0">
      <alignment vertical="center"/>
    </xf>
    <xf numFmtId="0" fontId="131" fillId="9" borderId="10" applyNumberFormat="0" applyAlignment="0" applyProtection="0">
      <alignment vertical="center"/>
    </xf>
    <xf numFmtId="0" fontId="131" fillId="9" borderId="10" applyNumberFormat="0" applyAlignment="0" applyProtection="0">
      <alignment vertical="center"/>
    </xf>
    <xf numFmtId="0" fontId="131" fillId="9" borderId="10" applyNumberFormat="0" applyAlignment="0" applyProtection="0">
      <alignment vertical="center"/>
    </xf>
    <xf numFmtId="0" fontId="131" fillId="9" borderId="10" applyNumberFormat="0" applyAlignment="0" applyProtection="0">
      <alignment vertical="center"/>
    </xf>
    <xf numFmtId="0" fontId="131" fillId="9" borderId="10" applyNumberFormat="0" applyAlignment="0" applyProtection="0">
      <alignment vertical="center"/>
    </xf>
    <xf numFmtId="0" fontId="131" fillId="9" borderId="10" applyNumberFormat="0" applyAlignment="0" applyProtection="0">
      <alignment vertical="center"/>
    </xf>
    <xf numFmtId="0" fontId="131" fillId="9" borderId="10" applyNumberFormat="0" applyAlignment="0" applyProtection="0">
      <alignment vertical="center"/>
    </xf>
    <xf numFmtId="0" fontId="131" fillId="9" borderId="10" applyNumberFormat="0" applyAlignment="0" applyProtection="0">
      <alignment vertical="center"/>
    </xf>
    <xf numFmtId="0" fontId="131" fillId="9" borderId="10" applyNumberFormat="0" applyAlignment="0" applyProtection="0">
      <alignment vertical="center"/>
    </xf>
    <xf numFmtId="0" fontId="131" fillId="9" borderId="10" applyNumberFormat="0" applyAlignment="0" applyProtection="0">
      <alignment vertical="center"/>
    </xf>
    <xf numFmtId="0" fontId="131" fillId="9" borderId="10" applyNumberFormat="0" applyAlignment="0" applyProtection="0">
      <alignment vertical="center"/>
    </xf>
    <xf numFmtId="0" fontId="131" fillId="9" borderId="10" applyNumberFormat="0" applyAlignment="0" applyProtection="0">
      <alignment vertical="center"/>
    </xf>
    <xf numFmtId="0" fontId="131" fillId="9" borderId="10" applyNumberFormat="0" applyAlignment="0" applyProtection="0">
      <alignment vertical="center"/>
    </xf>
    <xf numFmtId="0" fontId="131" fillId="9" borderId="10" applyNumberFormat="0" applyAlignment="0" applyProtection="0">
      <alignment vertical="center"/>
    </xf>
    <xf numFmtId="0" fontId="131" fillId="9" borderId="10" applyNumberFormat="0" applyAlignment="0" applyProtection="0">
      <alignment vertical="center"/>
    </xf>
    <xf numFmtId="0" fontId="131" fillId="9" borderId="10" applyNumberFormat="0" applyAlignment="0" applyProtection="0">
      <alignment vertical="center"/>
    </xf>
    <xf numFmtId="0" fontId="131" fillId="9" borderId="10" applyNumberFormat="0" applyAlignment="0" applyProtection="0">
      <alignment vertical="center"/>
    </xf>
    <xf numFmtId="0" fontId="131" fillId="9" borderId="10" applyNumberFormat="0" applyAlignment="0" applyProtection="0">
      <alignment vertical="center"/>
    </xf>
    <xf numFmtId="0" fontId="131" fillId="9" borderId="10" applyNumberFormat="0" applyAlignment="0" applyProtection="0">
      <alignment vertical="center"/>
    </xf>
    <xf numFmtId="0" fontId="131" fillId="9" borderId="10" applyNumberFormat="0" applyAlignment="0" applyProtection="0">
      <alignment vertical="center"/>
    </xf>
    <xf numFmtId="0" fontId="131" fillId="9" borderId="10" applyNumberFormat="0" applyAlignment="0" applyProtection="0">
      <alignment vertical="center"/>
    </xf>
    <xf numFmtId="0" fontId="131" fillId="9" borderId="10" applyNumberFormat="0" applyAlignment="0" applyProtection="0">
      <alignment vertical="center"/>
    </xf>
    <xf numFmtId="0" fontId="131" fillId="9" borderId="10" applyNumberFormat="0" applyAlignment="0" applyProtection="0">
      <alignment vertical="center"/>
    </xf>
    <xf numFmtId="0" fontId="131" fillId="9" borderId="10" applyNumberFormat="0" applyAlignment="0" applyProtection="0">
      <alignment vertical="center"/>
    </xf>
    <xf numFmtId="0" fontId="131" fillId="9" borderId="10" applyNumberFormat="0" applyAlignment="0" applyProtection="0">
      <alignment vertical="center"/>
    </xf>
    <xf numFmtId="0" fontId="131" fillId="9" borderId="10" applyNumberFormat="0" applyAlignment="0" applyProtection="0">
      <alignment vertical="center"/>
    </xf>
    <xf numFmtId="0" fontId="131" fillId="9" borderId="10" applyNumberFormat="0" applyAlignment="0" applyProtection="0">
      <alignment vertical="center"/>
    </xf>
    <xf numFmtId="0" fontId="131" fillId="9" borderId="10" applyNumberFormat="0" applyAlignment="0" applyProtection="0">
      <alignment vertical="center"/>
    </xf>
    <xf numFmtId="0" fontId="131" fillId="9" borderId="10" applyNumberFormat="0" applyAlignment="0" applyProtection="0">
      <alignment vertical="center"/>
    </xf>
    <xf numFmtId="0" fontId="131" fillId="9" borderId="10" applyNumberFormat="0" applyAlignment="0" applyProtection="0">
      <alignment vertical="center"/>
    </xf>
    <xf numFmtId="0" fontId="131" fillId="9" borderId="10" applyNumberFormat="0" applyAlignment="0" applyProtection="0">
      <alignment vertical="center"/>
    </xf>
    <xf numFmtId="0" fontId="131" fillId="9" borderId="10" applyNumberFormat="0" applyAlignment="0" applyProtection="0">
      <alignment vertical="center"/>
    </xf>
    <xf numFmtId="0" fontId="131" fillId="9" borderId="10" applyNumberFormat="0" applyAlignment="0" applyProtection="0">
      <alignment vertical="center"/>
    </xf>
    <xf numFmtId="0" fontId="131" fillId="9" borderId="10" applyNumberFormat="0" applyAlignment="0" applyProtection="0">
      <alignment vertical="center"/>
    </xf>
    <xf numFmtId="0" fontId="131" fillId="9" borderId="10" applyNumberFormat="0" applyAlignment="0" applyProtection="0">
      <alignment vertical="center"/>
    </xf>
    <xf numFmtId="0" fontId="131" fillId="9" borderId="10" applyNumberFormat="0" applyAlignment="0" applyProtection="0">
      <alignment vertical="center"/>
    </xf>
    <xf numFmtId="0" fontId="131" fillId="9" borderId="10" applyNumberFormat="0" applyAlignment="0" applyProtection="0">
      <alignment vertical="center"/>
    </xf>
    <xf numFmtId="0" fontId="131" fillId="9" borderId="10" applyNumberFormat="0" applyAlignment="0" applyProtection="0">
      <alignment vertical="center"/>
    </xf>
    <xf numFmtId="0" fontId="131" fillId="9" borderId="10" applyNumberFormat="0" applyAlignment="0" applyProtection="0">
      <alignment vertical="center"/>
    </xf>
    <xf numFmtId="0" fontId="131" fillId="9" borderId="10" applyNumberFormat="0" applyAlignment="0" applyProtection="0">
      <alignment vertical="center"/>
    </xf>
    <xf numFmtId="0" fontId="131" fillId="9" borderId="10" applyNumberFormat="0" applyAlignment="0" applyProtection="0">
      <alignment vertical="center"/>
    </xf>
    <xf numFmtId="0" fontId="131" fillId="9" borderId="10" applyNumberFormat="0" applyAlignment="0" applyProtection="0">
      <alignment vertical="center"/>
    </xf>
    <xf numFmtId="0" fontId="131" fillId="9" borderId="10" applyNumberFormat="0" applyAlignment="0" applyProtection="0">
      <alignment vertical="center"/>
    </xf>
    <xf numFmtId="0" fontId="131" fillId="9" borderId="10" applyNumberFormat="0" applyAlignment="0" applyProtection="0">
      <alignment vertical="center"/>
    </xf>
    <xf numFmtId="0" fontId="131" fillId="9" borderId="10" applyNumberFormat="0" applyAlignment="0" applyProtection="0">
      <alignment vertical="center"/>
    </xf>
    <xf numFmtId="0" fontId="131" fillId="9" borderId="10" applyNumberFormat="0" applyAlignment="0" applyProtection="0">
      <alignment vertical="center"/>
    </xf>
    <xf numFmtId="0" fontId="131" fillId="9" borderId="10" applyNumberFormat="0" applyAlignment="0" applyProtection="0">
      <alignment vertical="center"/>
    </xf>
    <xf numFmtId="0" fontId="131" fillId="9" borderId="10" applyNumberFormat="0" applyAlignment="0" applyProtection="0">
      <alignment vertical="center"/>
    </xf>
    <xf numFmtId="0" fontId="131" fillId="9" borderId="10" applyNumberFormat="0" applyAlignment="0" applyProtection="0">
      <alignment vertical="center"/>
    </xf>
    <xf numFmtId="0" fontId="131" fillId="9" borderId="10" applyNumberFormat="0" applyAlignment="0" applyProtection="0">
      <alignment vertical="center"/>
    </xf>
    <xf numFmtId="0" fontId="131" fillId="9" borderId="10" applyNumberFormat="0" applyAlignment="0" applyProtection="0">
      <alignment vertical="center"/>
    </xf>
    <xf numFmtId="0" fontId="131" fillId="9" borderId="10" applyNumberFormat="0" applyAlignment="0" applyProtection="0">
      <alignment vertical="center"/>
    </xf>
    <xf numFmtId="0" fontId="131" fillId="9" borderId="10" applyNumberFormat="0" applyAlignment="0" applyProtection="0">
      <alignment vertical="center"/>
    </xf>
    <xf numFmtId="0" fontId="131" fillId="9" borderId="10" applyNumberFormat="0" applyAlignment="0" applyProtection="0">
      <alignment vertical="center"/>
    </xf>
    <xf numFmtId="0" fontId="131" fillId="9" borderId="10" applyNumberFormat="0" applyAlignment="0" applyProtection="0">
      <alignment vertical="center"/>
    </xf>
    <xf numFmtId="0" fontId="131" fillId="9" borderId="10" applyNumberFormat="0" applyAlignment="0" applyProtection="0">
      <alignment vertical="center"/>
    </xf>
    <xf numFmtId="0" fontId="131" fillId="9" borderId="10" applyNumberFormat="0" applyAlignment="0" applyProtection="0">
      <alignment vertical="center"/>
    </xf>
    <xf numFmtId="0" fontId="131" fillId="9" borderId="10" applyNumberFormat="0" applyAlignment="0" applyProtection="0">
      <alignment vertical="center"/>
    </xf>
    <xf numFmtId="0" fontId="131" fillId="9" borderId="10" applyNumberFormat="0" applyAlignment="0" applyProtection="0">
      <alignment vertical="center"/>
    </xf>
    <xf numFmtId="0" fontId="131" fillId="9" borderId="10" applyNumberFormat="0" applyAlignment="0" applyProtection="0">
      <alignment vertical="center"/>
    </xf>
    <xf numFmtId="0" fontId="131" fillId="9" borderId="10" applyNumberFormat="0" applyAlignment="0" applyProtection="0">
      <alignment vertical="center"/>
    </xf>
    <xf numFmtId="0" fontId="131" fillId="9" borderId="10" applyNumberFormat="0" applyAlignment="0" applyProtection="0">
      <alignment vertical="center"/>
    </xf>
    <xf numFmtId="0" fontId="131" fillId="9" borderId="10" applyNumberFormat="0" applyAlignment="0" applyProtection="0">
      <alignment vertical="center"/>
    </xf>
    <xf numFmtId="0" fontId="131" fillId="9" borderId="10" applyNumberFormat="0" applyAlignment="0" applyProtection="0">
      <alignment vertical="center"/>
    </xf>
    <xf numFmtId="0" fontId="131" fillId="9" borderId="10" applyNumberFormat="0" applyAlignment="0" applyProtection="0">
      <alignment vertical="center"/>
    </xf>
    <xf numFmtId="0" fontId="131" fillId="9" borderId="10" applyNumberFormat="0" applyAlignment="0" applyProtection="0">
      <alignment vertical="center"/>
    </xf>
    <xf numFmtId="0" fontId="131" fillId="9" borderId="10" applyNumberFormat="0" applyAlignment="0" applyProtection="0">
      <alignment vertical="center"/>
    </xf>
    <xf numFmtId="0" fontId="131" fillId="9" borderId="10" applyNumberFormat="0" applyAlignment="0" applyProtection="0">
      <alignment vertical="center"/>
    </xf>
    <xf numFmtId="0" fontId="131" fillId="9" borderId="10" applyNumberFormat="0" applyAlignment="0" applyProtection="0">
      <alignment vertical="center"/>
    </xf>
    <xf numFmtId="0" fontId="131" fillId="9" borderId="10" applyNumberFormat="0" applyAlignment="0" applyProtection="0">
      <alignment vertical="center"/>
    </xf>
    <xf numFmtId="0" fontId="131" fillId="9" borderId="10" applyNumberFormat="0" applyAlignment="0" applyProtection="0">
      <alignment vertical="center"/>
    </xf>
    <xf numFmtId="0" fontId="131" fillId="9" borderId="10" applyNumberFormat="0" applyAlignment="0" applyProtection="0">
      <alignment vertical="center"/>
    </xf>
    <xf numFmtId="0" fontId="131" fillId="9" borderId="10" applyNumberFormat="0" applyAlignment="0" applyProtection="0">
      <alignment vertical="center"/>
    </xf>
    <xf numFmtId="0" fontId="131" fillId="9" borderId="10" applyNumberFormat="0" applyAlignment="0" applyProtection="0">
      <alignment vertical="center"/>
    </xf>
    <xf numFmtId="0" fontId="131" fillId="9" borderId="10" applyNumberFormat="0" applyAlignment="0" applyProtection="0">
      <alignment vertical="center"/>
    </xf>
    <xf numFmtId="0" fontId="131" fillId="9" borderId="10" applyNumberFormat="0" applyAlignment="0" applyProtection="0">
      <alignment vertical="center"/>
    </xf>
    <xf numFmtId="0" fontId="131" fillId="9" borderId="10" applyNumberFormat="0" applyAlignment="0" applyProtection="0">
      <alignment vertical="center"/>
    </xf>
    <xf numFmtId="0" fontId="131" fillId="9" borderId="10" applyNumberFormat="0" applyAlignment="0" applyProtection="0">
      <alignment vertical="center"/>
    </xf>
    <xf numFmtId="0" fontId="131" fillId="9" borderId="10" applyNumberFormat="0" applyAlignment="0" applyProtection="0">
      <alignment vertical="center"/>
    </xf>
    <xf numFmtId="0" fontId="131" fillId="9" borderId="10" applyNumberFormat="0" applyAlignment="0" applyProtection="0">
      <alignment vertical="center"/>
    </xf>
    <xf numFmtId="0" fontId="131" fillId="9" borderId="10" applyNumberFormat="0" applyAlignment="0" applyProtection="0">
      <alignment vertical="center"/>
    </xf>
    <xf numFmtId="0" fontId="131" fillId="9" borderId="10" applyNumberFormat="0" applyAlignment="0" applyProtection="0">
      <alignment vertical="center"/>
    </xf>
    <xf numFmtId="0" fontId="131" fillId="9" borderId="10" applyNumberFormat="0" applyAlignment="0" applyProtection="0">
      <alignment vertical="center"/>
    </xf>
    <xf numFmtId="0" fontId="131" fillId="9" borderId="10" applyNumberFormat="0" applyAlignment="0" applyProtection="0">
      <alignment vertical="center"/>
    </xf>
    <xf numFmtId="0" fontId="131" fillId="9" borderId="10" applyNumberFormat="0" applyAlignment="0" applyProtection="0">
      <alignment vertical="center"/>
    </xf>
    <xf numFmtId="0" fontId="131" fillId="9" borderId="10" applyNumberFormat="0" applyAlignment="0" applyProtection="0">
      <alignment vertical="center"/>
    </xf>
    <xf numFmtId="0" fontId="131" fillId="9" borderId="10" applyNumberFormat="0" applyAlignment="0" applyProtection="0">
      <alignment vertical="center"/>
    </xf>
    <xf numFmtId="0" fontId="131" fillId="9" borderId="10" applyNumberFormat="0" applyAlignment="0" applyProtection="0">
      <alignment vertical="center"/>
    </xf>
    <xf numFmtId="0" fontId="131" fillId="9" borderId="10" applyNumberFormat="0" applyAlignment="0" applyProtection="0">
      <alignment vertical="center"/>
    </xf>
    <xf numFmtId="0" fontId="131" fillId="9" borderId="10" applyNumberFormat="0" applyAlignment="0" applyProtection="0">
      <alignment vertical="center"/>
    </xf>
    <xf numFmtId="0" fontId="131" fillId="9" borderId="10" applyNumberFormat="0" applyAlignment="0" applyProtection="0">
      <alignment vertical="center"/>
    </xf>
    <xf numFmtId="0" fontId="131" fillId="9" borderId="10" applyNumberFormat="0" applyAlignment="0" applyProtection="0">
      <alignment vertical="center"/>
    </xf>
    <xf numFmtId="0" fontId="131" fillId="9" borderId="10" applyNumberFormat="0" applyAlignment="0" applyProtection="0">
      <alignment vertical="center"/>
    </xf>
    <xf numFmtId="0" fontId="131" fillId="9" borderId="10" applyNumberFormat="0" applyAlignment="0" applyProtection="0">
      <alignment vertical="center"/>
    </xf>
    <xf numFmtId="0" fontId="131" fillId="9" borderId="10" applyNumberFormat="0" applyAlignment="0" applyProtection="0">
      <alignment vertical="center"/>
    </xf>
    <xf numFmtId="0" fontId="131" fillId="9" borderId="10" applyNumberFormat="0" applyAlignment="0" applyProtection="0">
      <alignment vertical="center"/>
    </xf>
    <xf numFmtId="0" fontId="131" fillId="9" borderId="10" applyNumberFormat="0" applyAlignment="0" applyProtection="0">
      <alignment vertical="center"/>
    </xf>
    <xf numFmtId="0" fontId="131" fillId="9" borderId="10" applyNumberFormat="0" applyAlignment="0" applyProtection="0">
      <alignment vertical="center"/>
    </xf>
    <xf numFmtId="0" fontId="131" fillId="9" borderId="10" applyNumberFormat="0" applyAlignment="0" applyProtection="0">
      <alignment vertical="center"/>
    </xf>
    <xf numFmtId="0" fontId="131" fillId="9" borderId="10" applyNumberFormat="0" applyAlignment="0" applyProtection="0">
      <alignment vertical="center"/>
    </xf>
    <xf numFmtId="0" fontId="131" fillId="9" borderId="10" applyNumberFormat="0" applyAlignment="0" applyProtection="0">
      <alignment vertical="center"/>
    </xf>
    <xf numFmtId="0" fontId="131" fillId="9" borderId="10" applyNumberFormat="0" applyAlignment="0" applyProtection="0">
      <alignment vertical="center"/>
    </xf>
    <xf numFmtId="0" fontId="131" fillId="9" borderId="10" applyNumberFormat="0" applyAlignment="0" applyProtection="0">
      <alignment vertical="center"/>
    </xf>
    <xf numFmtId="0" fontId="131" fillId="9" borderId="10" applyNumberFormat="0" applyAlignment="0" applyProtection="0">
      <alignment vertical="center"/>
    </xf>
    <xf numFmtId="0" fontId="131" fillId="9" borderId="10" applyNumberFormat="0" applyAlignment="0" applyProtection="0">
      <alignment vertical="center"/>
    </xf>
    <xf numFmtId="0" fontId="131" fillId="9" borderId="10" applyNumberFormat="0" applyAlignment="0" applyProtection="0">
      <alignment vertical="center"/>
    </xf>
    <xf numFmtId="0" fontId="131" fillId="9" borderId="10" applyNumberFormat="0" applyAlignment="0" applyProtection="0">
      <alignment vertical="center"/>
    </xf>
    <xf numFmtId="0" fontId="131" fillId="9" borderId="10" applyNumberFormat="0" applyAlignment="0" applyProtection="0">
      <alignment vertical="center"/>
    </xf>
    <xf numFmtId="0" fontId="131" fillId="9" borderId="10" applyNumberFormat="0" applyAlignment="0" applyProtection="0">
      <alignment vertical="center"/>
    </xf>
    <xf numFmtId="0" fontId="131" fillId="9" borderId="10" applyNumberFormat="0" applyAlignment="0" applyProtection="0">
      <alignment vertical="center"/>
    </xf>
    <xf numFmtId="0" fontId="131" fillId="9" borderId="10" applyNumberFormat="0" applyAlignment="0" applyProtection="0">
      <alignment vertical="center"/>
    </xf>
    <xf numFmtId="0" fontId="131" fillId="9" borderId="10" applyNumberFormat="0" applyAlignment="0" applyProtection="0">
      <alignment vertical="center"/>
    </xf>
    <xf numFmtId="0" fontId="131" fillId="9" borderId="10" applyNumberFormat="0" applyAlignment="0" applyProtection="0">
      <alignment vertical="center"/>
    </xf>
    <xf numFmtId="0" fontId="131" fillId="9" borderId="10" applyNumberFormat="0" applyAlignment="0" applyProtection="0">
      <alignment vertical="center"/>
    </xf>
    <xf numFmtId="0" fontId="131" fillId="9" borderId="10" applyNumberFormat="0" applyAlignment="0" applyProtection="0">
      <alignment vertical="center"/>
    </xf>
    <xf numFmtId="0" fontId="131" fillId="9" borderId="10" applyNumberFormat="0" applyAlignment="0" applyProtection="0">
      <alignment vertical="center"/>
    </xf>
    <xf numFmtId="0" fontId="131" fillId="9" borderId="10" applyNumberFormat="0" applyAlignment="0" applyProtection="0">
      <alignment vertical="center"/>
    </xf>
    <xf numFmtId="0" fontId="131" fillId="9" borderId="10" applyNumberFormat="0" applyAlignment="0" applyProtection="0">
      <alignment vertical="center"/>
    </xf>
    <xf numFmtId="0" fontId="131" fillId="9" borderId="10" applyNumberFormat="0" applyAlignment="0" applyProtection="0">
      <alignment vertical="center"/>
    </xf>
    <xf numFmtId="0" fontId="131" fillId="9" borderId="10" applyNumberFormat="0" applyAlignment="0" applyProtection="0">
      <alignment vertical="center"/>
    </xf>
    <xf numFmtId="0" fontId="131" fillId="9" borderId="10" applyNumberFormat="0" applyAlignment="0" applyProtection="0">
      <alignment vertical="center"/>
    </xf>
    <xf numFmtId="0" fontId="131" fillId="9" borderId="10" applyNumberFormat="0" applyAlignment="0" applyProtection="0">
      <alignment vertical="center"/>
    </xf>
    <xf numFmtId="0" fontId="131" fillId="9" borderId="10" applyNumberFormat="0" applyAlignment="0" applyProtection="0">
      <alignment vertical="center"/>
    </xf>
    <xf numFmtId="0" fontId="131" fillId="9" borderId="10" applyNumberFormat="0" applyAlignment="0" applyProtection="0">
      <alignment vertical="center"/>
    </xf>
    <xf numFmtId="0" fontId="131" fillId="9" borderId="10" applyNumberFormat="0" applyAlignment="0" applyProtection="0">
      <alignment vertical="center"/>
    </xf>
    <xf numFmtId="0" fontId="131" fillId="9" borderId="10" applyNumberFormat="0" applyAlignment="0" applyProtection="0">
      <alignment vertical="center"/>
    </xf>
    <xf numFmtId="0" fontId="131" fillId="9" borderId="10" applyNumberFormat="0" applyAlignment="0" applyProtection="0">
      <alignment vertical="center"/>
    </xf>
    <xf numFmtId="0" fontId="131" fillId="9" borderId="10" applyNumberFormat="0" applyAlignment="0" applyProtection="0">
      <alignment vertical="center"/>
    </xf>
    <xf numFmtId="0" fontId="131" fillId="9" borderId="10" applyNumberFormat="0" applyAlignment="0" applyProtection="0">
      <alignment vertical="center"/>
    </xf>
    <xf numFmtId="0" fontId="131" fillId="9" borderId="10" applyNumberFormat="0" applyAlignment="0" applyProtection="0">
      <alignment vertical="center"/>
    </xf>
    <xf numFmtId="0" fontId="131" fillId="9" borderId="10" applyNumberFormat="0" applyAlignment="0" applyProtection="0">
      <alignment vertical="center"/>
    </xf>
    <xf numFmtId="0" fontId="131" fillId="9" borderId="10" applyNumberFormat="0" applyAlignment="0" applyProtection="0">
      <alignment vertical="center"/>
    </xf>
    <xf numFmtId="0" fontId="131" fillId="9" borderId="10" applyNumberFormat="0" applyAlignment="0" applyProtection="0">
      <alignment vertical="center"/>
    </xf>
    <xf numFmtId="0" fontId="131" fillId="9" borderId="10" applyNumberFormat="0" applyAlignment="0" applyProtection="0">
      <alignment vertical="center"/>
    </xf>
    <xf numFmtId="0" fontId="131" fillId="9" borderId="10" applyNumberFormat="0" applyAlignment="0" applyProtection="0">
      <alignment vertical="center"/>
    </xf>
    <xf numFmtId="0" fontId="131" fillId="9" borderId="10" applyNumberFormat="0" applyAlignment="0" applyProtection="0">
      <alignment vertical="center"/>
    </xf>
    <xf numFmtId="0" fontId="131" fillId="9" borderId="10" applyNumberFormat="0" applyAlignment="0" applyProtection="0">
      <alignment vertical="center"/>
    </xf>
    <xf numFmtId="0" fontId="131" fillId="9" borderId="10" applyNumberFormat="0" applyAlignment="0" applyProtection="0">
      <alignment vertical="center"/>
    </xf>
    <xf numFmtId="0" fontId="131" fillId="9" borderId="10" applyNumberFormat="0" applyAlignment="0" applyProtection="0">
      <alignment vertical="center"/>
    </xf>
    <xf numFmtId="0" fontId="131" fillId="9" borderId="10" applyNumberFormat="0" applyAlignment="0" applyProtection="0">
      <alignment vertical="center"/>
    </xf>
    <xf numFmtId="0" fontId="131" fillId="9" borderId="10" applyNumberFormat="0" applyAlignment="0" applyProtection="0">
      <alignment vertical="center"/>
    </xf>
    <xf numFmtId="0" fontId="131" fillId="9" borderId="10" applyNumberFormat="0" applyAlignment="0" applyProtection="0">
      <alignment vertical="center"/>
    </xf>
    <xf numFmtId="0" fontId="131" fillId="9" borderId="10" applyNumberFormat="0" applyAlignment="0" applyProtection="0">
      <alignment vertical="center"/>
    </xf>
    <xf numFmtId="0" fontId="131" fillId="9" borderId="10" applyNumberFormat="0" applyAlignment="0" applyProtection="0">
      <alignment vertical="center"/>
    </xf>
    <xf numFmtId="0" fontId="131" fillId="9" borderId="10" applyNumberFormat="0" applyAlignment="0" applyProtection="0">
      <alignment vertical="center"/>
    </xf>
    <xf numFmtId="0" fontId="131" fillId="9" borderId="10" applyNumberFormat="0" applyAlignment="0" applyProtection="0">
      <alignment vertical="center"/>
    </xf>
    <xf numFmtId="0" fontId="131" fillId="9" borderId="10" applyNumberFormat="0" applyAlignment="0" applyProtection="0">
      <alignment vertical="center"/>
    </xf>
    <xf numFmtId="0" fontId="131" fillId="9" borderId="10" applyNumberFormat="0" applyAlignment="0" applyProtection="0">
      <alignment vertical="center"/>
    </xf>
    <xf numFmtId="0" fontId="131" fillId="9" borderId="10" applyNumberFormat="0" applyAlignment="0" applyProtection="0">
      <alignment vertical="center"/>
    </xf>
    <xf numFmtId="0" fontId="131" fillId="9" borderId="10" applyNumberFormat="0" applyAlignment="0" applyProtection="0">
      <alignment vertical="center"/>
    </xf>
    <xf numFmtId="0" fontId="131" fillId="9" borderId="10" applyNumberFormat="0" applyAlignment="0" applyProtection="0">
      <alignment vertical="center"/>
    </xf>
    <xf numFmtId="0" fontId="131" fillId="9" borderId="10" applyNumberFormat="0" applyAlignment="0" applyProtection="0">
      <alignment vertical="center"/>
    </xf>
    <xf numFmtId="0" fontId="131" fillId="9" borderId="10" applyNumberFormat="0" applyAlignment="0" applyProtection="0">
      <alignment vertical="center"/>
    </xf>
    <xf numFmtId="0" fontId="131" fillId="9" borderId="10" applyNumberFormat="0" applyAlignment="0" applyProtection="0">
      <alignment vertical="center"/>
    </xf>
    <xf numFmtId="0" fontId="131" fillId="9" borderId="10" applyNumberFormat="0" applyAlignment="0" applyProtection="0">
      <alignment vertical="center"/>
    </xf>
    <xf numFmtId="0" fontId="131" fillId="9" borderId="10" applyNumberFormat="0" applyAlignment="0" applyProtection="0">
      <alignment vertical="center"/>
    </xf>
    <xf numFmtId="0" fontId="131" fillId="9" borderId="10" applyNumberFormat="0" applyAlignment="0" applyProtection="0">
      <alignment vertical="center"/>
    </xf>
    <xf numFmtId="0" fontId="131" fillId="9" borderId="10" applyNumberFormat="0" applyAlignment="0" applyProtection="0">
      <alignment vertical="center"/>
    </xf>
    <xf numFmtId="0" fontId="131" fillId="9" borderId="10" applyNumberFormat="0" applyAlignment="0" applyProtection="0">
      <alignment vertical="center"/>
    </xf>
    <xf numFmtId="0" fontId="131" fillId="9" borderId="10" applyNumberFormat="0" applyAlignment="0" applyProtection="0">
      <alignment vertical="center"/>
    </xf>
    <xf numFmtId="0" fontId="131" fillId="9" borderId="10" applyNumberFormat="0" applyAlignment="0" applyProtection="0">
      <alignment vertical="center"/>
    </xf>
    <xf numFmtId="0" fontId="131" fillId="9" borderId="10" applyNumberFormat="0" applyAlignment="0" applyProtection="0">
      <alignment vertical="center"/>
    </xf>
    <xf numFmtId="0" fontId="131" fillId="9" borderId="10" applyNumberFormat="0" applyAlignment="0" applyProtection="0">
      <alignment vertical="center"/>
    </xf>
    <xf numFmtId="0" fontId="131" fillId="9" borderId="10" applyNumberFormat="0" applyAlignment="0" applyProtection="0">
      <alignment vertical="center"/>
    </xf>
    <xf numFmtId="0" fontId="131" fillId="9" borderId="10" applyNumberFormat="0" applyAlignment="0" applyProtection="0">
      <alignment vertical="center"/>
    </xf>
    <xf numFmtId="0" fontId="131" fillId="9" borderId="10" applyNumberFormat="0" applyAlignment="0" applyProtection="0">
      <alignment vertical="center"/>
    </xf>
    <xf numFmtId="0" fontId="131" fillId="9" borderId="10" applyNumberFormat="0" applyAlignment="0" applyProtection="0">
      <alignment vertical="center"/>
    </xf>
    <xf numFmtId="0" fontId="131" fillId="9" borderId="10" applyNumberFormat="0" applyAlignment="0" applyProtection="0">
      <alignment vertical="center"/>
    </xf>
    <xf numFmtId="0" fontId="131" fillId="9" borderId="10" applyNumberFormat="0" applyAlignment="0" applyProtection="0">
      <alignment vertical="center"/>
    </xf>
    <xf numFmtId="0" fontId="131" fillId="9" borderId="10" applyNumberFormat="0" applyAlignment="0" applyProtection="0">
      <alignment vertical="center"/>
    </xf>
    <xf numFmtId="0" fontId="131" fillId="9" borderId="10" applyNumberFormat="0" applyAlignment="0" applyProtection="0">
      <alignment vertical="center"/>
    </xf>
    <xf numFmtId="0" fontId="131" fillId="9" borderId="10" applyNumberFormat="0" applyAlignment="0" applyProtection="0">
      <alignment vertical="center"/>
    </xf>
    <xf numFmtId="0" fontId="131" fillId="9" borderId="10" applyNumberFormat="0" applyAlignment="0" applyProtection="0">
      <alignment vertical="center"/>
    </xf>
    <xf numFmtId="0" fontId="131" fillId="9" borderId="10" applyNumberFormat="0" applyAlignment="0" applyProtection="0">
      <alignment vertical="center"/>
    </xf>
    <xf numFmtId="0" fontId="131" fillId="9" borderId="10" applyNumberFormat="0" applyAlignment="0" applyProtection="0">
      <alignment vertical="center"/>
    </xf>
    <xf numFmtId="0" fontId="131" fillId="9" borderId="10" applyNumberFormat="0" applyAlignment="0" applyProtection="0">
      <alignment vertical="center"/>
    </xf>
    <xf numFmtId="0" fontId="131" fillId="9" borderId="10" applyNumberFormat="0" applyAlignment="0" applyProtection="0">
      <alignment vertical="center"/>
    </xf>
    <xf numFmtId="0" fontId="131" fillId="9" borderId="10" applyNumberFormat="0" applyAlignment="0" applyProtection="0">
      <alignment vertical="center"/>
    </xf>
    <xf numFmtId="0" fontId="131" fillId="9" borderId="10" applyNumberFormat="0" applyAlignment="0" applyProtection="0">
      <alignment vertical="center"/>
    </xf>
    <xf numFmtId="0" fontId="131" fillId="9" borderId="10" applyNumberFormat="0" applyAlignment="0" applyProtection="0">
      <alignment vertical="center"/>
    </xf>
    <xf numFmtId="0" fontId="131" fillId="9" borderId="10" applyNumberFormat="0" applyAlignment="0" applyProtection="0">
      <alignment vertical="center"/>
    </xf>
    <xf numFmtId="0" fontId="131" fillId="9" borderId="10" applyNumberFormat="0" applyAlignment="0" applyProtection="0">
      <alignment vertical="center"/>
    </xf>
    <xf numFmtId="0" fontId="131" fillId="9" borderId="10" applyNumberFormat="0" applyAlignment="0" applyProtection="0">
      <alignment vertical="center"/>
    </xf>
    <xf numFmtId="0" fontId="131" fillId="9" borderId="10" applyNumberFormat="0" applyAlignment="0" applyProtection="0">
      <alignment vertical="center"/>
    </xf>
    <xf numFmtId="0" fontId="131" fillId="9" borderId="10" applyNumberFormat="0" applyAlignment="0" applyProtection="0">
      <alignment vertical="center"/>
    </xf>
    <xf numFmtId="0" fontId="131" fillId="9" borderId="10" applyNumberFormat="0" applyAlignment="0" applyProtection="0">
      <alignment vertical="center"/>
    </xf>
    <xf numFmtId="0" fontId="131" fillId="9" borderId="10" applyNumberFormat="0" applyAlignment="0" applyProtection="0">
      <alignment vertical="center"/>
    </xf>
    <xf numFmtId="0" fontId="131" fillId="9" borderId="10" applyNumberFormat="0" applyAlignment="0" applyProtection="0">
      <alignment vertical="center"/>
    </xf>
    <xf numFmtId="0" fontId="131" fillId="9" borderId="10" applyNumberFormat="0" applyAlignment="0" applyProtection="0">
      <alignment vertical="center"/>
    </xf>
    <xf numFmtId="0" fontId="131" fillId="9" borderId="10" applyNumberFormat="0" applyAlignment="0" applyProtection="0">
      <alignment vertical="center"/>
    </xf>
    <xf numFmtId="0" fontId="131" fillId="9" borderId="10" applyNumberFormat="0" applyAlignment="0" applyProtection="0">
      <alignment vertical="center"/>
    </xf>
    <xf numFmtId="0" fontId="131" fillId="9" borderId="10" applyNumberFormat="0" applyAlignment="0" applyProtection="0">
      <alignment vertical="center"/>
    </xf>
    <xf numFmtId="0" fontId="131" fillId="9" borderId="10" applyNumberFormat="0" applyAlignment="0" applyProtection="0">
      <alignment vertical="center"/>
    </xf>
    <xf numFmtId="0" fontId="131" fillId="9" borderId="10" applyNumberFormat="0" applyAlignment="0" applyProtection="0">
      <alignment vertical="center"/>
    </xf>
    <xf numFmtId="0" fontId="131" fillId="9" borderId="10" applyNumberFormat="0" applyAlignment="0" applyProtection="0">
      <alignment vertical="center"/>
    </xf>
    <xf numFmtId="0" fontId="131" fillId="9" borderId="10" applyNumberFormat="0" applyAlignment="0" applyProtection="0">
      <alignment vertical="center"/>
    </xf>
    <xf numFmtId="0" fontId="131" fillId="9" borderId="10" applyNumberFormat="0" applyAlignment="0" applyProtection="0">
      <alignment vertical="center"/>
    </xf>
    <xf numFmtId="0" fontId="131" fillId="9" borderId="10" applyNumberFormat="0" applyAlignment="0" applyProtection="0">
      <alignment vertical="center"/>
    </xf>
    <xf numFmtId="0" fontId="131" fillId="9" borderId="10" applyNumberFormat="0" applyAlignment="0" applyProtection="0">
      <alignment vertical="center"/>
    </xf>
    <xf numFmtId="0" fontId="131" fillId="9" borderId="10" applyNumberFormat="0" applyAlignment="0" applyProtection="0">
      <alignment vertical="center"/>
    </xf>
    <xf numFmtId="0" fontId="131" fillId="9" borderId="10" applyNumberFormat="0" applyAlignment="0" applyProtection="0">
      <alignment vertical="center"/>
    </xf>
    <xf numFmtId="0" fontId="131" fillId="9" borderId="10" applyNumberFormat="0" applyAlignment="0" applyProtection="0">
      <alignment vertical="center"/>
    </xf>
    <xf numFmtId="0" fontId="131" fillId="9" borderId="10" applyNumberFormat="0" applyAlignment="0" applyProtection="0">
      <alignment vertical="center"/>
    </xf>
    <xf numFmtId="0" fontId="131" fillId="9" borderId="10" applyNumberFormat="0" applyAlignment="0" applyProtection="0">
      <alignment vertical="center"/>
    </xf>
    <xf numFmtId="0" fontId="131" fillId="9" borderId="10" applyNumberFormat="0" applyAlignment="0" applyProtection="0">
      <alignment vertical="center"/>
    </xf>
    <xf numFmtId="0" fontId="131" fillId="9" borderId="10" applyNumberFormat="0" applyAlignment="0" applyProtection="0">
      <alignment vertical="center"/>
    </xf>
    <xf numFmtId="0" fontId="131" fillId="9" borderId="10" applyNumberFormat="0" applyAlignment="0" applyProtection="0">
      <alignment vertical="center"/>
    </xf>
    <xf numFmtId="0" fontId="131" fillId="9" borderId="10" applyNumberFormat="0" applyAlignment="0" applyProtection="0">
      <alignment vertical="center"/>
    </xf>
    <xf numFmtId="0" fontId="131" fillId="9" borderId="10" applyNumberFormat="0" applyAlignment="0" applyProtection="0">
      <alignment vertical="center"/>
    </xf>
    <xf numFmtId="0" fontId="131" fillId="9" borderId="10" applyNumberFormat="0" applyAlignment="0" applyProtection="0">
      <alignment vertical="center"/>
    </xf>
    <xf numFmtId="0" fontId="131" fillId="9" borderId="10" applyNumberFormat="0" applyAlignment="0" applyProtection="0">
      <alignment vertical="center"/>
    </xf>
    <xf numFmtId="0" fontId="131" fillId="9" borderId="10" applyNumberFormat="0" applyAlignment="0" applyProtection="0">
      <alignment vertical="center"/>
    </xf>
    <xf numFmtId="0" fontId="131" fillId="9" borderId="10" applyNumberFormat="0" applyAlignment="0" applyProtection="0">
      <alignment vertical="center"/>
    </xf>
    <xf numFmtId="0" fontId="131" fillId="9" borderId="10" applyNumberFormat="0" applyAlignment="0" applyProtection="0">
      <alignment vertical="center"/>
    </xf>
    <xf numFmtId="0" fontId="131" fillId="9" borderId="10" applyNumberFormat="0" applyAlignment="0" applyProtection="0">
      <alignment vertical="center"/>
    </xf>
    <xf numFmtId="0" fontId="131" fillId="9" borderId="10" applyNumberFormat="0" applyAlignment="0" applyProtection="0">
      <alignment vertical="center"/>
    </xf>
    <xf numFmtId="0" fontId="131" fillId="9" borderId="10" applyNumberFormat="0" applyAlignment="0" applyProtection="0">
      <alignment vertical="center"/>
    </xf>
    <xf numFmtId="0" fontId="131" fillId="9" borderId="10" applyNumberFormat="0" applyAlignment="0" applyProtection="0">
      <alignment vertical="center"/>
    </xf>
    <xf numFmtId="0" fontId="131" fillId="9" borderId="10" applyNumberFormat="0" applyAlignment="0" applyProtection="0">
      <alignment vertical="center"/>
    </xf>
    <xf numFmtId="0" fontId="131" fillId="9" borderId="10" applyNumberFormat="0" applyAlignment="0" applyProtection="0">
      <alignment vertical="center"/>
    </xf>
    <xf numFmtId="0" fontId="131" fillId="9" borderId="10" applyNumberFormat="0" applyAlignment="0" applyProtection="0">
      <alignment vertical="center"/>
    </xf>
    <xf numFmtId="0" fontId="131" fillId="9" borderId="10" applyNumberFormat="0" applyAlignment="0" applyProtection="0">
      <alignment vertical="center"/>
    </xf>
    <xf numFmtId="0" fontId="131" fillId="9" borderId="10" applyNumberFormat="0" applyAlignment="0" applyProtection="0">
      <alignment vertical="center"/>
    </xf>
    <xf numFmtId="0" fontId="131" fillId="9" borderId="10" applyNumberFormat="0" applyAlignment="0" applyProtection="0">
      <alignment vertical="center"/>
    </xf>
    <xf numFmtId="0" fontId="131" fillId="9" borderId="10" applyNumberFormat="0" applyAlignment="0" applyProtection="0">
      <alignment vertical="center"/>
    </xf>
    <xf numFmtId="0" fontId="131" fillId="9" borderId="10" applyNumberFormat="0" applyAlignment="0" applyProtection="0">
      <alignment vertical="center"/>
    </xf>
    <xf numFmtId="0" fontId="131" fillId="9" borderId="10" applyNumberFormat="0" applyAlignment="0" applyProtection="0">
      <alignment vertical="center"/>
    </xf>
    <xf numFmtId="0" fontId="131" fillId="9" borderId="10" applyNumberFormat="0" applyAlignment="0" applyProtection="0">
      <alignment vertical="center"/>
    </xf>
    <xf numFmtId="0" fontId="131" fillId="9" borderId="10" applyNumberFormat="0" applyAlignment="0" applyProtection="0">
      <alignment vertical="center"/>
    </xf>
    <xf numFmtId="0" fontId="131" fillId="9" borderId="10" applyNumberFormat="0" applyAlignment="0" applyProtection="0">
      <alignment vertical="center"/>
    </xf>
    <xf numFmtId="0" fontId="131" fillId="9" borderId="10" applyNumberFormat="0" applyAlignment="0" applyProtection="0">
      <alignment vertical="center"/>
    </xf>
    <xf numFmtId="0" fontId="131" fillId="9" borderId="10" applyNumberFormat="0" applyAlignment="0" applyProtection="0">
      <alignment vertical="center"/>
    </xf>
    <xf numFmtId="0" fontId="131" fillId="9" borderId="10" applyNumberFormat="0" applyAlignment="0" applyProtection="0">
      <alignment vertical="center"/>
    </xf>
    <xf numFmtId="0" fontId="131" fillId="9" borderId="10" applyNumberFormat="0" applyAlignment="0" applyProtection="0">
      <alignment vertical="center"/>
    </xf>
    <xf numFmtId="0" fontId="131" fillId="9" borderId="10" applyNumberFormat="0" applyAlignment="0" applyProtection="0">
      <alignment vertical="center"/>
    </xf>
    <xf numFmtId="0" fontId="131" fillId="9" borderId="10" applyNumberFormat="0" applyAlignment="0" applyProtection="0">
      <alignment vertical="center"/>
    </xf>
    <xf numFmtId="0" fontId="131" fillId="9" borderId="10" applyNumberFormat="0" applyAlignment="0" applyProtection="0">
      <alignment vertical="center"/>
    </xf>
    <xf numFmtId="0" fontId="131" fillId="9" borderId="10" applyNumberFormat="0" applyAlignment="0" applyProtection="0">
      <alignment vertical="center"/>
    </xf>
    <xf numFmtId="0" fontId="131" fillId="9" borderId="10" applyNumberFormat="0" applyAlignment="0" applyProtection="0">
      <alignment vertical="center"/>
    </xf>
    <xf numFmtId="0" fontId="131" fillId="9" borderId="10" applyNumberFormat="0" applyAlignment="0" applyProtection="0">
      <alignment vertical="center"/>
    </xf>
    <xf numFmtId="0" fontId="131" fillId="9" borderId="10" applyNumberFormat="0" applyAlignment="0" applyProtection="0">
      <alignment vertical="center"/>
    </xf>
    <xf numFmtId="0" fontId="131" fillId="9" borderId="10" applyNumberFormat="0" applyAlignment="0" applyProtection="0">
      <alignment vertical="center"/>
    </xf>
    <xf numFmtId="0" fontId="131" fillId="9" borderId="10" applyNumberFormat="0" applyAlignment="0" applyProtection="0">
      <alignment vertical="center"/>
    </xf>
    <xf numFmtId="0" fontId="131" fillId="9" borderId="10" applyNumberFormat="0" applyAlignment="0" applyProtection="0">
      <alignment vertical="center"/>
    </xf>
    <xf numFmtId="0" fontId="131" fillId="9" borderId="10" applyNumberFormat="0" applyAlignment="0" applyProtection="0">
      <alignment vertical="center"/>
    </xf>
    <xf numFmtId="0" fontId="131" fillId="9" borderId="10" applyNumberFormat="0" applyAlignment="0" applyProtection="0">
      <alignment vertical="center"/>
    </xf>
    <xf numFmtId="0" fontId="131" fillId="9" borderId="10" applyNumberFormat="0" applyAlignment="0" applyProtection="0">
      <alignment vertical="center"/>
    </xf>
    <xf numFmtId="0" fontId="131" fillId="9" borderId="10" applyNumberFormat="0" applyAlignment="0" applyProtection="0">
      <alignment vertical="center"/>
    </xf>
    <xf numFmtId="0" fontId="131" fillId="9" borderId="10" applyNumberFormat="0" applyAlignment="0" applyProtection="0">
      <alignment vertical="center"/>
    </xf>
    <xf numFmtId="0" fontId="131" fillId="9" borderId="10" applyNumberFormat="0" applyAlignment="0" applyProtection="0">
      <alignment vertical="center"/>
    </xf>
    <xf numFmtId="0" fontId="131" fillId="9" borderId="10" applyNumberFormat="0" applyAlignment="0" applyProtection="0">
      <alignment vertical="center"/>
    </xf>
    <xf numFmtId="0" fontId="131" fillId="9" borderId="10" applyNumberFormat="0" applyAlignment="0" applyProtection="0">
      <alignment vertical="center"/>
    </xf>
    <xf numFmtId="0" fontId="131" fillId="9" borderId="10" applyNumberFormat="0" applyAlignment="0" applyProtection="0">
      <alignment vertical="center"/>
    </xf>
    <xf numFmtId="0" fontId="131" fillId="9" borderId="10" applyNumberFormat="0" applyAlignment="0" applyProtection="0">
      <alignment vertical="center"/>
    </xf>
    <xf numFmtId="0" fontId="131" fillId="9" borderId="10" applyNumberFormat="0" applyAlignment="0" applyProtection="0">
      <alignment vertical="center"/>
    </xf>
    <xf numFmtId="0" fontId="131" fillId="9" borderId="10" applyNumberFormat="0" applyAlignment="0" applyProtection="0">
      <alignment vertical="center"/>
    </xf>
    <xf numFmtId="0" fontId="131" fillId="9" borderId="10" applyNumberFormat="0" applyAlignment="0" applyProtection="0">
      <alignment vertical="center"/>
    </xf>
    <xf numFmtId="0" fontId="131" fillId="9" borderId="10" applyNumberFormat="0" applyAlignment="0" applyProtection="0">
      <alignment vertical="center"/>
    </xf>
    <xf numFmtId="0" fontId="131" fillId="9" borderId="10" applyNumberFormat="0" applyAlignment="0" applyProtection="0">
      <alignment vertical="center"/>
    </xf>
    <xf numFmtId="0" fontId="131" fillId="9" borderId="10" applyNumberFormat="0" applyAlignment="0" applyProtection="0">
      <alignment vertical="center"/>
    </xf>
    <xf numFmtId="0" fontId="131" fillId="9" borderId="10" applyNumberFormat="0" applyAlignment="0" applyProtection="0">
      <alignment vertical="center"/>
    </xf>
    <xf numFmtId="0" fontId="131" fillId="9" borderId="10" applyNumberFormat="0" applyAlignment="0" applyProtection="0">
      <alignment vertical="center"/>
    </xf>
    <xf numFmtId="0" fontId="131" fillId="9" borderId="10" applyNumberFormat="0" applyAlignment="0" applyProtection="0">
      <alignment vertical="center"/>
    </xf>
    <xf numFmtId="0" fontId="131" fillId="9" borderId="10" applyNumberFormat="0" applyAlignment="0" applyProtection="0">
      <alignment vertical="center"/>
    </xf>
    <xf numFmtId="0" fontId="131" fillId="9" borderId="10" applyNumberFormat="0" applyAlignment="0" applyProtection="0">
      <alignment vertical="center"/>
    </xf>
    <xf numFmtId="0" fontId="131" fillId="9" borderId="10" applyNumberFormat="0" applyAlignment="0" applyProtection="0">
      <alignment vertical="center"/>
    </xf>
    <xf numFmtId="0" fontId="131" fillId="9" borderId="10" applyNumberFormat="0" applyAlignment="0" applyProtection="0">
      <alignment vertical="center"/>
    </xf>
    <xf numFmtId="0" fontId="131" fillId="9" borderId="10" applyNumberFormat="0" applyAlignment="0" applyProtection="0">
      <alignment vertical="center"/>
    </xf>
    <xf numFmtId="0" fontId="131" fillId="9" borderId="10" applyNumberFormat="0" applyAlignment="0" applyProtection="0">
      <alignment vertical="center"/>
    </xf>
    <xf numFmtId="0" fontId="131" fillId="9" borderId="10" applyNumberFormat="0" applyAlignment="0" applyProtection="0">
      <alignment vertical="center"/>
    </xf>
    <xf numFmtId="0" fontId="131" fillId="9" borderId="10" applyNumberFormat="0" applyAlignment="0" applyProtection="0">
      <alignment vertical="center"/>
    </xf>
    <xf numFmtId="0" fontId="131" fillId="9" borderId="10" applyNumberFormat="0" applyAlignment="0" applyProtection="0">
      <alignment vertical="center"/>
    </xf>
    <xf numFmtId="0" fontId="131" fillId="9" borderId="10" applyNumberFormat="0" applyAlignment="0" applyProtection="0">
      <alignment vertical="center"/>
    </xf>
    <xf numFmtId="0" fontId="131" fillId="9" borderId="10" applyNumberFormat="0" applyAlignment="0" applyProtection="0">
      <alignment vertical="center"/>
    </xf>
    <xf numFmtId="0" fontId="131" fillId="9" borderId="10" applyNumberFormat="0" applyAlignment="0" applyProtection="0">
      <alignment vertical="center"/>
    </xf>
    <xf numFmtId="0" fontId="131" fillId="9" borderId="10" applyNumberFormat="0" applyAlignment="0" applyProtection="0">
      <alignment vertical="center"/>
    </xf>
    <xf numFmtId="0" fontId="131" fillId="9" borderId="10" applyNumberFormat="0" applyAlignment="0" applyProtection="0">
      <alignment vertical="center"/>
    </xf>
    <xf numFmtId="0" fontId="131" fillId="9" borderId="10" applyNumberFormat="0" applyAlignment="0" applyProtection="0">
      <alignment vertical="center"/>
    </xf>
    <xf numFmtId="0" fontId="131" fillId="9" borderId="10" applyNumberFormat="0" applyAlignment="0" applyProtection="0">
      <alignment vertical="center"/>
    </xf>
    <xf numFmtId="0" fontId="131" fillId="9" borderId="10" applyNumberFormat="0" applyAlignment="0" applyProtection="0">
      <alignment vertical="center"/>
    </xf>
    <xf numFmtId="0" fontId="131" fillId="9" borderId="10" applyNumberFormat="0" applyAlignment="0" applyProtection="0">
      <alignment vertical="center"/>
    </xf>
    <xf numFmtId="0" fontId="131" fillId="9" borderId="10" applyNumberFormat="0" applyAlignment="0" applyProtection="0">
      <alignment vertical="center"/>
    </xf>
    <xf numFmtId="0" fontId="131" fillId="9" borderId="10" applyNumberFormat="0" applyAlignment="0" applyProtection="0">
      <alignment vertical="center"/>
    </xf>
    <xf numFmtId="0" fontId="131" fillId="9" borderId="10" applyNumberFormat="0" applyAlignment="0" applyProtection="0">
      <alignment vertical="center"/>
    </xf>
    <xf numFmtId="0" fontId="131" fillId="9" borderId="10" applyNumberFormat="0" applyAlignment="0" applyProtection="0">
      <alignment vertical="center"/>
    </xf>
    <xf numFmtId="0" fontId="131" fillId="9" borderId="10" applyNumberFormat="0" applyAlignment="0" applyProtection="0">
      <alignment vertical="center"/>
    </xf>
    <xf numFmtId="0" fontId="131" fillId="9" borderId="10" applyNumberFormat="0" applyAlignment="0" applyProtection="0">
      <alignment vertical="center"/>
    </xf>
    <xf numFmtId="0" fontId="131" fillId="9" borderId="10" applyNumberFormat="0" applyAlignment="0" applyProtection="0">
      <alignment vertical="center"/>
    </xf>
    <xf numFmtId="0" fontId="131" fillId="9" borderId="10" applyNumberFormat="0" applyAlignment="0" applyProtection="0">
      <alignment vertical="center"/>
    </xf>
    <xf numFmtId="0" fontId="131" fillId="9" borderId="10" applyNumberFormat="0" applyAlignment="0" applyProtection="0">
      <alignment vertical="center"/>
    </xf>
    <xf numFmtId="0" fontId="131" fillId="9" borderId="10" applyNumberFormat="0" applyAlignment="0" applyProtection="0">
      <alignment vertical="center"/>
    </xf>
    <xf numFmtId="0" fontId="131" fillId="9" borderId="10" applyNumberFormat="0" applyAlignment="0" applyProtection="0">
      <alignment vertical="center"/>
    </xf>
    <xf numFmtId="0" fontId="131" fillId="9" borderId="10" applyNumberFormat="0" applyAlignment="0" applyProtection="0">
      <alignment vertical="center"/>
    </xf>
    <xf numFmtId="0" fontId="131" fillId="9" borderId="10" applyNumberFormat="0" applyAlignment="0" applyProtection="0">
      <alignment vertical="center"/>
    </xf>
    <xf numFmtId="0" fontId="131" fillId="9" borderId="10" applyNumberFormat="0" applyAlignment="0" applyProtection="0">
      <alignment vertical="center"/>
    </xf>
    <xf numFmtId="0" fontId="131" fillId="9" borderId="10" applyNumberFormat="0" applyAlignment="0" applyProtection="0">
      <alignment vertical="center"/>
    </xf>
    <xf numFmtId="0" fontId="131" fillId="9" borderId="10" applyNumberFormat="0" applyAlignment="0" applyProtection="0">
      <alignment vertical="center"/>
    </xf>
    <xf numFmtId="0" fontId="131" fillId="9" borderId="10" applyNumberFormat="0" applyAlignment="0" applyProtection="0">
      <alignment vertical="center"/>
    </xf>
    <xf numFmtId="0" fontId="131" fillId="9" borderId="10" applyNumberFormat="0" applyAlignment="0" applyProtection="0">
      <alignment vertical="center"/>
    </xf>
    <xf numFmtId="0" fontId="131" fillId="9" borderId="10" applyNumberFormat="0" applyAlignment="0" applyProtection="0">
      <alignment vertical="center"/>
    </xf>
    <xf numFmtId="0" fontId="131" fillId="9" borderId="10" applyNumberFormat="0" applyAlignment="0" applyProtection="0">
      <alignment vertical="center"/>
    </xf>
    <xf numFmtId="0" fontId="131" fillId="9" borderId="10" applyNumberFormat="0" applyAlignment="0" applyProtection="0">
      <alignment vertical="center"/>
    </xf>
    <xf numFmtId="0" fontId="131" fillId="9" borderId="10" applyNumberFormat="0" applyAlignment="0" applyProtection="0">
      <alignment vertical="center"/>
    </xf>
    <xf numFmtId="0" fontId="131" fillId="9" borderId="10" applyNumberFormat="0" applyAlignment="0" applyProtection="0">
      <alignment vertical="center"/>
    </xf>
    <xf numFmtId="0" fontId="131" fillId="9" borderId="10" applyNumberFormat="0" applyAlignment="0" applyProtection="0">
      <alignment vertical="center"/>
    </xf>
    <xf numFmtId="0" fontId="131" fillId="9" borderId="10" applyNumberFormat="0" applyAlignment="0" applyProtection="0">
      <alignment vertical="center"/>
    </xf>
    <xf numFmtId="0" fontId="131" fillId="9" borderId="10" applyNumberFormat="0" applyAlignment="0" applyProtection="0">
      <alignment vertical="center"/>
    </xf>
    <xf numFmtId="0" fontId="131" fillId="9" borderId="10" applyNumberFormat="0" applyAlignment="0" applyProtection="0">
      <alignment vertical="center"/>
    </xf>
    <xf numFmtId="0" fontId="131" fillId="9" borderId="10" applyNumberFormat="0" applyAlignment="0" applyProtection="0">
      <alignment vertical="center"/>
    </xf>
    <xf numFmtId="0" fontId="131" fillId="9" borderId="10" applyNumberFormat="0" applyAlignment="0" applyProtection="0">
      <alignment vertical="center"/>
    </xf>
    <xf numFmtId="0" fontId="131" fillId="9" borderId="10" applyNumberFormat="0" applyAlignment="0" applyProtection="0">
      <alignment vertical="center"/>
    </xf>
    <xf numFmtId="0" fontId="131" fillId="9" borderId="10" applyNumberFormat="0" applyAlignment="0" applyProtection="0">
      <alignment vertical="center"/>
    </xf>
    <xf numFmtId="0" fontId="131" fillId="9" borderId="10" applyNumberFormat="0" applyAlignment="0" applyProtection="0">
      <alignment vertical="center"/>
    </xf>
    <xf numFmtId="0" fontId="131" fillId="9" borderId="10" applyNumberFormat="0" applyAlignment="0" applyProtection="0">
      <alignment vertical="center"/>
    </xf>
    <xf numFmtId="0" fontId="131" fillId="9" borderId="10" applyNumberFormat="0" applyAlignment="0" applyProtection="0">
      <alignment vertical="center"/>
    </xf>
    <xf numFmtId="0" fontId="131" fillId="9" borderId="10" applyNumberFormat="0" applyAlignment="0" applyProtection="0">
      <alignment vertical="center"/>
    </xf>
    <xf numFmtId="0" fontId="131" fillId="9" borderId="10" applyNumberFormat="0" applyAlignment="0" applyProtection="0">
      <alignment vertical="center"/>
    </xf>
    <xf numFmtId="0" fontId="131" fillId="9" borderId="10" applyNumberFormat="0" applyAlignment="0" applyProtection="0">
      <alignment vertical="center"/>
    </xf>
    <xf numFmtId="0" fontId="131" fillId="9" borderId="10" applyNumberFormat="0" applyAlignment="0" applyProtection="0">
      <alignment vertical="center"/>
    </xf>
    <xf numFmtId="0" fontId="131" fillId="9" borderId="10" applyNumberFormat="0" applyAlignment="0" applyProtection="0">
      <alignment vertical="center"/>
    </xf>
    <xf numFmtId="0" fontId="131" fillId="9" borderId="10" applyNumberFormat="0" applyAlignment="0" applyProtection="0">
      <alignment vertical="center"/>
    </xf>
    <xf numFmtId="0" fontId="131" fillId="9" borderId="10" applyNumberFormat="0" applyAlignment="0" applyProtection="0">
      <alignment vertical="center"/>
    </xf>
    <xf numFmtId="0" fontId="131" fillId="9" borderId="10" applyNumberFormat="0" applyAlignment="0" applyProtection="0">
      <alignment vertical="center"/>
    </xf>
    <xf numFmtId="0" fontId="131" fillId="9" borderId="10" applyNumberFormat="0" applyAlignment="0" applyProtection="0">
      <alignment vertical="center"/>
    </xf>
    <xf numFmtId="0" fontId="131" fillId="9" borderId="10" applyNumberFormat="0" applyAlignment="0" applyProtection="0">
      <alignment vertical="center"/>
    </xf>
    <xf numFmtId="0" fontId="131" fillId="9" borderId="10" applyNumberFormat="0" applyAlignment="0" applyProtection="0">
      <alignment vertical="center"/>
    </xf>
    <xf numFmtId="0" fontId="131" fillId="9" borderId="10" applyNumberFormat="0" applyAlignment="0" applyProtection="0">
      <alignment vertical="center"/>
    </xf>
    <xf numFmtId="0" fontId="131" fillId="9" borderId="10" applyNumberFormat="0" applyAlignment="0" applyProtection="0">
      <alignment vertical="center"/>
    </xf>
    <xf numFmtId="0" fontId="131" fillId="9" borderId="10" applyNumberFormat="0" applyAlignment="0" applyProtection="0">
      <alignment vertical="center"/>
    </xf>
    <xf numFmtId="0" fontId="131" fillId="9" borderId="10" applyNumberFormat="0" applyAlignment="0" applyProtection="0">
      <alignment vertical="center"/>
    </xf>
    <xf numFmtId="0" fontId="131" fillId="9" borderId="10" applyNumberFormat="0" applyAlignment="0" applyProtection="0">
      <alignment vertical="center"/>
    </xf>
    <xf numFmtId="0" fontId="131" fillId="9" borderId="10" applyNumberFormat="0" applyAlignment="0" applyProtection="0">
      <alignment vertical="center"/>
    </xf>
    <xf numFmtId="0" fontId="131" fillId="9" borderId="10" applyNumberFormat="0" applyAlignment="0" applyProtection="0">
      <alignment vertical="center"/>
    </xf>
    <xf numFmtId="0" fontId="131" fillId="9" borderId="10" applyNumberFormat="0" applyAlignment="0" applyProtection="0">
      <alignment vertical="center"/>
    </xf>
    <xf numFmtId="0" fontId="131" fillId="9" borderId="10" applyNumberFormat="0" applyAlignment="0" applyProtection="0">
      <alignment vertical="center"/>
    </xf>
    <xf numFmtId="0" fontId="131" fillId="9" borderId="10" applyNumberFormat="0" applyAlignment="0" applyProtection="0">
      <alignment vertical="center"/>
    </xf>
    <xf numFmtId="0" fontId="131" fillId="9" borderId="10" applyNumberFormat="0" applyAlignment="0" applyProtection="0">
      <alignment vertical="center"/>
    </xf>
    <xf numFmtId="0" fontId="131" fillId="9" borderId="10" applyNumberFormat="0" applyAlignment="0" applyProtection="0">
      <alignment vertical="center"/>
    </xf>
    <xf numFmtId="0" fontId="131" fillId="9" borderId="10" applyNumberFormat="0" applyAlignment="0" applyProtection="0">
      <alignment vertical="center"/>
    </xf>
    <xf numFmtId="0" fontId="131" fillId="9" borderId="10" applyNumberFormat="0" applyAlignment="0" applyProtection="0">
      <alignment vertical="center"/>
    </xf>
    <xf numFmtId="0" fontId="131" fillId="9" borderId="10" applyNumberFormat="0" applyAlignment="0" applyProtection="0">
      <alignment vertical="center"/>
    </xf>
    <xf numFmtId="0" fontId="131" fillId="9" borderId="10" applyNumberFormat="0" applyAlignment="0" applyProtection="0">
      <alignment vertical="center"/>
    </xf>
    <xf numFmtId="0" fontId="131" fillId="9" borderId="10" applyNumberFormat="0" applyAlignment="0" applyProtection="0">
      <alignment vertical="center"/>
    </xf>
    <xf numFmtId="0" fontId="131" fillId="9" borderId="10" applyNumberFormat="0" applyAlignment="0" applyProtection="0">
      <alignment vertical="center"/>
    </xf>
    <xf numFmtId="0" fontId="131" fillId="9" borderId="10" applyNumberFormat="0" applyAlignment="0" applyProtection="0">
      <alignment vertical="center"/>
    </xf>
    <xf numFmtId="0" fontId="131" fillId="9" borderId="10" applyNumberFormat="0" applyAlignment="0" applyProtection="0">
      <alignment vertical="center"/>
    </xf>
    <xf numFmtId="0" fontId="131" fillId="9" borderId="10" applyNumberFormat="0" applyAlignment="0" applyProtection="0">
      <alignment vertical="center"/>
    </xf>
    <xf numFmtId="0" fontId="131" fillId="9" borderId="10" applyNumberFormat="0" applyAlignment="0" applyProtection="0">
      <alignment vertical="center"/>
    </xf>
    <xf numFmtId="0" fontId="131" fillId="9" borderId="10" applyNumberFormat="0" applyAlignment="0" applyProtection="0">
      <alignment vertical="center"/>
    </xf>
    <xf numFmtId="0" fontId="131" fillId="9" borderId="10" applyNumberFormat="0" applyAlignment="0" applyProtection="0">
      <alignment vertical="center"/>
    </xf>
    <xf numFmtId="0" fontId="131" fillId="9" borderId="10" applyNumberFormat="0" applyAlignment="0" applyProtection="0">
      <alignment vertical="center"/>
    </xf>
    <xf numFmtId="0" fontId="131" fillId="9" borderId="10" applyNumberFormat="0" applyAlignment="0" applyProtection="0">
      <alignment vertical="center"/>
    </xf>
    <xf numFmtId="0" fontId="131" fillId="9" borderId="10" applyNumberFormat="0" applyAlignment="0" applyProtection="0">
      <alignment vertical="center"/>
    </xf>
    <xf numFmtId="0" fontId="131" fillId="9" borderId="10" applyNumberFormat="0" applyAlignment="0" applyProtection="0">
      <alignment vertical="center"/>
    </xf>
    <xf numFmtId="0" fontId="131" fillId="9" borderId="10" applyNumberFormat="0" applyAlignment="0" applyProtection="0">
      <alignment vertical="center"/>
    </xf>
    <xf numFmtId="0" fontId="131" fillId="9" borderId="10" applyNumberFormat="0" applyAlignment="0" applyProtection="0">
      <alignment vertical="center"/>
    </xf>
    <xf numFmtId="0" fontId="131" fillId="9" borderId="10" applyNumberFormat="0" applyAlignment="0" applyProtection="0">
      <alignment vertical="center"/>
    </xf>
    <xf numFmtId="0" fontId="131" fillId="9" borderId="10" applyNumberFormat="0" applyAlignment="0" applyProtection="0">
      <alignment vertical="center"/>
    </xf>
    <xf numFmtId="0" fontId="131" fillId="9" borderId="10" applyNumberFormat="0" applyAlignment="0" applyProtection="0">
      <alignment vertical="center"/>
    </xf>
    <xf numFmtId="0" fontId="131" fillId="9" borderId="10" applyNumberFormat="0" applyAlignment="0" applyProtection="0">
      <alignment vertical="center"/>
    </xf>
    <xf numFmtId="0" fontId="131" fillId="9" borderId="10" applyNumberFormat="0" applyAlignment="0" applyProtection="0">
      <alignment vertical="center"/>
    </xf>
    <xf numFmtId="0" fontId="131" fillId="9" borderId="10" applyNumberFormat="0" applyAlignment="0" applyProtection="0">
      <alignment vertical="center"/>
    </xf>
    <xf numFmtId="0" fontId="131" fillId="9" borderId="10" applyNumberFormat="0" applyAlignment="0" applyProtection="0">
      <alignment vertical="center"/>
    </xf>
    <xf numFmtId="0" fontId="131" fillId="9" borderId="10" applyNumberFormat="0" applyAlignment="0" applyProtection="0">
      <alignment vertical="center"/>
    </xf>
    <xf numFmtId="0" fontId="131" fillId="9" borderId="10" applyNumberFormat="0" applyAlignment="0" applyProtection="0">
      <alignment vertical="center"/>
    </xf>
    <xf numFmtId="0" fontId="131" fillId="9" borderId="10" applyNumberFormat="0" applyAlignment="0" applyProtection="0">
      <alignment vertical="center"/>
    </xf>
    <xf numFmtId="0" fontId="131" fillId="9" borderId="10" applyNumberFormat="0" applyAlignment="0" applyProtection="0">
      <alignment vertical="center"/>
    </xf>
    <xf numFmtId="0" fontId="131" fillId="9" borderId="10" applyNumberFormat="0" applyAlignment="0" applyProtection="0">
      <alignment vertical="center"/>
    </xf>
    <xf numFmtId="0" fontId="131" fillId="9" borderId="10" applyNumberFormat="0" applyAlignment="0" applyProtection="0">
      <alignment vertical="center"/>
    </xf>
    <xf numFmtId="0" fontId="131" fillId="9" borderId="10" applyNumberFormat="0" applyAlignment="0" applyProtection="0">
      <alignment vertical="center"/>
    </xf>
    <xf numFmtId="0" fontId="131" fillId="9" borderId="10" applyNumberFormat="0" applyAlignment="0" applyProtection="0">
      <alignment vertical="center"/>
    </xf>
    <xf numFmtId="0" fontId="131" fillId="9" borderId="10" applyNumberFormat="0" applyAlignment="0" applyProtection="0">
      <alignment vertical="center"/>
    </xf>
    <xf numFmtId="0" fontId="131" fillId="9" borderId="10" applyNumberFormat="0" applyAlignment="0" applyProtection="0">
      <alignment vertical="center"/>
    </xf>
    <xf numFmtId="0" fontId="131" fillId="9" borderId="10" applyNumberFormat="0" applyAlignment="0" applyProtection="0">
      <alignment vertical="center"/>
    </xf>
    <xf numFmtId="0" fontId="131" fillId="9" borderId="10" applyNumberFormat="0" applyAlignment="0" applyProtection="0">
      <alignment vertical="center"/>
    </xf>
    <xf numFmtId="0" fontId="131" fillId="9" borderId="10" applyNumberFormat="0" applyAlignment="0" applyProtection="0">
      <alignment vertical="center"/>
    </xf>
    <xf numFmtId="0" fontId="131" fillId="9" borderId="10" applyNumberFormat="0" applyAlignment="0" applyProtection="0">
      <alignment vertical="center"/>
    </xf>
    <xf numFmtId="0" fontId="131" fillId="9" borderId="10" applyNumberFormat="0" applyAlignment="0" applyProtection="0">
      <alignment vertical="center"/>
    </xf>
    <xf numFmtId="0" fontId="131" fillId="9" borderId="10" applyNumberFormat="0" applyAlignment="0" applyProtection="0">
      <alignment vertical="center"/>
    </xf>
    <xf numFmtId="0" fontId="131" fillId="9" borderId="10" applyNumberFormat="0" applyAlignment="0" applyProtection="0">
      <alignment vertical="center"/>
    </xf>
    <xf numFmtId="0" fontId="131" fillId="9" borderId="10" applyNumberFormat="0" applyAlignment="0" applyProtection="0">
      <alignment vertical="center"/>
    </xf>
    <xf numFmtId="0" fontId="131" fillId="9" borderId="10" applyNumberFormat="0" applyAlignment="0" applyProtection="0">
      <alignment vertical="center"/>
    </xf>
    <xf numFmtId="0" fontId="131" fillId="9" borderId="10" applyNumberFormat="0" applyAlignment="0" applyProtection="0">
      <alignment vertical="center"/>
    </xf>
    <xf numFmtId="0" fontId="131" fillId="9" borderId="10" applyNumberFormat="0" applyAlignment="0" applyProtection="0">
      <alignment vertical="center"/>
    </xf>
    <xf numFmtId="0" fontId="131" fillId="9" borderId="10" applyNumberFormat="0" applyAlignment="0" applyProtection="0">
      <alignment vertical="center"/>
    </xf>
    <xf numFmtId="0" fontId="131" fillId="9" borderId="10" applyNumberFormat="0" applyAlignment="0" applyProtection="0">
      <alignment vertical="center"/>
    </xf>
    <xf numFmtId="0" fontId="131" fillId="9" borderId="10" applyNumberFormat="0" applyAlignment="0" applyProtection="0">
      <alignment vertical="center"/>
    </xf>
    <xf numFmtId="0" fontId="131" fillId="9" borderId="10" applyNumberFormat="0" applyAlignment="0" applyProtection="0">
      <alignment vertical="center"/>
    </xf>
    <xf numFmtId="0" fontId="131" fillId="9" borderId="10" applyNumberFormat="0" applyAlignment="0" applyProtection="0">
      <alignment vertical="center"/>
    </xf>
    <xf numFmtId="0" fontId="131" fillId="9" borderId="10" applyNumberFormat="0" applyAlignment="0" applyProtection="0">
      <alignment vertical="center"/>
    </xf>
    <xf numFmtId="0" fontId="131" fillId="9" borderId="10" applyNumberFormat="0" applyAlignment="0" applyProtection="0">
      <alignment vertical="center"/>
    </xf>
    <xf numFmtId="0" fontId="131" fillId="9" borderId="10" applyNumberFormat="0" applyAlignment="0" applyProtection="0">
      <alignment vertical="center"/>
    </xf>
    <xf numFmtId="0" fontId="131" fillId="9" borderId="10" applyNumberFormat="0" applyAlignment="0" applyProtection="0">
      <alignment vertical="center"/>
    </xf>
    <xf numFmtId="0" fontId="131" fillId="9" borderId="10" applyNumberFormat="0" applyAlignment="0" applyProtection="0">
      <alignment vertical="center"/>
    </xf>
    <xf numFmtId="0" fontId="131" fillId="9" borderId="10" applyNumberFormat="0" applyAlignment="0" applyProtection="0">
      <alignment vertical="center"/>
    </xf>
    <xf numFmtId="0" fontId="131" fillId="9" borderId="10" applyNumberFormat="0" applyAlignment="0" applyProtection="0">
      <alignment vertical="center"/>
    </xf>
    <xf numFmtId="0" fontId="131" fillId="9" borderId="10" applyNumberFormat="0" applyAlignment="0" applyProtection="0">
      <alignment vertical="center"/>
    </xf>
    <xf numFmtId="0" fontId="131" fillId="9" borderId="10" applyNumberFormat="0" applyAlignment="0" applyProtection="0">
      <alignment vertical="center"/>
    </xf>
    <xf numFmtId="0" fontId="131" fillId="9" borderId="10" applyNumberFormat="0" applyAlignment="0" applyProtection="0">
      <alignment vertical="center"/>
    </xf>
    <xf numFmtId="0" fontId="131" fillId="9" borderId="10" applyNumberFormat="0" applyAlignment="0" applyProtection="0">
      <alignment vertical="center"/>
    </xf>
    <xf numFmtId="0" fontId="131" fillId="9" borderId="10" applyNumberFormat="0" applyAlignment="0" applyProtection="0">
      <alignment vertical="center"/>
    </xf>
    <xf numFmtId="0" fontId="131" fillId="9" borderId="10" applyNumberFormat="0" applyAlignment="0" applyProtection="0">
      <alignment vertical="center"/>
    </xf>
    <xf numFmtId="0" fontId="131" fillId="9" borderId="10" applyNumberFormat="0" applyAlignment="0" applyProtection="0">
      <alignment vertical="center"/>
    </xf>
    <xf numFmtId="0" fontId="131" fillId="9" borderId="10" applyNumberFormat="0" applyAlignment="0" applyProtection="0">
      <alignment vertical="center"/>
    </xf>
    <xf numFmtId="0" fontId="131" fillId="9" borderId="10" applyNumberFormat="0" applyAlignment="0" applyProtection="0">
      <alignment vertical="center"/>
    </xf>
    <xf numFmtId="0" fontId="131" fillId="9" borderId="10" applyNumberFormat="0" applyAlignment="0" applyProtection="0">
      <alignment vertical="center"/>
    </xf>
    <xf numFmtId="0" fontId="131" fillId="9" borderId="10" applyNumberFormat="0" applyAlignment="0" applyProtection="0">
      <alignment vertical="center"/>
    </xf>
    <xf numFmtId="0" fontId="131" fillId="9" borderId="10" applyNumberFormat="0" applyAlignment="0" applyProtection="0">
      <alignment vertical="center"/>
    </xf>
    <xf numFmtId="0" fontId="131" fillId="9" borderId="10" applyNumberFormat="0" applyAlignment="0" applyProtection="0">
      <alignment vertical="center"/>
    </xf>
    <xf numFmtId="0" fontId="131" fillId="9" borderId="10" applyNumberFormat="0" applyAlignment="0" applyProtection="0">
      <alignment vertical="center"/>
    </xf>
    <xf numFmtId="0" fontId="131" fillId="9" borderId="10" applyNumberFormat="0" applyAlignment="0" applyProtection="0">
      <alignment vertical="center"/>
    </xf>
    <xf numFmtId="0" fontId="131" fillId="9" borderId="10" applyNumberFormat="0" applyAlignment="0" applyProtection="0">
      <alignment vertical="center"/>
    </xf>
    <xf numFmtId="0" fontId="131" fillId="9" borderId="10" applyNumberFormat="0" applyAlignment="0" applyProtection="0">
      <alignment vertical="center"/>
    </xf>
    <xf numFmtId="0" fontId="131" fillId="9" borderId="10" applyNumberFormat="0" applyAlignment="0" applyProtection="0">
      <alignment vertical="center"/>
    </xf>
    <xf numFmtId="0" fontId="131" fillId="9" borderId="10" applyNumberFormat="0" applyAlignment="0" applyProtection="0">
      <alignment vertical="center"/>
    </xf>
    <xf numFmtId="0" fontId="131" fillId="9" borderId="10" applyNumberFormat="0" applyAlignment="0" applyProtection="0">
      <alignment vertical="center"/>
    </xf>
    <xf numFmtId="0" fontId="131" fillId="9" borderId="10" applyNumberFormat="0" applyAlignment="0" applyProtection="0">
      <alignment vertical="center"/>
    </xf>
    <xf numFmtId="0" fontId="131" fillId="9" borderId="10" applyNumberFormat="0" applyAlignment="0" applyProtection="0">
      <alignment vertical="center"/>
    </xf>
    <xf numFmtId="0" fontId="131" fillId="9" borderId="10" applyNumberFormat="0" applyAlignment="0" applyProtection="0">
      <alignment vertical="center"/>
    </xf>
    <xf numFmtId="0" fontId="131" fillId="9" borderId="10" applyNumberFormat="0" applyAlignment="0" applyProtection="0">
      <alignment vertical="center"/>
    </xf>
    <xf numFmtId="0" fontId="131" fillId="9" borderId="10" applyNumberFormat="0" applyAlignment="0" applyProtection="0">
      <alignment vertical="center"/>
    </xf>
    <xf numFmtId="0" fontId="131" fillId="9" borderId="10" applyNumberFormat="0" applyAlignment="0" applyProtection="0">
      <alignment vertical="center"/>
    </xf>
    <xf numFmtId="0" fontId="131" fillId="9" borderId="10" applyNumberFormat="0" applyAlignment="0" applyProtection="0">
      <alignment vertical="center"/>
    </xf>
    <xf numFmtId="0" fontId="131" fillId="9" borderId="10" applyNumberFormat="0" applyAlignment="0" applyProtection="0">
      <alignment vertical="center"/>
    </xf>
    <xf numFmtId="0" fontId="131" fillId="9" borderId="10" applyNumberFormat="0" applyAlignment="0" applyProtection="0">
      <alignment vertical="center"/>
    </xf>
    <xf numFmtId="0" fontId="131" fillId="9" borderId="10" applyNumberFormat="0" applyAlignment="0" applyProtection="0">
      <alignment vertical="center"/>
    </xf>
    <xf numFmtId="0" fontId="131" fillId="9" borderId="10" applyNumberFormat="0" applyAlignment="0" applyProtection="0">
      <alignment vertical="center"/>
    </xf>
    <xf numFmtId="0" fontId="131" fillId="9" borderId="10" applyNumberFormat="0" applyAlignment="0" applyProtection="0">
      <alignment vertical="center"/>
    </xf>
    <xf numFmtId="0" fontId="131" fillId="9" borderId="10" applyNumberFormat="0" applyAlignment="0" applyProtection="0">
      <alignment vertical="center"/>
    </xf>
    <xf numFmtId="0" fontId="131" fillId="9" borderId="10" applyNumberFormat="0" applyAlignment="0" applyProtection="0">
      <alignment vertical="center"/>
    </xf>
    <xf numFmtId="0" fontId="131" fillId="9" borderId="10" applyNumberFormat="0" applyAlignment="0" applyProtection="0">
      <alignment vertical="center"/>
    </xf>
    <xf numFmtId="0" fontId="131" fillId="9" borderId="10" applyNumberFormat="0" applyAlignment="0" applyProtection="0">
      <alignment vertical="center"/>
    </xf>
    <xf numFmtId="0" fontId="131" fillId="9" borderId="10" applyNumberFormat="0" applyAlignment="0" applyProtection="0">
      <alignment vertical="center"/>
    </xf>
    <xf numFmtId="0" fontId="131" fillId="9" borderId="10" applyNumberFormat="0" applyAlignment="0" applyProtection="0">
      <alignment vertical="center"/>
    </xf>
    <xf numFmtId="0" fontId="131" fillId="9" borderId="10" applyNumberFormat="0" applyAlignment="0" applyProtection="0">
      <alignment vertical="center"/>
    </xf>
    <xf numFmtId="0" fontId="131" fillId="9" borderId="10" applyNumberFormat="0" applyAlignment="0" applyProtection="0">
      <alignment vertical="center"/>
    </xf>
    <xf numFmtId="0" fontId="131" fillId="9" borderId="10" applyNumberFormat="0" applyAlignment="0" applyProtection="0">
      <alignment vertical="center"/>
    </xf>
    <xf numFmtId="0" fontId="131" fillId="9" borderId="10" applyNumberFormat="0" applyAlignment="0" applyProtection="0">
      <alignment vertical="center"/>
    </xf>
    <xf numFmtId="0" fontId="131" fillId="9" borderId="10" applyNumberFormat="0" applyAlignment="0" applyProtection="0">
      <alignment vertical="center"/>
    </xf>
    <xf numFmtId="0" fontId="131" fillId="9" borderId="10" applyNumberFormat="0" applyAlignment="0" applyProtection="0">
      <alignment vertical="center"/>
    </xf>
    <xf numFmtId="0" fontId="131" fillId="9" borderId="10" applyNumberFormat="0" applyAlignment="0" applyProtection="0">
      <alignment vertical="center"/>
    </xf>
    <xf numFmtId="0" fontId="131" fillId="9" borderId="10" applyNumberFormat="0" applyAlignment="0" applyProtection="0">
      <alignment vertical="center"/>
    </xf>
    <xf numFmtId="0" fontId="131" fillId="9" borderId="10" applyNumberFormat="0" applyAlignment="0" applyProtection="0">
      <alignment vertical="center"/>
    </xf>
    <xf numFmtId="0" fontId="131" fillId="9" borderId="10" applyNumberFormat="0" applyAlignment="0" applyProtection="0">
      <alignment vertical="center"/>
    </xf>
    <xf numFmtId="0" fontId="131" fillId="9" borderId="10" applyNumberFormat="0" applyAlignment="0" applyProtection="0">
      <alignment vertical="center"/>
    </xf>
    <xf numFmtId="0" fontId="131" fillId="9" borderId="10" applyNumberFormat="0" applyAlignment="0" applyProtection="0">
      <alignment vertical="center"/>
    </xf>
    <xf numFmtId="0" fontId="131" fillId="9" borderId="10" applyNumberFormat="0" applyAlignment="0" applyProtection="0">
      <alignment vertical="center"/>
    </xf>
    <xf numFmtId="0" fontId="131" fillId="9" borderId="10" applyNumberFormat="0" applyAlignment="0" applyProtection="0">
      <alignment vertical="center"/>
    </xf>
    <xf numFmtId="0" fontId="131" fillId="9" borderId="10" applyNumberFormat="0" applyAlignment="0" applyProtection="0">
      <alignment vertical="center"/>
    </xf>
    <xf numFmtId="0" fontId="131" fillId="9" borderId="10" applyNumberFormat="0" applyAlignment="0" applyProtection="0">
      <alignment vertical="center"/>
    </xf>
    <xf numFmtId="0" fontId="131" fillId="9" borderId="10" applyNumberFormat="0" applyAlignment="0" applyProtection="0">
      <alignment vertical="center"/>
    </xf>
    <xf numFmtId="0" fontId="131" fillId="9" borderId="10" applyNumberFormat="0" applyAlignment="0" applyProtection="0">
      <alignment vertical="center"/>
    </xf>
    <xf numFmtId="0" fontId="131" fillId="9" borderId="10" applyNumberFormat="0" applyAlignment="0" applyProtection="0">
      <alignment vertical="center"/>
    </xf>
    <xf numFmtId="0" fontId="131" fillId="9" borderId="10" applyNumberFormat="0" applyAlignment="0" applyProtection="0">
      <alignment vertical="center"/>
    </xf>
    <xf numFmtId="0" fontId="131" fillId="9" borderId="10" applyNumberFormat="0" applyAlignment="0" applyProtection="0">
      <alignment vertical="center"/>
    </xf>
    <xf numFmtId="0" fontId="131" fillId="9" borderId="10" applyNumberFormat="0" applyAlignment="0" applyProtection="0">
      <alignment vertical="center"/>
    </xf>
    <xf numFmtId="0" fontId="131" fillId="9" borderId="10" applyNumberFormat="0" applyAlignment="0" applyProtection="0">
      <alignment vertical="center"/>
    </xf>
    <xf numFmtId="0" fontId="131" fillId="9" borderId="10" applyNumberFormat="0" applyAlignment="0" applyProtection="0">
      <alignment vertical="center"/>
    </xf>
    <xf numFmtId="0" fontId="131" fillId="9" borderId="10" applyNumberFormat="0" applyAlignment="0" applyProtection="0">
      <alignment vertical="center"/>
    </xf>
    <xf numFmtId="0" fontId="131" fillId="9" borderId="10" applyNumberFormat="0" applyAlignment="0" applyProtection="0">
      <alignment vertical="center"/>
    </xf>
    <xf numFmtId="0" fontId="131" fillId="9" borderId="10" applyNumberFormat="0" applyAlignment="0" applyProtection="0">
      <alignment vertical="center"/>
    </xf>
    <xf numFmtId="0" fontId="131" fillId="9" borderId="10" applyNumberFormat="0" applyAlignment="0" applyProtection="0">
      <alignment vertical="center"/>
    </xf>
    <xf numFmtId="0" fontId="131" fillId="9" borderId="10" applyNumberFormat="0" applyAlignment="0" applyProtection="0">
      <alignment vertical="center"/>
    </xf>
    <xf numFmtId="0" fontId="131" fillId="9" borderId="10" applyNumberFormat="0" applyAlignment="0" applyProtection="0">
      <alignment vertical="center"/>
    </xf>
    <xf numFmtId="0" fontId="131" fillId="9" borderId="10" applyNumberFormat="0" applyAlignment="0" applyProtection="0">
      <alignment vertical="center"/>
    </xf>
    <xf numFmtId="0" fontId="131" fillId="9" borderId="10" applyNumberFormat="0" applyAlignment="0" applyProtection="0">
      <alignment vertical="center"/>
    </xf>
    <xf numFmtId="0" fontId="131" fillId="9" borderId="10" applyNumberFormat="0" applyAlignment="0" applyProtection="0">
      <alignment vertical="center"/>
    </xf>
    <xf numFmtId="0" fontId="131" fillId="9" borderId="10" applyNumberFormat="0" applyAlignment="0" applyProtection="0">
      <alignment vertical="center"/>
    </xf>
    <xf numFmtId="0" fontId="131" fillId="9" borderId="10" applyNumberFormat="0" applyAlignment="0" applyProtection="0">
      <alignment vertical="center"/>
    </xf>
    <xf numFmtId="0" fontId="131" fillId="9" borderId="10" applyNumberFormat="0" applyAlignment="0" applyProtection="0">
      <alignment vertical="center"/>
    </xf>
    <xf numFmtId="0" fontId="131" fillId="9" borderId="10" applyNumberFormat="0" applyAlignment="0" applyProtection="0">
      <alignment vertical="center"/>
    </xf>
    <xf numFmtId="0" fontId="131" fillId="9" borderId="10" applyNumberFormat="0" applyAlignment="0" applyProtection="0">
      <alignment vertical="center"/>
    </xf>
    <xf numFmtId="0" fontId="131" fillId="9" borderId="10" applyNumberFormat="0" applyAlignment="0" applyProtection="0">
      <alignment vertical="center"/>
    </xf>
    <xf numFmtId="0" fontId="131" fillId="9" borderId="10" applyNumberFormat="0" applyAlignment="0" applyProtection="0">
      <alignment vertical="center"/>
    </xf>
    <xf numFmtId="0" fontId="131" fillId="9" borderId="10" applyNumberFormat="0" applyAlignment="0" applyProtection="0">
      <alignment vertical="center"/>
    </xf>
    <xf numFmtId="0" fontId="131" fillId="9" borderId="10" applyNumberFormat="0" applyAlignment="0" applyProtection="0">
      <alignment vertical="center"/>
    </xf>
    <xf numFmtId="0" fontId="131" fillId="9" borderId="10" applyNumberFormat="0" applyAlignment="0" applyProtection="0">
      <alignment vertical="center"/>
    </xf>
    <xf numFmtId="0" fontId="131" fillId="9" borderId="10" applyNumberFormat="0" applyAlignment="0" applyProtection="0">
      <alignment vertical="center"/>
    </xf>
    <xf numFmtId="0" fontId="131" fillId="9" borderId="10" applyNumberFormat="0" applyAlignment="0" applyProtection="0">
      <alignment vertical="center"/>
    </xf>
    <xf numFmtId="0" fontId="131" fillId="9" borderId="10" applyNumberFormat="0" applyAlignment="0" applyProtection="0">
      <alignment vertical="center"/>
    </xf>
    <xf numFmtId="0" fontId="131" fillId="9" borderId="10" applyNumberFormat="0" applyAlignment="0" applyProtection="0">
      <alignment vertical="center"/>
    </xf>
    <xf numFmtId="0" fontId="131" fillId="9" borderId="10" applyNumberFormat="0" applyAlignment="0" applyProtection="0">
      <alignment vertical="center"/>
    </xf>
    <xf numFmtId="0" fontId="131" fillId="9" borderId="10" applyNumberFormat="0" applyAlignment="0" applyProtection="0">
      <alignment vertical="center"/>
    </xf>
    <xf numFmtId="0" fontId="131" fillId="9" borderId="10" applyNumberFormat="0" applyAlignment="0" applyProtection="0">
      <alignment vertical="center"/>
    </xf>
    <xf numFmtId="0" fontId="131" fillId="9" borderId="10" applyNumberFormat="0" applyAlignment="0" applyProtection="0">
      <alignment vertical="center"/>
    </xf>
    <xf numFmtId="0" fontId="131" fillId="9" borderId="10" applyNumberFormat="0" applyAlignment="0" applyProtection="0">
      <alignment vertical="center"/>
    </xf>
    <xf numFmtId="0" fontId="131" fillId="9" borderId="10" applyNumberFormat="0" applyAlignment="0" applyProtection="0">
      <alignment vertical="center"/>
    </xf>
    <xf numFmtId="0" fontId="131" fillId="9" borderId="10" applyNumberFormat="0" applyAlignment="0" applyProtection="0">
      <alignment vertical="center"/>
    </xf>
    <xf numFmtId="0" fontId="131" fillId="9" borderId="10" applyNumberFormat="0" applyAlignment="0" applyProtection="0">
      <alignment vertical="center"/>
    </xf>
    <xf numFmtId="0" fontId="131" fillId="9" borderId="10" applyNumberFormat="0" applyAlignment="0" applyProtection="0">
      <alignment vertical="center"/>
    </xf>
    <xf numFmtId="0" fontId="131" fillId="9" borderId="10" applyNumberFormat="0" applyAlignment="0" applyProtection="0">
      <alignment vertical="center"/>
    </xf>
    <xf numFmtId="0" fontId="131" fillId="9" borderId="10" applyNumberFormat="0" applyAlignment="0" applyProtection="0">
      <alignment vertical="center"/>
    </xf>
    <xf numFmtId="0" fontId="131" fillId="9" borderId="10" applyNumberFormat="0" applyAlignment="0" applyProtection="0">
      <alignment vertical="center"/>
    </xf>
    <xf numFmtId="0" fontId="131" fillId="9" borderId="10" applyNumberFormat="0" applyAlignment="0" applyProtection="0">
      <alignment vertical="center"/>
    </xf>
    <xf numFmtId="0" fontId="131" fillId="9" borderId="10" applyNumberFormat="0" applyAlignment="0" applyProtection="0">
      <alignment vertical="center"/>
    </xf>
    <xf numFmtId="0" fontId="131" fillId="9" borderId="10" applyNumberFormat="0" applyAlignment="0" applyProtection="0">
      <alignment vertical="center"/>
    </xf>
    <xf numFmtId="0" fontId="131" fillId="9" borderId="10" applyNumberFormat="0" applyAlignment="0" applyProtection="0">
      <alignment vertical="center"/>
    </xf>
    <xf numFmtId="0" fontId="131" fillId="9" borderId="10" applyNumberFormat="0" applyAlignment="0" applyProtection="0">
      <alignment vertical="center"/>
    </xf>
    <xf numFmtId="0" fontId="131" fillId="9" borderId="10" applyNumberFormat="0" applyAlignment="0" applyProtection="0">
      <alignment vertical="center"/>
    </xf>
    <xf numFmtId="0" fontId="131" fillId="9" borderId="10" applyNumberFormat="0" applyAlignment="0" applyProtection="0">
      <alignment vertical="center"/>
    </xf>
    <xf numFmtId="0" fontId="131" fillId="9" borderId="10" applyNumberFormat="0" applyAlignment="0" applyProtection="0">
      <alignment vertical="center"/>
    </xf>
    <xf numFmtId="0" fontId="131" fillId="9" borderId="10" applyNumberFormat="0" applyAlignment="0" applyProtection="0">
      <alignment vertical="center"/>
    </xf>
    <xf numFmtId="0" fontId="131" fillId="9" borderId="10" applyNumberFormat="0" applyAlignment="0" applyProtection="0">
      <alignment vertical="center"/>
    </xf>
    <xf numFmtId="0" fontId="131" fillId="9" borderId="10" applyNumberFormat="0" applyAlignment="0" applyProtection="0">
      <alignment vertical="center"/>
    </xf>
    <xf numFmtId="0" fontId="131" fillId="9" borderId="10" applyNumberFormat="0" applyAlignment="0" applyProtection="0">
      <alignment vertical="center"/>
    </xf>
    <xf numFmtId="0" fontId="131" fillId="9" borderId="10" applyNumberFormat="0" applyAlignment="0" applyProtection="0">
      <alignment vertical="center"/>
    </xf>
    <xf numFmtId="0" fontId="131" fillId="9" borderId="10" applyNumberFormat="0" applyAlignment="0" applyProtection="0">
      <alignment vertical="center"/>
    </xf>
    <xf numFmtId="0" fontId="131" fillId="9" borderId="10" applyNumberFormat="0" applyAlignment="0" applyProtection="0">
      <alignment vertical="center"/>
    </xf>
    <xf numFmtId="0" fontId="131" fillId="9" borderId="10" applyNumberFormat="0" applyAlignment="0" applyProtection="0">
      <alignment vertical="center"/>
    </xf>
    <xf numFmtId="0" fontId="131" fillId="9" borderId="10" applyNumberFormat="0" applyAlignment="0" applyProtection="0">
      <alignment vertical="center"/>
    </xf>
    <xf numFmtId="0" fontId="131" fillId="9" borderId="10" applyNumberFormat="0" applyAlignment="0" applyProtection="0">
      <alignment vertical="center"/>
    </xf>
    <xf numFmtId="0" fontId="131" fillId="9" borderId="10" applyNumberFormat="0" applyAlignment="0" applyProtection="0">
      <alignment vertical="center"/>
    </xf>
    <xf numFmtId="0" fontId="131" fillId="9" borderId="10" applyNumberFormat="0" applyAlignment="0" applyProtection="0">
      <alignment vertical="center"/>
    </xf>
    <xf numFmtId="0" fontId="131" fillId="9" borderId="10" applyNumberFormat="0" applyAlignment="0" applyProtection="0">
      <alignment vertical="center"/>
    </xf>
    <xf numFmtId="0" fontId="131" fillId="9" borderId="10" applyNumberFormat="0" applyAlignment="0" applyProtection="0">
      <alignment vertical="center"/>
    </xf>
    <xf numFmtId="0" fontId="131" fillId="9" borderId="10" applyNumberFormat="0" applyAlignment="0" applyProtection="0">
      <alignment vertical="center"/>
    </xf>
    <xf numFmtId="0" fontId="131" fillId="9" borderId="10" applyNumberFormat="0" applyAlignment="0" applyProtection="0">
      <alignment vertical="center"/>
    </xf>
    <xf numFmtId="0" fontId="131" fillId="9" borderId="10" applyNumberFormat="0" applyAlignment="0" applyProtection="0">
      <alignment vertical="center"/>
    </xf>
    <xf numFmtId="0" fontId="131" fillId="9" borderId="10" applyNumberFormat="0" applyAlignment="0" applyProtection="0">
      <alignment vertical="center"/>
    </xf>
    <xf numFmtId="0" fontId="131" fillId="9" borderId="10" applyNumberFormat="0" applyAlignment="0" applyProtection="0">
      <alignment vertical="center"/>
    </xf>
    <xf numFmtId="0" fontId="131" fillId="9" borderId="10" applyNumberFormat="0" applyAlignment="0" applyProtection="0">
      <alignment vertical="center"/>
    </xf>
    <xf numFmtId="0" fontId="131" fillId="9" borderId="10" applyNumberFormat="0" applyAlignment="0" applyProtection="0">
      <alignment vertical="center"/>
    </xf>
    <xf numFmtId="0" fontId="131" fillId="9" borderId="10" applyNumberFormat="0" applyAlignment="0" applyProtection="0">
      <alignment vertical="center"/>
    </xf>
    <xf numFmtId="0" fontId="131" fillId="9" borderId="10" applyNumberFormat="0" applyAlignment="0" applyProtection="0">
      <alignment vertical="center"/>
    </xf>
    <xf numFmtId="0" fontId="131" fillId="9" borderId="10" applyNumberFormat="0" applyAlignment="0" applyProtection="0">
      <alignment vertical="center"/>
    </xf>
    <xf numFmtId="0" fontId="131" fillId="9" borderId="10" applyNumberFormat="0" applyAlignment="0" applyProtection="0">
      <alignment vertical="center"/>
    </xf>
    <xf numFmtId="0" fontId="131" fillId="9" borderId="10" applyNumberFormat="0" applyAlignment="0" applyProtection="0">
      <alignment vertical="center"/>
    </xf>
    <xf numFmtId="0" fontId="131" fillId="9" borderId="10" applyNumberFormat="0" applyAlignment="0" applyProtection="0">
      <alignment vertical="center"/>
    </xf>
    <xf numFmtId="0" fontId="131" fillId="9" borderId="10" applyNumberFormat="0" applyAlignment="0" applyProtection="0">
      <alignment vertical="center"/>
    </xf>
    <xf numFmtId="0" fontId="131" fillId="9" borderId="10" applyNumberFormat="0" applyAlignment="0" applyProtection="0">
      <alignment vertical="center"/>
    </xf>
    <xf numFmtId="0" fontId="131" fillId="9" borderId="10" applyNumberFormat="0" applyAlignment="0" applyProtection="0">
      <alignment vertical="center"/>
    </xf>
    <xf numFmtId="0" fontId="131" fillId="9" borderId="10" applyNumberFormat="0" applyAlignment="0" applyProtection="0">
      <alignment vertical="center"/>
    </xf>
    <xf numFmtId="0" fontId="131" fillId="9" borderId="10" applyNumberFormat="0" applyAlignment="0" applyProtection="0">
      <alignment vertical="center"/>
    </xf>
    <xf numFmtId="0" fontId="131" fillId="9" borderId="10" applyNumberFormat="0" applyAlignment="0" applyProtection="0">
      <alignment vertical="center"/>
    </xf>
    <xf numFmtId="0" fontId="131" fillId="9" borderId="10" applyNumberFormat="0" applyAlignment="0" applyProtection="0">
      <alignment vertical="center"/>
    </xf>
    <xf numFmtId="0" fontId="131" fillId="9" borderId="10" applyNumberFormat="0" applyAlignment="0" applyProtection="0">
      <alignment vertical="center"/>
    </xf>
    <xf numFmtId="0" fontId="131" fillId="9" borderId="10" applyNumberFormat="0" applyAlignment="0" applyProtection="0">
      <alignment vertical="center"/>
    </xf>
    <xf numFmtId="0" fontId="131" fillId="9" borderId="10" applyNumberFormat="0" applyAlignment="0" applyProtection="0">
      <alignment vertical="center"/>
    </xf>
    <xf numFmtId="0" fontId="131" fillId="9" borderId="10" applyNumberFormat="0" applyAlignment="0" applyProtection="0">
      <alignment vertical="center"/>
    </xf>
    <xf numFmtId="0" fontId="131" fillId="9" borderId="10" applyNumberFormat="0" applyAlignment="0" applyProtection="0">
      <alignment vertical="center"/>
    </xf>
    <xf numFmtId="0" fontId="131" fillId="9" borderId="10" applyNumberFormat="0" applyAlignment="0" applyProtection="0">
      <alignment vertical="center"/>
    </xf>
    <xf numFmtId="0" fontId="131" fillId="9" borderId="10" applyNumberFormat="0" applyAlignment="0" applyProtection="0">
      <alignment vertical="center"/>
    </xf>
    <xf numFmtId="0" fontId="131" fillId="9" borderId="10" applyNumberFormat="0" applyAlignment="0" applyProtection="0">
      <alignment vertical="center"/>
    </xf>
    <xf numFmtId="0" fontId="131" fillId="9" borderId="10" applyNumberFormat="0" applyAlignment="0" applyProtection="0">
      <alignment vertical="center"/>
    </xf>
    <xf numFmtId="0" fontId="131" fillId="9" borderId="10" applyNumberFormat="0" applyAlignment="0" applyProtection="0">
      <alignment vertical="center"/>
    </xf>
    <xf numFmtId="0" fontId="131" fillId="9" borderId="10" applyNumberFormat="0" applyAlignment="0" applyProtection="0">
      <alignment vertical="center"/>
    </xf>
    <xf numFmtId="0" fontId="131" fillId="9" borderId="10" applyNumberFormat="0" applyAlignment="0" applyProtection="0">
      <alignment vertical="center"/>
    </xf>
    <xf numFmtId="0" fontId="131" fillId="9" borderId="10" applyNumberFormat="0" applyAlignment="0" applyProtection="0">
      <alignment vertical="center"/>
    </xf>
    <xf numFmtId="0" fontId="131" fillId="9" borderId="10" applyNumberFormat="0" applyAlignment="0" applyProtection="0">
      <alignment vertical="center"/>
    </xf>
    <xf numFmtId="0" fontId="131" fillId="9" borderId="10" applyNumberFormat="0" applyAlignment="0" applyProtection="0">
      <alignment vertical="center"/>
    </xf>
    <xf numFmtId="0" fontId="131" fillId="9" borderId="10" applyNumberFormat="0" applyAlignment="0" applyProtection="0">
      <alignment vertical="center"/>
    </xf>
    <xf numFmtId="0" fontId="131" fillId="9" borderId="10" applyNumberFormat="0" applyAlignment="0" applyProtection="0">
      <alignment vertical="center"/>
    </xf>
    <xf numFmtId="0" fontId="131" fillId="9" borderId="10" applyNumberFormat="0" applyAlignment="0" applyProtection="0">
      <alignment vertical="center"/>
    </xf>
    <xf numFmtId="0" fontId="131" fillId="9" borderId="10" applyNumberFormat="0" applyAlignment="0" applyProtection="0">
      <alignment vertical="center"/>
    </xf>
    <xf numFmtId="0" fontId="131" fillId="9" borderId="10" applyNumberFormat="0" applyAlignment="0" applyProtection="0">
      <alignment vertical="center"/>
    </xf>
    <xf numFmtId="0" fontId="131" fillId="9" borderId="10" applyNumberFormat="0" applyAlignment="0" applyProtection="0">
      <alignment vertical="center"/>
    </xf>
    <xf numFmtId="0" fontId="131" fillId="9" borderId="10" applyNumberFormat="0" applyAlignment="0" applyProtection="0">
      <alignment vertical="center"/>
    </xf>
    <xf numFmtId="0" fontId="131" fillId="9" borderId="10" applyNumberFormat="0" applyAlignment="0" applyProtection="0">
      <alignment vertical="center"/>
    </xf>
    <xf numFmtId="0" fontId="131" fillId="9" borderId="10" applyNumberFormat="0" applyAlignment="0" applyProtection="0">
      <alignment vertical="center"/>
    </xf>
    <xf numFmtId="0" fontId="131" fillId="9" borderId="10" applyNumberFormat="0" applyAlignment="0" applyProtection="0">
      <alignment vertical="center"/>
    </xf>
    <xf numFmtId="0" fontId="131" fillId="9" borderId="10" applyNumberFormat="0" applyAlignment="0" applyProtection="0">
      <alignment vertical="center"/>
    </xf>
    <xf numFmtId="0" fontId="131" fillId="9" borderId="10" applyNumberFormat="0" applyAlignment="0" applyProtection="0">
      <alignment vertical="center"/>
    </xf>
    <xf numFmtId="0" fontId="131" fillId="9" borderId="10" applyNumberFormat="0" applyAlignment="0" applyProtection="0">
      <alignment vertical="center"/>
    </xf>
    <xf numFmtId="0" fontId="131" fillId="9" borderId="10" applyNumberFormat="0" applyAlignment="0" applyProtection="0">
      <alignment vertical="center"/>
    </xf>
    <xf numFmtId="0" fontId="131" fillId="9" borderId="10" applyNumberFormat="0" applyAlignment="0" applyProtection="0">
      <alignment vertical="center"/>
    </xf>
    <xf numFmtId="0" fontId="131" fillId="9" borderId="10" applyNumberFormat="0" applyAlignment="0" applyProtection="0">
      <alignment vertical="center"/>
    </xf>
    <xf numFmtId="0" fontId="131" fillId="9" borderId="10" applyNumberFormat="0" applyAlignment="0" applyProtection="0">
      <alignment vertical="center"/>
    </xf>
    <xf numFmtId="0" fontId="131" fillId="9" borderId="10" applyNumberFormat="0" applyAlignment="0" applyProtection="0">
      <alignment vertical="center"/>
    </xf>
    <xf numFmtId="0" fontId="131" fillId="9" borderId="10" applyNumberFormat="0" applyAlignment="0" applyProtection="0">
      <alignment vertical="center"/>
    </xf>
    <xf numFmtId="0" fontId="131" fillId="9" borderId="10" applyNumberFormat="0" applyAlignment="0" applyProtection="0">
      <alignment vertical="center"/>
    </xf>
    <xf numFmtId="0" fontId="131" fillId="9" borderId="10" applyNumberFormat="0" applyAlignment="0" applyProtection="0">
      <alignment vertical="center"/>
    </xf>
    <xf numFmtId="0" fontId="131" fillId="9" borderId="10" applyNumberFormat="0" applyAlignment="0" applyProtection="0">
      <alignment vertical="center"/>
    </xf>
    <xf numFmtId="0" fontId="131" fillId="9" borderId="10" applyNumberFormat="0" applyAlignment="0" applyProtection="0">
      <alignment vertical="center"/>
    </xf>
    <xf numFmtId="0" fontId="131" fillId="9" borderId="10" applyNumberFormat="0" applyAlignment="0" applyProtection="0">
      <alignment vertical="center"/>
    </xf>
    <xf numFmtId="0" fontId="131" fillId="9" borderId="10" applyNumberFormat="0" applyAlignment="0" applyProtection="0">
      <alignment vertical="center"/>
    </xf>
    <xf numFmtId="0" fontId="131" fillId="9" borderId="10" applyNumberFormat="0" applyAlignment="0" applyProtection="0">
      <alignment vertical="center"/>
    </xf>
    <xf numFmtId="0" fontId="131" fillId="9" borderId="10" applyNumberFormat="0" applyAlignment="0" applyProtection="0">
      <alignment vertical="center"/>
    </xf>
    <xf numFmtId="0" fontId="131" fillId="9" borderId="10" applyNumberFormat="0" applyAlignment="0" applyProtection="0">
      <alignment vertical="center"/>
    </xf>
    <xf numFmtId="0" fontId="131" fillId="9" borderId="10" applyNumberFormat="0" applyAlignment="0" applyProtection="0">
      <alignment vertical="center"/>
    </xf>
    <xf numFmtId="0" fontId="131" fillId="9" borderId="10" applyNumberFormat="0" applyAlignment="0" applyProtection="0">
      <alignment vertical="center"/>
    </xf>
    <xf numFmtId="0" fontId="131" fillId="9" borderId="10" applyNumberFormat="0" applyAlignment="0" applyProtection="0">
      <alignment vertical="center"/>
    </xf>
    <xf numFmtId="0" fontId="131" fillId="9" borderId="10" applyNumberFormat="0" applyAlignment="0" applyProtection="0">
      <alignment vertical="center"/>
    </xf>
    <xf numFmtId="0" fontId="131" fillId="9" borderId="10" applyNumberFormat="0" applyAlignment="0" applyProtection="0">
      <alignment vertical="center"/>
    </xf>
    <xf numFmtId="0" fontId="131" fillId="9" borderId="10" applyNumberFormat="0" applyAlignment="0" applyProtection="0">
      <alignment vertical="center"/>
    </xf>
    <xf numFmtId="0" fontId="131" fillId="9" borderId="10" applyNumberFormat="0" applyAlignment="0" applyProtection="0">
      <alignment vertical="center"/>
    </xf>
    <xf numFmtId="0" fontId="131" fillId="9" borderId="10" applyNumberFormat="0" applyAlignment="0" applyProtection="0">
      <alignment vertical="center"/>
    </xf>
    <xf numFmtId="0" fontId="131" fillId="9" borderId="10" applyNumberFormat="0" applyAlignment="0" applyProtection="0">
      <alignment vertical="center"/>
    </xf>
    <xf numFmtId="0" fontId="131" fillId="9" borderId="10" applyNumberFormat="0" applyAlignment="0" applyProtection="0">
      <alignment vertical="center"/>
    </xf>
    <xf numFmtId="0" fontId="131" fillId="9" borderId="10" applyNumberFormat="0" applyAlignment="0" applyProtection="0">
      <alignment vertical="center"/>
    </xf>
    <xf numFmtId="0" fontId="131" fillId="9" borderId="10" applyNumberFormat="0" applyAlignment="0" applyProtection="0">
      <alignment vertical="center"/>
    </xf>
    <xf numFmtId="0" fontId="131" fillId="9" borderId="10" applyNumberFormat="0" applyAlignment="0" applyProtection="0">
      <alignment vertical="center"/>
    </xf>
    <xf numFmtId="0" fontId="131" fillId="9" borderId="10" applyNumberFormat="0" applyAlignment="0" applyProtection="0">
      <alignment vertical="center"/>
    </xf>
    <xf numFmtId="0" fontId="131" fillId="9" borderId="10" applyNumberFormat="0" applyAlignment="0" applyProtection="0">
      <alignment vertical="center"/>
    </xf>
    <xf numFmtId="0" fontId="131" fillId="9" borderId="10" applyNumberFormat="0" applyAlignment="0" applyProtection="0">
      <alignment vertical="center"/>
    </xf>
    <xf numFmtId="0" fontId="131" fillId="9" borderId="10" applyNumberFormat="0" applyAlignment="0" applyProtection="0">
      <alignment vertical="center"/>
    </xf>
    <xf numFmtId="0" fontId="131" fillId="9" borderId="10" applyNumberFormat="0" applyAlignment="0" applyProtection="0">
      <alignment vertical="center"/>
    </xf>
    <xf numFmtId="0" fontId="131" fillId="9" borderId="10" applyNumberFormat="0" applyAlignment="0" applyProtection="0">
      <alignment vertical="center"/>
    </xf>
    <xf numFmtId="0" fontId="131" fillId="9" borderId="10" applyNumberFormat="0" applyAlignment="0" applyProtection="0">
      <alignment vertical="center"/>
    </xf>
    <xf numFmtId="0" fontId="131" fillId="9" borderId="10" applyNumberFormat="0" applyAlignment="0" applyProtection="0">
      <alignment vertical="center"/>
    </xf>
    <xf numFmtId="0" fontId="131" fillId="9" borderId="10" applyNumberFormat="0" applyAlignment="0" applyProtection="0">
      <alignment vertical="center"/>
    </xf>
    <xf numFmtId="0" fontId="131" fillId="9" borderId="10" applyNumberFormat="0" applyAlignment="0" applyProtection="0">
      <alignment vertical="center"/>
    </xf>
    <xf numFmtId="0" fontId="131" fillId="9" borderId="10" applyNumberFormat="0" applyAlignment="0" applyProtection="0">
      <alignment vertical="center"/>
    </xf>
    <xf numFmtId="0" fontId="131" fillId="9" borderId="10" applyNumberFormat="0" applyAlignment="0" applyProtection="0">
      <alignment vertical="center"/>
    </xf>
    <xf numFmtId="0" fontId="131" fillId="9" borderId="10" applyNumberFormat="0" applyAlignment="0" applyProtection="0">
      <alignment vertical="center"/>
    </xf>
    <xf numFmtId="0" fontId="131" fillId="9" borderId="10" applyNumberFormat="0" applyAlignment="0" applyProtection="0">
      <alignment vertical="center"/>
    </xf>
    <xf numFmtId="0" fontId="131" fillId="9" borderId="10" applyNumberFormat="0" applyAlignment="0" applyProtection="0">
      <alignment vertical="center"/>
    </xf>
    <xf numFmtId="0" fontId="131" fillId="9" borderId="10" applyNumberFormat="0" applyAlignment="0" applyProtection="0">
      <alignment vertical="center"/>
    </xf>
    <xf numFmtId="0" fontId="131" fillId="9" borderId="10" applyNumberFormat="0" applyAlignment="0" applyProtection="0">
      <alignment vertical="center"/>
    </xf>
    <xf numFmtId="0" fontId="131" fillId="9" borderId="10" applyNumberFormat="0" applyAlignment="0" applyProtection="0">
      <alignment vertical="center"/>
    </xf>
    <xf numFmtId="0" fontId="131" fillId="9" borderId="10" applyNumberFormat="0" applyAlignment="0" applyProtection="0">
      <alignment vertical="center"/>
    </xf>
    <xf numFmtId="0" fontId="131" fillId="9" borderId="10" applyNumberFormat="0" applyAlignment="0" applyProtection="0">
      <alignment vertical="center"/>
    </xf>
    <xf numFmtId="0" fontId="131" fillId="9" borderId="10" applyNumberFormat="0" applyAlignment="0" applyProtection="0">
      <alignment vertical="center"/>
    </xf>
    <xf numFmtId="0" fontId="131" fillId="9" borderId="10" applyNumberFormat="0" applyAlignment="0" applyProtection="0">
      <alignment vertical="center"/>
    </xf>
    <xf numFmtId="0" fontId="131" fillId="9" borderId="10" applyNumberFormat="0" applyAlignment="0" applyProtection="0">
      <alignment vertical="center"/>
    </xf>
    <xf numFmtId="0" fontId="131" fillId="9" borderId="10" applyNumberFormat="0" applyAlignment="0" applyProtection="0">
      <alignment vertical="center"/>
    </xf>
    <xf numFmtId="0" fontId="131" fillId="9" borderId="10" applyNumberFormat="0" applyAlignment="0" applyProtection="0">
      <alignment vertical="center"/>
    </xf>
    <xf numFmtId="0" fontId="131" fillId="9" borderId="10" applyNumberFormat="0" applyAlignment="0" applyProtection="0">
      <alignment vertical="center"/>
    </xf>
    <xf numFmtId="0" fontId="131" fillId="9" borderId="10" applyNumberFormat="0" applyAlignment="0" applyProtection="0">
      <alignment vertical="center"/>
    </xf>
    <xf numFmtId="0" fontId="131" fillId="9" borderId="10" applyNumberFormat="0" applyAlignment="0" applyProtection="0">
      <alignment vertical="center"/>
    </xf>
    <xf numFmtId="0" fontId="131" fillId="9" borderId="10" applyNumberFormat="0" applyAlignment="0" applyProtection="0">
      <alignment vertical="center"/>
    </xf>
    <xf numFmtId="0" fontId="131" fillId="9" borderId="10" applyNumberFormat="0" applyAlignment="0" applyProtection="0">
      <alignment vertical="center"/>
    </xf>
    <xf numFmtId="0" fontId="131" fillId="9" borderId="10" applyNumberFormat="0" applyAlignment="0" applyProtection="0">
      <alignment vertical="center"/>
    </xf>
    <xf numFmtId="0" fontId="131" fillId="9" borderId="10" applyNumberFormat="0" applyAlignment="0" applyProtection="0">
      <alignment vertical="center"/>
    </xf>
    <xf numFmtId="0" fontId="131" fillId="9" borderId="10" applyNumberFormat="0" applyAlignment="0" applyProtection="0">
      <alignment vertical="center"/>
    </xf>
    <xf numFmtId="0" fontId="131" fillId="9" borderId="10" applyNumberFormat="0" applyAlignment="0" applyProtection="0">
      <alignment vertical="center"/>
    </xf>
    <xf numFmtId="0" fontId="131" fillId="9" borderId="10" applyNumberFormat="0" applyAlignment="0" applyProtection="0">
      <alignment vertical="center"/>
    </xf>
    <xf numFmtId="0" fontId="131" fillId="9" borderId="10" applyNumberFormat="0" applyAlignment="0" applyProtection="0">
      <alignment vertical="center"/>
    </xf>
    <xf numFmtId="0" fontId="131" fillId="9" borderId="10" applyNumberFormat="0" applyAlignment="0" applyProtection="0">
      <alignment vertical="center"/>
    </xf>
    <xf numFmtId="0" fontId="131" fillId="9" borderId="10" applyNumberFormat="0" applyAlignment="0" applyProtection="0">
      <alignment vertical="center"/>
    </xf>
    <xf numFmtId="0" fontId="131" fillId="9" borderId="10" applyNumberFormat="0" applyAlignment="0" applyProtection="0">
      <alignment vertical="center"/>
    </xf>
    <xf numFmtId="0" fontId="131" fillId="9" borderId="10" applyNumberFormat="0" applyAlignment="0" applyProtection="0">
      <alignment vertical="center"/>
    </xf>
    <xf numFmtId="0" fontId="131" fillId="9" borderId="10" applyNumberFormat="0" applyAlignment="0" applyProtection="0">
      <alignment vertical="center"/>
    </xf>
    <xf numFmtId="0" fontId="131" fillId="9" borderId="10" applyNumberFormat="0" applyAlignment="0" applyProtection="0">
      <alignment vertical="center"/>
    </xf>
    <xf numFmtId="0" fontId="131" fillId="9" borderId="10" applyNumberFormat="0" applyAlignment="0" applyProtection="0">
      <alignment vertical="center"/>
    </xf>
    <xf numFmtId="0" fontId="131" fillId="9" borderId="10" applyNumberFormat="0" applyAlignment="0" applyProtection="0">
      <alignment vertical="center"/>
    </xf>
    <xf numFmtId="0" fontId="131" fillId="9" borderId="10" applyNumberFormat="0" applyAlignment="0" applyProtection="0">
      <alignment vertical="center"/>
    </xf>
    <xf numFmtId="0" fontId="131" fillId="9" borderId="10" applyNumberFormat="0" applyAlignment="0" applyProtection="0">
      <alignment vertical="center"/>
    </xf>
    <xf numFmtId="0" fontId="131" fillId="9" borderId="10" applyNumberFormat="0" applyAlignment="0" applyProtection="0">
      <alignment vertical="center"/>
    </xf>
    <xf numFmtId="0" fontId="131" fillId="9" borderId="10" applyNumberFormat="0" applyAlignment="0" applyProtection="0">
      <alignment vertical="center"/>
    </xf>
    <xf numFmtId="0" fontId="131" fillId="9" borderId="10" applyNumberFormat="0" applyAlignment="0" applyProtection="0">
      <alignment vertical="center"/>
    </xf>
    <xf numFmtId="0" fontId="131" fillId="9" borderId="10" applyNumberFormat="0" applyAlignment="0" applyProtection="0">
      <alignment vertical="center"/>
    </xf>
    <xf numFmtId="0" fontId="131" fillId="9" borderId="10" applyNumberFormat="0" applyAlignment="0" applyProtection="0">
      <alignment vertical="center"/>
    </xf>
    <xf numFmtId="0" fontId="131" fillId="9" borderId="10" applyNumberFormat="0" applyAlignment="0" applyProtection="0">
      <alignment vertical="center"/>
    </xf>
    <xf numFmtId="0" fontId="131" fillId="9" borderId="10" applyNumberFormat="0" applyAlignment="0" applyProtection="0">
      <alignment vertical="center"/>
    </xf>
    <xf numFmtId="0" fontId="131" fillId="9" borderId="10" applyNumberFormat="0" applyAlignment="0" applyProtection="0">
      <alignment vertical="center"/>
    </xf>
    <xf numFmtId="0" fontId="131" fillId="9" borderId="10" applyNumberFormat="0" applyAlignment="0" applyProtection="0">
      <alignment vertical="center"/>
    </xf>
    <xf numFmtId="0" fontId="131" fillId="9" borderId="10" applyNumberFormat="0" applyAlignment="0" applyProtection="0">
      <alignment vertical="center"/>
    </xf>
    <xf numFmtId="0" fontId="131" fillId="9" borderId="10" applyNumberFormat="0" applyAlignment="0" applyProtection="0">
      <alignment vertical="center"/>
    </xf>
    <xf numFmtId="0" fontId="131" fillId="9" borderId="10" applyNumberFormat="0" applyAlignment="0" applyProtection="0">
      <alignment vertical="center"/>
    </xf>
    <xf numFmtId="0" fontId="131" fillId="9" borderId="10" applyNumberFormat="0" applyAlignment="0" applyProtection="0">
      <alignment vertical="center"/>
    </xf>
    <xf numFmtId="0" fontId="131" fillId="9" borderId="10" applyNumberFormat="0" applyAlignment="0" applyProtection="0">
      <alignment vertical="center"/>
    </xf>
    <xf numFmtId="0" fontId="131" fillId="9" borderId="10" applyNumberFormat="0" applyAlignment="0" applyProtection="0">
      <alignment vertical="center"/>
    </xf>
    <xf numFmtId="0" fontId="131" fillId="9" borderId="10" applyNumberFormat="0" applyAlignment="0" applyProtection="0">
      <alignment vertical="center"/>
    </xf>
    <xf numFmtId="0" fontId="131" fillId="9" borderId="10" applyNumberFormat="0" applyAlignment="0" applyProtection="0">
      <alignment vertical="center"/>
    </xf>
    <xf numFmtId="0" fontId="131" fillId="9" borderId="10" applyNumberFormat="0" applyAlignment="0" applyProtection="0">
      <alignment vertical="center"/>
    </xf>
    <xf numFmtId="0" fontId="131" fillId="9" borderId="10" applyNumberFormat="0" applyAlignment="0" applyProtection="0">
      <alignment vertical="center"/>
    </xf>
    <xf numFmtId="0" fontId="131" fillId="9" borderId="10" applyNumberFormat="0" applyAlignment="0" applyProtection="0">
      <alignment vertical="center"/>
    </xf>
    <xf numFmtId="0" fontId="131" fillId="9" borderId="10" applyNumberFormat="0" applyAlignment="0" applyProtection="0">
      <alignment vertical="center"/>
    </xf>
    <xf numFmtId="0" fontId="131" fillId="9" borderId="10" applyNumberFormat="0" applyAlignment="0" applyProtection="0">
      <alignment vertical="center"/>
    </xf>
    <xf numFmtId="0" fontId="131" fillId="9" borderId="10" applyNumberFormat="0" applyAlignment="0" applyProtection="0">
      <alignment vertical="center"/>
    </xf>
    <xf numFmtId="0" fontId="131" fillId="9" borderId="10" applyNumberFormat="0" applyAlignment="0" applyProtection="0">
      <alignment vertical="center"/>
    </xf>
    <xf numFmtId="0" fontId="131" fillId="9" borderId="10" applyNumberFormat="0" applyAlignment="0" applyProtection="0">
      <alignment vertical="center"/>
    </xf>
    <xf numFmtId="0" fontId="131" fillId="9" borderId="10" applyNumberFormat="0" applyAlignment="0" applyProtection="0">
      <alignment vertical="center"/>
    </xf>
    <xf numFmtId="0" fontId="131" fillId="9" borderId="10" applyNumberFormat="0" applyAlignment="0" applyProtection="0">
      <alignment vertical="center"/>
    </xf>
    <xf numFmtId="0" fontId="131" fillId="9" borderId="10" applyNumberFormat="0" applyAlignment="0" applyProtection="0">
      <alignment vertical="center"/>
    </xf>
    <xf numFmtId="0" fontId="131" fillId="9" borderId="10" applyNumberFormat="0" applyAlignment="0" applyProtection="0">
      <alignment vertical="center"/>
    </xf>
    <xf numFmtId="0" fontId="131" fillId="9" borderId="10" applyNumberFormat="0" applyAlignment="0" applyProtection="0">
      <alignment vertical="center"/>
    </xf>
    <xf numFmtId="0" fontId="131" fillId="9" borderId="10" applyNumberFormat="0" applyAlignment="0" applyProtection="0">
      <alignment vertical="center"/>
    </xf>
    <xf numFmtId="0" fontId="131" fillId="9" borderId="10" applyNumberFormat="0" applyAlignment="0" applyProtection="0">
      <alignment vertical="center"/>
    </xf>
    <xf numFmtId="0" fontId="131" fillId="9" borderId="10" applyNumberFormat="0" applyAlignment="0" applyProtection="0">
      <alignment vertical="center"/>
    </xf>
    <xf numFmtId="0" fontId="131" fillId="9" borderId="10" applyNumberFormat="0" applyAlignment="0" applyProtection="0">
      <alignment vertical="center"/>
    </xf>
    <xf numFmtId="0" fontId="131" fillId="9" borderId="10" applyNumberFormat="0" applyAlignment="0" applyProtection="0">
      <alignment vertical="center"/>
    </xf>
    <xf numFmtId="0" fontId="131" fillId="9" borderId="10" applyNumberFormat="0" applyAlignment="0" applyProtection="0">
      <alignment vertical="center"/>
    </xf>
    <xf numFmtId="0" fontId="131" fillId="9" borderId="10" applyNumberFormat="0" applyAlignment="0" applyProtection="0">
      <alignment vertical="center"/>
    </xf>
    <xf numFmtId="0" fontId="131" fillId="9" borderId="10" applyNumberFormat="0" applyAlignment="0" applyProtection="0">
      <alignment vertical="center"/>
    </xf>
    <xf numFmtId="0" fontId="131" fillId="9" borderId="10" applyNumberFormat="0" applyAlignment="0" applyProtection="0">
      <alignment vertical="center"/>
    </xf>
    <xf numFmtId="0" fontId="131" fillId="9" borderId="10" applyNumberFormat="0" applyAlignment="0" applyProtection="0">
      <alignment vertical="center"/>
    </xf>
    <xf numFmtId="0" fontId="131" fillId="9" borderId="10" applyNumberFormat="0" applyAlignment="0" applyProtection="0">
      <alignment vertical="center"/>
    </xf>
    <xf numFmtId="0" fontId="131" fillId="9" borderId="10" applyNumberFormat="0" applyAlignment="0" applyProtection="0">
      <alignment vertical="center"/>
    </xf>
    <xf numFmtId="0" fontId="131" fillId="9" borderId="10" applyNumberFormat="0" applyAlignment="0" applyProtection="0">
      <alignment vertical="center"/>
    </xf>
    <xf numFmtId="0" fontId="131" fillId="9" borderId="10" applyNumberFormat="0" applyAlignment="0" applyProtection="0">
      <alignment vertical="center"/>
    </xf>
    <xf numFmtId="0" fontId="131" fillId="9" borderId="10" applyNumberFormat="0" applyAlignment="0" applyProtection="0">
      <alignment vertical="center"/>
    </xf>
    <xf numFmtId="0" fontId="131" fillId="9" borderId="10" applyNumberFormat="0" applyAlignment="0" applyProtection="0">
      <alignment vertical="center"/>
    </xf>
    <xf numFmtId="0" fontId="131" fillId="9" borderId="10" applyNumberFormat="0" applyAlignment="0" applyProtection="0">
      <alignment vertical="center"/>
    </xf>
    <xf numFmtId="0" fontId="131" fillId="9" borderId="10" applyNumberFormat="0" applyAlignment="0" applyProtection="0">
      <alignment vertical="center"/>
    </xf>
    <xf numFmtId="0" fontId="131" fillId="9" borderId="10" applyNumberFormat="0" applyAlignment="0" applyProtection="0">
      <alignment vertical="center"/>
    </xf>
    <xf numFmtId="0" fontId="131" fillId="9" borderId="10" applyNumberFormat="0" applyAlignment="0" applyProtection="0">
      <alignment vertical="center"/>
    </xf>
    <xf numFmtId="0" fontId="131" fillId="9" borderId="10" applyNumberFormat="0" applyAlignment="0" applyProtection="0">
      <alignment vertical="center"/>
    </xf>
    <xf numFmtId="0" fontId="131" fillId="9" borderId="10" applyNumberFormat="0" applyAlignment="0" applyProtection="0">
      <alignment vertical="center"/>
    </xf>
    <xf numFmtId="0" fontId="131" fillId="9" borderId="10" applyNumberFormat="0" applyAlignment="0" applyProtection="0">
      <alignment vertical="center"/>
    </xf>
    <xf numFmtId="0" fontId="131" fillId="9" borderId="10" applyNumberFormat="0" applyAlignment="0" applyProtection="0">
      <alignment vertical="center"/>
    </xf>
    <xf numFmtId="0" fontId="131" fillId="9" borderId="10" applyNumberFormat="0" applyAlignment="0" applyProtection="0">
      <alignment vertical="center"/>
    </xf>
    <xf numFmtId="0" fontId="131" fillId="9" borderId="10" applyNumberFormat="0" applyAlignment="0" applyProtection="0">
      <alignment vertical="center"/>
    </xf>
    <xf numFmtId="0" fontId="131" fillId="9" borderId="10" applyNumberFormat="0" applyAlignment="0" applyProtection="0">
      <alignment vertical="center"/>
    </xf>
    <xf numFmtId="0" fontId="131" fillId="9" borderId="10" applyNumberFormat="0" applyAlignment="0" applyProtection="0">
      <alignment vertical="center"/>
    </xf>
    <xf numFmtId="0" fontId="131" fillId="9" borderId="10" applyNumberFormat="0" applyAlignment="0" applyProtection="0">
      <alignment vertical="center"/>
    </xf>
    <xf numFmtId="0" fontId="131" fillId="9" borderId="10" applyNumberFormat="0" applyAlignment="0" applyProtection="0">
      <alignment vertical="center"/>
    </xf>
    <xf numFmtId="0" fontId="131" fillId="9" borderId="10" applyNumberFormat="0" applyAlignment="0" applyProtection="0">
      <alignment vertical="center"/>
    </xf>
    <xf numFmtId="0" fontId="131" fillId="9" borderId="10" applyNumberFormat="0" applyAlignment="0" applyProtection="0">
      <alignment vertical="center"/>
    </xf>
    <xf numFmtId="0" fontId="131" fillId="9" borderId="10" applyNumberFormat="0" applyAlignment="0" applyProtection="0">
      <alignment vertical="center"/>
    </xf>
    <xf numFmtId="0" fontId="131" fillId="9" borderId="10" applyNumberFormat="0" applyAlignment="0" applyProtection="0">
      <alignment vertical="center"/>
    </xf>
    <xf numFmtId="0" fontId="131" fillId="9" borderId="10" applyNumberFormat="0" applyAlignment="0" applyProtection="0">
      <alignment vertical="center"/>
    </xf>
    <xf numFmtId="0" fontId="131" fillId="9" borderId="10" applyNumberFormat="0" applyAlignment="0" applyProtection="0">
      <alignment vertical="center"/>
    </xf>
    <xf numFmtId="0" fontId="131" fillId="9" borderId="10" applyNumberFormat="0" applyAlignment="0" applyProtection="0">
      <alignment vertical="center"/>
    </xf>
    <xf numFmtId="0" fontId="131" fillId="9" borderId="10" applyNumberFormat="0" applyAlignment="0" applyProtection="0">
      <alignment vertical="center"/>
    </xf>
    <xf numFmtId="0" fontId="131" fillId="9" borderId="10" applyNumberFormat="0" applyAlignment="0" applyProtection="0">
      <alignment vertical="center"/>
    </xf>
    <xf numFmtId="0" fontId="131" fillId="9" borderId="10" applyNumberFormat="0" applyAlignment="0" applyProtection="0">
      <alignment vertical="center"/>
    </xf>
    <xf numFmtId="0" fontId="131" fillId="9" borderId="10" applyNumberFormat="0" applyAlignment="0" applyProtection="0">
      <alignment vertical="center"/>
    </xf>
    <xf numFmtId="0" fontId="131" fillId="9" borderId="10" applyNumberFormat="0" applyAlignment="0" applyProtection="0">
      <alignment vertical="center"/>
    </xf>
    <xf numFmtId="0" fontId="131" fillId="9" borderId="10" applyNumberFormat="0" applyAlignment="0" applyProtection="0">
      <alignment vertical="center"/>
    </xf>
    <xf numFmtId="0" fontId="131" fillId="9" borderId="10" applyNumberFormat="0" applyAlignment="0" applyProtection="0">
      <alignment vertical="center"/>
    </xf>
    <xf numFmtId="0" fontId="131" fillId="9" borderId="10" applyNumberFormat="0" applyAlignment="0" applyProtection="0">
      <alignment vertical="center"/>
    </xf>
    <xf numFmtId="0" fontId="131" fillId="9" borderId="10" applyNumberFormat="0" applyAlignment="0" applyProtection="0">
      <alignment vertical="center"/>
    </xf>
    <xf numFmtId="0" fontId="131" fillId="9" borderId="10" applyNumberFormat="0" applyAlignment="0" applyProtection="0">
      <alignment vertical="center"/>
    </xf>
    <xf numFmtId="0" fontId="131" fillId="9" borderId="10" applyNumberFormat="0" applyAlignment="0" applyProtection="0">
      <alignment vertical="center"/>
    </xf>
    <xf numFmtId="0" fontId="131" fillId="9" borderId="10" applyNumberFormat="0" applyAlignment="0" applyProtection="0">
      <alignment vertical="center"/>
    </xf>
    <xf numFmtId="0" fontId="131" fillId="9" borderId="10" applyNumberFormat="0" applyAlignment="0" applyProtection="0">
      <alignment vertical="center"/>
    </xf>
    <xf numFmtId="0" fontId="131" fillId="9" borderId="10" applyNumberFormat="0" applyAlignment="0" applyProtection="0">
      <alignment vertical="center"/>
    </xf>
    <xf numFmtId="0" fontId="131" fillId="9" borderId="10" applyNumberFormat="0" applyAlignment="0" applyProtection="0">
      <alignment vertical="center"/>
    </xf>
    <xf numFmtId="0" fontId="131" fillId="9" borderId="10" applyNumberFormat="0" applyAlignment="0" applyProtection="0">
      <alignment vertical="center"/>
    </xf>
    <xf numFmtId="0" fontId="131" fillId="9" borderId="10" applyNumberFormat="0" applyAlignment="0" applyProtection="0">
      <alignment vertical="center"/>
    </xf>
    <xf numFmtId="0" fontId="131" fillId="9" borderId="10" applyNumberFormat="0" applyAlignment="0" applyProtection="0">
      <alignment vertical="center"/>
    </xf>
    <xf numFmtId="0" fontId="131" fillId="9" borderId="10" applyNumberFormat="0" applyAlignment="0" applyProtection="0">
      <alignment vertical="center"/>
    </xf>
    <xf numFmtId="0" fontId="131" fillId="9" borderId="10" applyNumberFormat="0" applyAlignment="0" applyProtection="0">
      <alignment vertical="center"/>
    </xf>
    <xf numFmtId="0" fontId="131" fillId="9" borderId="10" applyNumberFormat="0" applyAlignment="0" applyProtection="0">
      <alignment vertical="center"/>
    </xf>
    <xf numFmtId="0" fontId="131" fillId="9" borderId="10" applyNumberFormat="0" applyAlignment="0" applyProtection="0">
      <alignment vertical="center"/>
    </xf>
    <xf numFmtId="0" fontId="131" fillId="9" borderId="10" applyNumberFormat="0" applyAlignment="0" applyProtection="0">
      <alignment vertical="center"/>
    </xf>
    <xf numFmtId="0" fontId="131" fillId="9" borderId="10" applyNumberFormat="0" applyAlignment="0" applyProtection="0">
      <alignment vertical="center"/>
    </xf>
    <xf numFmtId="0" fontId="131" fillId="9" borderId="10" applyNumberFormat="0" applyAlignment="0" applyProtection="0">
      <alignment vertical="center"/>
    </xf>
    <xf numFmtId="0" fontId="131" fillId="9" borderId="10" applyNumberFormat="0" applyAlignment="0" applyProtection="0">
      <alignment vertical="center"/>
    </xf>
    <xf numFmtId="0" fontId="131" fillId="9" borderId="10" applyNumberFormat="0" applyAlignment="0" applyProtection="0">
      <alignment vertical="center"/>
    </xf>
    <xf numFmtId="0" fontId="131" fillId="9" borderId="10" applyNumberFormat="0" applyAlignment="0" applyProtection="0">
      <alignment vertical="center"/>
    </xf>
    <xf numFmtId="0" fontId="131" fillId="9" borderId="10" applyNumberFormat="0" applyAlignment="0" applyProtection="0">
      <alignment vertical="center"/>
    </xf>
    <xf numFmtId="0" fontId="131" fillId="9" borderId="10" applyNumberFormat="0" applyAlignment="0" applyProtection="0">
      <alignment vertical="center"/>
    </xf>
    <xf numFmtId="0" fontId="131" fillId="9" borderId="10" applyNumberFormat="0" applyAlignment="0" applyProtection="0">
      <alignment vertical="center"/>
    </xf>
    <xf numFmtId="0" fontId="131" fillId="9" borderId="10" applyNumberFormat="0" applyAlignment="0" applyProtection="0">
      <alignment vertical="center"/>
    </xf>
    <xf numFmtId="0" fontId="131" fillId="9" borderId="10" applyNumberFormat="0" applyAlignment="0" applyProtection="0">
      <alignment vertical="center"/>
    </xf>
    <xf numFmtId="0" fontId="131" fillId="9" borderId="10" applyNumberFormat="0" applyAlignment="0" applyProtection="0">
      <alignment vertical="center"/>
    </xf>
    <xf numFmtId="0" fontId="131" fillId="9" borderId="10" applyNumberFormat="0" applyAlignment="0" applyProtection="0">
      <alignment vertical="center"/>
    </xf>
    <xf numFmtId="0" fontId="131" fillId="9" borderId="10" applyNumberFormat="0" applyAlignment="0" applyProtection="0">
      <alignment vertical="center"/>
    </xf>
    <xf numFmtId="0" fontId="131" fillId="9" borderId="10" applyNumberFormat="0" applyAlignment="0" applyProtection="0">
      <alignment vertical="center"/>
    </xf>
    <xf numFmtId="0" fontId="131" fillId="9" borderId="10" applyNumberFormat="0" applyAlignment="0" applyProtection="0">
      <alignment vertical="center"/>
    </xf>
    <xf numFmtId="0" fontId="131" fillId="9" borderId="10" applyNumberFormat="0" applyAlignment="0" applyProtection="0">
      <alignment vertical="center"/>
    </xf>
    <xf numFmtId="0" fontId="131" fillId="9" borderId="10" applyNumberFormat="0" applyAlignment="0" applyProtection="0">
      <alignment vertical="center"/>
    </xf>
    <xf numFmtId="0" fontId="131" fillId="9" borderId="10" applyNumberFormat="0" applyAlignment="0" applyProtection="0">
      <alignment vertical="center"/>
    </xf>
    <xf numFmtId="0" fontId="131" fillId="9" borderId="10" applyNumberFormat="0" applyAlignment="0" applyProtection="0">
      <alignment vertical="center"/>
    </xf>
    <xf numFmtId="0" fontId="131" fillId="9" borderId="10" applyNumberFormat="0" applyAlignment="0" applyProtection="0">
      <alignment vertical="center"/>
    </xf>
    <xf numFmtId="0" fontId="131" fillId="9" borderId="10" applyNumberFormat="0" applyAlignment="0" applyProtection="0">
      <alignment vertical="center"/>
    </xf>
    <xf numFmtId="0" fontId="131" fillId="9" borderId="10" applyNumberFormat="0" applyAlignment="0" applyProtection="0">
      <alignment vertical="center"/>
    </xf>
    <xf numFmtId="0" fontId="131" fillId="9" borderId="10" applyNumberFormat="0" applyAlignment="0" applyProtection="0">
      <alignment vertical="center"/>
    </xf>
    <xf numFmtId="0" fontId="131" fillId="9" borderId="10" applyNumberFormat="0" applyAlignment="0" applyProtection="0">
      <alignment vertical="center"/>
    </xf>
    <xf numFmtId="0" fontId="131" fillId="9" borderId="10" applyNumberFormat="0" applyAlignment="0" applyProtection="0">
      <alignment vertical="center"/>
    </xf>
    <xf numFmtId="0" fontId="131" fillId="9" borderId="10" applyNumberFormat="0" applyAlignment="0" applyProtection="0">
      <alignment vertical="center"/>
    </xf>
    <xf numFmtId="0" fontId="131" fillId="9" borderId="10" applyNumberFormat="0" applyAlignment="0" applyProtection="0">
      <alignment vertical="center"/>
    </xf>
    <xf numFmtId="0" fontId="131" fillId="9" borderId="10" applyNumberFormat="0" applyAlignment="0" applyProtection="0">
      <alignment vertical="center"/>
    </xf>
    <xf numFmtId="0" fontId="131" fillId="9" borderId="10" applyNumberFormat="0" applyAlignment="0" applyProtection="0">
      <alignment vertical="center"/>
    </xf>
    <xf numFmtId="0" fontId="131" fillId="9" borderId="10" applyNumberFormat="0" applyAlignment="0" applyProtection="0">
      <alignment vertical="center"/>
    </xf>
    <xf numFmtId="0" fontId="131" fillId="9" borderId="10" applyNumberFormat="0" applyAlignment="0" applyProtection="0">
      <alignment vertical="center"/>
    </xf>
    <xf numFmtId="0" fontId="131" fillId="9" borderId="10" applyNumberFormat="0" applyAlignment="0" applyProtection="0">
      <alignment vertical="center"/>
    </xf>
    <xf numFmtId="0" fontId="131" fillId="9" borderId="10" applyNumberFormat="0" applyAlignment="0" applyProtection="0">
      <alignment vertical="center"/>
    </xf>
    <xf numFmtId="0" fontId="131" fillId="9" borderId="10" applyNumberFormat="0" applyAlignment="0" applyProtection="0">
      <alignment vertical="center"/>
    </xf>
    <xf numFmtId="0" fontId="131" fillId="9" borderId="10" applyNumberFormat="0" applyAlignment="0" applyProtection="0">
      <alignment vertical="center"/>
    </xf>
    <xf numFmtId="0" fontId="131" fillId="9" borderId="10" applyNumberFormat="0" applyAlignment="0" applyProtection="0">
      <alignment vertical="center"/>
    </xf>
    <xf numFmtId="0" fontId="131" fillId="9" borderId="10" applyNumberFormat="0" applyAlignment="0" applyProtection="0">
      <alignment vertical="center"/>
    </xf>
    <xf numFmtId="0" fontId="131" fillId="9" borderId="10" applyNumberFormat="0" applyAlignment="0" applyProtection="0">
      <alignment vertical="center"/>
    </xf>
    <xf numFmtId="0" fontId="131" fillId="9" borderId="10" applyNumberFormat="0" applyAlignment="0" applyProtection="0">
      <alignment vertical="center"/>
    </xf>
    <xf numFmtId="0" fontId="131" fillId="9" borderId="10" applyNumberFormat="0" applyAlignment="0" applyProtection="0">
      <alignment vertical="center"/>
    </xf>
    <xf numFmtId="0" fontId="131" fillId="9" borderId="10" applyNumberFormat="0" applyAlignment="0" applyProtection="0">
      <alignment vertical="center"/>
    </xf>
    <xf numFmtId="0" fontId="131" fillId="9" borderId="10" applyNumberFormat="0" applyAlignment="0" applyProtection="0">
      <alignment vertical="center"/>
    </xf>
    <xf numFmtId="0" fontId="131" fillId="9" borderId="10" applyNumberFormat="0" applyAlignment="0" applyProtection="0">
      <alignment vertical="center"/>
    </xf>
    <xf numFmtId="0" fontId="131" fillId="9" borderId="10" applyNumberFormat="0" applyAlignment="0" applyProtection="0">
      <alignment vertical="center"/>
    </xf>
    <xf numFmtId="0" fontId="131" fillId="9" borderId="10" applyNumberFormat="0" applyAlignment="0" applyProtection="0">
      <alignment vertical="center"/>
    </xf>
    <xf numFmtId="0" fontId="131" fillId="9" borderId="10" applyNumberFormat="0" applyAlignment="0" applyProtection="0">
      <alignment vertical="center"/>
    </xf>
    <xf numFmtId="0" fontId="131" fillId="9" borderId="10" applyNumberFormat="0" applyAlignment="0" applyProtection="0">
      <alignment vertical="center"/>
    </xf>
    <xf numFmtId="0" fontId="131" fillId="9" borderId="10" applyNumberFormat="0" applyAlignment="0" applyProtection="0">
      <alignment vertical="center"/>
    </xf>
    <xf numFmtId="0" fontId="131" fillId="9" borderId="10" applyNumberFormat="0" applyAlignment="0" applyProtection="0">
      <alignment vertical="center"/>
    </xf>
    <xf numFmtId="0" fontId="131" fillId="9" borderId="10" applyNumberFormat="0" applyAlignment="0" applyProtection="0">
      <alignment vertical="center"/>
    </xf>
    <xf numFmtId="0" fontId="131" fillId="9" borderId="10" applyNumberFormat="0" applyAlignment="0" applyProtection="0">
      <alignment vertical="center"/>
    </xf>
    <xf numFmtId="0" fontId="131" fillId="9" borderId="10" applyNumberFormat="0" applyAlignment="0" applyProtection="0">
      <alignment vertical="center"/>
    </xf>
    <xf numFmtId="0" fontId="131" fillId="9" borderId="10" applyNumberFormat="0" applyAlignment="0" applyProtection="0">
      <alignment vertical="center"/>
    </xf>
    <xf numFmtId="0" fontId="131" fillId="9" borderId="10" applyNumberFormat="0" applyAlignment="0" applyProtection="0">
      <alignment vertical="center"/>
    </xf>
    <xf numFmtId="0" fontId="131" fillId="9" borderId="10" applyNumberFormat="0" applyAlignment="0" applyProtection="0">
      <alignment vertical="center"/>
    </xf>
    <xf numFmtId="0" fontId="131" fillId="9" borderId="10" applyNumberFormat="0" applyAlignment="0" applyProtection="0">
      <alignment vertical="center"/>
    </xf>
    <xf numFmtId="0" fontId="131" fillId="9" borderId="10" applyNumberFormat="0" applyAlignment="0" applyProtection="0">
      <alignment vertical="center"/>
    </xf>
    <xf numFmtId="0" fontId="131" fillId="9" borderId="10" applyNumberFormat="0" applyAlignment="0" applyProtection="0">
      <alignment vertical="center"/>
    </xf>
    <xf numFmtId="0" fontId="131" fillId="9" borderId="10" applyNumberFormat="0" applyAlignment="0" applyProtection="0">
      <alignment vertical="center"/>
    </xf>
    <xf numFmtId="0" fontId="131" fillId="9" borderId="10" applyNumberFormat="0" applyAlignment="0" applyProtection="0">
      <alignment vertical="center"/>
    </xf>
    <xf numFmtId="0" fontId="131" fillId="9" borderId="10" applyNumberFormat="0" applyAlignment="0" applyProtection="0">
      <alignment vertical="center"/>
    </xf>
    <xf numFmtId="0" fontId="131" fillId="9" borderId="10" applyNumberFormat="0" applyAlignment="0" applyProtection="0">
      <alignment vertical="center"/>
    </xf>
    <xf numFmtId="0" fontId="131" fillId="9" borderId="10" applyNumberFormat="0" applyAlignment="0" applyProtection="0">
      <alignment vertical="center"/>
    </xf>
    <xf numFmtId="0" fontId="131" fillId="9" borderId="10" applyNumberFormat="0" applyAlignment="0" applyProtection="0">
      <alignment vertical="center"/>
    </xf>
    <xf numFmtId="0" fontId="131" fillId="9" borderId="10" applyNumberFormat="0" applyAlignment="0" applyProtection="0">
      <alignment vertical="center"/>
    </xf>
    <xf numFmtId="0" fontId="131" fillId="9" borderId="10" applyNumberFormat="0" applyAlignment="0" applyProtection="0">
      <alignment vertical="center"/>
    </xf>
    <xf numFmtId="0" fontId="131" fillId="9" borderId="10" applyNumberFormat="0" applyAlignment="0" applyProtection="0">
      <alignment vertical="center"/>
    </xf>
    <xf numFmtId="0" fontId="131" fillId="9" borderId="10" applyNumberFormat="0" applyAlignment="0" applyProtection="0">
      <alignment vertical="center"/>
    </xf>
    <xf numFmtId="0" fontId="131" fillId="9" borderId="10" applyNumberFormat="0" applyAlignment="0" applyProtection="0">
      <alignment vertical="center"/>
    </xf>
    <xf numFmtId="0" fontId="131" fillId="9" borderId="10" applyNumberFormat="0" applyAlignment="0" applyProtection="0">
      <alignment vertical="center"/>
    </xf>
    <xf numFmtId="0" fontId="131" fillId="9" borderId="10" applyNumberFormat="0" applyAlignment="0" applyProtection="0">
      <alignment vertical="center"/>
    </xf>
    <xf numFmtId="0" fontId="131" fillId="9" borderId="10" applyNumberFormat="0" applyAlignment="0" applyProtection="0">
      <alignment vertical="center"/>
    </xf>
    <xf numFmtId="0" fontId="131" fillId="9" borderId="10" applyNumberFormat="0" applyAlignment="0" applyProtection="0">
      <alignment vertical="center"/>
    </xf>
    <xf numFmtId="0" fontId="131" fillId="9" borderId="10" applyNumberFormat="0" applyAlignment="0" applyProtection="0">
      <alignment vertical="center"/>
    </xf>
    <xf numFmtId="0" fontId="131" fillId="9" borderId="10" applyNumberFormat="0" applyAlignment="0" applyProtection="0">
      <alignment vertical="center"/>
    </xf>
    <xf numFmtId="0" fontId="131" fillId="9" borderId="10" applyNumberFormat="0" applyAlignment="0" applyProtection="0">
      <alignment vertical="center"/>
    </xf>
    <xf numFmtId="0" fontId="131" fillId="9" borderId="10" applyNumberFormat="0" applyAlignment="0" applyProtection="0">
      <alignment vertical="center"/>
    </xf>
    <xf numFmtId="0" fontId="131" fillId="9" borderId="10" applyNumberFormat="0" applyAlignment="0" applyProtection="0">
      <alignment vertical="center"/>
    </xf>
    <xf numFmtId="0" fontId="131" fillId="9" borderId="10" applyNumberFormat="0" applyAlignment="0" applyProtection="0">
      <alignment vertical="center"/>
    </xf>
    <xf numFmtId="0" fontId="131" fillId="9" borderId="10" applyNumberFormat="0" applyAlignment="0" applyProtection="0">
      <alignment vertical="center"/>
    </xf>
    <xf numFmtId="0" fontId="131" fillId="9" borderId="10" applyNumberFormat="0" applyAlignment="0" applyProtection="0">
      <alignment vertical="center"/>
    </xf>
    <xf numFmtId="0" fontId="131" fillId="9" borderId="10" applyNumberFormat="0" applyAlignment="0" applyProtection="0">
      <alignment vertical="center"/>
    </xf>
    <xf numFmtId="0" fontId="131" fillId="9" borderId="10" applyNumberFormat="0" applyAlignment="0" applyProtection="0">
      <alignment vertical="center"/>
    </xf>
    <xf numFmtId="0" fontId="131" fillId="9" borderId="10" applyNumberFormat="0" applyAlignment="0" applyProtection="0">
      <alignment vertical="center"/>
    </xf>
    <xf numFmtId="0" fontId="131" fillId="9" borderId="10" applyNumberFormat="0" applyAlignment="0" applyProtection="0">
      <alignment vertical="center"/>
    </xf>
    <xf numFmtId="0" fontId="131" fillId="9" borderId="10" applyNumberFormat="0" applyAlignment="0" applyProtection="0">
      <alignment vertical="center"/>
    </xf>
    <xf numFmtId="0" fontId="131" fillId="9" borderId="10" applyNumberFormat="0" applyAlignment="0" applyProtection="0">
      <alignment vertical="center"/>
    </xf>
    <xf numFmtId="0" fontId="131" fillId="9" borderId="10" applyNumberFormat="0" applyAlignment="0" applyProtection="0">
      <alignment vertical="center"/>
    </xf>
    <xf numFmtId="0" fontId="131" fillId="9" borderId="10" applyNumberFormat="0" applyAlignment="0" applyProtection="0">
      <alignment vertical="center"/>
    </xf>
    <xf numFmtId="0" fontId="131" fillId="9" borderId="10" applyNumberFormat="0" applyAlignment="0" applyProtection="0">
      <alignment vertical="center"/>
    </xf>
    <xf numFmtId="0" fontId="131" fillId="9" borderId="10" applyNumberFormat="0" applyAlignment="0" applyProtection="0">
      <alignment vertical="center"/>
    </xf>
    <xf numFmtId="0" fontId="131" fillId="9" borderId="10" applyNumberFormat="0" applyAlignment="0" applyProtection="0">
      <alignment vertical="center"/>
    </xf>
    <xf numFmtId="0" fontId="131" fillId="9" borderId="10" applyNumberFormat="0" applyAlignment="0" applyProtection="0">
      <alignment vertical="center"/>
    </xf>
    <xf numFmtId="0" fontId="131" fillId="9" borderId="10" applyNumberFormat="0" applyAlignment="0" applyProtection="0">
      <alignment vertical="center"/>
    </xf>
    <xf numFmtId="0" fontId="131" fillId="9" borderId="10" applyNumberFormat="0" applyAlignment="0" applyProtection="0">
      <alignment vertical="center"/>
    </xf>
    <xf numFmtId="0" fontId="131" fillId="9" borderId="10" applyNumberFormat="0" applyAlignment="0" applyProtection="0">
      <alignment vertical="center"/>
    </xf>
    <xf numFmtId="0" fontId="131" fillId="9" borderId="10" applyNumberFormat="0" applyAlignment="0" applyProtection="0">
      <alignment vertical="center"/>
    </xf>
    <xf numFmtId="0" fontId="131" fillId="9" borderId="10" applyNumberFormat="0" applyAlignment="0" applyProtection="0">
      <alignment vertical="center"/>
    </xf>
    <xf numFmtId="0" fontId="131" fillId="9" borderId="10" applyNumberFormat="0" applyAlignment="0" applyProtection="0">
      <alignment vertical="center"/>
    </xf>
    <xf numFmtId="0" fontId="131" fillId="9" borderId="10" applyNumberFormat="0" applyAlignment="0" applyProtection="0">
      <alignment vertical="center"/>
    </xf>
    <xf numFmtId="0" fontId="131" fillId="9" borderId="10" applyNumberFormat="0" applyAlignment="0" applyProtection="0">
      <alignment vertical="center"/>
    </xf>
    <xf numFmtId="0" fontId="131" fillId="9" borderId="10" applyNumberFormat="0" applyAlignment="0" applyProtection="0">
      <alignment vertical="center"/>
    </xf>
    <xf numFmtId="0" fontId="131" fillId="9" borderId="10" applyNumberFormat="0" applyAlignment="0" applyProtection="0">
      <alignment vertical="center"/>
    </xf>
    <xf numFmtId="0" fontId="131" fillId="9" borderId="10" applyNumberFormat="0" applyAlignment="0" applyProtection="0">
      <alignment vertical="center"/>
    </xf>
    <xf numFmtId="0" fontId="131" fillId="9" borderId="10" applyNumberFormat="0" applyAlignment="0" applyProtection="0">
      <alignment vertical="center"/>
    </xf>
    <xf numFmtId="0" fontId="131" fillId="9" borderId="10" applyNumberFormat="0" applyAlignment="0" applyProtection="0">
      <alignment vertical="center"/>
    </xf>
    <xf numFmtId="0" fontId="131" fillId="9" borderId="10" applyNumberFormat="0" applyAlignment="0" applyProtection="0">
      <alignment vertical="center"/>
    </xf>
    <xf numFmtId="0" fontId="131" fillId="9" borderId="10" applyNumberFormat="0" applyAlignment="0" applyProtection="0">
      <alignment vertical="center"/>
    </xf>
    <xf numFmtId="0" fontId="131" fillId="9" borderId="10" applyNumberFormat="0" applyAlignment="0" applyProtection="0">
      <alignment vertical="center"/>
    </xf>
    <xf numFmtId="0" fontId="131" fillId="9" borderId="10" applyNumberFormat="0" applyAlignment="0" applyProtection="0">
      <alignment vertical="center"/>
    </xf>
    <xf numFmtId="0" fontId="131" fillId="9" borderId="10" applyNumberFormat="0" applyAlignment="0" applyProtection="0">
      <alignment vertical="center"/>
    </xf>
    <xf numFmtId="0" fontId="131" fillId="9" borderId="10" applyNumberFormat="0" applyAlignment="0" applyProtection="0">
      <alignment vertical="center"/>
    </xf>
    <xf numFmtId="0" fontId="131" fillId="9" borderId="10" applyNumberFormat="0" applyAlignment="0" applyProtection="0">
      <alignment vertical="center"/>
    </xf>
    <xf numFmtId="0" fontId="131" fillId="9" borderId="10" applyNumberFormat="0" applyAlignment="0" applyProtection="0">
      <alignment vertical="center"/>
    </xf>
    <xf numFmtId="0" fontId="131" fillId="9" borderId="10" applyNumberFormat="0" applyAlignment="0" applyProtection="0">
      <alignment vertical="center"/>
    </xf>
    <xf numFmtId="0" fontId="131" fillId="9" borderId="10" applyNumberFormat="0" applyAlignment="0" applyProtection="0">
      <alignment vertical="center"/>
    </xf>
    <xf numFmtId="0" fontId="131" fillId="9" borderId="10" applyNumberFormat="0" applyAlignment="0" applyProtection="0">
      <alignment vertical="center"/>
    </xf>
    <xf numFmtId="0" fontId="131" fillId="9" borderId="10" applyNumberFormat="0" applyAlignment="0" applyProtection="0">
      <alignment vertical="center"/>
    </xf>
    <xf numFmtId="0" fontId="131" fillId="9" borderId="10" applyNumberFormat="0" applyAlignment="0" applyProtection="0">
      <alignment vertical="center"/>
    </xf>
    <xf numFmtId="0" fontId="131" fillId="9" borderId="10" applyNumberFormat="0" applyAlignment="0" applyProtection="0">
      <alignment vertical="center"/>
    </xf>
    <xf numFmtId="0" fontId="131" fillId="9" borderId="10" applyNumberFormat="0" applyAlignment="0" applyProtection="0">
      <alignment vertical="center"/>
    </xf>
    <xf numFmtId="0" fontId="131" fillId="9" borderId="10" applyNumberFormat="0" applyAlignment="0" applyProtection="0">
      <alignment vertical="center"/>
    </xf>
    <xf numFmtId="0" fontId="131" fillId="9" borderId="10" applyNumberFormat="0" applyAlignment="0" applyProtection="0">
      <alignment vertical="center"/>
    </xf>
    <xf numFmtId="0" fontId="131" fillId="9" borderId="10" applyNumberFormat="0" applyAlignment="0" applyProtection="0">
      <alignment vertical="center"/>
    </xf>
    <xf numFmtId="0" fontId="131" fillId="9" borderId="10" applyNumberFormat="0" applyAlignment="0" applyProtection="0">
      <alignment vertical="center"/>
    </xf>
    <xf numFmtId="0" fontId="131" fillId="9" borderId="10" applyNumberFormat="0" applyAlignment="0" applyProtection="0">
      <alignment vertical="center"/>
    </xf>
    <xf numFmtId="0" fontId="131" fillId="9" borderId="10" applyNumberFormat="0" applyAlignment="0" applyProtection="0">
      <alignment vertical="center"/>
    </xf>
    <xf numFmtId="0" fontId="131" fillId="9" borderId="10" applyNumberFormat="0" applyAlignment="0" applyProtection="0">
      <alignment vertical="center"/>
    </xf>
    <xf numFmtId="0" fontId="131" fillId="9" borderId="10" applyNumberFormat="0" applyAlignment="0" applyProtection="0">
      <alignment vertical="center"/>
    </xf>
    <xf numFmtId="0" fontId="131" fillId="9" borderId="10" applyNumberFormat="0" applyAlignment="0" applyProtection="0">
      <alignment vertical="center"/>
    </xf>
    <xf numFmtId="0" fontId="131" fillId="9" borderId="10" applyNumberFormat="0" applyAlignment="0" applyProtection="0">
      <alignment vertical="center"/>
    </xf>
    <xf numFmtId="0" fontId="131" fillId="9" borderId="10" applyNumberFormat="0" applyAlignment="0" applyProtection="0">
      <alignment vertical="center"/>
    </xf>
    <xf numFmtId="0" fontId="131" fillId="9" borderId="10" applyNumberFormat="0" applyAlignment="0" applyProtection="0">
      <alignment vertical="center"/>
    </xf>
    <xf numFmtId="0" fontId="131" fillId="9" borderId="10" applyNumberFormat="0" applyAlignment="0" applyProtection="0">
      <alignment vertical="center"/>
    </xf>
    <xf numFmtId="0" fontId="131" fillId="9" borderId="10" applyNumberFormat="0" applyAlignment="0" applyProtection="0">
      <alignment vertical="center"/>
    </xf>
    <xf numFmtId="0" fontId="131" fillId="9" borderId="10" applyNumberFormat="0" applyAlignment="0" applyProtection="0">
      <alignment vertical="center"/>
    </xf>
    <xf numFmtId="0" fontId="131" fillId="9" borderId="10" applyNumberFormat="0" applyAlignment="0" applyProtection="0">
      <alignment vertical="center"/>
    </xf>
    <xf numFmtId="0" fontId="131" fillId="9" borderId="10" applyNumberFormat="0" applyAlignment="0" applyProtection="0">
      <alignment vertical="center"/>
    </xf>
    <xf numFmtId="0" fontId="131" fillId="9" borderId="10" applyNumberFormat="0" applyAlignment="0" applyProtection="0">
      <alignment vertical="center"/>
    </xf>
    <xf numFmtId="0" fontId="131" fillId="9" borderId="10" applyNumberFormat="0" applyAlignment="0" applyProtection="0">
      <alignment vertical="center"/>
    </xf>
    <xf numFmtId="0" fontId="131" fillId="9" borderId="10" applyNumberFormat="0" applyAlignment="0" applyProtection="0">
      <alignment vertical="center"/>
    </xf>
    <xf numFmtId="0" fontId="131" fillId="9" borderId="10" applyNumberFormat="0" applyAlignment="0" applyProtection="0">
      <alignment vertical="center"/>
    </xf>
    <xf numFmtId="0" fontId="131" fillId="9" borderId="10" applyNumberFormat="0" applyAlignment="0" applyProtection="0">
      <alignment vertical="center"/>
    </xf>
    <xf numFmtId="0" fontId="131" fillId="9" borderId="10" applyNumberFormat="0" applyAlignment="0" applyProtection="0">
      <alignment vertical="center"/>
    </xf>
    <xf numFmtId="0" fontId="131" fillId="9" borderId="10" applyNumberFormat="0" applyAlignment="0" applyProtection="0">
      <alignment vertical="center"/>
    </xf>
    <xf numFmtId="0" fontId="131" fillId="9" borderId="10" applyNumberFormat="0" applyAlignment="0" applyProtection="0">
      <alignment vertical="center"/>
    </xf>
    <xf numFmtId="0" fontId="131" fillId="9" borderId="10" applyNumberFormat="0" applyAlignment="0" applyProtection="0">
      <alignment vertical="center"/>
    </xf>
    <xf numFmtId="0" fontId="131" fillId="9" borderId="10" applyNumberFormat="0" applyAlignment="0" applyProtection="0">
      <alignment vertical="center"/>
    </xf>
    <xf numFmtId="0" fontId="131" fillId="9" borderId="10" applyNumberFormat="0" applyAlignment="0" applyProtection="0">
      <alignment vertical="center"/>
    </xf>
    <xf numFmtId="0" fontId="131" fillId="9" borderId="10" applyNumberFormat="0" applyAlignment="0" applyProtection="0">
      <alignment vertical="center"/>
    </xf>
    <xf numFmtId="0" fontId="131" fillId="9" borderId="10" applyNumberFormat="0" applyAlignment="0" applyProtection="0">
      <alignment vertical="center"/>
    </xf>
    <xf numFmtId="0" fontId="131" fillId="9" borderId="10" applyNumberFormat="0" applyAlignment="0" applyProtection="0">
      <alignment vertical="center"/>
    </xf>
    <xf numFmtId="0" fontId="131" fillId="9" borderId="10" applyNumberFormat="0" applyAlignment="0" applyProtection="0">
      <alignment vertical="center"/>
    </xf>
    <xf numFmtId="0" fontId="131" fillId="9" borderId="10" applyNumberFormat="0" applyAlignment="0" applyProtection="0">
      <alignment vertical="center"/>
    </xf>
    <xf numFmtId="0" fontId="182" fillId="69" borderId="191" applyNumberFormat="0" applyAlignment="0" applyProtection="0">
      <alignment vertical="center"/>
    </xf>
    <xf numFmtId="0" fontId="182" fillId="69" borderId="191" applyNumberFormat="0" applyAlignment="0" applyProtection="0">
      <alignment vertical="center"/>
    </xf>
    <xf numFmtId="0" fontId="182" fillId="69" borderId="191" applyNumberFormat="0" applyAlignment="0" applyProtection="0">
      <alignment vertical="center"/>
    </xf>
    <xf numFmtId="0" fontId="182" fillId="69" borderId="191" applyNumberFormat="0" applyAlignment="0" applyProtection="0">
      <alignment vertical="center"/>
    </xf>
    <xf numFmtId="0" fontId="182" fillId="69" borderId="191" applyNumberFormat="0" applyAlignment="0" applyProtection="0">
      <alignment vertical="center"/>
    </xf>
    <xf numFmtId="0" fontId="182" fillId="69" borderId="191" applyNumberFormat="0" applyAlignment="0" applyProtection="0">
      <alignment vertical="center"/>
    </xf>
    <xf numFmtId="0" fontId="182" fillId="69" borderId="191" applyNumberFormat="0" applyAlignment="0" applyProtection="0">
      <alignment vertical="center"/>
    </xf>
    <xf numFmtId="0" fontId="182" fillId="69" borderId="191" applyNumberFormat="0" applyAlignment="0" applyProtection="0">
      <alignment vertical="center"/>
    </xf>
    <xf numFmtId="0" fontId="182" fillId="69" borderId="191" applyNumberFormat="0" applyAlignment="0" applyProtection="0">
      <alignment vertical="center"/>
    </xf>
    <xf numFmtId="0" fontId="182" fillId="69" borderId="191" applyNumberFormat="0" applyAlignment="0" applyProtection="0">
      <alignment vertical="center"/>
    </xf>
    <xf numFmtId="0" fontId="30" fillId="9" borderId="10" applyNumberFormat="0" applyAlignment="0" applyProtection="0">
      <alignment vertical="center"/>
    </xf>
    <xf numFmtId="0" fontId="30" fillId="9" borderId="10" applyNumberFormat="0" applyAlignment="0" applyProtection="0">
      <alignment vertical="center"/>
    </xf>
    <xf numFmtId="0" fontId="30" fillId="9" borderId="10" applyNumberFormat="0" applyAlignment="0" applyProtection="0">
      <alignment vertical="center"/>
    </xf>
    <xf numFmtId="0" fontId="30" fillId="9" borderId="10" applyNumberFormat="0" applyAlignment="0" applyProtection="0">
      <alignment vertical="center"/>
    </xf>
    <xf numFmtId="0" fontId="30" fillId="9" borderId="10" applyNumberFormat="0" applyAlignment="0" applyProtection="0">
      <alignment vertical="center"/>
    </xf>
    <xf numFmtId="0" fontId="30" fillId="9" borderId="10" applyNumberFormat="0" applyAlignment="0" applyProtection="0">
      <alignment vertical="center"/>
    </xf>
    <xf numFmtId="0" fontId="30" fillId="9" borderId="10" applyNumberFormat="0" applyAlignment="0" applyProtection="0">
      <alignment vertical="center"/>
    </xf>
    <xf numFmtId="0" fontId="30" fillId="9" borderId="10" applyNumberFormat="0" applyAlignment="0" applyProtection="0">
      <alignment vertical="center"/>
    </xf>
    <xf numFmtId="0" fontId="30" fillId="9" borderId="10" applyNumberFormat="0" applyAlignment="0" applyProtection="0">
      <alignment vertical="center"/>
    </xf>
    <xf numFmtId="0" fontId="30" fillId="9" borderId="10" applyNumberFormat="0" applyAlignment="0" applyProtection="0">
      <alignment vertical="center"/>
    </xf>
    <xf numFmtId="0" fontId="30" fillId="9" borderId="10" applyNumberFormat="0" applyAlignment="0" applyProtection="0">
      <alignment vertical="center"/>
    </xf>
    <xf numFmtId="0" fontId="30" fillId="9" borderId="10" applyNumberFormat="0" applyAlignment="0" applyProtection="0">
      <alignment vertical="center"/>
    </xf>
    <xf numFmtId="0" fontId="30" fillId="9" borderId="10" applyNumberFormat="0" applyAlignment="0" applyProtection="0">
      <alignment vertical="center"/>
    </xf>
    <xf numFmtId="0" fontId="30" fillId="9" borderId="10" applyNumberFormat="0" applyAlignment="0" applyProtection="0">
      <alignment vertical="center"/>
    </xf>
    <xf numFmtId="0" fontId="30" fillId="9" borderId="10" applyNumberFormat="0" applyAlignment="0" applyProtection="0">
      <alignment vertical="center"/>
    </xf>
    <xf numFmtId="0" fontId="30" fillId="9" borderId="10" applyNumberFormat="0" applyAlignment="0" applyProtection="0">
      <alignment vertical="center"/>
    </xf>
    <xf numFmtId="0" fontId="30" fillId="9" borderId="10" applyNumberFormat="0" applyAlignment="0" applyProtection="0">
      <alignment vertical="center"/>
    </xf>
    <xf numFmtId="0" fontId="30" fillId="9" borderId="10" applyNumberFormat="0" applyAlignment="0" applyProtection="0">
      <alignment vertical="center"/>
    </xf>
    <xf numFmtId="0" fontId="30" fillId="9" borderId="10" applyNumberFormat="0" applyAlignment="0" applyProtection="0">
      <alignment vertical="center"/>
    </xf>
    <xf numFmtId="0" fontId="30" fillId="9" borderId="10" applyNumberFormat="0" applyAlignment="0" applyProtection="0">
      <alignment vertical="center"/>
    </xf>
    <xf numFmtId="0" fontId="30" fillId="9" borderId="10" applyNumberFormat="0" applyAlignment="0" applyProtection="0">
      <alignment vertical="center"/>
    </xf>
    <xf numFmtId="0" fontId="30" fillId="9" borderId="10" applyNumberFormat="0" applyAlignment="0" applyProtection="0">
      <alignment vertical="center"/>
    </xf>
    <xf numFmtId="0" fontId="30" fillId="9" borderId="10" applyNumberFormat="0" applyAlignment="0" applyProtection="0">
      <alignment vertical="center"/>
    </xf>
    <xf numFmtId="0" fontId="30" fillId="9" borderId="10" applyNumberFormat="0" applyAlignment="0" applyProtection="0">
      <alignment vertical="center"/>
    </xf>
    <xf numFmtId="0" fontId="30" fillId="9" borderId="10" applyNumberFormat="0" applyAlignment="0" applyProtection="0">
      <alignment vertical="center"/>
    </xf>
    <xf numFmtId="0" fontId="30" fillId="9" borderId="10" applyNumberFormat="0" applyAlignment="0" applyProtection="0">
      <alignment vertical="center"/>
    </xf>
    <xf numFmtId="0" fontId="30" fillId="9" borderId="10" applyNumberFormat="0" applyAlignment="0" applyProtection="0">
      <alignment vertical="center"/>
    </xf>
    <xf numFmtId="0" fontId="30" fillId="9" borderId="10" applyNumberFormat="0" applyAlignment="0" applyProtection="0">
      <alignment vertical="center"/>
    </xf>
    <xf numFmtId="0" fontId="30" fillId="9" borderId="10" applyNumberFormat="0" applyAlignment="0" applyProtection="0">
      <alignment vertical="center"/>
    </xf>
    <xf numFmtId="0" fontId="30" fillId="9" borderId="10" applyNumberFormat="0" applyAlignment="0" applyProtection="0">
      <alignment vertical="center"/>
    </xf>
    <xf numFmtId="0" fontId="30" fillId="9" borderId="10" applyNumberFormat="0" applyAlignment="0" applyProtection="0">
      <alignment vertical="center"/>
    </xf>
    <xf numFmtId="0" fontId="30" fillId="9" borderId="10" applyNumberFormat="0" applyAlignment="0" applyProtection="0">
      <alignment vertical="center"/>
    </xf>
    <xf numFmtId="0" fontId="30" fillId="9" borderId="10" applyNumberFormat="0" applyAlignment="0" applyProtection="0">
      <alignment vertical="center"/>
    </xf>
    <xf numFmtId="0" fontId="30" fillId="9" borderId="10" applyNumberFormat="0" applyAlignment="0" applyProtection="0">
      <alignment vertical="center"/>
    </xf>
    <xf numFmtId="0" fontId="30" fillId="9" borderId="10" applyNumberFormat="0" applyAlignment="0" applyProtection="0">
      <alignment vertical="center"/>
    </xf>
    <xf numFmtId="0" fontId="30" fillId="9" borderId="10" applyNumberFormat="0" applyAlignment="0" applyProtection="0">
      <alignment vertical="center"/>
    </xf>
    <xf numFmtId="0" fontId="30" fillId="9" borderId="10" applyNumberFormat="0" applyAlignment="0" applyProtection="0">
      <alignment vertical="center"/>
    </xf>
    <xf numFmtId="0" fontId="30" fillId="9" borderId="10" applyNumberFormat="0" applyAlignment="0" applyProtection="0">
      <alignment vertical="center"/>
    </xf>
    <xf numFmtId="0" fontId="30" fillId="9" borderId="10" applyNumberFormat="0" applyAlignment="0" applyProtection="0">
      <alignment vertical="center"/>
    </xf>
    <xf numFmtId="0" fontId="183" fillId="25" borderId="10" applyNumberFormat="0" applyAlignment="0" applyProtection="0">
      <alignment vertical="center"/>
    </xf>
    <xf numFmtId="0" fontId="30" fillId="9" borderId="10" applyNumberFormat="0" applyAlignment="0" applyProtection="0">
      <alignment vertical="center"/>
    </xf>
    <xf numFmtId="0" fontId="30" fillId="9" borderId="10" applyNumberFormat="0" applyAlignment="0" applyProtection="0">
      <alignment vertical="center"/>
    </xf>
    <xf numFmtId="0" fontId="30" fillId="9" borderId="10" applyNumberFormat="0" applyAlignment="0" applyProtection="0">
      <alignment vertical="center"/>
    </xf>
    <xf numFmtId="0" fontId="30" fillId="9" borderId="10" applyNumberFormat="0" applyAlignment="0" applyProtection="0">
      <alignment vertical="center"/>
    </xf>
    <xf numFmtId="0" fontId="30" fillId="9" borderId="10" applyNumberFormat="0" applyAlignment="0" applyProtection="0">
      <alignment vertical="center"/>
    </xf>
    <xf numFmtId="0" fontId="30" fillId="9" borderId="10" applyNumberFormat="0" applyAlignment="0" applyProtection="0">
      <alignment vertical="center"/>
    </xf>
    <xf numFmtId="0" fontId="30" fillId="9" borderId="10" applyNumberFormat="0" applyAlignment="0" applyProtection="0">
      <alignment vertical="center"/>
    </xf>
    <xf numFmtId="0" fontId="30" fillId="9" borderId="10" applyNumberFormat="0" applyAlignment="0" applyProtection="0">
      <alignment vertical="center"/>
    </xf>
    <xf numFmtId="0" fontId="30" fillId="9" borderId="10" applyNumberFormat="0" applyAlignment="0" applyProtection="0">
      <alignment vertical="center"/>
    </xf>
    <xf numFmtId="0" fontId="30" fillId="9" borderId="10" applyNumberFormat="0" applyAlignment="0" applyProtection="0">
      <alignment vertical="center"/>
    </xf>
    <xf numFmtId="0" fontId="30" fillId="9" borderId="10" applyNumberFormat="0" applyAlignment="0" applyProtection="0">
      <alignment vertical="center"/>
    </xf>
    <xf numFmtId="0" fontId="30" fillId="9" borderId="10" applyNumberFormat="0" applyAlignment="0" applyProtection="0">
      <alignment vertical="center"/>
    </xf>
    <xf numFmtId="0" fontId="30" fillId="9" borderId="10" applyNumberFormat="0" applyAlignment="0" applyProtection="0">
      <alignment vertical="center"/>
    </xf>
    <xf numFmtId="0" fontId="30" fillId="9" borderId="10" applyNumberFormat="0" applyAlignment="0" applyProtection="0">
      <alignment vertical="center"/>
    </xf>
    <xf numFmtId="0" fontId="30" fillId="9" borderId="10" applyNumberFormat="0" applyAlignment="0" applyProtection="0">
      <alignment vertical="center"/>
    </xf>
    <xf numFmtId="0" fontId="30" fillId="9" borderId="10" applyNumberFormat="0" applyAlignment="0" applyProtection="0">
      <alignment vertical="center"/>
    </xf>
    <xf numFmtId="0" fontId="30" fillId="9" borderId="10" applyNumberFormat="0" applyAlignment="0" applyProtection="0">
      <alignment vertical="center"/>
    </xf>
    <xf numFmtId="0" fontId="30" fillId="9" borderId="10" applyNumberFormat="0" applyAlignment="0" applyProtection="0">
      <alignment vertical="center"/>
    </xf>
    <xf numFmtId="0" fontId="30" fillId="9" borderId="10" applyNumberFormat="0" applyAlignment="0" applyProtection="0">
      <alignment vertical="center"/>
    </xf>
    <xf numFmtId="0" fontId="30" fillId="9" borderId="10" applyNumberFormat="0" applyAlignment="0" applyProtection="0">
      <alignment vertical="center"/>
    </xf>
    <xf numFmtId="0" fontId="30" fillId="9" borderId="10" applyNumberFormat="0" applyAlignment="0" applyProtection="0">
      <alignment vertical="center"/>
    </xf>
    <xf numFmtId="0" fontId="30" fillId="9" borderId="10" applyNumberFormat="0" applyAlignment="0" applyProtection="0">
      <alignment vertical="center"/>
    </xf>
    <xf numFmtId="0" fontId="30" fillId="9" borderId="10" applyNumberFormat="0" applyAlignment="0" applyProtection="0">
      <alignment vertical="center"/>
    </xf>
    <xf numFmtId="0" fontId="30" fillId="9" borderId="10" applyNumberFormat="0" applyAlignment="0" applyProtection="0">
      <alignment vertical="center"/>
    </xf>
    <xf numFmtId="0" fontId="30" fillId="9" borderId="10" applyNumberFormat="0" applyAlignment="0" applyProtection="0">
      <alignment vertical="center"/>
    </xf>
    <xf numFmtId="0" fontId="30" fillId="9" borderId="10" applyNumberFormat="0" applyAlignment="0" applyProtection="0">
      <alignment vertical="center"/>
    </xf>
    <xf numFmtId="0" fontId="30" fillId="9" borderId="10" applyNumberFormat="0" applyAlignment="0" applyProtection="0">
      <alignment vertical="center"/>
    </xf>
    <xf numFmtId="0" fontId="30" fillId="9" borderId="10" applyNumberFormat="0" applyAlignment="0" applyProtection="0">
      <alignment vertical="center"/>
    </xf>
    <xf numFmtId="0" fontId="30" fillId="9" borderId="10" applyNumberFormat="0" applyAlignment="0" applyProtection="0">
      <alignment vertical="center"/>
    </xf>
    <xf numFmtId="0" fontId="30" fillId="9" borderId="10" applyNumberFormat="0" applyAlignment="0" applyProtection="0">
      <alignment vertical="center"/>
    </xf>
    <xf numFmtId="0" fontId="30" fillId="9" borderId="10" applyNumberFormat="0" applyAlignment="0" applyProtection="0">
      <alignment vertical="center"/>
    </xf>
    <xf numFmtId="0" fontId="30" fillId="9" borderId="10" applyNumberFormat="0" applyAlignment="0" applyProtection="0">
      <alignment vertical="center"/>
    </xf>
    <xf numFmtId="0" fontId="30" fillId="9" borderId="10" applyNumberFormat="0" applyAlignment="0" applyProtection="0">
      <alignment vertical="center"/>
    </xf>
    <xf numFmtId="0" fontId="30" fillId="9" borderId="10" applyNumberFormat="0" applyAlignment="0" applyProtection="0">
      <alignment vertical="center"/>
    </xf>
    <xf numFmtId="0" fontId="30" fillId="9" borderId="10" applyNumberFormat="0" applyAlignment="0" applyProtection="0">
      <alignment vertical="center"/>
    </xf>
    <xf numFmtId="0" fontId="182" fillId="69" borderId="191" applyNumberFormat="0" applyAlignment="0" applyProtection="0">
      <alignment vertical="center"/>
    </xf>
    <xf numFmtId="0" fontId="182" fillId="69" borderId="191" applyNumberFormat="0" applyAlignment="0" applyProtection="0">
      <alignment vertical="center"/>
    </xf>
    <xf numFmtId="0" fontId="182" fillId="69" borderId="191" applyNumberFormat="0" applyAlignment="0" applyProtection="0">
      <alignment vertical="center"/>
    </xf>
    <xf numFmtId="0" fontId="182" fillId="69" borderId="191" applyNumberFormat="0" applyAlignment="0" applyProtection="0">
      <alignment vertical="center"/>
    </xf>
    <xf numFmtId="0" fontId="182" fillId="69" borderId="191" applyNumberFormat="0" applyAlignment="0" applyProtection="0">
      <alignment vertical="center"/>
    </xf>
    <xf numFmtId="0" fontId="182" fillId="69" borderId="191" applyNumberFormat="0" applyAlignment="0" applyProtection="0">
      <alignment vertical="center"/>
    </xf>
    <xf numFmtId="0" fontId="182" fillId="69" borderId="191" applyNumberFormat="0" applyAlignment="0" applyProtection="0">
      <alignment vertical="center"/>
    </xf>
    <xf numFmtId="0" fontId="182" fillId="69" borderId="191" applyNumberFormat="0" applyAlignment="0" applyProtection="0">
      <alignment vertical="center"/>
    </xf>
    <xf numFmtId="0" fontId="182" fillId="69" borderId="191" applyNumberFormat="0" applyAlignment="0" applyProtection="0">
      <alignment vertical="center"/>
    </xf>
    <xf numFmtId="0" fontId="182" fillId="69" borderId="191" applyNumberFormat="0" applyAlignment="0" applyProtection="0">
      <alignment vertical="center"/>
    </xf>
    <xf numFmtId="0" fontId="30" fillId="9" borderId="10" applyNumberFormat="0" applyAlignment="0" applyProtection="0">
      <alignment vertical="center"/>
    </xf>
    <xf numFmtId="0" fontId="182" fillId="69" borderId="191" applyNumberFormat="0" applyAlignment="0" applyProtection="0">
      <alignment vertical="center"/>
    </xf>
    <xf numFmtId="0" fontId="182" fillId="69" borderId="191" applyNumberFormat="0" applyAlignment="0" applyProtection="0">
      <alignment vertical="center"/>
    </xf>
    <xf numFmtId="0" fontId="182" fillId="69" borderId="191" applyNumberFormat="0" applyAlignment="0" applyProtection="0">
      <alignment vertical="center"/>
    </xf>
    <xf numFmtId="0" fontId="182" fillId="69" borderId="191" applyNumberFormat="0" applyAlignment="0" applyProtection="0">
      <alignment vertical="center"/>
    </xf>
    <xf numFmtId="0" fontId="182" fillId="69" borderId="191" applyNumberFormat="0" applyAlignment="0" applyProtection="0">
      <alignment vertical="center"/>
    </xf>
    <xf numFmtId="0" fontId="182" fillId="69" borderId="191" applyNumberFormat="0" applyAlignment="0" applyProtection="0">
      <alignment vertical="center"/>
    </xf>
    <xf numFmtId="0" fontId="182" fillId="69" borderId="191" applyNumberFormat="0" applyAlignment="0" applyProtection="0">
      <alignment vertical="center"/>
    </xf>
    <xf numFmtId="0" fontId="182" fillId="69" borderId="191" applyNumberFormat="0" applyAlignment="0" applyProtection="0">
      <alignment vertical="center"/>
    </xf>
    <xf numFmtId="0" fontId="182" fillId="69" borderId="191" applyNumberFormat="0" applyAlignment="0" applyProtection="0">
      <alignment vertical="center"/>
    </xf>
    <xf numFmtId="0" fontId="30" fillId="9" borderId="10" applyNumberFormat="0" applyAlignment="0" applyProtection="0">
      <alignment vertical="center"/>
    </xf>
    <xf numFmtId="0" fontId="30" fillId="9" borderId="10" applyNumberFormat="0" applyAlignment="0" applyProtection="0">
      <alignment vertical="center"/>
    </xf>
    <xf numFmtId="0" fontId="182" fillId="69" borderId="191" applyNumberFormat="0" applyAlignment="0" applyProtection="0">
      <alignment vertical="center"/>
    </xf>
    <xf numFmtId="0" fontId="30" fillId="9" borderId="10" applyNumberFormat="0" applyAlignment="0" applyProtection="0">
      <alignment vertical="center"/>
    </xf>
    <xf numFmtId="0" fontId="182" fillId="69" borderId="191" applyNumberFormat="0" applyAlignment="0" applyProtection="0">
      <alignment vertical="center"/>
    </xf>
    <xf numFmtId="0" fontId="182" fillId="69" borderId="191" applyNumberFormat="0" applyAlignment="0" applyProtection="0">
      <alignment vertical="center"/>
    </xf>
    <xf numFmtId="0" fontId="182" fillId="69" borderId="191" applyNumberFormat="0" applyAlignment="0" applyProtection="0">
      <alignment vertical="center"/>
    </xf>
    <xf numFmtId="221" fontId="184" fillId="0" borderId="0">
      <protection locked="0"/>
    </xf>
    <xf numFmtId="221" fontId="184" fillId="0" borderId="0">
      <protection locked="0"/>
    </xf>
    <xf numFmtId="221" fontId="185" fillId="0" borderId="0">
      <protection locked="0"/>
    </xf>
    <xf numFmtId="0" fontId="186" fillId="0" borderId="0">
      <protection locked="0"/>
    </xf>
    <xf numFmtId="0" fontId="186" fillId="0" borderId="0">
      <protection locked="0"/>
    </xf>
    <xf numFmtId="0" fontId="187" fillId="0" borderId="0">
      <protection locked="0"/>
    </xf>
    <xf numFmtId="0" fontId="186" fillId="0" borderId="0">
      <protection locked="0"/>
    </xf>
    <xf numFmtId="0" fontId="186" fillId="0" borderId="0">
      <protection locked="0"/>
    </xf>
    <xf numFmtId="0" fontId="187" fillId="0" borderId="0">
      <protection locked="0"/>
    </xf>
    <xf numFmtId="0" fontId="188" fillId="0" borderId="0"/>
    <xf numFmtId="216" fontId="189" fillId="0" borderId="0"/>
    <xf numFmtId="216" fontId="189" fillId="0" borderId="0"/>
    <xf numFmtId="216" fontId="189" fillId="0" borderId="0"/>
    <xf numFmtId="216" fontId="189" fillId="0" borderId="0"/>
    <xf numFmtId="216" fontId="189" fillId="0" borderId="0"/>
    <xf numFmtId="216" fontId="189" fillId="0" borderId="0"/>
    <xf numFmtId="216" fontId="189" fillId="0" borderId="0"/>
    <xf numFmtId="216" fontId="189" fillId="0" borderId="0"/>
    <xf numFmtId="216" fontId="189" fillId="0" borderId="0"/>
    <xf numFmtId="216" fontId="189" fillId="0" borderId="0"/>
    <xf numFmtId="216" fontId="189" fillId="0" borderId="0"/>
    <xf numFmtId="216" fontId="189" fillId="0" borderId="0"/>
    <xf numFmtId="216" fontId="189" fillId="0" borderId="0"/>
    <xf numFmtId="216" fontId="189" fillId="0" borderId="0"/>
    <xf numFmtId="216" fontId="189" fillId="0" borderId="0"/>
    <xf numFmtId="216" fontId="189" fillId="0" borderId="0"/>
    <xf numFmtId="216" fontId="189" fillId="0" borderId="0"/>
    <xf numFmtId="216" fontId="189" fillId="0" borderId="0"/>
    <xf numFmtId="216" fontId="189" fillId="0" borderId="0"/>
    <xf numFmtId="216" fontId="189" fillId="0" borderId="0"/>
    <xf numFmtId="216" fontId="189" fillId="0" borderId="0"/>
    <xf numFmtId="216" fontId="189" fillId="0" borderId="0"/>
    <xf numFmtId="0" fontId="190" fillId="61" borderId="0" applyNumberFormat="0" applyBorder="0" applyAlignment="0" applyProtection="0">
      <alignment vertical="center"/>
    </xf>
    <xf numFmtId="0" fontId="190" fillId="61" borderId="0" applyNumberFormat="0" applyBorder="0" applyAlignment="0" applyProtection="0">
      <alignment vertical="center"/>
    </xf>
    <xf numFmtId="0" fontId="190" fillId="61" borderId="0" applyNumberFormat="0" applyBorder="0" applyAlignment="0" applyProtection="0">
      <alignment vertical="center"/>
    </xf>
    <xf numFmtId="0" fontId="190" fillId="61" borderId="0" applyNumberFormat="0" applyBorder="0" applyAlignment="0" applyProtection="0">
      <alignment vertical="center"/>
    </xf>
    <xf numFmtId="0" fontId="190" fillId="61" borderId="0" applyNumberFormat="0" applyBorder="0" applyAlignment="0" applyProtection="0">
      <alignment vertical="center"/>
    </xf>
    <xf numFmtId="0" fontId="190" fillId="61" borderId="0" applyNumberFormat="0" applyBorder="0" applyAlignment="0" applyProtection="0">
      <alignment vertical="center"/>
    </xf>
    <xf numFmtId="0" fontId="190" fillId="61" borderId="0" applyNumberFormat="0" applyBorder="0" applyAlignment="0" applyProtection="0">
      <alignment vertical="center"/>
    </xf>
    <xf numFmtId="0" fontId="190" fillId="61" borderId="0" applyNumberFormat="0" applyBorder="0" applyAlignment="0" applyProtection="0">
      <alignment vertical="center"/>
    </xf>
    <xf numFmtId="0" fontId="190" fillId="61" borderId="0" applyNumberFormat="0" applyBorder="0" applyAlignment="0" applyProtection="0">
      <alignment vertical="center"/>
    </xf>
    <xf numFmtId="0" fontId="190" fillId="61" borderId="0" applyNumberFormat="0" applyBorder="0" applyAlignment="0" applyProtection="0">
      <alignment vertical="center"/>
    </xf>
    <xf numFmtId="0" fontId="190" fillId="61" borderId="0" applyNumberFormat="0" applyBorder="0" applyAlignment="0" applyProtection="0">
      <alignment vertical="center"/>
    </xf>
    <xf numFmtId="0" fontId="190" fillId="61" borderId="0" applyNumberFormat="0" applyBorder="0" applyAlignment="0" applyProtection="0">
      <alignment vertical="center"/>
    </xf>
    <xf numFmtId="0" fontId="190" fillId="61" borderId="0" applyNumberFormat="0" applyBorder="0" applyAlignment="0" applyProtection="0">
      <alignment vertical="center"/>
    </xf>
    <xf numFmtId="0" fontId="190" fillId="61" borderId="0" applyNumberFormat="0" applyBorder="0" applyAlignment="0" applyProtection="0">
      <alignment vertical="center"/>
    </xf>
    <xf numFmtId="0" fontId="190" fillId="61" borderId="0" applyNumberFormat="0" applyBorder="0" applyAlignment="0" applyProtection="0">
      <alignment vertical="center"/>
    </xf>
    <xf numFmtId="0" fontId="190" fillId="61" borderId="0" applyNumberFormat="0" applyBorder="0" applyAlignment="0" applyProtection="0">
      <alignment vertical="center"/>
    </xf>
    <xf numFmtId="0" fontId="190" fillId="61" borderId="0" applyNumberFormat="0" applyBorder="0" applyAlignment="0" applyProtection="0">
      <alignment vertical="center"/>
    </xf>
    <xf numFmtId="0" fontId="190" fillId="61" borderId="0" applyNumberFormat="0" applyBorder="0" applyAlignment="0" applyProtection="0">
      <alignment vertical="center"/>
    </xf>
    <xf numFmtId="0" fontId="190" fillId="61" borderId="0" applyNumberFormat="0" applyBorder="0" applyAlignment="0" applyProtection="0">
      <alignment vertical="center"/>
    </xf>
    <xf numFmtId="0" fontId="190" fillId="61" borderId="0" applyNumberFormat="0" applyBorder="0" applyAlignment="0" applyProtection="0">
      <alignment vertical="center"/>
    </xf>
    <xf numFmtId="0" fontId="31" fillId="3" borderId="0" applyNumberFormat="0" applyBorder="0" applyAlignment="0" applyProtection="0">
      <alignment vertical="center"/>
    </xf>
    <xf numFmtId="0" fontId="31" fillId="5" borderId="0" applyNumberFormat="0" applyBorder="0" applyAlignment="0" applyProtection="0">
      <alignment vertical="center"/>
    </xf>
    <xf numFmtId="0" fontId="190" fillId="61" borderId="0" applyNumberFormat="0" applyBorder="0" applyAlignment="0" applyProtection="0">
      <alignment vertical="center"/>
    </xf>
    <xf numFmtId="0" fontId="190" fillId="61" borderId="0" applyNumberFormat="0" applyBorder="0" applyAlignment="0" applyProtection="0">
      <alignment vertical="center"/>
    </xf>
    <xf numFmtId="0" fontId="190" fillId="61" borderId="0" applyNumberFormat="0" applyBorder="0" applyAlignment="0" applyProtection="0">
      <alignment vertical="center"/>
    </xf>
    <xf numFmtId="0" fontId="190" fillId="61" borderId="0" applyNumberFormat="0" applyBorder="0" applyAlignment="0" applyProtection="0">
      <alignment vertical="center"/>
    </xf>
    <xf numFmtId="0" fontId="190" fillId="61" borderId="0" applyNumberFormat="0" applyBorder="0" applyAlignment="0" applyProtection="0">
      <alignment vertical="center"/>
    </xf>
    <xf numFmtId="0" fontId="190" fillId="61" borderId="0" applyNumberFormat="0" applyBorder="0" applyAlignment="0" applyProtection="0">
      <alignment vertical="center"/>
    </xf>
    <xf numFmtId="0" fontId="190" fillId="61" borderId="0" applyNumberFormat="0" applyBorder="0" applyAlignment="0" applyProtection="0">
      <alignment vertical="center"/>
    </xf>
    <xf numFmtId="0" fontId="190" fillId="61" borderId="0" applyNumberFormat="0" applyBorder="0" applyAlignment="0" applyProtection="0">
      <alignment vertical="center"/>
    </xf>
    <xf numFmtId="0" fontId="190" fillId="61" borderId="0" applyNumberFormat="0" applyBorder="0" applyAlignment="0" applyProtection="0">
      <alignment vertical="center"/>
    </xf>
    <xf numFmtId="0" fontId="190" fillId="61" borderId="0" applyNumberFormat="0" applyBorder="0" applyAlignment="0" applyProtection="0">
      <alignment vertical="center"/>
    </xf>
    <xf numFmtId="0" fontId="31" fillId="3" borderId="0" applyNumberFormat="0" applyBorder="0" applyAlignment="0" applyProtection="0">
      <alignment vertical="center"/>
    </xf>
    <xf numFmtId="0" fontId="190" fillId="61" borderId="0" applyNumberFormat="0" applyBorder="0" applyAlignment="0" applyProtection="0">
      <alignment vertical="center"/>
    </xf>
    <xf numFmtId="0" fontId="190" fillId="61" borderId="0" applyNumberFormat="0" applyBorder="0" applyAlignment="0" applyProtection="0">
      <alignment vertical="center"/>
    </xf>
    <xf numFmtId="0" fontId="190" fillId="61" borderId="0" applyNumberFormat="0" applyBorder="0" applyAlignment="0" applyProtection="0">
      <alignment vertical="center"/>
    </xf>
    <xf numFmtId="0" fontId="190" fillId="61" borderId="0" applyNumberFormat="0" applyBorder="0" applyAlignment="0" applyProtection="0">
      <alignment vertical="center"/>
    </xf>
    <xf numFmtId="0" fontId="190" fillId="61" borderId="0" applyNumberFormat="0" applyBorder="0" applyAlignment="0" applyProtection="0">
      <alignment vertical="center"/>
    </xf>
    <xf numFmtId="0" fontId="190" fillId="61" borderId="0" applyNumberFormat="0" applyBorder="0" applyAlignment="0" applyProtection="0">
      <alignment vertical="center"/>
    </xf>
    <xf numFmtId="0" fontId="190" fillId="61" borderId="0" applyNumberFormat="0" applyBorder="0" applyAlignment="0" applyProtection="0">
      <alignment vertical="center"/>
    </xf>
    <xf numFmtId="0" fontId="190" fillId="61" borderId="0" applyNumberFormat="0" applyBorder="0" applyAlignment="0" applyProtection="0">
      <alignment vertical="center"/>
    </xf>
    <xf numFmtId="0" fontId="190" fillId="61" borderId="0" applyNumberFormat="0" applyBorder="0" applyAlignment="0" applyProtection="0">
      <alignment vertical="center"/>
    </xf>
    <xf numFmtId="0" fontId="190" fillId="61" borderId="0" applyNumberFormat="0" applyBorder="0" applyAlignment="0" applyProtection="0">
      <alignment vertical="center"/>
    </xf>
    <xf numFmtId="0" fontId="190" fillId="61" borderId="0" applyNumberFormat="0" applyBorder="0" applyAlignment="0" applyProtection="0">
      <alignment vertical="center"/>
    </xf>
    <xf numFmtId="0" fontId="190" fillId="61" borderId="0" applyNumberFormat="0" applyBorder="0" applyAlignment="0" applyProtection="0">
      <alignment vertical="center"/>
    </xf>
    <xf numFmtId="0" fontId="184" fillId="0" borderId="0">
      <protection locked="0"/>
    </xf>
    <xf numFmtId="0" fontId="184" fillId="0" borderId="0">
      <protection locked="0"/>
    </xf>
    <xf numFmtId="0" fontId="185" fillId="0" borderId="0">
      <protection locked="0"/>
    </xf>
    <xf numFmtId="49" fontId="4" fillId="0" borderId="0" applyFont="0" applyFill="0" applyBorder="0" applyAlignment="0" applyProtection="0"/>
    <xf numFmtId="3" fontId="19" fillId="0" borderId="26">
      <alignment horizontal="center"/>
    </xf>
    <xf numFmtId="3" fontId="19" fillId="0" borderId="26">
      <alignment horizontal="center"/>
    </xf>
    <xf numFmtId="3" fontId="124" fillId="0" borderId="26">
      <alignment horizontal="center"/>
    </xf>
    <xf numFmtId="0" fontId="12" fillId="0" borderId="11">
      <alignment vertical="center"/>
    </xf>
    <xf numFmtId="0" fontId="12" fillId="0" borderId="11">
      <alignment vertical="center"/>
    </xf>
    <xf numFmtId="0" fontId="184" fillId="0" borderId="0">
      <protection locked="0"/>
    </xf>
    <xf numFmtId="0" fontId="184" fillId="0" borderId="0">
      <protection locked="0"/>
    </xf>
    <xf numFmtId="0" fontId="185" fillId="0" borderId="0">
      <protection locked="0"/>
    </xf>
    <xf numFmtId="0" fontId="43" fillId="9" borderId="23" applyNumberFormat="0" applyAlignment="0" applyProtection="0">
      <alignment vertical="center"/>
    </xf>
    <xf numFmtId="0" fontId="29" fillId="0" borderId="0" applyNumberFormat="0" applyFill="0" applyBorder="0" applyAlignment="0" applyProtection="0">
      <alignment vertical="center"/>
    </xf>
    <xf numFmtId="0" fontId="4" fillId="0" borderId="0"/>
    <xf numFmtId="0" fontId="35" fillId="0" borderId="15" applyNumberFormat="0" applyFill="0" applyAlignment="0" applyProtection="0">
      <alignment vertical="center"/>
    </xf>
    <xf numFmtId="0" fontId="4" fillId="0" borderId="0"/>
    <xf numFmtId="189" fontId="4" fillId="0" borderId="0" applyFill="0" applyBorder="0" applyProtection="0">
      <alignment vertical="center"/>
    </xf>
    <xf numFmtId="0" fontId="28" fillId="16" borderId="0" applyNumberFormat="0" applyBorder="0" applyAlignment="0" applyProtection="0">
      <alignment vertical="center"/>
    </xf>
    <xf numFmtId="222" fontId="4" fillId="0" borderId="0" applyFill="0" applyBorder="0" applyProtection="0">
      <alignment vertical="center"/>
    </xf>
    <xf numFmtId="0" fontId="16" fillId="0" borderId="0"/>
    <xf numFmtId="223" fontId="4" fillId="0" borderId="0" applyFill="0" applyBorder="0" applyProtection="0">
      <alignment vertical="center"/>
    </xf>
    <xf numFmtId="0" fontId="191" fillId="0" borderId="0" applyNumberFormat="0" applyFill="0" applyBorder="0" applyProtection="0">
      <alignment vertical="center"/>
    </xf>
    <xf numFmtId="0" fontId="4" fillId="0" borderId="0" applyFill="0" applyBorder="0" applyProtection="0">
      <alignment vertical="center"/>
    </xf>
    <xf numFmtId="0" fontId="192" fillId="0" borderId="0" applyNumberFormat="0" applyFill="0" applyBorder="0" applyAlignment="0" applyProtection="0">
      <alignment vertical="top"/>
      <protection locked="0"/>
    </xf>
    <xf numFmtId="0" fontId="192" fillId="0" borderId="0" applyNumberFormat="0" applyFill="0" applyBorder="0" applyAlignment="0" applyProtection="0">
      <alignment vertical="top"/>
      <protection locked="0"/>
    </xf>
    <xf numFmtId="0" fontId="193" fillId="0" borderId="0" applyNumberFormat="0" applyFill="0" applyBorder="0" applyAlignment="0" applyProtection="0">
      <alignment vertical="top"/>
      <protection locked="0"/>
    </xf>
    <xf numFmtId="40" fontId="4" fillId="0" borderId="0" applyFont="0" applyFill="0" applyBorder="0" applyAlignment="0" applyProtection="0"/>
    <xf numFmtId="38" fontId="4" fillId="0" borderId="0" applyFont="0" applyFill="0" applyBorder="0" applyAlignment="0" applyProtection="0"/>
    <xf numFmtId="204" fontId="194" fillId="0" borderId="29">
      <alignment vertical="center"/>
    </xf>
    <xf numFmtId="0" fontId="27" fillId="62" borderId="192" applyNumberFormat="0" applyFont="0" applyAlignment="0" applyProtection="0">
      <alignment vertical="center"/>
    </xf>
    <xf numFmtId="0" fontId="27" fillId="62" borderId="192" applyNumberFormat="0" applyFont="0" applyAlignment="0" applyProtection="0">
      <alignment vertical="center"/>
    </xf>
    <xf numFmtId="0" fontId="27" fillId="62" borderId="192" applyNumberFormat="0" applyFont="0" applyAlignment="0" applyProtection="0">
      <alignment vertical="center"/>
    </xf>
    <xf numFmtId="0" fontId="27" fillId="62" borderId="192" applyNumberFormat="0" applyFont="0" applyAlignment="0" applyProtection="0">
      <alignment vertical="center"/>
    </xf>
    <xf numFmtId="0" fontId="27" fillId="62" borderId="192" applyNumberFormat="0" applyFont="0" applyAlignment="0" applyProtection="0">
      <alignment vertical="center"/>
    </xf>
    <xf numFmtId="0" fontId="27" fillId="62" borderId="192" applyNumberFormat="0" applyFont="0" applyAlignment="0" applyProtection="0">
      <alignment vertical="center"/>
    </xf>
    <xf numFmtId="0" fontId="27" fillId="62" borderId="192" applyNumberFormat="0" applyFont="0" applyAlignment="0" applyProtection="0">
      <alignment vertical="center"/>
    </xf>
    <xf numFmtId="0" fontId="27" fillId="62" borderId="192" applyNumberFormat="0" applyFont="0" applyAlignment="0" applyProtection="0">
      <alignment vertical="center"/>
    </xf>
    <xf numFmtId="0" fontId="27" fillId="62" borderId="192" applyNumberFormat="0" applyFont="0" applyAlignment="0" applyProtection="0">
      <alignment vertical="center"/>
    </xf>
    <xf numFmtId="0" fontId="27" fillId="62" borderId="192" applyNumberFormat="0" applyFont="0" applyAlignment="0" applyProtection="0">
      <alignment vertical="center"/>
    </xf>
    <xf numFmtId="0" fontId="27" fillId="62" borderId="192" applyNumberFormat="0" applyFont="0" applyAlignment="0" applyProtection="0">
      <alignment vertical="center"/>
    </xf>
    <xf numFmtId="0" fontId="27" fillId="62" borderId="192" applyNumberFormat="0" applyFont="0" applyAlignment="0" applyProtection="0">
      <alignment vertical="center"/>
    </xf>
    <xf numFmtId="0" fontId="27" fillId="62" borderId="192" applyNumberFormat="0" applyFont="0" applyAlignment="0" applyProtection="0">
      <alignment vertical="center"/>
    </xf>
    <xf numFmtId="0" fontId="27" fillId="62" borderId="192" applyNumberFormat="0" applyFont="0" applyAlignment="0" applyProtection="0">
      <alignment vertical="center"/>
    </xf>
    <xf numFmtId="0" fontId="27" fillId="62" borderId="192" applyNumberFormat="0" applyFont="0" applyAlignment="0" applyProtection="0">
      <alignment vertical="center"/>
    </xf>
    <xf numFmtId="0" fontId="27" fillId="62" borderId="192" applyNumberFormat="0" applyFont="0" applyAlignment="0" applyProtection="0">
      <alignment vertical="center"/>
    </xf>
    <xf numFmtId="0" fontId="27" fillId="62" borderId="192" applyNumberFormat="0" applyFont="0" applyAlignment="0" applyProtection="0">
      <alignment vertical="center"/>
    </xf>
    <xf numFmtId="0" fontId="27" fillId="62" borderId="192" applyNumberFormat="0" applyFont="0" applyAlignment="0" applyProtection="0">
      <alignment vertical="center"/>
    </xf>
    <xf numFmtId="0" fontId="27" fillId="62" borderId="192" applyNumberFormat="0" applyFont="0" applyAlignment="0" applyProtection="0">
      <alignment vertical="center"/>
    </xf>
    <xf numFmtId="0" fontId="27" fillId="62" borderId="192" applyNumberFormat="0" applyFont="0" applyAlignment="0" applyProtection="0">
      <alignment vertical="center"/>
    </xf>
    <xf numFmtId="0" fontId="4" fillId="26" borderId="13" applyNumberFormat="0" applyFont="0" applyAlignment="0" applyProtection="0">
      <alignment vertical="center"/>
    </xf>
    <xf numFmtId="0" fontId="4" fillId="26" borderId="13" applyNumberFormat="0" applyFont="0" applyAlignment="0" applyProtection="0">
      <alignment vertical="center"/>
    </xf>
    <xf numFmtId="0" fontId="4" fillId="26" borderId="13" applyNumberFormat="0" applyFont="0" applyAlignment="0" applyProtection="0">
      <alignment vertical="center"/>
    </xf>
    <xf numFmtId="0" fontId="4" fillId="26" borderId="13" applyNumberFormat="0" applyFont="0" applyAlignment="0" applyProtection="0">
      <alignment vertical="center"/>
    </xf>
    <xf numFmtId="0" fontId="4" fillId="26" borderId="13" applyNumberFormat="0" applyFont="0" applyAlignment="0" applyProtection="0">
      <alignment vertical="center"/>
    </xf>
    <xf numFmtId="0" fontId="4" fillId="26" borderId="13" applyNumberFormat="0" applyFont="0" applyAlignment="0" applyProtection="0">
      <alignment vertical="center"/>
    </xf>
    <xf numFmtId="0" fontId="4" fillId="26" borderId="13" applyNumberFormat="0" applyFont="0" applyAlignment="0" applyProtection="0">
      <alignment vertical="center"/>
    </xf>
    <xf numFmtId="0" fontId="4" fillId="26" borderId="13" applyNumberFormat="0" applyFont="0" applyAlignment="0" applyProtection="0">
      <alignment vertical="center"/>
    </xf>
    <xf numFmtId="0" fontId="4" fillId="26" borderId="13" applyNumberFormat="0" applyFont="0" applyAlignment="0" applyProtection="0">
      <alignment vertical="center"/>
    </xf>
    <xf numFmtId="0" fontId="4" fillId="26" borderId="13" applyNumberFormat="0" applyFont="0" applyAlignment="0" applyProtection="0">
      <alignment vertical="center"/>
    </xf>
    <xf numFmtId="0" fontId="4" fillId="26" borderId="13" applyNumberFormat="0" applyFont="0" applyAlignment="0" applyProtection="0">
      <alignment vertical="center"/>
    </xf>
    <xf numFmtId="0" fontId="4" fillId="26" borderId="13" applyNumberFormat="0" applyFont="0" applyAlignment="0" applyProtection="0">
      <alignment vertical="center"/>
    </xf>
    <xf numFmtId="0" fontId="4" fillId="26" borderId="13" applyNumberFormat="0" applyFont="0" applyAlignment="0" applyProtection="0">
      <alignment vertical="center"/>
    </xf>
    <xf numFmtId="0" fontId="4" fillId="26" borderId="13" applyNumberFormat="0" applyFont="0" applyAlignment="0" applyProtection="0">
      <alignment vertical="center"/>
    </xf>
    <xf numFmtId="0" fontId="4" fillId="26" borderId="13" applyNumberFormat="0" applyFont="0" applyAlignment="0" applyProtection="0">
      <alignment vertical="center"/>
    </xf>
    <xf numFmtId="0" fontId="4" fillId="26" borderId="13" applyNumberFormat="0" applyFont="0" applyAlignment="0" applyProtection="0">
      <alignment vertical="center"/>
    </xf>
    <xf numFmtId="0" fontId="4" fillId="26" borderId="13" applyNumberFormat="0" applyFont="0" applyAlignment="0" applyProtection="0">
      <alignment vertical="center"/>
    </xf>
    <xf numFmtId="0" fontId="4" fillId="26" borderId="13" applyNumberFormat="0" applyFont="0" applyAlignment="0" applyProtection="0">
      <alignment vertical="center"/>
    </xf>
    <xf numFmtId="0" fontId="4" fillId="26" borderId="13" applyNumberFormat="0" applyFont="0" applyAlignment="0" applyProtection="0">
      <alignment vertical="center"/>
    </xf>
    <xf numFmtId="0" fontId="4" fillId="26" borderId="13" applyNumberFormat="0" applyFont="0" applyAlignment="0" applyProtection="0">
      <alignment vertical="center"/>
    </xf>
    <xf numFmtId="0" fontId="4" fillId="26" borderId="13" applyNumberFormat="0" applyFont="0" applyAlignment="0" applyProtection="0">
      <alignment vertical="center"/>
    </xf>
    <xf numFmtId="0" fontId="4" fillId="26" borderId="13" applyNumberFormat="0" applyFont="0" applyAlignment="0" applyProtection="0">
      <alignment vertical="center"/>
    </xf>
    <xf numFmtId="0" fontId="4" fillId="26" borderId="13" applyNumberFormat="0" applyFont="0" applyAlignment="0" applyProtection="0">
      <alignment vertical="center"/>
    </xf>
    <xf numFmtId="0" fontId="4" fillId="26" borderId="13" applyNumberFormat="0" applyFont="0" applyAlignment="0" applyProtection="0">
      <alignment vertical="center"/>
    </xf>
    <xf numFmtId="0" fontId="4" fillId="26" borderId="13" applyNumberFormat="0" applyFont="0" applyAlignment="0" applyProtection="0">
      <alignment vertical="center"/>
    </xf>
    <xf numFmtId="0" fontId="4" fillId="26" borderId="13" applyNumberFormat="0" applyFont="0" applyAlignment="0" applyProtection="0">
      <alignment vertical="center"/>
    </xf>
    <xf numFmtId="0" fontId="4" fillId="26" borderId="13" applyNumberFormat="0" applyFont="0" applyAlignment="0" applyProtection="0">
      <alignment vertical="center"/>
    </xf>
    <xf numFmtId="0" fontId="4" fillId="26" borderId="13" applyNumberFormat="0" applyFont="0" applyAlignment="0" applyProtection="0">
      <alignment vertical="center"/>
    </xf>
    <xf numFmtId="0" fontId="4" fillId="26" borderId="13" applyNumberFormat="0" applyFont="0" applyAlignment="0" applyProtection="0">
      <alignment vertical="center"/>
    </xf>
    <xf numFmtId="0" fontId="4" fillId="26" borderId="13" applyNumberFormat="0" applyFont="0" applyAlignment="0" applyProtection="0">
      <alignment vertical="center"/>
    </xf>
    <xf numFmtId="0" fontId="4" fillId="26" borderId="13" applyNumberFormat="0" applyFont="0" applyAlignment="0" applyProtection="0">
      <alignment vertical="center"/>
    </xf>
    <xf numFmtId="0" fontId="4" fillId="26" borderId="13" applyNumberFormat="0" applyFont="0" applyAlignment="0" applyProtection="0">
      <alignment vertical="center"/>
    </xf>
    <xf numFmtId="0" fontId="4" fillId="26" borderId="13" applyNumberFormat="0" applyFont="0" applyAlignment="0" applyProtection="0">
      <alignment vertical="center"/>
    </xf>
    <xf numFmtId="0" fontId="4" fillId="26" borderId="13" applyNumberFormat="0" applyFont="0" applyAlignment="0" applyProtection="0">
      <alignment vertical="center"/>
    </xf>
    <xf numFmtId="0" fontId="4" fillId="26" borderId="13" applyNumberFormat="0" applyFont="0" applyAlignment="0" applyProtection="0">
      <alignment vertical="center"/>
    </xf>
    <xf numFmtId="0" fontId="4" fillId="26" borderId="13" applyNumberFormat="0" applyFont="0" applyAlignment="0" applyProtection="0">
      <alignment vertical="center"/>
    </xf>
    <xf numFmtId="0" fontId="4" fillId="26" borderId="13" applyNumberFormat="0" applyFont="0" applyAlignment="0" applyProtection="0">
      <alignment vertical="center"/>
    </xf>
    <xf numFmtId="0" fontId="4" fillId="26" borderId="13" applyNumberFormat="0" applyFont="0" applyAlignment="0" applyProtection="0">
      <alignment vertical="center"/>
    </xf>
    <xf numFmtId="0" fontId="4" fillId="26" borderId="13" applyNumberFormat="0" applyFont="0" applyAlignment="0" applyProtection="0">
      <alignment vertical="center"/>
    </xf>
    <xf numFmtId="0" fontId="4" fillId="26" borderId="13" applyNumberFormat="0" applyFont="0" applyAlignment="0" applyProtection="0">
      <alignment vertical="center"/>
    </xf>
    <xf numFmtId="0" fontId="4" fillId="26" borderId="13" applyNumberFormat="0" applyFont="0" applyAlignment="0" applyProtection="0">
      <alignment vertical="center"/>
    </xf>
    <xf numFmtId="0" fontId="4" fillId="26" borderId="13" applyNumberFormat="0" applyFont="0" applyAlignment="0" applyProtection="0">
      <alignment vertical="center"/>
    </xf>
    <xf numFmtId="0" fontId="4" fillId="26" borderId="13" applyNumberFormat="0" applyFont="0" applyAlignment="0" applyProtection="0">
      <alignment vertical="center"/>
    </xf>
    <xf numFmtId="0" fontId="4" fillId="26" borderId="13" applyNumberFormat="0" applyFont="0" applyAlignment="0" applyProtection="0">
      <alignment vertical="center"/>
    </xf>
    <xf numFmtId="0" fontId="4" fillId="26" borderId="13" applyNumberFormat="0" applyFont="0" applyAlignment="0" applyProtection="0">
      <alignment vertical="center"/>
    </xf>
    <xf numFmtId="0" fontId="4" fillId="26" borderId="13" applyNumberFormat="0" applyFont="0" applyAlignment="0" applyProtection="0">
      <alignment vertical="center"/>
    </xf>
    <xf numFmtId="0" fontId="4" fillId="26" borderId="13" applyNumberFormat="0" applyFont="0" applyAlignment="0" applyProtection="0">
      <alignment vertical="center"/>
    </xf>
    <xf numFmtId="0" fontId="4" fillId="26" borderId="13" applyNumberFormat="0" applyFont="0" applyAlignment="0" applyProtection="0">
      <alignment vertical="center"/>
    </xf>
    <xf numFmtId="0" fontId="4" fillId="26" borderId="13" applyNumberFormat="0" applyFont="0" applyAlignment="0" applyProtection="0">
      <alignment vertical="center"/>
    </xf>
    <xf numFmtId="0" fontId="4" fillId="26" borderId="13" applyNumberFormat="0" applyFont="0" applyAlignment="0" applyProtection="0">
      <alignment vertical="center"/>
    </xf>
    <xf numFmtId="0" fontId="4" fillId="26" borderId="13" applyNumberFormat="0" applyFont="0" applyAlignment="0" applyProtection="0">
      <alignment vertical="center"/>
    </xf>
    <xf numFmtId="0" fontId="4" fillId="26" borderId="13" applyNumberFormat="0" applyFont="0" applyAlignment="0" applyProtection="0">
      <alignment vertical="center"/>
    </xf>
    <xf numFmtId="0" fontId="4" fillId="26" borderId="13" applyNumberFormat="0" applyFont="0" applyAlignment="0" applyProtection="0">
      <alignment vertical="center"/>
    </xf>
    <xf numFmtId="0" fontId="4" fillId="26" borderId="13" applyNumberFormat="0" applyFont="0" applyAlignment="0" applyProtection="0">
      <alignment vertical="center"/>
    </xf>
    <xf numFmtId="0" fontId="4" fillId="26" borderId="13" applyNumberFormat="0" applyFont="0" applyAlignment="0" applyProtection="0">
      <alignment vertical="center"/>
    </xf>
    <xf numFmtId="0" fontId="4" fillId="26" borderId="13" applyNumberFormat="0" applyFont="0" applyAlignment="0" applyProtection="0">
      <alignment vertical="center"/>
    </xf>
    <xf numFmtId="0" fontId="4" fillId="26" borderId="13" applyNumberFormat="0" applyFont="0" applyAlignment="0" applyProtection="0">
      <alignment vertical="center"/>
    </xf>
    <xf numFmtId="0" fontId="4" fillId="26" borderId="13" applyNumberFormat="0" applyFont="0" applyAlignment="0" applyProtection="0">
      <alignment vertical="center"/>
    </xf>
    <xf numFmtId="0" fontId="4" fillId="26" borderId="13" applyNumberFormat="0" applyFont="0" applyAlignment="0" applyProtection="0">
      <alignment vertical="center"/>
    </xf>
    <xf numFmtId="0" fontId="4" fillId="26" borderId="13" applyNumberFormat="0" applyFont="0" applyAlignment="0" applyProtection="0">
      <alignment vertical="center"/>
    </xf>
    <xf numFmtId="0" fontId="4" fillId="26" borderId="13" applyNumberFormat="0" applyFont="0" applyAlignment="0" applyProtection="0">
      <alignment vertical="center"/>
    </xf>
    <xf numFmtId="0" fontId="4" fillId="26" borderId="13" applyNumberFormat="0" applyFont="0" applyAlignment="0" applyProtection="0">
      <alignment vertical="center"/>
    </xf>
    <xf numFmtId="0" fontId="4" fillId="26" borderId="13" applyNumberFormat="0" applyFont="0" applyAlignment="0" applyProtection="0">
      <alignment vertical="center"/>
    </xf>
    <xf numFmtId="0" fontId="4" fillId="26" borderId="13" applyNumberFormat="0" applyFont="0" applyAlignment="0" applyProtection="0">
      <alignment vertical="center"/>
    </xf>
    <xf numFmtId="0" fontId="4" fillId="26" borderId="13" applyNumberFormat="0" applyFont="0" applyAlignment="0" applyProtection="0">
      <alignment vertical="center"/>
    </xf>
    <xf numFmtId="0" fontId="4" fillId="26" borderId="13" applyNumberFormat="0" applyFont="0" applyAlignment="0" applyProtection="0">
      <alignment vertical="center"/>
    </xf>
    <xf numFmtId="0" fontId="4" fillId="26" borderId="13" applyNumberFormat="0" applyFont="0" applyAlignment="0" applyProtection="0">
      <alignment vertical="center"/>
    </xf>
    <xf numFmtId="0" fontId="4" fillId="26" borderId="13" applyNumberFormat="0" applyFont="0" applyAlignment="0" applyProtection="0">
      <alignment vertical="center"/>
    </xf>
    <xf numFmtId="0" fontId="4" fillId="26" borderId="13" applyNumberFormat="0" applyFont="0" applyAlignment="0" applyProtection="0">
      <alignment vertical="center"/>
    </xf>
    <xf numFmtId="0" fontId="4" fillId="26" borderId="13" applyNumberFormat="0" applyFont="0" applyAlignment="0" applyProtection="0">
      <alignment vertical="center"/>
    </xf>
    <xf numFmtId="0" fontId="4" fillId="26" borderId="13" applyNumberFormat="0" applyFont="0" applyAlignment="0" applyProtection="0">
      <alignment vertical="center"/>
    </xf>
    <xf numFmtId="0" fontId="4" fillId="26" borderId="13" applyNumberFormat="0" applyFont="0" applyAlignment="0" applyProtection="0">
      <alignment vertical="center"/>
    </xf>
    <xf numFmtId="0" fontId="4" fillId="26" borderId="13" applyNumberFormat="0" applyFont="0" applyAlignment="0" applyProtection="0">
      <alignment vertical="center"/>
    </xf>
    <xf numFmtId="0" fontId="4" fillId="26" borderId="13" applyNumberFormat="0" applyFont="0" applyAlignment="0" applyProtection="0">
      <alignment vertical="center"/>
    </xf>
    <xf numFmtId="0" fontId="4" fillId="26" borderId="13" applyNumberFormat="0" applyFont="0" applyAlignment="0" applyProtection="0">
      <alignment vertical="center"/>
    </xf>
    <xf numFmtId="0" fontId="4" fillId="26" borderId="13" applyNumberFormat="0" applyFont="0" applyAlignment="0" applyProtection="0">
      <alignment vertical="center"/>
    </xf>
    <xf numFmtId="0" fontId="4" fillId="26" borderId="13" applyNumberFormat="0" applyFont="0" applyAlignment="0" applyProtection="0">
      <alignment vertical="center"/>
    </xf>
    <xf numFmtId="0" fontId="4" fillId="26" borderId="13" applyNumberFormat="0" applyFont="0" applyAlignment="0" applyProtection="0">
      <alignment vertical="center"/>
    </xf>
    <xf numFmtId="0" fontId="4" fillId="26" borderId="13" applyNumberFormat="0" applyFont="0" applyAlignment="0" applyProtection="0">
      <alignment vertical="center"/>
    </xf>
    <xf numFmtId="0" fontId="4" fillId="26" borderId="13" applyNumberFormat="0" applyFont="0" applyAlignment="0" applyProtection="0">
      <alignment vertical="center"/>
    </xf>
    <xf numFmtId="0" fontId="4" fillId="26" borderId="13" applyNumberFormat="0" applyFont="0" applyAlignment="0" applyProtection="0">
      <alignment vertical="center"/>
    </xf>
    <xf numFmtId="0" fontId="4" fillId="26" borderId="13" applyNumberFormat="0" applyFont="0" applyAlignment="0" applyProtection="0">
      <alignment vertical="center"/>
    </xf>
    <xf numFmtId="0" fontId="4" fillId="26" borderId="13" applyNumberFormat="0" applyFont="0" applyAlignment="0" applyProtection="0">
      <alignment vertical="center"/>
    </xf>
    <xf numFmtId="0" fontId="4" fillId="26" borderId="13" applyNumberFormat="0" applyFont="0" applyAlignment="0" applyProtection="0">
      <alignment vertical="center"/>
    </xf>
    <xf numFmtId="0" fontId="4" fillId="26" borderId="13" applyNumberFormat="0" applyFont="0" applyAlignment="0" applyProtection="0">
      <alignment vertical="center"/>
    </xf>
    <xf numFmtId="0" fontId="4" fillId="26" borderId="13" applyNumberFormat="0" applyFont="0" applyAlignment="0" applyProtection="0">
      <alignment vertical="center"/>
    </xf>
    <xf numFmtId="0" fontId="4" fillId="26" borderId="13" applyNumberFormat="0" applyFont="0" applyAlignment="0" applyProtection="0">
      <alignment vertical="center"/>
    </xf>
    <xf numFmtId="0" fontId="4" fillId="26" borderId="13" applyNumberFormat="0" applyFont="0" applyAlignment="0" applyProtection="0">
      <alignment vertical="center"/>
    </xf>
    <xf numFmtId="0" fontId="4" fillId="26" borderId="13" applyNumberFormat="0" applyFont="0" applyAlignment="0" applyProtection="0">
      <alignment vertical="center"/>
    </xf>
    <xf numFmtId="0" fontId="4" fillId="26" borderId="13" applyNumberFormat="0" applyFont="0" applyAlignment="0" applyProtection="0">
      <alignment vertical="center"/>
    </xf>
    <xf numFmtId="0" fontId="4" fillId="26" borderId="13" applyNumberFormat="0" applyFont="0" applyAlignment="0" applyProtection="0">
      <alignment vertical="center"/>
    </xf>
    <xf numFmtId="0" fontId="4" fillId="26" borderId="13" applyNumberFormat="0" applyFont="0" applyAlignment="0" applyProtection="0">
      <alignment vertical="center"/>
    </xf>
    <xf numFmtId="0" fontId="4" fillId="26" borderId="13" applyNumberFormat="0" applyFont="0" applyAlignment="0" applyProtection="0">
      <alignment vertical="center"/>
    </xf>
    <xf numFmtId="0" fontId="4" fillId="26" borderId="13" applyNumberFormat="0" applyFont="0" applyAlignment="0" applyProtection="0">
      <alignment vertical="center"/>
    </xf>
    <xf numFmtId="0" fontId="4" fillId="26" borderId="13" applyNumberFormat="0" applyFont="0" applyAlignment="0" applyProtection="0">
      <alignment vertical="center"/>
    </xf>
    <xf numFmtId="0" fontId="4" fillId="26" borderId="13" applyNumberFormat="0" applyFont="0" applyAlignment="0" applyProtection="0">
      <alignment vertical="center"/>
    </xf>
    <xf numFmtId="0" fontId="4" fillId="26" borderId="13" applyNumberFormat="0" applyFont="0" applyAlignment="0" applyProtection="0">
      <alignment vertical="center"/>
    </xf>
    <xf numFmtId="0" fontId="4" fillId="26" borderId="13" applyNumberFormat="0" applyFont="0" applyAlignment="0" applyProtection="0">
      <alignment vertical="center"/>
    </xf>
    <xf numFmtId="0" fontId="4" fillId="26" borderId="13" applyNumberFormat="0" applyFont="0" applyAlignment="0" applyProtection="0">
      <alignment vertical="center"/>
    </xf>
    <xf numFmtId="0" fontId="4" fillId="26" borderId="13" applyNumberFormat="0" applyFont="0" applyAlignment="0" applyProtection="0">
      <alignment vertical="center"/>
    </xf>
    <xf numFmtId="0" fontId="70" fillId="26" borderId="13" applyNumberFormat="0" applyFont="0" applyAlignment="0" applyProtection="0">
      <alignment vertical="center"/>
    </xf>
    <xf numFmtId="0" fontId="4" fillId="26" borderId="13" applyNumberFormat="0" applyFont="0" applyAlignment="0" applyProtection="0">
      <alignment vertical="center"/>
    </xf>
    <xf numFmtId="0" fontId="4" fillId="26" borderId="13" applyNumberFormat="0" applyFont="0" applyAlignment="0" applyProtection="0">
      <alignment vertical="center"/>
    </xf>
    <xf numFmtId="0" fontId="4" fillId="26" borderId="13" applyNumberFormat="0" applyFont="0" applyAlignment="0" applyProtection="0">
      <alignment vertical="center"/>
    </xf>
    <xf numFmtId="0" fontId="4" fillId="26" borderId="13" applyNumberFormat="0" applyFont="0" applyAlignment="0" applyProtection="0">
      <alignment vertical="center"/>
    </xf>
    <xf numFmtId="0" fontId="4" fillId="26" borderId="13" applyNumberFormat="0" applyFont="0" applyAlignment="0" applyProtection="0">
      <alignment vertical="center"/>
    </xf>
    <xf numFmtId="0" fontId="4" fillId="26" borderId="13" applyNumberFormat="0" applyFont="0" applyAlignment="0" applyProtection="0">
      <alignment vertical="center"/>
    </xf>
    <xf numFmtId="0" fontId="4" fillId="26" borderId="13" applyNumberFormat="0" applyFont="0" applyAlignment="0" applyProtection="0">
      <alignment vertical="center"/>
    </xf>
    <xf numFmtId="0" fontId="4" fillId="26" borderId="13" applyNumberFormat="0" applyFont="0" applyAlignment="0" applyProtection="0">
      <alignment vertical="center"/>
    </xf>
    <xf numFmtId="0" fontId="4" fillId="26" borderId="13" applyNumberFormat="0" applyFont="0" applyAlignment="0" applyProtection="0">
      <alignment vertical="center"/>
    </xf>
    <xf numFmtId="0" fontId="4" fillId="26" borderId="13" applyNumberFormat="0" applyFont="0" applyAlignment="0" applyProtection="0">
      <alignment vertical="center"/>
    </xf>
    <xf numFmtId="0" fontId="4" fillId="26" borderId="13" applyNumberFormat="0" applyFont="0" applyAlignment="0" applyProtection="0">
      <alignment vertical="center"/>
    </xf>
    <xf numFmtId="0" fontId="4" fillId="26" borderId="13" applyNumberFormat="0" applyFont="0" applyAlignment="0" applyProtection="0">
      <alignment vertical="center"/>
    </xf>
    <xf numFmtId="0" fontId="4" fillId="26" borderId="13" applyNumberFormat="0" applyFont="0" applyAlignment="0" applyProtection="0">
      <alignment vertical="center"/>
    </xf>
    <xf numFmtId="0" fontId="4" fillId="26" borderId="13" applyNumberFormat="0" applyFont="0" applyAlignment="0" applyProtection="0">
      <alignment vertical="center"/>
    </xf>
    <xf numFmtId="0" fontId="4" fillId="26" borderId="13" applyNumberFormat="0" applyFont="0" applyAlignment="0" applyProtection="0">
      <alignment vertical="center"/>
    </xf>
    <xf numFmtId="0" fontId="4" fillId="26" borderId="13" applyNumberFormat="0" applyFont="0" applyAlignment="0" applyProtection="0">
      <alignment vertical="center"/>
    </xf>
    <xf numFmtId="0" fontId="4" fillId="26" borderId="13" applyNumberFormat="0" applyFont="0" applyAlignment="0" applyProtection="0">
      <alignment vertical="center"/>
    </xf>
    <xf numFmtId="0" fontId="4" fillId="26" borderId="13" applyNumberFormat="0" applyFont="0" applyAlignment="0" applyProtection="0">
      <alignment vertical="center"/>
    </xf>
    <xf numFmtId="0" fontId="4" fillId="26" borderId="13" applyNumberFormat="0" applyFont="0" applyAlignment="0" applyProtection="0">
      <alignment vertical="center"/>
    </xf>
    <xf numFmtId="0" fontId="4" fillId="26" borderId="13" applyNumberFormat="0" applyFont="0" applyAlignment="0" applyProtection="0">
      <alignment vertical="center"/>
    </xf>
    <xf numFmtId="0" fontId="4" fillId="26" borderId="13" applyNumberFormat="0" applyFont="0" applyAlignment="0" applyProtection="0">
      <alignment vertical="center"/>
    </xf>
    <xf numFmtId="0" fontId="4" fillId="26" borderId="13" applyNumberFormat="0" applyFont="0" applyAlignment="0" applyProtection="0">
      <alignment vertical="center"/>
    </xf>
    <xf numFmtId="0" fontId="4" fillId="26" borderId="13" applyNumberFormat="0" applyFont="0" applyAlignment="0" applyProtection="0">
      <alignment vertical="center"/>
    </xf>
    <xf numFmtId="0" fontId="4" fillId="26" borderId="13" applyNumberFormat="0" applyFont="0" applyAlignment="0" applyProtection="0">
      <alignment vertical="center"/>
    </xf>
    <xf numFmtId="0" fontId="4" fillId="26" borderId="13" applyNumberFormat="0" applyFont="0" applyAlignment="0" applyProtection="0">
      <alignment vertical="center"/>
    </xf>
    <xf numFmtId="0" fontId="4" fillId="26" borderId="13" applyNumberFormat="0" applyFont="0" applyAlignment="0" applyProtection="0">
      <alignment vertical="center"/>
    </xf>
    <xf numFmtId="0" fontId="4" fillId="26" borderId="13" applyNumberFormat="0" applyFont="0" applyAlignment="0" applyProtection="0">
      <alignment vertical="center"/>
    </xf>
    <xf numFmtId="0" fontId="4" fillId="26" borderId="13" applyNumberFormat="0" applyFont="0" applyAlignment="0" applyProtection="0">
      <alignment vertical="center"/>
    </xf>
    <xf numFmtId="0" fontId="4" fillId="26" borderId="13" applyNumberFormat="0" applyFont="0" applyAlignment="0" applyProtection="0">
      <alignment vertical="center"/>
    </xf>
    <xf numFmtId="0" fontId="4" fillId="26" borderId="13" applyNumberFormat="0" applyFont="0" applyAlignment="0" applyProtection="0">
      <alignment vertical="center"/>
    </xf>
    <xf numFmtId="0" fontId="4" fillId="26" borderId="13" applyNumberFormat="0" applyFont="0" applyAlignment="0" applyProtection="0">
      <alignment vertical="center"/>
    </xf>
    <xf numFmtId="0" fontId="4" fillId="26" borderId="13" applyNumberFormat="0" applyFont="0" applyAlignment="0" applyProtection="0">
      <alignment vertical="center"/>
    </xf>
    <xf numFmtId="0" fontId="4" fillId="26" borderId="13" applyNumberFormat="0" applyFont="0" applyAlignment="0" applyProtection="0">
      <alignment vertical="center"/>
    </xf>
    <xf numFmtId="0" fontId="4" fillId="26" borderId="13" applyNumberFormat="0" applyFont="0" applyAlignment="0" applyProtection="0">
      <alignment vertical="center"/>
    </xf>
    <xf numFmtId="0" fontId="4" fillId="26" borderId="13" applyNumberFormat="0" applyFont="0" applyAlignment="0" applyProtection="0">
      <alignment vertical="center"/>
    </xf>
    <xf numFmtId="0" fontId="4" fillId="26" borderId="13" applyNumberFormat="0" applyFont="0" applyAlignment="0" applyProtection="0">
      <alignment vertical="center"/>
    </xf>
    <xf numFmtId="0" fontId="4" fillId="26" borderId="13" applyNumberFormat="0" applyFont="0" applyAlignment="0" applyProtection="0">
      <alignment vertical="center"/>
    </xf>
    <xf numFmtId="0" fontId="4" fillId="26" borderId="13" applyNumberFormat="0" applyFont="0" applyAlignment="0" applyProtection="0">
      <alignment vertical="center"/>
    </xf>
    <xf numFmtId="0" fontId="4" fillId="26" borderId="13" applyNumberFormat="0" applyFont="0" applyAlignment="0" applyProtection="0">
      <alignment vertical="center"/>
    </xf>
    <xf numFmtId="0" fontId="4" fillId="26" borderId="13" applyNumberFormat="0" applyFont="0" applyAlignment="0" applyProtection="0">
      <alignment vertical="center"/>
    </xf>
    <xf numFmtId="0" fontId="4" fillId="26" borderId="13" applyNumberFormat="0" applyFont="0" applyAlignment="0" applyProtection="0">
      <alignment vertical="center"/>
    </xf>
    <xf numFmtId="0" fontId="4" fillId="26" borderId="13" applyNumberFormat="0" applyFont="0" applyAlignment="0" applyProtection="0">
      <alignment vertical="center"/>
    </xf>
    <xf numFmtId="0" fontId="4" fillId="26" borderId="13" applyNumberFormat="0" applyFont="0" applyAlignment="0" applyProtection="0">
      <alignment vertical="center"/>
    </xf>
    <xf numFmtId="0" fontId="4" fillId="26" borderId="13" applyNumberFormat="0" applyFont="0" applyAlignment="0" applyProtection="0">
      <alignment vertical="center"/>
    </xf>
    <xf numFmtId="0" fontId="4" fillId="26" borderId="13" applyNumberFormat="0" applyFont="0" applyAlignment="0" applyProtection="0">
      <alignment vertical="center"/>
    </xf>
    <xf numFmtId="0" fontId="4" fillId="26" borderId="13" applyNumberFormat="0" applyFont="0" applyAlignment="0" applyProtection="0">
      <alignment vertical="center"/>
    </xf>
    <xf numFmtId="0" fontId="4" fillId="26" borderId="13" applyNumberFormat="0" applyFont="0" applyAlignment="0" applyProtection="0">
      <alignment vertical="center"/>
    </xf>
    <xf numFmtId="0" fontId="4" fillId="26" borderId="13" applyNumberFormat="0" applyFont="0" applyAlignment="0" applyProtection="0">
      <alignment vertical="center"/>
    </xf>
    <xf numFmtId="0" fontId="4" fillId="26" borderId="13" applyNumberFormat="0" applyFont="0" applyAlignment="0" applyProtection="0">
      <alignment vertical="center"/>
    </xf>
    <xf numFmtId="0" fontId="4" fillId="26" borderId="13" applyNumberFormat="0" applyFont="0" applyAlignment="0" applyProtection="0">
      <alignment vertical="center"/>
    </xf>
    <xf numFmtId="0" fontId="4" fillId="26" borderId="13" applyNumberFormat="0" applyFont="0" applyAlignment="0" applyProtection="0">
      <alignment vertical="center"/>
    </xf>
    <xf numFmtId="0" fontId="4" fillId="26" borderId="13" applyNumberFormat="0" applyFont="0" applyAlignment="0" applyProtection="0">
      <alignment vertical="center"/>
    </xf>
    <xf numFmtId="0" fontId="4" fillId="26" borderId="13" applyNumberFormat="0" applyFont="0" applyAlignment="0" applyProtection="0">
      <alignment vertical="center"/>
    </xf>
    <xf numFmtId="0" fontId="4" fillId="26" borderId="13" applyNumberFormat="0" applyFont="0" applyAlignment="0" applyProtection="0">
      <alignment vertical="center"/>
    </xf>
    <xf numFmtId="0" fontId="4" fillId="26" borderId="13" applyNumberFormat="0" applyFont="0" applyAlignment="0" applyProtection="0">
      <alignment vertical="center"/>
    </xf>
    <xf numFmtId="0" fontId="4" fillId="26" borderId="13" applyNumberFormat="0" applyFont="0" applyAlignment="0" applyProtection="0">
      <alignment vertical="center"/>
    </xf>
    <xf numFmtId="0" fontId="4" fillId="26" borderId="13" applyNumberFormat="0" applyFont="0" applyAlignment="0" applyProtection="0">
      <alignment vertical="center"/>
    </xf>
    <xf numFmtId="0" fontId="4" fillId="26" borderId="13" applyNumberFormat="0" applyFont="0" applyAlignment="0" applyProtection="0">
      <alignment vertical="center"/>
    </xf>
    <xf numFmtId="0" fontId="4" fillId="26" borderId="13" applyNumberFormat="0" applyFont="0" applyAlignment="0" applyProtection="0">
      <alignment vertical="center"/>
    </xf>
    <xf numFmtId="0" fontId="4" fillId="26" borderId="13" applyNumberFormat="0" applyFont="0" applyAlignment="0" applyProtection="0">
      <alignment vertical="center"/>
    </xf>
    <xf numFmtId="0" fontId="4" fillId="26" borderId="13" applyNumberFormat="0" applyFont="0" applyAlignment="0" applyProtection="0">
      <alignment vertical="center"/>
    </xf>
    <xf numFmtId="0" fontId="4" fillId="26" borderId="13" applyNumberFormat="0" applyFont="0" applyAlignment="0" applyProtection="0">
      <alignment vertical="center"/>
    </xf>
    <xf numFmtId="0" fontId="4" fillId="26" borderId="13" applyNumberFormat="0" applyFont="0" applyAlignment="0" applyProtection="0">
      <alignment vertical="center"/>
    </xf>
    <xf numFmtId="0" fontId="4" fillId="26" borderId="13" applyNumberFormat="0" applyFont="0" applyAlignment="0" applyProtection="0">
      <alignment vertical="center"/>
    </xf>
    <xf numFmtId="0" fontId="4" fillId="26" borderId="13" applyNumberFormat="0" applyFont="0" applyAlignment="0" applyProtection="0">
      <alignment vertical="center"/>
    </xf>
    <xf numFmtId="0" fontId="4" fillId="26" borderId="13" applyNumberFormat="0" applyFont="0" applyAlignment="0" applyProtection="0">
      <alignment vertical="center"/>
    </xf>
    <xf numFmtId="0" fontId="4" fillId="26" borderId="13" applyNumberFormat="0" applyFont="0" applyAlignment="0" applyProtection="0">
      <alignment vertical="center"/>
    </xf>
    <xf numFmtId="0" fontId="4" fillId="26" borderId="13" applyNumberFormat="0" applyFont="0" applyAlignment="0" applyProtection="0">
      <alignment vertical="center"/>
    </xf>
    <xf numFmtId="0" fontId="4" fillId="26" borderId="13" applyNumberFormat="0" applyFont="0" applyAlignment="0" applyProtection="0">
      <alignment vertical="center"/>
    </xf>
    <xf numFmtId="0" fontId="4" fillId="26" borderId="13" applyNumberFormat="0" applyFont="0" applyAlignment="0" applyProtection="0">
      <alignment vertical="center"/>
    </xf>
    <xf numFmtId="0" fontId="4" fillId="26" borderId="13" applyNumberFormat="0" applyFont="0" applyAlignment="0" applyProtection="0">
      <alignment vertical="center"/>
    </xf>
    <xf numFmtId="0" fontId="4" fillId="26" borderId="13" applyNumberFormat="0" applyFont="0" applyAlignment="0" applyProtection="0">
      <alignment vertical="center"/>
    </xf>
    <xf numFmtId="0" fontId="4" fillId="26" borderId="13" applyNumberFormat="0" applyFont="0" applyAlignment="0" applyProtection="0">
      <alignment vertical="center"/>
    </xf>
    <xf numFmtId="0" fontId="4" fillId="26" borderId="13" applyNumberFormat="0" applyFont="0" applyAlignment="0" applyProtection="0">
      <alignment vertical="center"/>
    </xf>
    <xf numFmtId="0" fontId="4" fillId="26" borderId="13" applyNumberFormat="0" applyFont="0" applyAlignment="0" applyProtection="0">
      <alignment vertical="center"/>
    </xf>
    <xf numFmtId="0" fontId="4" fillId="26" borderId="13" applyNumberFormat="0" applyFont="0" applyAlignment="0" applyProtection="0">
      <alignment vertical="center"/>
    </xf>
    <xf numFmtId="0" fontId="4" fillId="26" borderId="13" applyNumberFormat="0" applyFont="0" applyAlignment="0" applyProtection="0">
      <alignment vertical="center"/>
    </xf>
    <xf numFmtId="0" fontId="4" fillId="26" borderId="13" applyNumberFormat="0" applyFont="0" applyAlignment="0" applyProtection="0">
      <alignment vertical="center"/>
    </xf>
    <xf numFmtId="0" fontId="4" fillId="26" borderId="13" applyNumberFormat="0" applyFont="0" applyAlignment="0" applyProtection="0">
      <alignment vertical="center"/>
    </xf>
    <xf numFmtId="0" fontId="4" fillId="26" borderId="13" applyNumberFormat="0" applyFont="0" applyAlignment="0" applyProtection="0">
      <alignment vertical="center"/>
    </xf>
    <xf numFmtId="0" fontId="4" fillId="26" borderId="13" applyNumberFormat="0" applyFont="0" applyAlignment="0" applyProtection="0">
      <alignment vertical="center"/>
    </xf>
    <xf numFmtId="0" fontId="4" fillId="26" borderId="13" applyNumberFormat="0" applyFont="0" applyAlignment="0" applyProtection="0">
      <alignment vertical="center"/>
    </xf>
    <xf numFmtId="0" fontId="4" fillId="26" borderId="13" applyNumberFormat="0" applyFont="0" applyAlignment="0" applyProtection="0">
      <alignment vertical="center"/>
    </xf>
    <xf numFmtId="0" fontId="4" fillId="26" borderId="13" applyNumberFormat="0" applyFont="0" applyAlignment="0" applyProtection="0">
      <alignment vertical="center"/>
    </xf>
    <xf numFmtId="0" fontId="4" fillId="26" borderId="13" applyNumberFormat="0" applyFont="0" applyAlignment="0" applyProtection="0">
      <alignment vertical="center"/>
    </xf>
    <xf numFmtId="0" fontId="4" fillId="26" borderId="13" applyNumberFormat="0" applyFont="0" applyAlignment="0" applyProtection="0">
      <alignment vertical="center"/>
    </xf>
    <xf numFmtId="0" fontId="4" fillId="26" borderId="13" applyNumberFormat="0" applyFont="0" applyAlignment="0" applyProtection="0">
      <alignment vertical="center"/>
    </xf>
    <xf numFmtId="0" fontId="4" fillId="26" borderId="13" applyNumberFormat="0" applyFont="0" applyAlignment="0" applyProtection="0">
      <alignment vertical="center"/>
    </xf>
    <xf numFmtId="0" fontId="4" fillId="26" borderId="13" applyNumberFormat="0" applyFont="0" applyAlignment="0" applyProtection="0">
      <alignment vertical="center"/>
    </xf>
    <xf numFmtId="0" fontId="4" fillId="26" borderId="13" applyNumberFormat="0" applyFont="0" applyAlignment="0" applyProtection="0">
      <alignment vertical="center"/>
    </xf>
    <xf numFmtId="0" fontId="4" fillId="26" borderId="13" applyNumberFormat="0" applyFont="0" applyAlignment="0" applyProtection="0">
      <alignment vertical="center"/>
    </xf>
    <xf numFmtId="0" fontId="4" fillId="26" borderId="13" applyNumberFormat="0" applyFont="0" applyAlignment="0" applyProtection="0">
      <alignment vertical="center"/>
    </xf>
    <xf numFmtId="0" fontId="4" fillId="26" borderId="13" applyNumberFormat="0" applyFont="0" applyAlignment="0" applyProtection="0">
      <alignment vertical="center"/>
    </xf>
    <xf numFmtId="0" fontId="4" fillId="26" borderId="13" applyNumberFormat="0" applyFont="0" applyAlignment="0" applyProtection="0">
      <alignment vertical="center"/>
    </xf>
    <xf numFmtId="0" fontId="4" fillId="26" borderId="13" applyNumberFormat="0" applyFont="0" applyAlignment="0" applyProtection="0">
      <alignment vertical="center"/>
    </xf>
    <xf numFmtId="0" fontId="4" fillId="26" borderId="13" applyNumberFormat="0" applyFont="0" applyAlignment="0" applyProtection="0">
      <alignment vertical="center"/>
    </xf>
    <xf numFmtId="0" fontId="4" fillId="26" borderId="13" applyNumberFormat="0" applyFont="0" applyAlignment="0" applyProtection="0">
      <alignment vertical="center"/>
    </xf>
    <xf numFmtId="0" fontId="4" fillId="26" borderId="13" applyNumberFormat="0" applyFont="0" applyAlignment="0" applyProtection="0">
      <alignment vertical="center"/>
    </xf>
    <xf numFmtId="0" fontId="4" fillId="26" borderId="13" applyNumberFormat="0" applyFont="0" applyAlignment="0" applyProtection="0">
      <alignment vertical="center"/>
    </xf>
    <xf numFmtId="0" fontId="4" fillId="26" borderId="13" applyNumberFormat="0" applyFont="0" applyAlignment="0" applyProtection="0">
      <alignment vertical="center"/>
    </xf>
    <xf numFmtId="0" fontId="4" fillId="26" borderId="13" applyNumberFormat="0" applyFont="0" applyAlignment="0" applyProtection="0">
      <alignment vertical="center"/>
    </xf>
    <xf numFmtId="0" fontId="4" fillId="26" borderId="13" applyNumberFormat="0" applyFont="0" applyAlignment="0" applyProtection="0">
      <alignment vertical="center"/>
    </xf>
    <xf numFmtId="0" fontId="4" fillId="26" borderId="13" applyNumberFormat="0" applyFont="0" applyAlignment="0" applyProtection="0">
      <alignment vertical="center"/>
    </xf>
    <xf numFmtId="0" fontId="4" fillId="26" borderId="13" applyNumberFormat="0" applyFont="0" applyAlignment="0" applyProtection="0">
      <alignment vertical="center"/>
    </xf>
    <xf numFmtId="0" fontId="4" fillId="26" borderId="13" applyNumberFormat="0" applyFont="0" applyAlignment="0" applyProtection="0">
      <alignment vertical="center"/>
    </xf>
    <xf numFmtId="0" fontId="4" fillId="26" borderId="13" applyNumberFormat="0" applyFont="0" applyAlignment="0" applyProtection="0">
      <alignment vertical="center"/>
    </xf>
    <xf numFmtId="0" fontId="4" fillId="26" borderId="13" applyNumberFormat="0" applyFont="0" applyAlignment="0" applyProtection="0">
      <alignment vertical="center"/>
    </xf>
    <xf numFmtId="0" fontId="4" fillId="26" borderId="13" applyNumberFormat="0" applyFont="0" applyAlignment="0" applyProtection="0">
      <alignment vertical="center"/>
    </xf>
    <xf numFmtId="0" fontId="4" fillId="26" borderId="13" applyNumberFormat="0" applyFont="0" applyAlignment="0" applyProtection="0">
      <alignment vertical="center"/>
    </xf>
    <xf numFmtId="0" fontId="27" fillId="62" borderId="192" applyNumberFormat="0" applyFont="0" applyAlignment="0" applyProtection="0">
      <alignment vertical="center"/>
    </xf>
    <xf numFmtId="0" fontId="4" fillId="26" borderId="13" applyNumberFormat="0" applyFont="0" applyAlignment="0" applyProtection="0">
      <alignment vertical="center"/>
    </xf>
    <xf numFmtId="0" fontId="4" fillId="26" borderId="13" applyNumberFormat="0" applyFont="0" applyAlignment="0" applyProtection="0">
      <alignment vertical="center"/>
    </xf>
    <xf numFmtId="0" fontId="4" fillId="26" borderId="13" applyNumberFormat="0" applyFont="0" applyAlignment="0" applyProtection="0">
      <alignment vertical="center"/>
    </xf>
    <xf numFmtId="0" fontId="4" fillId="26" borderId="13" applyNumberFormat="0" applyFont="0" applyAlignment="0" applyProtection="0">
      <alignment vertical="center"/>
    </xf>
    <xf numFmtId="0" fontId="4" fillId="26" borderId="13" applyNumberFormat="0" applyFont="0" applyAlignment="0" applyProtection="0">
      <alignment vertical="center"/>
    </xf>
    <xf numFmtId="0" fontId="4" fillId="26" borderId="13" applyNumberFormat="0" applyFont="0" applyAlignment="0" applyProtection="0">
      <alignment vertical="center"/>
    </xf>
    <xf numFmtId="0" fontId="4" fillId="26" borderId="13" applyNumberFormat="0" applyFont="0" applyAlignment="0" applyProtection="0">
      <alignment vertical="center"/>
    </xf>
    <xf numFmtId="0" fontId="4" fillId="26" borderId="13" applyNumberFormat="0" applyFont="0" applyAlignment="0" applyProtection="0">
      <alignment vertical="center"/>
    </xf>
    <xf numFmtId="0" fontId="4" fillId="26" borderId="13" applyNumberFormat="0" applyFont="0" applyAlignment="0" applyProtection="0">
      <alignment vertical="center"/>
    </xf>
    <xf numFmtId="0" fontId="4" fillId="26" borderId="13" applyNumberFormat="0" applyFont="0" applyAlignment="0" applyProtection="0">
      <alignment vertical="center"/>
    </xf>
    <xf numFmtId="0" fontId="4" fillId="26" borderId="13" applyNumberFormat="0" applyFont="0" applyAlignment="0" applyProtection="0">
      <alignment vertical="center"/>
    </xf>
    <xf numFmtId="0" fontId="4" fillId="26" borderId="13" applyNumberFormat="0" applyFont="0" applyAlignment="0" applyProtection="0">
      <alignment vertical="center"/>
    </xf>
    <xf numFmtId="0" fontId="4" fillId="26" borderId="13" applyNumberFormat="0" applyFont="0" applyAlignment="0" applyProtection="0">
      <alignment vertical="center"/>
    </xf>
    <xf numFmtId="0" fontId="4" fillId="26" borderId="13" applyNumberFormat="0" applyFont="0" applyAlignment="0" applyProtection="0">
      <alignment vertical="center"/>
    </xf>
    <xf numFmtId="0" fontId="4" fillId="26" borderId="13" applyNumberFormat="0" applyFont="0" applyAlignment="0" applyProtection="0">
      <alignment vertical="center"/>
    </xf>
    <xf numFmtId="0" fontId="4" fillId="26" borderId="13" applyNumberFormat="0" applyFont="0" applyAlignment="0" applyProtection="0">
      <alignment vertical="center"/>
    </xf>
    <xf numFmtId="0" fontId="4" fillId="26" borderId="13" applyNumberFormat="0" applyFont="0" applyAlignment="0" applyProtection="0">
      <alignment vertical="center"/>
    </xf>
    <xf numFmtId="0" fontId="4" fillId="26" borderId="13" applyNumberFormat="0" applyFont="0" applyAlignment="0" applyProtection="0">
      <alignment vertical="center"/>
    </xf>
    <xf numFmtId="0" fontId="4" fillId="26" borderId="13" applyNumberFormat="0" applyFont="0" applyAlignment="0" applyProtection="0">
      <alignment vertical="center"/>
    </xf>
    <xf numFmtId="0" fontId="4" fillId="26" borderId="13" applyNumberFormat="0" applyFont="0" applyAlignment="0" applyProtection="0">
      <alignment vertical="center"/>
    </xf>
    <xf numFmtId="0" fontId="4" fillId="26" borderId="13" applyNumberFormat="0" applyFont="0" applyAlignment="0" applyProtection="0">
      <alignment vertical="center"/>
    </xf>
    <xf numFmtId="0" fontId="4" fillId="26" borderId="13" applyNumberFormat="0" applyFont="0" applyAlignment="0" applyProtection="0">
      <alignment vertical="center"/>
    </xf>
    <xf numFmtId="0" fontId="4" fillId="26" borderId="13" applyNumberFormat="0" applyFont="0" applyAlignment="0" applyProtection="0">
      <alignment vertical="center"/>
    </xf>
    <xf numFmtId="0" fontId="4" fillId="26" borderId="13" applyNumberFormat="0" applyFont="0" applyAlignment="0" applyProtection="0">
      <alignment vertical="center"/>
    </xf>
    <xf numFmtId="0" fontId="4" fillId="26" borderId="13" applyNumberFormat="0" applyFont="0" applyAlignment="0" applyProtection="0">
      <alignment vertical="center"/>
    </xf>
    <xf numFmtId="0" fontId="4" fillId="26" borderId="13" applyNumberFormat="0" applyFont="0" applyAlignment="0" applyProtection="0">
      <alignment vertical="center"/>
    </xf>
    <xf numFmtId="0" fontId="4" fillId="26" borderId="13" applyNumberFormat="0" applyFont="0" applyAlignment="0" applyProtection="0">
      <alignment vertical="center"/>
    </xf>
    <xf numFmtId="0" fontId="4" fillId="26" borderId="13" applyNumberFormat="0" applyFont="0" applyAlignment="0" applyProtection="0">
      <alignment vertical="center"/>
    </xf>
    <xf numFmtId="0" fontId="4" fillId="26" borderId="13" applyNumberFormat="0" applyFont="0" applyAlignment="0" applyProtection="0">
      <alignment vertical="center"/>
    </xf>
    <xf numFmtId="0" fontId="4" fillId="26" borderId="13" applyNumberFormat="0" applyFont="0" applyAlignment="0" applyProtection="0">
      <alignment vertical="center"/>
    </xf>
    <xf numFmtId="0" fontId="4" fillId="26" borderId="13" applyNumberFormat="0" applyFont="0" applyAlignment="0" applyProtection="0">
      <alignment vertical="center"/>
    </xf>
    <xf numFmtId="0" fontId="4" fillId="26" borderId="13" applyNumberFormat="0" applyFont="0" applyAlignment="0" applyProtection="0">
      <alignment vertical="center"/>
    </xf>
    <xf numFmtId="0" fontId="4" fillId="26" borderId="13" applyNumberFormat="0" applyFont="0" applyAlignment="0" applyProtection="0">
      <alignment vertical="center"/>
    </xf>
    <xf numFmtId="0" fontId="4" fillId="26" borderId="13" applyNumberFormat="0" applyFont="0" applyAlignment="0" applyProtection="0">
      <alignment vertical="center"/>
    </xf>
    <xf numFmtId="0" fontId="4" fillId="26" borderId="13" applyNumberFormat="0" applyFont="0" applyAlignment="0" applyProtection="0">
      <alignment vertical="center"/>
    </xf>
    <xf numFmtId="0" fontId="4" fillId="26" borderId="13" applyNumberFormat="0" applyFont="0" applyAlignment="0" applyProtection="0">
      <alignment vertical="center"/>
    </xf>
    <xf numFmtId="0" fontId="4" fillId="26" borderId="13" applyNumberFormat="0" applyFont="0" applyAlignment="0" applyProtection="0">
      <alignment vertical="center"/>
    </xf>
    <xf numFmtId="0" fontId="4" fillId="26" borderId="13" applyNumberFormat="0" applyFont="0" applyAlignment="0" applyProtection="0">
      <alignment vertical="center"/>
    </xf>
    <xf numFmtId="0" fontId="4" fillId="26" borderId="13" applyNumberFormat="0" applyFont="0" applyAlignment="0" applyProtection="0">
      <alignment vertical="center"/>
    </xf>
    <xf numFmtId="0" fontId="4" fillId="26" borderId="13" applyNumberFormat="0" applyFont="0" applyAlignment="0" applyProtection="0">
      <alignment vertical="center"/>
    </xf>
    <xf numFmtId="0" fontId="4" fillId="26" borderId="13" applyNumberFormat="0" applyFont="0" applyAlignment="0" applyProtection="0">
      <alignment vertical="center"/>
    </xf>
    <xf numFmtId="0" fontId="4" fillId="26" borderId="13" applyNumberFormat="0" applyFont="0" applyAlignment="0" applyProtection="0">
      <alignment vertical="center"/>
    </xf>
    <xf numFmtId="0" fontId="4" fillId="26" borderId="13" applyNumberFormat="0" applyFont="0" applyAlignment="0" applyProtection="0">
      <alignment vertical="center"/>
    </xf>
    <xf numFmtId="0" fontId="4" fillId="26" borderId="13" applyNumberFormat="0" applyFont="0" applyAlignment="0" applyProtection="0">
      <alignment vertical="center"/>
    </xf>
    <xf numFmtId="0" fontId="4" fillId="26" borderId="13" applyNumberFormat="0" applyFont="0" applyAlignment="0" applyProtection="0">
      <alignment vertical="center"/>
    </xf>
    <xf numFmtId="0" fontId="4" fillId="26" borderId="13" applyNumberFormat="0" applyFont="0" applyAlignment="0" applyProtection="0">
      <alignment vertical="center"/>
    </xf>
    <xf numFmtId="0" fontId="4" fillId="26" borderId="13" applyNumberFormat="0" applyFont="0" applyAlignment="0" applyProtection="0">
      <alignment vertical="center"/>
    </xf>
    <xf numFmtId="0" fontId="4" fillId="26" borderId="13" applyNumberFormat="0" applyFont="0" applyAlignment="0" applyProtection="0">
      <alignment vertical="center"/>
    </xf>
    <xf numFmtId="0" fontId="4" fillId="26" borderId="13" applyNumberFormat="0" applyFont="0" applyAlignment="0" applyProtection="0">
      <alignment vertical="center"/>
    </xf>
    <xf numFmtId="0" fontId="4" fillId="26" borderId="13" applyNumberFormat="0" applyFont="0" applyAlignment="0" applyProtection="0">
      <alignment vertical="center"/>
    </xf>
    <xf numFmtId="0" fontId="4" fillId="26" borderId="13" applyNumberFormat="0" applyFont="0" applyAlignment="0" applyProtection="0">
      <alignment vertical="center"/>
    </xf>
    <xf numFmtId="0" fontId="4" fillId="26" borderId="13" applyNumberFormat="0" applyFont="0" applyAlignment="0" applyProtection="0">
      <alignment vertical="center"/>
    </xf>
    <xf numFmtId="0" fontId="4" fillId="26" borderId="13" applyNumberFormat="0" applyFont="0" applyAlignment="0" applyProtection="0">
      <alignment vertical="center"/>
    </xf>
    <xf numFmtId="0" fontId="4" fillId="26" borderId="13" applyNumberFormat="0" applyFont="0" applyAlignment="0" applyProtection="0">
      <alignment vertical="center"/>
    </xf>
    <xf numFmtId="0" fontId="4" fillId="26" borderId="13" applyNumberFormat="0" applyFont="0" applyAlignment="0" applyProtection="0">
      <alignment vertical="center"/>
    </xf>
    <xf numFmtId="0" fontId="4" fillId="26" borderId="13" applyNumberFormat="0" applyFont="0" applyAlignment="0" applyProtection="0">
      <alignment vertical="center"/>
    </xf>
    <xf numFmtId="0" fontId="4" fillId="26" borderId="13" applyNumberFormat="0" applyFont="0" applyAlignment="0" applyProtection="0">
      <alignment vertical="center"/>
    </xf>
    <xf numFmtId="0" fontId="4" fillId="26" borderId="13" applyNumberFormat="0" applyFont="0" applyAlignment="0" applyProtection="0">
      <alignment vertical="center"/>
    </xf>
    <xf numFmtId="0" fontId="4" fillId="26" borderId="13" applyNumberFormat="0" applyFont="0" applyAlignment="0" applyProtection="0">
      <alignment vertical="center"/>
    </xf>
    <xf numFmtId="0" fontId="4" fillId="26" borderId="13" applyNumberFormat="0" applyFont="0" applyAlignment="0" applyProtection="0">
      <alignment vertical="center"/>
    </xf>
    <xf numFmtId="0" fontId="4" fillId="26" borderId="13" applyNumberFormat="0" applyFont="0" applyAlignment="0" applyProtection="0">
      <alignment vertical="center"/>
    </xf>
    <xf numFmtId="0" fontId="4" fillId="26" borderId="13" applyNumberFormat="0" applyFont="0" applyAlignment="0" applyProtection="0">
      <alignment vertical="center"/>
    </xf>
    <xf numFmtId="0" fontId="4" fillId="26" borderId="13" applyNumberFormat="0" applyFont="0" applyAlignment="0" applyProtection="0">
      <alignment vertical="center"/>
    </xf>
    <xf numFmtId="0" fontId="4" fillId="26" borderId="13" applyNumberFormat="0" applyFont="0" applyAlignment="0" applyProtection="0">
      <alignment vertical="center"/>
    </xf>
    <xf numFmtId="0" fontId="4" fillId="26" borderId="13" applyNumberFormat="0" applyFont="0" applyAlignment="0" applyProtection="0">
      <alignment vertical="center"/>
    </xf>
    <xf numFmtId="0" fontId="4" fillId="26" borderId="13" applyNumberFormat="0" applyFont="0" applyAlignment="0" applyProtection="0">
      <alignment vertical="center"/>
    </xf>
    <xf numFmtId="0" fontId="4" fillId="26" borderId="13" applyNumberFormat="0" applyFont="0" applyAlignment="0" applyProtection="0">
      <alignment vertical="center"/>
    </xf>
    <xf numFmtId="0" fontId="4" fillId="26" borderId="13" applyNumberFormat="0" applyFont="0" applyAlignment="0" applyProtection="0">
      <alignment vertical="center"/>
    </xf>
    <xf numFmtId="0" fontId="4" fillId="26" borderId="13" applyNumberFormat="0" applyFont="0" applyAlignment="0" applyProtection="0">
      <alignment vertical="center"/>
    </xf>
    <xf numFmtId="0" fontId="4" fillId="26" borderId="13" applyNumberFormat="0" applyFont="0" applyAlignment="0" applyProtection="0">
      <alignment vertical="center"/>
    </xf>
    <xf numFmtId="0" fontId="4" fillId="26" borderId="13" applyNumberFormat="0" applyFont="0" applyAlignment="0" applyProtection="0">
      <alignment vertical="center"/>
    </xf>
    <xf numFmtId="0" fontId="4" fillId="26" borderId="13" applyNumberFormat="0" applyFont="0" applyAlignment="0" applyProtection="0">
      <alignment vertical="center"/>
    </xf>
    <xf numFmtId="0" fontId="4" fillId="26" borderId="13" applyNumberFormat="0" applyFont="0" applyAlignment="0" applyProtection="0">
      <alignment vertical="center"/>
    </xf>
    <xf numFmtId="0" fontId="4" fillId="26" borderId="13" applyNumberFormat="0" applyFont="0" applyAlignment="0" applyProtection="0">
      <alignment vertical="center"/>
    </xf>
    <xf numFmtId="0" fontId="4" fillId="26" borderId="13" applyNumberFormat="0" applyFont="0" applyAlignment="0" applyProtection="0">
      <alignment vertical="center"/>
    </xf>
    <xf numFmtId="0" fontId="4" fillId="26" borderId="13" applyNumberFormat="0" applyFont="0" applyAlignment="0" applyProtection="0">
      <alignment vertical="center"/>
    </xf>
    <xf numFmtId="0" fontId="4" fillId="26" borderId="13" applyNumberFormat="0" applyFont="0" applyAlignment="0" applyProtection="0">
      <alignment vertical="center"/>
    </xf>
    <xf numFmtId="0" fontId="4" fillId="26" borderId="13" applyNumberFormat="0" applyFont="0" applyAlignment="0" applyProtection="0">
      <alignment vertical="center"/>
    </xf>
    <xf numFmtId="0" fontId="4" fillId="26" borderId="13" applyNumberFormat="0" applyFont="0" applyAlignment="0" applyProtection="0">
      <alignment vertical="center"/>
    </xf>
    <xf numFmtId="0" fontId="4" fillId="26" borderId="13" applyNumberFormat="0" applyFont="0" applyAlignment="0" applyProtection="0">
      <alignment vertical="center"/>
    </xf>
    <xf numFmtId="0" fontId="4" fillId="26" borderId="13" applyNumberFormat="0" applyFont="0" applyAlignment="0" applyProtection="0">
      <alignment vertical="center"/>
    </xf>
    <xf numFmtId="0" fontId="4" fillId="26" borderId="13" applyNumberFormat="0" applyFont="0" applyAlignment="0" applyProtection="0">
      <alignment vertical="center"/>
    </xf>
    <xf numFmtId="0" fontId="4" fillId="26" borderId="13" applyNumberFormat="0" applyFont="0" applyAlignment="0" applyProtection="0">
      <alignment vertical="center"/>
    </xf>
    <xf numFmtId="0" fontId="4" fillId="26" borderId="13" applyNumberFormat="0" applyFont="0" applyAlignment="0" applyProtection="0">
      <alignment vertical="center"/>
    </xf>
    <xf numFmtId="0" fontId="4" fillId="26" borderId="13" applyNumberFormat="0" applyFont="0" applyAlignment="0" applyProtection="0">
      <alignment vertical="center"/>
    </xf>
    <xf numFmtId="0" fontId="4" fillId="26" borderId="13" applyNumberFormat="0" applyFont="0" applyAlignment="0" applyProtection="0">
      <alignment vertical="center"/>
    </xf>
    <xf numFmtId="0" fontId="4" fillId="26" borderId="13" applyNumberFormat="0" applyFont="0" applyAlignment="0" applyProtection="0">
      <alignment vertical="center"/>
    </xf>
    <xf numFmtId="0" fontId="4" fillId="26" borderId="13" applyNumberFormat="0" applyFont="0" applyAlignment="0" applyProtection="0">
      <alignment vertical="center"/>
    </xf>
    <xf numFmtId="0" fontId="4" fillId="26" borderId="13" applyNumberFormat="0" applyFont="0" applyAlignment="0" applyProtection="0">
      <alignment vertical="center"/>
    </xf>
    <xf numFmtId="0" fontId="4" fillId="26" borderId="13" applyNumberFormat="0" applyFont="0" applyAlignment="0" applyProtection="0">
      <alignment vertical="center"/>
    </xf>
    <xf numFmtId="0" fontId="4" fillId="26" borderId="13" applyNumberFormat="0" applyFont="0" applyAlignment="0" applyProtection="0">
      <alignment vertical="center"/>
    </xf>
    <xf numFmtId="0" fontId="4" fillId="26" borderId="13" applyNumberFormat="0" applyFont="0" applyAlignment="0" applyProtection="0">
      <alignment vertical="center"/>
    </xf>
    <xf numFmtId="0" fontId="4" fillId="26" borderId="13" applyNumberFormat="0" applyFont="0" applyAlignment="0" applyProtection="0">
      <alignment vertical="center"/>
    </xf>
    <xf numFmtId="0" fontId="4" fillId="26" borderId="13" applyNumberFormat="0" applyFont="0" applyAlignment="0" applyProtection="0">
      <alignment vertical="center"/>
    </xf>
    <xf numFmtId="0" fontId="4" fillId="26" borderId="13" applyNumberFormat="0" applyFont="0" applyAlignment="0" applyProtection="0">
      <alignment vertical="center"/>
    </xf>
    <xf numFmtId="0" fontId="4" fillId="26" borderId="13" applyNumberFormat="0" applyFont="0" applyAlignment="0" applyProtection="0">
      <alignment vertical="center"/>
    </xf>
    <xf numFmtId="0" fontId="4" fillId="26" borderId="13" applyNumberFormat="0" applyFont="0" applyAlignment="0" applyProtection="0">
      <alignment vertical="center"/>
    </xf>
    <xf numFmtId="0" fontId="4" fillId="26" borderId="13" applyNumberFormat="0" applyFont="0" applyAlignment="0" applyProtection="0">
      <alignment vertical="center"/>
    </xf>
    <xf numFmtId="0" fontId="4" fillId="26" borderId="13" applyNumberFormat="0" applyFont="0" applyAlignment="0" applyProtection="0">
      <alignment vertical="center"/>
    </xf>
    <xf numFmtId="0" fontId="4" fillId="26" borderId="13" applyNumberFormat="0" applyFont="0" applyAlignment="0" applyProtection="0">
      <alignment vertical="center"/>
    </xf>
    <xf numFmtId="0" fontId="4" fillId="26" borderId="13" applyNumberFormat="0" applyFont="0" applyAlignment="0" applyProtection="0">
      <alignment vertical="center"/>
    </xf>
    <xf numFmtId="0" fontId="4" fillId="26" borderId="13" applyNumberFormat="0" applyFont="0" applyAlignment="0" applyProtection="0">
      <alignment vertical="center"/>
    </xf>
    <xf numFmtId="0" fontId="4" fillId="26" borderId="13" applyNumberFormat="0" applyFont="0" applyAlignment="0" applyProtection="0">
      <alignment vertical="center"/>
    </xf>
    <xf numFmtId="0" fontId="4" fillId="26" borderId="13" applyNumberFormat="0" applyFont="0" applyAlignment="0" applyProtection="0">
      <alignment vertical="center"/>
    </xf>
    <xf numFmtId="0" fontId="4" fillId="26" borderId="13" applyNumberFormat="0" applyFont="0" applyAlignment="0" applyProtection="0">
      <alignment vertical="center"/>
    </xf>
    <xf numFmtId="0" fontId="4" fillId="26" borderId="13" applyNumberFormat="0" applyFont="0" applyAlignment="0" applyProtection="0">
      <alignment vertical="center"/>
    </xf>
    <xf numFmtId="0" fontId="4" fillId="26" borderId="13" applyNumberFormat="0" applyFont="0" applyAlignment="0" applyProtection="0">
      <alignment vertical="center"/>
    </xf>
    <xf numFmtId="0" fontId="4" fillId="26" borderId="13" applyNumberFormat="0" applyFont="0" applyAlignment="0" applyProtection="0">
      <alignment vertical="center"/>
    </xf>
    <xf numFmtId="0" fontId="4" fillId="26" borderId="13" applyNumberFormat="0" applyFont="0" applyAlignment="0" applyProtection="0">
      <alignment vertical="center"/>
    </xf>
    <xf numFmtId="0" fontId="4" fillId="26" borderId="13" applyNumberFormat="0" applyFont="0" applyAlignment="0" applyProtection="0">
      <alignment vertical="center"/>
    </xf>
    <xf numFmtId="0" fontId="4" fillId="26" borderId="13" applyNumberFormat="0" applyFont="0" applyAlignment="0" applyProtection="0">
      <alignment vertical="center"/>
    </xf>
    <xf numFmtId="0" fontId="4" fillId="26" borderId="13" applyNumberFormat="0" applyFont="0" applyAlignment="0" applyProtection="0">
      <alignment vertical="center"/>
    </xf>
    <xf numFmtId="0" fontId="4" fillId="26" borderId="13" applyNumberFormat="0" applyFont="0" applyAlignment="0" applyProtection="0">
      <alignment vertical="center"/>
    </xf>
    <xf numFmtId="0" fontId="4" fillId="26" borderId="13" applyNumberFormat="0" applyFont="0" applyAlignment="0" applyProtection="0">
      <alignment vertical="center"/>
    </xf>
    <xf numFmtId="0" fontId="4" fillId="26" borderId="13" applyNumberFormat="0" applyFont="0" applyAlignment="0" applyProtection="0">
      <alignment vertical="center"/>
    </xf>
    <xf numFmtId="0" fontId="4" fillId="26" borderId="13" applyNumberFormat="0" applyFont="0" applyAlignment="0" applyProtection="0">
      <alignment vertical="center"/>
    </xf>
    <xf numFmtId="0" fontId="4" fillId="26" borderId="13" applyNumberFormat="0" applyFont="0" applyAlignment="0" applyProtection="0">
      <alignment vertical="center"/>
    </xf>
    <xf numFmtId="0" fontId="4" fillId="26" borderId="13" applyNumberFormat="0" applyFont="0" applyAlignment="0" applyProtection="0">
      <alignment vertical="center"/>
    </xf>
    <xf numFmtId="0" fontId="4" fillId="26" borderId="13" applyNumberFormat="0" applyFont="0" applyAlignment="0" applyProtection="0">
      <alignment vertical="center"/>
    </xf>
    <xf numFmtId="0" fontId="4" fillId="26" borderId="13" applyNumberFormat="0" applyFont="0" applyAlignment="0" applyProtection="0">
      <alignment vertical="center"/>
    </xf>
    <xf numFmtId="0" fontId="4" fillId="26" borderId="13" applyNumberFormat="0" applyFont="0" applyAlignment="0" applyProtection="0">
      <alignment vertical="center"/>
    </xf>
    <xf numFmtId="0" fontId="4" fillId="26" borderId="13" applyNumberFormat="0" applyFont="0" applyAlignment="0" applyProtection="0">
      <alignment vertical="center"/>
    </xf>
    <xf numFmtId="0" fontId="4" fillId="26" borderId="13" applyNumberFormat="0" applyFont="0" applyAlignment="0" applyProtection="0">
      <alignment vertical="center"/>
    </xf>
    <xf numFmtId="0" fontId="4" fillId="26" borderId="13" applyNumberFormat="0" applyFont="0" applyAlignment="0" applyProtection="0">
      <alignment vertical="center"/>
    </xf>
    <xf numFmtId="0" fontId="4" fillId="26" borderId="13" applyNumberFormat="0" applyFont="0" applyAlignment="0" applyProtection="0">
      <alignment vertical="center"/>
    </xf>
    <xf numFmtId="0" fontId="4" fillId="26" borderId="13" applyNumberFormat="0" applyFont="0" applyAlignment="0" applyProtection="0">
      <alignment vertical="center"/>
    </xf>
    <xf numFmtId="0" fontId="4" fillId="26" borderId="13" applyNumberFormat="0" applyFont="0" applyAlignment="0" applyProtection="0">
      <alignment vertical="center"/>
    </xf>
    <xf numFmtId="0" fontId="4" fillId="26" borderId="13" applyNumberFormat="0" applyFont="0" applyAlignment="0" applyProtection="0">
      <alignment vertical="center"/>
    </xf>
    <xf numFmtId="0" fontId="4" fillId="26" borderId="13" applyNumberFormat="0" applyFont="0" applyAlignment="0" applyProtection="0">
      <alignment vertical="center"/>
    </xf>
    <xf numFmtId="0" fontId="4" fillId="26" borderId="13" applyNumberFormat="0" applyFont="0" applyAlignment="0" applyProtection="0">
      <alignment vertical="center"/>
    </xf>
    <xf numFmtId="0" fontId="4" fillId="26" borderId="13" applyNumberFormat="0" applyFont="0" applyAlignment="0" applyProtection="0">
      <alignment vertical="center"/>
    </xf>
    <xf numFmtId="0" fontId="4" fillId="26" borderId="13" applyNumberFormat="0" applyFont="0" applyAlignment="0" applyProtection="0">
      <alignment vertical="center"/>
    </xf>
    <xf numFmtId="0" fontId="4" fillId="26" borderId="13" applyNumberFormat="0" applyFont="0" applyAlignment="0" applyProtection="0">
      <alignment vertical="center"/>
    </xf>
    <xf numFmtId="0" fontId="4" fillId="26" borderId="13" applyNumberFormat="0" applyFont="0" applyAlignment="0" applyProtection="0">
      <alignment vertical="center"/>
    </xf>
    <xf numFmtId="0" fontId="4" fillId="26" borderId="13" applyNumberFormat="0" applyFont="0" applyAlignment="0" applyProtection="0">
      <alignment vertical="center"/>
    </xf>
    <xf numFmtId="0" fontId="4" fillId="26" borderId="13" applyNumberFormat="0" applyFont="0" applyAlignment="0" applyProtection="0">
      <alignment vertical="center"/>
    </xf>
    <xf numFmtId="0" fontId="4" fillId="26" borderId="13" applyNumberFormat="0" applyFont="0" applyAlignment="0" applyProtection="0">
      <alignment vertical="center"/>
    </xf>
    <xf numFmtId="0" fontId="4" fillId="26" borderId="13" applyNumberFormat="0" applyFont="0" applyAlignment="0" applyProtection="0">
      <alignment vertical="center"/>
    </xf>
    <xf numFmtId="0" fontId="4" fillId="26" borderId="13" applyNumberFormat="0" applyFont="0" applyAlignment="0" applyProtection="0">
      <alignment vertical="center"/>
    </xf>
    <xf numFmtId="0" fontId="4" fillId="26" borderId="13" applyNumberFormat="0" applyFont="0" applyAlignment="0" applyProtection="0">
      <alignment vertical="center"/>
    </xf>
    <xf numFmtId="0" fontId="4" fillId="26" borderId="13" applyNumberFormat="0" applyFont="0" applyAlignment="0" applyProtection="0">
      <alignment vertical="center"/>
    </xf>
    <xf numFmtId="0" fontId="4" fillId="26" borderId="13" applyNumberFormat="0" applyFont="0" applyAlignment="0" applyProtection="0">
      <alignment vertical="center"/>
    </xf>
    <xf numFmtId="0" fontId="4" fillId="26" borderId="13" applyNumberFormat="0" applyFont="0" applyAlignment="0" applyProtection="0">
      <alignment vertical="center"/>
    </xf>
    <xf numFmtId="0" fontId="4" fillId="26" borderId="13" applyNumberFormat="0" applyFont="0" applyAlignment="0" applyProtection="0">
      <alignment vertical="center"/>
    </xf>
    <xf numFmtId="0" fontId="4" fillId="26" borderId="13" applyNumberFormat="0" applyFont="0" applyAlignment="0" applyProtection="0">
      <alignment vertical="center"/>
    </xf>
    <xf numFmtId="0" fontId="4" fillId="26" borderId="13" applyNumberFormat="0" applyFont="0" applyAlignment="0" applyProtection="0">
      <alignment vertical="center"/>
    </xf>
    <xf numFmtId="0" fontId="4" fillId="26" borderId="13" applyNumberFormat="0" applyFont="0" applyAlignment="0" applyProtection="0">
      <alignment vertical="center"/>
    </xf>
    <xf numFmtId="0" fontId="4" fillId="26" borderId="13" applyNumberFormat="0" applyFont="0" applyAlignment="0" applyProtection="0">
      <alignment vertical="center"/>
    </xf>
    <xf numFmtId="0" fontId="4" fillId="26" borderId="13" applyNumberFormat="0" applyFont="0" applyAlignment="0" applyProtection="0">
      <alignment vertical="center"/>
    </xf>
    <xf numFmtId="0" fontId="4" fillId="26" borderId="13" applyNumberFormat="0" applyFont="0" applyAlignment="0" applyProtection="0">
      <alignment vertical="center"/>
    </xf>
    <xf numFmtId="0" fontId="4" fillId="26" borderId="13" applyNumberFormat="0" applyFont="0" applyAlignment="0" applyProtection="0">
      <alignment vertical="center"/>
    </xf>
    <xf numFmtId="0" fontId="4" fillId="26" borderId="13" applyNumberFormat="0" applyFont="0" applyAlignment="0" applyProtection="0">
      <alignment vertical="center"/>
    </xf>
    <xf numFmtId="0" fontId="4" fillId="26" borderId="13" applyNumberFormat="0" applyFont="0" applyAlignment="0" applyProtection="0">
      <alignment vertical="center"/>
    </xf>
    <xf numFmtId="0" fontId="4" fillId="26" borderId="13" applyNumberFormat="0" applyFont="0" applyAlignment="0" applyProtection="0">
      <alignment vertical="center"/>
    </xf>
    <xf numFmtId="0" fontId="4" fillId="26" borderId="13" applyNumberFormat="0" applyFont="0" applyAlignment="0" applyProtection="0">
      <alignment vertical="center"/>
    </xf>
    <xf numFmtId="0" fontId="4" fillId="26" borderId="13" applyNumberFormat="0" applyFont="0" applyAlignment="0" applyProtection="0">
      <alignment vertical="center"/>
    </xf>
    <xf numFmtId="0" fontId="4" fillId="26" borderId="13" applyNumberFormat="0" applyFont="0" applyAlignment="0" applyProtection="0">
      <alignment vertical="center"/>
    </xf>
    <xf numFmtId="0" fontId="4" fillId="26" borderId="13" applyNumberFormat="0" applyFont="0" applyAlignment="0" applyProtection="0">
      <alignment vertical="center"/>
    </xf>
    <xf numFmtId="0" fontId="4" fillId="26" borderId="13" applyNumberFormat="0" applyFont="0" applyAlignment="0" applyProtection="0">
      <alignment vertical="center"/>
    </xf>
    <xf numFmtId="0" fontId="4" fillId="26" borderId="13" applyNumberFormat="0" applyFont="0" applyAlignment="0" applyProtection="0">
      <alignment vertical="center"/>
    </xf>
    <xf numFmtId="0" fontId="4" fillId="26" borderId="13" applyNumberFormat="0" applyFont="0" applyAlignment="0" applyProtection="0">
      <alignment vertical="center"/>
    </xf>
    <xf numFmtId="0" fontId="4" fillId="26" borderId="13" applyNumberFormat="0" applyFont="0" applyAlignment="0" applyProtection="0">
      <alignment vertical="center"/>
    </xf>
    <xf numFmtId="0" fontId="4" fillId="26" borderId="13" applyNumberFormat="0" applyFont="0" applyAlignment="0" applyProtection="0">
      <alignment vertical="center"/>
    </xf>
    <xf numFmtId="0" fontId="4" fillId="26" borderId="13" applyNumberFormat="0" applyFont="0" applyAlignment="0" applyProtection="0">
      <alignment vertical="center"/>
    </xf>
    <xf numFmtId="0" fontId="4" fillId="26" borderId="13" applyNumberFormat="0" applyFont="0" applyAlignment="0" applyProtection="0">
      <alignment vertical="center"/>
    </xf>
    <xf numFmtId="0" fontId="4" fillId="26" borderId="13" applyNumberFormat="0" applyFont="0" applyAlignment="0" applyProtection="0">
      <alignment vertical="center"/>
    </xf>
    <xf numFmtId="0" fontId="4" fillId="26" borderId="13" applyNumberFormat="0" applyFont="0" applyAlignment="0" applyProtection="0">
      <alignment vertical="center"/>
    </xf>
    <xf numFmtId="0" fontId="4" fillId="26" borderId="13" applyNumberFormat="0" applyFont="0" applyAlignment="0" applyProtection="0">
      <alignment vertical="center"/>
    </xf>
    <xf numFmtId="0" fontId="4" fillId="26" borderId="13" applyNumberFormat="0" applyFont="0" applyAlignment="0" applyProtection="0">
      <alignment vertical="center"/>
    </xf>
    <xf numFmtId="0" fontId="4" fillId="26" borderId="13" applyNumberFormat="0" applyFont="0" applyAlignment="0" applyProtection="0">
      <alignment vertical="center"/>
    </xf>
    <xf numFmtId="0" fontId="4" fillId="26" borderId="13" applyNumberFormat="0" applyFont="0" applyAlignment="0" applyProtection="0">
      <alignment vertical="center"/>
    </xf>
    <xf numFmtId="0" fontId="4" fillId="26" borderId="13" applyNumberFormat="0" applyFont="0" applyAlignment="0" applyProtection="0">
      <alignment vertical="center"/>
    </xf>
    <xf numFmtId="0" fontId="4" fillId="26" borderId="13" applyNumberFormat="0" applyFont="0" applyAlignment="0" applyProtection="0">
      <alignment vertical="center"/>
    </xf>
    <xf numFmtId="0" fontId="4" fillId="26" borderId="13" applyNumberFormat="0" applyFont="0" applyAlignment="0" applyProtection="0">
      <alignment vertical="center"/>
    </xf>
    <xf numFmtId="0" fontId="4" fillId="26" borderId="13" applyNumberFormat="0" applyFont="0" applyAlignment="0" applyProtection="0">
      <alignment vertical="center"/>
    </xf>
    <xf numFmtId="0" fontId="4" fillId="26" borderId="13" applyNumberFormat="0" applyFont="0" applyAlignment="0" applyProtection="0">
      <alignment vertical="center"/>
    </xf>
    <xf numFmtId="0" fontId="4" fillId="26" borderId="13" applyNumberFormat="0" applyFont="0" applyAlignment="0" applyProtection="0">
      <alignment vertical="center"/>
    </xf>
    <xf numFmtId="0" fontId="4" fillId="26" borderId="13" applyNumberFormat="0" applyFont="0" applyAlignment="0" applyProtection="0">
      <alignment vertical="center"/>
    </xf>
    <xf numFmtId="0" fontId="4" fillId="26" borderId="13" applyNumberFormat="0" applyFont="0" applyAlignment="0" applyProtection="0">
      <alignment vertical="center"/>
    </xf>
    <xf numFmtId="0" fontId="4" fillId="26" borderId="13" applyNumberFormat="0" applyFont="0" applyAlignment="0" applyProtection="0">
      <alignment vertical="center"/>
    </xf>
    <xf numFmtId="0" fontId="4" fillId="26" borderId="13" applyNumberFormat="0" applyFont="0" applyAlignment="0" applyProtection="0">
      <alignment vertical="center"/>
    </xf>
    <xf numFmtId="0" fontId="4" fillId="26" borderId="13" applyNumberFormat="0" applyFont="0" applyAlignment="0" applyProtection="0">
      <alignment vertical="center"/>
    </xf>
    <xf numFmtId="0" fontId="4" fillId="26" borderId="13" applyNumberFormat="0" applyFont="0" applyAlignment="0" applyProtection="0">
      <alignment vertical="center"/>
    </xf>
    <xf numFmtId="0" fontId="4" fillId="26" borderId="13" applyNumberFormat="0" applyFont="0" applyAlignment="0" applyProtection="0">
      <alignment vertical="center"/>
    </xf>
    <xf numFmtId="0" fontId="4" fillId="26" borderId="13" applyNumberFormat="0" applyFont="0" applyAlignment="0" applyProtection="0">
      <alignment vertical="center"/>
    </xf>
    <xf numFmtId="0" fontId="4" fillId="26" borderId="13" applyNumberFormat="0" applyFont="0" applyAlignment="0" applyProtection="0">
      <alignment vertical="center"/>
    </xf>
    <xf numFmtId="0" fontId="4" fillId="26" borderId="13" applyNumberFormat="0" applyFont="0" applyAlignment="0" applyProtection="0">
      <alignment vertical="center"/>
    </xf>
    <xf numFmtId="0" fontId="4" fillId="26" borderId="13" applyNumberFormat="0" applyFont="0" applyAlignment="0" applyProtection="0">
      <alignment vertical="center"/>
    </xf>
    <xf numFmtId="0" fontId="4" fillId="26" borderId="13" applyNumberFormat="0" applyFont="0" applyAlignment="0" applyProtection="0">
      <alignment vertical="center"/>
    </xf>
    <xf numFmtId="0" fontId="4" fillId="26" borderId="13" applyNumberFormat="0" applyFont="0" applyAlignment="0" applyProtection="0">
      <alignment vertical="center"/>
    </xf>
    <xf numFmtId="0" fontId="4" fillId="26" borderId="13" applyNumberFormat="0" applyFont="0" applyAlignment="0" applyProtection="0">
      <alignment vertical="center"/>
    </xf>
    <xf numFmtId="0" fontId="4" fillId="26" borderId="13" applyNumberFormat="0" applyFont="0" applyAlignment="0" applyProtection="0">
      <alignment vertical="center"/>
    </xf>
    <xf numFmtId="0" fontId="4" fillId="26" borderId="13" applyNumberFormat="0" applyFont="0" applyAlignment="0" applyProtection="0">
      <alignment vertical="center"/>
    </xf>
    <xf numFmtId="0" fontId="4" fillId="26" borderId="13" applyNumberFormat="0" applyFont="0" applyAlignment="0" applyProtection="0">
      <alignment vertical="center"/>
    </xf>
    <xf numFmtId="0" fontId="4" fillId="26" borderId="13" applyNumberFormat="0" applyFont="0" applyAlignment="0" applyProtection="0">
      <alignment vertical="center"/>
    </xf>
    <xf numFmtId="0" fontId="4" fillId="26" borderId="13" applyNumberFormat="0" applyFont="0" applyAlignment="0" applyProtection="0">
      <alignment vertical="center"/>
    </xf>
    <xf numFmtId="0" fontId="4" fillId="26" borderId="13" applyNumberFormat="0" applyFont="0" applyAlignment="0" applyProtection="0">
      <alignment vertical="center"/>
    </xf>
    <xf numFmtId="0" fontId="4" fillId="26" borderId="13" applyNumberFormat="0" applyFont="0" applyAlignment="0" applyProtection="0">
      <alignment vertical="center"/>
    </xf>
    <xf numFmtId="0" fontId="4" fillId="26" borderId="13" applyNumberFormat="0" applyFont="0" applyAlignment="0" applyProtection="0">
      <alignment vertical="center"/>
    </xf>
    <xf numFmtId="0" fontId="4" fillId="26" borderId="13" applyNumberFormat="0" applyFont="0" applyAlignment="0" applyProtection="0">
      <alignment vertical="center"/>
    </xf>
    <xf numFmtId="0" fontId="4" fillId="26" borderId="13" applyNumberFormat="0" applyFont="0" applyAlignment="0" applyProtection="0">
      <alignment vertical="center"/>
    </xf>
    <xf numFmtId="0" fontId="4" fillId="26" borderId="13" applyNumberFormat="0" applyFont="0" applyAlignment="0" applyProtection="0">
      <alignment vertical="center"/>
    </xf>
    <xf numFmtId="0" fontId="4" fillId="26" borderId="13" applyNumberFormat="0" applyFont="0" applyAlignment="0" applyProtection="0">
      <alignment vertical="center"/>
    </xf>
    <xf numFmtId="0" fontId="4" fillId="26" borderId="13" applyNumberFormat="0" applyFont="0" applyAlignment="0" applyProtection="0">
      <alignment vertical="center"/>
    </xf>
    <xf numFmtId="0" fontId="4" fillId="26" borderId="13" applyNumberFormat="0" applyFont="0" applyAlignment="0" applyProtection="0">
      <alignment vertical="center"/>
    </xf>
    <xf numFmtId="0" fontId="4" fillId="26" borderId="13" applyNumberFormat="0" applyFont="0" applyAlignment="0" applyProtection="0">
      <alignment vertical="center"/>
    </xf>
    <xf numFmtId="0" fontId="4" fillId="26" borderId="13" applyNumberFormat="0" applyFont="0" applyAlignment="0" applyProtection="0">
      <alignment vertical="center"/>
    </xf>
    <xf numFmtId="0" fontId="4" fillId="26" borderId="13" applyNumberFormat="0" applyFont="0" applyAlignment="0" applyProtection="0">
      <alignment vertical="center"/>
    </xf>
    <xf numFmtId="0" fontId="4" fillId="26" borderId="13" applyNumberFormat="0" applyFont="0" applyAlignment="0" applyProtection="0">
      <alignment vertical="center"/>
    </xf>
    <xf numFmtId="0" fontId="4" fillId="26" borderId="13" applyNumberFormat="0" applyFont="0" applyAlignment="0" applyProtection="0">
      <alignment vertical="center"/>
    </xf>
    <xf numFmtId="0" fontId="4" fillId="26" borderId="13" applyNumberFormat="0" applyFont="0" applyAlignment="0" applyProtection="0">
      <alignment vertical="center"/>
    </xf>
    <xf numFmtId="0" fontId="4" fillId="26" borderId="13" applyNumberFormat="0" applyFont="0" applyAlignment="0" applyProtection="0">
      <alignment vertical="center"/>
    </xf>
    <xf numFmtId="0" fontId="4" fillId="26" borderId="13" applyNumberFormat="0" applyFont="0" applyAlignment="0" applyProtection="0">
      <alignment vertical="center"/>
    </xf>
    <xf numFmtId="0" fontId="4" fillId="26" borderId="13" applyNumberFormat="0" applyFont="0" applyAlignment="0" applyProtection="0">
      <alignment vertical="center"/>
    </xf>
    <xf numFmtId="0" fontId="4" fillId="26" borderId="13" applyNumberFormat="0" applyFont="0" applyAlignment="0" applyProtection="0">
      <alignment vertical="center"/>
    </xf>
    <xf numFmtId="0" fontId="4" fillId="26" borderId="13" applyNumberFormat="0" applyFont="0" applyAlignment="0" applyProtection="0">
      <alignment vertical="center"/>
    </xf>
    <xf numFmtId="0" fontId="4" fillId="26" borderId="13" applyNumberFormat="0" applyFont="0" applyAlignment="0" applyProtection="0">
      <alignment vertical="center"/>
    </xf>
    <xf numFmtId="0" fontId="4" fillId="26" borderId="13" applyNumberFormat="0" applyFont="0" applyAlignment="0" applyProtection="0">
      <alignment vertical="center"/>
    </xf>
    <xf numFmtId="0" fontId="4" fillId="26" borderId="13" applyNumberFormat="0" applyFont="0" applyAlignment="0" applyProtection="0">
      <alignment vertical="center"/>
    </xf>
    <xf numFmtId="0" fontId="4" fillId="26" borderId="13" applyNumberFormat="0" applyFont="0" applyAlignment="0" applyProtection="0">
      <alignment vertical="center"/>
    </xf>
    <xf numFmtId="0" fontId="4" fillId="26" borderId="13" applyNumberFormat="0" applyFont="0" applyAlignment="0" applyProtection="0">
      <alignment vertical="center"/>
    </xf>
    <xf numFmtId="0" fontId="4" fillId="26" borderId="13" applyNumberFormat="0" applyFont="0" applyAlignment="0" applyProtection="0">
      <alignment vertical="center"/>
    </xf>
    <xf numFmtId="0" fontId="4" fillId="26" borderId="13" applyNumberFormat="0" applyFont="0" applyAlignment="0" applyProtection="0">
      <alignment vertical="center"/>
    </xf>
    <xf numFmtId="0" fontId="4" fillId="26" borderId="13" applyNumberFormat="0" applyFont="0" applyAlignment="0" applyProtection="0">
      <alignment vertical="center"/>
    </xf>
    <xf numFmtId="0" fontId="4" fillId="26" borderId="13" applyNumberFormat="0" applyFont="0" applyAlignment="0" applyProtection="0">
      <alignment vertical="center"/>
    </xf>
    <xf numFmtId="0" fontId="4" fillId="26" borderId="13" applyNumberFormat="0" applyFont="0" applyAlignment="0" applyProtection="0">
      <alignment vertical="center"/>
    </xf>
    <xf numFmtId="0" fontId="4" fillId="26" borderId="13" applyNumberFormat="0" applyFont="0" applyAlignment="0" applyProtection="0">
      <alignment vertical="center"/>
    </xf>
    <xf numFmtId="0" fontId="4" fillId="26" borderId="13" applyNumberFormat="0" applyFont="0" applyAlignment="0" applyProtection="0">
      <alignment vertical="center"/>
    </xf>
    <xf numFmtId="0" fontId="4" fillId="26" borderId="13" applyNumberFormat="0" applyFont="0" applyAlignment="0" applyProtection="0">
      <alignment vertical="center"/>
    </xf>
    <xf numFmtId="0" fontId="4" fillId="26" borderId="13" applyNumberFormat="0" applyFont="0" applyAlignment="0" applyProtection="0">
      <alignment vertical="center"/>
    </xf>
    <xf numFmtId="0" fontId="4" fillId="26" borderId="13" applyNumberFormat="0" applyFont="0" applyAlignment="0" applyProtection="0">
      <alignment vertical="center"/>
    </xf>
    <xf numFmtId="0" fontId="4" fillId="26" borderId="13" applyNumberFormat="0" applyFont="0" applyAlignment="0" applyProtection="0">
      <alignment vertical="center"/>
    </xf>
    <xf numFmtId="0" fontId="4" fillId="26" borderId="13" applyNumberFormat="0" applyFont="0" applyAlignment="0" applyProtection="0">
      <alignment vertical="center"/>
    </xf>
    <xf numFmtId="0" fontId="4" fillId="26" borderId="13" applyNumberFormat="0" applyFont="0" applyAlignment="0" applyProtection="0">
      <alignment vertical="center"/>
    </xf>
    <xf numFmtId="0" fontId="4" fillId="26" borderId="13" applyNumberFormat="0" applyFont="0" applyAlignment="0" applyProtection="0">
      <alignment vertical="center"/>
    </xf>
    <xf numFmtId="0" fontId="4" fillId="26" borderId="13" applyNumberFormat="0" applyFont="0" applyAlignment="0" applyProtection="0">
      <alignment vertical="center"/>
    </xf>
    <xf numFmtId="0" fontId="4" fillId="26" borderId="13" applyNumberFormat="0" applyFont="0" applyAlignment="0" applyProtection="0">
      <alignment vertical="center"/>
    </xf>
    <xf numFmtId="0" fontId="4" fillId="26" borderId="13" applyNumberFormat="0" applyFont="0" applyAlignment="0" applyProtection="0">
      <alignment vertical="center"/>
    </xf>
    <xf numFmtId="0" fontId="4" fillId="26" borderId="13" applyNumberFormat="0" applyFont="0" applyAlignment="0" applyProtection="0">
      <alignment vertical="center"/>
    </xf>
    <xf numFmtId="0" fontId="4" fillId="26" borderId="13" applyNumberFormat="0" applyFont="0" applyAlignment="0" applyProtection="0">
      <alignment vertical="center"/>
    </xf>
    <xf numFmtId="0" fontId="4" fillId="26" borderId="13" applyNumberFormat="0" applyFont="0" applyAlignment="0" applyProtection="0">
      <alignment vertical="center"/>
    </xf>
    <xf numFmtId="0" fontId="4" fillId="26" borderId="13" applyNumberFormat="0" applyFont="0" applyAlignment="0" applyProtection="0">
      <alignment vertical="center"/>
    </xf>
    <xf numFmtId="0" fontId="4" fillId="26" borderId="13" applyNumberFormat="0" applyFont="0" applyAlignment="0" applyProtection="0">
      <alignment vertical="center"/>
    </xf>
    <xf numFmtId="0" fontId="4" fillId="26" borderId="13" applyNumberFormat="0" applyFont="0" applyAlignment="0" applyProtection="0">
      <alignment vertical="center"/>
    </xf>
    <xf numFmtId="0" fontId="4" fillId="26" borderId="13" applyNumberFormat="0" applyFont="0" applyAlignment="0" applyProtection="0">
      <alignment vertical="center"/>
    </xf>
    <xf numFmtId="0" fontId="4" fillId="26" borderId="13" applyNumberFormat="0" applyFont="0" applyAlignment="0" applyProtection="0">
      <alignment vertical="center"/>
    </xf>
    <xf numFmtId="0" fontId="4" fillId="26" borderId="13" applyNumberFormat="0" applyFont="0" applyAlignment="0" applyProtection="0">
      <alignment vertical="center"/>
    </xf>
    <xf numFmtId="0" fontId="4" fillId="26" borderId="13" applyNumberFormat="0" applyFont="0" applyAlignment="0" applyProtection="0">
      <alignment vertical="center"/>
    </xf>
    <xf numFmtId="0" fontId="4" fillId="26" borderId="13" applyNumberFormat="0" applyFont="0" applyAlignment="0" applyProtection="0">
      <alignment vertical="center"/>
    </xf>
    <xf numFmtId="0" fontId="4" fillId="26" borderId="13" applyNumberFormat="0" applyFont="0" applyAlignment="0" applyProtection="0">
      <alignment vertical="center"/>
    </xf>
    <xf numFmtId="0" fontId="4" fillId="26" borderId="13" applyNumberFormat="0" applyFont="0" applyAlignment="0" applyProtection="0">
      <alignment vertical="center"/>
    </xf>
    <xf numFmtId="0" fontId="4" fillId="26" borderId="13" applyNumberFormat="0" applyFont="0" applyAlignment="0" applyProtection="0">
      <alignment vertical="center"/>
    </xf>
    <xf numFmtId="0" fontId="4" fillId="26" borderId="13" applyNumberFormat="0" applyFont="0" applyAlignment="0" applyProtection="0">
      <alignment vertical="center"/>
    </xf>
    <xf numFmtId="0" fontId="4" fillId="26" borderId="13" applyNumberFormat="0" applyFont="0" applyAlignment="0" applyProtection="0">
      <alignment vertical="center"/>
    </xf>
    <xf numFmtId="0" fontId="4" fillId="26" borderId="13" applyNumberFormat="0" applyFont="0" applyAlignment="0" applyProtection="0">
      <alignment vertical="center"/>
    </xf>
    <xf numFmtId="0" fontId="4" fillId="26" borderId="13" applyNumberFormat="0" applyFont="0" applyAlignment="0" applyProtection="0">
      <alignment vertical="center"/>
    </xf>
    <xf numFmtId="0" fontId="4" fillId="26" borderId="13" applyNumberFormat="0" applyFont="0" applyAlignment="0" applyProtection="0">
      <alignment vertical="center"/>
    </xf>
    <xf numFmtId="0" fontId="4" fillId="26" borderId="13" applyNumberFormat="0" applyFont="0" applyAlignment="0" applyProtection="0">
      <alignment vertical="center"/>
    </xf>
    <xf numFmtId="0" fontId="4" fillId="26" borderId="13" applyNumberFormat="0" applyFont="0" applyAlignment="0" applyProtection="0">
      <alignment vertical="center"/>
    </xf>
    <xf numFmtId="0" fontId="4" fillId="26" borderId="13" applyNumberFormat="0" applyFont="0" applyAlignment="0" applyProtection="0">
      <alignment vertical="center"/>
    </xf>
    <xf numFmtId="0" fontId="4" fillId="26" borderId="13" applyNumberFormat="0" applyFont="0" applyAlignment="0" applyProtection="0">
      <alignment vertical="center"/>
    </xf>
    <xf numFmtId="0" fontId="4" fillId="26" borderId="13" applyNumberFormat="0" applyFont="0" applyAlignment="0" applyProtection="0">
      <alignment vertical="center"/>
    </xf>
    <xf numFmtId="0" fontId="4" fillId="26" borderId="13" applyNumberFormat="0" applyFont="0" applyAlignment="0" applyProtection="0">
      <alignment vertical="center"/>
    </xf>
    <xf numFmtId="0" fontId="4" fillId="26" borderId="13" applyNumberFormat="0" applyFont="0" applyAlignment="0" applyProtection="0">
      <alignment vertical="center"/>
    </xf>
    <xf numFmtId="0" fontId="4" fillId="26" borderId="13" applyNumberFormat="0" applyFont="0" applyAlignment="0" applyProtection="0">
      <alignment vertical="center"/>
    </xf>
    <xf numFmtId="0" fontId="4" fillId="26" borderId="13" applyNumberFormat="0" applyFont="0" applyAlignment="0" applyProtection="0">
      <alignment vertical="center"/>
    </xf>
    <xf numFmtId="0" fontId="4" fillId="26" borderId="13" applyNumberFormat="0" applyFont="0" applyAlignment="0" applyProtection="0">
      <alignment vertical="center"/>
    </xf>
    <xf numFmtId="0" fontId="4" fillId="26" borderId="13" applyNumberFormat="0" applyFont="0" applyAlignment="0" applyProtection="0">
      <alignment vertical="center"/>
    </xf>
    <xf numFmtId="0" fontId="4" fillId="26" borderId="13" applyNumberFormat="0" applyFont="0" applyAlignment="0" applyProtection="0">
      <alignment vertical="center"/>
    </xf>
    <xf numFmtId="0" fontId="4" fillId="26" borderId="13" applyNumberFormat="0" applyFont="0" applyAlignment="0" applyProtection="0">
      <alignment vertical="center"/>
    </xf>
    <xf numFmtId="0" fontId="4" fillId="26" borderId="13" applyNumberFormat="0" applyFont="0" applyAlignment="0" applyProtection="0">
      <alignment vertical="center"/>
    </xf>
    <xf numFmtId="0" fontId="4" fillId="26" borderId="13" applyNumberFormat="0" applyFont="0" applyAlignment="0" applyProtection="0">
      <alignment vertical="center"/>
    </xf>
    <xf numFmtId="0" fontId="4" fillId="26" borderId="13" applyNumberFormat="0" applyFont="0" applyAlignment="0" applyProtection="0">
      <alignment vertical="center"/>
    </xf>
    <xf numFmtId="0" fontId="4" fillId="26" borderId="13" applyNumberFormat="0" applyFont="0" applyAlignment="0" applyProtection="0">
      <alignment vertical="center"/>
    </xf>
    <xf numFmtId="0" fontId="4" fillId="26" borderId="13" applyNumberFormat="0" applyFont="0" applyAlignment="0" applyProtection="0">
      <alignment vertical="center"/>
    </xf>
    <xf numFmtId="0" fontId="4" fillId="26" borderId="13" applyNumberFormat="0" applyFont="0" applyAlignment="0" applyProtection="0">
      <alignment vertical="center"/>
    </xf>
    <xf numFmtId="0" fontId="4" fillId="26" borderId="13" applyNumberFormat="0" applyFont="0" applyAlignment="0" applyProtection="0">
      <alignment vertical="center"/>
    </xf>
    <xf numFmtId="0" fontId="4" fillId="26" borderId="13" applyNumberFormat="0" applyFont="0" applyAlignment="0" applyProtection="0">
      <alignment vertical="center"/>
    </xf>
    <xf numFmtId="0" fontId="4" fillId="26" borderId="13" applyNumberFormat="0" applyFont="0" applyAlignment="0" applyProtection="0">
      <alignment vertical="center"/>
    </xf>
    <xf numFmtId="0" fontId="4" fillId="26" borderId="13" applyNumberFormat="0" applyFont="0" applyAlignment="0" applyProtection="0">
      <alignment vertical="center"/>
    </xf>
    <xf numFmtId="0" fontId="4" fillId="26" borderId="13" applyNumberFormat="0" applyFont="0" applyAlignment="0" applyProtection="0">
      <alignment vertical="center"/>
    </xf>
    <xf numFmtId="0" fontId="4" fillId="26" borderId="13" applyNumberFormat="0" applyFont="0" applyAlignment="0" applyProtection="0">
      <alignment vertical="center"/>
    </xf>
    <xf numFmtId="0" fontId="4" fillId="26" borderId="13" applyNumberFormat="0" applyFont="0" applyAlignment="0" applyProtection="0">
      <alignment vertical="center"/>
    </xf>
    <xf numFmtId="0" fontId="4" fillId="26" borderId="13" applyNumberFormat="0" applyFont="0" applyAlignment="0" applyProtection="0">
      <alignment vertical="center"/>
    </xf>
    <xf numFmtId="0" fontId="4" fillId="26" borderId="13" applyNumberFormat="0" applyFont="0" applyAlignment="0" applyProtection="0">
      <alignment vertical="center"/>
    </xf>
    <xf numFmtId="0" fontId="4" fillId="26" borderId="13" applyNumberFormat="0" applyFont="0" applyAlignment="0" applyProtection="0">
      <alignment vertical="center"/>
    </xf>
    <xf numFmtId="0" fontId="4" fillId="26" borderId="13" applyNumberFormat="0" applyFont="0" applyAlignment="0" applyProtection="0">
      <alignment vertical="center"/>
    </xf>
    <xf numFmtId="0" fontId="4" fillId="26" borderId="13" applyNumberFormat="0" applyFont="0" applyAlignment="0" applyProtection="0">
      <alignment vertical="center"/>
    </xf>
    <xf numFmtId="0" fontId="4" fillId="26" borderId="13" applyNumberFormat="0" applyFont="0" applyAlignment="0" applyProtection="0">
      <alignment vertical="center"/>
    </xf>
    <xf numFmtId="0" fontId="4" fillId="26" borderId="13" applyNumberFormat="0" applyFont="0" applyAlignment="0" applyProtection="0">
      <alignment vertical="center"/>
    </xf>
    <xf numFmtId="0" fontId="4" fillId="26" borderId="13" applyNumberFormat="0" applyFont="0" applyAlignment="0" applyProtection="0">
      <alignment vertical="center"/>
    </xf>
    <xf numFmtId="0" fontId="4" fillId="26" borderId="13" applyNumberFormat="0" applyFont="0" applyAlignment="0" applyProtection="0">
      <alignment vertical="center"/>
    </xf>
    <xf numFmtId="0" fontId="4" fillId="26" borderId="13" applyNumberFormat="0" applyFont="0" applyAlignment="0" applyProtection="0">
      <alignment vertical="center"/>
    </xf>
    <xf numFmtId="0" fontId="4" fillId="26" borderId="13" applyNumberFormat="0" applyFont="0" applyAlignment="0" applyProtection="0">
      <alignment vertical="center"/>
    </xf>
    <xf numFmtId="0" fontId="4" fillId="26" borderId="13" applyNumberFormat="0" applyFont="0" applyAlignment="0" applyProtection="0">
      <alignment vertical="center"/>
    </xf>
    <xf numFmtId="0" fontId="4" fillId="26" borderId="13" applyNumberFormat="0" applyFont="0" applyAlignment="0" applyProtection="0">
      <alignment vertical="center"/>
    </xf>
    <xf numFmtId="0" fontId="4" fillId="26" borderId="13" applyNumberFormat="0" applyFont="0" applyAlignment="0" applyProtection="0">
      <alignment vertical="center"/>
    </xf>
    <xf numFmtId="0" fontId="4" fillId="26" borderId="13" applyNumberFormat="0" applyFont="0" applyAlignment="0" applyProtection="0">
      <alignment vertical="center"/>
    </xf>
    <xf numFmtId="0" fontId="4" fillId="26" borderId="13" applyNumberFormat="0" applyFont="0" applyAlignment="0" applyProtection="0">
      <alignment vertical="center"/>
    </xf>
    <xf numFmtId="0" fontId="27" fillId="62" borderId="192" applyNumberFormat="0" applyFont="0" applyAlignment="0" applyProtection="0">
      <alignment vertical="center"/>
    </xf>
    <xf numFmtId="0" fontId="4" fillId="26" borderId="13" applyNumberFormat="0" applyFont="0" applyAlignment="0" applyProtection="0">
      <alignment vertical="center"/>
    </xf>
    <xf numFmtId="0" fontId="4" fillId="26" borderId="13" applyNumberFormat="0" applyFont="0" applyAlignment="0" applyProtection="0">
      <alignment vertical="center"/>
    </xf>
    <xf numFmtId="0" fontId="4" fillId="26" borderId="13" applyNumberFormat="0" applyFont="0" applyAlignment="0" applyProtection="0">
      <alignment vertical="center"/>
    </xf>
    <xf numFmtId="0" fontId="4" fillId="26" borderId="13" applyNumberFormat="0" applyFont="0" applyAlignment="0" applyProtection="0">
      <alignment vertical="center"/>
    </xf>
    <xf numFmtId="0" fontId="4" fillId="26" borderId="13" applyNumberFormat="0" applyFont="0" applyAlignment="0" applyProtection="0">
      <alignment vertical="center"/>
    </xf>
    <xf numFmtId="0" fontId="4" fillId="26" borderId="13" applyNumberFormat="0" applyFont="0" applyAlignment="0" applyProtection="0">
      <alignment vertical="center"/>
    </xf>
    <xf numFmtId="0" fontId="4" fillId="26" borderId="13" applyNumberFormat="0" applyFont="0" applyAlignment="0" applyProtection="0">
      <alignment vertical="center"/>
    </xf>
    <xf numFmtId="0" fontId="4" fillId="26" borderId="13" applyNumberFormat="0" applyFont="0" applyAlignment="0" applyProtection="0">
      <alignment vertical="center"/>
    </xf>
    <xf numFmtId="0" fontId="4" fillId="26" borderId="13" applyNumberFormat="0" applyFont="0" applyAlignment="0" applyProtection="0">
      <alignment vertical="center"/>
    </xf>
    <xf numFmtId="0" fontId="4" fillId="26" borderId="13" applyNumberFormat="0" applyFont="0" applyAlignment="0" applyProtection="0">
      <alignment vertical="center"/>
    </xf>
    <xf numFmtId="0" fontId="4" fillId="26" borderId="13" applyNumberFormat="0" applyFont="0" applyAlignment="0" applyProtection="0">
      <alignment vertical="center"/>
    </xf>
    <xf numFmtId="0" fontId="4" fillId="26" borderId="13" applyNumberFormat="0" applyFont="0" applyAlignment="0" applyProtection="0">
      <alignment vertical="center"/>
    </xf>
    <xf numFmtId="0" fontId="4" fillId="26" borderId="13" applyNumberFormat="0" applyFont="0" applyAlignment="0" applyProtection="0">
      <alignment vertical="center"/>
    </xf>
    <xf numFmtId="0" fontId="4" fillId="26" borderId="13" applyNumberFormat="0" applyFont="0" applyAlignment="0" applyProtection="0">
      <alignment vertical="center"/>
    </xf>
    <xf numFmtId="0" fontId="4" fillId="26" borderId="13" applyNumberFormat="0" applyFont="0" applyAlignment="0" applyProtection="0">
      <alignment vertical="center"/>
    </xf>
    <xf numFmtId="0" fontId="4" fillId="26" borderId="13" applyNumberFormat="0" applyFont="0" applyAlignment="0" applyProtection="0">
      <alignment vertical="center"/>
    </xf>
    <xf numFmtId="0" fontId="4" fillId="26" borderId="13" applyNumberFormat="0" applyFont="0" applyAlignment="0" applyProtection="0">
      <alignment vertical="center"/>
    </xf>
    <xf numFmtId="0" fontId="4" fillId="26" borderId="13" applyNumberFormat="0" applyFont="0" applyAlignment="0" applyProtection="0">
      <alignment vertical="center"/>
    </xf>
    <xf numFmtId="0" fontId="4" fillId="26" borderId="13" applyNumberFormat="0" applyFont="0" applyAlignment="0" applyProtection="0">
      <alignment vertical="center"/>
    </xf>
    <xf numFmtId="0" fontId="4" fillId="26" borderId="13" applyNumberFormat="0" applyFont="0" applyAlignment="0" applyProtection="0">
      <alignment vertical="center"/>
    </xf>
    <xf numFmtId="0" fontId="4" fillId="26" borderId="13" applyNumberFormat="0" applyFont="0" applyAlignment="0" applyProtection="0">
      <alignment vertical="center"/>
    </xf>
    <xf numFmtId="0" fontId="4" fillId="26" borderId="13" applyNumberFormat="0" applyFont="0" applyAlignment="0" applyProtection="0">
      <alignment vertical="center"/>
    </xf>
    <xf numFmtId="0" fontId="4" fillId="26" borderId="13" applyNumberFormat="0" applyFont="0" applyAlignment="0" applyProtection="0">
      <alignment vertical="center"/>
    </xf>
    <xf numFmtId="0" fontId="4" fillId="26" borderId="13" applyNumberFormat="0" applyFont="0" applyAlignment="0" applyProtection="0">
      <alignment vertical="center"/>
    </xf>
    <xf numFmtId="0" fontId="4" fillId="26" borderId="13" applyNumberFormat="0" applyFont="0" applyAlignment="0" applyProtection="0">
      <alignment vertical="center"/>
    </xf>
    <xf numFmtId="0" fontId="4" fillId="26" borderId="13" applyNumberFormat="0" applyFont="0" applyAlignment="0" applyProtection="0">
      <alignment vertical="center"/>
    </xf>
    <xf numFmtId="0" fontId="4" fillId="26" borderId="13" applyNumberFormat="0" applyFont="0" applyAlignment="0" applyProtection="0">
      <alignment vertical="center"/>
    </xf>
    <xf numFmtId="0" fontId="4" fillId="26" borderId="13" applyNumberFormat="0" applyFont="0" applyAlignment="0" applyProtection="0">
      <alignment vertical="center"/>
    </xf>
    <xf numFmtId="0" fontId="4" fillId="26" borderId="13" applyNumberFormat="0" applyFont="0" applyAlignment="0" applyProtection="0">
      <alignment vertical="center"/>
    </xf>
    <xf numFmtId="0" fontId="4" fillId="26" borderId="13" applyNumberFormat="0" applyFont="0" applyAlignment="0" applyProtection="0">
      <alignment vertical="center"/>
    </xf>
    <xf numFmtId="0" fontId="4" fillId="26" borderId="13" applyNumberFormat="0" applyFont="0" applyAlignment="0" applyProtection="0">
      <alignment vertical="center"/>
    </xf>
    <xf numFmtId="0" fontId="4" fillId="26" borderId="13" applyNumberFormat="0" applyFont="0" applyAlignment="0" applyProtection="0">
      <alignment vertical="center"/>
    </xf>
    <xf numFmtId="0" fontId="4" fillId="26" borderId="13" applyNumberFormat="0" applyFont="0" applyAlignment="0" applyProtection="0">
      <alignment vertical="center"/>
    </xf>
    <xf numFmtId="0" fontId="4" fillId="26" borderId="13" applyNumberFormat="0" applyFont="0" applyAlignment="0" applyProtection="0">
      <alignment vertical="center"/>
    </xf>
    <xf numFmtId="0" fontId="4" fillId="26" borderId="13" applyNumberFormat="0" applyFont="0" applyAlignment="0" applyProtection="0">
      <alignment vertical="center"/>
    </xf>
    <xf numFmtId="0" fontId="4" fillId="26" borderId="13" applyNumberFormat="0" applyFont="0" applyAlignment="0" applyProtection="0">
      <alignment vertical="center"/>
    </xf>
    <xf numFmtId="0" fontId="4" fillId="26" borderId="13" applyNumberFormat="0" applyFont="0" applyAlignment="0" applyProtection="0">
      <alignment vertical="center"/>
    </xf>
    <xf numFmtId="0" fontId="4" fillId="26" borderId="13" applyNumberFormat="0" applyFont="0" applyAlignment="0" applyProtection="0">
      <alignment vertical="center"/>
    </xf>
    <xf numFmtId="0" fontId="4" fillId="26" borderId="13" applyNumberFormat="0" applyFont="0" applyAlignment="0" applyProtection="0">
      <alignment vertical="center"/>
    </xf>
    <xf numFmtId="0" fontId="4" fillId="26" borderId="13" applyNumberFormat="0" applyFont="0" applyAlignment="0" applyProtection="0">
      <alignment vertical="center"/>
    </xf>
    <xf numFmtId="0" fontId="4" fillId="26" borderId="13" applyNumberFormat="0" applyFont="0" applyAlignment="0" applyProtection="0">
      <alignment vertical="center"/>
    </xf>
    <xf numFmtId="0" fontId="4" fillId="26" borderId="13" applyNumberFormat="0" applyFont="0" applyAlignment="0" applyProtection="0">
      <alignment vertical="center"/>
    </xf>
    <xf numFmtId="0" fontId="4" fillId="26" borderId="13" applyNumberFormat="0" applyFont="0" applyAlignment="0" applyProtection="0">
      <alignment vertical="center"/>
    </xf>
    <xf numFmtId="0" fontId="4" fillId="26" borderId="13" applyNumberFormat="0" applyFont="0" applyAlignment="0" applyProtection="0">
      <alignment vertical="center"/>
    </xf>
    <xf numFmtId="0" fontId="4" fillId="26" borderId="13" applyNumberFormat="0" applyFont="0" applyAlignment="0" applyProtection="0">
      <alignment vertical="center"/>
    </xf>
    <xf numFmtId="0" fontId="4" fillId="26" borderId="13" applyNumberFormat="0" applyFont="0" applyAlignment="0" applyProtection="0">
      <alignment vertical="center"/>
    </xf>
    <xf numFmtId="0" fontId="4" fillId="26" borderId="13" applyNumberFormat="0" applyFont="0" applyAlignment="0" applyProtection="0">
      <alignment vertical="center"/>
    </xf>
    <xf numFmtId="0" fontId="4" fillId="26" borderId="13" applyNumberFormat="0" applyFont="0" applyAlignment="0" applyProtection="0">
      <alignment vertical="center"/>
    </xf>
    <xf numFmtId="0" fontId="4" fillId="26" borderId="13" applyNumberFormat="0" applyFont="0" applyAlignment="0" applyProtection="0">
      <alignment vertical="center"/>
    </xf>
    <xf numFmtId="0" fontId="4" fillId="26" borderId="13" applyNumberFormat="0" applyFont="0" applyAlignment="0" applyProtection="0">
      <alignment vertical="center"/>
    </xf>
    <xf numFmtId="0" fontId="4" fillId="26" borderId="13" applyNumberFormat="0" applyFont="0" applyAlignment="0" applyProtection="0">
      <alignment vertical="center"/>
    </xf>
    <xf numFmtId="0" fontId="4" fillId="26" borderId="13" applyNumberFormat="0" applyFont="0" applyAlignment="0" applyProtection="0">
      <alignment vertical="center"/>
    </xf>
    <xf numFmtId="0" fontId="4" fillId="26" borderId="13" applyNumberFormat="0" applyFont="0" applyAlignment="0" applyProtection="0">
      <alignment vertical="center"/>
    </xf>
    <xf numFmtId="0" fontId="4" fillId="26" borderId="13" applyNumberFormat="0" applyFont="0" applyAlignment="0" applyProtection="0">
      <alignment vertical="center"/>
    </xf>
    <xf numFmtId="0" fontId="4" fillId="26" borderId="13" applyNumberFormat="0" applyFont="0" applyAlignment="0" applyProtection="0">
      <alignment vertical="center"/>
    </xf>
    <xf numFmtId="0" fontId="4" fillId="26" borderId="13" applyNumberFormat="0" applyFont="0" applyAlignment="0" applyProtection="0">
      <alignment vertical="center"/>
    </xf>
    <xf numFmtId="0" fontId="4" fillId="26" borderId="13" applyNumberFormat="0" applyFont="0" applyAlignment="0" applyProtection="0">
      <alignment vertical="center"/>
    </xf>
    <xf numFmtId="0" fontId="4" fillId="26" borderId="13" applyNumberFormat="0" applyFont="0" applyAlignment="0" applyProtection="0">
      <alignment vertical="center"/>
    </xf>
    <xf numFmtId="0" fontId="4" fillId="26" borderId="13" applyNumberFormat="0" applyFont="0" applyAlignment="0" applyProtection="0">
      <alignment vertical="center"/>
    </xf>
    <xf numFmtId="0" fontId="4" fillId="26" borderId="13" applyNumberFormat="0" applyFont="0" applyAlignment="0" applyProtection="0">
      <alignment vertical="center"/>
    </xf>
    <xf numFmtId="0" fontId="4" fillId="26" borderId="13" applyNumberFormat="0" applyFont="0" applyAlignment="0" applyProtection="0">
      <alignment vertical="center"/>
    </xf>
    <xf numFmtId="0" fontId="4" fillId="26" borderId="13" applyNumberFormat="0" applyFont="0" applyAlignment="0" applyProtection="0">
      <alignment vertical="center"/>
    </xf>
    <xf numFmtId="0" fontId="4" fillId="26" borderId="13" applyNumberFormat="0" applyFont="0" applyAlignment="0" applyProtection="0">
      <alignment vertical="center"/>
    </xf>
    <xf numFmtId="0" fontId="4" fillId="26" borderId="13" applyNumberFormat="0" applyFont="0" applyAlignment="0" applyProtection="0">
      <alignment vertical="center"/>
    </xf>
    <xf numFmtId="0" fontId="4" fillId="26" borderId="13" applyNumberFormat="0" applyFont="0" applyAlignment="0" applyProtection="0">
      <alignment vertical="center"/>
    </xf>
    <xf numFmtId="0" fontId="4" fillId="26" borderId="13" applyNumberFormat="0" applyFont="0" applyAlignment="0" applyProtection="0">
      <alignment vertical="center"/>
    </xf>
    <xf numFmtId="0" fontId="4" fillId="26" borderId="13" applyNumberFormat="0" applyFont="0" applyAlignment="0" applyProtection="0">
      <alignment vertical="center"/>
    </xf>
    <xf numFmtId="0" fontId="4" fillId="26" borderId="13" applyNumberFormat="0" applyFont="0" applyAlignment="0" applyProtection="0">
      <alignment vertical="center"/>
    </xf>
    <xf numFmtId="0" fontId="4" fillId="26" borderId="13" applyNumberFormat="0" applyFont="0" applyAlignment="0" applyProtection="0">
      <alignment vertical="center"/>
    </xf>
    <xf numFmtId="0" fontId="4" fillId="26" borderId="13" applyNumberFormat="0" applyFont="0" applyAlignment="0" applyProtection="0">
      <alignment vertical="center"/>
    </xf>
    <xf numFmtId="0" fontId="4" fillId="26" borderId="13" applyNumberFormat="0" applyFont="0" applyAlignment="0" applyProtection="0">
      <alignment vertical="center"/>
    </xf>
    <xf numFmtId="0" fontId="4" fillId="26" borderId="13" applyNumberFormat="0" applyFont="0" applyAlignment="0" applyProtection="0">
      <alignment vertical="center"/>
    </xf>
    <xf numFmtId="0" fontId="4" fillId="26" borderId="13" applyNumberFormat="0" applyFont="0" applyAlignment="0" applyProtection="0">
      <alignment vertical="center"/>
    </xf>
    <xf numFmtId="0" fontId="4" fillId="26" borderId="13" applyNumberFormat="0" applyFont="0" applyAlignment="0" applyProtection="0">
      <alignment vertical="center"/>
    </xf>
    <xf numFmtId="0" fontId="4" fillId="26" borderId="13" applyNumberFormat="0" applyFont="0" applyAlignment="0" applyProtection="0">
      <alignment vertical="center"/>
    </xf>
    <xf numFmtId="0" fontId="4" fillId="26" borderId="13" applyNumberFormat="0" applyFont="0" applyAlignment="0" applyProtection="0">
      <alignment vertical="center"/>
    </xf>
    <xf numFmtId="0" fontId="4" fillId="26" borderId="13" applyNumberFormat="0" applyFont="0" applyAlignment="0" applyProtection="0">
      <alignment vertical="center"/>
    </xf>
    <xf numFmtId="0" fontId="4" fillId="26" borderId="13" applyNumberFormat="0" applyFont="0" applyAlignment="0" applyProtection="0">
      <alignment vertical="center"/>
    </xf>
    <xf numFmtId="0" fontId="4" fillId="26" borderId="13" applyNumberFormat="0" applyFont="0" applyAlignment="0" applyProtection="0">
      <alignment vertical="center"/>
    </xf>
    <xf numFmtId="0" fontId="4" fillId="26" borderId="13" applyNumberFormat="0" applyFont="0" applyAlignment="0" applyProtection="0">
      <alignment vertical="center"/>
    </xf>
    <xf numFmtId="0" fontId="4" fillId="26" borderId="13" applyNumberFormat="0" applyFont="0" applyAlignment="0" applyProtection="0">
      <alignment vertical="center"/>
    </xf>
    <xf numFmtId="0" fontId="4" fillId="26" borderId="13" applyNumberFormat="0" applyFont="0" applyAlignment="0" applyProtection="0">
      <alignment vertical="center"/>
    </xf>
    <xf numFmtId="0" fontId="4" fillId="26" borderId="13" applyNumberFormat="0" applyFont="0" applyAlignment="0" applyProtection="0">
      <alignment vertical="center"/>
    </xf>
    <xf numFmtId="0" fontId="4" fillId="26" borderId="13" applyNumberFormat="0" applyFont="0" applyAlignment="0" applyProtection="0">
      <alignment vertical="center"/>
    </xf>
    <xf numFmtId="0" fontId="4" fillId="26" borderId="13" applyNumberFormat="0" applyFont="0" applyAlignment="0" applyProtection="0">
      <alignment vertical="center"/>
    </xf>
    <xf numFmtId="0" fontId="4" fillId="26" borderId="13" applyNumberFormat="0" applyFont="0" applyAlignment="0" applyProtection="0">
      <alignment vertical="center"/>
    </xf>
    <xf numFmtId="0" fontId="4" fillId="26" borderId="13" applyNumberFormat="0" applyFont="0" applyAlignment="0" applyProtection="0">
      <alignment vertical="center"/>
    </xf>
    <xf numFmtId="0" fontId="4" fillId="26" borderId="13" applyNumberFormat="0" applyFont="0" applyAlignment="0" applyProtection="0">
      <alignment vertical="center"/>
    </xf>
    <xf numFmtId="0" fontId="4" fillId="26" borderId="13" applyNumberFormat="0" applyFont="0" applyAlignment="0" applyProtection="0">
      <alignment vertical="center"/>
    </xf>
    <xf numFmtId="0" fontId="4" fillId="26" borderId="13" applyNumberFormat="0" applyFont="0" applyAlignment="0" applyProtection="0">
      <alignment vertical="center"/>
    </xf>
    <xf numFmtId="0" fontId="4" fillId="26" borderId="13" applyNumberFormat="0" applyFont="0" applyAlignment="0" applyProtection="0">
      <alignment vertical="center"/>
    </xf>
    <xf numFmtId="0" fontId="4" fillId="26" borderId="13" applyNumberFormat="0" applyFont="0" applyAlignment="0" applyProtection="0">
      <alignment vertical="center"/>
    </xf>
    <xf numFmtId="0" fontId="4" fillId="26" borderId="13" applyNumberFormat="0" applyFont="0" applyAlignment="0" applyProtection="0">
      <alignment vertical="center"/>
    </xf>
    <xf numFmtId="0" fontId="4" fillId="26" borderId="13" applyNumberFormat="0" applyFont="0" applyAlignment="0" applyProtection="0">
      <alignment vertical="center"/>
    </xf>
    <xf numFmtId="0" fontId="4" fillId="26" borderId="13" applyNumberFormat="0" applyFont="0" applyAlignment="0" applyProtection="0">
      <alignment vertical="center"/>
    </xf>
    <xf numFmtId="0" fontId="4" fillId="26" borderId="13" applyNumberFormat="0" applyFont="0" applyAlignment="0" applyProtection="0">
      <alignment vertical="center"/>
    </xf>
    <xf numFmtId="0" fontId="4" fillId="26" borderId="13" applyNumberFormat="0" applyFont="0" applyAlignment="0" applyProtection="0">
      <alignment vertical="center"/>
    </xf>
    <xf numFmtId="0" fontId="4" fillId="26" borderId="13" applyNumberFormat="0" applyFont="0" applyAlignment="0" applyProtection="0">
      <alignment vertical="center"/>
    </xf>
    <xf numFmtId="0" fontId="4" fillId="26" borderId="13" applyNumberFormat="0" applyFont="0" applyAlignment="0" applyProtection="0">
      <alignment vertical="center"/>
    </xf>
    <xf numFmtId="0" fontId="4" fillId="26" borderId="13" applyNumberFormat="0" applyFont="0" applyAlignment="0" applyProtection="0">
      <alignment vertical="center"/>
    </xf>
    <xf numFmtId="0" fontId="4" fillId="26" borderId="13" applyNumberFormat="0" applyFont="0" applyAlignment="0" applyProtection="0">
      <alignment vertical="center"/>
    </xf>
    <xf numFmtId="0" fontId="4" fillId="26" borderId="13" applyNumberFormat="0" applyFont="0" applyAlignment="0" applyProtection="0">
      <alignment vertical="center"/>
    </xf>
    <xf numFmtId="0" fontId="4" fillId="26" borderId="13" applyNumberFormat="0" applyFont="0" applyAlignment="0" applyProtection="0">
      <alignment vertical="center"/>
    </xf>
    <xf numFmtId="0" fontId="4" fillId="26" borderId="13" applyNumberFormat="0" applyFont="0" applyAlignment="0" applyProtection="0">
      <alignment vertical="center"/>
    </xf>
    <xf numFmtId="0" fontId="4" fillId="26" borderId="13" applyNumberFormat="0" applyFont="0" applyAlignment="0" applyProtection="0">
      <alignment vertical="center"/>
    </xf>
    <xf numFmtId="0" fontId="4" fillId="26" borderId="13" applyNumberFormat="0" applyFont="0" applyAlignment="0" applyProtection="0">
      <alignment vertical="center"/>
    </xf>
    <xf numFmtId="0" fontId="4" fillId="26" borderId="13" applyNumberFormat="0" applyFont="0" applyAlignment="0" applyProtection="0">
      <alignment vertical="center"/>
    </xf>
    <xf numFmtId="0" fontId="4" fillId="26" borderId="13" applyNumberFormat="0" applyFont="0" applyAlignment="0" applyProtection="0">
      <alignment vertical="center"/>
    </xf>
    <xf numFmtId="0" fontId="4" fillId="26" borderId="13" applyNumberFormat="0" applyFont="0" applyAlignment="0" applyProtection="0">
      <alignment vertical="center"/>
    </xf>
    <xf numFmtId="0" fontId="4" fillId="26" borderId="13" applyNumberFormat="0" applyFont="0" applyAlignment="0" applyProtection="0">
      <alignment vertical="center"/>
    </xf>
    <xf numFmtId="0" fontId="4" fillId="26" borderId="13" applyNumberFormat="0" applyFont="0" applyAlignment="0" applyProtection="0">
      <alignment vertical="center"/>
    </xf>
    <xf numFmtId="0" fontId="4" fillId="26" borderId="13" applyNumberFormat="0" applyFont="0" applyAlignment="0" applyProtection="0">
      <alignment vertical="center"/>
    </xf>
    <xf numFmtId="0" fontId="4" fillId="26" borderId="13" applyNumberFormat="0" applyFont="0" applyAlignment="0" applyProtection="0">
      <alignment vertical="center"/>
    </xf>
    <xf numFmtId="0" fontId="4" fillId="26" borderId="13" applyNumberFormat="0" applyFont="0" applyAlignment="0" applyProtection="0">
      <alignment vertical="center"/>
    </xf>
    <xf numFmtId="0" fontId="4" fillId="26" borderId="13" applyNumberFormat="0" applyFont="0" applyAlignment="0" applyProtection="0">
      <alignment vertical="center"/>
    </xf>
    <xf numFmtId="0" fontId="4" fillId="26" borderId="13" applyNumberFormat="0" applyFont="0" applyAlignment="0" applyProtection="0">
      <alignment vertical="center"/>
    </xf>
    <xf numFmtId="0" fontId="4" fillId="26" borderId="13" applyNumberFormat="0" applyFont="0" applyAlignment="0" applyProtection="0">
      <alignment vertical="center"/>
    </xf>
    <xf numFmtId="0" fontId="4" fillId="26" borderId="13" applyNumberFormat="0" applyFont="0" applyAlignment="0" applyProtection="0">
      <alignment vertical="center"/>
    </xf>
    <xf numFmtId="0" fontId="4" fillId="26" borderId="13" applyNumberFormat="0" applyFont="0" applyAlignment="0" applyProtection="0">
      <alignment vertical="center"/>
    </xf>
    <xf numFmtId="0" fontId="4" fillId="26" borderId="13" applyNumberFormat="0" applyFont="0" applyAlignment="0" applyProtection="0">
      <alignment vertical="center"/>
    </xf>
    <xf numFmtId="0" fontId="4" fillId="26" borderId="13" applyNumberFormat="0" applyFont="0" applyAlignment="0" applyProtection="0">
      <alignment vertical="center"/>
    </xf>
    <xf numFmtId="0" fontId="4" fillId="26" borderId="13" applyNumberFormat="0" applyFont="0" applyAlignment="0" applyProtection="0">
      <alignment vertical="center"/>
    </xf>
    <xf numFmtId="0" fontId="4" fillId="26" borderId="13" applyNumberFormat="0" applyFont="0" applyAlignment="0" applyProtection="0">
      <alignment vertical="center"/>
    </xf>
    <xf numFmtId="0" fontId="4" fillId="26" borderId="13" applyNumberFormat="0" applyFont="0" applyAlignment="0" applyProtection="0">
      <alignment vertical="center"/>
    </xf>
    <xf numFmtId="0" fontId="4" fillId="26" borderId="13" applyNumberFormat="0" applyFont="0" applyAlignment="0" applyProtection="0">
      <alignment vertical="center"/>
    </xf>
    <xf numFmtId="0" fontId="4" fillId="26" borderId="13" applyNumberFormat="0" applyFont="0" applyAlignment="0" applyProtection="0">
      <alignment vertical="center"/>
    </xf>
    <xf numFmtId="0" fontId="4" fillId="26" borderId="13" applyNumberFormat="0" applyFont="0" applyAlignment="0" applyProtection="0">
      <alignment vertical="center"/>
    </xf>
    <xf numFmtId="0" fontId="4" fillId="26" borderId="13" applyNumberFormat="0" applyFont="0" applyAlignment="0" applyProtection="0">
      <alignment vertical="center"/>
    </xf>
    <xf numFmtId="0" fontId="4" fillId="26" borderId="13" applyNumberFormat="0" applyFont="0" applyAlignment="0" applyProtection="0">
      <alignment vertical="center"/>
    </xf>
    <xf numFmtId="0" fontId="4" fillId="26" borderId="13" applyNumberFormat="0" applyFont="0" applyAlignment="0" applyProtection="0">
      <alignment vertical="center"/>
    </xf>
    <xf numFmtId="0" fontId="4" fillId="26" borderId="13" applyNumberFormat="0" applyFont="0" applyAlignment="0" applyProtection="0">
      <alignment vertical="center"/>
    </xf>
    <xf numFmtId="0" fontId="4" fillId="26" borderId="13" applyNumberFormat="0" applyFont="0" applyAlignment="0" applyProtection="0">
      <alignment vertical="center"/>
    </xf>
    <xf numFmtId="0" fontId="4" fillId="26" borderId="13" applyNumberFormat="0" applyFont="0" applyAlignment="0" applyProtection="0">
      <alignment vertical="center"/>
    </xf>
    <xf numFmtId="0" fontId="4" fillId="26" borderId="13" applyNumberFormat="0" applyFont="0" applyAlignment="0" applyProtection="0">
      <alignment vertical="center"/>
    </xf>
    <xf numFmtId="0" fontId="4" fillId="26" borderId="13" applyNumberFormat="0" applyFont="0" applyAlignment="0" applyProtection="0">
      <alignment vertical="center"/>
    </xf>
    <xf numFmtId="0" fontId="4" fillId="26" borderId="13" applyNumberFormat="0" applyFont="0" applyAlignment="0" applyProtection="0">
      <alignment vertical="center"/>
    </xf>
    <xf numFmtId="0" fontId="4" fillId="26" borderId="13" applyNumberFormat="0" applyFont="0" applyAlignment="0" applyProtection="0">
      <alignment vertical="center"/>
    </xf>
    <xf numFmtId="0" fontId="4" fillId="26" borderId="13" applyNumberFormat="0" applyFont="0" applyAlignment="0" applyProtection="0">
      <alignment vertical="center"/>
    </xf>
    <xf numFmtId="0" fontId="4" fillId="26" borderId="13" applyNumberFormat="0" applyFont="0" applyAlignment="0" applyProtection="0">
      <alignment vertical="center"/>
    </xf>
    <xf numFmtId="0" fontId="4" fillId="26" borderId="13" applyNumberFormat="0" applyFont="0" applyAlignment="0" applyProtection="0">
      <alignment vertical="center"/>
    </xf>
    <xf numFmtId="0" fontId="4" fillId="26" borderId="13" applyNumberFormat="0" applyFont="0" applyAlignment="0" applyProtection="0">
      <alignment vertical="center"/>
    </xf>
    <xf numFmtId="0" fontId="4" fillId="26" borderId="13" applyNumberFormat="0" applyFont="0" applyAlignment="0" applyProtection="0">
      <alignment vertical="center"/>
    </xf>
    <xf numFmtId="0" fontId="4" fillId="26" borderId="13" applyNumberFormat="0" applyFont="0" applyAlignment="0" applyProtection="0">
      <alignment vertical="center"/>
    </xf>
    <xf numFmtId="0" fontId="4" fillId="26" borderId="13" applyNumberFormat="0" applyFont="0" applyAlignment="0" applyProtection="0">
      <alignment vertical="center"/>
    </xf>
    <xf numFmtId="0" fontId="4" fillId="26" borderId="13" applyNumberFormat="0" applyFont="0" applyAlignment="0" applyProtection="0">
      <alignment vertical="center"/>
    </xf>
    <xf numFmtId="0" fontId="4" fillId="26" borderId="13" applyNumberFormat="0" applyFont="0" applyAlignment="0" applyProtection="0">
      <alignment vertical="center"/>
    </xf>
    <xf numFmtId="0" fontId="4" fillId="26" borderId="13" applyNumberFormat="0" applyFont="0" applyAlignment="0" applyProtection="0">
      <alignment vertical="center"/>
    </xf>
    <xf numFmtId="0" fontId="4" fillId="26" borderId="13" applyNumberFormat="0" applyFont="0" applyAlignment="0" applyProtection="0">
      <alignment vertical="center"/>
    </xf>
    <xf numFmtId="0" fontId="4" fillId="26" borderId="13" applyNumberFormat="0" applyFont="0" applyAlignment="0" applyProtection="0">
      <alignment vertical="center"/>
    </xf>
    <xf numFmtId="0" fontId="4" fillId="26" borderId="13" applyNumberFormat="0" applyFont="0" applyAlignment="0" applyProtection="0">
      <alignment vertical="center"/>
    </xf>
    <xf numFmtId="0" fontId="4" fillId="26" borderId="13" applyNumberFormat="0" applyFont="0" applyAlignment="0" applyProtection="0">
      <alignment vertical="center"/>
    </xf>
    <xf numFmtId="0" fontId="4" fillId="26" borderId="13" applyNumberFormat="0" applyFont="0" applyAlignment="0" applyProtection="0">
      <alignment vertical="center"/>
    </xf>
    <xf numFmtId="0" fontId="4" fillId="26" borderId="13" applyNumberFormat="0" applyFont="0" applyAlignment="0" applyProtection="0">
      <alignment vertical="center"/>
    </xf>
    <xf numFmtId="0" fontId="4" fillId="26" borderId="13" applyNumberFormat="0" applyFont="0" applyAlignment="0" applyProtection="0">
      <alignment vertical="center"/>
    </xf>
    <xf numFmtId="0" fontId="4" fillId="26" borderId="13" applyNumberFormat="0" applyFont="0" applyAlignment="0" applyProtection="0">
      <alignment vertical="center"/>
    </xf>
    <xf numFmtId="0" fontId="4" fillId="26" borderId="13" applyNumberFormat="0" applyFont="0" applyAlignment="0" applyProtection="0">
      <alignment vertical="center"/>
    </xf>
    <xf numFmtId="0" fontId="4" fillId="26" borderId="13" applyNumberFormat="0" applyFont="0" applyAlignment="0" applyProtection="0">
      <alignment vertical="center"/>
    </xf>
    <xf numFmtId="0" fontId="4" fillId="26" borderId="13" applyNumberFormat="0" applyFont="0" applyAlignment="0" applyProtection="0">
      <alignment vertical="center"/>
    </xf>
    <xf numFmtId="0" fontId="4" fillId="26" borderId="13" applyNumberFormat="0" applyFont="0" applyAlignment="0" applyProtection="0">
      <alignment vertical="center"/>
    </xf>
    <xf numFmtId="0" fontId="4" fillId="26" borderId="13" applyNumberFormat="0" applyFont="0" applyAlignment="0" applyProtection="0">
      <alignment vertical="center"/>
    </xf>
    <xf numFmtId="0" fontId="4" fillId="26" borderId="13" applyNumberFormat="0" applyFont="0" applyAlignment="0" applyProtection="0">
      <alignment vertical="center"/>
    </xf>
    <xf numFmtId="0" fontId="4" fillId="26" borderId="13" applyNumberFormat="0" applyFont="0" applyAlignment="0" applyProtection="0">
      <alignment vertical="center"/>
    </xf>
    <xf numFmtId="0" fontId="4" fillId="26" borderId="13" applyNumberFormat="0" applyFont="0" applyAlignment="0" applyProtection="0">
      <alignment vertical="center"/>
    </xf>
    <xf numFmtId="0" fontId="4" fillId="26" borderId="13" applyNumberFormat="0" applyFont="0" applyAlignment="0" applyProtection="0">
      <alignment vertical="center"/>
    </xf>
    <xf numFmtId="0" fontId="4" fillId="26" borderId="13" applyNumberFormat="0" applyFont="0" applyAlignment="0" applyProtection="0">
      <alignment vertical="center"/>
    </xf>
    <xf numFmtId="0" fontId="4" fillId="26" borderId="13" applyNumberFormat="0" applyFont="0" applyAlignment="0" applyProtection="0">
      <alignment vertical="center"/>
    </xf>
    <xf numFmtId="0" fontId="4" fillId="26" borderId="13" applyNumberFormat="0" applyFont="0" applyAlignment="0" applyProtection="0">
      <alignment vertical="center"/>
    </xf>
    <xf numFmtId="0" fontId="4" fillId="26" borderId="13" applyNumberFormat="0" applyFont="0" applyAlignment="0" applyProtection="0">
      <alignment vertical="center"/>
    </xf>
    <xf numFmtId="0" fontId="4" fillId="26" borderId="13" applyNumberFormat="0" applyFont="0" applyAlignment="0" applyProtection="0">
      <alignment vertical="center"/>
    </xf>
    <xf numFmtId="0" fontId="4" fillId="26" borderId="13" applyNumberFormat="0" applyFont="0" applyAlignment="0" applyProtection="0">
      <alignment vertical="center"/>
    </xf>
    <xf numFmtId="0" fontId="4" fillId="26" borderId="13" applyNumberFormat="0" applyFont="0" applyAlignment="0" applyProtection="0">
      <alignment vertical="center"/>
    </xf>
    <xf numFmtId="0" fontId="4" fillId="26" borderId="13" applyNumberFormat="0" applyFont="0" applyAlignment="0" applyProtection="0">
      <alignment vertical="center"/>
    </xf>
    <xf numFmtId="0" fontId="4" fillId="26" borderId="13" applyNumberFormat="0" applyFont="0" applyAlignment="0" applyProtection="0">
      <alignment vertical="center"/>
    </xf>
    <xf numFmtId="0" fontId="4" fillId="26" borderId="13" applyNumberFormat="0" applyFont="0" applyAlignment="0" applyProtection="0">
      <alignment vertical="center"/>
    </xf>
    <xf numFmtId="0" fontId="4" fillId="26" borderId="13" applyNumberFormat="0" applyFont="0" applyAlignment="0" applyProtection="0">
      <alignment vertical="center"/>
    </xf>
    <xf numFmtId="0" fontId="4" fillId="26" borderId="13" applyNumberFormat="0" applyFont="0" applyAlignment="0" applyProtection="0">
      <alignment vertical="center"/>
    </xf>
    <xf numFmtId="0" fontId="4" fillId="26" borderId="13" applyNumberFormat="0" applyFont="0" applyAlignment="0" applyProtection="0">
      <alignment vertical="center"/>
    </xf>
    <xf numFmtId="0" fontId="4" fillId="26" borderId="13" applyNumberFormat="0" applyFont="0" applyAlignment="0" applyProtection="0">
      <alignment vertical="center"/>
    </xf>
    <xf numFmtId="0" fontId="4" fillId="26" borderId="13" applyNumberFormat="0" applyFont="0" applyAlignment="0" applyProtection="0">
      <alignment vertical="center"/>
    </xf>
    <xf numFmtId="0" fontId="4" fillId="26" borderId="13" applyNumberFormat="0" applyFont="0" applyAlignment="0" applyProtection="0">
      <alignment vertical="center"/>
    </xf>
    <xf numFmtId="0" fontId="4" fillId="26" borderId="13" applyNumberFormat="0" applyFont="0" applyAlignment="0" applyProtection="0">
      <alignment vertical="center"/>
    </xf>
    <xf numFmtId="0" fontId="4" fillId="26" borderId="13" applyNumberFormat="0" applyFont="0" applyAlignment="0" applyProtection="0">
      <alignment vertical="center"/>
    </xf>
    <xf numFmtId="0" fontId="4" fillId="26" borderId="13" applyNumberFormat="0" applyFont="0" applyAlignment="0" applyProtection="0">
      <alignment vertical="center"/>
    </xf>
    <xf numFmtId="0" fontId="4" fillId="26" borderId="13" applyNumberFormat="0" applyFont="0" applyAlignment="0" applyProtection="0">
      <alignment vertical="center"/>
    </xf>
    <xf numFmtId="0" fontId="4" fillId="26" borderId="13" applyNumberFormat="0" applyFont="0" applyAlignment="0" applyProtection="0">
      <alignment vertical="center"/>
    </xf>
    <xf numFmtId="0" fontId="4" fillId="26" borderId="13" applyNumberFormat="0" applyFont="0" applyAlignment="0" applyProtection="0">
      <alignment vertical="center"/>
    </xf>
    <xf numFmtId="0" fontId="4" fillId="26" borderId="13" applyNumberFormat="0" applyFont="0" applyAlignment="0" applyProtection="0">
      <alignment vertical="center"/>
    </xf>
    <xf numFmtId="0" fontId="4" fillId="26" borderId="13" applyNumberFormat="0" applyFont="0" applyAlignment="0" applyProtection="0">
      <alignment vertical="center"/>
    </xf>
    <xf numFmtId="0" fontId="4" fillId="26" borderId="13" applyNumberFormat="0" applyFont="0" applyAlignment="0" applyProtection="0">
      <alignment vertical="center"/>
    </xf>
    <xf numFmtId="0" fontId="4" fillId="26" borderId="13" applyNumberFormat="0" applyFont="0" applyAlignment="0" applyProtection="0">
      <alignment vertical="center"/>
    </xf>
    <xf numFmtId="0" fontId="4" fillId="26" borderId="13" applyNumberFormat="0" applyFont="0" applyAlignment="0" applyProtection="0">
      <alignment vertical="center"/>
    </xf>
    <xf numFmtId="0" fontId="4" fillId="26" borderId="13" applyNumberFormat="0" applyFont="0" applyAlignment="0" applyProtection="0">
      <alignment vertical="center"/>
    </xf>
    <xf numFmtId="0" fontId="4" fillId="26" borderId="13" applyNumberFormat="0" applyFont="0" applyAlignment="0" applyProtection="0">
      <alignment vertical="center"/>
    </xf>
    <xf numFmtId="0" fontId="4" fillId="26" borderId="13" applyNumberFormat="0" applyFont="0" applyAlignment="0" applyProtection="0">
      <alignment vertical="center"/>
    </xf>
    <xf numFmtId="0" fontId="4" fillId="26" borderId="13" applyNumberFormat="0" applyFont="0" applyAlignment="0" applyProtection="0">
      <alignment vertical="center"/>
    </xf>
    <xf numFmtId="0" fontId="4" fillId="26" borderId="13" applyNumberFormat="0" applyFont="0" applyAlignment="0" applyProtection="0">
      <alignment vertical="center"/>
    </xf>
    <xf numFmtId="0" fontId="4" fillId="26" borderId="13" applyNumberFormat="0" applyFont="0" applyAlignment="0" applyProtection="0">
      <alignment vertical="center"/>
    </xf>
    <xf numFmtId="0" fontId="4" fillId="26" borderId="13" applyNumberFormat="0" applyFont="0" applyAlignment="0" applyProtection="0">
      <alignment vertical="center"/>
    </xf>
    <xf numFmtId="0" fontId="4" fillId="26" borderId="13" applyNumberFormat="0" applyFont="0" applyAlignment="0" applyProtection="0">
      <alignment vertical="center"/>
    </xf>
    <xf numFmtId="0" fontId="4" fillId="26" borderId="13" applyNumberFormat="0" applyFont="0" applyAlignment="0" applyProtection="0">
      <alignment vertical="center"/>
    </xf>
    <xf numFmtId="0" fontId="4" fillId="26" borderId="13" applyNumberFormat="0" applyFont="0" applyAlignment="0" applyProtection="0">
      <alignment vertical="center"/>
    </xf>
    <xf numFmtId="0" fontId="4" fillId="26" borderId="13" applyNumberFormat="0" applyFont="0" applyAlignment="0" applyProtection="0">
      <alignment vertical="center"/>
    </xf>
    <xf numFmtId="0" fontId="4" fillId="26" borderId="13" applyNumberFormat="0" applyFont="0" applyAlignment="0" applyProtection="0">
      <alignment vertical="center"/>
    </xf>
    <xf numFmtId="0" fontId="4" fillId="26" borderId="13" applyNumberFormat="0" applyFont="0" applyAlignment="0" applyProtection="0">
      <alignment vertical="center"/>
    </xf>
    <xf numFmtId="0" fontId="4" fillId="26" borderId="13" applyNumberFormat="0" applyFont="0" applyAlignment="0" applyProtection="0">
      <alignment vertical="center"/>
    </xf>
    <xf numFmtId="0" fontId="4" fillId="26" borderId="13" applyNumberFormat="0" applyFont="0" applyAlignment="0" applyProtection="0">
      <alignment vertical="center"/>
    </xf>
    <xf numFmtId="0" fontId="4" fillId="26" borderId="13" applyNumberFormat="0" applyFont="0" applyAlignment="0" applyProtection="0">
      <alignment vertical="center"/>
    </xf>
    <xf numFmtId="0" fontId="4" fillId="26" borderId="13" applyNumberFormat="0" applyFont="0" applyAlignment="0" applyProtection="0">
      <alignment vertical="center"/>
    </xf>
    <xf numFmtId="0" fontId="4" fillId="26" borderId="13" applyNumberFormat="0" applyFont="0" applyAlignment="0" applyProtection="0">
      <alignment vertical="center"/>
    </xf>
    <xf numFmtId="0" fontId="4" fillId="26" borderId="13" applyNumberFormat="0" applyFont="0" applyAlignment="0" applyProtection="0">
      <alignment vertical="center"/>
    </xf>
    <xf numFmtId="0" fontId="4" fillId="26" borderId="13" applyNumberFormat="0" applyFont="0" applyAlignment="0" applyProtection="0">
      <alignment vertical="center"/>
    </xf>
    <xf numFmtId="0" fontId="4" fillId="26" borderId="13" applyNumberFormat="0" applyFont="0" applyAlignment="0" applyProtection="0">
      <alignment vertical="center"/>
    </xf>
    <xf numFmtId="0" fontId="4" fillId="26" borderId="13" applyNumberFormat="0" applyFont="0" applyAlignment="0" applyProtection="0">
      <alignment vertical="center"/>
    </xf>
    <xf numFmtId="0" fontId="4" fillId="26" borderId="13" applyNumberFormat="0" applyFont="0" applyAlignment="0" applyProtection="0">
      <alignment vertical="center"/>
    </xf>
    <xf numFmtId="0" fontId="4" fillId="26" borderId="13" applyNumberFormat="0" applyFont="0" applyAlignment="0" applyProtection="0">
      <alignment vertical="center"/>
    </xf>
    <xf numFmtId="0" fontId="4" fillId="26" borderId="13" applyNumberFormat="0" applyFont="0" applyAlignment="0" applyProtection="0">
      <alignment vertical="center"/>
    </xf>
    <xf numFmtId="0" fontId="4" fillId="26" borderId="13" applyNumberFormat="0" applyFont="0" applyAlignment="0" applyProtection="0">
      <alignment vertical="center"/>
    </xf>
    <xf numFmtId="0" fontId="4" fillId="26" borderId="13" applyNumberFormat="0" applyFont="0" applyAlignment="0" applyProtection="0">
      <alignment vertical="center"/>
    </xf>
    <xf numFmtId="0" fontId="4" fillId="26" borderId="13" applyNumberFormat="0" applyFont="0" applyAlignment="0" applyProtection="0">
      <alignment vertical="center"/>
    </xf>
    <xf numFmtId="0" fontId="4" fillId="26" borderId="13" applyNumberFormat="0" applyFont="0" applyAlignment="0" applyProtection="0">
      <alignment vertical="center"/>
    </xf>
    <xf numFmtId="0" fontId="4" fillId="26" borderId="13" applyNumberFormat="0" applyFont="0" applyAlignment="0" applyProtection="0">
      <alignment vertical="center"/>
    </xf>
    <xf numFmtId="0" fontId="4" fillId="26" borderId="13" applyNumberFormat="0" applyFont="0" applyAlignment="0" applyProtection="0">
      <alignment vertical="center"/>
    </xf>
    <xf numFmtId="0" fontId="4" fillId="26" borderId="13" applyNumberFormat="0" applyFont="0" applyAlignment="0" applyProtection="0">
      <alignment vertical="center"/>
    </xf>
    <xf numFmtId="0" fontId="4" fillId="26" borderId="13" applyNumberFormat="0" applyFont="0" applyAlignment="0" applyProtection="0">
      <alignment vertical="center"/>
    </xf>
    <xf numFmtId="0" fontId="4" fillId="26" borderId="13" applyNumberFormat="0" applyFont="0" applyAlignment="0" applyProtection="0">
      <alignment vertical="center"/>
    </xf>
    <xf numFmtId="0" fontId="4" fillId="26" borderId="13" applyNumberFormat="0" applyFont="0" applyAlignment="0" applyProtection="0">
      <alignment vertical="center"/>
    </xf>
    <xf numFmtId="0" fontId="4" fillId="26" borderId="13" applyNumberFormat="0" applyFont="0" applyAlignment="0" applyProtection="0">
      <alignment vertical="center"/>
    </xf>
    <xf numFmtId="0" fontId="4" fillId="26" borderId="13" applyNumberFormat="0" applyFont="0" applyAlignment="0" applyProtection="0">
      <alignment vertical="center"/>
    </xf>
    <xf numFmtId="0" fontId="4" fillId="26" borderId="13" applyNumberFormat="0" applyFont="0" applyAlignment="0" applyProtection="0">
      <alignment vertical="center"/>
    </xf>
    <xf numFmtId="0" fontId="4" fillId="26" borderId="13" applyNumberFormat="0" applyFont="0" applyAlignment="0" applyProtection="0">
      <alignment vertical="center"/>
    </xf>
    <xf numFmtId="0" fontId="4" fillId="26" borderId="13" applyNumberFormat="0" applyFont="0" applyAlignment="0" applyProtection="0">
      <alignment vertical="center"/>
    </xf>
    <xf numFmtId="0" fontId="4" fillId="26" borderId="13" applyNumberFormat="0" applyFont="0" applyAlignment="0" applyProtection="0">
      <alignment vertical="center"/>
    </xf>
    <xf numFmtId="0" fontId="4" fillId="26" borderId="13" applyNumberFormat="0" applyFont="0" applyAlignment="0" applyProtection="0">
      <alignment vertical="center"/>
    </xf>
    <xf numFmtId="0" fontId="4" fillId="26" borderId="13" applyNumberFormat="0" applyFont="0" applyAlignment="0" applyProtection="0">
      <alignment vertical="center"/>
    </xf>
    <xf numFmtId="0" fontId="4" fillId="26" borderId="13" applyNumberFormat="0" applyFont="0" applyAlignment="0" applyProtection="0">
      <alignment vertical="center"/>
    </xf>
    <xf numFmtId="0" fontId="4" fillId="26" borderId="13" applyNumberFormat="0" applyFont="0" applyAlignment="0" applyProtection="0">
      <alignment vertical="center"/>
    </xf>
    <xf numFmtId="0" fontId="4" fillId="26" borderId="13" applyNumberFormat="0" applyFont="0" applyAlignment="0" applyProtection="0">
      <alignment vertical="center"/>
    </xf>
    <xf numFmtId="0" fontId="4" fillId="26" borderId="13" applyNumberFormat="0" applyFont="0" applyAlignment="0" applyProtection="0">
      <alignment vertical="center"/>
    </xf>
    <xf numFmtId="0" fontId="4" fillId="26" borderId="13" applyNumberFormat="0" applyFont="0" applyAlignment="0" applyProtection="0">
      <alignment vertical="center"/>
    </xf>
    <xf numFmtId="0" fontId="4" fillId="26" borderId="13" applyNumberFormat="0" applyFont="0" applyAlignment="0" applyProtection="0">
      <alignment vertical="center"/>
    </xf>
    <xf numFmtId="0" fontId="4" fillId="26" borderId="13" applyNumberFormat="0" applyFont="0" applyAlignment="0" applyProtection="0">
      <alignment vertical="center"/>
    </xf>
    <xf numFmtId="0" fontId="4" fillId="26" borderId="13" applyNumberFormat="0" applyFont="0" applyAlignment="0" applyProtection="0">
      <alignment vertical="center"/>
    </xf>
    <xf numFmtId="0" fontId="4" fillId="26" borderId="13" applyNumberFormat="0" applyFont="0" applyAlignment="0" applyProtection="0">
      <alignment vertical="center"/>
    </xf>
    <xf numFmtId="0" fontId="4" fillId="26" borderId="13" applyNumberFormat="0" applyFont="0" applyAlignment="0" applyProtection="0">
      <alignment vertical="center"/>
    </xf>
    <xf numFmtId="0" fontId="4" fillId="26" borderId="13" applyNumberFormat="0" applyFont="0" applyAlignment="0" applyProtection="0">
      <alignment vertical="center"/>
    </xf>
    <xf numFmtId="0" fontId="4" fillId="26" borderId="13" applyNumberFormat="0" applyFont="0" applyAlignment="0" applyProtection="0">
      <alignment vertical="center"/>
    </xf>
    <xf numFmtId="0" fontId="4" fillId="26" borderId="13" applyNumberFormat="0" applyFont="0" applyAlignment="0" applyProtection="0">
      <alignment vertical="center"/>
    </xf>
    <xf numFmtId="0" fontId="4" fillId="26" borderId="13" applyNumberFormat="0" applyFont="0" applyAlignment="0" applyProtection="0">
      <alignment vertical="center"/>
    </xf>
    <xf numFmtId="0" fontId="4" fillId="26" borderId="13" applyNumberFormat="0" applyFont="0" applyAlignment="0" applyProtection="0">
      <alignment vertical="center"/>
    </xf>
    <xf numFmtId="0" fontId="4" fillId="26" borderId="13" applyNumberFormat="0" applyFont="0" applyAlignment="0" applyProtection="0">
      <alignment vertical="center"/>
    </xf>
    <xf numFmtId="0" fontId="4" fillId="26" borderId="13" applyNumberFormat="0" applyFont="0" applyAlignment="0" applyProtection="0">
      <alignment vertical="center"/>
    </xf>
    <xf numFmtId="0" fontId="4" fillId="26" borderId="13" applyNumberFormat="0" applyFont="0" applyAlignment="0" applyProtection="0">
      <alignment vertical="center"/>
    </xf>
    <xf numFmtId="0" fontId="4" fillId="26" borderId="13" applyNumberFormat="0" applyFont="0" applyAlignment="0" applyProtection="0">
      <alignment vertical="center"/>
    </xf>
    <xf numFmtId="0" fontId="4" fillId="26" borderId="13" applyNumberFormat="0" applyFont="0" applyAlignment="0" applyProtection="0">
      <alignment vertical="center"/>
    </xf>
    <xf numFmtId="0" fontId="4" fillId="26" borderId="13" applyNumberFormat="0" applyFont="0" applyAlignment="0" applyProtection="0">
      <alignment vertical="center"/>
    </xf>
    <xf numFmtId="0" fontId="4" fillId="26" borderId="13" applyNumberFormat="0" applyFont="0" applyAlignment="0" applyProtection="0">
      <alignment vertical="center"/>
    </xf>
    <xf numFmtId="0" fontId="4" fillId="26" borderId="13" applyNumberFormat="0" applyFont="0" applyAlignment="0" applyProtection="0">
      <alignment vertical="center"/>
    </xf>
    <xf numFmtId="0" fontId="4" fillId="26" borderId="13" applyNumberFormat="0" applyFont="0" applyAlignment="0" applyProtection="0">
      <alignment vertical="center"/>
    </xf>
    <xf numFmtId="0" fontId="4" fillId="26" borderId="13" applyNumberFormat="0" applyFont="0" applyAlignment="0" applyProtection="0">
      <alignment vertical="center"/>
    </xf>
    <xf numFmtId="0" fontId="4" fillId="26" borderId="13" applyNumberFormat="0" applyFont="0" applyAlignment="0" applyProtection="0">
      <alignment vertical="center"/>
    </xf>
    <xf numFmtId="0" fontId="4" fillId="26" borderId="13" applyNumberFormat="0" applyFont="0" applyAlignment="0" applyProtection="0">
      <alignment vertical="center"/>
    </xf>
    <xf numFmtId="0" fontId="4" fillId="26" borderId="13" applyNumberFormat="0" applyFont="0" applyAlignment="0" applyProtection="0">
      <alignment vertical="center"/>
    </xf>
    <xf numFmtId="0" fontId="4" fillId="26" borderId="13" applyNumberFormat="0" applyFont="0" applyAlignment="0" applyProtection="0">
      <alignment vertical="center"/>
    </xf>
    <xf numFmtId="0" fontId="4" fillId="26" borderId="13" applyNumberFormat="0" applyFont="0" applyAlignment="0" applyProtection="0">
      <alignment vertical="center"/>
    </xf>
    <xf numFmtId="0" fontId="4" fillId="26" borderId="13" applyNumberFormat="0" applyFont="0" applyAlignment="0" applyProtection="0">
      <alignment vertical="center"/>
    </xf>
    <xf numFmtId="0" fontId="4" fillId="26" borderId="13" applyNumberFormat="0" applyFont="0" applyAlignment="0" applyProtection="0">
      <alignment vertical="center"/>
    </xf>
    <xf numFmtId="0" fontId="4" fillId="26" borderId="13" applyNumberFormat="0" applyFont="0" applyAlignment="0" applyProtection="0">
      <alignment vertical="center"/>
    </xf>
    <xf numFmtId="0" fontId="4" fillId="26" borderId="13" applyNumberFormat="0" applyFont="0" applyAlignment="0" applyProtection="0">
      <alignment vertical="center"/>
    </xf>
    <xf numFmtId="0" fontId="4" fillId="26" borderId="13" applyNumberFormat="0" applyFont="0" applyAlignment="0" applyProtection="0">
      <alignment vertical="center"/>
    </xf>
    <xf numFmtId="0" fontId="4" fillId="26" borderId="13" applyNumberFormat="0" applyFont="0" applyAlignment="0" applyProtection="0">
      <alignment vertical="center"/>
    </xf>
    <xf numFmtId="0" fontId="4" fillId="26" borderId="13" applyNumberFormat="0" applyFont="0" applyAlignment="0" applyProtection="0">
      <alignment vertical="center"/>
    </xf>
    <xf numFmtId="0" fontId="4" fillId="26" borderId="13" applyNumberFormat="0" applyFont="0" applyAlignment="0" applyProtection="0">
      <alignment vertical="center"/>
    </xf>
    <xf numFmtId="0" fontId="4" fillId="26" borderId="13" applyNumberFormat="0" applyFont="0" applyAlignment="0" applyProtection="0">
      <alignment vertical="center"/>
    </xf>
    <xf numFmtId="0" fontId="4" fillId="26" borderId="13" applyNumberFormat="0" applyFont="0" applyAlignment="0" applyProtection="0">
      <alignment vertical="center"/>
    </xf>
    <xf numFmtId="0" fontId="4" fillId="26" borderId="13" applyNumberFormat="0" applyFont="0" applyAlignment="0" applyProtection="0">
      <alignment vertical="center"/>
    </xf>
    <xf numFmtId="0" fontId="4" fillId="26" borderId="13" applyNumberFormat="0" applyFont="0" applyAlignment="0" applyProtection="0">
      <alignment vertical="center"/>
    </xf>
    <xf numFmtId="0" fontId="4" fillId="26" borderId="13" applyNumberFormat="0" applyFont="0" applyAlignment="0" applyProtection="0">
      <alignment vertical="center"/>
    </xf>
    <xf numFmtId="0" fontId="4" fillId="26" borderId="13" applyNumberFormat="0" applyFont="0" applyAlignment="0" applyProtection="0">
      <alignment vertical="center"/>
    </xf>
    <xf numFmtId="0" fontId="4" fillId="26" borderId="13" applyNumberFormat="0" applyFont="0" applyAlignment="0" applyProtection="0">
      <alignment vertical="center"/>
    </xf>
    <xf numFmtId="0" fontId="4" fillId="26" borderId="13" applyNumberFormat="0" applyFont="0" applyAlignment="0" applyProtection="0">
      <alignment vertical="center"/>
    </xf>
    <xf numFmtId="0" fontId="4" fillId="26" borderId="13" applyNumberFormat="0" applyFont="0" applyAlignment="0" applyProtection="0">
      <alignment vertical="center"/>
    </xf>
    <xf numFmtId="0" fontId="4" fillId="26" borderId="13" applyNumberFormat="0" applyFont="0" applyAlignment="0" applyProtection="0">
      <alignment vertical="center"/>
    </xf>
    <xf numFmtId="0" fontId="4" fillId="26" borderId="13" applyNumberFormat="0" applyFont="0" applyAlignment="0" applyProtection="0">
      <alignment vertical="center"/>
    </xf>
    <xf numFmtId="0" fontId="4" fillId="26" borderId="13" applyNumberFormat="0" applyFont="0" applyAlignment="0" applyProtection="0">
      <alignment vertical="center"/>
    </xf>
    <xf numFmtId="0" fontId="4" fillId="26" borderId="13" applyNumberFormat="0" applyFont="0" applyAlignment="0" applyProtection="0">
      <alignment vertical="center"/>
    </xf>
    <xf numFmtId="0" fontId="4" fillId="26" borderId="13" applyNumberFormat="0" applyFont="0" applyAlignment="0" applyProtection="0">
      <alignment vertical="center"/>
    </xf>
    <xf numFmtId="0" fontId="4" fillId="26" borderId="13" applyNumberFormat="0" applyFont="0" applyAlignment="0" applyProtection="0">
      <alignment vertical="center"/>
    </xf>
    <xf numFmtId="0" fontId="4" fillId="26" borderId="13" applyNumberFormat="0" applyFont="0" applyAlignment="0" applyProtection="0">
      <alignment vertical="center"/>
    </xf>
    <xf numFmtId="0" fontId="4" fillId="26" borderId="13" applyNumberFormat="0" applyFont="0" applyAlignment="0" applyProtection="0">
      <alignment vertical="center"/>
    </xf>
    <xf numFmtId="0" fontId="4" fillId="26" borderId="13" applyNumberFormat="0" applyFont="0" applyAlignment="0" applyProtection="0">
      <alignment vertical="center"/>
    </xf>
    <xf numFmtId="0" fontId="4" fillId="26" borderId="13" applyNumberFormat="0" applyFont="0" applyAlignment="0" applyProtection="0">
      <alignment vertical="center"/>
    </xf>
    <xf numFmtId="0" fontId="4" fillId="26" borderId="13" applyNumberFormat="0" applyFont="0" applyAlignment="0" applyProtection="0">
      <alignment vertical="center"/>
    </xf>
    <xf numFmtId="0" fontId="4" fillId="26" borderId="13" applyNumberFormat="0" applyFont="0" applyAlignment="0" applyProtection="0">
      <alignment vertical="center"/>
    </xf>
    <xf numFmtId="0" fontId="4" fillId="26" borderId="13" applyNumberFormat="0" applyFont="0" applyAlignment="0" applyProtection="0">
      <alignment vertical="center"/>
    </xf>
    <xf numFmtId="0" fontId="4" fillId="26" borderId="13" applyNumberFormat="0" applyFont="0" applyAlignment="0" applyProtection="0">
      <alignment vertical="center"/>
    </xf>
    <xf numFmtId="0" fontId="4" fillId="26" borderId="13" applyNumberFormat="0" applyFont="0" applyAlignment="0" applyProtection="0">
      <alignment vertical="center"/>
    </xf>
    <xf numFmtId="0" fontId="4" fillId="26" borderId="13" applyNumberFormat="0" applyFont="0" applyAlignment="0" applyProtection="0">
      <alignment vertical="center"/>
    </xf>
    <xf numFmtId="0" fontId="4" fillId="26" borderId="13" applyNumberFormat="0" applyFont="0" applyAlignment="0" applyProtection="0">
      <alignment vertical="center"/>
    </xf>
    <xf numFmtId="0" fontId="4" fillId="26" borderId="13" applyNumberFormat="0" applyFont="0" applyAlignment="0" applyProtection="0">
      <alignment vertical="center"/>
    </xf>
    <xf numFmtId="0" fontId="4" fillId="26" borderId="13" applyNumberFormat="0" applyFont="0" applyAlignment="0" applyProtection="0">
      <alignment vertical="center"/>
    </xf>
    <xf numFmtId="0" fontId="4" fillId="26" borderId="13" applyNumberFormat="0" applyFont="0" applyAlignment="0" applyProtection="0">
      <alignment vertical="center"/>
    </xf>
    <xf numFmtId="0" fontId="4" fillId="26" borderId="13" applyNumberFormat="0" applyFont="0" applyAlignment="0" applyProtection="0">
      <alignment vertical="center"/>
    </xf>
    <xf numFmtId="0" fontId="4" fillId="26" borderId="13" applyNumberFormat="0" applyFont="0" applyAlignment="0" applyProtection="0">
      <alignment vertical="center"/>
    </xf>
    <xf numFmtId="0" fontId="4" fillId="26" borderId="13" applyNumberFormat="0" applyFont="0" applyAlignment="0" applyProtection="0">
      <alignment vertical="center"/>
    </xf>
    <xf numFmtId="0" fontId="4" fillId="26" borderId="13" applyNumberFormat="0" applyFont="0" applyAlignment="0" applyProtection="0">
      <alignment vertical="center"/>
    </xf>
    <xf numFmtId="0" fontId="4" fillId="26" borderId="13" applyNumberFormat="0" applyFont="0" applyAlignment="0" applyProtection="0">
      <alignment vertical="center"/>
    </xf>
    <xf numFmtId="0" fontId="4" fillId="26" borderId="13" applyNumberFormat="0" applyFont="0" applyAlignment="0" applyProtection="0">
      <alignment vertical="center"/>
    </xf>
    <xf numFmtId="0" fontId="4" fillId="26" borderId="13" applyNumberFormat="0" applyFont="0" applyAlignment="0" applyProtection="0">
      <alignment vertical="center"/>
    </xf>
    <xf numFmtId="0" fontId="4" fillId="26" borderId="13" applyNumberFormat="0" applyFont="0" applyAlignment="0" applyProtection="0">
      <alignment vertical="center"/>
    </xf>
    <xf numFmtId="0" fontId="4" fillId="26" borderId="13" applyNumberFormat="0" applyFont="0" applyAlignment="0" applyProtection="0">
      <alignment vertical="center"/>
    </xf>
    <xf numFmtId="0" fontId="4" fillId="26" borderId="13" applyNumberFormat="0" applyFont="0" applyAlignment="0" applyProtection="0">
      <alignment vertical="center"/>
    </xf>
    <xf numFmtId="0" fontId="4" fillId="26" borderId="13" applyNumberFormat="0" applyFont="0" applyAlignment="0" applyProtection="0">
      <alignment vertical="center"/>
    </xf>
    <xf numFmtId="0" fontId="4" fillId="26" borderId="13" applyNumberFormat="0" applyFont="0" applyAlignment="0" applyProtection="0">
      <alignment vertical="center"/>
    </xf>
    <xf numFmtId="0" fontId="4" fillId="26" borderId="13" applyNumberFormat="0" applyFont="0" applyAlignment="0" applyProtection="0">
      <alignment vertical="center"/>
    </xf>
    <xf numFmtId="0" fontId="4" fillId="26" borderId="13" applyNumberFormat="0" applyFont="0" applyAlignment="0" applyProtection="0">
      <alignment vertical="center"/>
    </xf>
    <xf numFmtId="0" fontId="4" fillId="26" borderId="13" applyNumberFormat="0" applyFont="0" applyAlignment="0" applyProtection="0">
      <alignment vertical="center"/>
    </xf>
    <xf numFmtId="0" fontId="4" fillId="26" borderId="13" applyNumberFormat="0" applyFont="0" applyAlignment="0" applyProtection="0">
      <alignment vertical="center"/>
    </xf>
    <xf numFmtId="0" fontId="4" fillId="26" borderId="13" applyNumberFormat="0" applyFont="0" applyAlignment="0" applyProtection="0">
      <alignment vertical="center"/>
    </xf>
    <xf numFmtId="0" fontId="4" fillId="26" borderId="13" applyNumberFormat="0" applyFont="0" applyAlignment="0" applyProtection="0">
      <alignment vertical="center"/>
    </xf>
    <xf numFmtId="0" fontId="4" fillId="26" borderId="13" applyNumberFormat="0" applyFont="0" applyAlignment="0" applyProtection="0">
      <alignment vertical="center"/>
    </xf>
    <xf numFmtId="0" fontId="4" fillId="26" borderId="13" applyNumberFormat="0" applyFont="0" applyAlignment="0" applyProtection="0">
      <alignment vertical="center"/>
    </xf>
    <xf numFmtId="0" fontId="4" fillId="26" borderId="13" applyNumberFormat="0" applyFont="0" applyAlignment="0" applyProtection="0">
      <alignment vertical="center"/>
    </xf>
    <xf numFmtId="0" fontId="4" fillId="26" borderId="13" applyNumberFormat="0" applyFont="0" applyAlignment="0" applyProtection="0">
      <alignment vertical="center"/>
    </xf>
    <xf numFmtId="0" fontId="4" fillId="26" borderId="13" applyNumberFormat="0" applyFont="0" applyAlignment="0" applyProtection="0">
      <alignment vertical="center"/>
    </xf>
    <xf numFmtId="0" fontId="4" fillId="26" borderId="13" applyNumberFormat="0" applyFont="0" applyAlignment="0" applyProtection="0">
      <alignment vertical="center"/>
    </xf>
    <xf numFmtId="0" fontId="4" fillId="26" borderId="13" applyNumberFormat="0" applyFont="0" applyAlignment="0" applyProtection="0">
      <alignment vertical="center"/>
    </xf>
    <xf numFmtId="0" fontId="4" fillId="26" borderId="13" applyNumberFormat="0" applyFont="0" applyAlignment="0" applyProtection="0">
      <alignment vertical="center"/>
    </xf>
    <xf numFmtId="0" fontId="4" fillId="26" borderId="13" applyNumberFormat="0" applyFont="0" applyAlignment="0" applyProtection="0">
      <alignment vertical="center"/>
    </xf>
    <xf numFmtId="0" fontId="4" fillId="26" borderId="13" applyNumberFormat="0" applyFont="0" applyAlignment="0" applyProtection="0">
      <alignment vertical="center"/>
    </xf>
    <xf numFmtId="0" fontId="4" fillId="26" borderId="13" applyNumberFormat="0" applyFont="0" applyAlignment="0" applyProtection="0">
      <alignment vertical="center"/>
    </xf>
    <xf numFmtId="0" fontId="4" fillId="26" borderId="13" applyNumberFormat="0" applyFont="0" applyAlignment="0" applyProtection="0">
      <alignment vertical="center"/>
    </xf>
    <xf numFmtId="0" fontId="4" fillId="26" borderId="13" applyNumberFormat="0" applyFont="0" applyAlignment="0" applyProtection="0">
      <alignment vertical="center"/>
    </xf>
    <xf numFmtId="0" fontId="4" fillId="26" borderId="13" applyNumberFormat="0" applyFont="0" applyAlignment="0" applyProtection="0">
      <alignment vertical="center"/>
    </xf>
    <xf numFmtId="0" fontId="4" fillId="26" borderId="13" applyNumberFormat="0" applyFont="0" applyAlignment="0" applyProtection="0">
      <alignment vertical="center"/>
    </xf>
    <xf numFmtId="0" fontId="4" fillId="26" borderId="13" applyNumberFormat="0" applyFont="0" applyAlignment="0" applyProtection="0">
      <alignment vertical="center"/>
    </xf>
    <xf numFmtId="0" fontId="4" fillId="26" borderId="13" applyNumberFormat="0" applyFont="0" applyAlignment="0" applyProtection="0">
      <alignment vertical="center"/>
    </xf>
    <xf numFmtId="0" fontId="4" fillId="26" borderId="13" applyNumberFormat="0" applyFont="0" applyAlignment="0" applyProtection="0">
      <alignment vertical="center"/>
    </xf>
    <xf numFmtId="0" fontId="4" fillId="26" borderId="13" applyNumberFormat="0" applyFont="0" applyAlignment="0" applyProtection="0">
      <alignment vertical="center"/>
    </xf>
    <xf numFmtId="0" fontId="4" fillId="26" borderId="13" applyNumberFormat="0" applyFont="0" applyAlignment="0" applyProtection="0">
      <alignment vertical="center"/>
    </xf>
    <xf numFmtId="0" fontId="4" fillId="26" borderId="13" applyNumberFormat="0" applyFont="0" applyAlignment="0" applyProtection="0">
      <alignment vertical="center"/>
    </xf>
    <xf numFmtId="0" fontId="4" fillId="26" borderId="13" applyNumberFormat="0" applyFont="0" applyAlignment="0" applyProtection="0">
      <alignment vertical="center"/>
    </xf>
    <xf numFmtId="0" fontId="4" fillId="26" borderId="13" applyNumberFormat="0" applyFont="0" applyAlignment="0" applyProtection="0">
      <alignment vertical="center"/>
    </xf>
    <xf numFmtId="0" fontId="4" fillId="26" borderId="13" applyNumberFormat="0" applyFont="0" applyAlignment="0" applyProtection="0">
      <alignment vertical="center"/>
    </xf>
    <xf numFmtId="0" fontId="4" fillId="26" borderId="13" applyNumberFormat="0" applyFont="0" applyAlignment="0" applyProtection="0">
      <alignment vertical="center"/>
    </xf>
    <xf numFmtId="0" fontId="4" fillId="26" borderId="13" applyNumberFormat="0" applyFont="0" applyAlignment="0" applyProtection="0">
      <alignment vertical="center"/>
    </xf>
    <xf numFmtId="0" fontId="4" fillId="26" borderId="13" applyNumberFormat="0" applyFont="0" applyAlignment="0" applyProtection="0">
      <alignment vertical="center"/>
    </xf>
    <xf numFmtId="0" fontId="4" fillId="26" borderId="13" applyNumberFormat="0" applyFont="0" applyAlignment="0" applyProtection="0">
      <alignment vertical="center"/>
    </xf>
    <xf numFmtId="0" fontId="4" fillId="26" borderId="13" applyNumberFormat="0" applyFont="0" applyAlignment="0" applyProtection="0">
      <alignment vertical="center"/>
    </xf>
    <xf numFmtId="0" fontId="4" fillId="26" borderId="13" applyNumberFormat="0" applyFont="0" applyAlignment="0" applyProtection="0">
      <alignment vertical="center"/>
    </xf>
    <xf numFmtId="0" fontId="4" fillId="26" borderId="13" applyNumberFormat="0" applyFont="0" applyAlignment="0" applyProtection="0">
      <alignment vertical="center"/>
    </xf>
    <xf numFmtId="0" fontId="4" fillId="26" borderId="13" applyNumberFormat="0" applyFont="0" applyAlignment="0" applyProtection="0">
      <alignment vertical="center"/>
    </xf>
    <xf numFmtId="0" fontId="4" fillId="26" borderId="13" applyNumberFormat="0" applyFont="0" applyAlignment="0" applyProtection="0">
      <alignment vertical="center"/>
    </xf>
    <xf numFmtId="0" fontId="4" fillId="26" borderId="13" applyNumberFormat="0" applyFont="0" applyAlignment="0" applyProtection="0">
      <alignment vertical="center"/>
    </xf>
    <xf numFmtId="0" fontId="4" fillId="26" borderId="13" applyNumberFormat="0" applyFont="0" applyAlignment="0" applyProtection="0">
      <alignment vertical="center"/>
    </xf>
    <xf numFmtId="0" fontId="4" fillId="26" borderId="13" applyNumberFormat="0" applyFont="0" applyAlignment="0" applyProtection="0">
      <alignment vertical="center"/>
    </xf>
    <xf numFmtId="0" fontId="4" fillId="26" borderId="13" applyNumberFormat="0" applyFont="0" applyAlignment="0" applyProtection="0">
      <alignment vertical="center"/>
    </xf>
    <xf numFmtId="0" fontId="4" fillId="26" borderId="13" applyNumberFormat="0" applyFont="0" applyAlignment="0" applyProtection="0">
      <alignment vertical="center"/>
    </xf>
    <xf numFmtId="0" fontId="4" fillId="26" borderId="13" applyNumberFormat="0" applyFont="0" applyAlignment="0" applyProtection="0">
      <alignment vertical="center"/>
    </xf>
    <xf numFmtId="0" fontId="4" fillId="26" borderId="13" applyNumberFormat="0" applyFont="0" applyAlignment="0" applyProtection="0">
      <alignment vertical="center"/>
    </xf>
    <xf numFmtId="0" fontId="4" fillId="26" borderId="13" applyNumberFormat="0" applyFont="0" applyAlignment="0" applyProtection="0">
      <alignment vertical="center"/>
    </xf>
    <xf numFmtId="0" fontId="4" fillId="26" borderId="13" applyNumberFormat="0" applyFont="0" applyAlignment="0" applyProtection="0">
      <alignment vertical="center"/>
    </xf>
    <xf numFmtId="0" fontId="4" fillId="26" borderId="13" applyNumberFormat="0" applyFont="0" applyAlignment="0" applyProtection="0">
      <alignment vertical="center"/>
    </xf>
    <xf numFmtId="0" fontId="4" fillId="26" borderId="13" applyNumberFormat="0" applyFont="0" applyAlignment="0" applyProtection="0">
      <alignment vertical="center"/>
    </xf>
    <xf numFmtId="0" fontId="4" fillId="26" borderId="13" applyNumberFormat="0" applyFont="0" applyAlignment="0" applyProtection="0">
      <alignment vertical="center"/>
    </xf>
    <xf numFmtId="0" fontId="4" fillId="26" borderId="13" applyNumberFormat="0" applyFont="0" applyAlignment="0" applyProtection="0">
      <alignment vertical="center"/>
    </xf>
    <xf numFmtId="0" fontId="4" fillId="26" borderId="13" applyNumberFormat="0" applyFont="0" applyAlignment="0" applyProtection="0">
      <alignment vertical="center"/>
    </xf>
    <xf numFmtId="0" fontId="4" fillId="26" borderId="13" applyNumberFormat="0" applyFont="0" applyAlignment="0" applyProtection="0">
      <alignment vertical="center"/>
    </xf>
    <xf numFmtId="0" fontId="4" fillId="26" borderId="13" applyNumberFormat="0" applyFont="0" applyAlignment="0" applyProtection="0">
      <alignment vertical="center"/>
    </xf>
    <xf numFmtId="0" fontId="4" fillId="26" borderId="13" applyNumberFormat="0" applyFont="0" applyAlignment="0" applyProtection="0">
      <alignment vertical="center"/>
    </xf>
    <xf numFmtId="0" fontId="4" fillId="26" borderId="13" applyNumberFormat="0" applyFont="0" applyAlignment="0" applyProtection="0">
      <alignment vertical="center"/>
    </xf>
    <xf numFmtId="0" fontId="4" fillId="26" borderId="13" applyNumberFormat="0" applyFont="0" applyAlignment="0" applyProtection="0">
      <alignment vertical="center"/>
    </xf>
    <xf numFmtId="0" fontId="4" fillId="26" borderId="13" applyNumberFormat="0" applyFont="0" applyAlignment="0" applyProtection="0">
      <alignment vertical="center"/>
    </xf>
    <xf numFmtId="0" fontId="4" fillId="26" borderId="13" applyNumberFormat="0" applyFont="0" applyAlignment="0" applyProtection="0">
      <alignment vertical="center"/>
    </xf>
    <xf numFmtId="0" fontId="4" fillId="26" borderId="13" applyNumberFormat="0" applyFont="0" applyAlignment="0" applyProtection="0">
      <alignment vertical="center"/>
    </xf>
    <xf numFmtId="0" fontId="4" fillId="26" borderId="13" applyNumberFormat="0" applyFont="0" applyAlignment="0" applyProtection="0">
      <alignment vertical="center"/>
    </xf>
    <xf numFmtId="0" fontId="4" fillId="26" borderId="13" applyNumberFormat="0" applyFont="0" applyAlignment="0" applyProtection="0">
      <alignment vertical="center"/>
    </xf>
    <xf numFmtId="0" fontId="4" fillId="26" borderId="13" applyNumberFormat="0" applyFont="0" applyAlignment="0" applyProtection="0">
      <alignment vertical="center"/>
    </xf>
    <xf numFmtId="0" fontId="4" fillId="26" borderId="13" applyNumberFormat="0" applyFont="0" applyAlignment="0" applyProtection="0">
      <alignment vertical="center"/>
    </xf>
    <xf numFmtId="0" fontId="4" fillId="26" borderId="13" applyNumberFormat="0" applyFont="0" applyAlignment="0" applyProtection="0">
      <alignment vertical="center"/>
    </xf>
    <xf numFmtId="0" fontId="4" fillId="26" borderId="13" applyNumberFormat="0" applyFont="0" applyAlignment="0" applyProtection="0">
      <alignment vertical="center"/>
    </xf>
    <xf numFmtId="0" fontId="4" fillId="26" borderId="13" applyNumberFormat="0" applyFont="0" applyAlignment="0" applyProtection="0">
      <alignment vertical="center"/>
    </xf>
    <xf numFmtId="0" fontId="4" fillId="26" borderId="13" applyNumberFormat="0" applyFont="0" applyAlignment="0" applyProtection="0">
      <alignment vertical="center"/>
    </xf>
    <xf numFmtId="0" fontId="4" fillId="26" borderId="13" applyNumberFormat="0" applyFont="0" applyAlignment="0" applyProtection="0">
      <alignment vertical="center"/>
    </xf>
    <xf numFmtId="0" fontId="4" fillId="26" borderId="13" applyNumberFormat="0" applyFont="0" applyAlignment="0" applyProtection="0">
      <alignment vertical="center"/>
    </xf>
    <xf numFmtId="0" fontId="4" fillId="26" borderId="13" applyNumberFormat="0" applyFont="0" applyAlignment="0" applyProtection="0">
      <alignment vertical="center"/>
    </xf>
    <xf numFmtId="0" fontId="4" fillId="26" borderId="13" applyNumberFormat="0" applyFont="0" applyAlignment="0" applyProtection="0">
      <alignment vertical="center"/>
    </xf>
    <xf numFmtId="0" fontId="4" fillId="26" borderId="13" applyNumberFormat="0" applyFont="0" applyAlignment="0" applyProtection="0">
      <alignment vertical="center"/>
    </xf>
    <xf numFmtId="0" fontId="4" fillId="26" borderId="13" applyNumberFormat="0" applyFont="0" applyAlignment="0" applyProtection="0">
      <alignment vertical="center"/>
    </xf>
    <xf numFmtId="0" fontId="4" fillId="26" borderId="13" applyNumberFormat="0" applyFont="0" applyAlignment="0" applyProtection="0">
      <alignment vertical="center"/>
    </xf>
    <xf numFmtId="0" fontId="4" fillId="26" borderId="13" applyNumberFormat="0" applyFont="0" applyAlignment="0" applyProtection="0">
      <alignment vertical="center"/>
    </xf>
    <xf numFmtId="0" fontId="4" fillId="26" borderId="13" applyNumberFormat="0" applyFont="0" applyAlignment="0" applyProtection="0">
      <alignment vertical="center"/>
    </xf>
    <xf numFmtId="0" fontId="4" fillId="26" borderId="13" applyNumberFormat="0" applyFont="0" applyAlignment="0" applyProtection="0">
      <alignment vertical="center"/>
    </xf>
    <xf numFmtId="0" fontId="4" fillId="26" borderId="13" applyNumberFormat="0" applyFont="0" applyAlignment="0" applyProtection="0">
      <alignment vertical="center"/>
    </xf>
    <xf numFmtId="0" fontId="4" fillId="26" borderId="13" applyNumberFormat="0" applyFont="0" applyAlignment="0" applyProtection="0">
      <alignment vertical="center"/>
    </xf>
    <xf numFmtId="0" fontId="4" fillId="26" borderId="13" applyNumberFormat="0" applyFont="0" applyAlignment="0" applyProtection="0">
      <alignment vertical="center"/>
    </xf>
    <xf numFmtId="0" fontId="4" fillId="26" borderId="13" applyNumberFormat="0" applyFont="0" applyAlignment="0" applyProtection="0">
      <alignment vertical="center"/>
    </xf>
    <xf numFmtId="0" fontId="4" fillId="26" borderId="13" applyNumberFormat="0" applyFont="0" applyAlignment="0" applyProtection="0">
      <alignment vertical="center"/>
    </xf>
    <xf numFmtId="0" fontId="4" fillId="26" borderId="13" applyNumberFormat="0" applyFont="0" applyAlignment="0" applyProtection="0">
      <alignment vertical="center"/>
    </xf>
    <xf numFmtId="0" fontId="4" fillId="26" borderId="13" applyNumberFormat="0" applyFont="0" applyAlignment="0" applyProtection="0">
      <alignment vertical="center"/>
    </xf>
    <xf numFmtId="0" fontId="4" fillId="26" borderId="13" applyNumberFormat="0" applyFont="0" applyAlignment="0" applyProtection="0">
      <alignment vertical="center"/>
    </xf>
    <xf numFmtId="0" fontId="4" fillId="26" borderId="13" applyNumberFormat="0" applyFont="0" applyAlignment="0" applyProtection="0">
      <alignment vertical="center"/>
    </xf>
    <xf numFmtId="0" fontId="4" fillId="26" borderId="13" applyNumberFormat="0" applyFont="0" applyAlignment="0" applyProtection="0">
      <alignment vertical="center"/>
    </xf>
    <xf numFmtId="0" fontId="4" fillId="26" borderId="13" applyNumberFormat="0" applyFont="0" applyAlignment="0" applyProtection="0">
      <alignment vertical="center"/>
    </xf>
    <xf numFmtId="0" fontId="4" fillId="26" borderId="13" applyNumberFormat="0" applyFont="0" applyAlignment="0" applyProtection="0">
      <alignment vertical="center"/>
    </xf>
    <xf numFmtId="0" fontId="4" fillId="26" borderId="13" applyNumberFormat="0" applyFont="0" applyAlignment="0" applyProtection="0">
      <alignment vertical="center"/>
    </xf>
    <xf numFmtId="0" fontId="4" fillId="26" borderId="13" applyNumberFormat="0" applyFont="0" applyAlignment="0" applyProtection="0">
      <alignment vertical="center"/>
    </xf>
    <xf numFmtId="0" fontId="4" fillId="26" borderId="13" applyNumberFormat="0" applyFont="0" applyAlignment="0" applyProtection="0">
      <alignment vertical="center"/>
    </xf>
    <xf numFmtId="0" fontId="4" fillId="26" borderId="13" applyNumberFormat="0" applyFont="0" applyAlignment="0" applyProtection="0">
      <alignment vertical="center"/>
    </xf>
    <xf numFmtId="0" fontId="4" fillId="26" borderId="13" applyNumberFormat="0" applyFont="0" applyAlignment="0" applyProtection="0">
      <alignment vertical="center"/>
    </xf>
    <xf numFmtId="0" fontId="4" fillId="26" borderId="13" applyNumberFormat="0" applyFont="0" applyAlignment="0" applyProtection="0">
      <alignment vertical="center"/>
    </xf>
    <xf numFmtId="0" fontId="4" fillId="26" borderId="13" applyNumberFormat="0" applyFont="0" applyAlignment="0" applyProtection="0">
      <alignment vertical="center"/>
    </xf>
    <xf numFmtId="0" fontId="4" fillId="26" borderId="13" applyNumberFormat="0" applyFont="0" applyAlignment="0" applyProtection="0">
      <alignment vertical="center"/>
    </xf>
    <xf numFmtId="0" fontId="4" fillId="26" borderId="13" applyNumberFormat="0" applyFont="0" applyAlignment="0" applyProtection="0">
      <alignment vertical="center"/>
    </xf>
    <xf numFmtId="0" fontId="4" fillId="26" borderId="13" applyNumberFormat="0" applyFont="0" applyAlignment="0" applyProtection="0">
      <alignment vertical="center"/>
    </xf>
    <xf numFmtId="0" fontId="4" fillId="26" borderId="13" applyNumberFormat="0" applyFont="0" applyAlignment="0" applyProtection="0">
      <alignment vertical="center"/>
    </xf>
    <xf numFmtId="0" fontId="4" fillId="26" borderId="13" applyNumberFormat="0" applyFont="0" applyAlignment="0" applyProtection="0">
      <alignment vertical="center"/>
    </xf>
    <xf numFmtId="0" fontId="4" fillId="26" borderId="13" applyNumberFormat="0" applyFont="0" applyAlignment="0" applyProtection="0">
      <alignment vertical="center"/>
    </xf>
    <xf numFmtId="0" fontId="4" fillId="26" borderId="13" applyNumberFormat="0" applyFont="0" applyAlignment="0" applyProtection="0">
      <alignment vertical="center"/>
    </xf>
    <xf numFmtId="0" fontId="4" fillId="26" borderId="13" applyNumberFormat="0" applyFont="0" applyAlignment="0" applyProtection="0">
      <alignment vertical="center"/>
    </xf>
    <xf numFmtId="0" fontId="4" fillId="26" borderId="13" applyNumberFormat="0" applyFont="0" applyAlignment="0" applyProtection="0">
      <alignment vertical="center"/>
    </xf>
    <xf numFmtId="0" fontId="4" fillId="26" borderId="13" applyNumberFormat="0" applyFont="0" applyAlignment="0" applyProtection="0">
      <alignment vertical="center"/>
    </xf>
    <xf numFmtId="0" fontId="4" fillId="26" borderId="13" applyNumberFormat="0" applyFont="0" applyAlignment="0" applyProtection="0">
      <alignment vertical="center"/>
    </xf>
    <xf numFmtId="0" fontId="4" fillId="26" borderId="13" applyNumberFormat="0" applyFont="0" applyAlignment="0" applyProtection="0">
      <alignment vertical="center"/>
    </xf>
    <xf numFmtId="0" fontId="4" fillId="26" borderId="13" applyNumberFormat="0" applyFont="0" applyAlignment="0" applyProtection="0">
      <alignment vertical="center"/>
    </xf>
    <xf numFmtId="0" fontId="4" fillId="26" borderId="13" applyNumberFormat="0" applyFont="0" applyAlignment="0" applyProtection="0">
      <alignment vertical="center"/>
    </xf>
    <xf numFmtId="0" fontId="4" fillId="26" borderId="13" applyNumberFormat="0" applyFont="0" applyAlignment="0" applyProtection="0">
      <alignment vertical="center"/>
    </xf>
    <xf numFmtId="0" fontId="4" fillId="26" borderId="13" applyNumberFormat="0" applyFont="0" applyAlignment="0" applyProtection="0">
      <alignment vertical="center"/>
    </xf>
    <xf numFmtId="0" fontId="4" fillId="26" borderId="13" applyNumberFormat="0" applyFont="0" applyAlignment="0" applyProtection="0">
      <alignment vertical="center"/>
    </xf>
    <xf numFmtId="0" fontId="4" fillId="26" borderId="13" applyNumberFormat="0" applyFont="0" applyAlignment="0" applyProtection="0">
      <alignment vertical="center"/>
    </xf>
    <xf numFmtId="0" fontId="4" fillId="26" borderId="13" applyNumberFormat="0" applyFont="0" applyAlignment="0" applyProtection="0">
      <alignment vertical="center"/>
    </xf>
    <xf numFmtId="0" fontId="4" fillId="26" borderId="13" applyNumberFormat="0" applyFont="0" applyAlignment="0" applyProtection="0">
      <alignment vertical="center"/>
    </xf>
    <xf numFmtId="0" fontId="4" fillId="26" borderId="13" applyNumberFormat="0" applyFont="0" applyAlignment="0" applyProtection="0">
      <alignment vertical="center"/>
    </xf>
    <xf numFmtId="0" fontId="4" fillId="26" borderId="13" applyNumberFormat="0" applyFont="0" applyAlignment="0" applyProtection="0">
      <alignment vertical="center"/>
    </xf>
    <xf numFmtId="0" fontId="4" fillId="26" borderId="13" applyNumberFormat="0" applyFont="0" applyAlignment="0" applyProtection="0">
      <alignment vertical="center"/>
    </xf>
    <xf numFmtId="0" fontId="4" fillId="26" borderId="13" applyNumberFormat="0" applyFont="0" applyAlignment="0" applyProtection="0">
      <alignment vertical="center"/>
    </xf>
    <xf numFmtId="0" fontId="4" fillId="26" borderId="13" applyNumberFormat="0" applyFont="0" applyAlignment="0" applyProtection="0">
      <alignment vertical="center"/>
    </xf>
    <xf numFmtId="0" fontId="4" fillId="26" borderId="13" applyNumberFormat="0" applyFont="0" applyAlignment="0" applyProtection="0">
      <alignment vertical="center"/>
    </xf>
    <xf numFmtId="0" fontId="4" fillId="26" borderId="13" applyNumberFormat="0" applyFont="0" applyAlignment="0" applyProtection="0">
      <alignment vertical="center"/>
    </xf>
    <xf numFmtId="0" fontId="4" fillId="26" borderId="13" applyNumberFormat="0" applyFont="0" applyAlignment="0" applyProtection="0">
      <alignment vertical="center"/>
    </xf>
    <xf numFmtId="0" fontId="4" fillId="26" borderId="13" applyNumberFormat="0" applyFont="0" applyAlignment="0" applyProtection="0">
      <alignment vertical="center"/>
    </xf>
    <xf numFmtId="0" fontId="4" fillId="26" borderId="13" applyNumberFormat="0" applyFont="0" applyAlignment="0" applyProtection="0">
      <alignment vertical="center"/>
    </xf>
    <xf numFmtId="0" fontId="4" fillId="26" borderId="13" applyNumberFormat="0" applyFont="0" applyAlignment="0" applyProtection="0">
      <alignment vertical="center"/>
    </xf>
    <xf numFmtId="0" fontId="4" fillId="26" borderId="13" applyNumberFormat="0" applyFont="0" applyAlignment="0" applyProtection="0">
      <alignment vertical="center"/>
    </xf>
    <xf numFmtId="0" fontId="4" fillId="26" borderId="13" applyNumberFormat="0" applyFont="0" applyAlignment="0" applyProtection="0">
      <alignment vertical="center"/>
    </xf>
    <xf numFmtId="0" fontId="4" fillId="26" borderId="13" applyNumberFormat="0" applyFont="0" applyAlignment="0" applyProtection="0">
      <alignment vertical="center"/>
    </xf>
    <xf numFmtId="0" fontId="4" fillId="26" borderId="13" applyNumberFormat="0" applyFont="0" applyAlignment="0" applyProtection="0">
      <alignment vertical="center"/>
    </xf>
    <xf numFmtId="0" fontId="4" fillId="26" borderId="13" applyNumberFormat="0" applyFont="0" applyAlignment="0" applyProtection="0">
      <alignment vertical="center"/>
    </xf>
    <xf numFmtId="0" fontId="4" fillId="26" borderId="13" applyNumberFormat="0" applyFont="0" applyAlignment="0" applyProtection="0">
      <alignment vertical="center"/>
    </xf>
    <xf numFmtId="0" fontId="4" fillId="26" borderId="13" applyNumberFormat="0" applyFont="0" applyAlignment="0" applyProtection="0">
      <alignment vertical="center"/>
    </xf>
    <xf numFmtId="0" fontId="70" fillId="26" borderId="13" applyNumberFormat="0" applyFont="0" applyAlignment="0" applyProtection="0">
      <alignment vertical="center"/>
    </xf>
    <xf numFmtId="0" fontId="4" fillId="26" borderId="13" applyNumberFormat="0" applyFont="0" applyAlignment="0" applyProtection="0">
      <alignment vertical="center"/>
    </xf>
    <xf numFmtId="0" fontId="4" fillId="26" borderId="13" applyNumberFormat="0" applyFont="0" applyAlignment="0" applyProtection="0">
      <alignment vertical="center"/>
    </xf>
    <xf numFmtId="0" fontId="4" fillId="26" borderId="13" applyNumberFormat="0" applyFont="0" applyAlignment="0" applyProtection="0">
      <alignment vertical="center"/>
    </xf>
    <xf numFmtId="0" fontId="4" fillId="26" borderId="13" applyNumberFormat="0" applyFont="0" applyAlignment="0" applyProtection="0">
      <alignment vertical="center"/>
    </xf>
    <xf numFmtId="0" fontId="4" fillId="26" borderId="13" applyNumberFormat="0" applyFont="0" applyAlignment="0" applyProtection="0">
      <alignment vertical="center"/>
    </xf>
    <xf numFmtId="0" fontId="4" fillId="26" borderId="13" applyNumberFormat="0" applyFont="0" applyAlignment="0" applyProtection="0">
      <alignment vertical="center"/>
    </xf>
    <xf numFmtId="0" fontId="4" fillId="26" borderId="13" applyNumberFormat="0" applyFont="0" applyAlignment="0" applyProtection="0">
      <alignment vertical="center"/>
    </xf>
    <xf numFmtId="0" fontId="4" fillId="26" borderId="13" applyNumberFormat="0" applyFont="0" applyAlignment="0" applyProtection="0">
      <alignment vertical="center"/>
    </xf>
    <xf numFmtId="0" fontId="4" fillId="26" borderId="13" applyNumberFormat="0" applyFont="0" applyAlignment="0" applyProtection="0">
      <alignment vertical="center"/>
    </xf>
    <xf numFmtId="0" fontId="4" fillId="26" borderId="13" applyNumberFormat="0" applyFont="0" applyAlignment="0" applyProtection="0">
      <alignment vertical="center"/>
    </xf>
    <xf numFmtId="0" fontId="4" fillId="26" borderId="13" applyNumberFormat="0" applyFont="0" applyAlignment="0" applyProtection="0">
      <alignment vertical="center"/>
    </xf>
    <xf numFmtId="0" fontId="4" fillId="26" borderId="13" applyNumberFormat="0" applyFont="0" applyAlignment="0" applyProtection="0">
      <alignment vertical="center"/>
    </xf>
    <xf numFmtId="0" fontId="4" fillId="26" borderId="13" applyNumberFormat="0" applyFont="0" applyAlignment="0" applyProtection="0">
      <alignment vertical="center"/>
    </xf>
    <xf numFmtId="0" fontId="4" fillId="26" borderId="13" applyNumberFormat="0" applyFont="0" applyAlignment="0" applyProtection="0">
      <alignment vertical="center"/>
    </xf>
    <xf numFmtId="0" fontId="4" fillId="26" borderId="13" applyNumberFormat="0" applyFont="0" applyAlignment="0" applyProtection="0">
      <alignment vertical="center"/>
    </xf>
    <xf numFmtId="0" fontId="4" fillId="26" borderId="13" applyNumberFormat="0" applyFont="0" applyAlignment="0" applyProtection="0">
      <alignment vertical="center"/>
    </xf>
    <xf numFmtId="0" fontId="4" fillId="26" borderId="13" applyNumberFormat="0" applyFont="0" applyAlignment="0" applyProtection="0">
      <alignment vertical="center"/>
    </xf>
    <xf numFmtId="0" fontId="4" fillId="26" borderId="13" applyNumberFormat="0" applyFont="0" applyAlignment="0" applyProtection="0">
      <alignment vertical="center"/>
    </xf>
    <xf numFmtId="0" fontId="4" fillId="26" borderId="13" applyNumberFormat="0" applyFont="0" applyAlignment="0" applyProtection="0">
      <alignment vertical="center"/>
    </xf>
    <xf numFmtId="0" fontId="4" fillId="26" borderId="13" applyNumberFormat="0" applyFont="0" applyAlignment="0" applyProtection="0">
      <alignment vertical="center"/>
    </xf>
    <xf numFmtId="0" fontId="4" fillId="26" borderId="13" applyNumberFormat="0" applyFont="0" applyAlignment="0" applyProtection="0">
      <alignment vertical="center"/>
    </xf>
    <xf numFmtId="0" fontId="4" fillId="26" borderId="13" applyNumberFormat="0" applyFont="0" applyAlignment="0" applyProtection="0">
      <alignment vertical="center"/>
    </xf>
    <xf numFmtId="0" fontId="4" fillId="26" borderId="13" applyNumberFormat="0" applyFont="0" applyAlignment="0" applyProtection="0">
      <alignment vertical="center"/>
    </xf>
    <xf numFmtId="0" fontId="4" fillId="26" borderId="13" applyNumberFormat="0" applyFont="0" applyAlignment="0" applyProtection="0">
      <alignment vertical="center"/>
    </xf>
    <xf numFmtId="0" fontId="4" fillId="26" borderId="13" applyNumberFormat="0" applyFont="0" applyAlignment="0" applyProtection="0">
      <alignment vertical="center"/>
    </xf>
    <xf numFmtId="0" fontId="4" fillId="26" borderId="13" applyNumberFormat="0" applyFont="0" applyAlignment="0" applyProtection="0">
      <alignment vertical="center"/>
    </xf>
    <xf numFmtId="0" fontId="4" fillId="26" borderId="13" applyNumberFormat="0" applyFont="0" applyAlignment="0" applyProtection="0">
      <alignment vertical="center"/>
    </xf>
    <xf numFmtId="0" fontId="4" fillId="26" borderId="13" applyNumberFormat="0" applyFont="0" applyAlignment="0" applyProtection="0">
      <alignment vertical="center"/>
    </xf>
    <xf numFmtId="0" fontId="4" fillId="26" borderId="13" applyNumberFormat="0" applyFont="0" applyAlignment="0" applyProtection="0">
      <alignment vertical="center"/>
    </xf>
    <xf numFmtId="0" fontId="4" fillId="26" borderId="13" applyNumberFormat="0" applyFont="0" applyAlignment="0" applyProtection="0">
      <alignment vertical="center"/>
    </xf>
    <xf numFmtId="0" fontId="4" fillId="26" borderId="13" applyNumberFormat="0" applyFont="0" applyAlignment="0" applyProtection="0">
      <alignment vertical="center"/>
    </xf>
    <xf numFmtId="0" fontId="4" fillId="26" borderId="13" applyNumberFormat="0" applyFont="0" applyAlignment="0" applyProtection="0">
      <alignment vertical="center"/>
    </xf>
    <xf numFmtId="0" fontId="4" fillId="26" borderId="13" applyNumberFormat="0" applyFont="0" applyAlignment="0" applyProtection="0">
      <alignment vertical="center"/>
    </xf>
    <xf numFmtId="0" fontId="4" fillId="26" borderId="13" applyNumberFormat="0" applyFont="0" applyAlignment="0" applyProtection="0">
      <alignment vertical="center"/>
    </xf>
    <xf numFmtId="0" fontId="4" fillId="26" borderId="13" applyNumberFormat="0" applyFont="0" applyAlignment="0" applyProtection="0">
      <alignment vertical="center"/>
    </xf>
    <xf numFmtId="0" fontId="4" fillId="26" borderId="13" applyNumberFormat="0" applyFont="0" applyAlignment="0" applyProtection="0">
      <alignment vertical="center"/>
    </xf>
    <xf numFmtId="0" fontId="4" fillId="26" borderId="13" applyNumberFormat="0" applyFont="0" applyAlignment="0" applyProtection="0">
      <alignment vertical="center"/>
    </xf>
    <xf numFmtId="0" fontId="4" fillId="26" borderId="13" applyNumberFormat="0" applyFont="0" applyAlignment="0" applyProtection="0">
      <alignment vertical="center"/>
    </xf>
    <xf numFmtId="0" fontId="4" fillId="26" borderId="13" applyNumberFormat="0" applyFont="0" applyAlignment="0" applyProtection="0">
      <alignment vertical="center"/>
    </xf>
    <xf numFmtId="0" fontId="4" fillId="26" borderId="13" applyNumberFormat="0" applyFont="0" applyAlignment="0" applyProtection="0">
      <alignment vertical="center"/>
    </xf>
    <xf numFmtId="0" fontId="4" fillId="26" borderId="13" applyNumberFormat="0" applyFont="0" applyAlignment="0" applyProtection="0">
      <alignment vertical="center"/>
    </xf>
    <xf numFmtId="0" fontId="4" fillId="26" borderId="13" applyNumberFormat="0" applyFont="0" applyAlignment="0" applyProtection="0">
      <alignment vertical="center"/>
    </xf>
    <xf numFmtId="0" fontId="4" fillId="26" borderId="13" applyNumberFormat="0" applyFont="0" applyAlignment="0" applyProtection="0">
      <alignment vertical="center"/>
    </xf>
    <xf numFmtId="0" fontId="4" fillId="26" borderId="13" applyNumberFormat="0" applyFont="0" applyAlignment="0" applyProtection="0">
      <alignment vertical="center"/>
    </xf>
    <xf numFmtId="0" fontId="4" fillId="26" borderId="13" applyNumberFormat="0" applyFont="0" applyAlignment="0" applyProtection="0">
      <alignment vertical="center"/>
    </xf>
    <xf numFmtId="0" fontId="4" fillId="26" borderId="13" applyNumberFormat="0" applyFont="0" applyAlignment="0" applyProtection="0">
      <alignment vertical="center"/>
    </xf>
    <xf numFmtId="0" fontId="4" fillId="26" borderId="13" applyNumberFormat="0" applyFont="0" applyAlignment="0" applyProtection="0">
      <alignment vertical="center"/>
    </xf>
    <xf numFmtId="0" fontId="4" fillId="26" borderId="13" applyNumberFormat="0" applyFont="0" applyAlignment="0" applyProtection="0">
      <alignment vertical="center"/>
    </xf>
    <xf numFmtId="0" fontId="4" fillId="26" borderId="13" applyNumberFormat="0" applyFont="0" applyAlignment="0" applyProtection="0">
      <alignment vertical="center"/>
    </xf>
    <xf numFmtId="0" fontId="4" fillId="26" borderId="13" applyNumberFormat="0" applyFont="0" applyAlignment="0" applyProtection="0">
      <alignment vertical="center"/>
    </xf>
    <xf numFmtId="0" fontId="4" fillId="26" borderId="13" applyNumberFormat="0" applyFont="0" applyAlignment="0" applyProtection="0">
      <alignment vertical="center"/>
    </xf>
    <xf numFmtId="0" fontId="4" fillId="26" borderId="13" applyNumberFormat="0" applyFont="0" applyAlignment="0" applyProtection="0">
      <alignment vertical="center"/>
    </xf>
    <xf numFmtId="0" fontId="4" fillId="26" borderId="13" applyNumberFormat="0" applyFont="0" applyAlignment="0" applyProtection="0">
      <alignment vertical="center"/>
    </xf>
    <xf numFmtId="0" fontId="4" fillId="26" borderId="13" applyNumberFormat="0" applyFont="0" applyAlignment="0" applyProtection="0">
      <alignment vertical="center"/>
    </xf>
    <xf numFmtId="0" fontId="4" fillId="26" borderId="13" applyNumberFormat="0" applyFont="0" applyAlignment="0" applyProtection="0">
      <alignment vertical="center"/>
    </xf>
    <xf numFmtId="0" fontId="4" fillId="26" borderId="13" applyNumberFormat="0" applyFont="0" applyAlignment="0" applyProtection="0">
      <alignment vertical="center"/>
    </xf>
    <xf numFmtId="0" fontId="4" fillId="26" borderId="13" applyNumberFormat="0" applyFont="0" applyAlignment="0" applyProtection="0">
      <alignment vertical="center"/>
    </xf>
    <xf numFmtId="0" fontId="4" fillId="26" borderId="13" applyNumberFormat="0" applyFont="0" applyAlignment="0" applyProtection="0">
      <alignment vertical="center"/>
    </xf>
    <xf numFmtId="0" fontId="4" fillId="26" borderId="13" applyNumberFormat="0" applyFont="0" applyAlignment="0" applyProtection="0">
      <alignment vertical="center"/>
    </xf>
    <xf numFmtId="0" fontId="4" fillId="26" borderId="13" applyNumberFormat="0" applyFont="0" applyAlignment="0" applyProtection="0">
      <alignment vertical="center"/>
    </xf>
    <xf numFmtId="0" fontId="4" fillId="26" borderId="13" applyNumberFormat="0" applyFont="0" applyAlignment="0" applyProtection="0">
      <alignment vertical="center"/>
    </xf>
    <xf numFmtId="0" fontId="4" fillId="26" borderId="13" applyNumberFormat="0" applyFont="0" applyAlignment="0" applyProtection="0">
      <alignment vertical="center"/>
    </xf>
    <xf numFmtId="0" fontId="4" fillId="26" borderId="13" applyNumberFormat="0" applyFont="0" applyAlignment="0" applyProtection="0">
      <alignment vertical="center"/>
    </xf>
    <xf numFmtId="0" fontId="4" fillId="26" borderId="13" applyNumberFormat="0" applyFont="0" applyAlignment="0" applyProtection="0">
      <alignment vertical="center"/>
    </xf>
    <xf numFmtId="0" fontId="4" fillId="26" borderId="13" applyNumberFormat="0" applyFont="0" applyAlignment="0" applyProtection="0">
      <alignment vertical="center"/>
    </xf>
    <xf numFmtId="0" fontId="4" fillId="26" borderId="13" applyNumberFormat="0" applyFont="0" applyAlignment="0" applyProtection="0">
      <alignment vertical="center"/>
    </xf>
    <xf numFmtId="0" fontId="4" fillId="26" borderId="13" applyNumberFormat="0" applyFont="0" applyAlignment="0" applyProtection="0">
      <alignment vertical="center"/>
    </xf>
    <xf numFmtId="0" fontId="4" fillId="26" borderId="13" applyNumberFormat="0" applyFont="0" applyAlignment="0" applyProtection="0">
      <alignment vertical="center"/>
    </xf>
    <xf numFmtId="0" fontId="4" fillId="26" borderId="13" applyNumberFormat="0" applyFont="0" applyAlignment="0" applyProtection="0">
      <alignment vertical="center"/>
    </xf>
    <xf numFmtId="0" fontId="4" fillId="26" borderId="13" applyNumberFormat="0" applyFont="0" applyAlignment="0" applyProtection="0">
      <alignment vertical="center"/>
    </xf>
    <xf numFmtId="0" fontId="4" fillId="26" borderId="13" applyNumberFormat="0" applyFont="0" applyAlignment="0" applyProtection="0">
      <alignment vertical="center"/>
    </xf>
    <xf numFmtId="0" fontId="4" fillId="26" borderId="13" applyNumberFormat="0" applyFont="0" applyAlignment="0" applyProtection="0">
      <alignment vertical="center"/>
    </xf>
    <xf numFmtId="0" fontId="4" fillId="26" borderId="13" applyNumberFormat="0" applyFont="0" applyAlignment="0" applyProtection="0">
      <alignment vertical="center"/>
    </xf>
    <xf numFmtId="0" fontId="4" fillId="26" borderId="13" applyNumberFormat="0" applyFont="0" applyAlignment="0" applyProtection="0">
      <alignment vertical="center"/>
    </xf>
    <xf numFmtId="0" fontId="4" fillId="26" borderId="13" applyNumberFormat="0" applyFont="0" applyAlignment="0" applyProtection="0">
      <alignment vertical="center"/>
    </xf>
    <xf numFmtId="0" fontId="4" fillId="26" borderId="13" applyNumberFormat="0" applyFont="0" applyAlignment="0" applyProtection="0">
      <alignment vertical="center"/>
    </xf>
    <xf numFmtId="0" fontId="4" fillId="26" borderId="13" applyNumberFormat="0" applyFont="0" applyAlignment="0" applyProtection="0">
      <alignment vertical="center"/>
    </xf>
    <xf numFmtId="0" fontId="4" fillId="26" borderId="13" applyNumberFormat="0" applyFont="0" applyAlignment="0" applyProtection="0">
      <alignment vertical="center"/>
    </xf>
    <xf numFmtId="0" fontId="4" fillId="26" borderId="13" applyNumberFormat="0" applyFont="0" applyAlignment="0" applyProtection="0">
      <alignment vertical="center"/>
    </xf>
    <xf numFmtId="0" fontId="4" fillId="26" borderId="13" applyNumberFormat="0" applyFont="0" applyAlignment="0" applyProtection="0">
      <alignment vertical="center"/>
    </xf>
    <xf numFmtId="0" fontId="4" fillId="26" borderId="13" applyNumberFormat="0" applyFont="0" applyAlignment="0" applyProtection="0">
      <alignment vertical="center"/>
    </xf>
    <xf numFmtId="0" fontId="4" fillId="26" borderId="13" applyNumberFormat="0" applyFont="0" applyAlignment="0" applyProtection="0">
      <alignment vertical="center"/>
    </xf>
    <xf numFmtId="0" fontId="4" fillId="26" borderId="13" applyNumberFormat="0" applyFont="0" applyAlignment="0" applyProtection="0">
      <alignment vertical="center"/>
    </xf>
    <xf numFmtId="0" fontId="4" fillId="26" borderId="13" applyNumberFormat="0" applyFont="0" applyAlignment="0" applyProtection="0">
      <alignment vertical="center"/>
    </xf>
    <xf numFmtId="0" fontId="4" fillId="26" borderId="13" applyNumberFormat="0" applyFont="0" applyAlignment="0" applyProtection="0">
      <alignment vertical="center"/>
    </xf>
    <xf numFmtId="0" fontId="4" fillId="26" borderId="13" applyNumberFormat="0" applyFont="0" applyAlignment="0" applyProtection="0">
      <alignment vertical="center"/>
    </xf>
    <xf numFmtId="0" fontId="4" fillId="26" borderId="13" applyNumberFormat="0" applyFont="0" applyAlignment="0" applyProtection="0">
      <alignment vertical="center"/>
    </xf>
    <xf numFmtId="0" fontId="4" fillId="26" borderId="13" applyNumberFormat="0" applyFont="0" applyAlignment="0" applyProtection="0">
      <alignment vertical="center"/>
    </xf>
    <xf numFmtId="0" fontId="4" fillId="26" borderId="13" applyNumberFormat="0" applyFont="0" applyAlignment="0" applyProtection="0">
      <alignment vertical="center"/>
    </xf>
    <xf numFmtId="0" fontId="4" fillId="26" borderId="13" applyNumberFormat="0" applyFont="0" applyAlignment="0" applyProtection="0">
      <alignment vertical="center"/>
    </xf>
    <xf numFmtId="0" fontId="4" fillId="26" borderId="13" applyNumberFormat="0" applyFont="0" applyAlignment="0" applyProtection="0">
      <alignment vertical="center"/>
    </xf>
    <xf numFmtId="0" fontId="4" fillId="26" borderId="13" applyNumberFormat="0" applyFont="0" applyAlignment="0" applyProtection="0">
      <alignment vertical="center"/>
    </xf>
    <xf numFmtId="0" fontId="4" fillId="26" borderId="13" applyNumberFormat="0" applyFont="0" applyAlignment="0" applyProtection="0">
      <alignment vertical="center"/>
    </xf>
    <xf numFmtId="0" fontId="4" fillId="26" borderId="13" applyNumberFormat="0" applyFont="0" applyAlignment="0" applyProtection="0">
      <alignment vertical="center"/>
    </xf>
    <xf numFmtId="0" fontId="4" fillId="26" borderId="13" applyNumberFormat="0" applyFont="0" applyAlignment="0" applyProtection="0">
      <alignment vertical="center"/>
    </xf>
    <xf numFmtId="0" fontId="4" fillId="26" borderId="13" applyNumberFormat="0" applyFont="0" applyAlignment="0" applyProtection="0">
      <alignment vertical="center"/>
    </xf>
    <xf numFmtId="0" fontId="4" fillId="26" borderId="13" applyNumberFormat="0" applyFont="0" applyAlignment="0" applyProtection="0">
      <alignment vertical="center"/>
    </xf>
    <xf numFmtId="0" fontId="4" fillId="26" borderId="13" applyNumberFormat="0" applyFont="0" applyAlignment="0" applyProtection="0">
      <alignment vertical="center"/>
    </xf>
    <xf numFmtId="0" fontId="4" fillId="26" borderId="13" applyNumberFormat="0" applyFont="0" applyAlignment="0" applyProtection="0">
      <alignment vertical="center"/>
    </xf>
    <xf numFmtId="0" fontId="4" fillId="26" borderId="13" applyNumberFormat="0" applyFont="0" applyAlignment="0" applyProtection="0">
      <alignment vertical="center"/>
    </xf>
    <xf numFmtId="0" fontId="4" fillId="26" borderId="13" applyNumberFormat="0" applyFont="0" applyAlignment="0" applyProtection="0">
      <alignment vertical="center"/>
    </xf>
    <xf numFmtId="0" fontId="4" fillId="26" borderId="13" applyNumberFormat="0" applyFont="0" applyAlignment="0" applyProtection="0">
      <alignment vertical="center"/>
    </xf>
    <xf numFmtId="0" fontId="4" fillId="26" borderId="13" applyNumberFormat="0" applyFont="0" applyAlignment="0" applyProtection="0">
      <alignment vertical="center"/>
    </xf>
    <xf numFmtId="0" fontId="4" fillId="26" borderId="13" applyNumberFormat="0" applyFont="0" applyAlignment="0" applyProtection="0">
      <alignment vertical="center"/>
    </xf>
    <xf numFmtId="0" fontId="4" fillId="26" borderId="13" applyNumberFormat="0" applyFont="0" applyAlignment="0" applyProtection="0">
      <alignment vertical="center"/>
    </xf>
    <xf numFmtId="0" fontId="4" fillId="26" borderId="13" applyNumberFormat="0" applyFont="0" applyAlignment="0" applyProtection="0">
      <alignment vertical="center"/>
    </xf>
    <xf numFmtId="0" fontId="4" fillId="26" borderId="13" applyNumberFormat="0" applyFont="0" applyAlignment="0" applyProtection="0">
      <alignment vertical="center"/>
    </xf>
    <xf numFmtId="0" fontId="4" fillId="26" borderId="13" applyNumberFormat="0" applyFont="0" applyAlignment="0" applyProtection="0">
      <alignment vertical="center"/>
    </xf>
    <xf numFmtId="0" fontId="4" fillId="26" borderId="13" applyNumberFormat="0" applyFont="0" applyAlignment="0" applyProtection="0">
      <alignment vertical="center"/>
    </xf>
    <xf numFmtId="0" fontId="4" fillId="26" borderId="13" applyNumberFormat="0" applyFont="0" applyAlignment="0" applyProtection="0">
      <alignment vertical="center"/>
    </xf>
    <xf numFmtId="0" fontId="4" fillId="26" borderId="13" applyNumberFormat="0" applyFont="0" applyAlignment="0" applyProtection="0">
      <alignment vertical="center"/>
    </xf>
    <xf numFmtId="0" fontId="4" fillId="26" borderId="13" applyNumberFormat="0" applyFont="0" applyAlignment="0" applyProtection="0">
      <alignment vertical="center"/>
    </xf>
    <xf numFmtId="0" fontId="4" fillId="26" borderId="13" applyNumberFormat="0" applyFont="0" applyAlignment="0" applyProtection="0">
      <alignment vertical="center"/>
    </xf>
    <xf numFmtId="0" fontId="4" fillId="26" borderId="13" applyNumberFormat="0" applyFont="0" applyAlignment="0" applyProtection="0">
      <alignment vertical="center"/>
    </xf>
    <xf numFmtId="0" fontId="4" fillId="26" borderId="13" applyNumberFormat="0" applyFont="0" applyAlignment="0" applyProtection="0">
      <alignment vertical="center"/>
    </xf>
    <xf numFmtId="0" fontId="4" fillId="26" borderId="13" applyNumberFormat="0" applyFont="0" applyAlignment="0" applyProtection="0">
      <alignment vertical="center"/>
    </xf>
    <xf numFmtId="0" fontId="4" fillId="26" borderId="13" applyNumberFormat="0" applyFont="0" applyAlignment="0" applyProtection="0">
      <alignment vertical="center"/>
    </xf>
    <xf numFmtId="0" fontId="4" fillId="26" borderId="13" applyNumberFormat="0" applyFont="0" applyAlignment="0" applyProtection="0">
      <alignment vertical="center"/>
    </xf>
    <xf numFmtId="0" fontId="4" fillId="26" borderId="13" applyNumberFormat="0" applyFont="0" applyAlignment="0" applyProtection="0">
      <alignment vertical="center"/>
    </xf>
    <xf numFmtId="0" fontId="4" fillId="26" borderId="13" applyNumberFormat="0" applyFont="0" applyAlignment="0" applyProtection="0">
      <alignment vertical="center"/>
    </xf>
    <xf numFmtId="0" fontId="4" fillId="26" borderId="13" applyNumberFormat="0" applyFont="0" applyAlignment="0" applyProtection="0">
      <alignment vertical="center"/>
    </xf>
    <xf numFmtId="0" fontId="4" fillId="26" borderId="13" applyNumberFormat="0" applyFont="0" applyAlignment="0" applyProtection="0">
      <alignment vertical="center"/>
    </xf>
    <xf numFmtId="0" fontId="4" fillId="26" borderId="13" applyNumberFormat="0" applyFont="0" applyAlignment="0" applyProtection="0">
      <alignment vertical="center"/>
    </xf>
    <xf numFmtId="0" fontId="4" fillId="26" borderId="13" applyNumberFormat="0" applyFont="0" applyAlignment="0" applyProtection="0">
      <alignment vertical="center"/>
    </xf>
    <xf numFmtId="0" fontId="4" fillId="26" borderId="13" applyNumberFormat="0" applyFont="0" applyAlignment="0" applyProtection="0">
      <alignment vertical="center"/>
    </xf>
    <xf numFmtId="0" fontId="4" fillId="26" borderId="13" applyNumberFormat="0" applyFont="0" applyAlignment="0" applyProtection="0">
      <alignment vertical="center"/>
    </xf>
    <xf numFmtId="0" fontId="4" fillId="26" borderId="13" applyNumberFormat="0" applyFont="0" applyAlignment="0" applyProtection="0">
      <alignment vertical="center"/>
    </xf>
    <xf numFmtId="0" fontId="4" fillId="26" borderId="13" applyNumberFormat="0" applyFont="0" applyAlignment="0" applyProtection="0">
      <alignment vertical="center"/>
    </xf>
    <xf numFmtId="0" fontId="4" fillId="26" borderId="13" applyNumberFormat="0" applyFont="0" applyAlignment="0" applyProtection="0">
      <alignment vertical="center"/>
    </xf>
    <xf numFmtId="0" fontId="4" fillId="26" borderId="13" applyNumberFormat="0" applyFont="0" applyAlignment="0" applyProtection="0">
      <alignment vertical="center"/>
    </xf>
    <xf numFmtId="0" fontId="4" fillId="26" borderId="13" applyNumberFormat="0" applyFont="0" applyAlignment="0" applyProtection="0">
      <alignment vertical="center"/>
    </xf>
    <xf numFmtId="0" fontId="4" fillId="26" borderId="13" applyNumberFormat="0" applyFont="0" applyAlignment="0" applyProtection="0">
      <alignment vertical="center"/>
    </xf>
    <xf numFmtId="0" fontId="4" fillId="26" borderId="13" applyNumberFormat="0" applyFont="0" applyAlignment="0" applyProtection="0">
      <alignment vertical="center"/>
    </xf>
    <xf numFmtId="0" fontId="4" fillId="26" borderId="13" applyNumberFormat="0" applyFont="0" applyAlignment="0" applyProtection="0">
      <alignment vertical="center"/>
    </xf>
    <xf numFmtId="0" fontId="4" fillId="26" borderId="13" applyNumberFormat="0" applyFont="0" applyAlignment="0" applyProtection="0">
      <alignment vertical="center"/>
    </xf>
    <xf numFmtId="0" fontId="4" fillId="26" borderId="13" applyNumberFormat="0" applyFont="0" applyAlignment="0" applyProtection="0">
      <alignment vertical="center"/>
    </xf>
    <xf numFmtId="0" fontId="4" fillId="26" borderId="13" applyNumberFormat="0" applyFont="0" applyAlignment="0" applyProtection="0">
      <alignment vertical="center"/>
    </xf>
    <xf numFmtId="0" fontId="4" fillId="26" borderId="13" applyNumberFormat="0" applyFont="0" applyAlignment="0" applyProtection="0">
      <alignment vertical="center"/>
    </xf>
    <xf numFmtId="0" fontId="4" fillId="26" borderId="13" applyNumberFormat="0" applyFont="0" applyAlignment="0" applyProtection="0">
      <alignment vertical="center"/>
    </xf>
    <xf numFmtId="0" fontId="4" fillId="26" borderId="13" applyNumberFormat="0" applyFont="0" applyAlignment="0" applyProtection="0">
      <alignment vertical="center"/>
    </xf>
    <xf numFmtId="0" fontId="4" fillId="26" borderId="13" applyNumberFormat="0" applyFont="0" applyAlignment="0" applyProtection="0">
      <alignment vertical="center"/>
    </xf>
    <xf numFmtId="0" fontId="4" fillId="26" borderId="13" applyNumberFormat="0" applyFont="0" applyAlignment="0" applyProtection="0">
      <alignment vertical="center"/>
    </xf>
    <xf numFmtId="0" fontId="4" fillId="26" borderId="13" applyNumberFormat="0" applyFont="0" applyAlignment="0" applyProtection="0">
      <alignment vertical="center"/>
    </xf>
    <xf numFmtId="0" fontId="4" fillId="26" borderId="13" applyNumberFormat="0" applyFont="0" applyAlignment="0" applyProtection="0">
      <alignment vertical="center"/>
    </xf>
    <xf numFmtId="0" fontId="4" fillId="26" borderId="13" applyNumberFormat="0" applyFont="0" applyAlignment="0" applyProtection="0">
      <alignment vertical="center"/>
    </xf>
    <xf numFmtId="0" fontId="4" fillId="26" borderId="13" applyNumberFormat="0" applyFont="0" applyAlignment="0" applyProtection="0">
      <alignment vertical="center"/>
    </xf>
    <xf numFmtId="0" fontId="4" fillId="26" borderId="13" applyNumberFormat="0" applyFont="0" applyAlignment="0" applyProtection="0">
      <alignment vertical="center"/>
    </xf>
    <xf numFmtId="0" fontId="4" fillId="26" borderId="13" applyNumberFormat="0" applyFont="0" applyAlignment="0" applyProtection="0">
      <alignment vertical="center"/>
    </xf>
    <xf numFmtId="0" fontId="4" fillId="26" borderId="13" applyNumberFormat="0" applyFont="0" applyAlignment="0" applyProtection="0">
      <alignment vertical="center"/>
    </xf>
    <xf numFmtId="0" fontId="4" fillId="26" borderId="13" applyNumberFormat="0" applyFont="0" applyAlignment="0" applyProtection="0">
      <alignment vertical="center"/>
    </xf>
    <xf numFmtId="0" fontId="4" fillId="26" borderId="13" applyNumberFormat="0" applyFont="0" applyAlignment="0" applyProtection="0">
      <alignment vertical="center"/>
    </xf>
    <xf numFmtId="0" fontId="4" fillId="26" borderId="13" applyNumberFormat="0" applyFont="0" applyAlignment="0" applyProtection="0">
      <alignment vertical="center"/>
    </xf>
    <xf numFmtId="0" fontId="4" fillId="26" borderId="13" applyNumberFormat="0" applyFont="0" applyAlignment="0" applyProtection="0">
      <alignment vertical="center"/>
    </xf>
    <xf numFmtId="0" fontId="4" fillId="26" borderId="13" applyNumberFormat="0" applyFont="0" applyAlignment="0" applyProtection="0">
      <alignment vertical="center"/>
    </xf>
    <xf numFmtId="0" fontId="4" fillId="26" borderId="13" applyNumberFormat="0" applyFont="0" applyAlignment="0" applyProtection="0">
      <alignment vertical="center"/>
    </xf>
    <xf numFmtId="0" fontId="4" fillId="26" borderId="13" applyNumberFormat="0" applyFont="0" applyAlignment="0" applyProtection="0">
      <alignment vertical="center"/>
    </xf>
    <xf numFmtId="0" fontId="4" fillId="26" borderId="13" applyNumberFormat="0" applyFont="0" applyAlignment="0" applyProtection="0">
      <alignment vertical="center"/>
    </xf>
    <xf numFmtId="0" fontId="4" fillId="26" borderId="13" applyNumberFormat="0" applyFont="0" applyAlignment="0" applyProtection="0">
      <alignment vertical="center"/>
    </xf>
    <xf numFmtId="0" fontId="4" fillId="26" borderId="13" applyNumberFormat="0" applyFont="0" applyAlignment="0" applyProtection="0">
      <alignment vertical="center"/>
    </xf>
    <xf numFmtId="0" fontId="4" fillId="26" borderId="13" applyNumberFormat="0" applyFont="0" applyAlignment="0" applyProtection="0">
      <alignment vertical="center"/>
    </xf>
    <xf numFmtId="0" fontId="4" fillId="26" borderId="13" applyNumberFormat="0" applyFont="0" applyAlignment="0" applyProtection="0">
      <alignment vertical="center"/>
    </xf>
    <xf numFmtId="0" fontId="4" fillId="26" borderId="13" applyNumberFormat="0" applyFont="0" applyAlignment="0" applyProtection="0">
      <alignment vertical="center"/>
    </xf>
    <xf numFmtId="0" fontId="4" fillId="26" borderId="13" applyNumberFormat="0" applyFont="0" applyAlignment="0" applyProtection="0">
      <alignment vertical="center"/>
    </xf>
    <xf numFmtId="0" fontId="4" fillId="26" borderId="13" applyNumberFormat="0" applyFont="0" applyAlignment="0" applyProtection="0">
      <alignment vertical="center"/>
    </xf>
    <xf numFmtId="0" fontId="4" fillId="26" borderId="13" applyNumberFormat="0" applyFont="0" applyAlignment="0" applyProtection="0">
      <alignment vertical="center"/>
    </xf>
    <xf numFmtId="0" fontId="4" fillId="26" borderId="13" applyNumberFormat="0" applyFont="0" applyAlignment="0" applyProtection="0">
      <alignment vertical="center"/>
    </xf>
    <xf numFmtId="0" fontId="4" fillId="26" borderId="13" applyNumberFormat="0" applyFont="0" applyAlignment="0" applyProtection="0">
      <alignment vertical="center"/>
    </xf>
    <xf numFmtId="0" fontId="4" fillId="26" borderId="13" applyNumberFormat="0" applyFont="0" applyAlignment="0" applyProtection="0">
      <alignment vertical="center"/>
    </xf>
    <xf numFmtId="0" fontId="4" fillId="26" borderId="13" applyNumberFormat="0" applyFont="0" applyAlignment="0" applyProtection="0">
      <alignment vertical="center"/>
    </xf>
    <xf numFmtId="0" fontId="4" fillId="26" borderId="13" applyNumberFormat="0" applyFont="0" applyAlignment="0" applyProtection="0">
      <alignment vertical="center"/>
    </xf>
    <xf numFmtId="0" fontId="4" fillId="26" borderId="13" applyNumberFormat="0" applyFont="0" applyAlignment="0" applyProtection="0">
      <alignment vertical="center"/>
    </xf>
    <xf numFmtId="0" fontId="4" fillId="26" borderId="13" applyNumberFormat="0" applyFont="0" applyAlignment="0" applyProtection="0">
      <alignment vertical="center"/>
    </xf>
    <xf numFmtId="0" fontId="4" fillId="26" borderId="13" applyNumberFormat="0" applyFont="0" applyAlignment="0" applyProtection="0">
      <alignment vertical="center"/>
    </xf>
    <xf numFmtId="0" fontId="4" fillId="26" borderId="13" applyNumberFormat="0" applyFont="0" applyAlignment="0" applyProtection="0">
      <alignment vertical="center"/>
    </xf>
    <xf numFmtId="0" fontId="4" fillId="26" borderId="13" applyNumberFormat="0" applyFont="0" applyAlignment="0" applyProtection="0">
      <alignment vertical="center"/>
    </xf>
    <xf numFmtId="0" fontId="4" fillId="26" borderId="13" applyNumberFormat="0" applyFont="0" applyAlignment="0" applyProtection="0">
      <alignment vertical="center"/>
    </xf>
    <xf numFmtId="0" fontId="4" fillId="26" borderId="13" applyNumberFormat="0" applyFont="0" applyAlignment="0" applyProtection="0">
      <alignment vertical="center"/>
    </xf>
    <xf numFmtId="0" fontId="4" fillId="26" borderId="13" applyNumberFormat="0" applyFont="0" applyAlignment="0" applyProtection="0">
      <alignment vertical="center"/>
    </xf>
    <xf numFmtId="0" fontId="4" fillId="26" borderId="13" applyNumberFormat="0" applyFont="0" applyAlignment="0" applyProtection="0">
      <alignment vertical="center"/>
    </xf>
    <xf numFmtId="0" fontId="4" fillId="26" borderId="13" applyNumberFormat="0" applyFont="0" applyAlignment="0" applyProtection="0">
      <alignment vertical="center"/>
    </xf>
    <xf numFmtId="0" fontId="4" fillId="26" borderId="13" applyNumberFormat="0" applyFont="0" applyAlignment="0" applyProtection="0">
      <alignment vertical="center"/>
    </xf>
    <xf numFmtId="0" fontId="4" fillId="26" borderId="13" applyNumberFormat="0" applyFont="0" applyAlignment="0" applyProtection="0">
      <alignment vertical="center"/>
    </xf>
    <xf numFmtId="0" fontId="4" fillId="26" borderId="13" applyNumberFormat="0" applyFont="0" applyAlignment="0" applyProtection="0">
      <alignment vertical="center"/>
    </xf>
    <xf numFmtId="0" fontId="4" fillId="26" borderId="13" applyNumberFormat="0" applyFont="0" applyAlignment="0" applyProtection="0">
      <alignment vertical="center"/>
    </xf>
    <xf numFmtId="0" fontId="4" fillId="26" borderId="13" applyNumberFormat="0" applyFont="0" applyAlignment="0" applyProtection="0">
      <alignment vertical="center"/>
    </xf>
    <xf numFmtId="0" fontId="4" fillId="26" borderId="13" applyNumberFormat="0" applyFont="0" applyAlignment="0" applyProtection="0">
      <alignment vertical="center"/>
    </xf>
    <xf numFmtId="0" fontId="4" fillId="26" borderId="13" applyNumberFormat="0" applyFont="0" applyAlignment="0" applyProtection="0">
      <alignment vertical="center"/>
    </xf>
    <xf numFmtId="0" fontId="4" fillId="26" borderId="13" applyNumberFormat="0" applyFont="0" applyAlignment="0" applyProtection="0">
      <alignment vertical="center"/>
    </xf>
    <xf numFmtId="0" fontId="4" fillId="26" borderId="13" applyNumberFormat="0" applyFont="0" applyAlignment="0" applyProtection="0">
      <alignment vertical="center"/>
    </xf>
    <xf numFmtId="0" fontId="4" fillId="26" borderId="13" applyNumberFormat="0" applyFont="0" applyAlignment="0" applyProtection="0">
      <alignment vertical="center"/>
    </xf>
    <xf numFmtId="0" fontId="4" fillId="26" borderId="13" applyNumberFormat="0" applyFont="0" applyAlignment="0" applyProtection="0">
      <alignment vertical="center"/>
    </xf>
    <xf numFmtId="0" fontId="4" fillId="26" borderId="13" applyNumberFormat="0" applyFont="0" applyAlignment="0" applyProtection="0">
      <alignment vertical="center"/>
    </xf>
    <xf numFmtId="0" fontId="4" fillId="26" borderId="13" applyNumberFormat="0" applyFont="0" applyAlignment="0" applyProtection="0">
      <alignment vertical="center"/>
    </xf>
    <xf numFmtId="0" fontId="4" fillId="26" borderId="13" applyNumberFormat="0" applyFont="0" applyAlignment="0" applyProtection="0">
      <alignment vertical="center"/>
    </xf>
    <xf numFmtId="0" fontId="4" fillId="26" borderId="13" applyNumberFormat="0" applyFont="0" applyAlignment="0" applyProtection="0">
      <alignment vertical="center"/>
    </xf>
    <xf numFmtId="0" fontId="4" fillId="26" borderId="13" applyNumberFormat="0" applyFont="0" applyAlignment="0" applyProtection="0">
      <alignment vertical="center"/>
    </xf>
    <xf numFmtId="0" fontId="4" fillId="26" borderId="13" applyNumberFormat="0" applyFont="0" applyAlignment="0" applyProtection="0">
      <alignment vertical="center"/>
    </xf>
    <xf numFmtId="0" fontId="4" fillId="26" borderId="13" applyNumberFormat="0" applyFont="0" applyAlignment="0" applyProtection="0">
      <alignment vertical="center"/>
    </xf>
    <xf numFmtId="0" fontId="4" fillId="26" borderId="13" applyNumberFormat="0" applyFont="0" applyAlignment="0" applyProtection="0">
      <alignment vertical="center"/>
    </xf>
    <xf numFmtId="0" fontId="4" fillId="26" borderId="13" applyNumberFormat="0" applyFont="0" applyAlignment="0" applyProtection="0">
      <alignment vertical="center"/>
    </xf>
    <xf numFmtId="0" fontId="4" fillId="26" borderId="13" applyNumberFormat="0" applyFont="0" applyAlignment="0" applyProtection="0">
      <alignment vertical="center"/>
    </xf>
    <xf numFmtId="0" fontId="4" fillId="26" borderId="13" applyNumberFormat="0" applyFont="0" applyAlignment="0" applyProtection="0">
      <alignment vertical="center"/>
    </xf>
    <xf numFmtId="0" fontId="4" fillId="26" borderId="13" applyNumberFormat="0" applyFont="0" applyAlignment="0" applyProtection="0">
      <alignment vertical="center"/>
    </xf>
    <xf numFmtId="0" fontId="4" fillId="26" borderId="13" applyNumberFormat="0" applyFont="0" applyAlignment="0" applyProtection="0">
      <alignment vertical="center"/>
    </xf>
    <xf numFmtId="0" fontId="4" fillId="26" borderId="13" applyNumberFormat="0" applyFont="0" applyAlignment="0" applyProtection="0">
      <alignment vertical="center"/>
    </xf>
    <xf numFmtId="0" fontId="4" fillId="26" borderId="13" applyNumberFormat="0" applyFont="0" applyAlignment="0" applyProtection="0">
      <alignment vertical="center"/>
    </xf>
    <xf numFmtId="0" fontId="4" fillId="26" borderId="13" applyNumberFormat="0" applyFont="0" applyAlignment="0" applyProtection="0">
      <alignment vertical="center"/>
    </xf>
    <xf numFmtId="0" fontId="4" fillId="26" borderId="13" applyNumberFormat="0" applyFont="0" applyAlignment="0" applyProtection="0">
      <alignment vertical="center"/>
    </xf>
    <xf numFmtId="0" fontId="4" fillId="26" borderId="13" applyNumberFormat="0" applyFont="0" applyAlignment="0" applyProtection="0">
      <alignment vertical="center"/>
    </xf>
    <xf numFmtId="0" fontId="4" fillId="26" borderId="13" applyNumberFormat="0" applyFont="0" applyAlignment="0" applyProtection="0">
      <alignment vertical="center"/>
    </xf>
    <xf numFmtId="0" fontId="4" fillId="26" borderId="13" applyNumberFormat="0" applyFont="0" applyAlignment="0" applyProtection="0">
      <alignment vertical="center"/>
    </xf>
    <xf numFmtId="0" fontId="4" fillId="26" borderId="13" applyNumberFormat="0" applyFont="0" applyAlignment="0" applyProtection="0">
      <alignment vertical="center"/>
    </xf>
    <xf numFmtId="0" fontId="4" fillId="26" borderId="13" applyNumberFormat="0" applyFont="0" applyAlignment="0" applyProtection="0">
      <alignment vertical="center"/>
    </xf>
    <xf numFmtId="0" fontId="4" fillId="26" borderId="13" applyNumberFormat="0" applyFont="0" applyAlignment="0" applyProtection="0">
      <alignment vertical="center"/>
    </xf>
    <xf numFmtId="0" fontId="4" fillId="26" borderId="13" applyNumberFormat="0" applyFont="0" applyAlignment="0" applyProtection="0">
      <alignment vertical="center"/>
    </xf>
    <xf numFmtId="0" fontId="4" fillId="26" borderId="13" applyNumberFormat="0" applyFont="0" applyAlignment="0" applyProtection="0">
      <alignment vertical="center"/>
    </xf>
    <xf numFmtId="0" fontId="4" fillId="26" borderId="13" applyNumberFormat="0" applyFont="0" applyAlignment="0" applyProtection="0">
      <alignment vertical="center"/>
    </xf>
    <xf numFmtId="0" fontId="4" fillId="26" borderId="13" applyNumberFormat="0" applyFont="0" applyAlignment="0" applyProtection="0">
      <alignment vertical="center"/>
    </xf>
    <xf numFmtId="0" fontId="4" fillId="26" borderId="13" applyNumberFormat="0" applyFont="0" applyAlignment="0" applyProtection="0">
      <alignment vertical="center"/>
    </xf>
    <xf numFmtId="0" fontId="4" fillId="26" borderId="13" applyNumberFormat="0" applyFont="0" applyAlignment="0" applyProtection="0">
      <alignment vertical="center"/>
    </xf>
    <xf numFmtId="0" fontId="4" fillId="26" borderId="13" applyNumberFormat="0" applyFont="0" applyAlignment="0" applyProtection="0">
      <alignment vertical="center"/>
    </xf>
    <xf numFmtId="0" fontId="4" fillId="26" borderId="13" applyNumberFormat="0" applyFont="0" applyAlignment="0" applyProtection="0">
      <alignment vertical="center"/>
    </xf>
    <xf numFmtId="0" fontId="4" fillId="26" borderId="13" applyNumberFormat="0" applyFont="0" applyAlignment="0" applyProtection="0">
      <alignment vertical="center"/>
    </xf>
    <xf numFmtId="0" fontId="4" fillId="26" borderId="13" applyNumberFormat="0" applyFont="0" applyAlignment="0" applyProtection="0">
      <alignment vertical="center"/>
    </xf>
    <xf numFmtId="0" fontId="4" fillId="26" borderId="13" applyNumberFormat="0" applyFont="0" applyAlignment="0" applyProtection="0">
      <alignment vertical="center"/>
    </xf>
    <xf numFmtId="0" fontId="4" fillId="26" borderId="13" applyNumberFormat="0" applyFont="0" applyAlignment="0" applyProtection="0">
      <alignment vertical="center"/>
    </xf>
    <xf numFmtId="0" fontId="4" fillId="26" borderId="13" applyNumberFormat="0" applyFont="0" applyAlignment="0" applyProtection="0">
      <alignment vertical="center"/>
    </xf>
    <xf numFmtId="0" fontId="4" fillId="26" borderId="13" applyNumberFormat="0" applyFont="0" applyAlignment="0" applyProtection="0">
      <alignment vertical="center"/>
    </xf>
    <xf numFmtId="0" fontId="4" fillId="26" borderId="13" applyNumberFormat="0" applyFont="0" applyAlignment="0" applyProtection="0">
      <alignment vertical="center"/>
    </xf>
    <xf numFmtId="0" fontId="4" fillId="26" borderId="13" applyNumberFormat="0" applyFont="0" applyAlignment="0" applyProtection="0">
      <alignment vertical="center"/>
    </xf>
    <xf numFmtId="0" fontId="4" fillId="26" borderId="13" applyNumberFormat="0" applyFont="0" applyAlignment="0" applyProtection="0">
      <alignment vertical="center"/>
    </xf>
    <xf numFmtId="0" fontId="4" fillId="26" borderId="13" applyNumberFormat="0" applyFont="0" applyAlignment="0" applyProtection="0">
      <alignment vertical="center"/>
    </xf>
    <xf numFmtId="0" fontId="4" fillId="26" borderId="13" applyNumberFormat="0" applyFont="0" applyAlignment="0" applyProtection="0">
      <alignment vertical="center"/>
    </xf>
    <xf numFmtId="0" fontId="4" fillId="26" borderId="13" applyNumberFormat="0" applyFont="0" applyAlignment="0" applyProtection="0">
      <alignment vertical="center"/>
    </xf>
    <xf numFmtId="0" fontId="4" fillId="26" borderId="13" applyNumberFormat="0" applyFont="0" applyAlignment="0" applyProtection="0">
      <alignment vertical="center"/>
    </xf>
    <xf numFmtId="0" fontId="4" fillId="26" borderId="13" applyNumberFormat="0" applyFont="0" applyAlignment="0" applyProtection="0">
      <alignment vertical="center"/>
    </xf>
    <xf numFmtId="0" fontId="4" fillId="26" borderId="13" applyNumberFormat="0" applyFont="0" applyAlignment="0" applyProtection="0">
      <alignment vertical="center"/>
    </xf>
    <xf numFmtId="0" fontId="4" fillId="26" borderId="13" applyNumberFormat="0" applyFont="0" applyAlignment="0" applyProtection="0">
      <alignment vertical="center"/>
    </xf>
    <xf numFmtId="0" fontId="4" fillId="26" borderId="13" applyNumberFormat="0" applyFont="0" applyAlignment="0" applyProtection="0">
      <alignment vertical="center"/>
    </xf>
    <xf numFmtId="0" fontId="4" fillId="26" borderId="13" applyNumberFormat="0" applyFont="0" applyAlignment="0" applyProtection="0">
      <alignment vertical="center"/>
    </xf>
    <xf numFmtId="0" fontId="4" fillId="26" borderId="13" applyNumberFormat="0" applyFont="0" applyAlignment="0" applyProtection="0">
      <alignment vertical="center"/>
    </xf>
    <xf numFmtId="0" fontId="4" fillId="26" borderId="13" applyNumberFormat="0" applyFont="0" applyAlignment="0" applyProtection="0">
      <alignment vertical="center"/>
    </xf>
    <xf numFmtId="0" fontId="4" fillId="26" borderId="13" applyNumberFormat="0" applyFont="0" applyAlignment="0" applyProtection="0">
      <alignment vertical="center"/>
    </xf>
    <xf numFmtId="0" fontId="4" fillId="26" borderId="13" applyNumberFormat="0" applyFont="0" applyAlignment="0" applyProtection="0">
      <alignment vertical="center"/>
    </xf>
    <xf numFmtId="0" fontId="4" fillId="26" borderId="13" applyNumberFormat="0" applyFont="0" applyAlignment="0" applyProtection="0">
      <alignment vertical="center"/>
    </xf>
    <xf numFmtId="0" fontId="4" fillId="26" borderId="13" applyNumberFormat="0" applyFont="0" applyAlignment="0" applyProtection="0">
      <alignment vertical="center"/>
    </xf>
    <xf numFmtId="0" fontId="4" fillId="26" borderId="13" applyNumberFormat="0" applyFont="0" applyAlignment="0" applyProtection="0">
      <alignment vertical="center"/>
    </xf>
    <xf numFmtId="0" fontId="4" fillId="26" borderId="13" applyNumberFormat="0" applyFont="0" applyAlignment="0" applyProtection="0">
      <alignment vertical="center"/>
    </xf>
    <xf numFmtId="0" fontId="4" fillId="26" borderId="13" applyNumberFormat="0" applyFont="0" applyAlignment="0" applyProtection="0">
      <alignment vertical="center"/>
    </xf>
    <xf numFmtId="0" fontId="4" fillId="26" borderId="13" applyNumberFormat="0" applyFont="0" applyAlignment="0" applyProtection="0">
      <alignment vertical="center"/>
    </xf>
    <xf numFmtId="0" fontId="4" fillId="26" borderId="13" applyNumberFormat="0" applyFont="0" applyAlignment="0" applyProtection="0">
      <alignment vertical="center"/>
    </xf>
    <xf numFmtId="0" fontId="4" fillId="26" borderId="13" applyNumberFormat="0" applyFont="0" applyAlignment="0" applyProtection="0">
      <alignment vertical="center"/>
    </xf>
    <xf numFmtId="0" fontId="4" fillId="26" borderId="13" applyNumberFormat="0" applyFont="0" applyAlignment="0" applyProtection="0">
      <alignment vertical="center"/>
    </xf>
    <xf numFmtId="0" fontId="4" fillId="26" borderId="13" applyNumberFormat="0" applyFont="0" applyAlignment="0" applyProtection="0">
      <alignment vertical="center"/>
    </xf>
    <xf numFmtId="0" fontId="4" fillId="26" borderId="13" applyNumberFormat="0" applyFont="0" applyAlignment="0" applyProtection="0">
      <alignment vertical="center"/>
    </xf>
    <xf numFmtId="0" fontId="4" fillId="26" borderId="13" applyNumberFormat="0" applyFont="0" applyAlignment="0" applyProtection="0">
      <alignment vertical="center"/>
    </xf>
    <xf numFmtId="0" fontId="4" fillId="26" borderId="13" applyNumberFormat="0" applyFont="0" applyAlignment="0" applyProtection="0">
      <alignment vertical="center"/>
    </xf>
    <xf numFmtId="0" fontId="4" fillId="26" borderId="13" applyNumberFormat="0" applyFont="0" applyAlignment="0" applyProtection="0">
      <alignment vertical="center"/>
    </xf>
    <xf numFmtId="0" fontId="4" fillId="26" borderId="13" applyNumberFormat="0" applyFont="0" applyAlignment="0" applyProtection="0">
      <alignment vertical="center"/>
    </xf>
    <xf numFmtId="0" fontId="4" fillId="26" borderId="13" applyNumberFormat="0" applyFont="0" applyAlignment="0" applyProtection="0">
      <alignment vertical="center"/>
    </xf>
    <xf numFmtId="0" fontId="4" fillId="26" borderId="13" applyNumberFormat="0" applyFont="0" applyAlignment="0" applyProtection="0">
      <alignment vertical="center"/>
    </xf>
    <xf numFmtId="0" fontId="4" fillId="26" borderId="13" applyNumberFormat="0" applyFont="0" applyAlignment="0" applyProtection="0">
      <alignment vertical="center"/>
    </xf>
    <xf numFmtId="0" fontId="4" fillId="26" borderId="13" applyNumberFormat="0" applyFont="0" applyAlignment="0" applyProtection="0">
      <alignment vertical="center"/>
    </xf>
    <xf numFmtId="0" fontId="4" fillId="26" borderId="13" applyNumberFormat="0" applyFont="0" applyAlignment="0" applyProtection="0">
      <alignment vertical="center"/>
    </xf>
    <xf numFmtId="0" fontId="4" fillId="26" borderId="13" applyNumberFormat="0" applyFont="0" applyAlignment="0" applyProtection="0">
      <alignment vertical="center"/>
    </xf>
    <xf numFmtId="0" fontId="4" fillId="26" borderId="13" applyNumberFormat="0" applyFont="0" applyAlignment="0" applyProtection="0">
      <alignment vertical="center"/>
    </xf>
    <xf numFmtId="0" fontId="4" fillId="26" borderId="13" applyNumberFormat="0" applyFont="0" applyAlignment="0" applyProtection="0">
      <alignment vertical="center"/>
    </xf>
    <xf numFmtId="0" fontId="4" fillId="26" borderId="13" applyNumberFormat="0" applyFont="0" applyAlignment="0" applyProtection="0">
      <alignment vertical="center"/>
    </xf>
    <xf numFmtId="0" fontId="4" fillId="26" borderId="13" applyNumberFormat="0" applyFont="0" applyAlignment="0" applyProtection="0">
      <alignment vertical="center"/>
    </xf>
    <xf numFmtId="0" fontId="4" fillId="26" borderId="13" applyNumberFormat="0" applyFont="0" applyAlignment="0" applyProtection="0">
      <alignment vertical="center"/>
    </xf>
    <xf numFmtId="0" fontId="4" fillId="26" borderId="13" applyNumberFormat="0" applyFont="0" applyAlignment="0" applyProtection="0">
      <alignment vertical="center"/>
    </xf>
    <xf numFmtId="0" fontId="4" fillId="26" borderId="13" applyNumberFormat="0" applyFont="0" applyAlignment="0" applyProtection="0">
      <alignment vertical="center"/>
    </xf>
    <xf numFmtId="0" fontId="4" fillId="26" borderId="13" applyNumberFormat="0" applyFont="0" applyAlignment="0" applyProtection="0">
      <alignment vertical="center"/>
    </xf>
    <xf numFmtId="0" fontId="4" fillId="26" borderId="13" applyNumberFormat="0" applyFont="0" applyAlignment="0" applyProtection="0">
      <alignment vertical="center"/>
    </xf>
    <xf numFmtId="0" fontId="4" fillId="26" borderId="13" applyNumberFormat="0" applyFont="0" applyAlignment="0" applyProtection="0">
      <alignment vertical="center"/>
    </xf>
    <xf numFmtId="0" fontId="4" fillId="26" borderId="13" applyNumberFormat="0" applyFont="0" applyAlignment="0" applyProtection="0">
      <alignment vertical="center"/>
    </xf>
    <xf numFmtId="0" fontId="4" fillId="26" borderId="13" applyNumberFormat="0" applyFont="0" applyAlignment="0" applyProtection="0">
      <alignment vertical="center"/>
    </xf>
    <xf numFmtId="0" fontId="4" fillId="26" borderId="13" applyNumberFormat="0" applyFont="0" applyAlignment="0" applyProtection="0">
      <alignment vertical="center"/>
    </xf>
    <xf numFmtId="0" fontId="4" fillId="26" borderId="13" applyNumberFormat="0" applyFont="0" applyAlignment="0" applyProtection="0">
      <alignment vertical="center"/>
    </xf>
    <xf numFmtId="0" fontId="4" fillId="26" borderId="13" applyNumberFormat="0" applyFont="0" applyAlignment="0" applyProtection="0">
      <alignment vertical="center"/>
    </xf>
    <xf numFmtId="0" fontId="4" fillId="26" borderId="13" applyNumberFormat="0" applyFont="0" applyAlignment="0" applyProtection="0">
      <alignment vertical="center"/>
    </xf>
    <xf numFmtId="0" fontId="4" fillId="26" borderId="13" applyNumberFormat="0" applyFont="0" applyAlignment="0" applyProtection="0">
      <alignment vertical="center"/>
    </xf>
    <xf numFmtId="0" fontId="4" fillId="26" borderId="13" applyNumberFormat="0" applyFont="0" applyAlignment="0" applyProtection="0">
      <alignment vertical="center"/>
    </xf>
    <xf numFmtId="0" fontId="4" fillId="26" borderId="13" applyNumberFormat="0" applyFont="0" applyAlignment="0" applyProtection="0">
      <alignment vertical="center"/>
    </xf>
    <xf numFmtId="0" fontId="4" fillId="26" borderId="13" applyNumberFormat="0" applyFont="0" applyAlignment="0" applyProtection="0">
      <alignment vertical="center"/>
    </xf>
    <xf numFmtId="0" fontId="4" fillId="26" borderId="13" applyNumberFormat="0" applyFont="0" applyAlignment="0" applyProtection="0">
      <alignment vertical="center"/>
    </xf>
    <xf numFmtId="0" fontId="4" fillId="26" borderId="13" applyNumberFormat="0" applyFont="0" applyAlignment="0" applyProtection="0">
      <alignment vertical="center"/>
    </xf>
    <xf numFmtId="0" fontId="4" fillId="26" borderId="13" applyNumberFormat="0" applyFont="0" applyAlignment="0" applyProtection="0">
      <alignment vertical="center"/>
    </xf>
    <xf numFmtId="0" fontId="4" fillId="26" borderId="13" applyNumberFormat="0" applyFont="0" applyAlignment="0" applyProtection="0">
      <alignment vertical="center"/>
    </xf>
    <xf numFmtId="0" fontId="4" fillId="26" borderId="13" applyNumberFormat="0" applyFont="0" applyAlignment="0" applyProtection="0">
      <alignment vertical="center"/>
    </xf>
    <xf numFmtId="0" fontId="4" fillId="26" borderId="13" applyNumberFormat="0" applyFont="0" applyAlignment="0" applyProtection="0">
      <alignment vertical="center"/>
    </xf>
    <xf numFmtId="0" fontId="4" fillId="26" borderId="13" applyNumberFormat="0" applyFont="0" applyAlignment="0" applyProtection="0">
      <alignment vertical="center"/>
    </xf>
    <xf numFmtId="0" fontId="4" fillId="26" borderId="13" applyNumberFormat="0" applyFont="0" applyAlignment="0" applyProtection="0">
      <alignment vertical="center"/>
    </xf>
    <xf numFmtId="0" fontId="4" fillId="26" borderId="13" applyNumberFormat="0" applyFont="0" applyAlignment="0" applyProtection="0">
      <alignment vertical="center"/>
    </xf>
    <xf numFmtId="0" fontId="4" fillId="26" borderId="13" applyNumberFormat="0" applyFont="0" applyAlignment="0" applyProtection="0">
      <alignment vertical="center"/>
    </xf>
    <xf numFmtId="0" fontId="4" fillId="26" borderId="13" applyNumberFormat="0" applyFont="0" applyAlignment="0" applyProtection="0">
      <alignment vertical="center"/>
    </xf>
    <xf numFmtId="0" fontId="4" fillId="26" borderId="13" applyNumberFormat="0" applyFont="0" applyAlignment="0" applyProtection="0">
      <alignment vertical="center"/>
    </xf>
    <xf numFmtId="0" fontId="4" fillId="26" borderId="13" applyNumberFormat="0" applyFont="0" applyAlignment="0" applyProtection="0">
      <alignment vertical="center"/>
    </xf>
    <xf numFmtId="0" fontId="4" fillId="26" borderId="13" applyNumberFormat="0" applyFont="0" applyAlignment="0" applyProtection="0">
      <alignment vertical="center"/>
    </xf>
    <xf numFmtId="0" fontId="4" fillId="26" borderId="13" applyNumberFormat="0" applyFont="0" applyAlignment="0" applyProtection="0">
      <alignment vertical="center"/>
    </xf>
    <xf numFmtId="0" fontId="4" fillId="26" borderId="13" applyNumberFormat="0" applyFont="0" applyAlignment="0" applyProtection="0">
      <alignment vertical="center"/>
    </xf>
    <xf numFmtId="0" fontId="4" fillId="26" borderId="13" applyNumberFormat="0" applyFont="0" applyAlignment="0" applyProtection="0">
      <alignment vertical="center"/>
    </xf>
    <xf numFmtId="0" fontId="4" fillId="26" borderId="13" applyNumberFormat="0" applyFont="0" applyAlignment="0" applyProtection="0">
      <alignment vertical="center"/>
    </xf>
    <xf numFmtId="0" fontId="4" fillId="26" borderId="13" applyNumberFormat="0" applyFont="0" applyAlignment="0" applyProtection="0">
      <alignment vertical="center"/>
    </xf>
    <xf numFmtId="0" fontId="4" fillId="26" borderId="13" applyNumberFormat="0" applyFont="0" applyAlignment="0" applyProtection="0">
      <alignment vertical="center"/>
    </xf>
    <xf numFmtId="0" fontId="4" fillId="26" borderId="13" applyNumberFormat="0" applyFont="0" applyAlignment="0" applyProtection="0">
      <alignment vertical="center"/>
    </xf>
    <xf numFmtId="0" fontId="4" fillId="26" borderId="13" applyNumberFormat="0" applyFont="0" applyAlignment="0" applyProtection="0">
      <alignment vertical="center"/>
    </xf>
    <xf numFmtId="0" fontId="4" fillId="26" borderId="13" applyNumberFormat="0" applyFont="0" applyAlignment="0" applyProtection="0">
      <alignment vertical="center"/>
    </xf>
    <xf numFmtId="0" fontId="4" fillId="26" borderId="13" applyNumberFormat="0" applyFont="0" applyAlignment="0" applyProtection="0">
      <alignment vertical="center"/>
    </xf>
    <xf numFmtId="0" fontId="4" fillId="26" borderId="13" applyNumberFormat="0" applyFont="0" applyAlignment="0" applyProtection="0">
      <alignment vertical="center"/>
    </xf>
    <xf numFmtId="0" fontId="4" fillId="26" borderId="13" applyNumberFormat="0" applyFont="0" applyAlignment="0" applyProtection="0">
      <alignment vertical="center"/>
    </xf>
    <xf numFmtId="0" fontId="4" fillId="26" borderId="13" applyNumberFormat="0" applyFont="0" applyAlignment="0" applyProtection="0">
      <alignment vertical="center"/>
    </xf>
    <xf numFmtId="0" fontId="4" fillId="26" borderId="13" applyNumberFormat="0" applyFont="0" applyAlignment="0" applyProtection="0">
      <alignment vertical="center"/>
    </xf>
    <xf numFmtId="0" fontId="4" fillId="26" borderId="13" applyNumberFormat="0" applyFont="0" applyAlignment="0" applyProtection="0">
      <alignment vertical="center"/>
    </xf>
    <xf numFmtId="0" fontId="4" fillId="26" borderId="13" applyNumberFormat="0" applyFont="0" applyAlignment="0" applyProtection="0">
      <alignment vertical="center"/>
    </xf>
    <xf numFmtId="0" fontId="4" fillId="26" borderId="13" applyNumberFormat="0" applyFont="0" applyAlignment="0" applyProtection="0">
      <alignment vertical="center"/>
    </xf>
    <xf numFmtId="0" fontId="4" fillId="26" borderId="13" applyNumberFormat="0" applyFont="0" applyAlignment="0" applyProtection="0">
      <alignment vertical="center"/>
    </xf>
    <xf numFmtId="0" fontId="4" fillId="26" borderId="13" applyNumberFormat="0" applyFont="0" applyAlignment="0" applyProtection="0">
      <alignment vertical="center"/>
    </xf>
    <xf numFmtId="0" fontId="4" fillId="26" borderId="13" applyNumberFormat="0" applyFont="0" applyAlignment="0" applyProtection="0">
      <alignment vertical="center"/>
    </xf>
    <xf numFmtId="0" fontId="4" fillId="26" borderId="13" applyNumberFormat="0" applyFont="0" applyAlignment="0" applyProtection="0">
      <alignment vertical="center"/>
    </xf>
    <xf numFmtId="0" fontId="4" fillId="26" borderId="13" applyNumberFormat="0" applyFont="0" applyAlignment="0" applyProtection="0">
      <alignment vertical="center"/>
    </xf>
    <xf numFmtId="0" fontId="4" fillId="26" borderId="13" applyNumberFormat="0" applyFont="0" applyAlignment="0" applyProtection="0">
      <alignment vertical="center"/>
    </xf>
    <xf numFmtId="0" fontId="4" fillId="26" borderId="13" applyNumberFormat="0" applyFont="0" applyAlignment="0" applyProtection="0">
      <alignment vertical="center"/>
    </xf>
    <xf numFmtId="0" fontId="4" fillId="26" borderId="13" applyNumberFormat="0" applyFont="0" applyAlignment="0" applyProtection="0">
      <alignment vertical="center"/>
    </xf>
    <xf numFmtId="0" fontId="4" fillId="26" borderId="13" applyNumberFormat="0" applyFont="0" applyAlignment="0" applyProtection="0">
      <alignment vertical="center"/>
    </xf>
    <xf numFmtId="0" fontId="4" fillId="26" borderId="13" applyNumberFormat="0" applyFont="0" applyAlignment="0" applyProtection="0">
      <alignment vertical="center"/>
    </xf>
    <xf numFmtId="0" fontId="4" fillId="26" borderId="13" applyNumberFormat="0" applyFont="0" applyAlignment="0" applyProtection="0">
      <alignment vertical="center"/>
    </xf>
    <xf numFmtId="0" fontId="4" fillId="26" borderId="13" applyNumberFormat="0" applyFont="0" applyAlignment="0" applyProtection="0">
      <alignment vertical="center"/>
    </xf>
    <xf numFmtId="0" fontId="4" fillId="26" borderId="13" applyNumberFormat="0" applyFont="0" applyAlignment="0" applyProtection="0">
      <alignment vertical="center"/>
    </xf>
    <xf numFmtId="0" fontId="4" fillId="26" borderId="13" applyNumberFormat="0" applyFont="0" applyAlignment="0" applyProtection="0">
      <alignment vertical="center"/>
    </xf>
    <xf numFmtId="0" fontId="4" fillId="26" borderId="13" applyNumberFormat="0" applyFont="0" applyAlignment="0" applyProtection="0">
      <alignment vertical="center"/>
    </xf>
    <xf numFmtId="0" fontId="4" fillId="26" borderId="13" applyNumberFormat="0" applyFont="0" applyAlignment="0" applyProtection="0">
      <alignment vertical="center"/>
    </xf>
    <xf numFmtId="0" fontId="4" fillId="26" borderId="13" applyNumberFormat="0" applyFont="0" applyAlignment="0" applyProtection="0">
      <alignment vertical="center"/>
    </xf>
    <xf numFmtId="0" fontId="4" fillId="26" borderId="13" applyNumberFormat="0" applyFont="0" applyAlignment="0" applyProtection="0">
      <alignment vertical="center"/>
    </xf>
    <xf numFmtId="0" fontId="4" fillId="26" borderId="13" applyNumberFormat="0" applyFont="0" applyAlignment="0" applyProtection="0">
      <alignment vertical="center"/>
    </xf>
    <xf numFmtId="0" fontId="4" fillId="26" borderId="13" applyNumberFormat="0" applyFont="0" applyAlignment="0" applyProtection="0">
      <alignment vertical="center"/>
    </xf>
    <xf numFmtId="0" fontId="4" fillId="26" borderId="13" applyNumberFormat="0" applyFont="0" applyAlignment="0" applyProtection="0">
      <alignment vertical="center"/>
    </xf>
    <xf numFmtId="0" fontId="4" fillId="26" borderId="13" applyNumberFormat="0" applyFont="0" applyAlignment="0" applyProtection="0">
      <alignment vertical="center"/>
    </xf>
    <xf numFmtId="0" fontId="4" fillId="26" borderId="13" applyNumberFormat="0" applyFont="0" applyAlignment="0" applyProtection="0">
      <alignment vertical="center"/>
    </xf>
    <xf numFmtId="0" fontId="4" fillId="26" borderId="13" applyNumberFormat="0" applyFont="0" applyAlignment="0" applyProtection="0">
      <alignment vertical="center"/>
    </xf>
    <xf numFmtId="0" fontId="4" fillId="26" borderId="13" applyNumberFormat="0" applyFont="0" applyAlignment="0" applyProtection="0">
      <alignment vertical="center"/>
    </xf>
    <xf numFmtId="0" fontId="4" fillId="26" borderId="13" applyNumberFormat="0" applyFont="0" applyAlignment="0" applyProtection="0">
      <alignment vertical="center"/>
    </xf>
    <xf numFmtId="0" fontId="4" fillId="26" borderId="13" applyNumberFormat="0" applyFont="0" applyAlignment="0" applyProtection="0">
      <alignment vertical="center"/>
    </xf>
    <xf numFmtId="0" fontId="4" fillId="26" borderId="13" applyNumberFormat="0" applyFont="0" applyAlignment="0" applyProtection="0">
      <alignment vertical="center"/>
    </xf>
    <xf numFmtId="0" fontId="4" fillId="26" borderId="13" applyNumberFormat="0" applyFont="0" applyAlignment="0" applyProtection="0">
      <alignment vertical="center"/>
    </xf>
    <xf numFmtId="0" fontId="4" fillId="26" borderId="13" applyNumberFormat="0" applyFont="0" applyAlignment="0" applyProtection="0">
      <alignment vertical="center"/>
    </xf>
    <xf numFmtId="0" fontId="4" fillId="26" borderId="13" applyNumberFormat="0" applyFont="0" applyAlignment="0" applyProtection="0">
      <alignment vertical="center"/>
    </xf>
    <xf numFmtId="0" fontId="4" fillId="26" borderId="13" applyNumberFormat="0" applyFont="0" applyAlignment="0" applyProtection="0">
      <alignment vertical="center"/>
    </xf>
    <xf numFmtId="0" fontId="4" fillId="26" borderId="13" applyNumberFormat="0" applyFont="0" applyAlignment="0" applyProtection="0">
      <alignment vertical="center"/>
    </xf>
    <xf numFmtId="0" fontId="4" fillId="26" borderId="13" applyNumberFormat="0" applyFont="0" applyAlignment="0" applyProtection="0">
      <alignment vertical="center"/>
    </xf>
    <xf numFmtId="0" fontId="4" fillId="26" borderId="13" applyNumberFormat="0" applyFont="0" applyAlignment="0" applyProtection="0">
      <alignment vertical="center"/>
    </xf>
    <xf numFmtId="0" fontId="4" fillId="26" borderId="13" applyNumberFormat="0" applyFont="0" applyAlignment="0" applyProtection="0">
      <alignment vertical="center"/>
    </xf>
    <xf numFmtId="0" fontId="4" fillId="26" borderId="13" applyNumberFormat="0" applyFont="0" applyAlignment="0" applyProtection="0">
      <alignment vertical="center"/>
    </xf>
    <xf numFmtId="0" fontId="4" fillId="26" borderId="13" applyNumberFormat="0" applyFont="0" applyAlignment="0" applyProtection="0">
      <alignment vertical="center"/>
    </xf>
    <xf numFmtId="0" fontId="4" fillId="26" borderId="13" applyNumberFormat="0" applyFont="0" applyAlignment="0" applyProtection="0">
      <alignment vertical="center"/>
    </xf>
    <xf numFmtId="0" fontId="4" fillId="26" borderId="13" applyNumberFormat="0" applyFont="0" applyAlignment="0" applyProtection="0">
      <alignment vertical="center"/>
    </xf>
    <xf numFmtId="0" fontId="4" fillId="26" borderId="13" applyNumberFormat="0" applyFont="0" applyAlignment="0" applyProtection="0">
      <alignment vertical="center"/>
    </xf>
    <xf numFmtId="0" fontId="4" fillId="26" borderId="13" applyNumberFormat="0" applyFont="0" applyAlignment="0" applyProtection="0">
      <alignment vertical="center"/>
    </xf>
    <xf numFmtId="0" fontId="4" fillId="26" borderId="13" applyNumberFormat="0" applyFont="0" applyAlignment="0" applyProtection="0">
      <alignment vertical="center"/>
    </xf>
    <xf numFmtId="0" fontId="4" fillId="26" borderId="13" applyNumberFormat="0" applyFont="0" applyAlignment="0" applyProtection="0">
      <alignment vertical="center"/>
    </xf>
    <xf numFmtId="0" fontId="4" fillId="26" borderId="13" applyNumberFormat="0" applyFont="0" applyAlignment="0" applyProtection="0">
      <alignment vertical="center"/>
    </xf>
    <xf numFmtId="0" fontId="4" fillId="26" borderId="13" applyNumberFormat="0" applyFont="0" applyAlignment="0" applyProtection="0">
      <alignment vertical="center"/>
    </xf>
    <xf numFmtId="0" fontId="4" fillId="26" borderId="13" applyNumberFormat="0" applyFont="0" applyAlignment="0" applyProtection="0">
      <alignment vertical="center"/>
    </xf>
    <xf numFmtId="0" fontId="4" fillId="26" borderId="13" applyNumberFormat="0" applyFont="0" applyAlignment="0" applyProtection="0">
      <alignment vertical="center"/>
    </xf>
    <xf numFmtId="0" fontId="4" fillId="26" borderId="13" applyNumberFormat="0" applyFont="0" applyAlignment="0" applyProtection="0">
      <alignment vertical="center"/>
    </xf>
    <xf numFmtId="0" fontId="4" fillId="26" borderId="13" applyNumberFormat="0" applyFont="0" applyAlignment="0" applyProtection="0">
      <alignment vertical="center"/>
    </xf>
    <xf numFmtId="0" fontId="4" fillId="26" borderId="13" applyNumberFormat="0" applyFont="0" applyAlignment="0" applyProtection="0">
      <alignment vertical="center"/>
    </xf>
    <xf numFmtId="0" fontId="4" fillId="26" borderId="13" applyNumberFormat="0" applyFont="0" applyAlignment="0" applyProtection="0">
      <alignment vertical="center"/>
    </xf>
    <xf numFmtId="0" fontId="4" fillId="26" borderId="13" applyNumberFormat="0" applyFont="0" applyAlignment="0" applyProtection="0">
      <alignment vertical="center"/>
    </xf>
    <xf numFmtId="0" fontId="4" fillId="26" borderId="13" applyNumberFormat="0" applyFont="0" applyAlignment="0" applyProtection="0">
      <alignment vertical="center"/>
    </xf>
    <xf numFmtId="0" fontId="4" fillId="26" borderId="13" applyNumberFormat="0" applyFont="0" applyAlignment="0" applyProtection="0">
      <alignment vertical="center"/>
    </xf>
    <xf numFmtId="0" fontId="4" fillId="26" borderId="13" applyNumberFormat="0" applyFont="0" applyAlignment="0" applyProtection="0">
      <alignment vertical="center"/>
    </xf>
    <xf numFmtId="0" fontId="4" fillId="26" borderId="13" applyNumberFormat="0" applyFont="0" applyAlignment="0" applyProtection="0">
      <alignment vertical="center"/>
    </xf>
    <xf numFmtId="0" fontId="4" fillId="26" borderId="13" applyNumberFormat="0" applyFont="0" applyAlignment="0" applyProtection="0">
      <alignment vertical="center"/>
    </xf>
    <xf numFmtId="0" fontId="4" fillId="26" borderId="13" applyNumberFormat="0" applyFont="0" applyAlignment="0" applyProtection="0">
      <alignment vertical="center"/>
    </xf>
    <xf numFmtId="0" fontId="4" fillId="26" borderId="13" applyNumberFormat="0" applyFont="0" applyAlignment="0" applyProtection="0">
      <alignment vertical="center"/>
    </xf>
    <xf numFmtId="0" fontId="4" fillId="26" borderId="13" applyNumberFormat="0" applyFont="0" applyAlignment="0" applyProtection="0">
      <alignment vertical="center"/>
    </xf>
    <xf numFmtId="0" fontId="4" fillId="26" borderId="13" applyNumberFormat="0" applyFont="0" applyAlignment="0" applyProtection="0">
      <alignment vertical="center"/>
    </xf>
    <xf numFmtId="0" fontId="4" fillId="26" borderId="13" applyNumberFormat="0" applyFont="0" applyAlignment="0" applyProtection="0">
      <alignment vertical="center"/>
    </xf>
    <xf numFmtId="0" fontId="4" fillId="26" borderId="13" applyNumberFormat="0" applyFont="0" applyAlignment="0" applyProtection="0">
      <alignment vertical="center"/>
    </xf>
    <xf numFmtId="0" fontId="4" fillId="26" borderId="13" applyNumberFormat="0" applyFont="0" applyAlignment="0" applyProtection="0">
      <alignment vertical="center"/>
    </xf>
    <xf numFmtId="0" fontId="4" fillId="26" borderId="13" applyNumberFormat="0" applyFont="0" applyAlignment="0" applyProtection="0">
      <alignment vertical="center"/>
    </xf>
    <xf numFmtId="0" fontId="4" fillId="26" borderId="13" applyNumberFormat="0" applyFont="0" applyAlignment="0" applyProtection="0">
      <alignment vertical="center"/>
    </xf>
    <xf numFmtId="0" fontId="4" fillId="26" borderId="13" applyNumberFormat="0" applyFont="0" applyAlignment="0" applyProtection="0">
      <alignment vertical="center"/>
    </xf>
    <xf numFmtId="0" fontId="4" fillId="26" borderId="13" applyNumberFormat="0" applyFont="0" applyAlignment="0" applyProtection="0">
      <alignment vertical="center"/>
    </xf>
    <xf numFmtId="0" fontId="4" fillId="26" borderId="13" applyNumberFormat="0" applyFont="0" applyAlignment="0" applyProtection="0">
      <alignment vertical="center"/>
    </xf>
    <xf numFmtId="0" fontId="4" fillId="26" borderId="13" applyNumberFormat="0" applyFont="0" applyAlignment="0" applyProtection="0">
      <alignment vertical="center"/>
    </xf>
    <xf numFmtId="0" fontId="4" fillId="26" borderId="13" applyNumberFormat="0" applyFont="0" applyAlignment="0" applyProtection="0">
      <alignment vertical="center"/>
    </xf>
    <xf numFmtId="0" fontId="4" fillId="26" borderId="13" applyNumberFormat="0" applyFont="0" applyAlignment="0" applyProtection="0">
      <alignment vertical="center"/>
    </xf>
    <xf numFmtId="0" fontId="4" fillId="26" borderId="13" applyNumberFormat="0" applyFont="0" applyAlignment="0" applyProtection="0">
      <alignment vertical="center"/>
    </xf>
    <xf numFmtId="0" fontId="4" fillId="26" borderId="13" applyNumberFormat="0" applyFont="0" applyAlignment="0" applyProtection="0">
      <alignment vertical="center"/>
    </xf>
    <xf numFmtId="0" fontId="4" fillId="26" borderId="13" applyNumberFormat="0" applyFont="0" applyAlignment="0" applyProtection="0">
      <alignment vertical="center"/>
    </xf>
    <xf numFmtId="0" fontId="4" fillId="26" borderId="13" applyNumberFormat="0" applyFont="0" applyAlignment="0" applyProtection="0">
      <alignment vertical="center"/>
    </xf>
    <xf numFmtId="0" fontId="4" fillId="26" borderId="13" applyNumberFormat="0" applyFont="0" applyAlignment="0" applyProtection="0">
      <alignment vertical="center"/>
    </xf>
    <xf numFmtId="0" fontId="4" fillId="26" borderId="13" applyNumberFormat="0" applyFont="0" applyAlignment="0" applyProtection="0">
      <alignment vertical="center"/>
    </xf>
    <xf numFmtId="0" fontId="4" fillId="26" borderId="13" applyNumberFormat="0" applyFont="0" applyAlignment="0" applyProtection="0">
      <alignment vertical="center"/>
    </xf>
    <xf numFmtId="0" fontId="4" fillId="26" borderId="13" applyNumberFormat="0" applyFont="0" applyAlignment="0" applyProtection="0">
      <alignment vertical="center"/>
    </xf>
    <xf numFmtId="0" fontId="4" fillId="26" borderId="13" applyNumberFormat="0" applyFont="0" applyAlignment="0" applyProtection="0">
      <alignment vertical="center"/>
    </xf>
    <xf numFmtId="0" fontId="4" fillId="26" borderId="13" applyNumberFormat="0" applyFont="0" applyAlignment="0" applyProtection="0">
      <alignment vertical="center"/>
    </xf>
    <xf numFmtId="0" fontId="4" fillId="26" borderId="13" applyNumberFormat="0" applyFont="0" applyAlignment="0" applyProtection="0">
      <alignment vertical="center"/>
    </xf>
    <xf numFmtId="0" fontId="4" fillId="26" borderId="13" applyNumberFormat="0" applyFont="0" applyAlignment="0" applyProtection="0">
      <alignment vertical="center"/>
    </xf>
    <xf numFmtId="0" fontId="4" fillId="26" borderId="13" applyNumberFormat="0" applyFont="0" applyAlignment="0" applyProtection="0">
      <alignment vertical="center"/>
    </xf>
    <xf numFmtId="0" fontId="4" fillId="26" borderId="13" applyNumberFormat="0" applyFont="0" applyAlignment="0" applyProtection="0">
      <alignment vertical="center"/>
    </xf>
    <xf numFmtId="0" fontId="4" fillId="26" borderId="13" applyNumberFormat="0" applyFont="0" applyAlignment="0" applyProtection="0">
      <alignment vertical="center"/>
    </xf>
    <xf numFmtId="0" fontId="4" fillId="26" borderId="13" applyNumberFormat="0" applyFont="0" applyAlignment="0" applyProtection="0">
      <alignment vertical="center"/>
    </xf>
    <xf numFmtId="0" fontId="4" fillId="26" borderId="13" applyNumberFormat="0" applyFont="0" applyAlignment="0" applyProtection="0">
      <alignment vertical="center"/>
    </xf>
    <xf numFmtId="0" fontId="4" fillId="26" borderId="13" applyNumberFormat="0" applyFont="0" applyAlignment="0" applyProtection="0">
      <alignment vertical="center"/>
    </xf>
    <xf numFmtId="0" fontId="4" fillId="26" borderId="13" applyNumberFormat="0" applyFont="0" applyAlignment="0" applyProtection="0">
      <alignment vertical="center"/>
    </xf>
    <xf numFmtId="0" fontId="4" fillId="26" borderId="13" applyNumberFormat="0" applyFont="0" applyAlignment="0" applyProtection="0">
      <alignment vertical="center"/>
    </xf>
    <xf numFmtId="0" fontId="4" fillId="26" borderId="13" applyNumberFormat="0" applyFont="0" applyAlignment="0" applyProtection="0">
      <alignment vertical="center"/>
    </xf>
    <xf numFmtId="0" fontId="4" fillId="26" borderId="13" applyNumberFormat="0" applyFont="0" applyAlignment="0" applyProtection="0">
      <alignment vertical="center"/>
    </xf>
    <xf numFmtId="0" fontId="4" fillId="26" borderId="13" applyNumberFormat="0" applyFont="0" applyAlignment="0" applyProtection="0">
      <alignment vertical="center"/>
    </xf>
    <xf numFmtId="0" fontId="4" fillId="26" borderId="13" applyNumberFormat="0" applyFont="0" applyAlignment="0" applyProtection="0">
      <alignment vertical="center"/>
    </xf>
    <xf numFmtId="0" fontId="4" fillId="26" borderId="13" applyNumberFormat="0" applyFont="0" applyAlignment="0" applyProtection="0">
      <alignment vertical="center"/>
    </xf>
    <xf numFmtId="0" fontId="4" fillId="26" borderId="13" applyNumberFormat="0" applyFont="0" applyAlignment="0" applyProtection="0">
      <alignment vertical="center"/>
    </xf>
    <xf numFmtId="0" fontId="4" fillId="26" borderId="13" applyNumberFormat="0" applyFont="0" applyAlignment="0" applyProtection="0">
      <alignment vertical="center"/>
    </xf>
    <xf numFmtId="0" fontId="4" fillId="26" borderId="13" applyNumberFormat="0" applyFont="0" applyAlignment="0" applyProtection="0">
      <alignment vertical="center"/>
    </xf>
    <xf numFmtId="0" fontId="4" fillId="26" borderId="13" applyNumberFormat="0" applyFont="0" applyAlignment="0" applyProtection="0">
      <alignment vertical="center"/>
    </xf>
    <xf numFmtId="0" fontId="4" fillId="26" borderId="13" applyNumberFormat="0" applyFont="0" applyAlignment="0" applyProtection="0">
      <alignment vertical="center"/>
    </xf>
    <xf numFmtId="0" fontId="4" fillId="26" borderId="13" applyNumberFormat="0" applyFont="0" applyAlignment="0" applyProtection="0">
      <alignment vertical="center"/>
    </xf>
    <xf numFmtId="0" fontId="4" fillId="26" borderId="13" applyNumberFormat="0" applyFont="0" applyAlignment="0" applyProtection="0">
      <alignment vertical="center"/>
    </xf>
    <xf numFmtId="0" fontId="4" fillId="26" borderId="13" applyNumberFormat="0" applyFont="0" applyAlignment="0" applyProtection="0">
      <alignment vertical="center"/>
    </xf>
    <xf numFmtId="0" fontId="4" fillId="26" borderId="13" applyNumberFormat="0" applyFont="0" applyAlignment="0" applyProtection="0">
      <alignment vertical="center"/>
    </xf>
    <xf numFmtId="0" fontId="4" fillId="26" borderId="13" applyNumberFormat="0" applyFont="0" applyAlignment="0" applyProtection="0">
      <alignment vertical="center"/>
    </xf>
    <xf numFmtId="0" fontId="4" fillId="26" borderId="13" applyNumberFormat="0" applyFont="0" applyAlignment="0" applyProtection="0">
      <alignment vertical="center"/>
    </xf>
    <xf numFmtId="0" fontId="4" fillId="26" borderId="13" applyNumberFormat="0" applyFont="0" applyAlignment="0" applyProtection="0">
      <alignment vertical="center"/>
    </xf>
    <xf numFmtId="0" fontId="4" fillId="26" borderId="13" applyNumberFormat="0" applyFont="0" applyAlignment="0" applyProtection="0">
      <alignment vertical="center"/>
    </xf>
    <xf numFmtId="0" fontId="4" fillId="26" borderId="13" applyNumberFormat="0" applyFont="0" applyAlignment="0" applyProtection="0">
      <alignment vertical="center"/>
    </xf>
    <xf numFmtId="0" fontId="4" fillId="26" borderId="13" applyNumberFormat="0" applyFont="0" applyAlignment="0" applyProtection="0">
      <alignment vertical="center"/>
    </xf>
    <xf numFmtId="0" fontId="4" fillId="26" borderId="13" applyNumberFormat="0" applyFont="0" applyAlignment="0" applyProtection="0">
      <alignment vertical="center"/>
    </xf>
    <xf numFmtId="0" fontId="4" fillId="26" borderId="13" applyNumberFormat="0" applyFont="0" applyAlignment="0" applyProtection="0">
      <alignment vertical="center"/>
    </xf>
    <xf numFmtId="0" fontId="4" fillId="26" borderId="13" applyNumberFormat="0" applyFont="0" applyAlignment="0" applyProtection="0">
      <alignment vertical="center"/>
    </xf>
    <xf numFmtId="0" fontId="4" fillId="26" borderId="13" applyNumberFormat="0" applyFont="0" applyAlignment="0" applyProtection="0">
      <alignment vertical="center"/>
    </xf>
    <xf numFmtId="0" fontId="4" fillId="26" borderId="13" applyNumberFormat="0" applyFont="0" applyAlignment="0" applyProtection="0">
      <alignment vertical="center"/>
    </xf>
    <xf numFmtId="0" fontId="4" fillId="26" borderId="13" applyNumberFormat="0" applyFont="0" applyAlignment="0" applyProtection="0">
      <alignment vertical="center"/>
    </xf>
    <xf numFmtId="0" fontId="4" fillId="26" borderId="13" applyNumberFormat="0" applyFont="0" applyAlignment="0" applyProtection="0">
      <alignment vertical="center"/>
    </xf>
    <xf numFmtId="0" fontId="4" fillId="26" borderId="13" applyNumberFormat="0" applyFont="0" applyAlignment="0" applyProtection="0">
      <alignment vertical="center"/>
    </xf>
    <xf numFmtId="0" fontId="4" fillId="26" borderId="13" applyNumberFormat="0" applyFont="0" applyAlignment="0" applyProtection="0">
      <alignment vertical="center"/>
    </xf>
    <xf numFmtId="0" fontId="4" fillId="26" borderId="13" applyNumberFormat="0" applyFont="0" applyAlignment="0" applyProtection="0">
      <alignment vertical="center"/>
    </xf>
    <xf numFmtId="0" fontId="4" fillId="26" borderId="13" applyNumberFormat="0" applyFont="0" applyAlignment="0" applyProtection="0">
      <alignment vertical="center"/>
    </xf>
    <xf numFmtId="0" fontId="4" fillId="26" borderId="13" applyNumberFormat="0" applyFont="0" applyAlignment="0" applyProtection="0">
      <alignment vertical="center"/>
    </xf>
    <xf numFmtId="0" fontId="4" fillId="26" borderId="13" applyNumberFormat="0" applyFont="0" applyAlignment="0" applyProtection="0">
      <alignment vertical="center"/>
    </xf>
    <xf numFmtId="0" fontId="4" fillId="26" borderId="13" applyNumberFormat="0" applyFont="0" applyAlignment="0" applyProtection="0">
      <alignment vertical="center"/>
    </xf>
    <xf numFmtId="0" fontId="4" fillId="26" borderId="13" applyNumberFormat="0" applyFont="0" applyAlignment="0" applyProtection="0">
      <alignment vertical="center"/>
    </xf>
    <xf numFmtId="0" fontId="4" fillId="26" borderId="13" applyNumberFormat="0" applyFont="0" applyAlignment="0" applyProtection="0">
      <alignment vertical="center"/>
    </xf>
    <xf numFmtId="0" fontId="4" fillId="26" borderId="13" applyNumberFormat="0" applyFont="0" applyAlignment="0" applyProtection="0">
      <alignment vertical="center"/>
    </xf>
    <xf numFmtId="0" fontId="4" fillId="26" borderId="13" applyNumberFormat="0" applyFont="0" applyAlignment="0" applyProtection="0">
      <alignment vertical="center"/>
    </xf>
    <xf numFmtId="0" fontId="4" fillId="26" borderId="13" applyNumberFormat="0" applyFont="0" applyAlignment="0" applyProtection="0">
      <alignment vertical="center"/>
    </xf>
    <xf numFmtId="0" fontId="4" fillId="26" borderId="13" applyNumberFormat="0" applyFont="0" applyAlignment="0" applyProtection="0">
      <alignment vertical="center"/>
    </xf>
    <xf numFmtId="0" fontId="4" fillId="26" borderId="13" applyNumberFormat="0" applyFont="0" applyAlignment="0" applyProtection="0">
      <alignment vertical="center"/>
    </xf>
    <xf numFmtId="0" fontId="4" fillId="26" borderId="13" applyNumberFormat="0" applyFont="0" applyAlignment="0" applyProtection="0">
      <alignment vertical="center"/>
    </xf>
    <xf numFmtId="0" fontId="4" fillId="26" borderId="13" applyNumberFormat="0" applyFont="0" applyAlignment="0" applyProtection="0">
      <alignment vertical="center"/>
    </xf>
    <xf numFmtId="0" fontId="4" fillId="26" borderId="13" applyNumberFormat="0" applyFont="0" applyAlignment="0" applyProtection="0">
      <alignment vertical="center"/>
    </xf>
    <xf numFmtId="0" fontId="4" fillId="26" borderId="13" applyNumberFormat="0" applyFont="0" applyAlignment="0" applyProtection="0">
      <alignment vertical="center"/>
    </xf>
    <xf numFmtId="0" fontId="4" fillId="26" borderId="13" applyNumberFormat="0" applyFont="0" applyAlignment="0" applyProtection="0">
      <alignment vertical="center"/>
    </xf>
    <xf numFmtId="0" fontId="4" fillId="26" borderId="13" applyNumberFormat="0" applyFont="0" applyAlignment="0" applyProtection="0">
      <alignment vertical="center"/>
    </xf>
    <xf numFmtId="0" fontId="4" fillId="26" borderId="13" applyNumberFormat="0" applyFont="0" applyAlignment="0" applyProtection="0">
      <alignment vertical="center"/>
    </xf>
    <xf numFmtId="0" fontId="4" fillId="26" borderId="13" applyNumberFormat="0" applyFont="0" applyAlignment="0" applyProtection="0">
      <alignment vertical="center"/>
    </xf>
    <xf numFmtId="0" fontId="4" fillId="26" borderId="13" applyNumberFormat="0" applyFont="0" applyAlignment="0" applyProtection="0">
      <alignment vertical="center"/>
    </xf>
    <xf numFmtId="0" fontId="4" fillId="26" borderId="13" applyNumberFormat="0" applyFont="0" applyAlignment="0" applyProtection="0">
      <alignment vertical="center"/>
    </xf>
    <xf numFmtId="0" fontId="4" fillId="26" borderId="13" applyNumberFormat="0" applyFont="0" applyAlignment="0" applyProtection="0">
      <alignment vertical="center"/>
    </xf>
    <xf numFmtId="0" fontId="4" fillId="26" borderId="13" applyNumberFormat="0" applyFont="0" applyAlignment="0" applyProtection="0">
      <alignment vertical="center"/>
    </xf>
    <xf numFmtId="0" fontId="4" fillId="26" borderId="13" applyNumberFormat="0" applyFont="0" applyAlignment="0" applyProtection="0">
      <alignment vertical="center"/>
    </xf>
    <xf numFmtId="0" fontId="4" fillId="26" borderId="13" applyNumberFormat="0" applyFont="0" applyAlignment="0" applyProtection="0">
      <alignment vertical="center"/>
    </xf>
    <xf numFmtId="0" fontId="4" fillId="26" borderId="13" applyNumberFormat="0" applyFont="0" applyAlignment="0" applyProtection="0">
      <alignment vertical="center"/>
    </xf>
    <xf numFmtId="0" fontId="4" fillId="26" borderId="13" applyNumberFormat="0" applyFont="0" applyAlignment="0" applyProtection="0">
      <alignment vertical="center"/>
    </xf>
    <xf numFmtId="0" fontId="4" fillId="26" borderId="13" applyNumberFormat="0" applyFont="0" applyAlignment="0" applyProtection="0">
      <alignment vertical="center"/>
    </xf>
    <xf numFmtId="0" fontId="4" fillId="26" borderId="13" applyNumberFormat="0" applyFont="0" applyAlignment="0" applyProtection="0">
      <alignment vertical="center"/>
    </xf>
    <xf numFmtId="0" fontId="4" fillId="26" borderId="13" applyNumberFormat="0" applyFont="0" applyAlignment="0" applyProtection="0">
      <alignment vertical="center"/>
    </xf>
    <xf numFmtId="0" fontId="4" fillId="26" borderId="13" applyNumberFormat="0" applyFont="0" applyAlignment="0" applyProtection="0">
      <alignment vertical="center"/>
    </xf>
    <xf numFmtId="0" fontId="4" fillId="26" borderId="13" applyNumberFormat="0" applyFont="0" applyAlignment="0" applyProtection="0">
      <alignment vertical="center"/>
    </xf>
    <xf numFmtId="0" fontId="4" fillId="26" borderId="13" applyNumberFormat="0" applyFont="0" applyAlignment="0" applyProtection="0">
      <alignment vertical="center"/>
    </xf>
    <xf numFmtId="0" fontId="4" fillId="26" borderId="13" applyNumberFormat="0" applyFont="0" applyAlignment="0" applyProtection="0">
      <alignment vertical="center"/>
    </xf>
    <xf numFmtId="0" fontId="4" fillId="26" borderId="13" applyNumberFormat="0" applyFont="0" applyAlignment="0" applyProtection="0">
      <alignment vertical="center"/>
    </xf>
    <xf numFmtId="0" fontId="4" fillId="26" borderId="13" applyNumberFormat="0" applyFont="0" applyAlignment="0" applyProtection="0">
      <alignment vertical="center"/>
    </xf>
    <xf numFmtId="0" fontId="4" fillId="26" borderId="13" applyNumberFormat="0" applyFont="0" applyAlignment="0" applyProtection="0">
      <alignment vertical="center"/>
    </xf>
    <xf numFmtId="0" fontId="4" fillId="26" borderId="13" applyNumberFormat="0" applyFont="0" applyAlignment="0" applyProtection="0">
      <alignment vertical="center"/>
    </xf>
    <xf numFmtId="0" fontId="4" fillId="26" borderId="13" applyNumberFormat="0" applyFont="0" applyAlignment="0" applyProtection="0">
      <alignment vertical="center"/>
    </xf>
    <xf numFmtId="0" fontId="4" fillId="26" borderId="13" applyNumberFormat="0" applyFont="0" applyAlignment="0" applyProtection="0">
      <alignment vertical="center"/>
    </xf>
    <xf numFmtId="0" fontId="4" fillId="26" borderId="13" applyNumberFormat="0" applyFont="0" applyAlignment="0" applyProtection="0">
      <alignment vertical="center"/>
    </xf>
    <xf numFmtId="0" fontId="4" fillId="26" borderId="13" applyNumberFormat="0" applyFont="0" applyAlignment="0" applyProtection="0">
      <alignment vertical="center"/>
    </xf>
    <xf numFmtId="0" fontId="4" fillId="26" borderId="13" applyNumberFormat="0" applyFont="0" applyAlignment="0" applyProtection="0">
      <alignment vertical="center"/>
    </xf>
    <xf numFmtId="0" fontId="4" fillId="26" borderId="13" applyNumberFormat="0" applyFont="0" applyAlignment="0" applyProtection="0">
      <alignment vertical="center"/>
    </xf>
    <xf numFmtId="0" fontId="4" fillId="26" borderId="13" applyNumberFormat="0" applyFont="0" applyAlignment="0" applyProtection="0">
      <alignment vertical="center"/>
    </xf>
    <xf numFmtId="0" fontId="4" fillId="26" borderId="13" applyNumberFormat="0" applyFont="0" applyAlignment="0" applyProtection="0">
      <alignment vertical="center"/>
    </xf>
    <xf numFmtId="0" fontId="4" fillId="26" borderId="13" applyNumberFormat="0" applyFont="0" applyAlignment="0" applyProtection="0">
      <alignment vertical="center"/>
    </xf>
    <xf numFmtId="0" fontId="4" fillId="26" borderId="13" applyNumberFormat="0" applyFont="0" applyAlignment="0" applyProtection="0">
      <alignment vertical="center"/>
    </xf>
    <xf numFmtId="0" fontId="4" fillId="26" borderId="13" applyNumberFormat="0" applyFont="0" applyAlignment="0" applyProtection="0">
      <alignment vertical="center"/>
    </xf>
    <xf numFmtId="0" fontId="4" fillId="26" borderId="13" applyNumberFormat="0" applyFont="0" applyAlignment="0" applyProtection="0">
      <alignment vertical="center"/>
    </xf>
    <xf numFmtId="0" fontId="4" fillId="26" borderId="13" applyNumberFormat="0" applyFont="0" applyAlignment="0" applyProtection="0">
      <alignment vertical="center"/>
    </xf>
    <xf numFmtId="0" fontId="4" fillId="26" borderId="13" applyNumberFormat="0" applyFont="0" applyAlignment="0" applyProtection="0">
      <alignment vertical="center"/>
    </xf>
    <xf numFmtId="0" fontId="4" fillId="26" borderId="13" applyNumberFormat="0" applyFont="0" applyAlignment="0" applyProtection="0">
      <alignment vertical="center"/>
    </xf>
    <xf numFmtId="0" fontId="4" fillId="26" borderId="13" applyNumberFormat="0" applyFont="0" applyAlignment="0" applyProtection="0">
      <alignment vertical="center"/>
    </xf>
    <xf numFmtId="0" fontId="4" fillId="26" borderId="13" applyNumberFormat="0" applyFont="0" applyAlignment="0" applyProtection="0">
      <alignment vertical="center"/>
    </xf>
    <xf numFmtId="0" fontId="4" fillId="26" borderId="13" applyNumberFormat="0" applyFont="0" applyAlignment="0" applyProtection="0">
      <alignment vertical="center"/>
    </xf>
    <xf numFmtId="0" fontId="4" fillId="26" borderId="13" applyNumberFormat="0" applyFont="0" applyAlignment="0" applyProtection="0">
      <alignment vertical="center"/>
    </xf>
    <xf numFmtId="0" fontId="4" fillId="26" borderId="13" applyNumberFormat="0" applyFont="0" applyAlignment="0" applyProtection="0">
      <alignment vertical="center"/>
    </xf>
    <xf numFmtId="0" fontId="4" fillId="26" borderId="13" applyNumberFormat="0" applyFont="0" applyAlignment="0" applyProtection="0">
      <alignment vertical="center"/>
    </xf>
    <xf numFmtId="0" fontId="4" fillId="26" borderId="13" applyNumberFormat="0" applyFont="0" applyAlignment="0" applyProtection="0">
      <alignment vertical="center"/>
    </xf>
    <xf numFmtId="0" fontId="4" fillId="26" borderId="13" applyNumberFormat="0" applyFont="0" applyAlignment="0" applyProtection="0">
      <alignment vertical="center"/>
    </xf>
    <xf numFmtId="0" fontId="4" fillId="26" borderId="13" applyNumberFormat="0" applyFont="0" applyAlignment="0" applyProtection="0">
      <alignment vertical="center"/>
    </xf>
    <xf numFmtId="0" fontId="4" fillId="26" borderId="13" applyNumberFormat="0" applyFont="0" applyAlignment="0" applyProtection="0">
      <alignment vertical="center"/>
    </xf>
    <xf numFmtId="0" fontId="4" fillId="26" borderId="13" applyNumberFormat="0" applyFont="0" applyAlignment="0" applyProtection="0">
      <alignment vertical="center"/>
    </xf>
    <xf numFmtId="0" fontId="4" fillId="26" borderId="13" applyNumberFormat="0" applyFont="0" applyAlignment="0" applyProtection="0">
      <alignment vertical="center"/>
    </xf>
    <xf numFmtId="0" fontId="4" fillId="26" borderId="13" applyNumberFormat="0" applyFont="0" applyAlignment="0" applyProtection="0">
      <alignment vertical="center"/>
    </xf>
    <xf numFmtId="0" fontId="4" fillId="26" borderId="13" applyNumberFormat="0" applyFont="0" applyAlignment="0" applyProtection="0">
      <alignment vertical="center"/>
    </xf>
    <xf numFmtId="0" fontId="4" fillId="26" borderId="13" applyNumberFormat="0" applyFont="0" applyAlignment="0" applyProtection="0">
      <alignment vertical="center"/>
    </xf>
    <xf numFmtId="0" fontId="4" fillId="26" borderId="13" applyNumberFormat="0" applyFont="0" applyAlignment="0" applyProtection="0">
      <alignment vertical="center"/>
    </xf>
    <xf numFmtId="0" fontId="4" fillId="26" borderId="13" applyNumberFormat="0" applyFont="0" applyAlignment="0" applyProtection="0">
      <alignment vertical="center"/>
    </xf>
    <xf numFmtId="0" fontId="4" fillId="26" borderId="13" applyNumberFormat="0" applyFont="0" applyAlignment="0" applyProtection="0">
      <alignment vertical="center"/>
    </xf>
    <xf numFmtId="0" fontId="4" fillId="26" borderId="13" applyNumberFormat="0" applyFont="0" applyAlignment="0" applyProtection="0">
      <alignment vertical="center"/>
    </xf>
    <xf numFmtId="0" fontId="4" fillId="26" borderId="13" applyNumberFormat="0" applyFont="0" applyAlignment="0" applyProtection="0">
      <alignment vertical="center"/>
    </xf>
    <xf numFmtId="0" fontId="4" fillId="26" borderId="13" applyNumberFormat="0" applyFont="0" applyAlignment="0" applyProtection="0">
      <alignment vertical="center"/>
    </xf>
    <xf numFmtId="0" fontId="4" fillId="26" borderId="13" applyNumberFormat="0" applyFont="0" applyAlignment="0" applyProtection="0">
      <alignment vertical="center"/>
    </xf>
    <xf numFmtId="0" fontId="4" fillId="26" borderId="13" applyNumberFormat="0" applyFont="0" applyAlignment="0" applyProtection="0">
      <alignment vertical="center"/>
    </xf>
    <xf numFmtId="0" fontId="4" fillId="26" borderId="13" applyNumberFormat="0" applyFont="0" applyAlignment="0" applyProtection="0">
      <alignment vertical="center"/>
    </xf>
    <xf numFmtId="0" fontId="4" fillId="26" borderId="13" applyNumberFormat="0" applyFont="0" applyAlignment="0" applyProtection="0">
      <alignment vertical="center"/>
    </xf>
    <xf numFmtId="0" fontId="4" fillId="26" borderId="13" applyNumberFormat="0" applyFont="0" applyAlignment="0" applyProtection="0">
      <alignment vertical="center"/>
    </xf>
    <xf numFmtId="0" fontId="4" fillId="26" borderId="13" applyNumberFormat="0" applyFont="0" applyAlignment="0" applyProtection="0">
      <alignment vertical="center"/>
    </xf>
    <xf numFmtId="0" fontId="4" fillId="26" borderId="13" applyNumberFormat="0" applyFont="0" applyAlignment="0" applyProtection="0">
      <alignment vertical="center"/>
    </xf>
    <xf numFmtId="0" fontId="4" fillId="26" borderId="13" applyNumberFormat="0" applyFont="0" applyAlignment="0" applyProtection="0">
      <alignment vertical="center"/>
    </xf>
    <xf numFmtId="0" fontId="4" fillId="26" borderId="13" applyNumberFormat="0" applyFont="0" applyAlignment="0" applyProtection="0">
      <alignment vertical="center"/>
    </xf>
    <xf numFmtId="0" fontId="4" fillId="26" borderId="13" applyNumberFormat="0" applyFont="0" applyAlignment="0" applyProtection="0">
      <alignment vertical="center"/>
    </xf>
    <xf numFmtId="0" fontId="4" fillId="26" borderId="13" applyNumberFormat="0" applyFont="0" applyAlignment="0" applyProtection="0">
      <alignment vertical="center"/>
    </xf>
    <xf numFmtId="0" fontId="4" fillId="26" borderId="13" applyNumberFormat="0" applyFont="0" applyAlignment="0" applyProtection="0">
      <alignment vertical="center"/>
    </xf>
    <xf numFmtId="0" fontId="4" fillId="26" borderId="13" applyNumberFormat="0" applyFont="0" applyAlignment="0" applyProtection="0">
      <alignment vertical="center"/>
    </xf>
    <xf numFmtId="0" fontId="4" fillId="26" borderId="13" applyNumberFormat="0" applyFont="0" applyAlignment="0" applyProtection="0">
      <alignment vertical="center"/>
    </xf>
    <xf numFmtId="0" fontId="4" fillId="26" borderId="13" applyNumberFormat="0" applyFont="0" applyAlignment="0" applyProtection="0">
      <alignment vertical="center"/>
    </xf>
    <xf numFmtId="0" fontId="4" fillId="26" borderId="13" applyNumberFormat="0" applyFont="0" applyAlignment="0" applyProtection="0">
      <alignment vertical="center"/>
    </xf>
    <xf numFmtId="0" fontId="4" fillId="26" borderId="13" applyNumberFormat="0" applyFont="0" applyAlignment="0" applyProtection="0">
      <alignment vertical="center"/>
    </xf>
    <xf numFmtId="0" fontId="4" fillId="26" borderId="13" applyNumberFormat="0" applyFont="0" applyAlignment="0" applyProtection="0">
      <alignment vertical="center"/>
    </xf>
    <xf numFmtId="0" fontId="4" fillId="26" borderId="13" applyNumberFormat="0" applyFont="0" applyAlignment="0" applyProtection="0">
      <alignment vertical="center"/>
    </xf>
    <xf numFmtId="0" fontId="4" fillId="26" borderId="13" applyNumberFormat="0" applyFont="0" applyAlignment="0" applyProtection="0">
      <alignment vertical="center"/>
    </xf>
    <xf numFmtId="0" fontId="4" fillId="26" borderId="13" applyNumberFormat="0" applyFont="0" applyAlignment="0" applyProtection="0">
      <alignment vertical="center"/>
    </xf>
    <xf numFmtId="0" fontId="4" fillId="26" borderId="13" applyNumberFormat="0" applyFont="0" applyAlignment="0" applyProtection="0">
      <alignment vertical="center"/>
    </xf>
    <xf numFmtId="0" fontId="4" fillId="26" borderId="13" applyNumberFormat="0" applyFont="0" applyAlignment="0" applyProtection="0">
      <alignment vertical="center"/>
    </xf>
    <xf numFmtId="0" fontId="4" fillId="26" borderId="13" applyNumberFormat="0" applyFont="0" applyAlignment="0" applyProtection="0">
      <alignment vertical="center"/>
    </xf>
    <xf numFmtId="0" fontId="4" fillId="26" borderId="13" applyNumberFormat="0" applyFont="0" applyAlignment="0" applyProtection="0">
      <alignment vertical="center"/>
    </xf>
    <xf numFmtId="0" fontId="4" fillId="26" borderId="13" applyNumberFormat="0" applyFont="0" applyAlignment="0" applyProtection="0">
      <alignment vertical="center"/>
    </xf>
    <xf numFmtId="0" fontId="4" fillId="26" borderId="13" applyNumberFormat="0" applyFont="0" applyAlignment="0" applyProtection="0">
      <alignment vertical="center"/>
    </xf>
    <xf numFmtId="0" fontId="4" fillId="26" borderId="13" applyNumberFormat="0" applyFont="0" applyAlignment="0" applyProtection="0">
      <alignment vertical="center"/>
    </xf>
    <xf numFmtId="0" fontId="4" fillId="26" borderId="13" applyNumberFormat="0" applyFont="0" applyAlignment="0" applyProtection="0">
      <alignment vertical="center"/>
    </xf>
    <xf numFmtId="0" fontId="4" fillId="26" borderId="13" applyNumberFormat="0" applyFont="0" applyAlignment="0" applyProtection="0">
      <alignment vertical="center"/>
    </xf>
    <xf numFmtId="0" fontId="4" fillId="26" borderId="13" applyNumberFormat="0" applyFont="0" applyAlignment="0" applyProtection="0">
      <alignment vertical="center"/>
    </xf>
    <xf numFmtId="0" fontId="4" fillId="26" borderId="13" applyNumberFormat="0" applyFont="0" applyAlignment="0" applyProtection="0">
      <alignment vertical="center"/>
    </xf>
    <xf numFmtId="0" fontId="4" fillId="26" borderId="13" applyNumberFormat="0" applyFont="0" applyAlignment="0" applyProtection="0">
      <alignment vertical="center"/>
    </xf>
    <xf numFmtId="0" fontId="4" fillId="26" borderId="13" applyNumberFormat="0" applyFont="0" applyAlignment="0" applyProtection="0">
      <alignment vertical="center"/>
    </xf>
    <xf numFmtId="0" fontId="4" fillId="26" borderId="13" applyNumberFormat="0" applyFont="0" applyAlignment="0" applyProtection="0">
      <alignment vertical="center"/>
    </xf>
    <xf numFmtId="0" fontId="4" fillId="26" borderId="13" applyNumberFormat="0" applyFont="0" applyAlignment="0" applyProtection="0">
      <alignment vertical="center"/>
    </xf>
    <xf numFmtId="0" fontId="4" fillId="26" borderId="13" applyNumberFormat="0" applyFont="0" applyAlignment="0" applyProtection="0">
      <alignment vertical="center"/>
    </xf>
    <xf numFmtId="0" fontId="4" fillId="26" borderId="13" applyNumberFormat="0" applyFont="0" applyAlignment="0" applyProtection="0">
      <alignment vertical="center"/>
    </xf>
    <xf numFmtId="0" fontId="4" fillId="26" borderId="13" applyNumberFormat="0" applyFont="0" applyAlignment="0" applyProtection="0">
      <alignment vertical="center"/>
    </xf>
    <xf numFmtId="0" fontId="4" fillId="26" borderId="13" applyNumberFormat="0" applyFont="0" applyAlignment="0" applyProtection="0">
      <alignment vertical="center"/>
    </xf>
    <xf numFmtId="0" fontId="4" fillId="26" borderId="13" applyNumberFormat="0" applyFont="0" applyAlignment="0" applyProtection="0">
      <alignment vertical="center"/>
    </xf>
    <xf numFmtId="0" fontId="4" fillId="26" borderId="13" applyNumberFormat="0" applyFont="0" applyAlignment="0" applyProtection="0">
      <alignment vertical="center"/>
    </xf>
    <xf numFmtId="0" fontId="4" fillId="26" borderId="13" applyNumberFormat="0" applyFont="0" applyAlignment="0" applyProtection="0">
      <alignment vertical="center"/>
    </xf>
    <xf numFmtId="0" fontId="4" fillId="26" borderId="13" applyNumberFormat="0" applyFont="0" applyAlignment="0" applyProtection="0">
      <alignment vertical="center"/>
    </xf>
    <xf numFmtId="0" fontId="4" fillId="26" borderId="13" applyNumberFormat="0" applyFont="0" applyAlignment="0" applyProtection="0">
      <alignment vertical="center"/>
    </xf>
    <xf numFmtId="0" fontId="4" fillId="26" borderId="13" applyNumberFormat="0" applyFont="0" applyAlignment="0" applyProtection="0">
      <alignment vertical="center"/>
    </xf>
    <xf numFmtId="0" fontId="4" fillId="26" borderId="13" applyNumberFormat="0" applyFont="0" applyAlignment="0" applyProtection="0">
      <alignment vertical="center"/>
    </xf>
    <xf numFmtId="0" fontId="4" fillId="26" borderId="13" applyNumberFormat="0" applyFont="0" applyAlignment="0" applyProtection="0">
      <alignment vertical="center"/>
    </xf>
    <xf numFmtId="0" fontId="4" fillId="26" borderId="13" applyNumberFormat="0" applyFont="0" applyAlignment="0" applyProtection="0">
      <alignment vertical="center"/>
    </xf>
    <xf numFmtId="0" fontId="4" fillId="26" borderId="13" applyNumberFormat="0" applyFont="0" applyAlignment="0" applyProtection="0">
      <alignment vertical="center"/>
    </xf>
    <xf numFmtId="0" fontId="4" fillId="26" borderId="13" applyNumberFormat="0" applyFont="0" applyAlignment="0" applyProtection="0">
      <alignment vertical="center"/>
    </xf>
    <xf numFmtId="0" fontId="4" fillId="26" borderId="13" applyNumberFormat="0" applyFont="0" applyAlignment="0" applyProtection="0">
      <alignment vertical="center"/>
    </xf>
    <xf numFmtId="0" fontId="4" fillId="26" borderId="13" applyNumberFormat="0" applyFont="0" applyAlignment="0" applyProtection="0">
      <alignment vertical="center"/>
    </xf>
    <xf numFmtId="0" fontId="4" fillId="26" borderId="13" applyNumberFormat="0" applyFont="0" applyAlignment="0" applyProtection="0">
      <alignment vertical="center"/>
    </xf>
    <xf numFmtId="0" fontId="4" fillId="26" borderId="13" applyNumberFormat="0" applyFont="0" applyAlignment="0" applyProtection="0">
      <alignment vertical="center"/>
    </xf>
    <xf numFmtId="0" fontId="4" fillId="26" borderId="13" applyNumberFormat="0" applyFont="0" applyAlignment="0" applyProtection="0">
      <alignment vertical="center"/>
    </xf>
    <xf numFmtId="0" fontId="4" fillId="26" borderId="13" applyNumberFormat="0" applyFont="0" applyAlignment="0" applyProtection="0">
      <alignment vertical="center"/>
    </xf>
    <xf numFmtId="0" fontId="4" fillId="26" borderId="13" applyNumberFormat="0" applyFont="0" applyAlignment="0" applyProtection="0">
      <alignment vertical="center"/>
    </xf>
    <xf numFmtId="0" fontId="4" fillId="26" borderId="13" applyNumberFormat="0" applyFont="0" applyAlignment="0" applyProtection="0">
      <alignment vertical="center"/>
    </xf>
    <xf numFmtId="0" fontId="4" fillId="26" borderId="13" applyNumberFormat="0" applyFont="0" applyAlignment="0" applyProtection="0">
      <alignment vertical="center"/>
    </xf>
    <xf numFmtId="0" fontId="4" fillId="26" borderId="13" applyNumberFormat="0" applyFont="0" applyAlignment="0" applyProtection="0">
      <alignment vertical="center"/>
    </xf>
    <xf numFmtId="0" fontId="4" fillId="26" borderId="13" applyNumberFormat="0" applyFont="0" applyAlignment="0" applyProtection="0">
      <alignment vertical="center"/>
    </xf>
    <xf numFmtId="0" fontId="4" fillId="26" borderId="13" applyNumberFormat="0" applyFont="0" applyAlignment="0" applyProtection="0">
      <alignment vertical="center"/>
    </xf>
    <xf numFmtId="0" fontId="4" fillId="26" borderId="13" applyNumberFormat="0" applyFont="0" applyAlignment="0" applyProtection="0">
      <alignment vertical="center"/>
    </xf>
    <xf numFmtId="0" fontId="4" fillId="26" borderId="13" applyNumberFormat="0" applyFont="0" applyAlignment="0" applyProtection="0">
      <alignment vertical="center"/>
    </xf>
    <xf numFmtId="0" fontId="4" fillId="26" borderId="13" applyNumberFormat="0" applyFont="0" applyAlignment="0" applyProtection="0">
      <alignment vertical="center"/>
    </xf>
    <xf numFmtId="0" fontId="4" fillId="26" borderId="13" applyNumberFormat="0" applyFont="0" applyAlignment="0" applyProtection="0">
      <alignment vertical="center"/>
    </xf>
    <xf numFmtId="0" fontId="4" fillId="26" borderId="13" applyNumberFormat="0" applyFont="0" applyAlignment="0" applyProtection="0">
      <alignment vertical="center"/>
    </xf>
    <xf numFmtId="0" fontId="4" fillId="26" borderId="13" applyNumberFormat="0" applyFont="0" applyAlignment="0" applyProtection="0">
      <alignment vertical="center"/>
    </xf>
    <xf numFmtId="0" fontId="4" fillId="26" borderId="13" applyNumberFormat="0" applyFont="0" applyAlignment="0" applyProtection="0">
      <alignment vertical="center"/>
    </xf>
    <xf numFmtId="0" fontId="4" fillId="26" borderId="13" applyNumberFormat="0" applyFont="0" applyAlignment="0" applyProtection="0">
      <alignment vertical="center"/>
    </xf>
    <xf numFmtId="0" fontId="4" fillId="26" borderId="13" applyNumberFormat="0" applyFont="0" applyAlignment="0" applyProtection="0">
      <alignment vertical="center"/>
    </xf>
    <xf numFmtId="0" fontId="4" fillId="26" borderId="13" applyNumberFormat="0" applyFont="0" applyAlignment="0" applyProtection="0">
      <alignment vertical="center"/>
    </xf>
    <xf numFmtId="0" fontId="4" fillId="26" borderId="13" applyNumberFormat="0" applyFont="0" applyAlignment="0" applyProtection="0">
      <alignment vertical="center"/>
    </xf>
    <xf numFmtId="0" fontId="4" fillId="26" borderId="13" applyNumberFormat="0" applyFont="0" applyAlignment="0" applyProtection="0">
      <alignment vertical="center"/>
    </xf>
    <xf numFmtId="0" fontId="4" fillId="26" borderId="13" applyNumberFormat="0" applyFont="0" applyAlignment="0" applyProtection="0">
      <alignment vertical="center"/>
    </xf>
    <xf numFmtId="0" fontId="4" fillId="26" borderId="13" applyNumberFormat="0" applyFont="0" applyAlignment="0" applyProtection="0">
      <alignment vertical="center"/>
    </xf>
    <xf numFmtId="0" fontId="4" fillId="26" borderId="13" applyNumberFormat="0" applyFont="0" applyAlignment="0" applyProtection="0">
      <alignment vertical="center"/>
    </xf>
    <xf numFmtId="0" fontId="4" fillId="26" borderId="13" applyNumberFormat="0" applyFont="0" applyAlignment="0" applyProtection="0">
      <alignment vertical="center"/>
    </xf>
    <xf numFmtId="0" fontId="4" fillId="26" borderId="13" applyNumberFormat="0" applyFont="0" applyAlignment="0" applyProtection="0">
      <alignment vertical="center"/>
    </xf>
    <xf numFmtId="0" fontId="4" fillId="26" borderId="13" applyNumberFormat="0" applyFont="0" applyAlignment="0" applyProtection="0">
      <alignment vertical="center"/>
    </xf>
    <xf numFmtId="0" fontId="4" fillId="26" borderId="13" applyNumberFormat="0" applyFont="0" applyAlignment="0" applyProtection="0">
      <alignment vertical="center"/>
    </xf>
    <xf numFmtId="0" fontId="4" fillId="26" borderId="13" applyNumberFormat="0" applyFont="0" applyAlignment="0" applyProtection="0">
      <alignment vertical="center"/>
    </xf>
    <xf numFmtId="0" fontId="4" fillId="26" borderId="13" applyNumberFormat="0" applyFont="0" applyAlignment="0" applyProtection="0">
      <alignment vertical="center"/>
    </xf>
    <xf numFmtId="0" fontId="4" fillId="26" borderId="13" applyNumberFormat="0" applyFont="0" applyAlignment="0" applyProtection="0">
      <alignment vertical="center"/>
    </xf>
    <xf numFmtId="0" fontId="4" fillId="26" borderId="13" applyNumberFormat="0" applyFont="0" applyAlignment="0" applyProtection="0">
      <alignment vertical="center"/>
    </xf>
    <xf numFmtId="0" fontId="4" fillId="26" borderId="13" applyNumberFormat="0" applyFont="0" applyAlignment="0" applyProtection="0">
      <alignment vertical="center"/>
    </xf>
    <xf numFmtId="0" fontId="4" fillId="26" borderId="13" applyNumberFormat="0" applyFont="0" applyAlignment="0" applyProtection="0">
      <alignment vertical="center"/>
    </xf>
    <xf numFmtId="0" fontId="4" fillId="26" borderId="13" applyNumberFormat="0" applyFont="0" applyAlignment="0" applyProtection="0">
      <alignment vertical="center"/>
    </xf>
    <xf numFmtId="0" fontId="4" fillId="26" borderId="13" applyNumberFormat="0" applyFont="0" applyAlignment="0" applyProtection="0">
      <alignment vertical="center"/>
    </xf>
    <xf numFmtId="0" fontId="4" fillId="26" borderId="13" applyNumberFormat="0" applyFont="0" applyAlignment="0" applyProtection="0">
      <alignment vertical="center"/>
    </xf>
    <xf numFmtId="0" fontId="4" fillId="26" borderId="13" applyNumberFormat="0" applyFont="0" applyAlignment="0" applyProtection="0">
      <alignment vertical="center"/>
    </xf>
    <xf numFmtId="0" fontId="4" fillId="26" borderId="13" applyNumberFormat="0" applyFont="0" applyAlignment="0" applyProtection="0">
      <alignment vertical="center"/>
    </xf>
    <xf numFmtId="0" fontId="4" fillId="26" borderId="13" applyNumberFormat="0" applyFont="0" applyAlignment="0" applyProtection="0">
      <alignment vertical="center"/>
    </xf>
    <xf numFmtId="0" fontId="4" fillId="26" borderId="13" applyNumberFormat="0" applyFont="0" applyAlignment="0" applyProtection="0">
      <alignment vertical="center"/>
    </xf>
    <xf numFmtId="0" fontId="4" fillId="26" borderId="13" applyNumberFormat="0" applyFont="0" applyAlignment="0" applyProtection="0">
      <alignment vertical="center"/>
    </xf>
    <xf numFmtId="0" fontId="4" fillId="26" borderId="13" applyNumberFormat="0" applyFont="0" applyAlignment="0" applyProtection="0">
      <alignment vertical="center"/>
    </xf>
    <xf numFmtId="0" fontId="4" fillId="26" borderId="13" applyNumberFormat="0" applyFont="0" applyAlignment="0" applyProtection="0">
      <alignment vertical="center"/>
    </xf>
    <xf numFmtId="0" fontId="4" fillId="26" borderId="13" applyNumberFormat="0" applyFont="0" applyAlignment="0" applyProtection="0">
      <alignment vertical="center"/>
    </xf>
    <xf numFmtId="0" fontId="4" fillId="26" borderId="13" applyNumberFormat="0" applyFont="0" applyAlignment="0" applyProtection="0">
      <alignment vertical="center"/>
    </xf>
    <xf numFmtId="0" fontId="4" fillId="26" borderId="13" applyNumberFormat="0" applyFont="0" applyAlignment="0" applyProtection="0">
      <alignment vertical="center"/>
    </xf>
    <xf numFmtId="0" fontId="4" fillId="26" borderId="13" applyNumberFormat="0" applyFont="0" applyAlignment="0" applyProtection="0">
      <alignment vertical="center"/>
    </xf>
    <xf numFmtId="0" fontId="4" fillId="26" borderId="13" applyNumberFormat="0" applyFont="0" applyAlignment="0" applyProtection="0">
      <alignment vertical="center"/>
    </xf>
    <xf numFmtId="0" fontId="4" fillId="26" borderId="13" applyNumberFormat="0" applyFont="0" applyAlignment="0" applyProtection="0">
      <alignment vertical="center"/>
    </xf>
    <xf numFmtId="0" fontId="4" fillId="26" borderId="13" applyNumberFormat="0" applyFont="0" applyAlignment="0" applyProtection="0">
      <alignment vertical="center"/>
    </xf>
    <xf numFmtId="0" fontId="4" fillId="26" borderId="13" applyNumberFormat="0" applyFont="0" applyAlignment="0" applyProtection="0">
      <alignment vertical="center"/>
    </xf>
    <xf numFmtId="0" fontId="4" fillId="26" borderId="13" applyNumberFormat="0" applyFont="0" applyAlignment="0" applyProtection="0">
      <alignment vertical="center"/>
    </xf>
    <xf numFmtId="0" fontId="4" fillId="26" borderId="13" applyNumberFormat="0" applyFont="0" applyAlignment="0" applyProtection="0">
      <alignment vertical="center"/>
    </xf>
    <xf numFmtId="0" fontId="4" fillId="26" borderId="13" applyNumberFormat="0" applyFont="0" applyAlignment="0" applyProtection="0">
      <alignment vertical="center"/>
    </xf>
    <xf numFmtId="0" fontId="4" fillId="26" borderId="13" applyNumberFormat="0" applyFont="0" applyAlignment="0" applyProtection="0">
      <alignment vertical="center"/>
    </xf>
    <xf numFmtId="0" fontId="4" fillId="26" borderId="13" applyNumberFormat="0" applyFont="0" applyAlignment="0" applyProtection="0">
      <alignment vertical="center"/>
    </xf>
    <xf numFmtId="0" fontId="4" fillId="26" borderId="13" applyNumberFormat="0" applyFont="0" applyAlignment="0" applyProtection="0">
      <alignment vertical="center"/>
    </xf>
    <xf numFmtId="0" fontId="4" fillId="26" borderId="13" applyNumberFormat="0" applyFont="0" applyAlignment="0" applyProtection="0">
      <alignment vertical="center"/>
    </xf>
    <xf numFmtId="0" fontId="4" fillId="26" borderId="13" applyNumberFormat="0" applyFont="0" applyAlignment="0" applyProtection="0">
      <alignment vertical="center"/>
    </xf>
    <xf numFmtId="0" fontId="4" fillId="26" borderId="13" applyNumberFormat="0" applyFont="0" applyAlignment="0" applyProtection="0">
      <alignment vertical="center"/>
    </xf>
    <xf numFmtId="0" fontId="4" fillId="26" borderId="13" applyNumberFormat="0" applyFont="0" applyAlignment="0" applyProtection="0">
      <alignment vertical="center"/>
    </xf>
    <xf numFmtId="0" fontId="4" fillId="26" borderId="13" applyNumberFormat="0" applyFont="0" applyAlignment="0" applyProtection="0">
      <alignment vertical="center"/>
    </xf>
    <xf numFmtId="0" fontId="4" fillId="26" borderId="13" applyNumberFormat="0" applyFont="0" applyAlignment="0" applyProtection="0">
      <alignment vertical="center"/>
    </xf>
    <xf numFmtId="0" fontId="4" fillId="26" borderId="13" applyNumberFormat="0" applyFont="0" applyAlignment="0" applyProtection="0">
      <alignment vertical="center"/>
    </xf>
    <xf numFmtId="0" fontId="4" fillId="26" borderId="13" applyNumberFormat="0" applyFont="0" applyAlignment="0" applyProtection="0">
      <alignment vertical="center"/>
    </xf>
    <xf numFmtId="0" fontId="4" fillId="26" borderId="13" applyNumberFormat="0" applyFont="0" applyAlignment="0" applyProtection="0">
      <alignment vertical="center"/>
    </xf>
    <xf numFmtId="0" fontId="4" fillId="26" borderId="13" applyNumberFormat="0" applyFont="0" applyAlignment="0" applyProtection="0">
      <alignment vertical="center"/>
    </xf>
    <xf numFmtId="0" fontId="4" fillId="26" borderId="13" applyNumberFormat="0" applyFont="0" applyAlignment="0" applyProtection="0">
      <alignment vertical="center"/>
    </xf>
    <xf numFmtId="0" fontId="4" fillId="26" borderId="13" applyNumberFormat="0" applyFont="0" applyAlignment="0" applyProtection="0">
      <alignment vertical="center"/>
    </xf>
    <xf numFmtId="0" fontId="4" fillId="26" borderId="13" applyNumberFormat="0" applyFont="0" applyAlignment="0" applyProtection="0">
      <alignment vertical="center"/>
    </xf>
    <xf numFmtId="0" fontId="4" fillId="26" borderId="13" applyNumberFormat="0" applyFont="0" applyAlignment="0" applyProtection="0">
      <alignment vertical="center"/>
    </xf>
    <xf numFmtId="0" fontId="4" fillId="26" borderId="13" applyNumberFormat="0" applyFont="0" applyAlignment="0" applyProtection="0">
      <alignment vertical="center"/>
    </xf>
    <xf numFmtId="0" fontId="4" fillId="26" borderId="13" applyNumberFormat="0" applyFont="0" applyAlignment="0" applyProtection="0">
      <alignment vertical="center"/>
    </xf>
    <xf numFmtId="0" fontId="4" fillId="26" borderId="13" applyNumberFormat="0" applyFont="0" applyAlignment="0" applyProtection="0">
      <alignment vertical="center"/>
    </xf>
    <xf numFmtId="0" fontId="4" fillId="26" borderId="13" applyNumberFormat="0" applyFont="0" applyAlignment="0" applyProtection="0">
      <alignment vertical="center"/>
    </xf>
    <xf numFmtId="0" fontId="4" fillId="26" borderId="13" applyNumberFormat="0" applyFont="0" applyAlignment="0" applyProtection="0">
      <alignment vertical="center"/>
    </xf>
    <xf numFmtId="0" fontId="4" fillId="26" borderId="13" applyNumberFormat="0" applyFont="0" applyAlignment="0" applyProtection="0">
      <alignment vertical="center"/>
    </xf>
    <xf numFmtId="0" fontId="4" fillId="26" borderId="13" applyNumberFormat="0" applyFont="0" applyAlignment="0" applyProtection="0">
      <alignment vertical="center"/>
    </xf>
    <xf numFmtId="0" fontId="4" fillId="26" borderId="13" applyNumberFormat="0" applyFont="0" applyAlignment="0" applyProtection="0">
      <alignment vertical="center"/>
    </xf>
    <xf numFmtId="0" fontId="4" fillId="26" borderId="13" applyNumberFormat="0" applyFont="0" applyAlignment="0" applyProtection="0">
      <alignment vertical="center"/>
    </xf>
    <xf numFmtId="0" fontId="4" fillId="26" borderId="13" applyNumberFormat="0" applyFont="0" applyAlignment="0" applyProtection="0">
      <alignment vertical="center"/>
    </xf>
    <xf numFmtId="0" fontId="4" fillId="26" borderId="13" applyNumberFormat="0" applyFont="0" applyAlignment="0" applyProtection="0">
      <alignment vertical="center"/>
    </xf>
    <xf numFmtId="0" fontId="4" fillId="26" borderId="13" applyNumberFormat="0" applyFont="0" applyAlignment="0" applyProtection="0">
      <alignment vertical="center"/>
    </xf>
    <xf numFmtId="0" fontId="4" fillId="26" borderId="13" applyNumberFormat="0" applyFont="0" applyAlignment="0" applyProtection="0">
      <alignment vertical="center"/>
    </xf>
    <xf numFmtId="0" fontId="4" fillId="26" borderId="13" applyNumberFormat="0" applyFont="0" applyAlignment="0" applyProtection="0">
      <alignment vertical="center"/>
    </xf>
    <xf numFmtId="0" fontId="4" fillId="26" borderId="13" applyNumberFormat="0" applyFont="0" applyAlignment="0" applyProtection="0">
      <alignment vertical="center"/>
    </xf>
    <xf numFmtId="0" fontId="4" fillId="26" borderId="13" applyNumberFormat="0" applyFont="0" applyAlignment="0" applyProtection="0">
      <alignment vertical="center"/>
    </xf>
    <xf numFmtId="0" fontId="4" fillId="26" borderId="13" applyNumberFormat="0" applyFont="0" applyAlignment="0" applyProtection="0">
      <alignment vertical="center"/>
    </xf>
    <xf numFmtId="0" fontId="4" fillId="26" borderId="13" applyNumberFormat="0" applyFont="0" applyAlignment="0" applyProtection="0">
      <alignment vertical="center"/>
    </xf>
    <xf numFmtId="0" fontId="4" fillId="26" borderId="13" applyNumberFormat="0" applyFont="0" applyAlignment="0" applyProtection="0">
      <alignment vertical="center"/>
    </xf>
    <xf numFmtId="0" fontId="4" fillId="26" borderId="13" applyNumberFormat="0" applyFont="0" applyAlignment="0" applyProtection="0">
      <alignment vertical="center"/>
    </xf>
    <xf numFmtId="0" fontId="4" fillId="26" borderId="13" applyNumberFormat="0" applyFont="0" applyAlignment="0" applyProtection="0">
      <alignment vertical="center"/>
    </xf>
    <xf numFmtId="0" fontId="4" fillId="26" borderId="13" applyNumberFormat="0" applyFont="0" applyAlignment="0" applyProtection="0">
      <alignment vertical="center"/>
    </xf>
    <xf numFmtId="0" fontId="4" fillId="26" borderId="13" applyNumberFormat="0" applyFont="0" applyAlignment="0" applyProtection="0">
      <alignment vertical="center"/>
    </xf>
    <xf numFmtId="0" fontId="4" fillId="26" borderId="13" applyNumberFormat="0" applyFont="0" applyAlignment="0" applyProtection="0">
      <alignment vertical="center"/>
    </xf>
    <xf numFmtId="0" fontId="4" fillId="26" borderId="13" applyNumberFormat="0" applyFont="0" applyAlignment="0" applyProtection="0">
      <alignment vertical="center"/>
    </xf>
    <xf numFmtId="0" fontId="4" fillId="26" borderId="13" applyNumberFormat="0" applyFont="0" applyAlignment="0" applyProtection="0">
      <alignment vertical="center"/>
    </xf>
    <xf numFmtId="0" fontId="4" fillId="26" borderId="13" applyNumberFormat="0" applyFont="0" applyAlignment="0" applyProtection="0">
      <alignment vertical="center"/>
    </xf>
    <xf numFmtId="0" fontId="4" fillId="26" borderId="13" applyNumberFormat="0" applyFont="0" applyAlignment="0" applyProtection="0">
      <alignment vertical="center"/>
    </xf>
    <xf numFmtId="0" fontId="4" fillId="26" borderId="13" applyNumberFormat="0" applyFont="0" applyAlignment="0" applyProtection="0">
      <alignment vertical="center"/>
    </xf>
    <xf numFmtId="0" fontId="4" fillId="26" borderId="13" applyNumberFormat="0" applyFont="0" applyAlignment="0" applyProtection="0">
      <alignment vertical="center"/>
    </xf>
    <xf numFmtId="0" fontId="4" fillId="26" borderId="13" applyNumberFormat="0" applyFont="0" applyAlignment="0" applyProtection="0">
      <alignment vertical="center"/>
    </xf>
    <xf numFmtId="0" fontId="4" fillId="26" borderId="13" applyNumberFormat="0" applyFont="0" applyAlignment="0" applyProtection="0">
      <alignment vertical="center"/>
    </xf>
    <xf numFmtId="0" fontId="4" fillId="26" borderId="13" applyNumberFormat="0" applyFont="0" applyAlignment="0" applyProtection="0">
      <alignment vertical="center"/>
    </xf>
    <xf numFmtId="0" fontId="4" fillId="26" borderId="13" applyNumberFormat="0" applyFont="0" applyAlignment="0" applyProtection="0">
      <alignment vertical="center"/>
    </xf>
    <xf numFmtId="0" fontId="4" fillId="26" borderId="13" applyNumberFormat="0" applyFont="0" applyAlignment="0" applyProtection="0">
      <alignment vertical="center"/>
    </xf>
    <xf numFmtId="0" fontId="4" fillId="26" borderId="13" applyNumberFormat="0" applyFont="0" applyAlignment="0" applyProtection="0">
      <alignment vertical="center"/>
    </xf>
    <xf numFmtId="0" fontId="4" fillId="26" borderId="13" applyNumberFormat="0" applyFont="0" applyAlignment="0" applyProtection="0">
      <alignment vertical="center"/>
    </xf>
    <xf numFmtId="0" fontId="4" fillId="26" borderId="13" applyNumberFormat="0" applyFont="0" applyAlignment="0" applyProtection="0">
      <alignment vertical="center"/>
    </xf>
    <xf numFmtId="0" fontId="4" fillId="26" borderId="13" applyNumberFormat="0" applyFont="0" applyAlignment="0" applyProtection="0">
      <alignment vertical="center"/>
    </xf>
    <xf numFmtId="0" fontId="4" fillId="26" borderId="13" applyNumberFormat="0" applyFont="0" applyAlignment="0" applyProtection="0">
      <alignment vertical="center"/>
    </xf>
    <xf numFmtId="0" fontId="4" fillId="26" borderId="13" applyNumberFormat="0" applyFont="0" applyAlignment="0" applyProtection="0">
      <alignment vertical="center"/>
    </xf>
    <xf numFmtId="0" fontId="4" fillId="26" borderId="13" applyNumberFormat="0" applyFont="0" applyAlignment="0" applyProtection="0">
      <alignment vertical="center"/>
    </xf>
    <xf numFmtId="0" fontId="4" fillId="26" borderId="13" applyNumberFormat="0" applyFont="0" applyAlignment="0" applyProtection="0">
      <alignment vertical="center"/>
    </xf>
    <xf numFmtId="0" fontId="4" fillId="26" borderId="13" applyNumberFormat="0" applyFont="0" applyAlignment="0" applyProtection="0">
      <alignment vertical="center"/>
    </xf>
    <xf numFmtId="0" fontId="4" fillId="26" borderId="13" applyNumberFormat="0" applyFont="0" applyAlignment="0" applyProtection="0">
      <alignment vertical="center"/>
    </xf>
    <xf numFmtId="0" fontId="4" fillId="26" borderId="13" applyNumberFormat="0" applyFont="0" applyAlignment="0" applyProtection="0">
      <alignment vertical="center"/>
    </xf>
    <xf numFmtId="0" fontId="4" fillId="26" borderId="13" applyNumberFormat="0" applyFont="0" applyAlignment="0" applyProtection="0">
      <alignment vertical="center"/>
    </xf>
    <xf numFmtId="0" fontId="4" fillId="26" borderId="13" applyNumberFormat="0" applyFont="0" applyAlignment="0" applyProtection="0">
      <alignment vertical="center"/>
    </xf>
    <xf numFmtId="0" fontId="4" fillId="26" borderId="13" applyNumberFormat="0" applyFont="0" applyAlignment="0" applyProtection="0">
      <alignment vertical="center"/>
    </xf>
    <xf numFmtId="0" fontId="4" fillId="26" borderId="13" applyNumberFormat="0" applyFont="0" applyAlignment="0" applyProtection="0">
      <alignment vertical="center"/>
    </xf>
    <xf numFmtId="0" fontId="4" fillId="26" borderId="13" applyNumberFormat="0" applyFont="0" applyAlignment="0" applyProtection="0">
      <alignment vertical="center"/>
    </xf>
    <xf numFmtId="0" fontId="4" fillId="26" borderId="13" applyNumberFormat="0" applyFont="0" applyAlignment="0" applyProtection="0">
      <alignment vertical="center"/>
    </xf>
    <xf numFmtId="0" fontId="4" fillId="26" borderId="13" applyNumberFormat="0" applyFont="0" applyAlignment="0" applyProtection="0">
      <alignment vertical="center"/>
    </xf>
    <xf numFmtId="0" fontId="4" fillId="26" borderId="13" applyNumberFormat="0" applyFont="0" applyAlignment="0" applyProtection="0">
      <alignment vertical="center"/>
    </xf>
    <xf numFmtId="0" fontId="4" fillId="26" borderId="13" applyNumberFormat="0" applyFont="0" applyAlignment="0" applyProtection="0">
      <alignment vertical="center"/>
    </xf>
    <xf numFmtId="0" fontId="4" fillId="26" borderId="13" applyNumberFormat="0" applyFont="0" applyAlignment="0" applyProtection="0">
      <alignment vertical="center"/>
    </xf>
    <xf numFmtId="0" fontId="4" fillId="26" borderId="13" applyNumberFormat="0" applyFont="0" applyAlignment="0" applyProtection="0">
      <alignment vertical="center"/>
    </xf>
    <xf numFmtId="0" fontId="4" fillId="26" borderId="13" applyNumberFormat="0" applyFont="0" applyAlignment="0" applyProtection="0">
      <alignment vertical="center"/>
    </xf>
    <xf numFmtId="0" fontId="4" fillId="26" borderId="13" applyNumberFormat="0" applyFont="0" applyAlignment="0" applyProtection="0">
      <alignment vertical="center"/>
    </xf>
    <xf numFmtId="0" fontId="4" fillId="26" borderId="13" applyNumberFormat="0" applyFont="0" applyAlignment="0" applyProtection="0">
      <alignment vertical="center"/>
    </xf>
    <xf numFmtId="0" fontId="4" fillId="26" borderId="13" applyNumberFormat="0" applyFont="0" applyAlignment="0" applyProtection="0">
      <alignment vertical="center"/>
    </xf>
    <xf numFmtId="0" fontId="4" fillId="26" borderId="13" applyNumberFormat="0" applyFont="0" applyAlignment="0" applyProtection="0">
      <alignment vertical="center"/>
    </xf>
    <xf numFmtId="0" fontId="4" fillId="26" borderId="13" applyNumberFormat="0" applyFont="0" applyAlignment="0" applyProtection="0">
      <alignment vertical="center"/>
    </xf>
    <xf numFmtId="0" fontId="4" fillId="26" borderId="13" applyNumberFormat="0" applyFont="0" applyAlignment="0" applyProtection="0">
      <alignment vertical="center"/>
    </xf>
    <xf numFmtId="0" fontId="4" fillId="26" borderId="13" applyNumberFormat="0" applyFont="0" applyAlignment="0" applyProtection="0">
      <alignment vertical="center"/>
    </xf>
    <xf numFmtId="0" fontId="4" fillId="26" borderId="13" applyNumberFormat="0" applyFont="0" applyAlignment="0" applyProtection="0">
      <alignment vertical="center"/>
    </xf>
    <xf numFmtId="0" fontId="4" fillId="26" borderId="13" applyNumberFormat="0" applyFont="0" applyAlignment="0" applyProtection="0">
      <alignment vertical="center"/>
    </xf>
    <xf numFmtId="0" fontId="4" fillId="26" borderId="13" applyNumberFormat="0" applyFont="0" applyAlignment="0" applyProtection="0">
      <alignment vertical="center"/>
    </xf>
    <xf numFmtId="0" fontId="4" fillId="26" borderId="13" applyNumberFormat="0" applyFont="0" applyAlignment="0" applyProtection="0">
      <alignment vertical="center"/>
    </xf>
    <xf numFmtId="0" fontId="4" fillId="26" borderId="13" applyNumberFormat="0" applyFont="0" applyAlignment="0" applyProtection="0">
      <alignment vertical="center"/>
    </xf>
    <xf numFmtId="0" fontId="4" fillId="26" borderId="13" applyNumberFormat="0" applyFont="0" applyAlignment="0" applyProtection="0">
      <alignment vertical="center"/>
    </xf>
    <xf numFmtId="0" fontId="4" fillId="26" borderId="13" applyNumberFormat="0" applyFont="0" applyAlignment="0" applyProtection="0">
      <alignment vertical="center"/>
    </xf>
    <xf numFmtId="0" fontId="4" fillId="26" borderId="13" applyNumberFormat="0" applyFont="0" applyAlignment="0" applyProtection="0">
      <alignment vertical="center"/>
    </xf>
    <xf numFmtId="0" fontId="4" fillId="26" borderId="13" applyNumberFormat="0" applyFont="0" applyAlignment="0" applyProtection="0">
      <alignment vertical="center"/>
    </xf>
    <xf numFmtId="0" fontId="4" fillId="26" borderId="13" applyNumberFormat="0" applyFont="0" applyAlignment="0" applyProtection="0">
      <alignment vertical="center"/>
    </xf>
    <xf numFmtId="0" fontId="4" fillId="26" borderId="13" applyNumberFormat="0" applyFont="0" applyAlignment="0" applyProtection="0">
      <alignment vertical="center"/>
    </xf>
    <xf numFmtId="0" fontId="4" fillId="26" borderId="13" applyNumberFormat="0" applyFont="0" applyAlignment="0" applyProtection="0">
      <alignment vertical="center"/>
    </xf>
    <xf numFmtId="0" fontId="4" fillId="26" borderId="13" applyNumberFormat="0" applyFont="0" applyAlignment="0" applyProtection="0">
      <alignment vertical="center"/>
    </xf>
    <xf numFmtId="0" fontId="4" fillId="26" borderId="13" applyNumberFormat="0" applyFont="0" applyAlignment="0" applyProtection="0">
      <alignment vertical="center"/>
    </xf>
    <xf numFmtId="0" fontId="4" fillId="26" borderId="13" applyNumberFormat="0" applyFont="0" applyAlignment="0" applyProtection="0">
      <alignment vertical="center"/>
    </xf>
    <xf numFmtId="0" fontId="4" fillId="26" borderId="13" applyNumberFormat="0" applyFont="0" applyAlignment="0" applyProtection="0">
      <alignment vertical="center"/>
    </xf>
    <xf numFmtId="0" fontId="4" fillId="26" borderId="13" applyNumberFormat="0" applyFont="0" applyAlignment="0" applyProtection="0">
      <alignment vertical="center"/>
    </xf>
    <xf numFmtId="0" fontId="4" fillId="26" borderId="13" applyNumberFormat="0" applyFont="0" applyAlignment="0" applyProtection="0">
      <alignment vertical="center"/>
    </xf>
    <xf numFmtId="0" fontId="4" fillId="26" borderId="13" applyNumberFormat="0" applyFont="0" applyAlignment="0" applyProtection="0">
      <alignment vertical="center"/>
    </xf>
    <xf numFmtId="0" fontId="4" fillId="26" borderId="13" applyNumberFormat="0" applyFont="0" applyAlignment="0" applyProtection="0">
      <alignment vertical="center"/>
    </xf>
    <xf numFmtId="0" fontId="4" fillId="26" borderId="13" applyNumberFormat="0" applyFont="0" applyAlignment="0" applyProtection="0">
      <alignment vertical="center"/>
    </xf>
    <xf numFmtId="0" fontId="4" fillId="26" borderId="13" applyNumberFormat="0" applyFont="0" applyAlignment="0" applyProtection="0">
      <alignment vertical="center"/>
    </xf>
    <xf numFmtId="0" fontId="4" fillId="26" borderId="13" applyNumberFormat="0" applyFont="0" applyAlignment="0" applyProtection="0">
      <alignment vertical="center"/>
    </xf>
    <xf numFmtId="0" fontId="4" fillId="26" borderId="13" applyNumberFormat="0" applyFont="0" applyAlignment="0" applyProtection="0">
      <alignment vertical="center"/>
    </xf>
    <xf numFmtId="0" fontId="4" fillId="26" borderId="13" applyNumberFormat="0" applyFont="0" applyAlignment="0" applyProtection="0">
      <alignment vertical="center"/>
    </xf>
    <xf numFmtId="0" fontId="4" fillId="26" borderId="13" applyNumberFormat="0" applyFont="0" applyAlignment="0" applyProtection="0">
      <alignment vertical="center"/>
    </xf>
    <xf numFmtId="0" fontId="4" fillId="26" borderId="13" applyNumberFormat="0" applyFont="0" applyAlignment="0" applyProtection="0">
      <alignment vertical="center"/>
    </xf>
    <xf numFmtId="0" fontId="4" fillId="26" borderId="13" applyNumberFormat="0" applyFont="0" applyAlignment="0" applyProtection="0">
      <alignment vertical="center"/>
    </xf>
    <xf numFmtId="0" fontId="4" fillId="26" borderId="13" applyNumberFormat="0" applyFont="0" applyAlignment="0" applyProtection="0">
      <alignment vertical="center"/>
    </xf>
    <xf numFmtId="0" fontId="4" fillId="26" borderId="13" applyNumberFormat="0" applyFont="0" applyAlignment="0" applyProtection="0">
      <alignment vertical="center"/>
    </xf>
    <xf numFmtId="0" fontId="4" fillId="26" borderId="13" applyNumberFormat="0" applyFont="0" applyAlignment="0" applyProtection="0">
      <alignment vertical="center"/>
    </xf>
    <xf numFmtId="0" fontId="4" fillId="26" borderId="13" applyNumberFormat="0" applyFont="0" applyAlignment="0" applyProtection="0">
      <alignment vertical="center"/>
    </xf>
    <xf numFmtId="0" fontId="4" fillId="26" borderId="13" applyNumberFormat="0" applyFont="0" applyAlignment="0" applyProtection="0">
      <alignment vertical="center"/>
    </xf>
    <xf numFmtId="0" fontId="4" fillId="26" borderId="13" applyNumberFormat="0" applyFont="0" applyAlignment="0" applyProtection="0">
      <alignment vertical="center"/>
    </xf>
    <xf numFmtId="0" fontId="4" fillId="26" borderId="13" applyNumberFormat="0" applyFont="0" applyAlignment="0" applyProtection="0">
      <alignment vertical="center"/>
    </xf>
    <xf numFmtId="0" fontId="4" fillId="26" borderId="13" applyNumberFormat="0" applyFont="0" applyAlignment="0" applyProtection="0">
      <alignment vertical="center"/>
    </xf>
    <xf numFmtId="0" fontId="4" fillId="26" borderId="13" applyNumberFormat="0" applyFont="0" applyAlignment="0" applyProtection="0">
      <alignment vertical="center"/>
    </xf>
    <xf numFmtId="0" fontId="4" fillId="26" borderId="13" applyNumberFormat="0" applyFont="0" applyAlignment="0" applyProtection="0">
      <alignment vertical="center"/>
    </xf>
    <xf numFmtId="0" fontId="4" fillId="26" borderId="13" applyNumberFormat="0" applyFont="0" applyAlignment="0" applyProtection="0">
      <alignment vertical="center"/>
    </xf>
    <xf numFmtId="0" fontId="4" fillId="26" borderId="13" applyNumberFormat="0" applyFont="0" applyAlignment="0" applyProtection="0">
      <alignment vertical="center"/>
    </xf>
    <xf numFmtId="0" fontId="4" fillId="26" borderId="13" applyNumberFormat="0" applyFont="0" applyAlignment="0" applyProtection="0">
      <alignment vertical="center"/>
    </xf>
    <xf numFmtId="0" fontId="4" fillId="26" borderId="13" applyNumberFormat="0" applyFont="0" applyAlignment="0" applyProtection="0">
      <alignment vertical="center"/>
    </xf>
    <xf numFmtId="0" fontId="4" fillId="26" borderId="13" applyNumberFormat="0" applyFont="0" applyAlignment="0" applyProtection="0">
      <alignment vertical="center"/>
    </xf>
    <xf numFmtId="0" fontId="4" fillId="26" borderId="13" applyNumberFormat="0" applyFont="0" applyAlignment="0" applyProtection="0">
      <alignment vertical="center"/>
    </xf>
    <xf numFmtId="0" fontId="4" fillId="26" borderId="13" applyNumberFormat="0" applyFont="0" applyAlignment="0" applyProtection="0">
      <alignment vertical="center"/>
    </xf>
    <xf numFmtId="0" fontId="4" fillId="26" borderId="13" applyNumberFormat="0" applyFont="0" applyAlignment="0" applyProtection="0">
      <alignment vertical="center"/>
    </xf>
    <xf numFmtId="0" fontId="4" fillId="26" borderId="13" applyNumberFormat="0" applyFont="0" applyAlignment="0" applyProtection="0">
      <alignment vertical="center"/>
    </xf>
    <xf numFmtId="0" fontId="4" fillId="26" borderId="13" applyNumberFormat="0" applyFont="0" applyAlignment="0" applyProtection="0">
      <alignment vertical="center"/>
    </xf>
    <xf numFmtId="0" fontId="4" fillId="26" borderId="13" applyNumberFormat="0" applyFont="0" applyAlignment="0" applyProtection="0">
      <alignment vertical="center"/>
    </xf>
    <xf numFmtId="0" fontId="4" fillId="26" borderId="13" applyNumberFormat="0" applyFont="0" applyAlignment="0" applyProtection="0">
      <alignment vertical="center"/>
    </xf>
    <xf numFmtId="0" fontId="4" fillId="26" borderId="13" applyNumberFormat="0" applyFont="0" applyAlignment="0" applyProtection="0">
      <alignment vertical="center"/>
    </xf>
    <xf numFmtId="0" fontId="4" fillId="26" borderId="13" applyNumberFormat="0" applyFont="0" applyAlignment="0" applyProtection="0">
      <alignment vertical="center"/>
    </xf>
    <xf numFmtId="0" fontId="4" fillId="26" borderId="13" applyNumberFormat="0" applyFont="0" applyAlignment="0" applyProtection="0">
      <alignment vertical="center"/>
    </xf>
    <xf numFmtId="0" fontId="4" fillId="26" borderId="13" applyNumberFormat="0" applyFont="0" applyAlignment="0" applyProtection="0">
      <alignment vertical="center"/>
    </xf>
    <xf numFmtId="0" fontId="4" fillId="26" borderId="13" applyNumberFormat="0" applyFont="0" applyAlignment="0" applyProtection="0">
      <alignment vertical="center"/>
    </xf>
    <xf numFmtId="0" fontId="4" fillId="26" borderId="13" applyNumberFormat="0" applyFont="0" applyAlignment="0" applyProtection="0">
      <alignment vertical="center"/>
    </xf>
    <xf numFmtId="0" fontId="4" fillId="26" borderId="13" applyNumberFormat="0" applyFont="0" applyAlignment="0" applyProtection="0">
      <alignment vertical="center"/>
    </xf>
    <xf numFmtId="0" fontId="4" fillId="26" borderId="13" applyNumberFormat="0" applyFont="0" applyAlignment="0" applyProtection="0">
      <alignment vertical="center"/>
    </xf>
    <xf numFmtId="0" fontId="4" fillId="26" borderId="13" applyNumberFormat="0" applyFont="0" applyAlignment="0" applyProtection="0">
      <alignment vertical="center"/>
    </xf>
    <xf numFmtId="0" fontId="4" fillId="26" borderId="13" applyNumberFormat="0" applyFont="0" applyAlignment="0" applyProtection="0">
      <alignment vertical="center"/>
    </xf>
    <xf numFmtId="0" fontId="4" fillId="26" borderId="13" applyNumberFormat="0" applyFont="0" applyAlignment="0" applyProtection="0">
      <alignment vertical="center"/>
    </xf>
    <xf numFmtId="0" fontId="4" fillId="26" borderId="13" applyNumberFormat="0" applyFont="0" applyAlignment="0" applyProtection="0">
      <alignment vertical="center"/>
    </xf>
    <xf numFmtId="0" fontId="4" fillId="26" borderId="13" applyNumberFormat="0" applyFont="0" applyAlignment="0" applyProtection="0">
      <alignment vertical="center"/>
    </xf>
    <xf numFmtId="0" fontId="4" fillId="26" borderId="13" applyNumberFormat="0" applyFont="0" applyAlignment="0" applyProtection="0">
      <alignment vertical="center"/>
    </xf>
    <xf numFmtId="0" fontId="4" fillId="26" borderId="13" applyNumberFormat="0" applyFont="0" applyAlignment="0" applyProtection="0">
      <alignment vertical="center"/>
    </xf>
    <xf numFmtId="0" fontId="4" fillId="26" borderId="13" applyNumberFormat="0" applyFont="0" applyAlignment="0" applyProtection="0">
      <alignment vertical="center"/>
    </xf>
    <xf numFmtId="0" fontId="4" fillId="26" borderId="13" applyNumberFormat="0" applyFont="0" applyAlignment="0" applyProtection="0">
      <alignment vertical="center"/>
    </xf>
    <xf numFmtId="0" fontId="4" fillId="26" borderId="13" applyNumberFormat="0" applyFont="0" applyAlignment="0" applyProtection="0">
      <alignment vertical="center"/>
    </xf>
    <xf numFmtId="0" fontId="4" fillId="26" borderId="13" applyNumberFormat="0" applyFont="0" applyAlignment="0" applyProtection="0">
      <alignment vertical="center"/>
    </xf>
    <xf numFmtId="0" fontId="4" fillId="26" borderId="13" applyNumberFormat="0" applyFont="0" applyAlignment="0" applyProtection="0">
      <alignment vertical="center"/>
    </xf>
    <xf numFmtId="0" fontId="4" fillId="26" borderId="13" applyNumberFormat="0" applyFont="0" applyAlignment="0" applyProtection="0">
      <alignment vertical="center"/>
    </xf>
    <xf numFmtId="0" fontId="4" fillId="26" borderId="13" applyNumberFormat="0" applyFont="0" applyAlignment="0" applyProtection="0">
      <alignment vertical="center"/>
    </xf>
    <xf numFmtId="0" fontId="4" fillId="26" borderId="13" applyNumberFormat="0" applyFont="0" applyAlignment="0" applyProtection="0">
      <alignment vertical="center"/>
    </xf>
    <xf numFmtId="0" fontId="4" fillId="26" borderId="13" applyNumberFormat="0" applyFont="0" applyAlignment="0" applyProtection="0">
      <alignment vertical="center"/>
    </xf>
    <xf numFmtId="0" fontId="4" fillId="26" borderId="13" applyNumberFormat="0" applyFont="0" applyAlignment="0" applyProtection="0">
      <alignment vertical="center"/>
    </xf>
    <xf numFmtId="0" fontId="4" fillId="26" borderId="13" applyNumberFormat="0" applyFont="0" applyAlignment="0" applyProtection="0">
      <alignment vertical="center"/>
    </xf>
    <xf numFmtId="0" fontId="4" fillId="26" borderId="13" applyNumberFormat="0" applyFont="0" applyAlignment="0" applyProtection="0">
      <alignment vertical="center"/>
    </xf>
    <xf numFmtId="0" fontId="4" fillId="26" borderId="13" applyNumberFormat="0" applyFont="0" applyAlignment="0" applyProtection="0">
      <alignment vertical="center"/>
    </xf>
    <xf numFmtId="0" fontId="4" fillId="26" borderId="13" applyNumberFormat="0" applyFont="0" applyAlignment="0" applyProtection="0">
      <alignment vertical="center"/>
    </xf>
    <xf numFmtId="0" fontId="4" fillId="26" borderId="13" applyNumberFormat="0" applyFont="0" applyAlignment="0" applyProtection="0">
      <alignment vertical="center"/>
    </xf>
    <xf numFmtId="0" fontId="4" fillId="26" borderId="13" applyNumberFormat="0" applyFont="0" applyAlignment="0" applyProtection="0">
      <alignment vertical="center"/>
    </xf>
    <xf numFmtId="0" fontId="4" fillId="26" borderId="13" applyNumberFormat="0" applyFont="0" applyAlignment="0" applyProtection="0">
      <alignment vertical="center"/>
    </xf>
    <xf numFmtId="0" fontId="4" fillId="26" borderId="13" applyNumberFormat="0" applyFont="0" applyAlignment="0" applyProtection="0">
      <alignment vertical="center"/>
    </xf>
    <xf numFmtId="0" fontId="4" fillId="26" borderId="13" applyNumberFormat="0" applyFont="0" applyAlignment="0" applyProtection="0">
      <alignment vertical="center"/>
    </xf>
    <xf numFmtId="0" fontId="4" fillId="26" borderId="13" applyNumberFormat="0" applyFont="0" applyAlignment="0" applyProtection="0">
      <alignment vertical="center"/>
    </xf>
    <xf numFmtId="0" fontId="4" fillId="26" borderId="13" applyNumberFormat="0" applyFont="0" applyAlignment="0" applyProtection="0">
      <alignment vertical="center"/>
    </xf>
    <xf numFmtId="0" fontId="4" fillId="26" borderId="13" applyNumberFormat="0" applyFont="0" applyAlignment="0" applyProtection="0">
      <alignment vertical="center"/>
    </xf>
    <xf numFmtId="0" fontId="4" fillId="26" borderId="13" applyNumberFormat="0" applyFont="0" applyAlignment="0" applyProtection="0">
      <alignment vertical="center"/>
    </xf>
    <xf numFmtId="0" fontId="4" fillId="26" borderId="13" applyNumberFormat="0" applyFont="0" applyAlignment="0" applyProtection="0">
      <alignment vertical="center"/>
    </xf>
    <xf numFmtId="0" fontId="4" fillId="26" borderId="13" applyNumberFormat="0" applyFont="0" applyAlignment="0" applyProtection="0">
      <alignment vertical="center"/>
    </xf>
    <xf numFmtId="0" fontId="4" fillId="26" borderId="13" applyNumberFormat="0" applyFont="0" applyAlignment="0" applyProtection="0">
      <alignment vertical="center"/>
    </xf>
    <xf numFmtId="0" fontId="4" fillId="26" borderId="13" applyNumberFormat="0" applyFont="0" applyAlignment="0" applyProtection="0">
      <alignment vertical="center"/>
    </xf>
    <xf numFmtId="0" fontId="4" fillId="26" borderId="13" applyNumberFormat="0" applyFont="0" applyAlignment="0" applyProtection="0">
      <alignment vertical="center"/>
    </xf>
    <xf numFmtId="0" fontId="4" fillId="26" borderId="13" applyNumberFormat="0" applyFont="0" applyAlignment="0" applyProtection="0">
      <alignment vertical="center"/>
    </xf>
    <xf numFmtId="0" fontId="4" fillId="26" borderId="13" applyNumberFormat="0" applyFont="0" applyAlignment="0" applyProtection="0">
      <alignment vertical="center"/>
    </xf>
    <xf numFmtId="0" fontId="4" fillId="26" borderId="13" applyNumberFormat="0" applyFont="0" applyAlignment="0" applyProtection="0">
      <alignment vertical="center"/>
    </xf>
    <xf numFmtId="0" fontId="4" fillId="26" borderId="13" applyNumberFormat="0" applyFont="0" applyAlignment="0" applyProtection="0">
      <alignment vertical="center"/>
    </xf>
    <xf numFmtId="0" fontId="4" fillId="26" borderId="13" applyNumberFormat="0" applyFont="0" applyAlignment="0" applyProtection="0">
      <alignment vertical="center"/>
    </xf>
    <xf numFmtId="0" fontId="4" fillId="26" borderId="13" applyNumberFormat="0" applyFont="0" applyAlignment="0" applyProtection="0">
      <alignment vertical="center"/>
    </xf>
    <xf numFmtId="0" fontId="4" fillId="26" borderId="13" applyNumberFormat="0" applyFont="0" applyAlignment="0" applyProtection="0">
      <alignment vertical="center"/>
    </xf>
    <xf numFmtId="0" fontId="4" fillId="26" borderId="13" applyNumberFormat="0" applyFont="0" applyAlignment="0" applyProtection="0">
      <alignment vertical="center"/>
    </xf>
    <xf numFmtId="0" fontId="4" fillId="26" borderId="13" applyNumberFormat="0" applyFont="0" applyAlignment="0" applyProtection="0">
      <alignment vertical="center"/>
    </xf>
    <xf numFmtId="0" fontId="4" fillId="26" borderId="13" applyNumberFormat="0" applyFont="0" applyAlignment="0" applyProtection="0">
      <alignment vertical="center"/>
    </xf>
    <xf numFmtId="0" fontId="4" fillId="26" borderId="13" applyNumberFormat="0" applyFont="0" applyAlignment="0" applyProtection="0">
      <alignment vertical="center"/>
    </xf>
    <xf numFmtId="0" fontId="4" fillId="26" borderId="13" applyNumberFormat="0" applyFont="0" applyAlignment="0" applyProtection="0">
      <alignment vertical="center"/>
    </xf>
    <xf numFmtId="0" fontId="4" fillId="26" borderId="13" applyNumberFormat="0" applyFont="0" applyAlignment="0" applyProtection="0">
      <alignment vertical="center"/>
    </xf>
    <xf numFmtId="0" fontId="4" fillId="26" borderId="13" applyNumberFormat="0" applyFont="0" applyAlignment="0" applyProtection="0">
      <alignment vertical="center"/>
    </xf>
    <xf numFmtId="0" fontId="4" fillId="26" borderId="13" applyNumberFormat="0" applyFont="0" applyAlignment="0" applyProtection="0">
      <alignment vertical="center"/>
    </xf>
    <xf numFmtId="0" fontId="4" fillId="26" borderId="13" applyNumberFormat="0" applyFont="0" applyAlignment="0" applyProtection="0">
      <alignment vertical="center"/>
    </xf>
    <xf numFmtId="0" fontId="4" fillId="26" borderId="13" applyNumberFormat="0" applyFont="0" applyAlignment="0" applyProtection="0">
      <alignment vertical="center"/>
    </xf>
    <xf numFmtId="0" fontId="4" fillId="26" borderId="13" applyNumberFormat="0" applyFont="0" applyAlignment="0" applyProtection="0">
      <alignment vertical="center"/>
    </xf>
    <xf numFmtId="0" fontId="4" fillId="26" borderId="13" applyNumberFormat="0" applyFont="0" applyAlignment="0" applyProtection="0">
      <alignment vertical="center"/>
    </xf>
    <xf numFmtId="0" fontId="4" fillId="26" borderId="13" applyNumberFormat="0" applyFont="0" applyAlignment="0" applyProtection="0">
      <alignment vertical="center"/>
    </xf>
    <xf numFmtId="0" fontId="4" fillId="26" borderId="13" applyNumberFormat="0" applyFont="0" applyAlignment="0" applyProtection="0">
      <alignment vertical="center"/>
    </xf>
    <xf numFmtId="0" fontId="4" fillId="26" borderId="13" applyNumberFormat="0" applyFont="0" applyAlignment="0" applyProtection="0">
      <alignment vertical="center"/>
    </xf>
    <xf numFmtId="0" fontId="4" fillId="26" borderId="13" applyNumberFormat="0" applyFont="0" applyAlignment="0" applyProtection="0">
      <alignment vertical="center"/>
    </xf>
    <xf numFmtId="0" fontId="4" fillId="26" borderId="13" applyNumberFormat="0" applyFont="0" applyAlignment="0" applyProtection="0">
      <alignment vertical="center"/>
    </xf>
    <xf numFmtId="0" fontId="4" fillId="26" borderId="13" applyNumberFormat="0" applyFont="0" applyAlignment="0" applyProtection="0">
      <alignment vertical="center"/>
    </xf>
    <xf numFmtId="0" fontId="4" fillId="26" borderId="13" applyNumberFormat="0" applyFont="0" applyAlignment="0" applyProtection="0">
      <alignment vertical="center"/>
    </xf>
    <xf numFmtId="0" fontId="4" fillId="26" borderId="13" applyNumberFormat="0" applyFont="0" applyAlignment="0" applyProtection="0">
      <alignment vertical="center"/>
    </xf>
    <xf numFmtId="0" fontId="4" fillId="26" borderId="13" applyNumberFormat="0" applyFont="0" applyAlignment="0" applyProtection="0">
      <alignment vertical="center"/>
    </xf>
    <xf numFmtId="0" fontId="4" fillId="26" borderId="13" applyNumberFormat="0" applyFont="0" applyAlignment="0" applyProtection="0">
      <alignment vertical="center"/>
    </xf>
    <xf numFmtId="0" fontId="4" fillId="26" borderId="13" applyNumberFormat="0" applyFont="0" applyAlignment="0" applyProtection="0">
      <alignment vertical="center"/>
    </xf>
    <xf numFmtId="0" fontId="4" fillId="26" borderId="13" applyNumberFormat="0" applyFont="0" applyAlignment="0" applyProtection="0">
      <alignment vertical="center"/>
    </xf>
    <xf numFmtId="0" fontId="4" fillId="26" borderId="13" applyNumberFormat="0" applyFont="0" applyAlignment="0" applyProtection="0">
      <alignment vertical="center"/>
    </xf>
    <xf numFmtId="0" fontId="4" fillId="26" borderId="13" applyNumberFormat="0" applyFont="0" applyAlignment="0" applyProtection="0">
      <alignment vertical="center"/>
    </xf>
    <xf numFmtId="0" fontId="4" fillId="26" borderId="13" applyNumberFormat="0" applyFont="0" applyAlignment="0" applyProtection="0">
      <alignment vertical="center"/>
    </xf>
    <xf numFmtId="0" fontId="4" fillId="26" borderId="13" applyNumberFormat="0" applyFont="0" applyAlignment="0" applyProtection="0">
      <alignment vertical="center"/>
    </xf>
    <xf numFmtId="0" fontId="4" fillId="26" borderId="13" applyNumberFormat="0" applyFont="0" applyAlignment="0" applyProtection="0">
      <alignment vertical="center"/>
    </xf>
    <xf numFmtId="0" fontId="4" fillId="26" borderId="13" applyNumberFormat="0" applyFont="0" applyAlignment="0" applyProtection="0">
      <alignment vertical="center"/>
    </xf>
    <xf numFmtId="0" fontId="4" fillId="26" borderId="13" applyNumberFormat="0" applyFont="0" applyAlignment="0" applyProtection="0">
      <alignment vertical="center"/>
    </xf>
    <xf numFmtId="0" fontId="4" fillId="26" borderId="13" applyNumberFormat="0" applyFont="0" applyAlignment="0" applyProtection="0">
      <alignment vertical="center"/>
    </xf>
    <xf numFmtId="0" fontId="4" fillId="26" borderId="13" applyNumberFormat="0" applyFont="0" applyAlignment="0" applyProtection="0">
      <alignment vertical="center"/>
    </xf>
    <xf numFmtId="0" fontId="4" fillId="26" borderId="13" applyNumberFormat="0" applyFont="0" applyAlignment="0" applyProtection="0">
      <alignment vertical="center"/>
    </xf>
    <xf numFmtId="0" fontId="4" fillId="26" borderId="13" applyNumberFormat="0" applyFont="0" applyAlignment="0" applyProtection="0">
      <alignment vertical="center"/>
    </xf>
    <xf numFmtId="0" fontId="4" fillId="26" borderId="13" applyNumberFormat="0" applyFont="0" applyAlignment="0" applyProtection="0">
      <alignment vertical="center"/>
    </xf>
    <xf numFmtId="0" fontId="4" fillId="26" borderId="13" applyNumberFormat="0" applyFont="0" applyAlignment="0" applyProtection="0">
      <alignment vertical="center"/>
    </xf>
    <xf numFmtId="0" fontId="4" fillId="26" borderId="13" applyNumberFormat="0" applyFont="0" applyAlignment="0" applyProtection="0">
      <alignment vertical="center"/>
    </xf>
    <xf numFmtId="0" fontId="4" fillId="26" borderId="13" applyNumberFormat="0" applyFont="0" applyAlignment="0" applyProtection="0">
      <alignment vertical="center"/>
    </xf>
    <xf numFmtId="0" fontId="4" fillId="26" borderId="13" applyNumberFormat="0" applyFont="0" applyAlignment="0" applyProtection="0">
      <alignment vertical="center"/>
    </xf>
    <xf numFmtId="0" fontId="4" fillId="26" borderId="13" applyNumberFormat="0" applyFont="0" applyAlignment="0" applyProtection="0">
      <alignment vertical="center"/>
    </xf>
    <xf numFmtId="0" fontId="4" fillId="26" borderId="13" applyNumberFormat="0" applyFont="0" applyAlignment="0" applyProtection="0">
      <alignment vertical="center"/>
    </xf>
    <xf numFmtId="0" fontId="4" fillId="26" borderId="13" applyNumberFormat="0" applyFont="0" applyAlignment="0" applyProtection="0">
      <alignment vertical="center"/>
    </xf>
    <xf numFmtId="0" fontId="4" fillId="26" borderId="13" applyNumberFormat="0" applyFont="0" applyAlignment="0" applyProtection="0">
      <alignment vertical="center"/>
    </xf>
    <xf numFmtId="0" fontId="4" fillId="26" borderId="13" applyNumberFormat="0" applyFont="0" applyAlignment="0" applyProtection="0">
      <alignment vertical="center"/>
    </xf>
    <xf numFmtId="0" fontId="4" fillId="26" borderId="13" applyNumberFormat="0" applyFont="0" applyAlignment="0" applyProtection="0">
      <alignment vertical="center"/>
    </xf>
    <xf numFmtId="0" fontId="4" fillId="26" borderId="13" applyNumberFormat="0" applyFont="0" applyAlignment="0" applyProtection="0">
      <alignment vertical="center"/>
    </xf>
    <xf numFmtId="0" fontId="4" fillId="26" borderId="13" applyNumberFormat="0" applyFont="0" applyAlignment="0" applyProtection="0">
      <alignment vertical="center"/>
    </xf>
    <xf numFmtId="0" fontId="4" fillId="26" borderId="13" applyNumberFormat="0" applyFont="0" applyAlignment="0" applyProtection="0">
      <alignment vertical="center"/>
    </xf>
    <xf numFmtId="0" fontId="4" fillId="26" borderId="13" applyNumberFormat="0" applyFont="0" applyAlignment="0" applyProtection="0">
      <alignment vertical="center"/>
    </xf>
    <xf numFmtId="0" fontId="4" fillId="26" borderId="13" applyNumberFormat="0" applyFont="0" applyAlignment="0" applyProtection="0">
      <alignment vertical="center"/>
    </xf>
    <xf numFmtId="0" fontId="4" fillId="26" borderId="13" applyNumberFormat="0" applyFont="0" applyAlignment="0" applyProtection="0">
      <alignment vertical="center"/>
    </xf>
    <xf numFmtId="0" fontId="4" fillId="26" borderId="13" applyNumberFormat="0" applyFont="0" applyAlignment="0" applyProtection="0">
      <alignment vertical="center"/>
    </xf>
    <xf numFmtId="0" fontId="4" fillId="26" borderId="13" applyNumberFormat="0" applyFont="0" applyAlignment="0" applyProtection="0">
      <alignment vertical="center"/>
    </xf>
    <xf numFmtId="0" fontId="4" fillId="26" borderId="13" applyNumberFormat="0" applyFont="0" applyAlignment="0" applyProtection="0">
      <alignment vertical="center"/>
    </xf>
    <xf numFmtId="0" fontId="4" fillId="26" borderId="13" applyNumberFormat="0" applyFont="0" applyAlignment="0" applyProtection="0">
      <alignment vertical="center"/>
    </xf>
    <xf numFmtId="0" fontId="4" fillId="26" borderId="13" applyNumberFormat="0" applyFont="0" applyAlignment="0" applyProtection="0">
      <alignment vertical="center"/>
    </xf>
    <xf numFmtId="0" fontId="4" fillId="26" borderId="13" applyNumberFormat="0" applyFont="0" applyAlignment="0" applyProtection="0">
      <alignment vertical="center"/>
    </xf>
    <xf numFmtId="0" fontId="4" fillId="26" borderId="13" applyNumberFormat="0" applyFont="0" applyAlignment="0" applyProtection="0">
      <alignment vertical="center"/>
    </xf>
    <xf numFmtId="0" fontId="4" fillId="26" borderId="13" applyNumberFormat="0" applyFont="0" applyAlignment="0" applyProtection="0">
      <alignment vertical="center"/>
    </xf>
    <xf numFmtId="0" fontId="4" fillId="26" borderId="13" applyNumberFormat="0" applyFont="0" applyAlignment="0" applyProtection="0">
      <alignment vertical="center"/>
    </xf>
    <xf numFmtId="0" fontId="4" fillId="26" borderId="13" applyNumberFormat="0" applyFont="0" applyAlignment="0" applyProtection="0">
      <alignment vertical="center"/>
    </xf>
    <xf numFmtId="0" fontId="4" fillId="26" borderId="13" applyNumberFormat="0" applyFont="0" applyAlignment="0" applyProtection="0">
      <alignment vertical="center"/>
    </xf>
    <xf numFmtId="0" fontId="4" fillId="26" borderId="13" applyNumberFormat="0" applyFont="0" applyAlignment="0" applyProtection="0">
      <alignment vertical="center"/>
    </xf>
    <xf numFmtId="0" fontId="4" fillId="26" borderId="13" applyNumberFormat="0" applyFont="0" applyAlignment="0" applyProtection="0">
      <alignment vertical="center"/>
    </xf>
    <xf numFmtId="0" fontId="4" fillId="26" borderId="13" applyNumberFormat="0" applyFont="0" applyAlignment="0" applyProtection="0">
      <alignment vertical="center"/>
    </xf>
    <xf numFmtId="0" fontId="4" fillId="26" borderId="13" applyNumberFormat="0" applyFont="0" applyAlignment="0" applyProtection="0">
      <alignment vertical="center"/>
    </xf>
    <xf numFmtId="0" fontId="4" fillId="26" borderId="13" applyNumberFormat="0" applyFont="0" applyAlignment="0" applyProtection="0">
      <alignment vertical="center"/>
    </xf>
    <xf numFmtId="0" fontId="4" fillId="26" borderId="13" applyNumberFormat="0" applyFont="0" applyAlignment="0" applyProtection="0">
      <alignment vertical="center"/>
    </xf>
    <xf numFmtId="0" fontId="4" fillId="26" borderId="13" applyNumberFormat="0" applyFont="0" applyAlignment="0" applyProtection="0">
      <alignment vertical="center"/>
    </xf>
    <xf numFmtId="0" fontId="4" fillId="26" borderId="13" applyNumberFormat="0" applyFont="0" applyAlignment="0" applyProtection="0">
      <alignment vertical="center"/>
    </xf>
    <xf numFmtId="0" fontId="4" fillId="26" borderId="13" applyNumberFormat="0" applyFont="0" applyAlignment="0" applyProtection="0">
      <alignment vertical="center"/>
    </xf>
    <xf numFmtId="0" fontId="4" fillId="26" borderId="13" applyNumberFormat="0" applyFont="0" applyAlignment="0" applyProtection="0">
      <alignment vertical="center"/>
    </xf>
    <xf numFmtId="0" fontId="4" fillId="26" borderId="13" applyNumberFormat="0" applyFont="0" applyAlignment="0" applyProtection="0">
      <alignment vertical="center"/>
    </xf>
    <xf numFmtId="0" fontId="4" fillId="26" borderId="13" applyNumberFormat="0" applyFont="0" applyAlignment="0" applyProtection="0">
      <alignment vertical="center"/>
    </xf>
    <xf numFmtId="0" fontId="4" fillId="26" borderId="13" applyNumberFormat="0" applyFont="0" applyAlignment="0" applyProtection="0">
      <alignment vertical="center"/>
    </xf>
    <xf numFmtId="0" fontId="4" fillId="26" borderId="13" applyNumberFormat="0" applyFont="0" applyAlignment="0" applyProtection="0">
      <alignment vertical="center"/>
    </xf>
    <xf numFmtId="0" fontId="4" fillId="26" borderId="13" applyNumberFormat="0" applyFont="0" applyAlignment="0" applyProtection="0">
      <alignment vertical="center"/>
    </xf>
    <xf numFmtId="0" fontId="4" fillId="26" borderId="13" applyNumberFormat="0" applyFont="0" applyAlignment="0" applyProtection="0">
      <alignment vertical="center"/>
    </xf>
    <xf numFmtId="0" fontId="4" fillId="26" borderId="13" applyNumberFormat="0" applyFont="0" applyAlignment="0" applyProtection="0">
      <alignment vertical="center"/>
    </xf>
    <xf numFmtId="0" fontId="4" fillId="26" borderId="13" applyNumberFormat="0" applyFont="0" applyAlignment="0" applyProtection="0">
      <alignment vertical="center"/>
    </xf>
    <xf numFmtId="0" fontId="4" fillId="26" borderId="13" applyNumberFormat="0" applyFont="0" applyAlignment="0" applyProtection="0">
      <alignment vertical="center"/>
    </xf>
    <xf numFmtId="0" fontId="4" fillId="26" borderId="13" applyNumberFormat="0" applyFont="0" applyAlignment="0" applyProtection="0">
      <alignment vertical="center"/>
    </xf>
    <xf numFmtId="0" fontId="4" fillId="26" borderId="13" applyNumberFormat="0" applyFont="0" applyAlignment="0" applyProtection="0">
      <alignment vertical="center"/>
    </xf>
    <xf numFmtId="0" fontId="4" fillId="26" borderId="13" applyNumberFormat="0" applyFont="0" applyAlignment="0" applyProtection="0">
      <alignment vertical="center"/>
    </xf>
    <xf numFmtId="0" fontId="4" fillId="26" borderId="13" applyNumberFormat="0" applyFont="0" applyAlignment="0" applyProtection="0">
      <alignment vertical="center"/>
    </xf>
    <xf numFmtId="0" fontId="4" fillId="26" borderId="13" applyNumberFormat="0" applyFont="0" applyAlignment="0" applyProtection="0">
      <alignment vertical="center"/>
    </xf>
    <xf numFmtId="0" fontId="4" fillId="26" borderId="13" applyNumberFormat="0" applyFont="0" applyAlignment="0" applyProtection="0">
      <alignment vertical="center"/>
    </xf>
    <xf numFmtId="0" fontId="4" fillId="26" borderId="13" applyNumberFormat="0" applyFont="0" applyAlignment="0" applyProtection="0">
      <alignment vertical="center"/>
    </xf>
    <xf numFmtId="0" fontId="4" fillId="26" borderId="13" applyNumberFormat="0" applyFont="0" applyAlignment="0" applyProtection="0">
      <alignment vertical="center"/>
    </xf>
    <xf numFmtId="0" fontId="4" fillId="26" borderId="13" applyNumberFormat="0" applyFont="0" applyAlignment="0" applyProtection="0">
      <alignment vertical="center"/>
    </xf>
    <xf numFmtId="0" fontId="4" fillId="26" borderId="13" applyNumberFormat="0" applyFont="0" applyAlignment="0" applyProtection="0">
      <alignment vertical="center"/>
    </xf>
    <xf numFmtId="0" fontId="4" fillId="26" borderId="13" applyNumberFormat="0" applyFont="0" applyAlignment="0" applyProtection="0">
      <alignment vertical="center"/>
    </xf>
    <xf numFmtId="0" fontId="4" fillId="26" borderId="13" applyNumberFormat="0" applyFont="0" applyAlignment="0" applyProtection="0">
      <alignment vertical="center"/>
    </xf>
    <xf numFmtId="0" fontId="4" fillId="26" borderId="13" applyNumberFormat="0" applyFont="0" applyAlignment="0" applyProtection="0">
      <alignment vertical="center"/>
    </xf>
    <xf numFmtId="0" fontId="4" fillId="26" borderId="13" applyNumberFormat="0" applyFont="0" applyAlignment="0" applyProtection="0">
      <alignment vertical="center"/>
    </xf>
    <xf numFmtId="0" fontId="4" fillId="26" borderId="13" applyNumberFormat="0" applyFont="0" applyAlignment="0" applyProtection="0">
      <alignment vertical="center"/>
    </xf>
    <xf numFmtId="0" fontId="4" fillId="26" borderId="13" applyNumberFormat="0" applyFont="0" applyAlignment="0" applyProtection="0">
      <alignment vertical="center"/>
    </xf>
    <xf numFmtId="0" fontId="4" fillId="26" borderId="13" applyNumberFormat="0" applyFont="0" applyAlignment="0" applyProtection="0">
      <alignment vertical="center"/>
    </xf>
    <xf numFmtId="0" fontId="4" fillId="26" borderId="13" applyNumberFormat="0" applyFont="0" applyAlignment="0" applyProtection="0">
      <alignment vertical="center"/>
    </xf>
    <xf numFmtId="0" fontId="4" fillId="26" borderId="13" applyNumberFormat="0" applyFont="0" applyAlignment="0" applyProtection="0">
      <alignment vertical="center"/>
    </xf>
    <xf numFmtId="0" fontId="27" fillId="62" borderId="192" applyNumberFormat="0" applyFont="0" applyAlignment="0" applyProtection="0">
      <alignment vertical="center"/>
    </xf>
    <xf numFmtId="0" fontId="27" fillId="62" borderId="192" applyNumberFormat="0" applyFont="0" applyAlignment="0" applyProtection="0">
      <alignment vertical="center"/>
    </xf>
    <xf numFmtId="0" fontId="27" fillId="62" borderId="192" applyNumberFormat="0" applyFont="0" applyAlignment="0" applyProtection="0">
      <alignment vertical="center"/>
    </xf>
    <xf numFmtId="0" fontId="27" fillId="62" borderId="192" applyNumberFormat="0" applyFont="0" applyAlignment="0" applyProtection="0">
      <alignment vertical="center"/>
    </xf>
    <xf numFmtId="0" fontId="27" fillId="62" borderId="192" applyNumberFormat="0" applyFont="0" applyAlignment="0" applyProtection="0">
      <alignment vertical="center"/>
    </xf>
    <xf numFmtId="0" fontId="27" fillId="62" borderId="192" applyNumberFormat="0" applyFont="0" applyAlignment="0" applyProtection="0">
      <alignment vertical="center"/>
    </xf>
    <xf numFmtId="0" fontId="89" fillId="62" borderId="192" applyNumberFormat="0" applyFont="0" applyAlignment="0" applyProtection="0">
      <alignment vertical="center"/>
    </xf>
    <xf numFmtId="0" fontId="89" fillId="62" borderId="192" applyNumberFormat="0" applyFont="0" applyAlignment="0" applyProtection="0">
      <alignment vertical="center"/>
    </xf>
    <xf numFmtId="0" fontId="89" fillId="62" borderId="192" applyNumberFormat="0" applyFont="0" applyAlignment="0" applyProtection="0">
      <alignment vertical="center"/>
    </xf>
    <xf numFmtId="0" fontId="89" fillId="62" borderId="192" applyNumberFormat="0" applyFont="0" applyAlignment="0" applyProtection="0">
      <alignment vertical="center"/>
    </xf>
    <xf numFmtId="0" fontId="89" fillId="62" borderId="192" applyNumberFormat="0" applyFont="0" applyAlignment="0" applyProtection="0">
      <alignment vertical="center"/>
    </xf>
    <xf numFmtId="0" fontId="89" fillId="62" borderId="192" applyNumberFormat="0" applyFont="0" applyAlignment="0" applyProtection="0">
      <alignment vertical="center"/>
    </xf>
    <xf numFmtId="0" fontId="89" fillId="62" borderId="192" applyNumberFormat="0" applyFont="0" applyAlignment="0" applyProtection="0">
      <alignment vertical="center"/>
    </xf>
    <xf numFmtId="0" fontId="27" fillId="26" borderId="13" applyNumberFormat="0" applyFont="0" applyAlignment="0" applyProtection="0">
      <alignment vertical="center"/>
    </xf>
    <xf numFmtId="0" fontId="27" fillId="26" borderId="13" applyNumberFormat="0" applyFont="0" applyAlignment="0" applyProtection="0">
      <alignment vertical="center"/>
    </xf>
    <xf numFmtId="0" fontId="27" fillId="26" borderId="13" applyNumberFormat="0" applyFont="0" applyAlignment="0" applyProtection="0">
      <alignment vertical="center"/>
    </xf>
    <xf numFmtId="0" fontId="27" fillId="26" borderId="13" applyNumberFormat="0" applyFont="0" applyAlignment="0" applyProtection="0">
      <alignment vertical="center"/>
    </xf>
    <xf numFmtId="0" fontId="27" fillId="26" borderId="13" applyNumberFormat="0" applyFont="0" applyAlignment="0" applyProtection="0">
      <alignment vertical="center"/>
    </xf>
    <xf numFmtId="0" fontId="27" fillId="26" borderId="13" applyNumberFormat="0" applyFont="0" applyAlignment="0" applyProtection="0">
      <alignment vertical="center"/>
    </xf>
    <xf numFmtId="0" fontId="27" fillId="26" borderId="13" applyNumberFormat="0" applyFont="0" applyAlignment="0" applyProtection="0">
      <alignment vertical="center"/>
    </xf>
    <xf numFmtId="0" fontId="27" fillId="26" borderId="13" applyNumberFormat="0" applyFont="0" applyAlignment="0" applyProtection="0">
      <alignment vertical="center"/>
    </xf>
    <xf numFmtId="0" fontId="27" fillId="26" borderId="13" applyNumberFormat="0" applyFont="0" applyAlignment="0" applyProtection="0">
      <alignment vertical="center"/>
    </xf>
    <xf numFmtId="0" fontId="27" fillId="26" borderId="13" applyNumberFormat="0" applyFont="0" applyAlignment="0" applyProtection="0">
      <alignment vertical="center"/>
    </xf>
    <xf numFmtId="0" fontId="27" fillId="26" borderId="13" applyNumberFormat="0" applyFont="0" applyAlignment="0" applyProtection="0">
      <alignment vertical="center"/>
    </xf>
    <xf numFmtId="0" fontId="27" fillId="26" borderId="13" applyNumberFormat="0" applyFont="0" applyAlignment="0" applyProtection="0">
      <alignment vertical="center"/>
    </xf>
    <xf numFmtId="0" fontId="27" fillId="26" borderId="13" applyNumberFormat="0" applyFont="0" applyAlignment="0" applyProtection="0">
      <alignment vertical="center"/>
    </xf>
    <xf numFmtId="0" fontId="27" fillId="26" borderId="13" applyNumberFormat="0" applyFont="0" applyAlignment="0" applyProtection="0">
      <alignment vertical="center"/>
    </xf>
    <xf numFmtId="0" fontId="27" fillId="26" borderId="13" applyNumberFormat="0" applyFont="0" applyAlignment="0" applyProtection="0">
      <alignment vertical="center"/>
    </xf>
    <xf numFmtId="0" fontId="27" fillId="26" borderId="13" applyNumberFormat="0" applyFont="0" applyAlignment="0" applyProtection="0">
      <alignment vertical="center"/>
    </xf>
    <xf numFmtId="0" fontId="27" fillId="26" borderId="13" applyNumberFormat="0" applyFont="0" applyAlignment="0" applyProtection="0">
      <alignment vertical="center"/>
    </xf>
    <xf numFmtId="0" fontId="27" fillId="26" borderId="13" applyNumberFormat="0" applyFont="0" applyAlignment="0" applyProtection="0">
      <alignment vertical="center"/>
    </xf>
    <xf numFmtId="0" fontId="27" fillId="26" borderId="13" applyNumberFormat="0" applyFont="0" applyAlignment="0" applyProtection="0">
      <alignment vertical="center"/>
    </xf>
    <xf numFmtId="0" fontId="27" fillId="26" borderId="13" applyNumberFormat="0" applyFont="0" applyAlignment="0" applyProtection="0">
      <alignment vertical="center"/>
    </xf>
    <xf numFmtId="0" fontId="27" fillId="26" borderId="13" applyNumberFormat="0" applyFont="0" applyAlignment="0" applyProtection="0">
      <alignment vertical="center"/>
    </xf>
    <xf numFmtId="0" fontId="27" fillId="26" borderId="13" applyNumberFormat="0" applyFont="0" applyAlignment="0" applyProtection="0">
      <alignment vertical="center"/>
    </xf>
    <xf numFmtId="0" fontId="27" fillId="26" borderId="13" applyNumberFormat="0" applyFont="0" applyAlignment="0" applyProtection="0">
      <alignment vertical="center"/>
    </xf>
    <xf numFmtId="0" fontId="27" fillId="26" borderId="13" applyNumberFormat="0" applyFont="0" applyAlignment="0" applyProtection="0">
      <alignment vertical="center"/>
    </xf>
    <xf numFmtId="0" fontId="27" fillId="26" borderId="13" applyNumberFormat="0" applyFont="0" applyAlignment="0" applyProtection="0">
      <alignment vertical="center"/>
    </xf>
    <xf numFmtId="0" fontId="27" fillId="26" borderId="13" applyNumberFormat="0" applyFont="0" applyAlignment="0" applyProtection="0">
      <alignment vertical="center"/>
    </xf>
    <xf numFmtId="0" fontId="27" fillId="26" borderId="13" applyNumberFormat="0" applyFont="0" applyAlignment="0" applyProtection="0">
      <alignment vertical="center"/>
    </xf>
    <xf numFmtId="0" fontId="27" fillId="26" borderId="13" applyNumberFormat="0" applyFont="0" applyAlignment="0" applyProtection="0">
      <alignment vertical="center"/>
    </xf>
    <xf numFmtId="0" fontId="27" fillId="26" borderId="13" applyNumberFormat="0" applyFont="0" applyAlignment="0" applyProtection="0">
      <alignment vertical="center"/>
    </xf>
    <xf numFmtId="0" fontId="27" fillId="26" borderId="13" applyNumberFormat="0" applyFont="0" applyAlignment="0" applyProtection="0">
      <alignment vertical="center"/>
    </xf>
    <xf numFmtId="0" fontId="27" fillId="26" borderId="13" applyNumberFormat="0" applyFont="0" applyAlignment="0" applyProtection="0">
      <alignment vertical="center"/>
    </xf>
    <xf numFmtId="0" fontId="27" fillId="26" borderId="13" applyNumberFormat="0" applyFont="0" applyAlignment="0" applyProtection="0">
      <alignment vertical="center"/>
    </xf>
    <xf numFmtId="0" fontId="27" fillId="26" borderId="13" applyNumberFormat="0" applyFont="0" applyAlignment="0" applyProtection="0">
      <alignment vertical="center"/>
    </xf>
    <xf numFmtId="0" fontId="27" fillId="26" borderId="13" applyNumberFormat="0" applyFont="0" applyAlignment="0" applyProtection="0">
      <alignment vertical="center"/>
    </xf>
    <xf numFmtId="0" fontId="70" fillId="26" borderId="13" applyNumberFormat="0" applyFont="0" applyAlignment="0" applyProtection="0">
      <alignment vertical="center"/>
    </xf>
    <xf numFmtId="0" fontId="27" fillId="26" borderId="13" applyNumberFormat="0" applyFont="0" applyAlignment="0" applyProtection="0">
      <alignment vertical="center"/>
    </xf>
    <xf numFmtId="0" fontId="27" fillId="26" borderId="13" applyNumberFormat="0" applyFont="0" applyAlignment="0" applyProtection="0">
      <alignment vertical="center"/>
    </xf>
    <xf numFmtId="0" fontId="27" fillId="26" borderId="13" applyNumberFormat="0" applyFont="0" applyAlignment="0" applyProtection="0">
      <alignment vertical="center"/>
    </xf>
    <xf numFmtId="0" fontId="27" fillId="26" borderId="13" applyNumberFormat="0" applyFont="0" applyAlignment="0" applyProtection="0">
      <alignment vertical="center"/>
    </xf>
    <xf numFmtId="0" fontId="27" fillId="26" borderId="13" applyNumberFormat="0" applyFont="0" applyAlignment="0" applyProtection="0">
      <alignment vertical="center"/>
    </xf>
    <xf numFmtId="0" fontId="15" fillId="26" borderId="13" applyNumberFormat="0" applyFont="0" applyAlignment="0" applyProtection="0">
      <alignment vertical="center"/>
    </xf>
    <xf numFmtId="0" fontId="70" fillId="26" borderId="13" applyNumberFormat="0" applyFont="0" applyAlignment="0" applyProtection="0">
      <alignment vertical="center"/>
    </xf>
    <xf numFmtId="0" fontId="27" fillId="26" borderId="13" applyNumberFormat="0" applyFont="0" applyAlignment="0" applyProtection="0">
      <alignment vertical="center"/>
    </xf>
    <xf numFmtId="0" fontId="27" fillId="26" borderId="13" applyNumberFormat="0" applyFont="0" applyAlignment="0" applyProtection="0">
      <alignment vertical="center"/>
    </xf>
    <xf numFmtId="0" fontId="27" fillId="26" borderId="13" applyNumberFormat="0" applyFont="0" applyAlignment="0" applyProtection="0">
      <alignment vertical="center"/>
    </xf>
    <xf numFmtId="0" fontId="27" fillId="26" borderId="13" applyNumberFormat="0" applyFont="0" applyAlignment="0" applyProtection="0">
      <alignment vertical="center"/>
    </xf>
    <xf numFmtId="0" fontId="27" fillId="26" borderId="13" applyNumberFormat="0" applyFont="0" applyAlignment="0" applyProtection="0">
      <alignment vertical="center"/>
    </xf>
    <xf numFmtId="0" fontId="27" fillId="26" borderId="13" applyNumberFormat="0" applyFont="0" applyAlignment="0" applyProtection="0">
      <alignment vertical="center"/>
    </xf>
    <xf numFmtId="0" fontId="27" fillId="26" borderId="13" applyNumberFormat="0" applyFont="0" applyAlignment="0" applyProtection="0">
      <alignment vertical="center"/>
    </xf>
    <xf numFmtId="0" fontId="27" fillId="26" borderId="13" applyNumberFormat="0" applyFont="0" applyAlignment="0" applyProtection="0">
      <alignment vertical="center"/>
    </xf>
    <xf numFmtId="0" fontId="27" fillId="26" borderId="13" applyNumberFormat="0" applyFont="0" applyAlignment="0" applyProtection="0">
      <alignment vertical="center"/>
    </xf>
    <xf numFmtId="0" fontId="27" fillId="26" borderId="13" applyNumberFormat="0" applyFont="0" applyAlignment="0" applyProtection="0">
      <alignment vertical="center"/>
    </xf>
    <xf numFmtId="0" fontId="27" fillId="26" borderId="13" applyNumberFormat="0" applyFont="0" applyAlignment="0" applyProtection="0">
      <alignment vertical="center"/>
    </xf>
    <xf numFmtId="0" fontId="27" fillId="26" borderId="13" applyNumberFormat="0" applyFont="0" applyAlignment="0" applyProtection="0">
      <alignment vertical="center"/>
    </xf>
    <xf numFmtId="0" fontId="27" fillId="26" borderId="13" applyNumberFormat="0" applyFont="0" applyAlignment="0" applyProtection="0">
      <alignment vertical="center"/>
    </xf>
    <xf numFmtId="0" fontId="27" fillId="26" borderId="13" applyNumberFormat="0" applyFont="0" applyAlignment="0" applyProtection="0">
      <alignment vertical="center"/>
    </xf>
    <xf numFmtId="0" fontId="27" fillId="26" borderId="13" applyNumberFormat="0" applyFont="0" applyAlignment="0" applyProtection="0">
      <alignment vertical="center"/>
    </xf>
    <xf numFmtId="0" fontId="27" fillId="26" borderId="13" applyNumberFormat="0" applyFont="0" applyAlignment="0" applyProtection="0">
      <alignment vertical="center"/>
    </xf>
    <xf numFmtId="0" fontId="27" fillId="26" borderId="13" applyNumberFormat="0" applyFont="0" applyAlignment="0" applyProtection="0">
      <alignment vertical="center"/>
    </xf>
    <xf numFmtId="0" fontId="27" fillId="26" borderId="13" applyNumberFormat="0" applyFont="0" applyAlignment="0" applyProtection="0">
      <alignment vertical="center"/>
    </xf>
    <xf numFmtId="0" fontId="27" fillId="26" borderId="13" applyNumberFormat="0" applyFont="0" applyAlignment="0" applyProtection="0">
      <alignment vertical="center"/>
    </xf>
    <xf numFmtId="0" fontId="27" fillId="26" borderId="13" applyNumberFormat="0" applyFont="0" applyAlignment="0" applyProtection="0">
      <alignment vertical="center"/>
    </xf>
    <xf numFmtId="0" fontId="27" fillId="26" borderId="13" applyNumberFormat="0" applyFont="0" applyAlignment="0" applyProtection="0">
      <alignment vertical="center"/>
    </xf>
    <xf numFmtId="0" fontId="27" fillId="26" borderId="13" applyNumberFormat="0" applyFont="0" applyAlignment="0" applyProtection="0">
      <alignment vertical="center"/>
    </xf>
    <xf numFmtId="0" fontId="27" fillId="26" borderId="13" applyNumberFormat="0" applyFont="0" applyAlignment="0" applyProtection="0">
      <alignment vertical="center"/>
    </xf>
    <xf numFmtId="0" fontId="27" fillId="26" borderId="13" applyNumberFormat="0" applyFont="0" applyAlignment="0" applyProtection="0">
      <alignment vertical="center"/>
    </xf>
    <xf numFmtId="0" fontId="27" fillId="26" borderId="13" applyNumberFormat="0" applyFont="0" applyAlignment="0" applyProtection="0">
      <alignment vertical="center"/>
    </xf>
    <xf numFmtId="0" fontId="27" fillId="26" borderId="13" applyNumberFormat="0" applyFont="0" applyAlignment="0" applyProtection="0">
      <alignment vertical="center"/>
    </xf>
    <xf numFmtId="0" fontId="27" fillId="26" borderId="13" applyNumberFormat="0" applyFont="0" applyAlignment="0" applyProtection="0">
      <alignment vertical="center"/>
    </xf>
    <xf numFmtId="0" fontId="27" fillId="26" borderId="13" applyNumberFormat="0" applyFont="0" applyAlignment="0" applyProtection="0">
      <alignment vertical="center"/>
    </xf>
    <xf numFmtId="0" fontId="27" fillId="26" borderId="13" applyNumberFormat="0" applyFont="0" applyAlignment="0" applyProtection="0">
      <alignment vertical="center"/>
    </xf>
    <xf numFmtId="0" fontId="27" fillId="26" borderId="13" applyNumberFormat="0" applyFont="0" applyAlignment="0" applyProtection="0">
      <alignment vertical="center"/>
    </xf>
    <xf numFmtId="0" fontId="27" fillId="26" borderId="13" applyNumberFormat="0" applyFont="0" applyAlignment="0" applyProtection="0">
      <alignment vertical="center"/>
    </xf>
    <xf numFmtId="0" fontId="27" fillId="26" borderId="13" applyNumberFormat="0" applyFont="0" applyAlignment="0" applyProtection="0">
      <alignment vertical="center"/>
    </xf>
    <xf numFmtId="0" fontId="27" fillId="26" borderId="13" applyNumberFormat="0" applyFont="0" applyAlignment="0" applyProtection="0">
      <alignment vertical="center"/>
    </xf>
    <xf numFmtId="0" fontId="27" fillId="26" borderId="13" applyNumberFormat="0" applyFont="0" applyAlignment="0" applyProtection="0">
      <alignment vertical="center"/>
    </xf>
    <xf numFmtId="0" fontId="27" fillId="26" borderId="13" applyNumberFormat="0" applyFont="0" applyAlignment="0" applyProtection="0">
      <alignment vertical="center"/>
    </xf>
    <xf numFmtId="0" fontId="89" fillId="62" borderId="192" applyNumberFormat="0" applyFont="0" applyAlignment="0" applyProtection="0">
      <alignment vertical="center"/>
    </xf>
    <xf numFmtId="0" fontId="89" fillId="62" borderId="192" applyNumberFormat="0" applyFont="0" applyAlignment="0" applyProtection="0">
      <alignment vertical="center"/>
    </xf>
    <xf numFmtId="0" fontId="89" fillId="62" borderId="192" applyNumberFormat="0" applyFont="0" applyAlignment="0" applyProtection="0">
      <alignment vertical="center"/>
    </xf>
    <xf numFmtId="0" fontId="89" fillId="62" borderId="192" applyNumberFormat="0" applyFont="0" applyAlignment="0" applyProtection="0">
      <alignment vertical="center"/>
    </xf>
    <xf numFmtId="0" fontId="89" fillId="62" borderId="192" applyNumberFormat="0" applyFont="0" applyAlignment="0" applyProtection="0">
      <alignment vertical="center"/>
    </xf>
    <xf numFmtId="0" fontId="89" fillId="62" borderId="192" applyNumberFormat="0" applyFont="0" applyAlignment="0" applyProtection="0">
      <alignment vertical="center"/>
    </xf>
    <xf numFmtId="0" fontId="89" fillId="62" borderId="192" applyNumberFormat="0" applyFont="0" applyAlignment="0" applyProtection="0">
      <alignment vertical="center"/>
    </xf>
    <xf numFmtId="0" fontId="89" fillId="62" borderId="192" applyNumberFormat="0" applyFont="0" applyAlignment="0" applyProtection="0">
      <alignment vertical="center"/>
    </xf>
    <xf numFmtId="0" fontId="89" fillId="62" borderId="192" applyNumberFormat="0" applyFont="0" applyAlignment="0" applyProtection="0">
      <alignment vertical="center"/>
    </xf>
    <xf numFmtId="0" fontId="89" fillId="62" borderId="192" applyNumberFormat="0" applyFont="0" applyAlignment="0" applyProtection="0">
      <alignment vertical="center"/>
    </xf>
    <xf numFmtId="0" fontId="70" fillId="26" borderId="13" applyNumberFormat="0" applyFont="0" applyAlignment="0" applyProtection="0">
      <alignment vertical="center"/>
    </xf>
    <xf numFmtId="0" fontId="70" fillId="26" borderId="13" applyNumberFormat="0" applyFont="0" applyAlignment="0" applyProtection="0">
      <alignment vertical="center"/>
    </xf>
    <xf numFmtId="0" fontId="27" fillId="62" borderId="192" applyNumberFormat="0" applyFont="0" applyAlignment="0" applyProtection="0">
      <alignment vertical="center"/>
    </xf>
    <xf numFmtId="0" fontId="27" fillId="62" borderId="192" applyNumberFormat="0" applyFont="0" applyAlignment="0" applyProtection="0">
      <alignment vertical="center"/>
    </xf>
    <xf numFmtId="0" fontId="27" fillId="26" borderId="13" applyNumberFormat="0" applyFont="0" applyAlignment="0" applyProtection="0">
      <alignment vertical="center"/>
    </xf>
    <xf numFmtId="0" fontId="89" fillId="62" borderId="192" applyNumberFormat="0" applyFont="0" applyAlignment="0" applyProtection="0">
      <alignment vertical="center"/>
    </xf>
    <xf numFmtId="0" fontId="89" fillId="62" borderId="192" applyNumberFormat="0" applyFont="0" applyAlignment="0" applyProtection="0">
      <alignment vertical="center"/>
    </xf>
    <xf numFmtId="0" fontId="89" fillId="62" borderId="192" applyNumberFormat="0" applyFont="0" applyAlignment="0" applyProtection="0">
      <alignment vertical="center"/>
    </xf>
    <xf numFmtId="0" fontId="89" fillId="62" borderId="192" applyNumberFormat="0" applyFont="0" applyAlignment="0" applyProtection="0">
      <alignment vertical="center"/>
    </xf>
    <xf numFmtId="0" fontId="89" fillId="62" borderId="192" applyNumberFormat="0" applyFont="0" applyAlignment="0" applyProtection="0">
      <alignment vertical="center"/>
    </xf>
    <xf numFmtId="0" fontId="89" fillId="62" borderId="192" applyNumberFormat="0" applyFont="0" applyAlignment="0" applyProtection="0">
      <alignment vertical="center"/>
    </xf>
    <xf numFmtId="0" fontId="89" fillId="62" borderId="192" applyNumberFormat="0" applyFont="0" applyAlignment="0" applyProtection="0">
      <alignment vertical="center"/>
    </xf>
    <xf numFmtId="0" fontId="27" fillId="62" borderId="192" applyNumberFormat="0" applyFont="0" applyAlignment="0" applyProtection="0">
      <alignment vertical="center"/>
    </xf>
    <xf numFmtId="0" fontId="4" fillId="26" borderId="13" applyNumberFormat="0" applyFont="0" applyAlignment="0" applyProtection="0">
      <alignment vertical="center"/>
    </xf>
    <xf numFmtId="0" fontId="4" fillId="26" borderId="13" applyNumberFormat="0" applyFont="0" applyAlignment="0" applyProtection="0">
      <alignment vertical="center"/>
    </xf>
    <xf numFmtId="0" fontId="27" fillId="62" borderId="192" applyNumberFormat="0" applyFont="0" applyAlignment="0" applyProtection="0">
      <alignment vertical="center"/>
    </xf>
    <xf numFmtId="0" fontId="4" fillId="26" borderId="13" applyNumberFormat="0" applyFont="0" applyAlignment="0" applyProtection="0">
      <alignment vertical="center"/>
    </xf>
    <xf numFmtId="0" fontId="27" fillId="62" borderId="192" applyNumberFormat="0" applyFont="0" applyAlignment="0" applyProtection="0">
      <alignment vertical="center"/>
    </xf>
    <xf numFmtId="0" fontId="27" fillId="62" borderId="192" applyNumberFormat="0" applyFont="0" applyAlignment="0" applyProtection="0">
      <alignment vertical="center"/>
    </xf>
    <xf numFmtId="0" fontId="27" fillId="62" borderId="192" applyNumberFormat="0" applyFont="0" applyAlignment="0" applyProtection="0">
      <alignment vertical="center"/>
    </xf>
    <xf numFmtId="0" fontId="27" fillId="62" borderId="192" applyNumberFormat="0" applyFont="0" applyAlignment="0" applyProtection="0">
      <alignment vertical="center"/>
    </xf>
    <xf numFmtId="0" fontId="27" fillId="62" borderId="192" applyNumberFormat="0" applyFont="0" applyAlignment="0" applyProtection="0">
      <alignment vertical="center"/>
    </xf>
    <xf numFmtId="0" fontId="4" fillId="0" borderId="0" applyFont="0" applyFill="0" applyBorder="0" applyAlignment="0" applyProtection="0"/>
    <xf numFmtId="0" fontId="4" fillId="0" borderId="0" applyFont="0" applyFill="0" applyBorder="0" applyAlignment="0" applyProtection="0"/>
    <xf numFmtId="0" fontId="195"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9" fontId="113" fillId="17" borderId="0" applyFill="0" applyBorder="0" applyProtection="0">
      <alignment horizontal="right"/>
    </xf>
    <xf numFmtId="9" fontId="113" fillId="17" borderId="0" applyFill="0" applyBorder="0" applyProtection="0">
      <alignment horizontal="right"/>
    </xf>
    <xf numFmtId="9" fontId="114" fillId="17" borderId="0" applyFill="0" applyBorder="0" applyProtection="0">
      <alignment horizontal="right"/>
    </xf>
    <xf numFmtId="10" fontId="113" fillId="0" borderId="0" applyFill="0" applyBorder="0" applyProtection="0">
      <alignment horizontal="right"/>
    </xf>
    <xf numFmtId="10" fontId="113" fillId="0" borderId="0" applyFill="0" applyBorder="0" applyProtection="0">
      <alignment horizontal="right"/>
    </xf>
    <xf numFmtId="10" fontId="114" fillId="0" borderId="0" applyFill="0" applyBorder="0" applyProtection="0">
      <alignment horizontal="right"/>
    </xf>
    <xf numFmtId="9" fontId="4" fillId="0" borderId="0" applyFont="0" applyFill="0" applyBorder="0" applyAlignment="0" applyProtection="0">
      <alignment vertical="center"/>
    </xf>
    <xf numFmtId="9" fontId="4" fillId="0" borderId="0" applyFont="0" applyFill="0" applyBorder="0" applyAlignment="0" applyProtection="0">
      <alignment vertical="center"/>
    </xf>
    <xf numFmtId="9" fontId="4" fillId="0" borderId="0" applyFont="0" applyFill="0" applyBorder="0" applyAlignment="0" applyProtection="0">
      <alignment vertical="center"/>
    </xf>
    <xf numFmtId="9" fontId="27" fillId="0" borderId="0" applyFont="0" applyFill="0" applyBorder="0" applyAlignment="0" applyProtection="0">
      <alignment vertical="center"/>
    </xf>
    <xf numFmtId="9" fontId="4" fillId="0" borderId="0" applyFont="0" applyFill="0" applyBorder="0" applyAlignment="0" applyProtection="0">
      <alignment vertical="center"/>
    </xf>
    <xf numFmtId="9" fontId="70" fillId="0" borderId="0" applyFill="0" applyBorder="0" applyProtection="0">
      <alignment vertical="center"/>
    </xf>
    <xf numFmtId="9" fontId="70" fillId="0" borderId="0" applyFill="0" applyBorder="0" applyProtection="0">
      <alignment vertical="center"/>
    </xf>
    <xf numFmtId="9" fontId="4" fillId="0" borderId="0" applyFont="0" applyFill="0" applyBorder="0" applyAlignment="0" applyProtection="0"/>
    <xf numFmtId="9" fontId="4" fillId="0" borderId="0" applyFont="0" applyFill="0" applyBorder="0" applyAlignment="0" applyProtection="0"/>
    <xf numFmtId="9" fontId="70" fillId="0" borderId="0" applyFont="0" applyFill="0" applyBorder="0" applyAlignment="0" applyProtection="0">
      <alignment vertical="center"/>
    </xf>
    <xf numFmtId="9" fontId="27" fillId="0" borderId="0" applyFont="0" applyFill="0" applyBorder="0" applyAlignment="0" applyProtection="0">
      <alignment vertical="center"/>
    </xf>
    <xf numFmtId="9" fontId="70" fillId="0" borderId="0" applyFont="0" applyFill="0" applyBorder="0" applyAlignment="0" applyProtection="0">
      <alignment vertical="center"/>
    </xf>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alignment vertical="center"/>
    </xf>
    <xf numFmtId="9" fontId="4" fillId="0" borderId="0" applyFont="0" applyFill="0" applyBorder="0" applyAlignment="0" applyProtection="0">
      <alignment vertical="center"/>
    </xf>
    <xf numFmtId="9" fontId="70" fillId="0" borderId="0" applyFill="0" applyBorder="0" applyProtection="0">
      <alignment vertical="center"/>
    </xf>
    <xf numFmtId="9" fontId="70" fillId="0" borderId="0" applyFill="0" applyBorder="0" applyProtection="0">
      <alignment vertical="center"/>
    </xf>
    <xf numFmtId="9" fontId="70" fillId="0" borderId="0" applyFill="0" applyBorder="0" applyProtection="0">
      <alignment vertical="center"/>
    </xf>
    <xf numFmtId="9" fontId="4" fillId="0" borderId="0" applyFont="0" applyFill="0" applyBorder="0" applyAlignment="0" applyProtection="0">
      <alignment vertical="center"/>
    </xf>
    <xf numFmtId="9" fontId="4" fillId="0" borderId="0" applyFont="0" applyFill="0" applyBorder="0" applyAlignment="0" applyProtection="0">
      <alignment vertical="center"/>
    </xf>
    <xf numFmtId="9" fontId="4" fillId="0" borderId="0" applyFont="0" applyFill="0" applyBorder="0" applyAlignment="0" applyProtection="0">
      <alignment vertical="center"/>
    </xf>
    <xf numFmtId="9" fontId="4" fillId="0" borderId="0" applyFont="0" applyFill="0" applyBorder="0" applyAlignment="0" applyProtection="0">
      <alignment vertical="center"/>
    </xf>
    <xf numFmtId="0" fontId="196" fillId="63" borderId="0" applyNumberFormat="0" applyBorder="0" applyAlignment="0" applyProtection="0">
      <alignment vertical="center"/>
    </xf>
    <xf numFmtId="0" fontId="196" fillId="63" borderId="0" applyNumberFormat="0" applyBorder="0" applyAlignment="0" applyProtection="0">
      <alignment vertical="center"/>
    </xf>
    <xf numFmtId="0" fontId="196" fillId="63" borderId="0" applyNumberFormat="0" applyBorder="0" applyAlignment="0" applyProtection="0">
      <alignment vertical="center"/>
    </xf>
    <xf numFmtId="0" fontId="196" fillId="63" borderId="0" applyNumberFormat="0" applyBorder="0" applyAlignment="0" applyProtection="0">
      <alignment vertical="center"/>
    </xf>
    <xf numFmtId="0" fontId="196" fillId="63" borderId="0" applyNumberFormat="0" applyBorder="0" applyAlignment="0" applyProtection="0">
      <alignment vertical="center"/>
    </xf>
    <xf numFmtId="0" fontId="196" fillId="63" borderId="0" applyNumberFormat="0" applyBorder="0" applyAlignment="0" applyProtection="0">
      <alignment vertical="center"/>
    </xf>
    <xf numFmtId="0" fontId="196" fillId="63" borderId="0" applyNumberFormat="0" applyBorder="0" applyAlignment="0" applyProtection="0">
      <alignment vertical="center"/>
    </xf>
    <xf numFmtId="0" fontId="196" fillId="63" borderId="0" applyNumberFormat="0" applyBorder="0" applyAlignment="0" applyProtection="0">
      <alignment vertical="center"/>
    </xf>
    <xf numFmtId="0" fontId="196" fillId="63" borderId="0" applyNumberFormat="0" applyBorder="0" applyAlignment="0" applyProtection="0">
      <alignment vertical="center"/>
    </xf>
    <xf numFmtId="0" fontId="196" fillId="63" borderId="0" applyNumberFormat="0" applyBorder="0" applyAlignment="0" applyProtection="0">
      <alignment vertical="center"/>
    </xf>
    <xf numFmtId="0" fontId="196" fillId="63" borderId="0" applyNumberFormat="0" applyBorder="0" applyAlignment="0" applyProtection="0">
      <alignment vertical="center"/>
    </xf>
    <xf numFmtId="0" fontId="196" fillId="63" borderId="0" applyNumberFormat="0" applyBorder="0" applyAlignment="0" applyProtection="0">
      <alignment vertical="center"/>
    </xf>
    <xf numFmtId="0" fontId="196" fillId="63" borderId="0" applyNumberFormat="0" applyBorder="0" applyAlignment="0" applyProtection="0">
      <alignment vertical="center"/>
    </xf>
    <xf numFmtId="0" fontId="196" fillId="63" borderId="0" applyNumberFormat="0" applyBorder="0" applyAlignment="0" applyProtection="0">
      <alignment vertical="center"/>
    </xf>
    <xf numFmtId="0" fontId="196" fillId="63" borderId="0" applyNumberFormat="0" applyBorder="0" applyAlignment="0" applyProtection="0">
      <alignment vertical="center"/>
    </xf>
    <xf numFmtId="0" fontId="196" fillId="63" borderId="0" applyNumberFormat="0" applyBorder="0" applyAlignment="0" applyProtection="0">
      <alignment vertical="center"/>
    </xf>
    <xf numFmtId="0" fontId="196" fillId="63" borderId="0" applyNumberFormat="0" applyBorder="0" applyAlignment="0" applyProtection="0">
      <alignment vertical="center"/>
    </xf>
    <xf numFmtId="0" fontId="196" fillId="63" borderId="0" applyNumberFormat="0" applyBorder="0" applyAlignment="0" applyProtection="0">
      <alignment vertical="center"/>
    </xf>
    <xf numFmtId="0" fontId="196" fillId="63" borderId="0" applyNumberFormat="0" applyBorder="0" applyAlignment="0" applyProtection="0">
      <alignment vertical="center"/>
    </xf>
    <xf numFmtId="0" fontId="196" fillId="63" borderId="0" applyNumberFormat="0" applyBorder="0" applyAlignment="0" applyProtection="0">
      <alignment vertical="center"/>
    </xf>
    <xf numFmtId="0" fontId="32" fillId="27" borderId="0" applyNumberFormat="0" applyBorder="0" applyAlignment="0" applyProtection="0">
      <alignment vertical="center"/>
    </xf>
    <xf numFmtId="0" fontId="197" fillId="27" borderId="0" applyNumberFormat="0" applyBorder="0" applyAlignment="0" applyProtection="0">
      <alignment vertical="center"/>
    </xf>
    <xf numFmtId="0" fontId="196" fillId="63" borderId="0" applyNumberFormat="0" applyBorder="0" applyAlignment="0" applyProtection="0">
      <alignment vertical="center"/>
    </xf>
    <xf numFmtId="0" fontId="196" fillId="63" borderId="0" applyNumberFormat="0" applyBorder="0" applyAlignment="0" applyProtection="0">
      <alignment vertical="center"/>
    </xf>
    <xf numFmtId="0" fontId="196" fillId="63" borderId="0" applyNumberFormat="0" applyBorder="0" applyAlignment="0" applyProtection="0">
      <alignment vertical="center"/>
    </xf>
    <xf numFmtId="0" fontId="196" fillId="63" borderId="0" applyNumberFormat="0" applyBorder="0" applyAlignment="0" applyProtection="0">
      <alignment vertical="center"/>
    </xf>
    <xf numFmtId="0" fontId="196" fillId="63" borderId="0" applyNumberFormat="0" applyBorder="0" applyAlignment="0" applyProtection="0">
      <alignment vertical="center"/>
    </xf>
    <xf numFmtId="0" fontId="196" fillId="63" borderId="0" applyNumberFormat="0" applyBorder="0" applyAlignment="0" applyProtection="0">
      <alignment vertical="center"/>
    </xf>
    <xf numFmtId="0" fontId="196" fillId="63" borderId="0" applyNumberFormat="0" applyBorder="0" applyAlignment="0" applyProtection="0">
      <alignment vertical="center"/>
    </xf>
    <xf numFmtId="0" fontId="196" fillId="63" borderId="0" applyNumberFormat="0" applyBorder="0" applyAlignment="0" applyProtection="0">
      <alignment vertical="center"/>
    </xf>
    <xf numFmtId="0" fontId="196" fillId="63" borderId="0" applyNumberFormat="0" applyBorder="0" applyAlignment="0" applyProtection="0">
      <alignment vertical="center"/>
    </xf>
    <xf numFmtId="0" fontId="196" fillId="63" borderId="0" applyNumberFormat="0" applyBorder="0" applyAlignment="0" applyProtection="0">
      <alignment vertical="center"/>
    </xf>
    <xf numFmtId="0" fontId="32" fillId="27" borderId="0" applyNumberFormat="0" applyBorder="0" applyAlignment="0" applyProtection="0">
      <alignment vertical="center"/>
    </xf>
    <xf numFmtId="0" fontId="196" fillId="63" borderId="0" applyNumberFormat="0" applyBorder="0" applyAlignment="0" applyProtection="0">
      <alignment vertical="center"/>
    </xf>
    <xf numFmtId="0" fontId="196" fillId="63" borderId="0" applyNumberFormat="0" applyBorder="0" applyAlignment="0" applyProtection="0">
      <alignment vertical="center"/>
    </xf>
    <xf numFmtId="0" fontId="196" fillId="63" borderId="0" applyNumberFormat="0" applyBorder="0" applyAlignment="0" applyProtection="0">
      <alignment vertical="center"/>
    </xf>
    <xf numFmtId="0" fontId="196" fillId="63" borderId="0" applyNumberFormat="0" applyBorder="0" applyAlignment="0" applyProtection="0">
      <alignment vertical="center"/>
    </xf>
    <xf numFmtId="0" fontId="196" fillId="63" borderId="0" applyNumberFormat="0" applyBorder="0" applyAlignment="0" applyProtection="0">
      <alignment vertical="center"/>
    </xf>
    <xf numFmtId="0" fontId="196" fillId="63" borderId="0" applyNumberFormat="0" applyBorder="0" applyAlignment="0" applyProtection="0">
      <alignment vertical="center"/>
    </xf>
    <xf numFmtId="0" fontId="196" fillId="63" borderId="0" applyNumberFormat="0" applyBorder="0" applyAlignment="0" applyProtection="0">
      <alignment vertical="center"/>
    </xf>
    <xf numFmtId="0" fontId="196" fillId="63" borderId="0" applyNumberFormat="0" applyBorder="0" applyAlignment="0" applyProtection="0">
      <alignment vertical="center"/>
    </xf>
    <xf numFmtId="0" fontId="196" fillId="63" borderId="0" applyNumberFormat="0" applyBorder="0" applyAlignment="0" applyProtection="0">
      <alignment vertical="center"/>
    </xf>
    <xf numFmtId="0" fontId="196" fillId="63" borderId="0" applyNumberFormat="0" applyBorder="0" applyAlignment="0" applyProtection="0">
      <alignment vertical="center"/>
    </xf>
    <xf numFmtId="0" fontId="196" fillId="63" borderId="0" applyNumberFormat="0" applyBorder="0" applyAlignment="0" applyProtection="0">
      <alignment vertical="center"/>
    </xf>
    <xf numFmtId="0" fontId="196" fillId="63" borderId="0" applyNumberFormat="0" applyBorder="0" applyAlignment="0" applyProtection="0">
      <alignment vertical="center"/>
    </xf>
    <xf numFmtId="0" fontId="70" fillId="0" borderId="0"/>
    <xf numFmtId="0" fontId="70" fillId="0" borderId="0"/>
    <xf numFmtId="0" fontId="70" fillId="0" borderId="0"/>
    <xf numFmtId="0" fontId="70" fillId="0" borderId="0"/>
    <xf numFmtId="0" fontId="70" fillId="0" borderId="0"/>
    <xf numFmtId="0" fontId="70" fillId="0" borderId="0"/>
    <xf numFmtId="0" fontId="70" fillId="0" borderId="0"/>
    <xf numFmtId="0" fontId="70" fillId="0" borderId="0"/>
    <xf numFmtId="0" fontId="198" fillId="0" borderId="0"/>
    <xf numFmtId="176" fontId="199" fillId="0" borderId="24">
      <alignment vertical="center"/>
    </xf>
    <xf numFmtId="176" fontId="199" fillId="0" borderId="24">
      <alignment vertical="center"/>
    </xf>
    <xf numFmtId="0" fontId="200" fillId="0" borderId="0" applyNumberFormat="0" applyFill="0" applyBorder="0" applyAlignment="0" applyProtection="0">
      <alignment vertical="center"/>
    </xf>
    <xf numFmtId="0" fontId="200" fillId="0" borderId="0" applyNumberFormat="0" applyFill="0" applyBorder="0" applyAlignment="0" applyProtection="0">
      <alignment vertical="center"/>
    </xf>
    <xf numFmtId="0" fontId="200" fillId="0" borderId="0" applyNumberFormat="0" applyFill="0" applyBorder="0" applyAlignment="0" applyProtection="0">
      <alignment vertical="center"/>
    </xf>
    <xf numFmtId="0" fontId="200" fillId="0" borderId="0" applyNumberFormat="0" applyFill="0" applyBorder="0" applyAlignment="0" applyProtection="0">
      <alignment vertical="center"/>
    </xf>
    <xf numFmtId="0" fontId="200" fillId="0" borderId="0" applyNumberFormat="0" applyFill="0" applyBorder="0" applyAlignment="0" applyProtection="0">
      <alignment vertical="center"/>
    </xf>
    <xf numFmtId="0" fontId="200" fillId="0" borderId="0" applyNumberFormat="0" applyFill="0" applyBorder="0" applyAlignment="0" applyProtection="0">
      <alignment vertical="center"/>
    </xf>
    <xf numFmtId="0" fontId="200" fillId="0" borderId="0" applyNumberFormat="0" applyFill="0" applyBorder="0" applyAlignment="0" applyProtection="0">
      <alignment vertical="center"/>
    </xf>
    <xf numFmtId="0" fontId="200" fillId="0" borderId="0" applyNumberFormat="0" applyFill="0" applyBorder="0" applyAlignment="0" applyProtection="0">
      <alignment vertical="center"/>
    </xf>
    <xf numFmtId="0" fontId="200" fillId="0" borderId="0" applyNumberFormat="0" applyFill="0" applyBorder="0" applyAlignment="0" applyProtection="0">
      <alignment vertical="center"/>
    </xf>
    <xf numFmtId="0" fontId="200" fillId="0" borderId="0" applyNumberFormat="0" applyFill="0" applyBorder="0" applyAlignment="0" applyProtection="0">
      <alignment vertical="center"/>
    </xf>
    <xf numFmtId="0" fontId="200" fillId="0" borderId="0" applyNumberFormat="0" applyFill="0" applyBorder="0" applyAlignment="0" applyProtection="0">
      <alignment vertical="center"/>
    </xf>
    <xf numFmtId="0" fontId="200" fillId="0" borderId="0" applyNumberFormat="0" applyFill="0" applyBorder="0" applyAlignment="0" applyProtection="0">
      <alignment vertical="center"/>
    </xf>
    <xf numFmtId="0" fontId="200" fillId="0" borderId="0" applyNumberFormat="0" applyFill="0" applyBorder="0" applyAlignment="0" applyProtection="0">
      <alignment vertical="center"/>
    </xf>
    <xf numFmtId="0" fontId="200" fillId="0" borderId="0" applyNumberFormat="0" applyFill="0" applyBorder="0" applyAlignment="0" applyProtection="0">
      <alignment vertical="center"/>
    </xf>
    <xf numFmtId="0" fontId="200" fillId="0" borderId="0" applyNumberFormat="0" applyFill="0" applyBorder="0" applyAlignment="0" applyProtection="0">
      <alignment vertical="center"/>
    </xf>
    <xf numFmtId="0" fontId="200" fillId="0" borderId="0" applyNumberFormat="0" applyFill="0" applyBorder="0" applyAlignment="0" applyProtection="0">
      <alignment vertical="center"/>
    </xf>
    <xf numFmtId="0" fontId="200" fillId="0" borderId="0" applyNumberFormat="0" applyFill="0" applyBorder="0" applyAlignment="0" applyProtection="0">
      <alignment vertical="center"/>
    </xf>
    <xf numFmtId="0" fontId="200" fillId="0" borderId="0" applyNumberFormat="0" applyFill="0" applyBorder="0" applyAlignment="0" applyProtection="0">
      <alignment vertical="center"/>
    </xf>
    <xf numFmtId="0" fontId="200" fillId="0" borderId="0" applyNumberFormat="0" applyFill="0" applyBorder="0" applyAlignment="0" applyProtection="0">
      <alignment vertical="center"/>
    </xf>
    <xf numFmtId="0" fontId="200" fillId="0" borderId="0" applyNumberFormat="0" applyFill="0" applyBorder="0" applyAlignment="0" applyProtection="0">
      <alignment vertical="center"/>
    </xf>
    <xf numFmtId="0" fontId="33" fillId="0" borderId="0" applyNumberFormat="0" applyFill="0" applyBorder="0" applyAlignment="0" applyProtection="0">
      <alignment vertical="center"/>
    </xf>
    <xf numFmtId="0" fontId="200" fillId="0" borderId="0" applyNumberFormat="0" applyFill="0" applyBorder="0" applyAlignment="0" applyProtection="0">
      <alignment vertical="center"/>
    </xf>
    <xf numFmtId="0" fontId="200" fillId="0" borderId="0" applyNumberFormat="0" applyFill="0" applyBorder="0" applyAlignment="0" applyProtection="0">
      <alignment vertical="center"/>
    </xf>
    <xf numFmtId="0" fontId="200" fillId="0" borderId="0" applyNumberFormat="0" applyFill="0" applyBorder="0" applyAlignment="0" applyProtection="0">
      <alignment vertical="center"/>
    </xf>
    <xf numFmtId="0" fontId="200" fillId="0" borderId="0" applyNumberFormat="0" applyFill="0" applyBorder="0" applyAlignment="0" applyProtection="0">
      <alignment vertical="center"/>
    </xf>
    <xf numFmtId="0" fontId="200" fillId="0" borderId="0" applyNumberFormat="0" applyFill="0" applyBorder="0" applyAlignment="0" applyProtection="0">
      <alignment vertical="center"/>
    </xf>
    <xf numFmtId="0" fontId="200" fillId="0" borderId="0" applyNumberFormat="0" applyFill="0" applyBorder="0" applyAlignment="0" applyProtection="0">
      <alignment vertical="center"/>
    </xf>
    <xf numFmtId="0" fontId="200" fillId="0" borderId="0" applyNumberFormat="0" applyFill="0" applyBorder="0" applyAlignment="0" applyProtection="0">
      <alignment vertical="center"/>
    </xf>
    <xf numFmtId="0" fontId="200" fillId="0" borderId="0" applyNumberFormat="0" applyFill="0" applyBorder="0" applyAlignment="0" applyProtection="0">
      <alignment vertical="center"/>
    </xf>
    <xf numFmtId="0" fontId="200" fillId="0" borderId="0" applyNumberFormat="0" applyFill="0" applyBorder="0" applyAlignment="0" applyProtection="0">
      <alignment vertical="center"/>
    </xf>
    <xf numFmtId="0" fontId="200" fillId="0" borderId="0" applyNumberFormat="0" applyFill="0" applyBorder="0" applyAlignment="0" applyProtection="0">
      <alignment vertical="center"/>
    </xf>
    <xf numFmtId="0" fontId="33" fillId="0" borderId="0" applyNumberFormat="0" applyFill="0" applyBorder="0" applyAlignment="0" applyProtection="0">
      <alignment vertical="center"/>
    </xf>
    <xf numFmtId="0" fontId="200" fillId="0" borderId="0" applyNumberFormat="0" applyFill="0" applyBorder="0" applyAlignment="0" applyProtection="0">
      <alignment vertical="center"/>
    </xf>
    <xf numFmtId="0" fontId="200" fillId="0" borderId="0" applyNumberFormat="0" applyFill="0" applyBorder="0" applyAlignment="0" applyProtection="0">
      <alignment vertical="center"/>
    </xf>
    <xf numFmtId="0" fontId="200" fillId="0" borderId="0" applyNumberFormat="0" applyFill="0" applyBorder="0" applyAlignment="0" applyProtection="0">
      <alignment vertical="center"/>
    </xf>
    <xf numFmtId="0" fontId="200" fillId="0" borderId="0" applyNumberFormat="0" applyFill="0" applyBorder="0" applyAlignment="0" applyProtection="0">
      <alignment vertical="center"/>
    </xf>
    <xf numFmtId="0" fontId="200" fillId="0" borderId="0" applyNumberFormat="0" applyFill="0" applyBorder="0" applyAlignment="0" applyProtection="0">
      <alignment vertical="center"/>
    </xf>
    <xf numFmtId="0" fontId="200" fillId="0" borderId="0" applyNumberFormat="0" applyFill="0" applyBorder="0" applyAlignment="0" applyProtection="0">
      <alignment vertical="center"/>
    </xf>
    <xf numFmtId="0" fontId="200" fillId="0" borderId="0" applyNumberFormat="0" applyFill="0" applyBorder="0" applyAlignment="0" applyProtection="0">
      <alignment vertical="center"/>
    </xf>
    <xf numFmtId="0" fontId="200" fillId="0" borderId="0" applyNumberFormat="0" applyFill="0" applyBorder="0" applyAlignment="0" applyProtection="0">
      <alignment vertical="center"/>
    </xf>
    <xf numFmtId="0" fontId="200" fillId="0" borderId="0" applyNumberFormat="0" applyFill="0" applyBorder="0" applyAlignment="0" applyProtection="0">
      <alignment vertical="center"/>
    </xf>
    <xf numFmtId="0" fontId="200" fillId="0" borderId="0" applyNumberFormat="0" applyFill="0" applyBorder="0" applyAlignment="0" applyProtection="0">
      <alignment vertical="center"/>
    </xf>
    <xf numFmtId="0" fontId="200" fillId="0" borderId="0" applyNumberFormat="0" applyFill="0" applyBorder="0" applyAlignment="0" applyProtection="0">
      <alignment vertical="center"/>
    </xf>
    <xf numFmtId="0" fontId="200" fillId="0" borderId="0" applyNumberFormat="0" applyFill="0" applyBorder="0" applyAlignment="0" applyProtection="0">
      <alignment vertical="center"/>
    </xf>
    <xf numFmtId="0" fontId="201" fillId="64" borderId="193" applyNumberFormat="0" applyAlignment="0" applyProtection="0">
      <alignment vertical="center"/>
    </xf>
    <xf numFmtId="0" fontId="201" fillId="64" borderId="193" applyNumberFormat="0" applyAlignment="0" applyProtection="0">
      <alignment vertical="center"/>
    </xf>
    <xf numFmtId="0" fontId="201" fillId="64" borderId="193" applyNumberFormat="0" applyAlignment="0" applyProtection="0">
      <alignment vertical="center"/>
    </xf>
    <xf numFmtId="0" fontId="201" fillId="64" borderId="193" applyNumberFormat="0" applyAlignment="0" applyProtection="0">
      <alignment vertical="center"/>
    </xf>
    <xf numFmtId="0" fontId="201" fillId="64" borderId="193" applyNumberFormat="0" applyAlignment="0" applyProtection="0">
      <alignment vertical="center"/>
    </xf>
    <xf numFmtId="0" fontId="201" fillId="64" borderId="193" applyNumberFormat="0" applyAlignment="0" applyProtection="0">
      <alignment vertical="center"/>
    </xf>
    <xf numFmtId="0" fontId="201" fillId="64" borderId="193" applyNumberFormat="0" applyAlignment="0" applyProtection="0">
      <alignment vertical="center"/>
    </xf>
    <xf numFmtId="0" fontId="201" fillId="64" borderId="193" applyNumberFormat="0" applyAlignment="0" applyProtection="0">
      <alignment vertical="center"/>
    </xf>
    <xf numFmtId="0" fontId="201" fillId="64" borderId="193" applyNumberFormat="0" applyAlignment="0" applyProtection="0">
      <alignment vertical="center"/>
    </xf>
    <xf numFmtId="0" fontId="201" fillId="64" borderId="193" applyNumberFormat="0" applyAlignment="0" applyProtection="0">
      <alignment vertical="center"/>
    </xf>
    <xf numFmtId="0" fontId="201" fillId="64" borderId="193" applyNumberFormat="0" applyAlignment="0" applyProtection="0">
      <alignment vertical="center"/>
    </xf>
    <xf numFmtId="0" fontId="201" fillId="64" borderId="193" applyNumberFormat="0" applyAlignment="0" applyProtection="0">
      <alignment vertical="center"/>
    </xf>
    <xf numFmtId="0" fontId="201" fillId="64" borderId="193" applyNumberFormat="0" applyAlignment="0" applyProtection="0">
      <alignment vertical="center"/>
    </xf>
    <xf numFmtId="0" fontId="201" fillId="64" borderId="193" applyNumberFormat="0" applyAlignment="0" applyProtection="0">
      <alignment vertical="center"/>
    </xf>
    <xf numFmtId="0" fontId="201" fillId="64" borderId="193" applyNumberFormat="0" applyAlignment="0" applyProtection="0">
      <alignment vertical="center"/>
    </xf>
    <xf numFmtId="0" fontId="201" fillId="64" borderId="193" applyNumberFormat="0" applyAlignment="0" applyProtection="0">
      <alignment vertical="center"/>
    </xf>
    <xf numFmtId="0" fontId="201" fillId="64" borderId="193" applyNumberFormat="0" applyAlignment="0" applyProtection="0">
      <alignment vertical="center"/>
    </xf>
    <xf numFmtId="0" fontId="201" fillId="64" borderId="193" applyNumberFormat="0" applyAlignment="0" applyProtection="0">
      <alignment vertical="center"/>
    </xf>
    <xf numFmtId="0" fontId="201" fillId="64" borderId="193" applyNumberFormat="0" applyAlignment="0" applyProtection="0">
      <alignment vertical="center"/>
    </xf>
    <xf numFmtId="0" fontId="201" fillId="64" borderId="193" applyNumberFormat="0" applyAlignment="0" applyProtection="0">
      <alignment vertical="center"/>
    </xf>
    <xf numFmtId="0" fontId="34" fillId="28" borderId="14" applyNumberFormat="0" applyAlignment="0" applyProtection="0">
      <alignment vertical="center"/>
    </xf>
    <xf numFmtId="0" fontId="34" fillId="28" borderId="14" applyNumberFormat="0" applyAlignment="0" applyProtection="0">
      <alignment vertical="center"/>
    </xf>
    <xf numFmtId="0" fontId="201" fillId="64" borderId="193" applyNumberFormat="0" applyAlignment="0" applyProtection="0">
      <alignment vertical="center"/>
    </xf>
    <xf numFmtId="0" fontId="201" fillId="64" borderId="193" applyNumberFormat="0" applyAlignment="0" applyProtection="0">
      <alignment vertical="center"/>
    </xf>
    <xf numFmtId="0" fontId="201" fillId="64" borderId="193" applyNumberFormat="0" applyAlignment="0" applyProtection="0">
      <alignment vertical="center"/>
    </xf>
    <xf numFmtId="0" fontId="201" fillId="64" borderId="193" applyNumberFormat="0" applyAlignment="0" applyProtection="0">
      <alignment vertical="center"/>
    </xf>
    <xf numFmtId="0" fontId="201" fillId="64" borderId="193" applyNumberFormat="0" applyAlignment="0" applyProtection="0">
      <alignment vertical="center"/>
    </xf>
    <xf numFmtId="0" fontId="201" fillId="64" borderId="193" applyNumberFormat="0" applyAlignment="0" applyProtection="0">
      <alignment vertical="center"/>
    </xf>
    <xf numFmtId="0" fontId="201" fillId="64" borderId="193" applyNumberFormat="0" applyAlignment="0" applyProtection="0">
      <alignment vertical="center"/>
    </xf>
    <xf numFmtId="0" fontId="201" fillId="64" borderId="193" applyNumberFormat="0" applyAlignment="0" applyProtection="0">
      <alignment vertical="center"/>
    </xf>
    <xf numFmtId="0" fontId="201" fillId="64" borderId="193" applyNumberFormat="0" applyAlignment="0" applyProtection="0">
      <alignment vertical="center"/>
    </xf>
    <xf numFmtId="0" fontId="201" fillId="64" borderId="193" applyNumberFormat="0" applyAlignment="0" applyProtection="0">
      <alignment vertical="center"/>
    </xf>
    <xf numFmtId="0" fontId="34" fillId="28" borderId="14" applyNumberFormat="0" applyAlignment="0" applyProtection="0">
      <alignment vertical="center"/>
    </xf>
    <xf numFmtId="0" fontId="201" fillId="64" borderId="193" applyNumberFormat="0" applyAlignment="0" applyProtection="0">
      <alignment vertical="center"/>
    </xf>
    <xf numFmtId="0" fontId="201" fillId="64" borderId="193" applyNumberFormat="0" applyAlignment="0" applyProtection="0">
      <alignment vertical="center"/>
    </xf>
    <xf numFmtId="0" fontId="201" fillId="64" borderId="193" applyNumberFormat="0" applyAlignment="0" applyProtection="0">
      <alignment vertical="center"/>
    </xf>
    <xf numFmtId="0" fontId="201" fillId="64" borderId="193" applyNumberFormat="0" applyAlignment="0" applyProtection="0">
      <alignment vertical="center"/>
    </xf>
    <xf numFmtId="0" fontId="201" fillId="64" borderId="193" applyNumberFormat="0" applyAlignment="0" applyProtection="0">
      <alignment vertical="center"/>
    </xf>
    <xf numFmtId="0" fontId="201" fillId="64" borderId="193" applyNumberFormat="0" applyAlignment="0" applyProtection="0">
      <alignment vertical="center"/>
    </xf>
    <xf numFmtId="0" fontId="201" fillId="64" borderId="193" applyNumberFormat="0" applyAlignment="0" applyProtection="0">
      <alignment vertical="center"/>
    </xf>
    <xf numFmtId="0" fontId="201" fillId="64" borderId="193" applyNumberFormat="0" applyAlignment="0" applyProtection="0">
      <alignment vertical="center"/>
    </xf>
    <xf numFmtId="0" fontId="201" fillId="64" borderId="193" applyNumberFormat="0" applyAlignment="0" applyProtection="0">
      <alignment vertical="center"/>
    </xf>
    <xf numFmtId="0" fontId="201" fillId="64" borderId="193" applyNumberFormat="0" applyAlignment="0" applyProtection="0">
      <alignment vertical="center"/>
    </xf>
    <xf numFmtId="0" fontId="201" fillId="64" borderId="193" applyNumberFormat="0" applyAlignment="0" applyProtection="0">
      <alignment vertical="center"/>
    </xf>
    <xf numFmtId="0" fontId="201" fillId="64" borderId="193" applyNumberFormat="0" applyAlignment="0" applyProtection="0">
      <alignment vertical="center"/>
    </xf>
    <xf numFmtId="224" fontId="175" fillId="0" borderId="0">
      <alignment vertical="center"/>
    </xf>
    <xf numFmtId="224" fontId="175" fillId="0" borderId="0">
      <alignment vertical="center"/>
    </xf>
    <xf numFmtId="224" fontId="176" fillId="0" borderId="0">
      <alignment vertical="center"/>
    </xf>
    <xf numFmtId="41" fontId="70" fillId="0" borderId="0" applyFont="0" applyFill="0" applyBorder="0" applyAlignment="0" applyProtection="0"/>
    <xf numFmtId="41" fontId="4" fillId="0" borderId="0" applyFont="0" applyFill="0" applyBorder="0" applyAlignment="0" applyProtection="0"/>
    <xf numFmtId="41" fontId="3" fillId="0" borderId="0" applyFont="0" applyFill="0" applyBorder="0" applyAlignment="0" applyProtection="0">
      <alignment vertical="center"/>
    </xf>
    <xf numFmtId="189" fontId="70" fillId="0" borderId="0" applyFill="0" applyBorder="0" applyProtection="0">
      <alignment vertical="center"/>
    </xf>
    <xf numFmtId="189" fontId="70" fillId="0" borderId="0" applyFill="0" applyBorder="0" applyProtection="0">
      <alignment vertical="center"/>
    </xf>
    <xf numFmtId="41" fontId="70" fillId="0" borderId="0" applyFont="0" applyFill="0" applyBorder="0" applyAlignment="0" applyProtection="0">
      <alignment vertical="center"/>
    </xf>
    <xf numFmtId="41" fontId="27" fillId="0" borderId="0" applyFont="0" applyFill="0" applyBorder="0" applyAlignment="0" applyProtection="0">
      <alignment vertical="center"/>
    </xf>
    <xf numFmtId="41" fontId="27" fillId="0" borderId="0" applyFont="0" applyFill="0" applyBorder="0" applyAlignment="0" applyProtection="0">
      <alignment vertical="center"/>
    </xf>
    <xf numFmtId="41" fontId="70" fillId="0" borderId="0" applyFont="0" applyFill="0" applyBorder="0" applyAlignment="0" applyProtection="0"/>
    <xf numFmtId="41" fontId="70" fillId="0" borderId="0" applyFont="0" applyFill="0" applyBorder="0" applyAlignment="0" applyProtection="0">
      <alignment vertical="center"/>
    </xf>
    <xf numFmtId="41" fontId="4" fillId="0" borderId="0" applyFont="0" applyFill="0" applyBorder="0" applyAlignment="0" applyProtection="0">
      <alignment vertical="center"/>
    </xf>
    <xf numFmtId="41" fontId="70" fillId="0" borderId="0" applyFont="0" applyFill="0" applyBorder="0" applyAlignment="0" applyProtection="0">
      <alignment vertical="center"/>
    </xf>
    <xf numFmtId="41" fontId="4" fillId="0" borderId="0" applyFont="0" applyFill="0" applyBorder="0" applyAlignment="0" applyProtection="0">
      <alignment vertical="center"/>
    </xf>
    <xf numFmtId="41" fontId="27" fillId="0" borderId="0" applyFont="0" applyFill="0" applyBorder="0" applyAlignment="0" applyProtection="0">
      <alignment vertical="center"/>
    </xf>
    <xf numFmtId="41" fontId="27" fillId="0" borderId="0" applyFont="0" applyFill="0" applyBorder="0" applyAlignment="0" applyProtection="0">
      <alignment vertical="center"/>
    </xf>
    <xf numFmtId="41" fontId="27" fillId="0" borderId="0" applyFont="0" applyFill="0" applyBorder="0" applyAlignment="0" applyProtection="0">
      <alignment vertical="center"/>
    </xf>
    <xf numFmtId="41" fontId="27" fillId="0" borderId="0" applyFont="0" applyFill="0" applyBorder="0" applyAlignment="0" applyProtection="0">
      <alignment vertical="center"/>
    </xf>
    <xf numFmtId="41" fontId="27" fillId="0" borderId="0" applyFont="0" applyFill="0" applyBorder="0" applyAlignment="0" applyProtection="0">
      <alignment vertical="center"/>
    </xf>
    <xf numFmtId="41" fontId="27" fillId="0" borderId="0" applyFont="0" applyFill="0" applyBorder="0" applyAlignment="0" applyProtection="0">
      <alignment vertical="center"/>
    </xf>
    <xf numFmtId="41" fontId="70" fillId="0" borderId="0" applyFont="0" applyFill="0" applyBorder="0" applyAlignment="0" applyProtection="0">
      <alignment vertical="center"/>
    </xf>
    <xf numFmtId="204" fontId="15" fillId="0" borderId="0" applyFont="0" applyFill="0" applyBorder="0" applyAlignment="0" applyProtection="0"/>
    <xf numFmtId="41" fontId="70" fillId="0" borderId="0" applyFont="0" applyFill="0" applyBorder="0" applyAlignment="0" applyProtection="0">
      <alignment vertical="center"/>
    </xf>
    <xf numFmtId="41" fontId="27" fillId="0" borderId="0" applyFont="0" applyFill="0" applyBorder="0" applyAlignment="0" applyProtection="0">
      <alignment vertical="center"/>
    </xf>
    <xf numFmtId="41" fontId="70" fillId="0" borderId="0" applyFont="0" applyFill="0" applyBorder="0" applyAlignment="0" applyProtection="0">
      <alignment vertical="center"/>
    </xf>
    <xf numFmtId="41" fontId="70" fillId="0" borderId="0" applyFont="0" applyFill="0" applyBorder="0" applyAlignment="0" applyProtection="0">
      <alignment vertical="center"/>
    </xf>
    <xf numFmtId="41" fontId="70" fillId="0" borderId="0" applyFont="0" applyFill="0" applyBorder="0" applyAlignment="0" applyProtection="0">
      <alignment vertical="center"/>
    </xf>
    <xf numFmtId="41" fontId="89" fillId="0" borderId="0" applyFont="0" applyFill="0" applyBorder="0" applyAlignment="0" applyProtection="0">
      <alignment vertical="center"/>
    </xf>
    <xf numFmtId="189" fontId="70" fillId="0" borderId="0" applyFill="0" applyBorder="0" applyProtection="0">
      <alignment vertical="center"/>
    </xf>
    <xf numFmtId="189" fontId="70" fillId="0" borderId="0" applyFill="0" applyBorder="0" applyProtection="0">
      <alignment vertical="center"/>
    </xf>
    <xf numFmtId="189" fontId="70" fillId="0" borderId="0" applyFill="0" applyBorder="0" applyProtection="0">
      <alignment vertical="center"/>
    </xf>
    <xf numFmtId="204" fontId="15" fillId="0" borderId="0" applyFont="0" applyFill="0" applyBorder="0" applyAlignment="0" applyProtection="0"/>
    <xf numFmtId="189" fontId="70" fillId="0" borderId="0" applyFill="0" applyBorder="0" applyProtection="0">
      <alignment vertical="center"/>
    </xf>
    <xf numFmtId="189" fontId="70" fillId="0" borderId="0" applyFill="0" applyBorder="0" applyProtection="0">
      <alignment vertical="center"/>
    </xf>
    <xf numFmtId="189" fontId="70" fillId="0" borderId="0" applyFill="0" applyBorder="0" applyProtection="0">
      <alignment vertical="center"/>
    </xf>
    <xf numFmtId="41" fontId="27" fillId="0" borderId="0" applyFont="0" applyFill="0" applyBorder="0" applyAlignment="0" applyProtection="0">
      <alignment vertical="center"/>
    </xf>
    <xf numFmtId="189" fontId="70" fillId="0" borderId="0" applyFill="0" applyBorder="0" applyProtection="0">
      <alignment vertical="center"/>
    </xf>
    <xf numFmtId="189" fontId="70" fillId="0" borderId="0" applyFill="0" applyBorder="0" applyProtection="0">
      <alignment vertical="center"/>
    </xf>
    <xf numFmtId="189" fontId="70" fillId="0" borderId="0" applyFill="0" applyBorder="0" applyProtection="0">
      <alignment vertical="center"/>
    </xf>
    <xf numFmtId="189" fontId="70" fillId="0" borderId="0" applyFill="0" applyBorder="0" applyProtection="0">
      <alignment vertical="center"/>
    </xf>
    <xf numFmtId="41" fontId="27" fillId="0" borderId="0" applyFont="0" applyFill="0" applyBorder="0" applyAlignment="0" applyProtection="0">
      <alignment vertical="center"/>
    </xf>
    <xf numFmtId="41" fontId="4" fillId="0" borderId="0" applyFont="0" applyFill="0" applyBorder="0" applyAlignment="0" applyProtection="0">
      <alignment vertical="center"/>
    </xf>
    <xf numFmtId="41" fontId="4" fillId="0" borderId="0" applyFont="0" applyFill="0" applyBorder="0" applyAlignment="0" applyProtection="0">
      <alignment vertical="center"/>
    </xf>
    <xf numFmtId="41" fontId="4" fillId="0" borderId="0" applyFont="0" applyFill="0" applyBorder="0" applyAlignment="0" applyProtection="0">
      <alignment vertical="center"/>
    </xf>
    <xf numFmtId="41" fontId="4" fillId="0" borderId="0" applyFont="0" applyFill="0" applyBorder="0" applyAlignment="0" applyProtection="0">
      <alignment vertical="center"/>
    </xf>
    <xf numFmtId="41" fontId="4" fillId="0" borderId="0" applyFont="0" applyFill="0" applyBorder="0" applyAlignment="0" applyProtection="0"/>
    <xf numFmtId="41" fontId="4" fillId="0" borderId="0" applyFont="0" applyFill="0" applyBorder="0" applyAlignment="0" applyProtection="0"/>
    <xf numFmtId="41" fontId="3" fillId="0" borderId="0" applyFont="0" applyFill="0" applyBorder="0" applyAlignment="0" applyProtection="0">
      <alignment vertical="center"/>
    </xf>
    <xf numFmtId="41" fontId="4" fillId="0" borderId="0" applyFont="0" applyFill="0" applyBorder="0" applyAlignment="0" applyProtection="0">
      <alignment vertical="center"/>
    </xf>
    <xf numFmtId="41" fontId="4" fillId="0" borderId="0" applyFont="0" applyFill="0" applyBorder="0" applyAlignment="0" applyProtection="0">
      <alignment vertical="center"/>
    </xf>
    <xf numFmtId="41" fontId="3" fillId="0" borderId="0" applyFont="0" applyFill="0" applyBorder="0" applyAlignment="0" applyProtection="0">
      <alignment vertical="center"/>
    </xf>
    <xf numFmtId="41" fontId="3" fillId="0" borderId="0" applyFont="0" applyFill="0" applyBorder="0" applyAlignment="0" applyProtection="0">
      <alignment vertical="center"/>
    </xf>
    <xf numFmtId="200" fontId="15" fillId="0" borderId="0" applyFont="0" applyFill="0" applyBorder="0" applyAlignment="0" applyProtection="0"/>
    <xf numFmtId="43" fontId="27" fillId="0" borderId="0" applyFont="0" applyFill="0" applyBorder="0" applyAlignment="0" applyProtection="0">
      <alignment vertical="center"/>
    </xf>
    <xf numFmtId="43" fontId="27" fillId="0" borderId="0" applyFont="0" applyFill="0" applyBorder="0" applyAlignment="0" applyProtection="0">
      <alignment vertical="center"/>
    </xf>
    <xf numFmtId="4" fontId="184" fillId="0" borderId="0">
      <protection locked="0"/>
    </xf>
    <xf numFmtId="200" fontId="15" fillId="0" borderId="0" applyFont="0" applyFill="0" applyBorder="0" applyAlignment="0" applyProtection="0"/>
    <xf numFmtId="225" fontId="15" fillId="0" borderId="0" applyFont="0" applyFill="0" applyBorder="0" applyAlignment="0" applyProtection="0"/>
    <xf numFmtId="0" fontId="16" fillId="0" borderId="0"/>
    <xf numFmtId="0" fontId="16" fillId="0" borderId="0"/>
    <xf numFmtId="0" fontId="16" fillId="0" borderId="0"/>
    <xf numFmtId="0" fontId="108"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202" fillId="0" borderId="51"/>
    <xf numFmtId="0" fontId="202" fillId="0" borderId="51"/>
    <xf numFmtId="0" fontId="124" fillId="0" borderId="51"/>
    <xf numFmtId="0" fontId="203" fillId="0" borderId="194" applyNumberFormat="0" applyFill="0" applyAlignment="0" applyProtection="0">
      <alignment vertical="center"/>
    </xf>
    <xf numFmtId="0" fontId="203" fillId="0" borderId="194" applyNumberFormat="0" applyFill="0" applyAlignment="0" applyProtection="0">
      <alignment vertical="center"/>
    </xf>
    <xf numFmtId="0" fontId="203" fillId="0" borderId="194" applyNumberFormat="0" applyFill="0" applyAlignment="0" applyProtection="0">
      <alignment vertical="center"/>
    </xf>
    <xf numFmtId="0" fontId="203" fillId="0" borderId="194" applyNumberFormat="0" applyFill="0" applyAlignment="0" applyProtection="0">
      <alignment vertical="center"/>
    </xf>
    <xf numFmtId="0" fontId="203" fillId="0" borderId="194" applyNumberFormat="0" applyFill="0" applyAlignment="0" applyProtection="0">
      <alignment vertical="center"/>
    </xf>
    <xf numFmtId="0" fontId="203" fillId="0" borderId="194" applyNumberFormat="0" applyFill="0" applyAlignment="0" applyProtection="0">
      <alignment vertical="center"/>
    </xf>
    <xf numFmtId="0" fontId="203" fillId="0" borderId="194" applyNumberFormat="0" applyFill="0" applyAlignment="0" applyProtection="0">
      <alignment vertical="center"/>
    </xf>
    <xf numFmtId="0" fontId="203" fillId="0" borderId="194" applyNumberFormat="0" applyFill="0" applyAlignment="0" applyProtection="0">
      <alignment vertical="center"/>
    </xf>
    <xf numFmtId="0" fontId="203" fillId="0" borderId="194" applyNumberFormat="0" applyFill="0" applyAlignment="0" applyProtection="0">
      <alignment vertical="center"/>
    </xf>
    <xf numFmtId="0" fontId="203" fillId="0" borderId="194" applyNumberFormat="0" applyFill="0" applyAlignment="0" applyProtection="0">
      <alignment vertical="center"/>
    </xf>
    <xf numFmtId="0" fontId="203" fillId="0" borderId="194" applyNumberFormat="0" applyFill="0" applyAlignment="0" applyProtection="0">
      <alignment vertical="center"/>
    </xf>
    <xf numFmtId="0" fontId="203" fillId="0" borderId="194" applyNumberFormat="0" applyFill="0" applyAlignment="0" applyProtection="0">
      <alignment vertical="center"/>
    </xf>
    <xf numFmtId="0" fontId="203" fillId="0" borderId="194" applyNumberFormat="0" applyFill="0" applyAlignment="0" applyProtection="0">
      <alignment vertical="center"/>
    </xf>
    <xf numFmtId="0" fontId="203" fillId="0" borderId="194" applyNumberFormat="0" applyFill="0" applyAlignment="0" applyProtection="0">
      <alignment vertical="center"/>
    </xf>
    <xf numFmtId="0" fontId="203" fillId="0" borderId="194" applyNumberFormat="0" applyFill="0" applyAlignment="0" applyProtection="0">
      <alignment vertical="center"/>
    </xf>
    <xf numFmtId="0" fontId="203" fillId="0" borderId="194" applyNumberFormat="0" applyFill="0" applyAlignment="0" applyProtection="0">
      <alignment vertical="center"/>
    </xf>
    <xf numFmtId="0" fontId="203" fillId="0" borderId="194" applyNumberFormat="0" applyFill="0" applyAlignment="0" applyProtection="0">
      <alignment vertical="center"/>
    </xf>
    <xf numFmtId="0" fontId="203" fillId="0" borderId="194" applyNumberFormat="0" applyFill="0" applyAlignment="0" applyProtection="0">
      <alignment vertical="center"/>
    </xf>
    <xf numFmtId="0" fontId="203" fillId="0" borderId="194" applyNumberFormat="0" applyFill="0" applyAlignment="0" applyProtection="0">
      <alignment vertical="center"/>
    </xf>
    <xf numFmtId="0" fontId="203" fillId="0" borderId="194" applyNumberFormat="0" applyFill="0" applyAlignment="0" applyProtection="0">
      <alignment vertical="center"/>
    </xf>
    <xf numFmtId="0" fontId="35" fillId="0" borderId="15" applyNumberFormat="0" applyFill="0" applyAlignment="0" applyProtection="0">
      <alignment vertical="center"/>
    </xf>
    <xf numFmtId="0" fontId="29" fillId="0" borderId="211" applyNumberFormat="0" applyFill="0" applyAlignment="0" applyProtection="0">
      <alignment vertical="center"/>
    </xf>
    <xf numFmtId="0" fontId="203" fillId="0" borderId="194" applyNumberFormat="0" applyFill="0" applyAlignment="0" applyProtection="0">
      <alignment vertical="center"/>
    </xf>
    <xf numFmtId="0" fontId="203" fillId="0" borderId="194" applyNumberFormat="0" applyFill="0" applyAlignment="0" applyProtection="0">
      <alignment vertical="center"/>
    </xf>
    <xf numFmtId="0" fontId="203" fillId="0" borderId="194" applyNumberFormat="0" applyFill="0" applyAlignment="0" applyProtection="0">
      <alignment vertical="center"/>
    </xf>
    <xf numFmtId="0" fontId="203" fillId="0" borderId="194" applyNumberFormat="0" applyFill="0" applyAlignment="0" applyProtection="0">
      <alignment vertical="center"/>
    </xf>
    <xf numFmtId="0" fontId="203" fillId="0" borderId="194" applyNumberFormat="0" applyFill="0" applyAlignment="0" applyProtection="0">
      <alignment vertical="center"/>
    </xf>
    <xf numFmtId="0" fontId="203" fillId="0" borderId="194" applyNumberFormat="0" applyFill="0" applyAlignment="0" applyProtection="0">
      <alignment vertical="center"/>
    </xf>
    <xf numFmtId="0" fontId="203" fillId="0" borderId="194" applyNumberFormat="0" applyFill="0" applyAlignment="0" applyProtection="0">
      <alignment vertical="center"/>
    </xf>
    <xf numFmtId="0" fontId="203" fillId="0" borderId="194" applyNumberFormat="0" applyFill="0" applyAlignment="0" applyProtection="0">
      <alignment vertical="center"/>
    </xf>
    <xf numFmtId="0" fontId="203" fillId="0" borderId="194" applyNumberFormat="0" applyFill="0" applyAlignment="0" applyProtection="0">
      <alignment vertical="center"/>
    </xf>
    <xf numFmtId="0" fontId="203" fillId="0" borderId="194" applyNumberFormat="0" applyFill="0" applyAlignment="0" applyProtection="0">
      <alignment vertical="center"/>
    </xf>
    <xf numFmtId="0" fontId="35" fillId="0" borderId="15" applyNumberFormat="0" applyFill="0" applyAlignment="0" applyProtection="0">
      <alignment vertical="center"/>
    </xf>
    <xf numFmtId="0" fontId="203" fillId="0" borderId="194" applyNumberFormat="0" applyFill="0" applyAlignment="0" applyProtection="0">
      <alignment vertical="center"/>
    </xf>
    <xf numFmtId="0" fontId="203" fillId="0" borderId="194" applyNumberFormat="0" applyFill="0" applyAlignment="0" applyProtection="0">
      <alignment vertical="center"/>
    </xf>
    <xf numFmtId="0" fontId="203" fillId="0" borderId="194" applyNumberFormat="0" applyFill="0" applyAlignment="0" applyProtection="0">
      <alignment vertical="center"/>
    </xf>
    <xf numFmtId="0" fontId="203" fillId="0" borderId="194" applyNumberFormat="0" applyFill="0" applyAlignment="0" applyProtection="0">
      <alignment vertical="center"/>
    </xf>
    <xf numFmtId="0" fontId="203" fillId="0" borderId="194" applyNumberFormat="0" applyFill="0" applyAlignment="0" applyProtection="0">
      <alignment vertical="center"/>
    </xf>
    <xf numFmtId="0" fontId="203" fillId="0" borderId="194" applyNumberFormat="0" applyFill="0" applyAlignment="0" applyProtection="0">
      <alignment vertical="center"/>
    </xf>
    <xf numFmtId="0" fontId="203" fillId="0" borderId="194" applyNumberFormat="0" applyFill="0" applyAlignment="0" applyProtection="0">
      <alignment vertical="center"/>
    </xf>
    <xf numFmtId="0" fontId="203" fillId="0" borderId="194" applyNumberFormat="0" applyFill="0" applyAlignment="0" applyProtection="0">
      <alignment vertical="center"/>
    </xf>
    <xf numFmtId="0" fontId="203" fillId="0" borderId="194" applyNumberFormat="0" applyFill="0" applyAlignment="0" applyProtection="0">
      <alignment vertical="center"/>
    </xf>
    <xf numFmtId="0" fontId="203" fillId="0" borderId="194" applyNumberFormat="0" applyFill="0" applyAlignment="0" applyProtection="0">
      <alignment vertical="center"/>
    </xf>
    <xf numFmtId="0" fontId="203" fillId="0" borderId="194" applyNumberFormat="0" applyFill="0" applyAlignment="0" applyProtection="0">
      <alignment vertical="center"/>
    </xf>
    <xf numFmtId="0" fontId="203" fillId="0" borderId="194" applyNumberFormat="0" applyFill="0" applyAlignment="0" applyProtection="0">
      <alignment vertical="center"/>
    </xf>
    <xf numFmtId="0" fontId="18" fillId="0" borderId="0" applyNumberFormat="0" applyFill="0" applyBorder="0" applyAlignment="0" applyProtection="0">
      <alignment vertical="top"/>
      <protection locked="0"/>
    </xf>
    <xf numFmtId="226" fontId="146" fillId="0" borderId="5" applyBorder="0">
      <alignment vertical="center"/>
    </xf>
    <xf numFmtId="226" fontId="146" fillId="0" borderId="5" applyBorder="0">
      <alignment vertical="center"/>
    </xf>
    <xf numFmtId="226" fontId="146" fillId="0" borderId="5" applyBorder="0">
      <alignment vertical="center"/>
    </xf>
    <xf numFmtId="226" fontId="146" fillId="0" borderId="5" applyBorder="0">
      <alignment vertical="center"/>
    </xf>
    <xf numFmtId="226" fontId="146" fillId="0" borderId="5" applyBorder="0">
      <alignment vertical="center"/>
    </xf>
    <xf numFmtId="226" fontId="146" fillId="0" borderId="5" applyBorder="0">
      <alignment vertical="center"/>
    </xf>
    <xf numFmtId="226" fontId="146" fillId="0" borderId="5" applyBorder="0">
      <alignment vertical="center"/>
    </xf>
    <xf numFmtId="226" fontId="146" fillId="0" borderId="5" applyBorder="0">
      <alignment vertical="center"/>
    </xf>
    <xf numFmtId="226" fontId="146" fillId="0" borderId="5" applyBorder="0">
      <alignment vertical="center"/>
    </xf>
    <xf numFmtId="226" fontId="146" fillId="0" borderId="5" applyBorder="0">
      <alignment vertical="center"/>
    </xf>
    <xf numFmtId="226" fontId="146" fillId="0" borderId="5" applyBorder="0">
      <alignment vertical="center"/>
    </xf>
    <xf numFmtId="226" fontId="146" fillId="0" borderId="5" applyBorder="0">
      <alignment vertical="center"/>
    </xf>
    <xf numFmtId="226" fontId="146" fillId="0" borderId="5" applyBorder="0">
      <alignment vertical="center"/>
    </xf>
    <xf numFmtId="226" fontId="146" fillId="0" borderId="5" applyBorder="0">
      <alignment vertical="center"/>
    </xf>
    <xf numFmtId="226" fontId="146" fillId="0" borderId="5" applyBorder="0">
      <alignment vertical="center"/>
    </xf>
    <xf numFmtId="226" fontId="146" fillId="0" borderId="5" applyBorder="0">
      <alignment vertical="center"/>
    </xf>
    <xf numFmtId="226" fontId="146" fillId="0" borderId="5" applyBorder="0">
      <alignment vertical="center"/>
    </xf>
    <xf numFmtId="226" fontId="146" fillId="0" borderId="5" applyBorder="0">
      <alignment vertical="center"/>
    </xf>
    <xf numFmtId="226" fontId="146" fillId="0" borderId="5" applyBorder="0">
      <alignment vertical="center"/>
    </xf>
    <xf numFmtId="226" fontId="146" fillId="0" borderId="5" applyBorder="0">
      <alignment vertical="center"/>
    </xf>
    <xf numFmtId="226" fontId="146" fillId="0" borderId="5" applyBorder="0">
      <alignment vertical="center"/>
    </xf>
    <xf numFmtId="226" fontId="146" fillId="0" borderId="5" applyBorder="0">
      <alignment vertical="center"/>
    </xf>
    <xf numFmtId="226" fontId="146" fillId="0" borderId="5" applyBorder="0">
      <alignment vertical="center"/>
    </xf>
    <xf numFmtId="226" fontId="146" fillId="0" borderId="5" applyBorder="0">
      <alignment vertical="center"/>
    </xf>
    <xf numFmtId="226" fontId="146" fillId="0" borderId="5" applyBorder="0">
      <alignment vertical="center"/>
    </xf>
    <xf numFmtId="226" fontId="146" fillId="0" borderId="5" applyBorder="0">
      <alignment vertical="center"/>
    </xf>
    <xf numFmtId="226" fontId="146" fillId="0" borderId="5" applyBorder="0">
      <alignment vertical="center"/>
    </xf>
    <xf numFmtId="226" fontId="146" fillId="0" borderId="5" applyBorder="0">
      <alignment vertical="center"/>
    </xf>
    <xf numFmtId="226" fontId="146" fillId="0" borderId="5" applyBorder="0">
      <alignment vertical="center"/>
    </xf>
    <xf numFmtId="226" fontId="146" fillId="0" borderId="5" applyBorder="0">
      <alignment vertical="center"/>
    </xf>
    <xf numFmtId="226" fontId="146" fillId="0" borderId="5" applyBorder="0">
      <alignment vertical="center"/>
    </xf>
    <xf numFmtId="226" fontId="146" fillId="0" borderId="5" applyBorder="0">
      <alignment vertical="center"/>
    </xf>
    <xf numFmtId="226" fontId="146" fillId="0" borderId="5" applyBorder="0">
      <alignment vertical="center"/>
    </xf>
    <xf numFmtId="226" fontId="146" fillId="0" borderId="5" applyBorder="0">
      <alignment vertical="center"/>
    </xf>
    <xf numFmtId="226" fontId="146" fillId="0" borderId="5" applyBorder="0">
      <alignment vertical="center"/>
    </xf>
    <xf numFmtId="226" fontId="146" fillId="0" borderId="5" applyBorder="0">
      <alignment vertical="center"/>
    </xf>
    <xf numFmtId="226" fontId="146" fillId="0" borderId="5" applyBorder="0">
      <alignment vertical="center"/>
    </xf>
    <xf numFmtId="226" fontId="146" fillId="0" borderId="5" applyBorder="0">
      <alignment vertical="center"/>
    </xf>
    <xf numFmtId="226" fontId="146" fillId="0" borderId="5" applyBorder="0">
      <alignment vertical="center"/>
    </xf>
    <xf numFmtId="226" fontId="146" fillId="0" borderId="5" applyBorder="0">
      <alignment vertical="center"/>
    </xf>
    <xf numFmtId="226" fontId="146" fillId="0" borderId="5" applyBorder="0">
      <alignment vertical="center"/>
    </xf>
    <xf numFmtId="226" fontId="146" fillId="0" borderId="5" applyBorder="0">
      <alignment vertical="center"/>
    </xf>
    <xf numFmtId="226" fontId="146" fillId="0" borderId="5" applyBorder="0">
      <alignment vertical="center"/>
    </xf>
    <xf numFmtId="226" fontId="146" fillId="0" borderId="5" applyBorder="0">
      <alignment vertical="center"/>
    </xf>
    <xf numFmtId="226" fontId="146" fillId="0" borderId="5" applyBorder="0">
      <alignment vertical="center"/>
    </xf>
    <xf numFmtId="226" fontId="146" fillId="0" borderId="5" applyBorder="0">
      <alignment vertical="center"/>
    </xf>
    <xf numFmtId="226" fontId="146" fillId="0" borderId="5" applyBorder="0">
      <alignment vertical="center"/>
    </xf>
    <xf numFmtId="226" fontId="146" fillId="0" borderId="5" applyBorder="0">
      <alignment vertical="center"/>
    </xf>
    <xf numFmtId="226" fontId="146" fillId="0" borderId="5" applyBorder="0">
      <alignment vertical="center"/>
    </xf>
    <xf numFmtId="226" fontId="146" fillId="0" borderId="5" applyBorder="0">
      <alignment vertical="center"/>
    </xf>
    <xf numFmtId="226" fontId="146" fillId="0" borderId="5" applyBorder="0">
      <alignment vertical="center"/>
    </xf>
    <xf numFmtId="226" fontId="146" fillId="0" borderId="5" applyBorder="0">
      <alignment vertical="center"/>
    </xf>
    <xf numFmtId="226" fontId="146" fillId="0" borderId="5" applyBorder="0">
      <alignment vertical="center"/>
    </xf>
    <xf numFmtId="226" fontId="146" fillId="0" borderId="5" applyBorder="0">
      <alignment vertical="center"/>
    </xf>
    <xf numFmtId="226" fontId="146" fillId="0" borderId="5" applyBorder="0">
      <alignment vertical="center"/>
    </xf>
    <xf numFmtId="226" fontId="146" fillId="0" borderId="5" applyBorder="0">
      <alignment vertical="center"/>
    </xf>
    <xf numFmtId="226" fontId="146" fillId="0" borderId="5" applyBorder="0">
      <alignment vertical="center"/>
    </xf>
    <xf numFmtId="226" fontId="146" fillId="0" borderId="5" applyBorder="0">
      <alignment vertical="center"/>
    </xf>
    <xf numFmtId="226" fontId="146" fillId="0" borderId="5" applyBorder="0">
      <alignment vertical="center"/>
    </xf>
    <xf numFmtId="226" fontId="146" fillId="0" borderId="5" applyBorder="0">
      <alignment vertical="center"/>
    </xf>
    <xf numFmtId="226" fontId="146" fillId="0" borderId="5" applyBorder="0">
      <alignment vertical="center"/>
    </xf>
    <xf numFmtId="226" fontId="146" fillId="0" borderId="5" applyBorder="0">
      <alignment vertical="center"/>
    </xf>
    <xf numFmtId="226" fontId="146" fillId="0" borderId="5" applyBorder="0">
      <alignment vertical="center"/>
    </xf>
    <xf numFmtId="226" fontId="146" fillId="0" borderId="5" applyBorder="0">
      <alignment vertical="center"/>
    </xf>
    <xf numFmtId="226" fontId="146" fillId="0" borderId="5" applyBorder="0">
      <alignment vertical="center"/>
    </xf>
    <xf numFmtId="226" fontId="146" fillId="0" borderId="5" applyBorder="0">
      <alignment vertical="center"/>
    </xf>
    <xf numFmtId="226" fontId="146" fillId="0" borderId="5" applyBorder="0">
      <alignment vertical="center"/>
    </xf>
    <xf numFmtId="226" fontId="146" fillId="0" borderId="5" applyBorder="0">
      <alignment vertical="center"/>
    </xf>
    <xf numFmtId="226" fontId="146" fillId="0" borderId="5" applyBorder="0">
      <alignment vertical="center"/>
    </xf>
    <xf numFmtId="226" fontId="146" fillId="0" borderId="5" applyBorder="0">
      <alignment vertical="center"/>
    </xf>
    <xf numFmtId="226" fontId="146" fillId="0" borderId="5" applyBorder="0">
      <alignment vertical="center"/>
    </xf>
    <xf numFmtId="226" fontId="146" fillId="0" borderId="5" applyBorder="0">
      <alignment vertical="center"/>
    </xf>
    <xf numFmtId="226" fontId="146" fillId="0" borderId="5" applyBorder="0">
      <alignment vertical="center"/>
    </xf>
    <xf numFmtId="226" fontId="146" fillId="0" borderId="5" applyBorder="0">
      <alignment vertical="center"/>
    </xf>
    <xf numFmtId="226" fontId="146" fillId="0" borderId="5" applyBorder="0">
      <alignment vertical="center"/>
    </xf>
    <xf numFmtId="226" fontId="146" fillId="0" borderId="5" applyBorder="0">
      <alignment vertical="center"/>
    </xf>
    <xf numFmtId="226" fontId="146" fillId="0" borderId="5" applyBorder="0">
      <alignment vertical="center"/>
    </xf>
    <xf numFmtId="226" fontId="146" fillId="0" borderId="5" applyBorder="0">
      <alignment vertical="center"/>
    </xf>
    <xf numFmtId="226" fontId="146" fillId="0" borderId="5" applyBorder="0">
      <alignment vertical="center"/>
    </xf>
    <xf numFmtId="226" fontId="146" fillId="0" borderId="5" applyBorder="0">
      <alignment vertical="center"/>
    </xf>
    <xf numFmtId="226" fontId="146" fillId="0" borderId="5" applyBorder="0">
      <alignment vertical="center"/>
    </xf>
    <xf numFmtId="226" fontId="146" fillId="0" borderId="5" applyBorder="0">
      <alignment vertical="center"/>
    </xf>
    <xf numFmtId="226" fontId="146" fillId="0" borderId="5" applyBorder="0">
      <alignment vertical="center"/>
    </xf>
    <xf numFmtId="226" fontId="146" fillId="0" borderId="5" applyBorder="0">
      <alignment vertical="center"/>
    </xf>
    <xf numFmtId="226" fontId="146" fillId="0" borderId="5" applyBorder="0">
      <alignment vertical="center"/>
    </xf>
    <xf numFmtId="226" fontId="146" fillId="0" borderId="5" applyBorder="0">
      <alignment vertical="center"/>
    </xf>
    <xf numFmtId="226" fontId="146" fillId="0" borderId="5" applyBorder="0">
      <alignment vertical="center"/>
    </xf>
    <xf numFmtId="226" fontId="146" fillId="0" borderId="5" applyBorder="0">
      <alignment vertical="center"/>
    </xf>
    <xf numFmtId="226" fontId="146" fillId="0" borderId="5" applyBorder="0">
      <alignment vertical="center"/>
    </xf>
    <xf numFmtId="226" fontId="146" fillId="0" borderId="5" applyBorder="0">
      <alignment vertical="center"/>
    </xf>
    <xf numFmtId="226" fontId="146" fillId="0" borderId="5" applyBorder="0">
      <alignment vertical="center"/>
    </xf>
    <xf numFmtId="226" fontId="146" fillId="0" borderId="5" applyBorder="0">
      <alignment vertical="center"/>
    </xf>
    <xf numFmtId="226" fontId="146" fillId="0" borderId="5" applyBorder="0">
      <alignment vertical="center"/>
    </xf>
    <xf numFmtId="226" fontId="146" fillId="0" borderId="5" applyBorder="0">
      <alignment vertical="center"/>
    </xf>
    <xf numFmtId="226" fontId="146" fillId="0" borderId="5" applyBorder="0">
      <alignment vertical="center"/>
    </xf>
    <xf numFmtId="226" fontId="146" fillId="0" borderId="5" applyBorder="0">
      <alignment vertical="center"/>
    </xf>
    <xf numFmtId="226" fontId="146" fillId="0" borderId="5" applyBorder="0">
      <alignment vertical="center"/>
    </xf>
    <xf numFmtId="226" fontId="146" fillId="0" borderId="5" applyBorder="0">
      <alignment vertical="center"/>
    </xf>
    <xf numFmtId="226" fontId="146" fillId="0" borderId="5" applyBorder="0">
      <alignment vertical="center"/>
    </xf>
    <xf numFmtId="226" fontId="146" fillId="0" borderId="5" applyBorder="0">
      <alignment vertical="center"/>
    </xf>
    <xf numFmtId="226" fontId="146" fillId="0" borderId="5" applyBorder="0">
      <alignment vertical="center"/>
    </xf>
    <xf numFmtId="226" fontId="146" fillId="0" borderId="5" applyBorder="0">
      <alignment vertical="center"/>
    </xf>
    <xf numFmtId="226" fontId="146" fillId="0" borderId="5" applyBorder="0">
      <alignment vertical="center"/>
    </xf>
    <xf numFmtId="226" fontId="146" fillId="0" borderId="5" applyBorder="0">
      <alignment vertical="center"/>
    </xf>
    <xf numFmtId="226" fontId="146" fillId="0" borderId="5" applyBorder="0">
      <alignment vertical="center"/>
    </xf>
    <xf numFmtId="226" fontId="146" fillId="0" borderId="5" applyBorder="0">
      <alignment vertical="center"/>
    </xf>
    <xf numFmtId="226" fontId="146" fillId="0" borderId="5" applyBorder="0">
      <alignment vertical="center"/>
    </xf>
    <xf numFmtId="226" fontId="146" fillId="0" borderId="5" applyBorder="0">
      <alignment vertical="center"/>
    </xf>
    <xf numFmtId="226" fontId="146" fillId="0" borderId="5" applyBorder="0">
      <alignment vertical="center"/>
    </xf>
    <xf numFmtId="226" fontId="146" fillId="0" borderId="5" applyBorder="0">
      <alignment vertical="center"/>
    </xf>
    <xf numFmtId="226" fontId="146" fillId="0" borderId="5" applyBorder="0">
      <alignment vertical="center"/>
    </xf>
    <xf numFmtId="226" fontId="146" fillId="0" borderId="5" applyBorder="0">
      <alignment vertical="center"/>
    </xf>
    <xf numFmtId="226" fontId="146" fillId="0" borderId="5" applyBorder="0">
      <alignment vertical="center"/>
    </xf>
    <xf numFmtId="226" fontId="146" fillId="0" borderId="5" applyBorder="0">
      <alignment vertical="center"/>
    </xf>
    <xf numFmtId="226" fontId="146" fillId="0" borderId="5" applyBorder="0">
      <alignment vertical="center"/>
    </xf>
    <xf numFmtId="226" fontId="146" fillId="0" borderId="5" applyBorder="0">
      <alignment vertical="center"/>
    </xf>
    <xf numFmtId="226" fontId="146" fillId="0" borderId="5" applyBorder="0">
      <alignment vertical="center"/>
    </xf>
    <xf numFmtId="226" fontId="146" fillId="0" borderId="5" applyBorder="0">
      <alignment vertical="center"/>
    </xf>
    <xf numFmtId="226" fontId="146" fillId="0" borderId="5" applyBorder="0">
      <alignment vertical="center"/>
    </xf>
    <xf numFmtId="226" fontId="146" fillId="0" borderId="5" applyBorder="0">
      <alignment vertical="center"/>
    </xf>
    <xf numFmtId="226" fontId="146" fillId="0" borderId="5" applyBorder="0">
      <alignment vertical="center"/>
    </xf>
    <xf numFmtId="226" fontId="146" fillId="0" borderId="5" applyBorder="0">
      <alignment vertical="center"/>
    </xf>
    <xf numFmtId="226" fontId="146" fillId="0" borderId="5" applyBorder="0">
      <alignment vertical="center"/>
    </xf>
    <xf numFmtId="226" fontId="146" fillId="0" borderId="5" applyBorder="0">
      <alignment vertical="center"/>
    </xf>
    <xf numFmtId="226" fontId="146" fillId="0" borderId="5" applyBorder="0">
      <alignment vertical="center"/>
    </xf>
    <xf numFmtId="226" fontId="146" fillId="0" borderId="5" applyBorder="0">
      <alignment vertical="center"/>
    </xf>
    <xf numFmtId="226" fontId="146" fillId="0" borderId="5" applyBorder="0">
      <alignment vertical="center"/>
    </xf>
    <xf numFmtId="226" fontId="146" fillId="0" borderId="5" applyBorder="0">
      <alignment vertical="center"/>
    </xf>
    <xf numFmtId="226" fontId="146" fillId="0" borderId="5" applyBorder="0">
      <alignment vertical="center"/>
    </xf>
    <xf numFmtId="226" fontId="146" fillId="0" borderId="5" applyBorder="0">
      <alignment vertical="center"/>
    </xf>
    <xf numFmtId="226" fontId="146" fillId="0" borderId="5" applyBorder="0">
      <alignment vertical="center"/>
    </xf>
    <xf numFmtId="226" fontId="146" fillId="0" borderId="5" applyBorder="0">
      <alignment vertical="center"/>
    </xf>
    <xf numFmtId="226" fontId="146" fillId="0" borderId="5" applyBorder="0">
      <alignment vertical="center"/>
    </xf>
    <xf numFmtId="226" fontId="146" fillId="0" borderId="5" applyBorder="0">
      <alignment vertical="center"/>
    </xf>
    <xf numFmtId="226" fontId="146" fillId="0" borderId="5" applyBorder="0">
      <alignment vertical="center"/>
    </xf>
    <xf numFmtId="226" fontId="146" fillId="0" borderId="5" applyBorder="0">
      <alignment vertical="center"/>
    </xf>
    <xf numFmtId="226" fontId="146" fillId="0" borderId="5" applyBorder="0">
      <alignment vertical="center"/>
    </xf>
    <xf numFmtId="226" fontId="146" fillId="0" borderId="5" applyBorder="0">
      <alignment vertical="center"/>
    </xf>
    <xf numFmtId="226" fontId="146" fillId="0" borderId="5" applyBorder="0">
      <alignment vertical="center"/>
    </xf>
    <xf numFmtId="226" fontId="146" fillId="0" borderId="5" applyBorder="0">
      <alignment vertical="center"/>
    </xf>
    <xf numFmtId="226" fontId="146" fillId="0" borderId="5" applyBorder="0">
      <alignment vertical="center"/>
    </xf>
    <xf numFmtId="226" fontId="146" fillId="0" borderId="5" applyBorder="0">
      <alignment vertical="center"/>
    </xf>
    <xf numFmtId="226" fontId="146" fillId="0" borderId="5" applyBorder="0">
      <alignment vertical="center"/>
    </xf>
    <xf numFmtId="226" fontId="146" fillId="0" borderId="5" applyBorder="0">
      <alignment vertical="center"/>
    </xf>
    <xf numFmtId="226" fontId="146" fillId="0" borderId="5" applyBorder="0">
      <alignment vertical="center"/>
    </xf>
    <xf numFmtId="226" fontId="146" fillId="0" borderId="5" applyBorder="0">
      <alignment vertical="center"/>
    </xf>
    <xf numFmtId="226" fontId="146" fillId="0" borderId="5" applyBorder="0">
      <alignment vertical="center"/>
    </xf>
    <xf numFmtId="226" fontId="146" fillId="0" borderId="5" applyBorder="0">
      <alignment vertical="center"/>
    </xf>
    <xf numFmtId="226" fontId="146" fillId="0" borderId="5" applyBorder="0">
      <alignment vertical="center"/>
    </xf>
    <xf numFmtId="226" fontId="146" fillId="0" borderId="5" applyBorder="0">
      <alignment vertical="center"/>
    </xf>
    <xf numFmtId="226" fontId="146" fillId="0" borderId="5" applyBorder="0">
      <alignment vertical="center"/>
    </xf>
    <xf numFmtId="226" fontId="146" fillId="0" borderId="5" applyBorder="0">
      <alignment vertical="center"/>
    </xf>
    <xf numFmtId="226" fontId="146" fillId="0" borderId="5" applyBorder="0">
      <alignment vertical="center"/>
    </xf>
    <xf numFmtId="226" fontId="146" fillId="0" borderId="5" applyBorder="0">
      <alignment vertical="center"/>
    </xf>
    <xf numFmtId="226" fontId="146" fillId="0" borderId="5" applyBorder="0">
      <alignment vertical="center"/>
    </xf>
    <xf numFmtId="226" fontId="146" fillId="0" borderId="5" applyBorder="0">
      <alignment vertical="center"/>
    </xf>
    <xf numFmtId="226" fontId="146" fillId="0" borderId="5" applyBorder="0">
      <alignment vertical="center"/>
    </xf>
    <xf numFmtId="226" fontId="146" fillId="0" borderId="5" applyBorder="0">
      <alignment vertical="center"/>
    </xf>
    <xf numFmtId="226" fontId="146" fillId="0" borderId="5" applyBorder="0">
      <alignment vertical="center"/>
    </xf>
    <xf numFmtId="226" fontId="146" fillId="0" borderId="5" applyBorder="0">
      <alignment vertical="center"/>
    </xf>
    <xf numFmtId="226" fontId="146" fillId="0" borderId="5" applyBorder="0">
      <alignment vertical="center"/>
    </xf>
    <xf numFmtId="226" fontId="146" fillId="0" borderId="5" applyBorder="0">
      <alignment vertical="center"/>
    </xf>
    <xf numFmtId="226" fontId="146" fillId="0" borderId="5" applyBorder="0">
      <alignment vertical="center"/>
    </xf>
    <xf numFmtId="226" fontId="146" fillId="0" borderId="5" applyBorder="0">
      <alignment vertical="center"/>
    </xf>
    <xf numFmtId="226" fontId="146" fillId="0" borderId="5" applyBorder="0">
      <alignment vertical="center"/>
    </xf>
    <xf numFmtId="226" fontId="146" fillId="0" borderId="5" applyBorder="0">
      <alignment vertical="center"/>
    </xf>
    <xf numFmtId="226" fontId="146" fillId="0" borderId="5" applyBorder="0">
      <alignment vertical="center"/>
    </xf>
    <xf numFmtId="226" fontId="146" fillId="0" borderId="5" applyBorder="0">
      <alignment vertical="center"/>
    </xf>
    <xf numFmtId="226" fontId="146" fillId="0" borderId="5" applyBorder="0">
      <alignment vertical="center"/>
    </xf>
    <xf numFmtId="226" fontId="146" fillId="0" borderId="5" applyBorder="0">
      <alignment vertical="center"/>
    </xf>
    <xf numFmtId="226" fontId="146" fillId="0" borderId="5" applyBorder="0">
      <alignment vertical="center"/>
    </xf>
    <xf numFmtId="226" fontId="146" fillId="0" borderId="5" applyBorder="0">
      <alignment vertical="center"/>
    </xf>
    <xf numFmtId="226" fontId="146" fillId="0" borderId="5" applyBorder="0">
      <alignment vertical="center"/>
    </xf>
    <xf numFmtId="226" fontId="146" fillId="0" borderId="5" applyBorder="0">
      <alignment vertical="center"/>
    </xf>
    <xf numFmtId="226" fontId="146" fillId="0" borderId="5" applyBorder="0">
      <alignment vertical="center"/>
    </xf>
    <xf numFmtId="226" fontId="146" fillId="0" borderId="5" applyBorder="0">
      <alignment vertical="center"/>
    </xf>
    <xf numFmtId="226" fontId="146" fillId="0" borderId="5" applyBorder="0">
      <alignment vertical="center"/>
    </xf>
    <xf numFmtId="226" fontId="146" fillId="0" borderId="5" applyBorder="0">
      <alignment vertical="center"/>
    </xf>
    <xf numFmtId="226" fontId="146" fillId="0" borderId="5" applyBorder="0">
      <alignment vertical="center"/>
    </xf>
    <xf numFmtId="226" fontId="146" fillId="0" borderId="5" applyBorder="0">
      <alignment vertical="center"/>
    </xf>
    <xf numFmtId="226" fontId="146" fillId="0" borderId="5" applyBorder="0">
      <alignment vertical="center"/>
    </xf>
    <xf numFmtId="226" fontId="146" fillId="0" borderId="5" applyBorder="0">
      <alignment vertical="center"/>
    </xf>
    <xf numFmtId="226" fontId="146" fillId="0" borderId="5" applyBorder="0">
      <alignment vertical="center"/>
    </xf>
    <xf numFmtId="226" fontId="146" fillId="0" borderId="5" applyBorder="0">
      <alignment vertical="center"/>
    </xf>
    <xf numFmtId="226" fontId="146" fillId="0" borderId="5" applyBorder="0">
      <alignment vertical="center"/>
    </xf>
    <xf numFmtId="226" fontId="146" fillId="0" borderId="5" applyBorder="0">
      <alignment vertical="center"/>
    </xf>
    <xf numFmtId="226" fontId="146" fillId="0" borderId="5" applyBorder="0">
      <alignment vertical="center"/>
    </xf>
    <xf numFmtId="226" fontId="146" fillId="0" borderId="5" applyBorder="0">
      <alignment vertical="center"/>
    </xf>
    <xf numFmtId="226" fontId="146" fillId="0" borderId="5" applyBorder="0">
      <alignment vertical="center"/>
    </xf>
    <xf numFmtId="226" fontId="146" fillId="0" borderId="5" applyBorder="0">
      <alignment vertical="center"/>
    </xf>
    <xf numFmtId="226" fontId="146" fillId="0" borderId="5" applyBorder="0">
      <alignment vertical="center"/>
    </xf>
    <xf numFmtId="226" fontId="146" fillId="0" borderId="5" applyBorder="0">
      <alignment vertical="center"/>
    </xf>
    <xf numFmtId="226" fontId="146" fillId="0" borderId="5" applyBorder="0">
      <alignment vertical="center"/>
    </xf>
    <xf numFmtId="226" fontId="146" fillId="0" borderId="5" applyBorder="0">
      <alignment vertical="center"/>
    </xf>
    <xf numFmtId="226" fontId="146" fillId="0" borderId="5" applyBorder="0">
      <alignment vertical="center"/>
    </xf>
    <xf numFmtId="226" fontId="146" fillId="0" borderId="5" applyBorder="0">
      <alignment vertical="center"/>
    </xf>
    <xf numFmtId="226" fontId="146" fillId="0" borderId="5" applyBorder="0">
      <alignment vertical="center"/>
    </xf>
    <xf numFmtId="226" fontId="146" fillId="0" borderId="5" applyBorder="0">
      <alignment vertical="center"/>
    </xf>
    <xf numFmtId="226" fontId="146" fillId="0" borderId="5" applyBorder="0">
      <alignment vertical="center"/>
    </xf>
    <xf numFmtId="226" fontId="146" fillId="0" borderId="5" applyBorder="0">
      <alignment vertical="center"/>
    </xf>
    <xf numFmtId="226" fontId="146" fillId="0" borderId="5" applyBorder="0">
      <alignment vertical="center"/>
    </xf>
    <xf numFmtId="226" fontId="146" fillId="0" borderId="5" applyBorder="0">
      <alignment vertical="center"/>
    </xf>
    <xf numFmtId="226" fontId="146" fillId="0" borderId="5" applyBorder="0">
      <alignment vertical="center"/>
    </xf>
    <xf numFmtId="226" fontId="146" fillId="0" borderId="5" applyBorder="0">
      <alignment vertical="center"/>
    </xf>
    <xf numFmtId="226" fontId="146" fillId="0" borderId="5" applyBorder="0">
      <alignment vertical="center"/>
    </xf>
    <xf numFmtId="226" fontId="146" fillId="0" borderId="5" applyBorder="0">
      <alignment vertical="center"/>
    </xf>
    <xf numFmtId="226" fontId="146" fillId="0" borderId="5" applyBorder="0">
      <alignment vertical="center"/>
    </xf>
    <xf numFmtId="226" fontId="146" fillId="0" borderId="5" applyBorder="0">
      <alignment vertical="center"/>
    </xf>
    <xf numFmtId="226" fontId="146" fillId="0" borderId="5" applyBorder="0">
      <alignment vertical="center"/>
    </xf>
    <xf numFmtId="226" fontId="146" fillId="0" borderId="5" applyBorder="0">
      <alignment vertical="center"/>
    </xf>
    <xf numFmtId="226" fontId="146" fillId="0" borderId="5" applyBorder="0">
      <alignment vertical="center"/>
    </xf>
    <xf numFmtId="226" fontId="146" fillId="0" borderId="5" applyBorder="0">
      <alignment vertical="center"/>
    </xf>
    <xf numFmtId="226" fontId="146" fillId="0" borderId="5" applyBorder="0">
      <alignment vertical="center"/>
    </xf>
    <xf numFmtId="226" fontId="146" fillId="0" borderId="5" applyBorder="0">
      <alignment vertical="center"/>
    </xf>
    <xf numFmtId="226" fontId="146" fillId="0" borderId="5" applyBorder="0">
      <alignment vertical="center"/>
    </xf>
    <xf numFmtId="226" fontId="146" fillId="0" borderId="5" applyBorder="0">
      <alignment vertical="center"/>
    </xf>
    <xf numFmtId="226" fontId="146" fillId="0" borderId="5" applyBorder="0">
      <alignment vertical="center"/>
    </xf>
    <xf numFmtId="226" fontId="146" fillId="0" borderId="5" applyBorder="0">
      <alignment vertical="center"/>
    </xf>
    <xf numFmtId="226" fontId="146" fillId="0" borderId="5" applyBorder="0">
      <alignment vertical="center"/>
    </xf>
    <xf numFmtId="226" fontId="146" fillId="0" borderId="5" applyBorder="0">
      <alignment vertical="center"/>
    </xf>
    <xf numFmtId="226" fontId="146" fillId="0" borderId="5" applyBorder="0">
      <alignment vertical="center"/>
    </xf>
    <xf numFmtId="226" fontId="146" fillId="0" borderId="5" applyBorder="0">
      <alignment vertical="center"/>
    </xf>
    <xf numFmtId="226" fontId="146" fillId="0" borderId="5" applyBorder="0">
      <alignment vertical="center"/>
    </xf>
    <xf numFmtId="226" fontId="146" fillId="0" borderId="5" applyBorder="0">
      <alignment vertical="center"/>
    </xf>
    <xf numFmtId="226" fontId="146" fillId="0" borderId="5" applyBorder="0">
      <alignment vertical="center"/>
    </xf>
    <xf numFmtId="226" fontId="146" fillId="0" borderId="5" applyBorder="0">
      <alignment vertical="center"/>
    </xf>
    <xf numFmtId="226" fontId="146" fillId="0" borderId="5" applyBorder="0">
      <alignment vertical="center"/>
    </xf>
    <xf numFmtId="226" fontId="146" fillId="0" borderId="5" applyBorder="0">
      <alignment vertical="center"/>
    </xf>
    <xf numFmtId="226" fontId="146" fillId="0" borderId="5" applyBorder="0">
      <alignment vertical="center"/>
    </xf>
    <xf numFmtId="226" fontId="146" fillId="0" borderId="5" applyBorder="0">
      <alignment vertical="center"/>
    </xf>
    <xf numFmtId="226" fontId="146" fillId="0" borderId="5" applyBorder="0">
      <alignment vertical="center"/>
    </xf>
    <xf numFmtId="226" fontId="146" fillId="0" borderId="5" applyBorder="0">
      <alignment vertical="center"/>
    </xf>
    <xf numFmtId="226" fontId="146" fillId="0" borderId="5" applyBorder="0">
      <alignment vertical="center"/>
    </xf>
    <xf numFmtId="226" fontId="146" fillId="0" borderId="5" applyBorder="0">
      <alignment vertical="center"/>
    </xf>
    <xf numFmtId="226" fontId="146" fillId="0" borderId="5" applyBorder="0">
      <alignment vertical="center"/>
    </xf>
    <xf numFmtId="226" fontId="146" fillId="0" borderId="5" applyBorder="0">
      <alignment vertical="center"/>
    </xf>
    <xf numFmtId="226" fontId="146" fillId="0" borderId="5" applyBorder="0">
      <alignment vertical="center"/>
    </xf>
    <xf numFmtId="226" fontId="146" fillId="0" borderId="5" applyBorder="0">
      <alignment vertical="center"/>
    </xf>
    <xf numFmtId="226" fontId="146" fillId="0" borderId="5" applyBorder="0">
      <alignment vertical="center"/>
    </xf>
    <xf numFmtId="226" fontId="146" fillId="0" borderId="5" applyBorder="0">
      <alignment vertical="center"/>
    </xf>
    <xf numFmtId="226" fontId="146" fillId="0" borderId="5" applyBorder="0">
      <alignment vertical="center"/>
    </xf>
    <xf numFmtId="226" fontId="146" fillId="0" borderId="5" applyBorder="0">
      <alignment vertical="center"/>
    </xf>
    <xf numFmtId="226" fontId="146" fillId="0" borderId="5" applyBorder="0">
      <alignment vertical="center"/>
    </xf>
    <xf numFmtId="226" fontId="146" fillId="0" borderId="5" applyBorder="0">
      <alignment vertical="center"/>
    </xf>
    <xf numFmtId="226" fontId="146" fillId="0" borderId="5" applyBorder="0">
      <alignment vertical="center"/>
    </xf>
    <xf numFmtId="226" fontId="146" fillId="0" borderId="5" applyBorder="0">
      <alignment vertical="center"/>
    </xf>
    <xf numFmtId="226" fontId="146" fillId="0" borderId="5" applyBorder="0">
      <alignment vertical="center"/>
    </xf>
    <xf numFmtId="226" fontId="146" fillId="0" borderId="5" applyBorder="0">
      <alignment vertical="center"/>
    </xf>
    <xf numFmtId="226" fontId="146" fillId="0" borderId="5" applyBorder="0">
      <alignment vertical="center"/>
    </xf>
    <xf numFmtId="226" fontId="146" fillId="0" borderId="5" applyBorder="0">
      <alignment vertical="center"/>
    </xf>
    <xf numFmtId="226" fontId="146" fillId="0" borderId="5" applyBorder="0">
      <alignment vertical="center"/>
    </xf>
    <xf numFmtId="226" fontId="146" fillId="0" borderId="5" applyBorder="0">
      <alignment vertical="center"/>
    </xf>
    <xf numFmtId="226" fontId="146" fillId="0" borderId="5" applyBorder="0">
      <alignment vertical="center"/>
    </xf>
    <xf numFmtId="226" fontId="146" fillId="0" borderId="5" applyBorder="0">
      <alignment vertical="center"/>
    </xf>
    <xf numFmtId="226" fontId="146" fillId="0" borderId="5" applyBorder="0">
      <alignment vertical="center"/>
    </xf>
    <xf numFmtId="226" fontId="146" fillId="0" borderId="5" applyBorder="0">
      <alignment vertical="center"/>
    </xf>
    <xf numFmtId="226" fontId="146" fillId="0" borderId="5" applyBorder="0">
      <alignment vertical="center"/>
    </xf>
    <xf numFmtId="226" fontId="146" fillId="0" borderId="5" applyBorder="0">
      <alignment vertical="center"/>
    </xf>
    <xf numFmtId="226" fontId="146" fillId="0" borderId="5" applyBorder="0">
      <alignment vertical="center"/>
    </xf>
    <xf numFmtId="226" fontId="146" fillId="0" borderId="5" applyBorder="0">
      <alignment vertical="center"/>
    </xf>
    <xf numFmtId="226" fontId="146" fillId="0" borderId="5" applyBorder="0">
      <alignment vertical="center"/>
    </xf>
    <xf numFmtId="226" fontId="146" fillId="0" borderId="5" applyBorder="0">
      <alignment vertical="center"/>
    </xf>
    <xf numFmtId="226" fontId="146" fillId="0" borderId="5" applyBorder="0">
      <alignment vertical="center"/>
    </xf>
    <xf numFmtId="226" fontId="146" fillId="0" borderId="5" applyBorder="0">
      <alignment vertical="center"/>
    </xf>
    <xf numFmtId="226" fontId="146" fillId="0" borderId="5" applyBorder="0">
      <alignment vertical="center"/>
    </xf>
    <xf numFmtId="226" fontId="146" fillId="0" borderId="5" applyBorder="0">
      <alignment vertical="center"/>
    </xf>
    <xf numFmtId="226" fontId="146" fillId="0" borderId="5" applyBorder="0">
      <alignment vertical="center"/>
    </xf>
    <xf numFmtId="226" fontId="146" fillId="0" borderId="5" applyBorder="0">
      <alignment vertical="center"/>
    </xf>
    <xf numFmtId="226" fontId="146" fillId="0" borderId="5" applyBorder="0">
      <alignment vertical="center"/>
    </xf>
    <xf numFmtId="226" fontId="146" fillId="0" borderId="5" applyBorder="0">
      <alignment vertical="center"/>
    </xf>
    <xf numFmtId="226" fontId="146" fillId="0" borderId="5" applyBorder="0">
      <alignment vertical="center"/>
    </xf>
    <xf numFmtId="226" fontId="146" fillId="0" borderId="5" applyBorder="0">
      <alignment vertical="center"/>
    </xf>
    <xf numFmtId="226" fontId="146" fillId="0" borderId="5" applyBorder="0">
      <alignment vertical="center"/>
    </xf>
    <xf numFmtId="226" fontId="146" fillId="0" borderId="5" applyBorder="0">
      <alignment vertical="center"/>
    </xf>
    <xf numFmtId="226" fontId="146" fillId="0" borderId="5" applyBorder="0">
      <alignment vertical="center"/>
    </xf>
    <xf numFmtId="226" fontId="146" fillId="0" borderId="5" applyBorder="0">
      <alignment vertical="center"/>
    </xf>
    <xf numFmtId="226" fontId="146" fillId="0" borderId="5" applyBorder="0">
      <alignment vertical="center"/>
    </xf>
    <xf numFmtId="226" fontId="146" fillId="0" borderId="5" applyBorder="0">
      <alignment vertical="center"/>
    </xf>
    <xf numFmtId="226" fontId="146" fillId="0" borderId="5" applyBorder="0">
      <alignment vertical="center"/>
    </xf>
    <xf numFmtId="226" fontId="146" fillId="0" borderId="5" applyBorder="0">
      <alignment vertical="center"/>
    </xf>
    <xf numFmtId="226" fontId="146" fillId="0" borderId="5" applyBorder="0">
      <alignment vertical="center"/>
    </xf>
    <xf numFmtId="226" fontId="146" fillId="0" borderId="5" applyBorder="0">
      <alignment vertical="center"/>
    </xf>
    <xf numFmtId="226" fontId="146" fillId="0" borderId="5" applyBorder="0">
      <alignment vertical="center"/>
    </xf>
    <xf numFmtId="226" fontId="146" fillId="0" borderId="5" applyBorder="0">
      <alignment vertical="center"/>
    </xf>
    <xf numFmtId="226" fontId="146" fillId="0" borderId="5" applyBorder="0">
      <alignment vertical="center"/>
    </xf>
    <xf numFmtId="226" fontId="146" fillId="0" borderId="5" applyBorder="0">
      <alignment vertical="center"/>
    </xf>
    <xf numFmtId="226" fontId="146" fillId="0" borderId="5" applyBorder="0">
      <alignment vertical="center"/>
    </xf>
    <xf numFmtId="226" fontId="146" fillId="0" borderId="5" applyBorder="0">
      <alignment vertical="center"/>
    </xf>
    <xf numFmtId="226" fontId="146" fillId="0" borderId="5" applyBorder="0">
      <alignment vertical="center"/>
    </xf>
    <xf numFmtId="226" fontId="146" fillId="0" borderId="5" applyBorder="0">
      <alignment vertical="center"/>
    </xf>
    <xf numFmtId="226" fontId="146" fillId="0" borderId="5" applyBorder="0">
      <alignment vertical="center"/>
    </xf>
    <xf numFmtId="226" fontId="146" fillId="0" borderId="5" applyBorder="0">
      <alignment vertical="center"/>
    </xf>
    <xf numFmtId="226" fontId="146" fillId="0" borderId="5" applyBorder="0">
      <alignment vertical="center"/>
    </xf>
    <xf numFmtId="226" fontId="146" fillId="0" borderId="5" applyBorder="0">
      <alignment vertical="center"/>
    </xf>
    <xf numFmtId="226" fontId="146" fillId="0" borderId="5" applyBorder="0">
      <alignment vertical="center"/>
    </xf>
    <xf numFmtId="226" fontId="146" fillId="0" borderId="5" applyBorder="0">
      <alignment vertical="center"/>
    </xf>
    <xf numFmtId="226" fontId="146" fillId="0" borderId="5" applyBorder="0">
      <alignment vertical="center"/>
    </xf>
    <xf numFmtId="226" fontId="146" fillId="0" borderId="5" applyBorder="0">
      <alignment vertical="center"/>
    </xf>
    <xf numFmtId="226" fontId="146" fillId="0" borderId="5" applyBorder="0">
      <alignment vertical="center"/>
    </xf>
    <xf numFmtId="226" fontId="146" fillId="0" borderId="5" applyBorder="0">
      <alignment vertical="center"/>
    </xf>
    <xf numFmtId="226" fontId="146" fillId="0" borderId="5" applyBorder="0">
      <alignment vertical="center"/>
    </xf>
    <xf numFmtId="226" fontId="146" fillId="0" borderId="5" applyBorder="0">
      <alignment vertical="center"/>
    </xf>
    <xf numFmtId="226" fontId="146" fillId="0" borderId="5" applyBorder="0">
      <alignment vertical="center"/>
    </xf>
    <xf numFmtId="226" fontId="146" fillId="0" borderId="5" applyBorder="0">
      <alignment vertical="center"/>
    </xf>
    <xf numFmtId="226" fontId="146" fillId="0" borderId="5" applyBorder="0">
      <alignment vertical="center"/>
    </xf>
    <xf numFmtId="226" fontId="146" fillId="0" borderId="5" applyBorder="0">
      <alignment vertical="center"/>
    </xf>
    <xf numFmtId="226" fontId="146" fillId="0" borderId="5" applyBorder="0">
      <alignment vertical="center"/>
    </xf>
    <xf numFmtId="226" fontId="146" fillId="0" borderId="5" applyBorder="0">
      <alignment vertical="center"/>
    </xf>
    <xf numFmtId="226" fontId="146" fillId="0" borderId="5" applyBorder="0">
      <alignment vertical="center"/>
    </xf>
    <xf numFmtId="226" fontId="146" fillId="0" borderId="5" applyBorder="0">
      <alignment vertical="center"/>
    </xf>
    <xf numFmtId="226" fontId="146" fillId="0" borderId="5" applyBorder="0">
      <alignment vertical="center"/>
    </xf>
    <xf numFmtId="226" fontId="146" fillId="0" borderId="5" applyBorder="0">
      <alignment vertical="center"/>
    </xf>
    <xf numFmtId="226" fontId="146" fillId="0" borderId="5" applyBorder="0">
      <alignment vertical="center"/>
    </xf>
    <xf numFmtId="226" fontId="146" fillId="0" borderId="5" applyBorder="0">
      <alignment vertical="center"/>
    </xf>
    <xf numFmtId="226" fontId="146" fillId="0" borderId="5" applyBorder="0">
      <alignment vertical="center"/>
    </xf>
    <xf numFmtId="226" fontId="146" fillId="0" borderId="5" applyBorder="0">
      <alignment vertical="center"/>
    </xf>
    <xf numFmtId="226" fontId="146" fillId="0" borderId="5" applyBorder="0">
      <alignment vertical="center"/>
    </xf>
    <xf numFmtId="226" fontId="146" fillId="0" borderId="5" applyBorder="0">
      <alignment vertical="center"/>
    </xf>
    <xf numFmtId="226" fontId="146" fillId="0" borderId="5" applyBorder="0">
      <alignment vertical="center"/>
    </xf>
    <xf numFmtId="226" fontId="146" fillId="0" borderId="5" applyBorder="0">
      <alignment vertical="center"/>
    </xf>
    <xf numFmtId="226" fontId="146" fillId="0" borderId="5" applyBorder="0">
      <alignment vertical="center"/>
    </xf>
    <xf numFmtId="226" fontId="146" fillId="0" borderId="5" applyBorder="0">
      <alignment vertical="center"/>
    </xf>
    <xf numFmtId="226" fontId="146" fillId="0" borderId="5" applyBorder="0">
      <alignment vertical="center"/>
    </xf>
    <xf numFmtId="226" fontId="146" fillId="0" borderId="5" applyBorder="0">
      <alignment vertical="center"/>
    </xf>
    <xf numFmtId="226" fontId="146" fillId="0" borderId="5" applyBorder="0">
      <alignment vertical="center"/>
    </xf>
    <xf numFmtId="226" fontId="146" fillId="0" borderId="5" applyBorder="0">
      <alignment vertical="center"/>
    </xf>
    <xf numFmtId="226" fontId="146" fillId="0" borderId="5" applyBorder="0">
      <alignment vertical="center"/>
    </xf>
    <xf numFmtId="226" fontId="146" fillId="0" borderId="5" applyBorder="0">
      <alignment vertical="center"/>
    </xf>
    <xf numFmtId="226" fontId="146" fillId="0" borderId="5" applyBorder="0">
      <alignment vertical="center"/>
    </xf>
    <xf numFmtId="226" fontId="146" fillId="0" borderId="5" applyBorder="0">
      <alignment vertical="center"/>
    </xf>
    <xf numFmtId="226" fontId="146" fillId="0" borderId="5" applyBorder="0">
      <alignment vertical="center"/>
    </xf>
    <xf numFmtId="226" fontId="146" fillId="0" borderId="5" applyBorder="0">
      <alignment vertical="center"/>
    </xf>
    <xf numFmtId="226" fontId="146" fillId="0" borderId="5" applyBorder="0">
      <alignment vertical="center"/>
    </xf>
    <xf numFmtId="226" fontId="146" fillId="0" borderId="5" applyBorder="0">
      <alignment vertical="center"/>
    </xf>
    <xf numFmtId="226" fontId="146" fillId="0" borderId="5" applyBorder="0">
      <alignment vertical="center"/>
    </xf>
    <xf numFmtId="226" fontId="146" fillId="0" borderId="5" applyBorder="0">
      <alignment vertical="center"/>
    </xf>
    <xf numFmtId="226" fontId="146" fillId="0" borderId="5" applyBorder="0">
      <alignment vertical="center"/>
    </xf>
    <xf numFmtId="226" fontId="146" fillId="0" borderId="5" applyBorder="0">
      <alignment vertical="center"/>
    </xf>
    <xf numFmtId="226" fontId="146" fillId="0" borderId="5" applyBorder="0">
      <alignment vertical="center"/>
    </xf>
    <xf numFmtId="226" fontId="146" fillId="0" borderId="5" applyBorder="0">
      <alignment vertical="center"/>
    </xf>
    <xf numFmtId="226" fontId="146" fillId="0" borderId="5" applyBorder="0">
      <alignment vertical="center"/>
    </xf>
    <xf numFmtId="226" fontId="146" fillId="0" borderId="5" applyBorder="0">
      <alignment vertical="center"/>
    </xf>
    <xf numFmtId="226" fontId="146" fillId="0" borderId="5" applyBorder="0">
      <alignment vertical="center"/>
    </xf>
    <xf numFmtId="226" fontId="146" fillId="0" borderId="5" applyBorder="0">
      <alignment vertical="center"/>
    </xf>
    <xf numFmtId="226" fontId="146" fillId="0" borderId="5" applyBorder="0">
      <alignment vertical="center"/>
    </xf>
    <xf numFmtId="226" fontId="146" fillId="0" borderId="5" applyBorder="0">
      <alignment vertical="center"/>
    </xf>
    <xf numFmtId="226" fontId="146" fillId="0" borderId="5" applyBorder="0">
      <alignment vertical="center"/>
    </xf>
    <xf numFmtId="226" fontId="146" fillId="0" borderId="5" applyBorder="0">
      <alignment vertical="center"/>
    </xf>
    <xf numFmtId="226" fontId="146" fillId="0" borderId="5" applyBorder="0">
      <alignment vertical="center"/>
    </xf>
    <xf numFmtId="226" fontId="146" fillId="0" borderId="5" applyBorder="0">
      <alignment vertical="center"/>
    </xf>
    <xf numFmtId="226" fontId="146" fillId="0" borderId="5" applyBorder="0">
      <alignment vertical="center"/>
    </xf>
    <xf numFmtId="226" fontId="146" fillId="0" borderId="5" applyBorder="0">
      <alignment vertical="center"/>
    </xf>
    <xf numFmtId="226" fontId="146" fillId="0" borderId="5" applyBorder="0">
      <alignment vertical="center"/>
    </xf>
    <xf numFmtId="226" fontId="146" fillId="0" borderId="5" applyBorder="0">
      <alignment vertical="center"/>
    </xf>
    <xf numFmtId="226" fontId="146" fillId="0" borderId="5" applyBorder="0">
      <alignment vertical="center"/>
    </xf>
    <xf numFmtId="226" fontId="146" fillId="0" borderId="5" applyBorder="0">
      <alignment vertical="center"/>
    </xf>
    <xf numFmtId="226" fontId="146" fillId="0" borderId="5" applyBorder="0">
      <alignment vertical="center"/>
    </xf>
    <xf numFmtId="226" fontId="146" fillId="0" borderId="5" applyBorder="0">
      <alignment vertical="center"/>
    </xf>
    <xf numFmtId="226" fontId="146" fillId="0" borderId="5" applyBorder="0">
      <alignment vertical="center"/>
    </xf>
    <xf numFmtId="226" fontId="146" fillId="0" borderId="5" applyBorder="0">
      <alignment vertical="center"/>
    </xf>
    <xf numFmtId="226" fontId="146" fillId="0" borderId="5" applyBorder="0">
      <alignment vertical="center"/>
    </xf>
    <xf numFmtId="226" fontId="146" fillId="0" borderId="5" applyBorder="0">
      <alignment vertical="center"/>
    </xf>
    <xf numFmtId="226" fontId="146" fillId="0" borderId="5" applyBorder="0">
      <alignment vertical="center"/>
    </xf>
    <xf numFmtId="226" fontId="146" fillId="0" borderId="5" applyBorder="0">
      <alignment vertical="center"/>
    </xf>
    <xf numFmtId="226" fontId="146" fillId="0" borderId="5" applyBorder="0">
      <alignment vertical="center"/>
    </xf>
    <xf numFmtId="226" fontId="146" fillId="0" borderId="5" applyBorder="0">
      <alignment vertical="center"/>
    </xf>
    <xf numFmtId="226" fontId="146" fillId="0" borderId="5" applyBorder="0">
      <alignment vertical="center"/>
    </xf>
    <xf numFmtId="226" fontId="146" fillId="0" borderId="5" applyBorder="0">
      <alignment vertical="center"/>
    </xf>
    <xf numFmtId="226" fontId="146" fillId="0" borderId="5" applyBorder="0">
      <alignment vertical="center"/>
    </xf>
    <xf numFmtId="226" fontId="146" fillId="0" borderId="5" applyBorder="0">
      <alignment vertical="center"/>
    </xf>
    <xf numFmtId="226" fontId="146" fillId="0" borderId="5" applyBorder="0">
      <alignment vertical="center"/>
    </xf>
    <xf numFmtId="226" fontId="146" fillId="0" borderId="5" applyBorder="0">
      <alignment vertical="center"/>
    </xf>
    <xf numFmtId="226" fontId="146" fillId="0" borderId="5" applyBorder="0">
      <alignment vertical="center"/>
    </xf>
    <xf numFmtId="226" fontId="146" fillId="0" borderId="5" applyBorder="0">
      <alignment vertical="center"/>
    </xf>
    <xf numFmtId="226" fontId="146" fillId="0" borderId="5" applyBorder="0">
      <alignment vertical="center"/>
    </xf>
    <xf numFmtId="226" fontId="146" fillId="0" borderId="5" applyBorder="0">
      <alignment vertical="center"/>
    </xf>
    <xf numFmtId="226" fontId="146" fillId="0" borderId="5" applyBorder="0">
      <alignment vertical="center"/>
    </xf>
    <xf numFmtId="226" fontId="146" fillId="0" borderId="5" applyBorder="0">
      <alignment vertical="center"/>
    </xf>
    <xf numFmtId="226" fontId="146" fillId="0" borderId="5" applyBorder="0">
      <alignment vertical="center"/>
    </xf>
    <xf numFmtId="226" fontId="146" fillId="0" borderId="5" applyBorder="0">
      <alignment vertical="center"/>
    </xf>
    <xf numFmtId="226" fontId="146" fillId="0" borderId="5" applyBorder="0">
      <alignment vertical="center"/>
    </xf>
    <xf numFmtId="226" fontId="146" fillId="0" borderId="5" applyBorder="0">
      <alignment vertical="center"/>
    </xf>
    <xf numFmtId="226" fontId="146" fillId="0" borderId="5" applyBorder="0">
      <alignment vertical="center"/>
    </xf>
    <xf numFmtId="226" fontId="146" fillId="0" borderId="5" applyBorder="0">
      <alignment vertical="center"/>
    </xf>
    <xf numFmtId="226" fontId="146" fillId="0" borderId="5" applyBorder="0">
      <alignment vertical="center"/>
    </xf>
    <xf numFmtId="226" fontId="146" fillId="0" borderId="5" applyBorder="0">
      <alignment vertical="center"/>
    </xf>
    <xf numFmtId="226" fontId="146" fillId="0" borderId="5" applyBorder="0">
      <alignment vertical="center"/>
    </xf>
    <xf numFmtId="226" fontId="146" fillId="0" borderId="5" applyBorder="0">
      <alignment vertical="center"/>
    </xf>
    <xf numFmtId="226" fontId="146" fillId="0" borderId="5" applyBorder="0">
      <alignment vertical="center"/>
    </xf>
    <xf numFmtId="226" fontId="146" fillId="0" borderId="5" applyBorder="0">
      <alignment vertical="center"/>
    </xf>
    <xf numFmtId="226" fontId="146" fillId="0" borderId="5" applyBorder="0">
      <alignment vertical="center"/>
    </xf>
    <xf numFmtId="226" fontId="146" fillId="0" borderId="5" applyBorder="0">
      <alignment vertical="center"/>
    </xf>
    <xf numFmtId="226" fontId="146" fillId="0" borderId="5" applyBorder="0">
      <alignment vertical="center"/>
    </xf>
    <xf numFmtId="226" fontId="146" fillId="0" borderId="5" applyBorder="0">
      <alignment vertical="center"/>
    </xf>
    <xf numFmtId="226" fontId="146" fillId="0" borderId="5" applyBorder="0">
      <alignment vertical="center"/>
    </xf>
    <xf numFmtId="226" fontId="146" fillId="0" borderId="5" applyBorder="0">
      <alignment vertical="center"/>
    </xf>
    <xf numFmtId="226" fontId="146" fillId="0" borderId="5" applyBorder="0">
      <alignment vertical="center"/>
    </xf>
    <xf numFmtId="226" fontId="146" fillId="0" borderId="5" applyBorder="0">
      <alignment vertical="center"/>
    </xf>
    <xf numFmtId="226" fontId="146" fillId="0" borderId="5" applyBorder="0">
      <alignment vertical="center"/>
    </xf>
    <xf numFmtId="226" fontId="146" fillId="0" borderId="5" applyBorder="0">
      <alignment vertical="center"/>
    </xf>
    <xf numFmtId="226" fontId="146" fillId="0" borderId="5" applyBorder="0">
      <alignment vertical="center"/>
    </xf>
    <xf numFmtId="226" fontId="146" fillId="0" borderId="5" applyBorder="0">
      <alignment vertical="center"/>
    </xf>
    <xf numFmtId="226" fontId="146" fillId="0" borderId="5" applyBorder="0">
      <alignment vertical="center"/>
    </xf>
    <xf numFmtId="226" fontId="146" fillId="0" borderId="5" applyBorder="0">
      <alignment vertical="center"/>
    </xf>
    <xf numFmtId="226" fontId="146" fillId="0" borderId="5" applyBorder="0">
      <alignment vertical="center"/>
    </xf>
    <xf numFmtId="226" fontId="146" fillId="0" borderId="5" applyBorder="0">
      <alignment vertical="center"/>
    </xf>
    <xf numFmtId="226" fontId="146" fillId="0" borderId="5" applyBorder="0">
      <alignment vertical="center"/>
    </xf>
    <xf numFmtId="226" fontId="146" fillId="0" borderId="5" applyBorder="0">
      <alignment vertical="center"/>
    </xf>
    <xf numFmtId="226" fontId="146" fillId="0" borderId="5" applyBorder="0">
      <alignment vertical="center"/>
    </xf>
    <xf numFmtId="226" fontId="146" fillId="0" borderId="5" applyBorder="0">
      <alignment vertical="center"/>
    </xf>
    <xf numFmtId="226" fontId="146" fillId="0" borderId="5" applyBorder="0">
      <alignment vertical="center"/>
    </xf>
    <xf numFmtId="226" fontId="146" fillId="0" borderId="5" applyBorder="0">
      <alignment vertical="center"/>
    </xf>
    <xf numFmtId="226" fontId="146" fillId="0" borderId="5" applyBorder="0">
      <alignment vertical="center"/>
    </xf>
    <xf numFmtId="226" fontId="146" fillId="0" borderId="5" applyBorder="0">
      <alignment vertical="center"/>
    </xf>
    <xf numFmtId="226" fontId="146" fillId="0" borderId="5" applyBorder="0">
      <alignment vertical="center"/>
    </xf>
    <xf numFmtId="226" fontId="146" fillId="0" borderId="5" applyBorder="0">
      <alignment vertical="center"/>
    </xf>
    <xf numFmtId="226" fontId="146" fillId="0" borderId="5" applyBorder="0">
      <alignment vertical="center"/>
    </xf>
    <xf numFmtId="226" fontId="146" fillId="0" borderId="5" applyBorder="0">
      <alignment vertical="center"/>
    </xf>
    <xf numFmtId="226" fontId="146" fillId="0" borderId="5" applyBorder="0">
      <alignment vertical="center"/>
    </xf>
    <xf numFmtId="226" fontId="146" fillId="0" borderId="5" applyBorder="0">
      <alignment vertical="center"/>
    </xf>
    <xf numFmtId="226" fontId="146" fillId="0" borderId="5" applyBorder="0">
      <alignment vertical="center"/>
    </xf>
    <xf numFmtId="226" fontId="146" fillId="0" borderId="5" applyBorder="0">
      <alignment vertical="center"/>
    </xf>
    <xf numFmtId="226" fontId="146" fillId="0" borderId="5" applyBorder="0">
      <alignment vertical="center"/>
    </xf>
    <xf numFmtId="226" fontId="146" fillId="0" borderId="5" applyBorder="0">
      <alignment vertical="center"/>
    </xf>
    <xf numFmtId="226" fontId="146" fillId="0" borderId="5" applyBorder="0">
      <alignment vertical="center"/>
    </xf>
    <xf numFmtId="226" fontId="146" fillId="0" borderId="5" applyBorder="0">
      <alignment vertical="center"/>
    </xf>
    <xf numFmtId="226" fontId="146" fillId="0" borderId="5" applyBorder="0">
      <alignment vertical="center"/>
    </xf>
    <xf numFmtId="226" fontId="146" fillId="0" borderId="5" applyBorder="0">
      <alignment vertical="center"/>
    </xf>
    <xf numFmtId="226" fontId="146" fillId="0" borderId="5" applyBorder="0">
      <alignment vertical="center"/>
    </xf>
    <xf numFmtId="226" fontId="146" fillId="0" borderId="5" applyBorder="0">
      <alignment vertical="center"/>
    </xf>
    <xf numFmtId="226" fontId="146" fillId="0" borderId="5" applyBorder="0">
      <alignment vertical="center"/>
    </xf>
    <xf numFmtId="226" fontId="146" fillId="0" borderId="5" applyBorder="0">
      <alignment vertical="center"/>
    </xf>
    <xf numFmtId="226" fontId="146" fillId="0" borderId="5" applyBorder="0">
      <alignment vertical="center"/>
    </xf>
    <xf numFmtId="226" fontId="146" fillId="0" borderId="5" applyBorder="0">
      <alignment vertical="center"/>
    </xf>
    <xf numFmtId="226" fontId="146" fillId="0" borderId="5" applyBorder="0">
      <alignment vertical="center"/>
    </xf>
    <xf numFmtId="226" fontId="146" fillId="0" borderId="5" applyBorder="0">
      <alignment vertical="center"/>
    </xf>
    <xf numFmtId="226" fontId="146" fillId="0" borderId="5" applyBorder="0">
      <alignment vertical="center"/>
    </xf>
    <xf numFmtId="226" fontId="146" fillId="0" borderId="5" applyBorder="0">
      <alignment vertical="center"/>
    </xf>
    <xf numFmtId="226" fontId="146" fillId="0" borderId="5" applyBorder="0">
      <alignment vertical="center"/>
    </xf>
    <xf numFmtId="226" fontId="146" fillId="0" borderId="5" applyBorder="0">
      <alignment vertical="center"/>
    </xf>
    <xf numFmtId="226" fontId="146" fillId="0" borderId="5" applyBorder="0">
      <alignment vertical="center"/>
    </xf>
    <xf numFmtId="226" fontId="146" fillId="0" borderId="5" applyBorder="0">
      <alignment vertical="center"/>
    </xf>
    <xf numFmtId="226" fontId="146" fillId="0" borderId="5" applyBorder="0">
      <alignment vertical="center"/>
    </xf>
    <xf numFmtId="226" fontId="146" fillId="0" borderId="5" applyBorder="0">
      <alignment vertical="center"/>
    </xf>
    <xf numFmtId="226" fontId="146" fillId="0" borderId="5" applyBorder="0">
      <alignment vertical="center"/>
    </xf>
    <xf numFmtId="226" fontId="146" fillId="0" borderId="5" applyBorder="0">
      <alignment vertical="center"/>
    </xf>
    <xf numFmtId="226" fontId="146" fillId="0" borderId="5" applyBorder="0">
      <alignment vertical="center"/>
    </xf>
    <xf numFmtId="226" fontId="146" fillId="0" borderId="5" applyBorder="0">
      <alignment vertical="center"/>
    </xf>
    <xf numFmtId="226" fontId="146" fillId="0" borderId="5" applyBorder="0">
      <alignment vertical="center"/>
    </xf>
    <xf numFmtId="226" fontId="146" fillId="0" borderId="5" applyBorder="0">
      <alignment vertical="center"/>
    </xf>
    <xf numFmtId="226" fontId="146" fillId="0" borderId="5" applyBorder="0">
      <alignment vertical="center"/>
    </xf>
    <xf numFmtId="226" fontId="146" fillId="0" borderId="5" applyBorder="0">
      <alignment vertical="center"/>
    </xf>
    <xf numFmtId="226" fontId="146" fillId="0" borderId="5" applyBorder="0">
      <alignment vertical="center"/>
    </xf>
    <xf numFmtId="226" fontId="146" fillId="0" borderId="5" applyBorder="0">
      <alignment vertical="center"/>
    </xf>
    <xf numFmtId="226" fontId="146" fillId="0" borderId="5" applyBorder="0">
      <alignment vertical="center"/>
    </xf>
    <xf numFmtId="226" fontId="146" fillId="0" borderId="5" applyBorder="0">
      <alignment vertical="center"/>
    </xf>
    <xf numFmtId="226" fontId="146" fillId="0" borderId="5" applyBorder="0">
      <alignment vertical="center"/>
    </xf>
    <xf numFmtId="226" fontId="146" fillId="0" borderId="5" applyBorder="0">
      <alignment vertical="center"/>
    </xf>
    <xf numFmtId="226" fontId="146" fillId="0" borderId="5" applyBorder="0">
      <alignment vertical="center"/>
    </xf>
    <xf numFmtId="226" fontId="146" fillId="0" borderId="5" applyBorder="0">
      <alignment vertical="center"/>
    </xf>
    <xf numFmtId="226" fontId="146" fillId="0" borderId="5" applyBorder="0">
      <alignment vertical="center"/>
    </xf>
    <xf numFmtId="226" fontId="146" fillId="0" borderId="5" applyBorder="0">
      <alignment vertical="center"/>
    </xf>
    <xf numFmtId="226" fontId="146" fillId="0" borderId="5" applyBorder="0">
      <alignment vertical="center"/>
    </xf>
    <xf numFmtId="226" fontId="146" fillId="0" borderId="5" applyBorder="0">
      <alignment vertical="center"/>
    </xf>
    <xf numFmtId="226" fontId="146" fillId="0" borderId="5" applyBorder="0">
      <alignment vertical="center"/>
    </xf>
    <xf numFmtId="226" fontId="146" fillId="0" borderId="5" applyBorder="0">
      <alignment vertical="center"/>
    </xf>
    <xf numFmtId="226" fontId="146" fillId="0" borderId="5" applyBorder="0">
      <alignment vertical="center"/>
    </xf>
    <xf numFmtId="226" fontId="146" fillId="0" borderId="5" applyBorder="0">
      <alignment vertical="center"/>
    </xf>
    <xf numFmtId="226" fontId="146" fillId="0" borderId="5" applyBorder="0">
      <alignment vertical="center"/>
    </xf>
    <xf numFmtId="226" fontId="146" fillId="0" borderId="5" applyBorder="0">
      <alignment vertical="center"/>
    </xf>
    <xf numFmtId="226" fontId="146" fillId="0" borderId="5" applyBorder="0">
      <alignment vertical="center"/>
    </xf>
    <xf numFmtId="226" fontId="146" fillId="0" borderId="5" applyBorder="0">
      <alignment vertical="center"/>
    </xf>
    <xf numFmtId="226" fontId="146" fillId="0" borderId="5" applyBorder="0">
      <alignment vertical="center"/>
    </xf>
    <xf numFmtId="226" fontId="146" fillId="0" borderId="5" applyBorder="0">
      <alignment vertical="center"/>
    </xf>
    <xf numFmtId="226" fontId="146" fillId="0" borderId="5" applyBorder="0">
      <alignment vertical="center"/>
    </xf>
    <xf numFmtId="226" fontId="146" fillId="0" borderId="5" applyBorder="0">
      <alignment vertical="center"/>
    </xf>
    <xf numFmtId="226" fontId="146" fillId="0" borderId="5" applyBorder="0">
      <alignment vertical="center"/>
    </xf>
    <xf numFmtId="226" fontId="146" fillId="0" borderId="5" applyBorder="0">
      <alignment vertical="center"/>
    </xf>
    <xf numFmtId="226" fontId="146" fillId="0" borderId="5" applyBorder="0">
      <alignment vertical="center"/>
    </xf>
    <xf numFmtId="226" fontId="146" fillId="0" borderId="5" applyBorder="0">
      <alignment vertical="center"/>
    </xf>
    <xf numFmtId="226" fontId="146" fillId="0" borderId="5" applyBorder="0">
      <alignment vertical="center"/>
    </xf>
    <xf numFmtId="226" fontId="146" fillId="0" borderId="5" applyBorder="0">
      <alignment vertical="center"/>
    </xf>
    <xf numFmtId="226" fontId="146" fillId="0" borderId="5" applyBorder="0">
      <alignment vertical="center"/>
    </xf>
    <xf numFmtId="226" fontId="146" fillId="0" borderId="5" applyBorder="0">
      <alignment vertical="center"/>
    </xf>
    <xf numFmtId="226" fontId="146" fillId="0" borderId="5" applyBorder="0">
      <alignment vertical="center"/>
    </xf>
    <xf numFmtId="226" fontId="146" fillId="0" borderId="5" applyBorder="0">
      <alignment vertical="center"/>
    </xf>
    <xf numFmtId="226" fontId="146" fillId="0" borderId="5" applyBorder="0">
      <alignment vertical="center"/>
    </xf>
    <xf numFmtId="226" fontId="146" fillId="0" borderId="5" applyBorder="0">
      <alignment vertical="center"/>
    </xf>
    <xf numFmtId="226" fontId="146" fillId="0" borderId="5" applyBorder="0">
      <alignment vertical="center"/>
    </xf>
    <xf numFmtId="226" fontId="146" fillId="0" borderId="5" applyBorder="0">
      <alignment vertical="center"/>
    </xf>
    <xf numFmtId="226" fontId="146" fillId="0" borderId="5" applyBorder="0">
      <alignment vertical="center"/>
    </xf>
    <xf numFmtId="226" fontId="146" fillId="0" borderId="5" applyBorder="0">
      <alignment vertical="center"/>
    </xf>
    <xf numFmtId="226" fontId="146" fillId="0" borderId="5" applyBorder="0">
      <alignment vertical="center"/>
    </xf>
    <xf numFmtId="226" fontId="146" fillId="0" borderId="5" applyBorder="0">
      <alignment vertical="center"/>
    </xf>
    <xf numFmtId="226" fontId="146" fillId="0" borderId="5" applyBorder="0">
      <alignment vertical="center"/>
    </xf>
    <xf numFmtId="226" fontId="146" fillId="0" borderId="5" applyBorder="0">
      <alignment vertical="center"/>
    </xf>
    <xf numFmtId="226" fontId="146" fillId="0" borderId="5" applyBorder="0">
      <alignment vertical="center"/>
    </xf>
    <xf numFmtId="226" fontId="146" fillId="0" borderId="5" applyBorder="0">
      <alignment vertical="center"/>
    </xf>
    <xf numFmtId="226" fontId="146" fillId="0" borderId="5" applyBorder="0">
      <alignment vertical="center"/>
    </xf>
    <xf numFmtId="226" fontId="146" fillId="0" borderId="5" applyBorder="0">
      <alignment vertical="center"/>
    </xf>
    <xf numFmtId="226" fontId="146" fillId="0" borderId="5" applyBorder="0">
      <alignment vertical="center"/>
    </xf>
    <xf numFmtId="226" fontId="146" fillId="0" borderId="5" applyBorder="0">
      <alignment vertical="center"/>
    </xf>
    <xf numFmtId="226" fontId="146" fillId="0" borderId="5" applyBorder="0">
      <alignment vertical="center"/>
    </xf>
    <xf numFmtId="226" fontId="146" fillId="0" borderId="5" applyBorder="0">
      <alignment vertical="center"/>
    </xf>
    <xf numFmtId="226" fontId="146" fillId="0" borderId="5" applyBorder="0">
      <alignment vertical="center"/>
    </xf>
    <xf numFmtId="226" fontId="146" fillId="0" borderId="5" applyBorder="0">
      <alignment vertical="center"/>
    </xf>
    <xf numFmtId="226" fontId="146" fillId="0" borderId="5" applyBorder="0">
      <alignment vertical="center"/>
    </xf>
    <xf numFmtId="226" fontId="146" fillId="0" borderId="5" applyBorder="0">
      <alignment vertical="center"/>
    </xf>
    <xf numFmtId="226" fontId="146" fillId="0" borderId="5" applyBorder="0">
      <alignment vertical="center"/>
    </xf>
    <xf numFmtId="226" fontId="146" fillId="0" borderId="5" applyBorder="0">
      <alignment vertical="center"/>
    </xf>
    <xf numFmtId="226" fontId="146" fillId="0" borderId="5" applyBorder="0">
      <alignment vertical="center"/>
    </xf>
    <xf numFmtId="226" fontId="146" fillId="0" borderId="5" applyBorder="0">
      <alignment vertical="center"/>
    </xf>
    <xf numFmtId="226" fontId="146" fillId="0" borderId="5" applyBorder="0">
      <alignment vertical="center"/>
    </xf>
    <xf numFmtId="226" fontId="146" fillId="0" borderId="5" applyBorder="0">
      <alignment vertical="center"/>
    </xf>
    <xf numFmtId="226" fontId="146" fillId="0" borderId="5" applyBorder="0">
      <alignment vertical="center"/>
    </xf>
    <xf numFmtId="226" fontId="146" fillId="0" borderId="5" applyBorder="0">
      <alignment vertical="center"/>
    </xf>
    <xf numFmtId="226" fontId="146" fillId="0" borderId="5" applyBorder="0">
      <alignment vertical="center"/>
    </xf>
    <xf numFmtId="226" fontId="146" fillId="0" borderId="5" applyBorder="0">
      <alignment vertical="center"/>
    </xf>
    <xf numFmtId="226" fontId="146" fillId="0" borderId="5" applyBorder="0">
      <alignment vertical="center"/>
    </xf>
    <xf numFmtId="226" fontId="146" fillId="0" borderId="5" applyBorder="0">
      <alignment vertical="center"/>
    </xf>
    <xf numFmtId="226" fontId="146" fillId="0" borderId="5" applyBorder="0">
      <alignment vertical="center"/>
    </xf>
    <xf numFmtId="226" fontId="146" fillId="0" borderId="5" applyBorder="0">
      <alignment vertical="center"/>
    </xf>
    <xf numFmtId="226" fontId="146" fillId="0" borderId="5" applyBorder="0">
      <alignment vertical="center"/>
    </xf>
    <xf numFmtId="226" fontId="146" fillId="0" borderId="5" applyBorder="0">
      <alignment vertical="center"/>
    </xf>
    <xf numFmtId="226" fontId="146" fillId="0" borderId="5" applyBorder="0">
      <alignment vertical="center"/>
    </xf>
    <xf numFmtId="226" fontId="146" fillId="0" borderId="5" applyBorder="0">
      <alignment vertical="center"/>
    </xf>
    <xf numFmtId="226" fontId="146" fillId="0" borderId="5" applyBorder="0">
      <alignment vertical="center"/>
    </xf>
    <xf numFmtId="226" fontId="146" fillId="0" borderId="5" applyBorder="0">
      <alignment vertical="center"/>
    </xf>
    <xf numFmtId="226" fontId="146" fillId="0" borderId="5" applyBorder="0">
      <alignment vertical="center"/>
    </xf>
    <xf numFmtId="226" fontId="146" fillId="0" borderId="5" applyBorder="0">
      <alignment vertical="center"/>
    </xf>
    <xf numFmtId="226" fontId="146" fillId="0" borderId="5" applyBorder="0">
      <alignment vertical="center"/>
    </xf>
    <xf numFmtId="226" fontId="146" fillId="0" borderId="5" applyBorder="0">
      <alignment vertical="center"/>
    </xf>
    <xf numFmtId="226" fontId="146" fillId="0" borderId="5" applyBorder="0">
      <alignment vertical="center"/>
    </xf>
    <xf numFmtId="226" fontId="146" fillId="0" borderId="5" applyBorder="0">
      <alignment vertical="center"/>
    </xf>
    <xf numFmtId="226" fontId="146" fillId="0" borderId="5" applyBorder="0">
      <alignment vertical="center"/>
    </xf>
    <xf numFmtId="226" fontId="146" fillId="0" borderId="5" applyBorder="0">
      <alignment vertical="center"/>
    </xf>
    <xf numFmtId="226" fontId="146" fillId="0" borderId="5" applyBorder="0">
      <alignment vertical="center"/>
    </xf>
    <xf numFmtId="226" fontId="146" fillId="0" borderId="5" applyBorder="0">
      <alignment vertical="center"/>
    </xf>
    <xf numFmtId="226" fontId="146" fillId="0" borderId="5" applyBorder="0">
      <alignment vertical="center"/>
    </xf>
    <xf numFmtId="226" fontId="146" fillId="0" borderId="5" applyBorder="0">
      <alignment vertical="center"/>
    </xf>
    <xf numFmtId="226" fontId="146" fillId="0" borderId="5" applyBorder="0">
      <alignment vertical="center"/>
    </xf>
    <xf numFmtId="226" fontId="146" fillId="0" borderId="5" applyBorder="0">
      <alignment vertical="center"/>
    </xf>
    <xf numFmtId="226" fontId="146" fillId="0" borderId="5" applyBorder="0">
      <alignment vertical="center"/>
    </xf>
    <xf numFmtId="226" fontId="146" fillId="0" borderId="5" applyBorder="0">
      <alignment vertical="center"/>
    </xf>
    <xf numFmtId="226" fontId="146" fillId="0" borderId="5" applyBorder="0">
      <alignment vertical="center"/>
    </xf>
    <xf numFmtId="226" fontId="146" fillId="0" borderId="5" applyBorder="0">
      <alignment vertical="center"/>
    </xf>
    <xf numFmtId="226" fontId="146" fillId="0" borderId="5" applyBorder="0">
      <alignment vertical="center"/>
    </xf>
    <xf numFmtId="226" fontId="146" fillId="0" borderId="5" applyBorder="0">
      <alignment vertical="center"/>
    </xf>
    <xf numFmtId="226" fontId="146" fillId="0" borderId="5" applyBorder="0">
      <alignment vertical="center"/>
    </xf>
    <xf numFmtId="226" fontId="146" fillId="0" borderId="5" applyBorder="0">
      <alignment vertical="center"/>
    </xf>
    <xf numFmtId="226" fontId="146" fillId="0" borderId="5" applyBorder="0">
      <alignment vertical="center"/>
    </xf>
    <xf numFmtId="226" fontId="146" fillId="0" borderId="5" applyBorder="0">
      <alignment vertical="center"/>
    </xf>
    <xf numFmtId="226" fontId="146" fillId="0" borderId="5" applyBorder="0">
      <alignment vertical="center"/>
    </xf>
    <xf numFmtId="226" fontId="146" fillId="0" borderId="5" applyBorder="0">
      <alignment vertical="center"/>
    </xf>
    <xf numFmtId="226" fontId="146" fillId="0" borderId="5" applyBorder="0">
      <alignment vertical="center"/>
    </xf>
    <xf numFmtId="226" fontId="146" fillId="0" borderId="5" applyBorder="0">
      <alignment vertical="center"/>
    </xf>
    <xf numFmtId="226" fontId="146" fillId="0" borderId="5" applyBorder="0">
      <alignment vertical="center"/>
    </xf>
    <xf numFmtId="226" fontId="146" fillId="0" borderId="5" applyBorder="0">
      <alignment vertical="center"/>
    </xf>
    <xf numFmtId="226" fontId="146" fillId="0" borderId="5" applyBorder="0">
      <alignment vertical="center"/>
    </xf>
    <xf numFmtId="226" fontId="146" fillId="0" borderId="5" applyBorder="0">
      <alignment vertical="center"/>
    </xf>
    <xf numFmtId="226" fontId="146" fillId="0" borderId="5" applyBorder="0">
      <alignment vertical="center"/>
    </xf>
    <xf numFmtId="226" fontId="146" fillId="0" borderId="5" applyBorder="0">
      <alignment vertical="center"/>
    </xf>
    <xf numFmtId="226" fontId="146" fillId="0" borderId="5" applyBorder="0">
      <alignment vertical="center"/>
    </xf>
    <xf numFmtId="226" fontId="146" fillId="0" borderId="5" applyBorder="0">
      <alignment vertical="center"/>
    </xf>
    <xf numFmtId="226" fontId="146" fillId="0" borderId="5" applyBorder="0">
      <alignment vertical="center"/>
    </xf>
    <xf numFmtId="226" fontId="146" fillId="0" borderId="5" applyBorder="0">
      <alignment vertical="center"/>
    </xf>
    <xf numFmtId="226" fontId="146" fillId="0" borderId="5" applyBorder="0">
      <alignment vertical="center"/>
    </xf>
    <xf numFmtId="226" fontId="146" fillId="0" borderId="5" applyBorder="0">
      <alignment vertical="center"/>
    </xf>
    <xf numFmtId="226" fontId="146" fillId="0" borderId="5" applyBorder="0">
      <alignment vertical="center"/>
    </xf>
    <xf numFmtId="226" fontId="146" fillId="0" borderId="5" applyBorder="0">
      <alignment vertical="center"/>
    </xf>
    <xf numFmtId="226" fontId="146" fillId="0" borderId="5" applyBorder="0">
      <alignment vertical="center"/>
    </xf>
    <xf numFmtId="226" fontId="146" fillId="0" borderId="5" applyBorder="0">
      <alignment vertical="center"/>
    </xf>
    <xf numFmtId="226" fontId="146" fillId="0" borderId="5" applyBorder="0">
      <alignment vertical="center"/>
    </xf>
    <xf numFmtId="226" fontId="146" fillId="0" borderId="5" applyBorder="0">
      <alignment vertical="center"/>
    </xf>
    <xf numFmtId="226" fontId="146" fillId="0" borderId="5" applyBorder="0">
      <alignment vertical="center"/>
    </xf>
    <xf numFmtId="226" fontId="146" fillId="0" borderId="5" applyBorder="0">
      <alignment vertical="center"/>
    </xf>
    <xf numFmtId="226" fontId="146" fillId="0" borderId="5" applyBorder="0">
      <alignment vertical="center"/>
    </xf>
    <xf numFmtId="226" fontId="146" fillId="0" borderId="5" applyBorder="0">
      <alignment vertical="center"/>
    </xf>
    <xf numFmtId="226" fontId="146" fillId="0" borderId="5" applyBorder="0">
      <alignment vertical="center"/>
    </xf>
    <xf numFmtId="226" fontId="146" fillId="0" borderId="5" applyBorder="0">
      <alignment vertical="center"/>
    </xf>
    <xf numFmtId="226" fontId="146" fillId="0" borderId="5" applyBorder="0">
      <alignment vertical="center"/>
    </xf>
    <xf numFmtId="226" fontId="146" fillId="0" borderId="5" applyBorder="0">
      <alignment vertical="center"/>
    </xf>
    <xf numFmtId="226" fontId="146" fillId="0" borderId="5" applyBorder="0">
      <alignment vertical="center"/>
    </xf>
    <xf numFmtId="226" fontId="146" fillId="0" borderId="5" applyBorder="0">
      <alignment vertical="center"/>
    </xf>
    <xf numFmtId="226" fontId="146" fillId="0" borderId="5" applyBorder="0">
      <alignment vertical="center"/>
    </xf>
    <xf numFmtId="226" fontId="146" fillId="0" borderId="5" applyBorder="0">
      <alignment vertical="center"/>
    </xf>
    <xf numFmtId="226" fontId="146" fillId="0" borderId="5" applyBorder="0">
      <alignment vertical="center"/>
    </xf>
    <xf numFmtId="226" fontId="146" fillId="0" borderId="5" applyBorder="0">
      <alignment vertical="center"/>
    </xf>
    <xf numFmtId="226" fontId="146" fillId="0" borderId="5" applyBorder="0">
      <alignment vertical="center"/>
    </xf>
    <xf numFmtId="226" fontId="146" fillId="0" borderId="5" applyBorder="0">
      <alignment vertical="center"/>
    </xf>
    <xf numFmtId="226" fontId="146" fillId="0" borderId="5" applyBorder="0">
      <alignment vertical="center"/>
    </xf>
    <xf numFmtId="226" fontId="146" fillId="0" borderId="5" applyBorder="0">
      <alignment vertical="center"/>
    </xf>
    <xf numFmtId="226" fontId="146" fillId="0" borderId="5" applyBorder="0">
      <alignment vertical="center"/>
    </xf>
    <xf numFmtId="226" fontId="146" fillId="0" borderId="5" applyBorder="0">
      <alignment vertical="center"/>
    </xf>
    <xf numFmtId="226" fontId="146" fillId="0" borderId="5" applyBorder="0">
      <alignment vertical="center"/>
    </xf>
    <xf numFmtId="226" fontId="146" fillId="0" borderId="5" applyBorder="0">
      <alignment vertical="center"/>
    </xf>
    <xf numFmtId="226" fontId="146" fillId="0" borderId="5" applyBorder="0">
      <alignment vertical="center"/>
    </xf>
    <xf numFmtId="226" fontId="146" fillId="0" borderId="5" applyBorder="0">
      <alignment vertical="center"/>
    </xf>
    <xf numFmtId="226" fontId="146" fillId="0" borderId="5" applyBorder="0">
      <alignment vertical="center"/>
    </xf>
    <xf numFmtId="226" fontId="146" fillId="0" borderId="5" applyBorder="0">
      <alignment vertical="center"/>
    </xf>
    <xf numFmtId="226" fontId="146" fillId="0" borderId="5" applyBorder="0">
      <alignment vertical="center"/>
    </xf>
    <xf numFmtId="226" fontId="146" fillId="0" borderId="5" applyBorder="0">
      <alignment vertical="center"/>
    </xf>
    <xf numFmtId="226" fontId="146" fillId="0" borderId="5" applyBorder="0">
      <alignment vertical="center"/>
    </xf>
    <xf numFmtId="226" fontId="146" fillId="0" borderId="5" applyBorder="0">
      <alignment vertical="center"/>
    </xf>
    <xf numFmtId="226" fontId="146" fillId="0" borderId="5" applyBorder="0">
      <alignment vertical="center"/>
    </xf>
    <xf numFmtId="226" fontId="146" fillId="0" borderId="5" applyBorder="0">
      <alignment vertical="center"/>
    </xf>
    <xf numFmtId="226" fontId="146" fillId="0" borderId="5" applyBorder="0">
      <alignment vertical="center"/>
    </xf>
    <xf numFmtId="226" fontId="146" fillId="0" borderId="5" applyBorder="0">
      <alignment vertical="center"/>
    </xf>
    <xf numFmtId="226" fontId="146" fillId="0" borderId="5" applyBorder="0">
      <alignment vertical="center"/>
    </xf>
    <xf numFmtId="226" fontId="146" fillId="0" borderId="5" applyBorder="0">
      <alignment vertical="center"/>
    </xf>
    <xf numFmtId="226" fontId="146" fillId="0" borderId="5" applyBorder="0">
      <alignment vertical="center"/>
    </xf>
    <xf numFmtId="226" fontId="146" fillId="0" borderId="5" applyBorder="0">
      <alignment vertical="center"/>
    </xf>
    <xf numFmtId="226" fontId="146" fillId="0" borderId="5" applyBorder="0">
      <alignment vertical="center"/>
    </xf>
    <xf numFmtId="226" fontId="146" fillId="0" borderId="5" applyBorder="0">
      <alignment vertical="center"/>
    </xf>
    <xf numFmtId="226" fontId="146" fillId="0" borderId="5" applyBorder="0">
      <alignment vertical="center"/>
    </xf>
    <xf numFmtId="226" fontId="146" fillId="0" borderId="5" applyBorder="0">
      <alignment vertical="center"/>
    </xf>
    <xf numFmtId="226" fontId="146" fillId="0" borderId="5" applyBorder="0">
      <alignment vertical="center"/>
    </xf>
    <xf numFmtId="226" fontId="146" fillId="0" borderId="5" applyBorder="0">
      <alignment vertical="center"/>
    </xf>
    <xf numFmtId="226" fontId="146" fillId="0" borderId="5" applyBorder="0">
      <alignment vertical="center"/>
    </xf>
    <xf numFmtId="226" fontId="146" fillId="0" borderId="5" applyBorder="0">
      <alignment vertical="center"/>
    </xf>
    <xf numFmtId="226" fontId="146" fillId="0" borderId="5" applyBorder="0">
      <alignment vertical="center"/>
    </xf>
    <xf numFmtId="226" fontId="146" fillId="0" borderId="5" applyBorder="0">
      <alignment vertical="center"/>
    </xf>
    <xf numFmtId="226" fontId="146" fillId="0" borderId="5" applyBorder="0">
      <alignment vertical="center"/>
    </xf>
    <xf numFmtId="226" fontId="146" fillId="0" borderId="5" applyBorder="0">
      <alignment vertical="center"/>
    </xf>
    <xf numFmtId="226" fontId="146" fillId="0" borderId="5" applyBorder="0">
      <alignment vertical="center"/>
    </xf>
    <xf numFmtId="226" fontId="146" fillId="0" borderId="5" applyBorder="0">
      <alignment vertical="center"/>
    </xf>
    <xf numFmtId="226" fontId="146" fillId="0" borderId="5" applyBorder="0">
      <alignment vertical="center"/>
    </xf>
    <xf numFmtId="226" fontId="146" fillId="0" borderId="5" applyBorder="0">
      <alignment vertical="center"/>
    </xf>
    <xf numFmtId="226" fontId="146" fillId="0" borderId="5" applyBorder="0">
      <alignment vertical="center"/>
    </xf>
    <xf numFmtId="226" fontId="146" fillId="0" borderId="5" applyBorder="0">
      <alignment vertical="center"/>
    </xf>
    <xf numFmtId="226" fontId="146" fillId="0" borderId="5" applyBorder="0">
      <alignment vertical="center"/>
    </xf>
    <xf numFmtId="226" fontId="146" fillId="0" borderId="5" applyBorder="0">
      <alignment vertical="center"/>
    </xf>
    <xf numFmtId="226" fontId="146" fillId="0" borderId="5" applyBorder="0">
      <alignment vertical="center"/>
    </xf>
    <xf numFmtId="226" fontId="146" fillId="0" borderId="5" applyBorder="0">
      <alignment vertical="center"/>
    </xf>
    <xf numFmtId="226" fontId="146" fillId="0" borderId="5" applyBorder="0">
      <alignment vertical="center"/>
    </xf>
    <xf numFmtId="226" fontId="146" fillId="0" borderId="5" applyBorder="0">
      <alignment vertical="center"/>
    </xf>
    <xf numFmtId="226" fontId="146" fillId="0" borderId="5" applyBorder="0">
      <alignment vertical="center"/>
    </xf>
    <xf numFmtId="226" fontId="146" fillId="0" borderId="5" applyBorder="0">
      <alignment vertical="center"/>
    </xf>
    <xf numFmtId="226" fontId="146" fillId="0" borderId="5" applyBorder="0">
      <alignment vertical="center"/>
    </xf>
    <xf numFmtId="226" fontId="146" fillId="0" borderId="5" applyBorder="0">
      <alignment vertical="center"/>
    </xf>
    <xf numFmtId="226" fontId="146" fillId="0" borderId="5" applyBorder="0">
      <alignment vertical="center"/>
    </xf>
    <xf numFmtId="226" fontId="146" fillId="0" borderId="5" applyBorder="0">
      <alignment vertical="center"/>
    </xf>
    <xf numFmtId="226" fontId="146" fillId="0" borderId="5" applyBorder="0">
      <alignment vertical="center"/>
    </xf>
    <xf numFmtId="226" fontId="146" fillId="0" borderId="5" applyBorder="0">
      <alignment vertical="center"/>
    </xf>
    <xf numFmtId="226" fontId="146" fillId="0" borderId="5" applyBorder="0">
      <alignment vertical="center"/>
    </xf>
    <xf numFmtId="226" fontId="146" fillId="0" borderId="5" applyBorder="0">
      <alignment vertical="center"/>
    </xf>
    <xf numFmtId="226" fontId="146" fillId="0" borderId="5" applyBorder="0">
      <alignment vertical="center"/>
    </xf>
    <xf numFmtId="226" fontId="146" fillId="0" borderId="5" applyBorder="0">
      <alignment vertical="center"/>
    </xf>
    <xf numFmtId="226" fontId="146" fillId="0" borderId="5" applyBorder="0">
      <alignment vertical="center"/>
    </xf>
    <xf numFmtId="226" fontId="146" fillId="0" borderId="5" applyBorder="0">
      <alignment vertical="center"/>
    </xf>
    <xf numFmtId="226" fontId="146" fillId="0" borderId="5" applyBorder="0">
      <alignment vertical="center"/>
    </xf>
    <xf numFmtId="226" fontId="146" fillId="0" borderId="5" applyBorder="0">
      <alignment vertical="center"/>
    </xf>
    <xf numFmtId="226" fontId="146" fillId="0" borderId="5" applyBorder="0">
      <alignment vertical="center"/>
    </xf>
    <xf numFmtId="226" fontId="146" fillId="0" borderId="5" applyBorder="0">
      <alignment vertical="center"/>
    </xf>
    <xf numFmtId="226" fontId="146" fillId="0" borderId="5" applyBorder="0">
      <alignment vertical="center"/>
    </xf>
    <xf numFmtId="226" fontId="146" fillId="0" borderId="5" applyBorder="0">
      <alignment vertical="center"/>
    </xf>
    <xf numFmtId="226" fontId="146" fillId="0" borderId="5" applyBorder="0">
      <alignment vertical="center"/>
    </xf>
    <xf numFmtId="226" fontId="146" fillId="0" borderId="5" applyBorder="0">
      <alignment vertical="center"/>
    </xf>
    <xf numFmtId="226" fontId="146" fillId="0" borderId="5" applyBorder="0">
      <alignment vertical="center"/>
    </xf>
    <xf numFmtId="226" fontId="146" fillId="0" borderId="5" applyBorder="0">
      <alignment vertical="center"/>
    </xf>
    <xf numFmtId="226" fontId="146" fillId="0" borderId="5" applyBorder="0">
      <alignment vertical="center"/>
    </xf>
    <xf numFmtId="226" fontId="146" fillId="0" borderId="5" applyBorder="0">
      <alignment vertical="center"/>
    </xf>
    <xf numFmtId="226" fontId="146" fillId="0" borderId="5" applyBorder="0">
      <alignment vertical="center"/>
    </xf>
    <xf numFmtId="226" fontId="146" fillId="0" borderId="5" applyBorder="0">
      <alignment vertical="center"/>
    </xf>
    <xf numFmtId="226" fontId="146" fillId="0" borderId="5" applyBorder="0">
      <alignment vertical="center"/>
    </xf>
    <xf numFmtId="226" fontId="146" fillId="0" borderId="5" applyBorder="0">
      <alignment vertical="center"/>
    </xf>
    <xf numFmtId="226" fontId="146" fillId="0" borderId="5" applyBorder="0">
      <alignment vertical="center"/>
    </xf>
    <xf numFmtId="226" fontId="146" fillId="0" borderId="5" applyBorder="0">
      <alignment vertical="center"/>
    </xf>
    <xf numFmtId="226" fontId="146" fillId="0" borderId="5" applyBorder="0">
      <alignment vertical="center"/>
    </xf>
    <xf numFmtId="226" fontId="146" fillId="0" borderId="5" applyBorder="0">
      <alignment vertical="center"/>
    </xf>
    <xf numFmtId="226" fontId="146" fillId="0" borderId="5" applyBorder="0">
      <alignment vertical="center"/>
    </xf>
    <xf numFmtId="226" fontId="146" fillId="0" borderId="5" applyBorder="0">
      <alignment vertical="center"/>
    </xf>
    <xf numFmtId="226" fontId="146" fillId="0" borderId="5" applyBorder="0">
      <alignment vertical="center"/>
    </xf>
    <xf numFmtId="226" fontId="146" fillId="0" borderId="5" applyBorder="0">
      <alignment vertical="center"/>
    </xf>
    <xf numFmtId="226" fontId="146" fillId="0" borderId="5" applyBorder="0">
      <alignment vertical="center"/>
    </xf>
    <xf numFmtId="226" fontId="146" fillId="0" borderId="5" applyBorder="0">
      <alignment vertical="center"/>
    </xf>
    <xf numFmtId="226" fontId="146" fillId="0" borderId="5" applyBorder="0">
      <alignment vertical="center"/>
    </xf>
    <xf numFmtId="226" fontId="146" fillId="0" borderId="5" applyBorder="0">
      <alignment vertical="center"/>
    </xf>
    <xf numFmtId="226" fontId="146" fillId="0" borderId="5" applyBorder="0">
      <alignment vertical="center"/>
    </xf>
    <xf numFmtId="226" fontId="146" fillId="0" borderId="5" applyBorder="0">
      <alignment vertical="center"/>
    </xf>
    <xf numFmtId="226" fontId="146" fillId="0" borderId="5" applyBorder="0">
      <alignment vertical="center"/>
    </xf>
    <xf numFmtId="226" fontId="146" fillId="0" borderId="5" applyBorder="0">
      <alignment vertical="center"/>
    </xf>
    <xf numFmtId="226" fontId="146" fillId="0" borderId="5" applyBorder="0">
      <alignment vertical="center"/>
    </xf>
    <xf numFmtId="226" fontId="146" fillId="0" borderId="5" applyBorder="0">
      <alignment vertical="center"/>
    </xf>
    <xf numFmtId="226" fontId="146" fillId="0" borderId="5" applyBorder="0">
      <alignment vertical="center"/>
    </xf>
    <xf numFmtId="226" fontId="146" fillId="0" borderId="5" applyBorder="0">
      <alignment vertical="center"/>
    </xf>
    <xf numFmtId="226" fontId="146" fillId="0" borderId="5" applyBorder="0">
      <alignment vertical="center"/>
    </xf>
    <xf numFmtId="226" fontId="146" fillId="0" borderId="5" applyBorder="0">
      <alignment vertical="center"/>
    </xf>
    <xf numFmtId="226" fontId="146" fillId="0" borderId="5" applyBorder="0">
      <alignment vertical="center"/>
    </xf>
    <xf numFmtId="226" fontId="146" fillId="0" borderId="5" applyBorder="0">
      <alignment vertical="center"/>
    </xf>
    <xf numFmtId="226" fontId="146" fillId="0" borderId="5" applyBorder="0">
      <alignment vertical="center"/>
    </xf>
    <xf numFmtId="226" fontId="146" fillId="0" borderId="5" applyBorder="0">
      <alignment vertical="center"/>
    </xf>
    <xf numFmtId="226" fontId="146" fillId="0" borderId="5" applyBorder="0">
      <alignment vertical="center"/>
    </xf>
    <xf numFmtId="226" fontId="146" fillId="0" borderId="5" applyBorder="0">
      <alignment vertical="center"/>
    </xf>
    <xf numFmtId="226" fontId="146" fillId="0" borderId="5" applyBorder="0">
      <alignment vertical="center"/>
    </xf>
    <xf numFmtId="226" fontId="146" fillId="0" borderId="5" applyBorder="0">
      <alignment vertical="center"/>
    </xf>
    <xf numFmtId="226" fontId="146" fillId="0" borderId="5" applyBorder="0">
      <alignment vertical="center"/>
    </xf>
    <xf numFmtId="226" fontId="146" fillId="0" borderId="5" applyBorder="0">
      <alignment vertical="center"/>
    </xf>
    <xf numFmtId="226" fontId="146" fillId="0" borderId="5" applyBorder="0">
      <alignment vertical="center"/>
    </xf>
    <xf numFmtId="226" fontId="146" fillId="0" borderId="5" applyBorder="0">
      <alignment vertical="center"/>
    </xf>
    <xf numFmtId="226" fontId="146" fillId="0" borderId="5" applyBorder="0">
      <alignment vertical="center"/>
    </xf>
    <xf numFmtId="226" fontId="146" fillId="0" borderId="5" applyBorder="0">
      <alignment vertical="center"/>
    </xf>
    <xf numFmtId="226" fontId="146" fillId="0" borderId="5" applyBorder="0">
      <alignment vertical="center"/>
    </xf>
    <xf numFmtId="226" fontId="146" fillId="0" borderId="5" applyBorder="0">
      <alignment vertical="center"/>
    </xf>
    <xf numFmtId="226" fontId="146" fillId="0" borderId="5" applyBorder="0">
      <alignment vertical="center"/>
    </xf>
    <xf numFmtId="226" fontId="146" fillId="0" borderId="5" applyBorder="0">
      <alignment vertical="center"/>
    </xf>
    <xf numFmtId="226" fontId="146" fillId="0" borderId="5" applyBorder="0">
      <alignment vertical="center"/>
    </xf>
    <xf numFmtId="226" fontId="146" fillId="0" borderId="5" applyBorder="0">
      <alignment vertical="center"/>
    </xf>
    <xf numFmtId="226" fontId="146" fillId="0" borderId="5" applyBorder="0">
      <alignment vertical="center"/>
    </xf>
    <xf numFmtId="226" fontId="146" fillId="0" borderId="5" applyBorder="0">
      <alignment vertical="center"/>
    </xf>
    <xf numFmtId="226" fontId="146" fillId="0" borderId="5" applyBorder="0">
      <alignment vertical="center"/>
    </xf>
    <xf numFmtId="226" fontId="146" fillId="0" borderId="5" applyBorder="0">
      <alignment vertical="center"/>
    </xf>
    <xf numFmtId="226" fontId="146" fillId="0" borderId="5" applyBorder="0">
      <alignment vertical="center"/>
    </xf>
    <xf numFmtId="226" fontId="146" fillId="0" borderId="5" applyBorder="0">
      <alignment vertical="center"/>
    </xf>
    <xf numFmtId="226" fontId="146" fillId="0" borderId="5" applyBorder="0">
      <alignment vertical="center"/>
    </xf>
    <xf numFmtId="226" fontId="146" fillId="0" borderId="5" applyBorder="0">
      <alignment vertical="center"/>
    </xf>
    <xf numFmtId="226" fontId="146" fillId="0" borderId="5" applyBorder="0">
      <alignment vertical="center"/>
    </xf>
    <xf numFmtId="226" fontId="146" fillId="0" borderId="5" applyBorder="0">
      <alignment vertical="center"/>
    </xf>
    <xf numFmtId="226" fontId="146" fillId="0" borderId="5" applyBorder="0">
      <alignment vertical="center"/>
    </xf>
    <xf numFmtId="226" fontId="146" fillId="0" borderId="5" applyBorder="0">
      <alignment vertical="center"/>
    </xf>
    <xf numFmtId="226" fontId="146" fillId="0" borderId="5" applyBorder="0">
      <alignment vertical="center"/>
    </xf>
    <xf numFmtId="226" fontId="146" fillId="0" borderId="5" applyBorder="0">
      <alignment vertical="center"/>
    </xf>
    <xf numFmtId="226" fontId="146" fillId="0" borderId="5" applyBorder="0">
      <alignment vertical="center"/>
    </xf>
    <xf numFmtId="226" fontId="146" fillId="0" borderId="5" applyBorder="0">
      <alignment vertical="center"/>
    </xf>
    <xf numFmtId="226" fontId="146" fillId="0" borderId="5" applyBorder="0">
      <alignment vertical="center"/>
    </xf>
    <xf numFmtId="226" fontId="146" fillId="0" borderId="5" applyBorder="0">
      <alignment vertical="center"/>
    </xf>
    <xf numFmtId="226" fontId="146" fillId="0" borderId="5" applyBorder="0">
      <alignment vertical="center"/>
    </xf>
    <xf numFmtId="226" fontId="146" fillId="0" borderId="5" applyBorder="0">
      <alignment vertical="center"/>
    </xf>
    <xf numFmtId="226" fontId="146" fillId="0" borderId="5" applyBorder="0">
      <alignment vertical="center"/>
    </xf>
    <xf numFmtId="226" fontId="146" fillId="0" borderId="5" applyBorder="0">
      <alignment vertical="center"/>
    </xf>
    <xf numFmtId="226" fontId="146" fillId="0" borderId="5" applyBorder="0">
      <alignment vertical="center"/>
    </xf>
    <xf numFmtId="226" fontId="146" fillId="0" borderId="5" applyBorder="0">
      <alignment vertical="center"/>
    </xf>
    <xf numFmtId="226" fontId="146" fillId="0" borderId="5" applyBorder="0">
      <alignment vertical="center"/>
    </xf>
    <xf numFmtId="226" fontId="146" fillId="0" borderId="5" applyBorder="0">
      <alignment vertical="center"/>
    </xf>
    <xf numFmtId="226" fontId="146" fillId="0" borderId="5" applyBorder="0">
      <alignment vertical="center"/>
    </xf>
    <xf numFmtId="226" fontId="146" fillId="0" borderId="5" applyBorder="0">
      <alignment vertical="center"/>
    </xf>
    <xf numFmtId="226" fontId="146" fillId="0" borderId="5" applyBorder="0">
      <alignment vertical="center"/>
    </xf>
    <xf numFmtId="226" fontId="146" fillId="0" borderId="5" applyBorder="0">
      <alignment vertical="center"/>
    </xf>
    <xf numFmtId="226" fontId="146" fillId="0" borderId="5" applyBorder="0">
      <alignment vertical="center"/>
    </xf>
    <xf numFmtId="226" fontId="146" fillId="0" borderId="5" applyBorder="0">
      <alignment vertical="center"/>
    </xf>
    <xf numFmtId="226" fontId="146" fillId="0" borderId="5" applyBorder="0">
      <alignment vertical="center"/>
    </xf>
    <xf numFmtId="226" fontId="146" fillId="0" borderId="5" applyBorder="0">
      <alignment vertical="center"/>
    </xf>
    <xf numFmtId="226" fontId="146" fillId="0" borderId="5" applyBorder="0">
      <alignment vertical="center"/>
    </xf>
    <xf numFmtId="226" fontId="146" fillId="0" borderId="5" applyBorder="0">
      <alignment vertical="center"/>
    </xf>
    <xf numFmtId="226" fontId="146" fillId="0" borderId="5" applyBorder="0">
      <alignment vertical="center"/>
    </xf>
    <xf numFmtId="226" fontId="146" fillId="0" borderId="5" applyBorder="0">
      <alignment vertical="center"/>
    </xf>
    <xf numFmtId="226" fontId="146" fillId="0" borderId="5" applyBorder="0">
      <alignment vertical="center"/>
    </xf>
    <xf numFmtId="226" fontId="146" fillId="0" borderId="5" applyBorder="0">
      <alignment vertical="center"/>
    </xf>
    <xf numFmtId="226" fontId="146" fillId="0" borderId="5" applyBorder="0">
      <alignment vertical="center"/>
    </xf>
    <xf numFmtId="226" fontId="146" fillId="0" borderId="5" applyBorder="0">
      <alignment vertical="center"/>
    </xf>
    <xf numFmtId="226" fontId="146" fillId="0" borderId="5" applyBorder="0">
      <alignment vertical="center"/>
    </xf>
    <xf numFmtId="226" fontId="146" fillId="0" borderId="5" applyBorder="0">
      <alignment vertical="center"/>
    </xf>
    <xf numFmtId="226" fontId="146" fillId="0" borderId="5" applyBorder="0">
      <alignment vertical="center"/>
    </xf>
    <xf numFmtId="226" fontId="146" fillId="0" borderId="5" applyBorder="0">
      <alignment vertical="center"/>
    </xf>
    <xf numFmtId="226" fontId="146" fillId="0" borderId="5" applyBorder="0">
      <alignment vertical="center"/>
    </xf>
    <xf numFmtId="226" fontId="146" fillId="0" borderId="5" applyBorder="0">
      <alignment vertical="center"/>
    </xf>
    <xf numFmtId="226" fontId="146" fillId="0" borderId="5" applyBorder="0">
      <alignment vertical="center"/>
    </xf>
    <xf numFmtId="226" fontId="146" fillId="0" borderId="5" applyBorder="0">
      <alignment vertical="center"/>
    </xf>
    <xf numFmtId="226" fontId="146" fillId="0" borderId="5" applyBorder="0">
      <alignment vertical="center"/>
    </xf>
    <xf numFmtId="226" fontId="146" fillId="0" borderId="5" applyBorder="0">
      <alignment vertical="center"/>
    </xf>
    <xf numFmtId="226" fontId="146" fillId="0" borderId="5" applyBorder="0">
      <alignment vertical="center"/>
    </xf>
    <xf numFmtId="226" fontId="146" fillId="0" borderId="5" applyBorder="0">
      <alignment vertical="center"/>
    </xf>
    <xf numFmtId="226" fontId="146" fillId="0" borderId="5" applyBorder="0">
      <alignment vertical="center"/>
    </xf>
    <xf numFmtId="226" fontId="146" fillId="0" borderId="5" applyBorder="0">
      <alignment vertical="center"/>
    </xf>
    <xf numFmtId="226" fontId="146" fillId="0" borderId="5" applyBorder="0">
      <alignment vertical="center"/>
    </xf>
    <xf numFmtId="226" fontId="146" fillId="0" borderId="5" applyBorder="0">
      <alignment vertical="center"/>
    </xf>
    <xf numFmtId="226" fontId="146" fillId="0" borderId="5" applyBorder="0">
      <alignment vertical="center"/>
    </xf>
    <xf numFmtId="226" fontId="146" fillId="0" borderId="5" applyBorder="0">
      <alignment vertical="center"/>
    </xf>
    <xf numFmtId="226" fontId="146" fillId="0" borderId="5" applyBorder="0">
      <alignment vertical="center"/>
    </xf>
    <xf numFmtId="226" fontId="146" fillId="0" borderId="5" applyBorder="0">
      <alignment vertical="center"/>
    </xf>
    <xf numFmtId="226" fontId="146" fillId="0" borderId="5" applyBorder="0">
      <alignment vertical="center"/>
    </xf>
    <xf numFmtId="226" fontId="146" fillId="0" borderId="5" applyBorder="0">
      <alignment vertical="center"/>
    </xf>
    <xf numFmtId="226" fontId="146" fillId="0" borderId="5" applyBorder="0">
      <alignment vertical="center"/>
    </xf>
    <xf numFmtId="226" fontId="146" fillId="0" borderId="5" applyBorder="0">
      <alignment vertical="center"/>
    </xf>
    <xf numFmtId="226" fontId="146" fillId="0" borderId="5" applyBorder="0">
      <alignment vertical="center"/>
    </xf>
    <xf numFmtId="226" fontId="146" fillId="0" borderId="5" applyBorder="0">
      <alignment vertical="center"/>
    </xf>
    <xf numFmtId="226" fontId="146" fillId="0" borderId="5" applyBorder="0">
      <alignment vertical="center"/>
    </xf>
    <xf numFmtId="226" fontId="146" fillId="0" borderId="5" applyBorder="0">
      <alignment vertical="center"/>
    </xf>
    <xf numFmtId="226" fontId="146" fillId="0" borderId="5" applyBorder="0">
      <alignment vertical="center"/>
    </xf>
    <xf numFmtId="226" fontId="146" fillId="0" borderId="5" applyBorder="0">
      <alignment vertical="center"/>
    </xf>
    <xf numFmtId="226" fontId="146" fillId="0" borderId="5" applyBorder="0">
      <alignment vertical="center"/>
    </xf>
    <xf numFmtId="226" fontId="146" fillId="0" borderId="5" applyBorder="0">
      <alignment vertical="center"/>
    </xf>
    <xf numFmtId="226" fontId="146" fillId="0" borderId="5" applyBorder="0">
      <alignment vertical="center"/>
    </xf>
    <xf numFmtId="226" fontId="146" fillId="0" borderId="5" applyBorder="0">
      <alignment vertical="center"/>
    </xf>
    <xf numFmtId="226" fontId="146" fillId="0" borderId="5" applyBorder="0">
      <alignment vertical="center"/>
    </xf>
    <xf numFmtId="226" fontId="146" fillId="0" borderId="5" applyBorder="0">
      <alignment vertical="center"/>
    </xf>
    <xf numFmtId="226" fontId="146" fillId="0" borderId="5" applyBorder="0">
      <alignment vertical="center"/>
    </xf>
    <xf numFmtId="226" fontId="146" fillId="0" borderId="5" applyBorder="0">
      <alignment vertical="center"/>
    </xf>
    <xf numFmtId="226" fontId="146" fillId="0" borderId="5" applyBorder="0">
      <alignment vertical="center"/>
    </xf>
    <xf numFmtId="226" fontId="146" fillId="0" borderId="5" applyBorder="0">
      <alignment vertical="center"/>
    </xf>
    <xf numFmtId="226" fontId="146" fillId="0" borderId="5" applyBorder="0">
      <alignment vertical="center"/>
    </xf>
    <xf numFmtId="226" fontId="146" fillId="0" borderId="5" applyBorder="0">
      <alignment vertical="center"/>
    </xf>
    <xf numFmtId="226" fontId="146" fillId="0" borderId="5" applyBorder="0">
      <alignment vertical="center"/>
    </xf>
    <xf numFmtId="226" fontId="146" fillId="0" borderId="5" applyBorder="0">
      <alignment vertical="center"/>
    </xf>
    <xf numFmtId="226" fontId="146" fillId="0" borderId="5" applyBorder="0">
      <alignment vertical="center"/>
    </xf>
    <xf numFmtId="226" fontId="146" fillId="0" borderId="5" applyBorder="0">
      <alignment vertical="center"/>
    </xf>
    <xf numFmtId="226" fontId="146" fillId="0" borderId="5" applyBorder="0">
      <alignment vertical="center"/>
    </xf>
    <xf numFmtId="226" fontId="146" fillId="0" borderId="5" applyBorder="0">
      <alignment vertical="center"/>
    </xf>
    <xf numFmtId="226" fontId="146" fillId="0" borderId="5" applyBorder="0">
      <alignment vertical="center"/>
    </xf>
    <xf numFmtId="226" fontId="146" fillId="0" borderId="5" applyBorder="0">
      <alignment vertical="center"/>
    </xf>
    <xf numFmtId="0" fontId="204" fillId="0" borderId="199" applyNumberFormat="0" applyFill="0" applyAlignment="0" applyProtection="0">
      <alignment vertical="center"/>
    </xf>
    <xf numFmtId="0" fontId="204" fillId="0" borderId="199" applyNumberFormat="0" applyFill="0" applyAlignment="0" applyProtection="0">
      <alignment vertical="center"/>
    </xf>
    <xf numFmtId="0" fontId="204" fillId="0" borderId="199" applyNumberFormat="0" applyFill="0" applyAlignment="0" applyProtection="0">
      <alignment vertical="center"/>
    </xf>
    <xf numFmtId="0" fontId="204" fillId="0" borderId="199" applyNumberFormat="0" applyFill="0" applyAlignment="0" applyProtection="0">
      <alignment vertical="center"/>
    </xf>
    <xf numFmtId="0" fontId="204" fillId="0" borderId="199" applyNumberFormat="0" applyFill="0" applyAlignment="0" applyProtection="0">
      <alignment vertical="center"/>
    </xf>
    <xf numFmtId="0" fontId="204" fillId="0" borderId="199" applyNumberFormat="0" applyFill="0" applyAlignment="0" applyProtection="0">
      <alignment vertical="center"/>
    </xf>
    <xf numFmtId="0" fontId="204" fillId="0" borderId="199" applyNumberFormat="0" applyFill="0" applyAlignment="0" applyProtection="0">
      <alignment vertical="center"/>
    </xf>
    <xf numFmtId="0" fontId="204" fillId="0" borderId="199" applyNumberFormat="0" applyFill="0" applyAlignment="0" applyProtection="0">
      <alignment vertical="center"/>
    </xf>
    <xf numFmtId="0" fontId="204" fillId="0" borderId="199" applyNumberFormat="0" applyFill="0" applyAlignment="0" applyProtection="0">
      <alignment vertical="center"/>
    </xf>
    <xf numFmtId="0" fontId="204" fillId="0" borderId="199" applyNumberFormat="0" applyFill="0" applyAlignment="0" applyProtection="0">
      <alignment vertical="center"/>
    </xf>
    <xf numFmtId="0" fontId="205" fillId="0" borderId="16" applyNumberFormat="0" applyFill="0" applyAlignment="0" applyProtection="0">
      <alignment vertical="center"/>
    </xf>
    <xf numFmtId="0" fontId="205" fillId="0" borderId="16" applyNumberFormat="0" applyFill="0" applyAlignment="0" applyProtection="0">
      <alignment vertical="center"/>
    </xf>
    <xf numFmtId="0" fontId="205" fillId="0" borderId="16" applyNumberFormat="0" applyFill="0" applyAlignment="0" applyProtection="0">
      <alignment vertical="center"/>
    </xf>
    <xf numFmtId="0" fontId="205" fillId="0" borderId="16" applyNumberFormat="0" applyFill="0" applyAlignment="0" applyProtection="0">
      <alignment vertical="center"/>
    </xf>
    <xf numFmtId="0" fontId="205" fillId="0" borderId="16" applyNumberFormat="0" applyFill="0" applyAlignment="0" applyProtection="0">
      <alignment vertical="center"/>
    </xf>
    <xf numFmtId="0" fontId="205" fillId="0" borderId="16" applyNumberFormat="0" applyFill="0" applyAlignment="0" applyProtection="0">
      <alignment vertical="center"/>
    </xf>
    <xf numFmtId="0" fontId="205" fillId="0" borderId="16" applyNumberFormat="0" applyFill="0" applyAlignment="0" applyProtection="0">
      <alignment vertical="center"/>
    </xf>
    <xf numFmtId="0" fontId="205" fillId="0" borderId="16" applyNumberFormat="0" applyFill="0" applyAlignment="0" applyProtection="0">
      <alignment vertical="center"/>
    </xf>
    <xf numFmtId="0" fontId="205" fillId="0" borderId="16" applyNumberFormat="0" applyFill="0" applyAlignment="0" applyProtection="0">
      <alignment vertical="center"/>
    </xf>
    <xf numFmtId="0" fontId="205" fillId="0" borderId="16" applyNumberFormat="0" applyFill="0" applyAlignment="0" applyProtection="0">
      <alignment vertical="center"/>
    </xf>
    <xf numFmtId="0" fontId="205" fillId="0" borderId="16" applyNumberFormat="0" applyFill="0" applyAlignment="0" applyProtection="0">
      <alignment vertical="center"/>
    </xf>
    <xf numFmtId="0" fontId="205" fillId="0" borderId="16" applyNumberFormat="0" applyFill="0" applyAlignment="0" applyProtection="0">
      <alignment vertical="center"/>
    </xf>
    <xf numFmtId="0" fontId="205" fillId="0" borderId="16" applyNumberFormat="0" applyFill="0" applyAlignment="0" applyProtection="0">
      <alignment vertical="center"/>
    </xf>
    <xf numFmtId="0" fontId="205" fillId="0" borderId="16" applyNumberFormat="0" applyFill="0" applyAlignment="0" applyProtection="0">
      <alignment vertical="center"/>
    </xf>
    <xf numFmtId="0" fontId="205" fillId="0" borderId="16" applyNumberFormat="0" applyFill="0" applyAlignment="0" applyProtection="0">
      <alignment vertical="center"/>
    </xf>
    <xf numFmtId="0" fontId="205" fillId="0" borderId="16" applyNumberFormat="0" applyFill="0" applyAlignment="0" applyProtection="0">
      <alignment vertical="center"/>
    </xf>
    <xf numFmtId="0" fontId="205" fillId="0" borderId="16" applyNumberFormat="0" applyFill="0" applyAlignment="0" applyProtection="0">
      <alignment vertical="center"/>
    </xf>
    <xf numFmtId="0" fontId="205" fillId="0" borderId="16" applyNumberFormat="0" applyFill="0" applyAlignment="0" applyProtection="0">
      <alignment vertical="center"/>
    </xf>
    <xf numFmtId="0" fontId="205" fillId="0" borderId="16" applyNumberFormat="0" applyFill="0" applyAlignment="0" applyProtection="0">
      <alignment vertical="center"/>
    </xf>
    <xf numFmtId="0" fontId="205" fillId="0" borderId="16" applyNumberFormat="0" applyFill="0" applyAlignment="0" applyProtection="0">
      <alignment vertical="center"/>
    </xf>
    <xf numFmtId="0" fontId="205" fillId="0" borderId="16" applyNumberFormat="0" applyFill="0" applyAlignment="0" applyProtection="0">
      <alignment vertical="center"/>
    </xf>
    <xf numFmtId="0" fontId="205" fillId="0" borderId="16" applyNumberFormat="0" applyFill="0" applyAlignment="0" applyProtection="0">
      <alignment vertical="center"/>
    </xf>
    <xf numFmtId="0" fontId="205" fillId="0" borderId="16" applyNumberFormat="0" applyFill="0" applyAlignment="0" applyProtection="0">
      <alignment vertical="center"/>
    </xf>
    <xf numFmtId="0" fontId="205" fillId="0" borderId="16" applyNumberFormat="0" applyFill="0" applyAlignment="0" applyProtection="0">
      <alignment vertical="center"/>
    </xf>
    <xf numFmtId="0" fontId="205" fillId="0" borderId="16" applyNumberFormat="0" applyFill="0" applyAlignment="0" applyProtection="0">
      <alignment vertical="center"/>
    </xf>
    <xf numFmtId="0" fontId="205" fillId="0" borderId="16" applyNumberFormat="0" applyFill="0" applyAlignment="0" applyProtection="0">
      <alignment vertical="center"/>
    </xf>
    <xf numFmtId="0" fontId="205" fillId="0" borderId="16" applyNumberFormat="0" applyFill="0" applyAlignment="0" applyProtection="0">
      <alignment vertical="center"/>
    </xf>
    <xf numFmtId="0" fontId="205" fillId="0" borderId="16" applyNumberFormat="0" applyFill="0" applyAlignment="0" applyProtection="0">
      <alignment vertical="center"/>
    </xf>
    <xf numFmtId="0" fontId="205" fillId="0" borderId="16" applyNumberFormat="0" applyFill="0" applyAlignment="0" applyProtection="0">
      <alignment vertical="center"/>
    </xf>
    <xf numFmtId="0" fontId="205" fillId="0" borderId="16" applyNumberFormat="0" applyFill="0" applyAlignment="0" applyProtection="0">
      <alignment vertical="center"/>
    </xf>
    <xf numFmtId="0" fontId="205" fillId="0" borderId="16" applyNumberFormat="0" applyFill="0" applyAlignment="0" applyProtection="0">
      <alignment vertical="center"/>
    </xf>
    <xf numFmtId="0" fontId="205" fillId="0" borderId="16" applyNumberFormat="0" applyFill="0" applyAlignment="0" applyProtection="0">
      <alignment vertical="center"/>
    </xf>
    <xf numFmtId="0" fontId="205" fillId="0" borderId="16" applyNumberFormat="0" applyFill="0" applyAlignment="0" applyProtection="0">
      <alignment vertical="center"/>
    </xf>
    <xf numFmtId="0" fontId="205" fillId="0" borderId="16" applyNumberFormat="0" applyFill="0" applyAlignment="0" applyProtection="0">
      <alignment vertical="center"/>
    </xf>
    <xf numFmtId="0" fontId="205" fillId="0" borderId="16" applyNumberFormat="0" applyFill="0" applyAlignment="0" applyProtection="0">
      <alignment vertical="center"/>
    </xf>
    <xf numFmtId="0" fontId="205" fillId="0" borderId="16" applyNumberFormat="0" applyFill="0" applyAlignment="0" applyProtection="0">
      <alignment vertical="center"/>
    </xf>
    <xf numFmtId="0" fontId="205" fillId="0" borderId="16" applyNumberFormat="0" applyFill="0" applyAlignment="0" applyProtection="0">
      <alignment vertical="center"/>
    </xf>
    <xf numFmtId="0" fontId="205" fillId="0" borderId="16" applyNumberFormat="0" applyFill="0" applyAlignment="0" applyProtection="0">
      <alignment vertical="center"/>
    </xf>
    <xf numFmtId="0" fontId="205" fillId="0" borderId="16" applyNumberFormat="0" applyFill="0" applyAlignment="0" applyProtection="0">
      <alignment vertical="center"/>
    </xf>
    <xf numFmtId="0" fontId="205" fillId="0" borderId="16" applyNumberFormat="0" applyFill="0" applyAlignment="0" applyProtection="0">
      <alignment vertical="center"/>
    </xf>
    <xf numFmtId="0" fontId="205" fillId="0" borderId="16" applyNumberFormat="0" applyFill="0" applyAlignment="0" applyProtection="0">
      <alignment vertical="center"/>
    </xf>
    <xf numFmtId="0" fontId="205" fillId="0" borderId="16" applyNumberFormat="0" applyFill="0" applyAlignment="0" applyProtection="0">
      <alignment vertical="center"/>
    </xf>
    <xf numFmtId="0" fontId="205" fillId="0" borderId="16" applyNumberFormat="0" applyFill="0" applyAlignment="0" applyProtection="0">
      <alignment vertical="center"/>
    </xf>
    <xf numFmtId="0" fontId="205" fillId="0" borderId="16" applyNumberFormat="0" applyFill="0" applyAlignment="0" applyProtection="0">
      <alignment vertical="center"/>
    </xf>
    <xf numFmtId="0" fontId="205" fillId="0" borderId="16" applyNumberFormat="0" applyFill="0" applyAlignment="0" applyProtection="0">
      <alignment vertical="center"/>
    </xf>
    <xf numFmtId="0" fontId="205" fillId="0" borderId="16" applyNumberFormat="0" applyFill="0" applyAlignment="0" applyProtection="0">
      <alignment vertical="center"/>
    </xf>
    <xf numFmtId="0" fontId="205" fillId="0" borderId="16" applyNumberFormat="0" applyFill="0" applyAlignment="0" applyProtection="0">
      <alignment vertical="center"/>
    </xf>
    <xf numFmtId="0" fontId="205" fillId="0" borderId="16" applyNumberFormat="0" applyFill="0" applyAlignment="0" applyProtection="0">
      <alignment vertical="center"/>
    </xf>
    <xf numFmtId="0" fontId="205" fillId="0" borderId="16" applyNumberFormat="0" applyFill="0" applyAlignment="0" applyProtection="0">
      <alignment vertical="center"/>
    </xf>
    <xf numFmtId="0" fontId="205" fillId="0" borderId="16" applyNumberFormat="0" applyFill="0" applyAlignment="0" applyProtection="0">
      <alignment vertical="center"/>
    </xf>
    <xf numFmtId="0" fontId="205" fillId="0" borderId="16" applyNumberFormat="0" applyFill="0" applyAlignment="0" applyProtection="0">
      <alignment vertical="center"/>
    </xf>
    <xf numFmtId="0" fontId="205" fillId="0" borderId="16" applyNumberFormat="0" applyFill="0" applyAlignment="0" applyProtection="0">
      <alignment vertical="center"/>
    </xf>
    <xf numFmtId="0" fontId="205" fillId="0" borderId="16" applyNumberFormat="0" applyFill="0" applyAlignment="0" applyProtection="0">
      <alignment vertical="center"/>
    </xf>
    <xf numFmtId="0" fontId="205" fillId="0" borderId="16" applyNumberFormat="0" applyFill="0" applyAlignment="0" applyProtection="0">
      <alignment vertical="center"/>
    </xf>
    <xf numFmtId="0" fontId="205" fillId="0" borderId="16" applyNumberFormat="0" applyFill="0" applyAlignment="0" applyProtection="0">
      <alignment vertical="center"/>
    </xf>
    <xf numFmtId="0" fontId="205" fillId="0" borderId="16" applyNumberFormat="0" applyFill="0" applyAlignment="0" applyProtection="0">
      <alignment vertical="center"/>
    </xf>
    <xf numFmtId="0" fontId="205" fillId="0" borderId="16" applyNumberFormat="0" applyFill="0" applyAlignment="0" applyProtection="0">
      <alignment vertical="center"/>
    </xf>
    <xf numFmtId="0" fontId="205" fillId="0" borderId="16" applyNumberFormat="0" applyFill="0" applyAlignment="0" applyProtection="0">
      <alignment vertical="center"/>
    </xf>
    <xf numFmtId="0" fontId="205" fillId="0" borderId="16" applyNumberFormat="0" applyFill="0" applyAlignment="0" applyProtection="0">
      <alignment vertical="center"/>
    </xf>
    <xf numFmtId="0" fontId="205" fillId="0" borderId="16" applyNumberFormat="0" applyFill="0" applyAlignment="0" applyProtection="0">
      <alignment vertical="center"/>
    </xf>
    <xf numFmtId="0" fontId="205" fillId="0" borderId="16" applyNumberFormat="0" applyFill="0" applyAlignment="0" applyProtection="0">
      <alignment vertical="center"/>
    </xf>
    <xf numFmtId="0" fontId="205" fillId="0" borderId="16" applyNumberFormat="0" applyFill="0" applyAlignment="0" applyProtection="0">
      <alignment vertical="center"/>
    </xf>
    <xf numFmtId="0" fontId="205" fillId="0" borderId="16" applyNumberFormat="0" applyFill="0" applyAlignment="0" applyProtection="0">
      <alignment vertical="center"/>
    </xf>
    <xf numFmtId="0" fontId="205" fillId="0" borderId="16" applyNumberFormat="0" applyFill="0" applyAlignment="0" applyProtection="0">
      <alignment vertical="center"/>
    </xf>
    <xf numFmtId="0" fontId="205" fillId="0" borderId="16" applyNumberFormat="0" applyFill="0" applyAlignment="0" applyProtection="0">
      <alignment vertical="center"/>
    </xf>
    <xf numFmtId="0" fontId="205" fillId="0" borderId="16" applyNumberFormat="0" applyFill="0" applyAlignment="0" applyProtection="0">
      <alignment vertical="center"/>
    </xf>
    <xf numFmtId="0" fontId="205" fillId="0" borderId="16" applyNumberFormat="0" applyFill="0" applyAlignment="0" applyProtection="0">
      <alignment vertical="center"/>
    </xf>
    <xf numFmtId="0" fontId="205" fillId="0" borderId="16" applyNumberFormat="0" applyFill="0" applyAlignment="0" applyProtection="0">
      <alignment vertical="center"/>
    </xf>
    <xf numFmtId="0" fontId="205" fillId="0" borderId="16" applyNumberFormat="0" applyFill="0" applyAlignment="0" applyProtection="0">
      <alignment vertical="center"/>
    </xf>
    <xf numFmtId="0" fontId="205" fillId="0" borderId="16" applyNumberFormat="0" applyFill="0" applyAlignment="0" applyProtection="0">
      <alignment vertical="center"/>
    </xf>
    <xf numFmtId="0" fontId="205" fillId="0" borderId="16" applyNumberFormat="0" applyFill="0" applyAlignment="0" applyProtection="0">
      <alignment vertical="center"/>
    </xf>
    <xf numFmtId="0" fontId="205" fillId="0" borderId="16" applyNumberFormat="0" applyFill="0" applyAlignment="0" applyProtection="0">
      <alignment vertical="center"/>
    </xf>
    <xf numFmtId="0" fontId="205" fillId="0" borderId="16" applyNumberFormat="0" applyFill="0" applyAlignment="0" applyProtection="0">
      <alignment vertical="center"/>
    </xf>
    <xf numFmtId="0" fontId="205" fillId="0" borderId="16" applyNumberFormat="0" applyFill="0" applyAlignment="0" applyProtection="0">
      <alignment vertical="center"/>
    </xf>
    <xf numFmtId="0" fontId="205" fillId="0" borderId="16" applyNumberFormat="0" applyFill="0" applyAlignment="0" applyProtection="0">
      <alignment vertical="center"/>
    </xf>
    <xf numFmtId="0" fontId="205" fillId="0" borderId="16" applyNumberFormat="0" applyFill="0" applyAlignment="0" applyProtection="0">
      <alignment vertical="center"/>
    </xf>
    <xf numFmtId="0" fontId="205" fillId="0" borderId="16" applyNumberFormat="0" applyFill="0" applyAlignment="0" applyProtection="0">
      <alignment vertical="center"/>
    </xf>
    <xf numFmtId="0" fontId="205" fillId="0" borderId="16" applyNumberFormat="0" applyFill="0" applyAlignment="0" applyProtection="0">
      <alignment vertical="center"/>
    </xf>
    <xf numFmtId="0" fontId="205" fillId="0" borderId="16" applyNumberFormat="0" applyFill="0" applyAlignment="0" applyProtection="0">
      <alignment vertical="center"/>
    </xf>
    <xf numFmtId="0" fontId="205" fillId="0" borderId="16" applyNumberFormat="0" applyFill="0" applyAlignment="0" applyProtection="0">
      <alignment vertical="center"/>
    </xf>
    <xf numFmtId="0" fontId="205" fillId="0" borderId="16" applyNumberFormat="0" applyFill="0" applyAlignment="0" applyProtection="0">
      <alignment vertical="center"/>
    </xf>
    <xf numFmtId="0" fontId="205" fillId="0" borderId="16" applyNumberFormat="0" applyFill="0" applyAlignment="0" applyProtection="0">
      <alignment vertical="center"/>
    </xf>
    <xf numFmtId="0" fontId="205" fillId="0" borderId="16" applyNumberFormat="0" applyFill="0" applyAlignment="0" applyProtection="0">
      <alignment vertical="center"/>
    </xf>
    <xf numFmtId="0" fontId="205" fillId="0" borderId="16" applyNumberFormat="0" applyFill="0" applyAlignment="0" applyProtection="0">
      <alignment vertical="center"/>
    </xf>
    <xf numFmtId="0" fontId="205" fillId="0" borderId="16" applyNumberFormat="0" applyFill="0" applyAlignment="0" applyProtection="0">
      <alignment vertical="center"/>
    </xf>
    <xf numFmtId="0" fontId="205" fillId="0" borderId="16" applyNumberFormat="0" applyFill="0" applyAlignment="0" applyProtection="0">
      <alignment vertical="center"/>
    </xf>
    <xf numFmtId="0" fontId="205" fillId="0" borderId="16" applyNumberFormat="0" applyFill="0" applyAlignment="0" applyProtection="0">
      <alignment vertical="center"/>
    </xf>
    <xf numFmtId="0" fontId="205" fillId="0" borderId="16" applyNumberFormat="0" applyFill="0" applyAlignment="0" applyProtection="0">
      <alignment vertical="center"/>
    </xf>
    <xf numFmtId="0" fontId="205" fillId="0" borderId="16" applyNumberFormat="0" applyFill="0" applyAlignment="0" applyProtection="0">
      <alignment vertical="center"/>
    </xf>
    <xf numFmtId="0" fontId="205" fillId="0" borderId="16" applyNumberFormat="0" applyFill="0" applyAlignment="0" applyProtection="0">
      <alignment vertical="center"/>
    </xf>
    <xf numFmtId="0" fontId="205" fillId="0" borderId="16" applyNumberFormat="0" applyFill="0" applyAlignment="0" applyProtection="0">
      <alignment vertical="center"/>
    </xf>
    <xf numFmtId="0" fontId="205" fillId="0" borderId="16" applyNumberFormat="0" applyFill="0" applyAlignment="0" applyProtection="0">
      <alignment vertical="center"/>
    </xf>
    <xf numFmtId="0" fontId="205" fillId="0" borderId="16" applyNumberFormat="0" applyFill="0" applyAlignment="0" applyProtection="0">
      <alignment vertical="center"/>
    </xf>
    <xf numFmtId="0" fontId="205" fillId="0" borderId="16" applyNumberFormat="0" applyFill="0" applyAlignment="0" applyProtection="0">
      <alignment vertical="center"/>
    </xf>
    <xf numFmtId="0" fontId="205" fillId="0" borderId="16" applyNumberFormat="0" applyFill="0" applyAlignment="0" applyProtection="0">
      <alignment vertical="center"/>
    </xf>
    <xf numFmtId="0" fontId="205" fillId="0" borderId="16" applyNumberFormat="0" applyFill="0" applyAlignment="0" applyProtection="0">
      <alignment vertical="center"/>
    </xf>
    <xf numFmtId="0" fontId="205" fillId="0" borderId="16" applyNumberFormat="0" applyFill="0" applyAlignment="0" applyProtection="0">
      <alignment vertical="center"/>
    </xf>
    <xf numFmtId="0" fontId="205" fillId="0" borderId="16" applyNumberFormat="0" applyFill="0" applyAlignment="0" applyProtection="0">
      <alignment vertical="center"/>
    </xf>
    <xf numFmtId="0" fontId="205" fillId="0" borderId="16" applyNumberFormat="0" applyFill="0" applyAlignment="0" applyProtection="0">
      <alignment vertical="center"/>
    </xf>
    <xf numFmtId="0" fontId="205" fillId="0" borderId="16" applyNumberFormat="0" applyFill="0" applyAlignment="0" applyProtection="0">
      <alignment vertical="center"/>
    </xf>
    <xf numFmtId="0" fontId="205" fillId="0" borderId="16" applyNumberFormat="0" applyFill="0" applyAlignment="0" applyProtection="0">
      <alignment vertical="center"/>
    </xf>
    <xf numFmtId="0" fontId="205" fillId="0" borderId="16" applyNumberFormat="0" applyFill="0" applyAlignment="0" applyProtection="0">
      <alignment vertical="center"/>
    </xf>
    <xf numFmtId="0" fontId="205" fillId="0" borderId="16" applyNumberFormat="0" applyFill="0" applyAlignment="0" applyProtection="0">
      <alignment vertical="center"/>
    </xf>
    <xf numFmtId="0" fontId="205" fillId="0" borderId="16" applyNumberFormat="0" applyFill="0" applyAlignment="0" applyProtection="0">
      <alignment vertical="center"/>
    </xf>
    <xf numFmtId="0" fontId="205" fillId="0" borderId="16" applyNumberFormat="0" applyFill="0" applyAlignment="0" applyProtection="0">
      <alignment vertical="center"/>
    </xf>
    <xf numFmtId="0" fontId="205" fillId="0" borderId="16" applyNumberFormat="0" applyFill="0" applyAlignment="0" applyProtection="0">
      <alignment vertical="center"/>
    </xf>
    <xf numFmtId="0" fontId="205" fillId="0" borderId="16" applyNumberFormat="0" applyFill="0" applyAlignment="0" applyProtection="0">
      <alignment vertical="center"/>
    </xf>
    <xf numFmtId="0" fontId="205" fillId="0" borderId="16" applyNumberFormat="0" applyFill="0" applyAlignment="0" applyProtection="0">
      <alignment vertical="center"/>
    </xf>
    <xf numFmtId="0" fontId="205" fillId="0" borderId="16" applyNumberFormat="0" applyFill="0" applyAlignment="0" applyProtection="0">
      <alignment vertical="center"/>
    </xf>
    <xf numFmtId="0" fontId="205" fillId="0" borderId="16" applyNumberFormat="0" applyFill="0" applyAlignment="0" applyProtection="0">
      <alignment vertical="center"/>
    </xf>
    <xf numFmtId="0" fontId="205" fillId="0" borderId="16" applyNumberFormat="0" applyFill="0" applyAlignment="0" applyProtection="0">
      <alignment vertical="center"/>
    </xf>
    <xf numFmtId="0" fontId="205" fillId="0" borderId="16" applyNumberFormat="0" applyFill="0" applyAlignment="0" applyProtection="0">
      <alignment vertical="center"/>
    </xf>
    <xf numFmtId="0" fontId="205" fillId="0" borderId="16" applyNumberFormat="0" applyFill="0" applyAlignment="0" applyProtection="0">
      <alignment vertical="center"/>
    </xf>
    <xf numFmtId="0" fontId="205" fillId="0" borderId="16" applyNumberFormat="0" applyFill="0" applyAlignment="0" applyProtection="0">
      <alignment vertical="center"/>
    </xf>
    <xf numFmtId="0" fontId="205" fillId="0" borderId="16" applyNumberFormat="0" applyFill="0" applyAlignment="0" applyProtection="0">
      <alignment vertical="center"/>
    </xf>
    <xf numFmtId="0" fontId="205" fillId="0" borderId="16" applyNumberFormat="0" applyFill="0" applyAlignment="0" applyProtection="0">
      <alignment vertical="center"/>
    </xf>
    <xf numFmtId="0" fontId="205" fillId="0" borderId="16" applyNumberFormat="0" applyFill="0" applyAlignment="0" applyProtection="0">
      <alignment vertical="center"/>
    </xf>
    <xf numFmtId="0" fontId="205" fillId="0" borderId="16" applyNumberFormat="0" applyFill="0" applyAlignment="0" applyProtection="0">
      <alignment vertical="center"/>
    </xf>
    <xf numFmtId="0" fontId="205" fillId="0" borderId="16" applyNumberFormat="0" applyFill="0" applyAlignment="0" applyProtection="0">
      <alignment vertical="center"/>
    </xf>
    <xf numFmtId="0" fontId="205" fillId="0" borderId="16" applyNumberFormat="0" applyFill="0" applyAlignment="0" applyProtection="0">
      <alignment vertical="center"/>
    </xf>
    <xf numFmtId="0" fontId="205" fillId="0" borderId="16" applyNumberFormat="0" applyFill="0" applyAlignment="0" applyProtection="0">
      <alignment vertical="center"/>
    </xf>
    <xf numFmtId="0" fontId="205" fillId="0" borderId="16" applyNumberFormat="0" applyFill="0" applyAlignment="0" applyProtection="0">
      <alignment vertical="center"/>
    </xf>
    <xf numFmtId="0" fontId="205" fillId="0" borderId="16" applyNumberFormat="0" applyFill="0" applyAlignment="0" applyProtection="0">
      <alignment vertical="center"/>
    </xf>
    <xf numFmtId="0" fontId="205" fillId="0" borderId="16" applyNumberFormat="0" applyFill="0" applyAlignment="0" applyProtection="0">
      <alignment vertical="center"/>
    </xf>
    <xf numFmtId="0" fontId="205" fillId="0" borderId="16" applyNumberFormat="0" applyFill="0" applyAlignment="0" applyProtection="0">
      <alignment vertical="center"/>
    </xf>
    <xf numFmtId="0" fontId="205" fillId="0" borderId="16" applyNumberFormat="0" applyFill="0" applyAlignment="0" applyProtection="0">
      <alignment vertical="center"/>
    </xf>
    <xf numFmtId="0" fontId="205" fillId="0" borderId="16" applyNumberFormat="0" applyFill="0" applyAlignment="0" applyProtection="0">
      <alignment vertical="center"/>
    </xf>
    <xf numFmtId="0" fontId="205" fillId="0" borderId="16" applyNumberFormat="0" applyFill="0" applyAlignment="0" applyProtection="0">
      <alignment vertical="center"/>
    </xf>
    <xf numFmtId="0" fontId="205" fillId="0" borderId="16" applyNumberFormat="0" applyFill="0" applyAlignment="0" applyProtection="0">
      <alignment vertical="center"/>
    </xf>
    <xf numFmtId="0" fontId="205" fillId="0" borderId="16" applyNumberFormat="0" applyFill="0" applyAlignment="0" applyProtection="0">
      <alignment vertical="center"/>
    </xf>
    <xf numFmtId="0" fontId="205" fillId="0" borderId="16" applyNumberFormat="0" applyFill="0" applyAlignment="0" applyProtection="0">
      <alignment vertical="center"/>
    </xf>
    <xf numFmtId="0" fontId="205" fillId="0" borderId="16" applyNumberFormat="0" applyFill="0" applyAlignment="0" applyProtection="0">
      <alignment vertical="center"/>
    </xf>
    <xf numFmtId="0" fontId="205" fillId="0" borderId="16" applyNumberFormat="0" applyFill="0" applyAlignment="0" applyProtection="0">
      <alignment vertical="center"/>
    </xf>
    <xf numFmtId="0" fontId="205" fillId="0" borderId="16" applyNumberFormat="0" applyFill="0" applyAlignment="0" applyProtection="0">
      <alignment vertical="center"/>
    </xf>
    <xf numFmtId="0" fontId="205" fillId="0" borderId="16" applyNumberFormat="0" applyFill="0" applyAlignment="0" applyProtection="0">
      <alignment vertical="center"/>
    </xf>
    <xf numFmtId="0" fontId="36" fillId="0" borderId="16" applyNumberFormat="0" applyFill="0" applyAlignment="0" applyProtection="0">
      <alignment vertical="center"/>
    </xf>
    <xf numFmtId="0" fontId="36" fillId="0" borderId="16" applyNumberFormat="0" applyFill="0" applyAlignment="0" applyProtection="0">
      <alignment vertical="center"/>
    </xf>
    <xf numFmtId="0" fontId="36" fillId="0" borderId="16" applyNumberFormat="0" applyFill="0" applyAlignment="0" applyProtection="0">
      <alignment vertical="center"/>
    </xf>
    <xf numFmtId="0" fontId="36" fillId="0" borderId="16" applyNumberFormat="0" applyFill="0" applyAlignment="0" applyProtection="0">
      <alignment vertical="center"/>
    </xf>
    <xf numFmtId="0" fontId="36" fillId="0" borderId="16" applyNumberFormat="0" applyFill="0" applyAlignment="0" applyProtection="0">
      <alignment vertical="center"/>
    </xf>
    <xf numFmtId="0" fontId="36" fillId="0" borderId="16" applyNumberFormat="0" applyFill="0" applyAlignment="0" applyProtection="0">
      <alignment vertical="center"/>
    </xf>
    <xf numFmtId="0" fontId="36" fillId="0" borderId="16" applyNumberFormat="0" applyFill="0" applyAlignment="0" applyProtection="0">
      <alignment vertical="center"/>
    </xf>
    <xf numFmtId="0" fontId="36" fillId="0" borderId="16" applyNumberFormat="0" applyFill="0" applyAlignment="0" applyProtection="0">
      <alignment vertical="center"/>
    </xf>
    <xf numFmtId="0" fontId="36" fillId="0" borderId="16" applyNumberFormat="0" applyFill="0" applyAlignment="0" applyProtection="0">
      <alignment vertical="center"/>
    </xf>
    <xf numFmtId="0" fontId="36" fillId="0" borderId="16" applyNumberFormat="0" applyFill="0" applyAlignment="0" applyProtection="0">
      <alignment vertical="center"/>
    </xf>
    <xf numFmtId="0" fontId="36" fillId="0" borderId="16" applyNumberFormat="0" applyFill="0" applyAlignment="0" applyProtection="0">
      <alignment vertical="center"/>
    </xf>
    <xf numFmtId="0" fontId="36" fillId="0" borderId="16" applyNumberFormat="0" applyFill="0" applyAlignment="0" applyProtection="0">
      <alignment vertical="center"/>
    </xf>
    <xf numFmtId="0" fontId="36" fillId="0" borderId="16" applyNumberFormat="0" applyFill="0" applyAlignment="0" applyProtection="0">
      <alignment vertical="center"/>
    </xf>
    <xf numFmtId="0" fontId="36" fillId="0" borderId="16" applyNumberFormat="0" applyFill="0" applyAlignment="0" applyProtection="0">
      <alignment vertical="center"/>
    </xf>
    <xf numFmtId="0" fontId="36" fillId="0" borderId="16" applyNumberFormat="0" applyFill="0" applyAlignment="0" applyProtection="0">
      <alignment vertical="center"/>
    </xf>
    <xf numFmtId="0" fontId="36" fillId="0" borderId="16" applyNumberFormat="0" applyFill="0" applyAlignment="0" applyProtection="0">
      <alignment vertical="center"/>
    </xf>
    <xf numFmtId="0" fontId="36" fillId="0" borderId="16" applyNumberFormat="0" applyFill="0" applyAlignment="0" applyProtection="0">
      <alignment vertical="center"/>
    </xf>
    <xf numFmtId="0" fontId="36" fillId="0" borderId="16" applyNumberFormat="0" applyFill="0" applyAlignment="0" applyProtection="0">
      <alignment vertical="center"/>
    </xf>
    <xf numFmtId="0" fontId="36" fillId="0" borderId="16" applyNumberFormat="0" applyFill="0" applyAlignment="0" applyProtection="0">
      <alignment vertical="center"/>
    </xf>
    <xf numFmtId="0" fontId="36" fillId="0" borderId="16" applyNumberFormat="0" applyFill="0" applyAlignment="0" applyProtection="0">
      <alignment vertical="center"/>
    </xf>
    <xf numFmtId="0" fontId="36" fillId="0" borderId="16" applyNumberFormat="0" applyFill="0" applyAlignment="0" applyProtection="0">
      <alignment vertical="center"/>
    </xf>
    <xf numFmtId="0" fontId="36" fillId="0" borderId="16" applyNumberFormat="0" applyFill="0" applyAlignment="0" applyProtection="0">
      <alignment vertical="center"/>
    </xf>
    <xf numFmtId="0" fontId="36" fillId="0" borderId="16" applyNumberFormat="0" applyFill="0" applyAlignment="0" applyProtection="0">
      <alignment vertical="center"/>
    </xf>
    <xf numFmtId="0" fontId="36" fillId="0" borderId="16" applyNumberFormat="0" applyFill="0" applyAlignment="0" applyProtection="0">
      <alignment vertical="center"/>
    </xf>
    <xf numFmtId="0" fontId="36" fillId="0" borderId="16" applyNumberFormat="0" applyFill="0" applyAlignment="0" applyProtection="0">
      <alignment vertical="center"/>
    </xf>
    <xf numFmtId="0" fontId="36" fillId="0" borderId="16" applyNumberFormat="0" applyFill="0" applyAlignment="0" applyProtection="0">
      <alignment vertical="center"/>
    </xf>
    <xf numFmtId="0" fontId="36" fillId="0" borderId="16" applyNumberFormat="0" applyFill="0" applyAlignment="0" applyProtection="0">
      <alignment vertical="center"/>
    </xf>
    <xf numFmtId="0" fontId="36" fillId="0" borderId="16" applyNumberFormat="0" applyFill="0" applyAlignment="0" applyProtection="0">
      <alignment vertical="center"/>
    </xf>
    <xf numFmtId="0" fontId="36" fillId="0" borderId="16" applyNumberFormat="0" applyFill="0" applyAlignment="0" applyProtection="0">
      <alignment vertical="center"/>
    </xf>
    <xf numFmtId="0" fontId="36" fillId="0" borderId="16" applyNumberFormat="0" applyFill="0" applyAlignment="0" applyProtection="0">
      <alignment vertical="center"/>
    </xf>
    <xf numFmtId="0" fontId="36" fillId="0" borderId="16" applyNumberFormat="0" applyFill="0" applyAlignment="0" applyProtection="0">
      <alignment vertical="center"/>
    </xf>
    <xf numFmtId="0" fontId="36" fillId="0" borderId="16" applyNumberFormat="0" applyFill="0" applyAlignment="0" applyProtection="0">
      <alignment vertical="center"/>
    </xf>
    <xf numFmtId="0" fontId="36" fillId="0" borderId="16" applyNumberFormat="0" applyFill="0" applyAlignment="0" applyProtection="0">
      <alignment vertical="center"/>
    </xf>
    <xf numFmtId="0" fontId="36" fillId="0" borderId="16" applyNumberFormat="0" applyFill="0" applyAlignment="0" applyProtection="0">
      <alignment vertical="center"/>
    </xf>
    <xf numFmtId="0" fontId="36" fillId="0" borderId="16" applyNumberFormat="0" applyFill="0" applyAlignment="0" applyProtection="0">
      <alignment vertical="center"/>
    </xf>
    <xf numFmtId="0" fontId="36" fillId="0" borderId="16" applyNumberFormat="0" applyFill="0" applyAlignment="0" applyProtection="0">
      <alignment vertical="center"/>
    </xf>
    <xf numFmtId="0" fontId="36" fillId="0" borderId="16" applyNumberFormat="0" applyFill="0" applyAlignment="0" applyProtection="0">
      <alignment vertical="center"/>
    </xf>
    <xf numFmtId="0" fontId="36" fillId="0" borderId="16" applyNumberFormat="0" applyFill="0" applyAlignment="0" applyProtection="0">
      <alignment vertical="center"/>
    </xf>
    <xf numFmtId="0" fontId="36" fillId="0" borderId="16" applyNumberFormat="0" applyFill="0" applyAlignment="0" applyProtection="0">
      <alignment vertical="center"/>
    </xf>
    <xf numFmtId="0" fontId="36" fillId="0" borderId="16" applyNumberFormat="0" applyFill="0" applyAlignment="0" applyProtection="0">
      <alignment vertical="center"/>
    </xf>
    <xf numFmtId="0" fontId="36" fillId="0" borderId="16" applyNumberFormat="0" applyFill="0" applyAlignment="0" applyProtection="0">
      <alignment vertical="center"/>
    </xf>
    <xf numFmtId="0" fontId="36" fillId="0" borderId="16" applyNumberFormat="0" applyFill="0" applyAlignment="0" applyProtection="0">
      <alignment vertical="center"/>
    </xf>
    <xf numFmtId="0" fontId="36" fillId="0" borderId="16" applyNumberFormat="0" applyFill="0" applyAlignment="0" applyProtection="0">
      <alignment vertical="center"/>
    </xf>
    <xf numFmtId="0" fontId="36" fillId="0" borderId="16" applyNumberFormat="0" applyFill="0" applyAlignment="0" applyProtection="0">
      <alignment vertical="center"/>
    </xf>
    <xf numFmtId="0" fontId="36" fillId="0" borderId="16" applyNumberFormat="0" applyFill="0" applyAlignment="0" applyProtection="0">
      <alignment vertical="center"/>
    </xf>
    <xf numFmtId="0" fontId="36" fillId="0" borderId="16" applyNumberFormat="0" applyFill="0" applyAlignment="0" applyProtection="0">
      <alignment vertical="center"/>
    </xf>
    <xf numFmtId="0" fontId="36" fillId="0" borderId="16" applyNumberFormat="0" applyFill="0" applyAlignment="0" applyProtection="0">
      <alignment vertical="center"/>
    </xf>
    <xf numFmtId="0" fontId="36" fillId="0" borderId="16" applyNumberFormat="0" applyFill="0" applyAlignment="0" applyProtection="0">
      <alignment vertical="center"/>
    </xf>
    <xf numFmtId="0" fontId="36" fillId="0" borderId="16" applyNumberFormat="0" applyFill="0" applyAlignment="0" applyProtection="0">
      <alignment vertical="center"/>
    </xf>
    <xf numFmtId="0" fontId="36" fillId="0" borderId="16" applyNumberFormat="0" applyFill="0" applyAlignment="0" applyProtection="0">
      <alignment vertical="center"/>
    </xf>
    <xf numFmtId="0" fontId="36" fillId="0" borderId="16" applyNumberFormat="0" applyFill="0" applyAlignment="0" applyProtection="0">
      <alignment vertical="center"/>
    </xf>
    <xf numFmtId="0" fontId="36" fillId="0" borderId="16" applyNumberFormat="0" applyFill="0" applyAlignment="0" applyProtection="0">
      <alignment vertical="center"/>
    </xf>
    <xf numFmtId="0" fontId="36" fillId="0" borderId="16" applyNumberFormat="0" applyFill="0" applyAlignment="0" applyProtection="0">
      <alignment vertical="center"/>
    </xf>
    <xf numFmtId="0" fontId="36" fillId="0" borderId="16" applyNumberFormat="0" applyFill="0" applyAlignment="0" applyProtection="0">
      <alignment vertical="center"/>
    </xf>
    <xf numFmtId="0" fontId="36" fillId="0" borderId="16" applyNumberFormat="0" applyFill="0" applyAlignment="0" applyProtection="0">
      <alignment vertical="center"/>
    </xf>
    <xf numFmtId="0" fontId="36" fillId="0" borderId="16" applyNumberFormat="0" applyFill="0" applyAlignment="0" applyProtection="0">
      <alignment vertical="center"/>
    </xf>
    <xf numFmtId="0" fontId="36" fillId="0" borderId="16" applyNumberFormat="0" applyFill="0" applyAlignment="0" applyProtection="0">
      <alignment vertical="center"/>
    </xf>
    <xf numFmtId="0" fontId="36" fillId="0" borderId="16" applyNumberFormat="0" applyFill="0" applyAlignment="0" applyProtection="0">
      <alignment vertical="center"/>
    </xf>
    <xf numFmtId="0" fontId="36" fillId="0" borderId="16" applyNumberFormat="0" applyFill="0" applyAlignment="0" applyProtection="0">
      <alignment vertical="center"/>
    </xf>
    <xf numFmtId="0" fontId="36" fillId="0" borderId="16" applyNumberFormat="0" applyFill="0" applyAlignment="0" applyProtection="0">
      <alignment vertical="center"/>
    </xf>
    <xf numFmtId="0" fontId="36" fillId="0" borderId="16" applyNumberFormat="0" applyFill="0" applyAlignment="0" applyProtection="0">
      <alignment vertical="center"/>
    </xf>
    <xf numFmtId="0" fontId="36" fillId="0" borderId="16" applyNumberFormat="0" applyFill="0" applyAlignment="0" applyProtection="0">
      <alignment vertical="center"/>
    </xf>
    <xf numFmtId="0" fontId="36" fillId="0" borderId="16" applyNumberFormat="0" applyFill="0" applyAlignment="0" applyProtection="0">
      <alignment vertical="center"/>
    </xf>
    <xf numFmtId="0" fontId="36" fillId="0" borderId="16" applyNumberFormat="0" applyFill="0" applyAlignment="0" applyProtection="0">
      <alignment vertical="center"/>
    </xf>
    <xf numFmtId="0" fontId="36" fillId="0" borderId="16" applyNumberFormat="0" applyFill="0" applyAlignment="0" applyProtection="0">
      <alignment vertical="center"/>
    </xf>
    <xf numFmtId="0" fontId="36" fillId="0" borderId="16" applyNumberFormat="0" applyFill="0" applyAlignment="0" applyProtection="0">
      <alignment vertical="center"/>
    </xf>
    <xf numFmtId="0" fontId="36" fillId="0" borderId="16" applyNumberFormat="0" applyFill="0" applyAlignment="0" applyProtection="0">
      <alignment vertical="center"/>
    </xf>
    <xf numFmtId="0" fontId="36" fillId="0" borderId="16" applyNumberFormat="0" applyFill="0" applyAlignment="0" applyProtection="0">
      <alignment vertical="center"/>
    </xf>
    <xf numFmtId="0" fontId="36" fillId="0" borderId="16" applyNumberFormat="0" applyFill="0" applyAlignment="0" applyProtection="0">
      <alignment vertical="center"/>
    </xf>
    <xf numFmtId="0" fontId="36" fillId="0" borderId="16" applyNumberFormat="0" applyFill="0" applyAlignment="0" applyProtection="0">
      <alignment vertical="center"/>
    </xf>
    <xf numFmtId="0" fontId="36" fillId="0" borderId="16" applyNumberFormat="0" applyFill="0" applyAlignment="0" applyProtection="0">
      <alignment vertical="center"/>
    </xf>
    <xf numFmtId="0" fontId="36" fillId="0" borderId="16" applyNumberFormat="0" applyFill="0" applyAlignment="0" applyProtection="0">
      <alignment vertical="center"/>
    </xf>
    <xf numFmtId="0" fontId="36" fillId="0" borderId="16" applyNumberFormat="0" applyFill="0" applyAlignment="0" applyProtection="0">
      <alignment vertical="center"/>
    </xf>
    <xf numFmtId="0" fontId="36" fillId="0" borderId="16" applyNumberFormat="0" applyFill="0" applyAlignment="0" applyProtection="0">
      <alignment vertical="center"/>
    </xf>
    <xf numFmtId="0" fontId="36" fillId="0" borderId="16" applyNumberFormat="0" applyFill="0" applyAlignment="0" applyProtection="0">
      <alignment vertical="center"/>
    </xf>
    <xf numFmtId="0" fontId="36" fillId="0" borderId="16" applyNumberFormat="0" applyFill="0" applyAlignment="0" applyProtection="0">
      <alignment vertical="center"/>
    </xf>
    <xf numFmtId="0" fontId="36" fillId="0" borderId="16" applyNumberFormat="0" applyFill="0" applyAlignment="0" applyProtection="0">
      <alignment vertical="center"/>
    </xf>
    <xf numFmtId="0" fontId="36" fillId="0" borderId="16" applyNumberFormat="0" applyFill="0" applyAlignment="0" applyProtection="0">
      <alignment vertical="center"/>
    </xf>
    <xf numFmtId="0" fontId="36" fillId="0" borderId="16" applyNumberFormat="0" applyFill="0" applyAlignment="0" applyProtection="0">
      <alignment vertical="center"/>
    </xf>
    <xf numFmtId="0" fontId="36" fillId="0" borderId="16" applyNumberFormat="0" applyFill="0" applyAlignment="0" applyProtection="0">
      <alignment vertical="center"/>
    </xf>
    <xf numFmtId="0" fontId="36" fillId="0" borderId="16" applyNumberFormat="0" applyFill="0" applyAlignment="0" applyProtection="0">
      <alignment vertical="center"/>
    </xf>
    <xf numFmtId="0" fontId="36" fillId="0" borderId="16" applyNumberFormat="0" applyFill="0" applyAlignment="0" applyProtection="0">
      <alignment vertical="center"/>
    </xf>
    <xf numFmtId="0" fontId="36" fillId="0" borderId="16" applyNumberFormat="0" applyFill="0" applyAlignment="0" applyProtection="0">
      <alignment vertical="center"/>
    </xf>
    <xf numFmtId="0" fontId="36" fillId="0" borderId="16" applyNumberFormat="0" applyFill="0" applyAlignment="0" applyProtection="0">
      <alignment vertical="center"/>
    </xf>
    <xf numFmtId="0" fontId="36" fillId="0" borderId="16" applyNumberFormat="0" applyFill="0" applyAlignment="0" applyProtection="0">
      <alignment vertical="center"/>
    </xf>
    <xf numFmtId="0" fontId="36" fillId="0" borderId="16" applyNumberFormat="0" applyFill="0" applyAlignment="0" applyProtection="0">
      <alignment vertical="center"/>
    </xf>
    <xf numFmtId="0" fontId="36" fillId="0" borderId="16" applyNumberFormat="0" applyFill="0" applyAlignment="0" applyProtection="0">
      <alignment vertical="center"/>
    </xf>
    <xf numFmtId="0" fontId="36" fillId="0" borderId="16" applyNumberFormat="0" applyFill="0" applyAlignment="0" applyProtection="0">
      <alignment vertical="center"/>
    </xf>
    <xf numFmtId="0" fontId="36" fillId="0" borderId="16" applyNumberFormat="0" applyFill="0" applyAlignment="0" applyProtection="0">
      <alignment vertical="center"/>
    </xf>
    <xf numFmtId="0" fontId="36" fillId="0" borderId="16" applyNumberFormat="0" applyFill="0" applyAlignment="0" applyProtection="0">
      <alignment vertical="center"/>
    </xf>
    <xf numFmtId="0" fontId="36" fillId="0" borderId="16" applyNumberFormat="0" applyFill="0" applyAlignment="0" applyProtection="0">
      <alignment vertical="center"/>
    </xf>
    <xf numFmtId="0" fontId="36" fillId="0" borderId="16" applyNumberFormat="0" applyFill="0" applyAlignment="0" applyProtection="0">
      <alignment vertical="center"/>
    </xf>
    <xf numFmtId="0" fontId="36" fillId="0" borderId="16" applyNumberFormat="0" applyFill="0" applyAlignment="0" applyProtection="0">
      <alignment vertical="center"/>
    </xf>
    <xf numFmtId="0" fontId="36" fillId="0" borderId="16" applyNumberFormat="0" applyFill="0" applyAlignment="0" applyProtection="0">
      <alignment vertical="center"/>
    </xf>
    <xf numFmtId="0" fontId="36" fillId="0" borderId="16" applyNumberFormat="0" applyFill="0" applyAlignment="0" applyProtection="0">
      <alignment vertical="center"/>
    </xf>
    <xf numFmtId="0" fontId="36" fillId="0" borderId="16" applyNumberFormat="0" applyFill="0" applyAlignment="0" applyProtection="0">
      <alignment vertical="center"/>
    </xf>
    <xf numFmtId="0" fontId="36" fillId="0" borderId="16" applyNumberFormat="0" applyFill="0" applyAlignment="0" applyProtection="0">
      <alignment vertical="center"/>
    </xf>
    <xf numFmtId="0" fontId="36" fillId="0" borderId="16" applyNumberFormat="0" applyFill="0" applyAlignment="0" applyProtection="0">
      <alignment vertical="center"/>
    </xf>
    <xf numFmtId="0" fontId="36" fillId="0" borderId="16" applyNumberFormat="0" applyFill="0" applyAlignment="0" applyProtection="0">
      <alignment vertical="center"/>
    </xf>
    <xf numFmtId="0" fontId="36" fillId="0" borderId="16" applyNumberFormat="0" applyFill="0" applyAlignment="0" applyProtection="0">
      <alignment vertical="center"/>
    </xf>
    <xf numFmtId="0" fontId="36" fillId="0" borderId="16" applyNumberFormat="0" applyFill="0" applyAlignment="0" applyProtection="0">
      <alignment vertical="center"/>
    </xf>
    <xf numFmtId="0" fontId="36" fillId="0" borderId="16" applyNumberFormat="0" applyFill="0" applyAlignment="0" applyProtection="0">
      <alignment vertical="center"/>
    </xf>
    <xf numFmtId="0" fontId="36" fillId="0" borderId="16" applyNumberFormat="0" applyFill="0" applyAlignment="0" applyProtection="0">
      <alignment vertical="center"/>
    </xf>
    <xf numFmtId="0" fontId="36" fillId="0" borderId="16" applyNumberFormat="0" applyFill="0" applyAlignment="0" applyProtection="0">
      <alignment vertical="center"/>
    </xf>
    <xf numFmtId="0" fontId="36" fillId="0" borderId="16" applyNumberFormat="0" applyFill="0" applyAlignment="0" applyProtection="0">
      <alignment vertical="center"/>
    </xf>
    <xf numFmtId="0" fontId="36" fillId="0" borderId="16" applyNumberFormat="0" applyFill="0" applyAlignment="0" applyProtection="0">
      <alignment vertical="center"/>
    </xf>
    <xf numFmtId="0" fontId="36" fillId="0" borderId="16" applyNumberFormat="0" applyFill="0" applyAlignment="0" applyProtection="0">
      <alignment vertical="center"/>
    </xf>
    <xf numFmtId="0" fontId="36" fillId="0" borderId="16" applyNumberFormat="0" applyFill="0" applyAlignment="0" applyProtection="0">
      <alignment vertical="center"/>
    </xf>
    <xf numFmtId="0" fontId="36" fillId="0" borderId="16" applyNumberFormat="0" applyFill="0" applyAlignment="0" applyProtection="0">
      <alignment vertical="center"/>
    </xf>
    <xf numFmtId="0" fontId="36" fillId="0" borderId="16" applyNumberFormat="0" applyFill="0" applyAlignment="0" applyProtection="0">
      <alignment vertical="center"/>
    </xf>
    <xf numFmtId="0" fontId="36" fillId="0" borderId="16" applyNumberFormat="0" applyFill="0" applyAlignment="0" applyProtection="0">
      <alignment vertical="center"/>
    </xf>
    <xf numFmtId="0" fontId="36" fillId="0" borderId="16" applyNumberFormat="0" applyFill="0" applyAlignment="0" applyProtection="0">
      <alignment vertical="center"/>
    </xf>
    <xf numFmtId="0" fontId="36" fillId="0" borderId="16" applyNumberFormat="0" applyFill="0" applyAlignment="0" applyProtection="0">
      <alignment vertical="center"/>
    </xf>
    <xf numFmtId="0" fontId="36" fillId="0" borderId="16" applyNumberFormat="0" applyFill="0" applyAlignment="0" applyProtection="0">
      <alignment vertical="center"/>
    </xf>
    <xf numFmtId="0" fontId="36" fillId="0" borderId="16" applyNumberFormat="0" applyFill="0" applyAlignment="0" applyProtection="0">
      <alignment vertical="center"/>
    </xf>
    <xf numFmtId="0" fontId="36" fillId="0" borderId="16" applyNumberFormat="0" applyFill="0" applyAlignment="0" applyProtection="0">
      <alignment vertical="center"/>
    </xf>
    <xf numFmtId="0" fontId="36" fillId="0" borderId="16" applyNumberFormat="0" applyFill="0" applyAlignment="0" applyProtection="0">
      <alignment vertical="center"/>
    </xf>
    <xf numFmtId="0" fontId="36" fillId="0" borderId="16" applyNumberFormat="0" applyFill="0" applyAlignment="0" applyProtection="0">
      <alignment vertical="center"/>
    </xf>
    <xf numFmtId="0" fontId="36" fillId="0" borderId="16" applyNumberFormat="0" applyFill="0" applyAlignment="0" applyProtection="0">
      <alignment vertical="center"/>
    </xf>
    <xf numFmtId="0" fontId="36" fillId="0" borderId="16" applyNumberFormat="0" applyFill="0" applyAlignment="0" applyProtection="0">
      <alignment vertical="center"/>
    </xf>
    <xf numFmtId="0" fontId="36" fillId="0" borderId="16" applyNumberFormat="0" applyFill="0" applyAlignment="0" applyProtection="0">
      <alignment vertical="center"/>
    </xf>
    <xf numFmtId="0" fontId="36" fillId="0" borderId="16" applyNumberFormat="0" applyFill="0" applyAlignment="0" applyProtection="0">
      <alignment vertical="center"/>
    </xf>
    <xf numFmtId="0" fontId="36" fillId="0" borderId="16" applyNumberFormat="0" applyFill="0" applyAlignment="0" applyProtection="0">
      <alignment vertical="center"/>
    </xf>
    <xf numFmtId="0" fontId="36" fillId="0" borderId="16" applyNumberFormat="0" applyFill="0" applyAlignment="0" applyProtection="0">
      <alignment vertical="center"/>
    </xf>
    <xf numFmtId="0" fontId="36" fillId="0" borderId="16" applyNumberFormat="0" applyFill="0" applyAlignment="0" applyProtection="0">
      <alignment vertical="center"/>
    </xf>
    <xf numFmtId="0" fontId="36" fillId="0" borderId="16" applyNumberFormat="0" applyFill="0" applyAlignment="0" applyProtection="0">
      <alignment vertical="center"/>
    </xf>
    <xf numFmtId="0" fontId="36" fillId="0" borderId="16" applyNumberFormat="0" applyFill="0" applyAlignment="0" applyProtection="0">
      <alignment vertical="center"/>
    </xf>
    <xf numFmtId="0" fontId="36" fillId="0" borderId="16" applyNumberFormat="0" applyFill="0" applyAlignment="0" applyProtection="0">
      <alignment vertical="center"/>
    </xf>
    <xf numFmtId="0" fontId="36" fillId="0" borderId="16" applyNumberFormat="0" applyFill="0" applyAlignment="0" applyProtection="0">
      <alignment vertical="center"/>
    </xf>
    <xf numFmtId="0" fontId="36" fillId="0" borderId="16" applyNumberFormat="0" applyFill="0" applyAlignment="0" applyProtection="0">
      <alignment vertical="center"/>
    </xf>
    <xf numFmtId="0" fontId="36" fillId="0" borderId="16" applyNumberFormat="0" applyFill="0" applyAlignment="0" applyProtection="0">
      <alignment vertical="center"/>
    </xf>
    <xf numFmtId="0" fontId="36" fillId="0" borderId="16" applyNumberFormat="0" applyFill="0" applyAlignment="0" applyProtection="0">
      <alignment vertical="center"/>
    </xf>
    <xf numFmtId="0" fontId="36" fillId="0" borderId="16" applyNumberFormat="0" applyFill="0" applyAlignment="0" applyProtection="0">
      <alignment vertical="center"/>
    </xf>
    <xf numFmtId="0" fontId="36" fillId="0" borderId="16" applyNumberFormat="0" applyFill="0" applyAlignment="0" applyProtection="0">
      <alignment vertical="center"/>
    </xf>
    <xf numFmtId="0" fontId="36" fillId="0" borderId="16" applyNumberFormat="0" applyFill="0" applyAlignment="0" applyProtection="0">
      <alignment vertical="center"/>
    </xf>
    <xf numFmtId="0" fontId="36" fillId="0" borderId="16" applyNumberFormat="0" applyFill="0" applyAlignment="0" applyProtection="0">
      <alignment vertical="center"/>
    </xf>
    <xf numFmtId="0" fontId="36" fillId="0" borderId="16" applyNumberFormat="0" applyFill="0" applyAlignment="0" applyProtection="0">
      <alignment vertical="center"/>
    </xf>
    <xf numFmtId="0" fontId="36" fillId="0" borderId="16" applyNumberFormat="0" applyFill="0" applyAlignment="0" applyProtection="0">
      <alignment vertical="center"/>
    </xf>
    <xf numFmtId="0" fontId="36" fillId="0" borderId="16" applyNumberFormat="0" applyFill="0" applyAlignment="0" applyProtection="0">
      <alignment vertical="center"/>
    </xf>
    <xf numFmtId="0" fontId="36" fillId="0" borderId="16" applyNumberFormat="0" applyFill="0" applyAlignment="0" applyProtection="0">
      <alignment vertical="center"/>
    </xf>
    <xf numFmtId="0" fontId="36" fillId="0" borderId="16" applyNumberFormat="0" applyFill="0" applyAlignment="0" applyProtection="0">
      <alignment vertical="center"/>
    </xf>
    <xf numFmtId="0" fontId="36" fillId="0" borderId="16" applyNumberFormat="0" applyFill="0" applyAlignment="0" applyProtection="0">
      <alignment vertical="center"/>
    </xf>
    <xf numFmtId="0" fontId="36" fillId="0" borderId="16" applyNumberFormat="0" applyFill="0" applyAlignment="0" applyProtection="0">
      <alignment vertical="center"/>
    </xf>
    <xf numFmtId="0" fontId="36" fillId="0" borderId="16" applyNumberFormat="0" applyFill="0" applyAlignment="0" applyProtection="0">
      <alignment vertical="center"/>
    </xf>
    <xf numFmtId="0" fontId="36" fillId="0" borderId="16" applyNumberFormat="0" applyFill="0" applyAlignment="0" applyProtection="0">
      <alignment vertical="center"/>
    </xf>
    <xf numFmtId="0" fontId="36" fillId="0" borderId="16" applyNumberFormat="0" applyFill="0" applyAlignment="0" applyProtection="0">
      <alignment vertical="center"/>
    </xf>
    <xf numFmtId="0" fontId="36" fillId="0" borderId="16" applyNumberFormat="0" applyFill="0" applyAlignment="0" applyProtection="0">
      <alignment vertical="center"/>
    </xf>
    <xf numFmtId="0" fontId="36" fillId="0" borderId="16" applyNumberFormat="0" applyFill="0" applyAlignment="0" applyProtection="0">
      <alignment vertical="center"/>
    </xf>
    <xf numFmtId="0" fontId="36" fillId="0" borderId="16" applyNumberFormat="0" applyFill="0" applyAlignment="0" applyProtection="0">
      <alignment vertical="center"/>
    </xf>
    <xf numFmtId="0" fontId="36" fillId="0" borderId="16" applyNumberFormat="0" applyFill="0" applyAlignment="0" applyProtection="0">
      <alignment vertical="center"/>
    </xf>
    <xf numFmtId="0" fontId="36" fillId="0" borderId="16" applyNumberFormat="0" applyFill="0" applyAlignment="0" applyProtection="0">
      <alignment vertical="center"/>
    </xf>
    <xf numFmtId="0" fontId="36" fillId="0" borderId="16" applyNumberFormat="0" applyFill="0" applyAlignment="0" applyProtection="0">
      <alignment vertical="center"/>
    </xf>
    <xf numFmtId="0" fontId="36" fillId="0" borderId="16" applyNumberFormat="0" applyFill="0" applyAlignment="0" applyProtection="0">
      <alignment vertical="center"/>
    </xf>
    <xf numFmtId="0" fontId="36" fillId="0" borderId="16" applyNumberFormat="0" applyFill="0" applyAlignment="0" applyProtection="0">
      <alignment vertical="center"/>
    </xf>
    <xf numFmtId="0" fontId="36" fillId="0" borderId="16" applyNumberFormat="0" applyFill="0" applyAlignment="0" applyProtection="0">
      <alignment vertical="center"/>
    </xf>
    <xf numFmtId="0" fontId="36" fillId="0" borderId="16" applyNumberFormat="0" applyFill="0" applyAlignment="0" applyProtection="0">
      <alignment vertical="center"/>
    </xf>
    <xf numFmtId="0" fontId="36" fillId="0" borderId="16" applyNumberFormat="0" applyFill="0" applyAlignment="0" applyProtection="0">
      <alignment vertical="center"/>
    </xf>
    <xf numFmtId="0" fontId="36" fillId="0" borderId="16" applyNumberFormat="0" applyFill="0" applyAlignment="0" applyProtection="0">
      <alignment vertical="center"/>
    </xf>
    <xf numFmtId="0" fontId="36" fillId="0" borderId="16" applyNumberFormat="0" applyFill="0" applyAlignment="0" applyProtection="0">
      <alignment vertical="center"/>
    </xf>
    <xf numFmtId="0" fontId="36" fillId="0" borderId="16" applyNumberFormat="0" applyFill="0" applyAlignment="0" applyProtection="0">
      <alignment vertical="center"/>
    </xf>
    <xf numFmtId="0" fontId="36" fillId="0" borderId="16" applyNumberFormat="0" applyFill="0" applyAlignment="0" applyProtection="0">
      <alignment vertical="center"/>
    </xf>
    <xf numFmtId="0" fontId="36" fillId="0" borderId="16" applyNumberFormat="0" applyFill="0" applyAlignment="0" applyProtection="0">
      <alignment vertical="center"/>
    </xf>
    <xf numFmtId="0" fontId="36" fillId="0" borderId="16" applyNumberFormat="0" applyFill="0" applyAlignment="0" applyProtection="0">
      <alignment vertical="center"/>
    </xf>
    <xf numFmtId="0" fontId="36" fillId="0" borderId="16" applyNumberFormat="0" applyFill="0" applyAlignment="0" applyProtection="0">
      <alignment vertical="center"/>
    </xf>
    <xf numFmtId="0" fontId="36" fillId="0" borderId="16" applyNumberFormat="0" applyFill="0" applyAlignment="0" applyProtection="0">
      <alignment vertical="center"/>
    </xf>
    <xf numFmtId="0" fontId="36" fillId="0" borderId="16" applyNumberFormat="0" applyFill="0" applyAlignment="0" applyProtection="0">
      <alignment vertical="center"/>
    </xf>
    <xf numFmtId="0" fontId="36" fillId="0" borderId="16" applyNumberFormat="0" applyFill="0" applyAlignment="0" applyProtection="0">
      <alignment vertical="center"/>
    </xf>
    <xf numFmtId="0" fontId="36" fillId="0" borderId="16" applyNumberFormat="0" applyFill="0" applyAlignment="0" applyProtection="0">
      <alignment vertical="center"/>
    </xf>
    <xf numFmtId="0" fontId="36" fillId="0" borderId="16" applyNumberFormat="0" applyFill="0" applyAlignment="0" applyProtection="0">
      <alignment vertical="center"/>
    </xf>
    <xf numFmtId="0" fontId="36" fillId="0" borderId="16" applyNumberFormat="0" applyFill="0" applyAlignment="0" applyProtection="0">
      <alignment vertical="center"/>
    </xf>
    <xf numFmtId="0" fontId="36" fillId="0" borderId="16" applyNumberFormat="0" applyFill="0" applyAlignment="0" applyProtection="0">
      <alignment vertical="center"/>
    </xf>
    <xf numFmtId="0" fontId="36" fillId="0" borderId="16" applyNumberFormat="0" applyFill="0" applyAlignment="0" applyProtection="0">
      <alignment vertical="center"/>
    </xf>
    <xf numFmtId="0" fontId="36" fillId="0" borderId="16" applyNumberFormat="0" applyFill="0" applyAlignment="0" applyProtection="0">
      <alignment vertical="center"/>
    </xf>
    <xf numFmtId="0" fontId="36" fillId="0" borderId="16" applyNumberFormat="0" applyFill="0" applyAlignment="0" applyProtection="0">
      <alignment vertical="center"/>
    </xf>
    <xf numFmtId="0" fontId="36" fillId="0" borderId="16" applyNumberFormat="0" applyFill="0" applyAlignment="0" applyProtection="0">
      <alignment vertical="center"/>
    </xf>
    <xf numFmtId="0" fontId="36" fillId="0" borderId="16" applyNumberFormat="0" applyFill="0" applyAlignment="0" applyProtection="0">
      <alignment vertical="center"/>
    </xf>
    <xf numFmtId="0" fontId="36" fillId="0" borderId="16" applyNumberFormat="0" applyFill="0" applyAlignment="0" applyProtection="0">
      <alignment vertical="center"/>
    </xf>
    <xf numFmtId="0" fontId="36" fillId="0" borderId="16" applyNumberFormat="0" applyFill="0" applyAlignment="0" applyProtection="0">
      <alignment vertical="center"/>
    </xf>
    <xf numFmtId="0" fontId="36" fillId="0" borderId="16" applyNumberFormat="0" applyFill="0" applyAlignment="0" applyProtection="0">
      <alignment vertical="center"/>
    </xf>
    <xf numFmtId="0" fontId="36" fillId="0" borderId="16" applyNumberFormat="0" applyFill="0" applyAlignment="0" applyProtection="0">
      <alignment vertical="center"/>
    </xf>
    <xf numFmtId="0" fontId="36" fillId="0" borderId="16" applyNumberFormat="0" applyFill="0" applyAlignment="0" applyProtection="0">
      <alignment vertical="center"/>
    </xf>
    <xf numFmtId="0" fontId="36" fillId="0" borderId="16" applyNumberFormat="0" applyFill="0" applyAlignment="0" applyProtection="0">
      <alignment vertical="center"/>
    </xf>
    <xf numFmtId="0" fontId="36" fillId="0" borderId="16" applyNumberFormat="0" applyFill="0" applyAlignment="0" applyProtection="0">
      <alignment vertical="center"/>
    </xf>
    <xf numFmtId="0" fontId="36" fillId="0" borderId="16" applyNumberFormat="0" applyFill="0" applyAlignment="0" applyProtection="0">
      <alignment vertical="center"/>
    </xf>
    <xf numFmtId="0" fontId="36" fillId="0" borderId="16" applyNumberFormat="0" applyFill="0" applyAlignment="0" applyProtection="0">
      <alignment vertical="center"/>
    </xf>
    <xf numFmtId="0" fontId="36" fillId="0" borderId="16" applyNumberFormat="0" applyFill="0" applyAlignment="0" applyProtection="0">
      <alignment vertical="center"/>
    </xf>
    <xf numFmtId="0" fontId="36" fillId="0" borderId="16" applyNumberFormat="0" applyFill="0" applyAlignment="0" applyProtection="0">
      <alignment vertical="center"/>
    </xf>
    <xf numFmtId="0" fontId="36" fillId="0" borderId="16" applyNumberFormat="0" applyFill="0" applyAlignment="0" applyProtection="0">
      <alignment vertical="center"/>
    </xf>
    <xf numFmtId="0" fontId="36" fillId="0" borderId="16" applyNumberFormat="0" applyFill="0" applyAlignment="0" applyProtection="0">
      <alignment vertical="center"/>
    </xf>
    <xf numFmtId="0" fontId="36" fillId="0" borderId="16" applyNumberFormat="0" applyFill="0" applyAlignment="0" applyProtection="0">
      <alignment vertical="center"/>
    </xf>
    <xf numFmtId="0" fontId="36" fillId="0" borderId="16" applyNumberFormat="0" applyFill="0" applyAlignment="0" applyProtection="0">
      <alignment vertical="center"/>
    </xf>
    <xf numFmtId="0" fontId="36" fillId="0" borderId="16" applyNumberFormat="0" applyFill="0" applyAlignment="0" applyProtection="0">
      <alignment vertical="center"/>
    </xf>
    <xf numFmtId="0" fontId="36" fillId="0" borderId="16" applyNumberFormat="0" applyFill="0" applyAlignment="0" applyProtection="0">
      <alignment vertical="center"/>
    </xf>
    <xf numFmtId="0" fontId="36" fillId="0" borderId="16" applyNumberFormat="0" applyFill="0" applyAlignment="0" applyProtection="0">
      <alignment vertical="center"/>
    </xf>
    <xf numFmtId="0" fontId="36" fillId="0" borderId="16" applyNumberFormat="0" applyFill="0" applyAlignment="0" applyProtection="0">
      <alignment vertical="center"/>
    </xf>
    <xf numFmtId="0" fontId="36" fillId="0" borderId="16" applyNumberFormat="0" applyFill="0" applyAlignment="0" applyProtection="0">
      <alignment vertical="center"/>
    </xf>
    <xf numFmtId="0" fontId="36" fillId="0" borderId="16" applyNumberFormat="0" applyFill="0" applyAlignment="0" applyProtection="0">
      <alignment vertical="center"/>
    </xf>
    <xf numFmtId="0" fontId="36" fillId="0" borderId="16" applyNumberFormat="0" applyFill="0" applyAlignment="0" applyProtection="0">
      <alignment vertical="center"/>
    </xf>
    <xf numFmtId="0" fontId="36" fillId="0" borderId="16" applyNumberFormat="0" applyFill="0" applyAlignment="0" applyProtection="0">
      <alignment vertical="center"/>
    </xf>
    <xf numFmtId="0" fontId="36" fillId="0" borderId="16" applyNumberFormat="0" applyFill="0" applyAlignment="0" applyProtection="0">
      <alignment vertical="center"/>
    </xf>
    <xf numFmtId="0" fontId="36" fillId="0" borderId="16" applyNumberFormat="0" applyFill="0" applyAlignment="0" applyProtection="0">
      <alignment vertical="center"/>
    </xf>
    <xf numFmtId="0" fontId="36" fillId="0" borderId="16" applyNumberFormat="0" applyFill="0" applyAlignment="0" applyProtection="0">
      <alignment vertical="center"/>
    </xf>
    <xf numFmtId="0" fontId="36" fillId="0" borderId="16" applyNumberFormat="0" applyFill="0" applyAlignment="0" applyProtection="0">
      <alignment vertical="center"/>
    </xf>
    <xf numFmtId="0" fontId="36" fillId="0" borderId="16" applyNumberFormat="0" applyFill="0" applyAlignment="0" applyProtection="0">
      <alignment vertical="center"/>
    </xf>
    <xf numFmtId="0" fontId="36" fillId="0" borderId="16" applyNumberFormat="0" applyFill="0" applyAlignment="0" applyProtection="0">
      <alignment vertical="center"/>
    </xf>
    <xf numFmtId="0" fontId="36" fillId="0" borderId="16" applyNumberFormat="0" applyFill="0" applyAlignment="0" applyProtection="0">
      <alignment vertical="center"/>
    </xf>
    <xf numFmtId="0" fontId="36" fillId="0" borderId="16" applyNumberFormat="0" applyFill="0" applyAlignment="0" applyProtection="0">
      <alignment vertical="center"/>
    </xf>
    <xf numFmtId="0" fontId="36" fillId="0" borderId="16" applyNumberFormat="0" applyFill="0" applyAlignment="0" applyProtection="0">
      <alignment vertical="center"/>
    </xf>
    <xf numFmtId="0" fontId="36" fillId="0" borderId="16" applyNumberFormat="0" applyFill="0" applyAlignment="0" applyProtection="0">
      <alignment vertical="center"/>
    </xf>
    <xf numFmtId="0" fontId="36" fillId="0" borderId="16" applyNumberFormat="0" applyFill="0" applyAlignment="0" applyProtection="0">
      <alignment vertical="center"/>
    </xf>
    <xf numFmtId="0" fontId="36" fillId="0" borderId="16" applyNumberFormat="0" applyFill="0" applyAlignment="0" applyProtection="0">
      <alignment vertical="center"/>
    </xf>
    <xf numFmtId="0" fontId="36" fillId="0" borderId="16" applyNumberFormat="0" applyFill="0" applyAlignment="0" applyProtection="0">
      <alignment vertical="center"/>
    </xf>
    <xf numFmtId="0" fontId="36" fillId="0" borderId="16" applyNumberFormat="0" applyFill="0" applyAlignment="0" applyProtection="0">
      <alignment vertical="center"/>
    </xf>
    <xf numFmtId="0" fontId="36" fillId="0" borderId="16" applyNumberFormat="0" applyFill="0" applyAlignment="0" applyProtection="0">
      <alignment vertical="center"/>
    </xf>
    <xf numFmtId="0" fontId="36" fillId="0" borderId="16" applyNumberFormat="0" applyFill="0" applyAlignment="0" applyProtection="0">
      <alignment vertical="center"/>
    </xf>
    <xf numFmtId="0" fontId="36" fillId="0" borderId="16" applyNumberFormat="0" applyFill="0" applyAlignment="0" applyProtection="0">
      <alignment vertical="center"/>
    </xf>
    <xf numFmtId="0" fontId="36" fillId="0" borderId="16" applyNumberFormat="0" applyFill="0" applyAlignment="0" applyProtection="0">
      <alignment vertical="center"/>
    </xf>
    <xf numFmtId="0" fontId="36" fillId="0" borderId="16" applyNumberFormat="0" applyFill="0" applyAlignment="0" applyProtection="0">
      <alignment vertical="center"/>
    </xf>
    <xf numFmtId="0" fontId="36" fillId="0" borderId="16" applyNumberFormat="0" applyFill="0" applyAlignment="0" applyProtection="0">
      <alignment vertical="center"/>
    </xf>
    <xf numFmtId="0" fontId="36" fillId="0" borderId="16" applyNumberFormat="0" applyFill="0" applyAlignment="0" applyProtection="0">
      <alignment vertical="center"/>
    </xf>
    <xf numFmtId="0" fontId="36" fillId="0" borderId="16" applyNumberFormat="0" applyFill="0" applyAlignment="0" applyProtection="0">
      <alignment vertical="center"/>
    </xf>
    <xf numFmtId="0" fontId="36" fillId="0" borderId="16" applyNumberFormat="0" applyFill="0" applyAlignment="0" applyProtection="0">
      <alignment vertical="center"/>
    </xf>
    <xf numFmtId="0" fontId="36" fillId="0" borderId="16" applyNumberFormat="0" applyFill="0" applyAlignment="0" applyProtection="0">
      <alignment vertical="center"/>
    </xf>
    <xf numFmtId="0" fontId="36" fillId="0" borderId="16" applyNumberFormat="0" applyFill="0" applyAlignment="0" applyProtection="0">
      <alignment vertical="center"/>
    </xf>
    <xf numFmtId="0" fontId="36" fillId="0" borderId="16" applyNumberFormat="0" applyFill="0" applyAlignment="0" applyProtection="0">
      <alignment vertical="center"/>
    </xf>
    <xf numFmtId="0" fontId="36" fillId="0" borderId="16" applyNumberFormat="0" applyFill="0" applyAlignment="0" applyProtection="0">
      <alignment vertical="center"/>
    </xf>
    <xf numFmtId="0" fontId="36" fillId="0" borderId="16" applyNumberFormat="0" applyFill="0" applyAlignment="0" applyProtection="0">
      <alignment vertical="center"/>
    </xf>
    <xf numFmtId="0" fontId="36" fillId="0" borderId="16" applyNumberFormat="0" applyFill="0" applyAlignment="0" applyProtection="0">
      <alignment vertical="center"/>
    </xf>
    <xf numFmtId="0" fontId="36" fillId="0" borderId="16" applyNumberFormat="0" applyFill="0" applyAlignment="0" applyProtection="0">
      <alignment vertical="center"/>
    </xf>
    <xf numFmtId="0" fontId="36" fillId="0" borderId="16" applyNumberFormat="0" applyFill="0" applyAlignment="0" applyProtection="0">
      <alignment vertical="center"/>
    </xf>
    <xf numFmtId="0" fontId="36" fillId="0" borderId="16" applyNumberFormat="0" applyFill="0" applyAlignment="0" applyProtection="0">
      <alignment vertical="center"/>
    </xf>
    <xf numFmtId="0" fontId="36" fillId="0" borderId="16" applyNumberFormat="0" applyFill="0" applyAlignment="0" applyProtection="0">
      <alignment vertical="center"/>
    </xf>
    <xf numFmtId="0" fontId="36" fillId="0" borderId="16" applyNumberFormat="0" applyFill="0" applyAlignment="0" applyProtection="0">
      <alignment vertical="center"/>
    </xf>
    <xf numFmtId="0" fontId="36" fillId="0" borderId="16" applyNumberFormat="0" applyFill="0" applyAlignment="0" applyProtection="0">
      <alignment vertical="center"/>
    </xf>
    <xf numFmtId="0" fontId="36" fillId="0" borderId="16" applyNumberFormat="0" applyFill="0" applyAlignment="0" applyProtection="0">
      <alignment vertical="center"/>
    </xf>
    <xf numFmtId="0" fontId="36" fillId="0" borderId="16" applyNumberFormat="0" applyFill="0" applyAlignment="0" applyProtection="0">
      <alignment vertical="center"/>
    </xf>
    <xf numFmtId="0" fontId="36" fillId="0" borderId="16" applyNumberFormat="0" applyFill="0" applyAlignment="0" applyProtection="0">
      <alignment vertical="center"/>
    </xf>
    <xf numFmtId="0" fontId="36" fillId="0" borderId="16" applyNumberFormat="0" applyFill="0" applyAlignment="0" applyProtection="0">
      <alignment vertical="center"/>
    </xf>
    <xf numFmtId="0" fontId="36" fillId="0" borderId="16" applyNumberFormat="0" applyFill="0" applyAlignment="0" applyProtection="0">
      <alignment vertical="center"/>
    </xf>
    <xf numFmtId="0" fontId="36" fillId="0" borderId="16" applyNumberFormat="0" applyFill="0" applyAlignment="0" applyProtection="0">
      <alignment vertical="center"/>
    </xf>
    <xf numFmtId="0" fontId="36" fillId="0" borderId="16" applyNumberFormat="0" applyFill="0" applyAlignment="0" applyProtection="0">
      <alignment vertical="center"/>
    </xf>
    <xf numFmtId="0" fontId="36" fillId="0" borderId="16" applyNumberFormat="0" applyFill="0" applyAlignment="0" applyProtection="0">
      <alignment vertical="center"/>
    </xf>
    <xf numFmtId="0" fontId="36" fillId="0" borderId="16" applyNumberFormat="0" applyFill="0" applyAlignment="0" applyProtection="0">
      <alignment vertical="center"/>
    </xf>
    <xf numFmtId="0" fontId="36" fillId="0" borderId="16" applyNumberFormat="0" applyFill="0" applyAlignment="0" applyProtection="0">
      <alignment vertical="center"/>
    </xf>
    <xf numFmtId="0" fontId="36" fillId="0" borderId="16" applyNumberFormat="0" applyFill="0" applyAlignment="0" applyProtection="0">
      <alignment vertical="center"/>
    </xf>
    <xf numFmtId="0" fontId="36" fillId="0" borderId="16" applyNumberFormat="0" applyFill="0" applyAlignment="0" applyProtection="0">
      <alignment vertical="center"/>
    </xf>
    <xf numFmtId="0" fontId="36" fillId="0" borderId="16" applyNumberFormat="0" applyFill="0" applyAlignment="0" applyProtection="0">
      <alignment vertical="center"/>
    </xf>
    <xf numFmtId="0" fontId="36" fillId="0" borderId="16" applyNumberFormat="0" applyFill="0" applyAlignment="0" applyProtection="0">
      <alignment vertical="center"/>
    </xf>
    <xf numFmtId="0" fontId="36" fillId="0" borderId="16" applyNumberFormat="0" applyFill="0" applyAlignment="0" applyProtection="0">
      <alignment vertical="center"/>
    </xf>
    <xf numFmtId="0" fontId="36" fillId="0" borderId="16" applyNumberFormat="0" applyFill="0" applyAlignment="0" applyProtection="0">
      <alignment vertical="center"/>
    </xf>
    <xf numFmtId="0" fontId="36" fillId="0" borderId="16" applyNumberFormat="0" applyFill="0" applyAlignment="0" applyProtection="0">
      <alignment vertical="center"/>
    </xf>
    <xf numFmtId="0" fontId="36" fillId="0" borderId="16" applyNumberFormat="0" applyFill="0" applyAlignment="0" applyProtection="0">
      <alignment vertical="center"/>
    </xf>
    <xf numFmtId="0" fontId="36" fillId="0" borderId="16" applyNumberFormat="0" applyFill="0" applyAlignment="0" applyProtection="0">
      <alignment vertical="center"/>
    </xf>
    <xf numFmtId="0" fontId="36" fillId="0" borderId="16" applyNumberFormat="0" applyFill="0" applyAlignment="0" applyProtection="0">
      <alignment vertical="center"/>
    </xf>
    <xf numFmtId="0" fontId="36" fillId="0" borderId="16" applyNumberFormat="0" applyFill="0" applyAlignment="0" applyProtection="0">
      <alignment vertical="center"/>
    </xf>
    <xf numFmtId="0" fontId="36" fillId="0" borderId="16" applyNumberFormat="0" applyFill="0" applyAlignment="0" applyProtection="0">
      <alignment vertical="center"/>
    </xf>
    <xf numFmtId="0" fontId="36" fillId="0" borderId="16" applyNumberFormat="0" applyFill="0" applyAlignment="0" applyProtection="0">
      <alignment vertical="center"/>
    </xf>
    <xf numFmtId="0" fontId="36" fillId="0" borderId="16" applyNumberFormat="0" applyFill="0" applyAlignment="0" applyProtection="0">
      <alignment vertical="center"/>
    </xf>
    <xf numFmtId="0" fontId="36" fillId="0" borderId="16" applyNumberFormat="0" applyFill="0" applyAlignment="0" applyProtection="0">
      <alignment vertical="center"/>
    </xf>
    <xf numFmtId="0" fontId="36" fillId="0" borderId="16" applyNumberFormat="0" applyFill="0" applyAlignment="0" applyProtection="0">
      <alignment vertical="center"/>
    </xf>
    <xf numFmtId="0" fontId="36" fillId="0" borderId="16" applyNumberFormat="0" applyFill="0" applyAlignment="0" applyProtection="0">
      <alignment vertical="center"/>
    </xf>
    <xf numFmtId="0" fontId="36" fillId="0" borderId="16" applyNumberFormat="0" applyFill="0" applyAlignment="0" applyProtection="0">
      <alignment vertical="center"/>
    </xf>
    <xf numFmtId="0" fontId="36" fillId="0" borderId="16" applyNumberFormat="0" applyFill="0" applyAlignment="0" applyProtection="0">
      <alignment vertical="center"/>
    </xf>
    <xf numFmtId="0" fontId="36" fillId="0" borderId="16" applyNumberFormat="0" applyFill="0" applyAlignment="0" applyProtection="0">
      <alignment vertical="center"/>
    </xf>
    <xf numFmtId="0" fontId="36" fillId="0" borderId="16" applyNumberFormat="0" applyFill="0" applyAlignment="0" applyProtection="0">
      <alignment vertical="center"/>
    </xf>
    <xf numFmtId="0" fontId="36" fillId="0" borderId="16" applyNumberFormat="0" applyFill="0" applyAlignment="0" applyProtection="0">
      <alignment vertical="center"/>
    </xf>
    <xf numFmtId="0" fontId="36" fillId="0" borderId="16" applyNumberFormat="0" applyFill="0" applyAlignment="0" applyProtection="0">
      <alignment vertical="center"/>
    </xf>
    <xf numFmtId="0" fontId="36" fillId="0" borderId="16" applyNumberFormat="0" applyFill="0" applyAlignment="0" applyProtection="0">
      <alignment vertical="center"/>
    </xf>
    <xf numFmtId="0" fontId="36" fillId="0" borderId="16" applyNumberFormat="0" applyFill="0" applyAlignment="0" applyProtection="0">
      <alignment vertical="center"/>
    </xf>
    <xf numFmtId="0" fontId="36" fillId="0" borderId="16" applyNumberFormat="0" applyFill="0" applyAlignment="0" applyProtection="0">
      <alignment vertical="center"/>
    </xf>
    <xf numFmtId="0" fontId="36" fillId="0" borderId="16" applyNumberFormat="0" applyFill="0" applyAlignment="0" applyProtection="0">
      <alignment vertical="center"/>
    </xf>
    <xf numFmtId="0" fontId="36" fillId="0" borderId="16" applyNumberFormat="0" applyFill="0" applyAlignment="0" applyProtection="0">
      <alignment vertical="center"/>
    </xf>
    <xf numFmtId="0" fontId="36" fillId="0" borderId="16" applyNumberFormat="0" applyFill="0" applyAlignment="0" applyProtection="0">
      <alignment vertical="center"/>
    </xf>
    <xf numFmtId="0" fontId="36" fillId="0" borderId="16" applyNumberFormat="0" applyFill="0" applyAlignment="0" applyProtection="0">
      <alignment vertical="center"/>
    </xf>
    <xf numFmtId="0" fontId="36" fillId="0" borderId="16" applyNumberFormat="0" applyFill="0" applyAlignment="0" applyProtection="0">
      <alignment vertical="center"/>
    </xf>
    <xf numFmtId="0" fontId="36" fillId="0" borderId="16" applyNumberFormat="0" applyFill="0" applyAlignment="0" applyProtection="0">
      <alignment vertical="center"/>
    </xf>
    <xf numFmtId="0" fontId="36" fillId="0" borderId="16" applyNumberFormat="0" applyFill="0" applyAlignment="0" applyProtection="0">
      <alignment vertical="center"/>
    </xf>
    <xf numFmtId="0" fontId="36" fillId="0" borderId="16" applyNumberFormat="0" applyFill="0" applyAlignment="0" applyProtection="0">
      <alignment vertical="center"/>
    </xf>
    <xf numFmtId="0" fontId="36" fillId="0" borderId="16" applyNumberFormat="0" applyFill="0" applyAlignment="0" applyProtection="0">
      <alignment vertical="center"/>
    </xf>
    <xf numFmtId="0" fontId="36" fillId="0" borderId="16" applyNumberFormat="0" applyFill="0" applyAlignment="0" applyProtection="0">
      <alignment vertical="center"/>
    </xf>
    <xf numFmtId="0" fontId="36" fillId="0" borderId="16" applyNumberFormat="0" applyFill="0" applyAlignment="0" applyProtection="0">
      <alignment vertical="center"/>
    </xf>
    <xf numFmtId="0" fontId="36" fillId="0" borderId="16" applyNumberFormat="0" applyFill="0" applyAlignment="0" applyProtection="0">
      <alignment vertical="center"/>
    </xf>
    <xf numFmtId="0" fontId="36" fillId="0" borderId="16" applyNumberFormat="0" applyFill="0" applyAlignment="0" applyProtection="0">
      <alignment vertical="center"/>
    </xf>
    <xf numFmtId="0" fontId="36" fillId="0" borderId="16" applyNumberFormat="0" applyFill="0" applyAlignment="0" applyProtection="0">
      <alignment vertical="center"/>
    </xf>
    <xf numFmtId="0" fontId="36" fillId="0" borderId="16" applyNumberFormat="0" applyFill="0" applyAlignment="0" applyProtection="0">
      <alignment vertical="center"/>
    </xf>
    <xf numFmtId="0" fontId="36" fillId="0" borderId="16" applyNumberFormat="0" applyFill="0" applyAlignment="0" applyProtection="0">
      <alignment vertical="center"/>
    </xf>
    <xf numFmtId="0" fontId="36" fillId="0" borderId="16" applyNumberFormat="0" applyFill="0" applyAlignment="0" applyProtection="0">
      <alignment vertical="center"/>
    </xf>
    <xf numFmtId="0" fontId="36" fillId="0" borderId="16" applyNumberFormat="0" applyFill="0" applyAlignment="0" applyProtection="0">
      <alignment vertical="center"/>
    </xf>
    <xf numFmtId="0" fontId="36" fillId="0" borderId="16" applyNumberFormat="0" applyFill="0" applyAlignment="0" applyProtection="0">
      <alignment vertical="center"/>
    </xf>
    <xf numFmtId="0" fontId="36" fillId="0" borderId="16" applyNumberFormat="0" applyFill="0" applyAlignment="0" applyProtection="0">
      <alignment vertical="center"/>
    </xf>
    <xf numFmtId="0" fontId="36" fillId="0" borderId="16" applyNumberFormat="0" applyFill="0" applyAlignment="0" applyProtection="0">
      <alignment vertical="center"/>
    </xf>
    <xf numFmtId="0" fontId="36" fillId="0" borderId="16" applyNumberFormat="0" applyFill="0" applyAlignment="0" applyProtection="0">
      <alignment vertical="center"/>
    </xf>
    <xf numFmtId="0" fontId="36" fillId="0" borderId="16" applyNumberFormat="0" applyFill="0" applyAlignment="0" applyProtection="0">
      <alignment vertical="center"/>
    </xf>
    <xf numFmtId="0" fontId="36" fillId="0" borderId="16" applyNumberFormat="0" applyFill="0" applyAlignment="0" applyProtection="0">
      <alignment vertical="center"/>
    </xf>
    <xf numFmtId="0" fontId="36" fillId="0" borderId="16" applyNumberFormat="0" applyFill="0" applyAlignment="0" applyProtection="0">
      <alignment vertical="center"/>
    </xf>
    <xf numFmtId="0" fontId="36" fillId="0" borderId="16" applyNumberFormat="0" applyFill="0" applyAlignment="0" applyProtection="0">
      <alignment vertical="center"/>
    </xf>
    <xf numFmtId="0" fontId="36" fillId="0" borderId="16" applyNumberFormat="0" applyFill="0" applyAlignment="0" applyProtection="0">
      <alignment vertical="center"/>
    </xf>
    <xf numFmtId="0" fontId="36" fillId="0" borderId="16" applyNumberFormat="0" applyFill="0" applyAlignment="0" applyProtection="0">
      <alignment vertical="center"/>
    </xf>
    <xf numFmtId="0" fontId="36" fillId="0" borderId="16" applyNumberFormat="0" applyFill="0" applyAlignment="0" applyProtection="0">
      <alignment vertical="center"/>
    </xf>
    <xf numFmtId="0" fontId="36" fillId="0" borderId="16" applyNumberFormat="0" applyFill="0" applyAlignment="0" applyProtection="0">
      <alignment vertical="center"/>
    </xf>
    <xf numFmtId="0" fontId="36" fillId="0" borderId="16" applyNumberFormat="0" applyFill="0" applyAlignment="0" applyProtection="0">
      <alignment vertical="center"/>
    </xf>
    <xf numFmtId="0" fontId="36" fillId="0" borderId="16" applyNumberFormat="0" applyFill="0" applyAlignment="0" applyProtection="0">
      <alignment vertical="center"/>
    </xf>
    <xf numFmtId="0" fontId="36" fillId="0" borderId="16" applyNumberFormat="0" applyFill="0" applyAlignment="0" applyProtection="0">
      <alignment vertical="center"/>
    </xf>
    <xf numFmtId="0" fontId="36" fillId="0" borderId="16" applyNumberFormat="0" applyFill="0" applyAlignment="0" applyProtection="0">
      <alignment vertical="center"/>
    </xf>
    <xf numFmtId="0" fontId="36" fillId="0" borderId="16" applyNumberFormat="0" applyFill="0" applyAlignment="0" applyProtection="0">
      <alignment vertical="center"/>
    </xf>
    <xf numFmtId="0" fontId="36" fillId="0" borderId="16" applyNumberFormat="0" applyFill="0" applyAlignment="0" applyProtection="0">
      <alignment vertical="center"/>
    </xf>
    <xf numFmtId="0" fontId="36" fillId="0" borderId="16" applyNumberFormat="0" applyFill="0" applyAlignment="0" applyProtection="0">
      <alignment vertical="center"/>
    </xf>
    <xf numFmtId="0" fontId="36" fillId="0" borderId="16" applyNumberFormat="0" applyFill="0" applyAlignment="0" applyProtection="0">
      <alignment vertical="center"/>
    </xf>
    <xf numFmtId="0" fontId="36" fillId="0" borderId="16" applyNumberFormat="0" applyFill="0" applyAlignment="0" applyProtection="0">
      <alignment vertical="center"/>
    </xf>
    <xf numFmtId="0" fontId="36" fillId="0" borderId="16" applyNumberFormat="0" applyFill="0" applyAlignment="0" applyProtection="0">
      <alignment vertical="center"/>
    </xf>
    <xf numFmtId="0" fontId="36" fillId="0" borderId="16" applyNumberFormat="0" applyFill="0" applyAlignment="0" applyProtection="0">
      <alignment vertical="center"/>
    </xf>
    <xf numFmtId="0" fontId="36" fillId="0" borderId="16" applyNumberFormat="0" applyFill="0" applyAlignment="0" applyProtection="0">
      <alignment vertical="center"/>
    </xf>
    <xf numFmtId="0" fontId="36" fillId="0" borderId="16" applyNumberFormat="0" applyFill="0" applyAlignment="0" applyProtection="0">
      <alignment vertical="center"/>
    </xf>
    <xf numFmtId="0" fontId="36" fillId="0" borderId="16" applyNumberFormat="0" applyFill="0" applyAlignment="0" applyProtection="0">
      <alignment vertical="center"/>
    </xf>
    <xf numFmtId="0" fontId="36" fillId="0" borderId="16" applyNumberFormat="0" applyFill="0" applyAlignment="0" applyProtection="0">
      <alignment vertical="center"/>
    </xf>
    <xf numFmtId="0" fontId="36" fillId="0" borderId="16" applyNumberFormat="0" applyFill="0" applyAlignment="0" applyProtection="0">
      <alignment vertical="center"/>
    </xf>
    <xf numFmtId="0" fontId="36" fillId="0" borderId="16" applyNumberFormat="0" applyFill="0" applyAlignment="0" applyProtection="0">
      <alignment vertical="center"/>
    </xf>
    <xf numFmtId="0" fontId="36" fillId="0" borderId="16" applyNumberFormat="0" applyFill="0" applyAlignment="0" applyProtection="0">
      <alignment vertical="center"/>
    </xf>
    <xf numFmtId="0" fontId="36" fillId="0" borderId="16" applyNumberFormat="0" applyFill="0" applyAlignment="0" applyProtection="0">
      <alignment vertical="center"/>
    </xf>
    <xf numFmtId="0" fontId="36" fillId="0" borderId="16" applyNumberFormat="0" applyFill="0" applyAlignment="0" applyProtection="0">
      <alignment vertical="center"/>
    </xf>
    <xf numFmtId="0" fontId="36" fillId="0" borderId="16" applyNumberFormat="0" applyFill="0" applyAlignment="0" applyProtection="0">
      <alignment vertical="center"/>
    </xf>
    <xf numFmtId="0" fontId="36" fillId="0" borderId="16" applyNumberFormat="0" applyFill="0" applyAlignment="0" applyProtection="0">
      <alignment vertical="center"/>
    </xf>
    <xf numFmtId="0" fontId="36" fillId="0" borderId="16" applyNumberFormat="0" applyFill="0" applyAlignment="0" applyProtection="0">
      <alignment vertical="center"/>
    </xf>
    <xf numFmtId="0" fontId="36" fillId="0" borderId="16" applyNumberFormat="0" applyFill="0" applyAlignment="0" applyProtection="0">
      <alignment vertical="center"/>
    </xf>
    <xf numFmtId="0" fontId="36" fillId="0" borderId="16" applyNumberFormat="0" applyFill="0" applyAlignment="0" applyProtection="0">
      <alignment vertical="center"/>
    </xf>
    <xf numFmtId="0" fontId="36" fillId="0" borderId="16" applyNumberFormat="0" applyFill="0" applyAlignment="0" applyProtection="0">
      <alignment vertical="center"/>
    </xf>
    <xf numFmtId="0" fontId="36" fillId="0" borderId="16" applyNumberFormat="0" applyFill="0" applyAlignment="0" applyProtection="0">
      <alignment vertical="center"/>
    </xf>
    <xf numFmtId="0" fontId="36" fillId="0" borderId="16" applyNumberFormat="0" applyFill="0" applyAlignment="0" applyProtection="0">
      <alignment vertical="center"/>
    </xf>
    <xf numFmtId="0" fontId="36" fillId="0" borderId="16" applyNumberFormat="0" applyFill="0" applyAlignment="0" applyProtection="0">
      <alignment vertical="center"/>
    </xf>
    <xf numFmtId="0" fontId="36" fillId="0" borderId="16" applyNumberFormat="0" applyFill="0" applyAlignment="0" applyProtection="0">
      <alignment vertical="center"/>
    </xf>
    <xf numFmtId="0" fontId="36" fillId="0" borderId="16" applyNumberFormat="0" applyFill="0" applyAlignment="0" applyProtection="0">
      <alignment vertical="center"/>
    </xf>
    <xf numFmtId="0" fontId="36" fillId="0" borderId="16" applyNumberFormat="0" applyFill="0" applyAlignment="0" applyProtection="0">
      <alignment vertical="center"/>
    </xf>
    <xf numFmtId="0" fontId="36" fillId="0" borderId="16" applyNumberFormat="0" applyFill="0" applyAlignment="0" applyProtection="0">
      <alignment vertical="center"/>
    </xf>
    <xf numFmtId="0" fontId="36" fillId="0" borderId="16" applyNumberFormat="0" applyFill="0" applyAlignment="0" applyProtection="0">
      <alignment vertical="center"/>
    </xf>
    <xf numFmtId="0" fontId="36" fillId="0" borderId="16" applyNumberFormat="0" applyFill="0" applyAlignment="0" applyProtection="0">
      <alignment vertical="center"/>
    </xf>
    <xf numFmtId="0" fontId="36" fillId="0" borderId="16" applyNumberFormat="0" applyFill="0" applyAlignment="0" applyProtection="0">
      <alignment vertical="center"/>
    </xf>
    <xf numFmtId="0" fontId="36" fillId="0" borderId="16" applyNumberFormat="0" applyFill="0" applyAlignment="0" applyProtection="0">
      <alignment vertical="center"/>
    </xf>
    <xf numFmtId="0" fontId="36" fillId="0" borderId="16" applyNumberFormat="0" applyFill="0" applyAlignment="0" applyProtection="0">
      <alignment vertical="center"/>
    </xf>
    <xf numFmtId="0" fontId="36" fillId="0" borderId="16" applyNumberFormat="0" applyFill="0" applyAlignment="0" applyProtection="0">
      <alignment vertical="center"/>
    </xf>
    <xf numFmtId="0" fontId="36" fillId="0" borderId="16" applyNumberFormat="0" applyFill="0" applyAlignment="0" applyProtection="0">
      <alignment vertical="center"/>
    </xf>
    <xf numFmtId="0" fontId="36" fillId="0" borderId="16" applyNumberFormat="0" applyFill="0" applyAlignment="0" applyProtection="0">
      <alignment vertical="center"/>
    </xf>
    <xf numFmtId="0" fontId="36" fillId="0" borderId="16" applyNumberFormat="0" applyFill="0" applyAlignment="0" applyProtection="0">
      <alignment vertical="center"/>
    </xf>
    <xf numFmtId="0" fontId="36" fillId="0" borderId="16" applyNumberFormat="0" applyFill="0" applyAlignment="0" applyProtection="0">
      <alignment vertical="center"/>
    </xf>
    <xf numFmtId="0" fontId="36" fillId="0" borderId="16" applyNumberFormat="0" applyFill="0" applyAlignment="0" applyProtection="0">
      <alignment vertical="center"/>
    </xf>
    <xf numFmtId="0" fontId="36" fillId="0" borderId="16" applyNumberFormat="0" applyFill="0" applyAlignment="0" applyProtection="0">
      <alignment vertical="center"/>
    </xf>
    <xf numFmtId="0" fontId="36" fillId="0" borderId="16" applyNumberFormat="0" applyFill="0" applyAlignment="0" applyProtection="0">
      <alignment vertical="center"/>
    </xf>
    <xf numFmtId="0" fontId="36" fillId="0" borderId="16" applyNumberFormat="0" applyFill="0" applyAlignment="0" applyProtection="0">
      <alignment vertical="center"/>
    </xf>
    <xf numFmtId="0" fontId="36" fillId="0" borderId="16" applyNumberFormat="0" applyFill="0" applyAlignment="0" applyProtection="0">
      <alignment vertical="center"/>
    </xf>
    <xf numFmtId="0" fontId="36" fillId="0" borderId="16" applyNumberFormat="0" applyFill="0" applyAlignment="0" applyProtection="0">
      <alignment vertical="center"/>
    </xf>
    <xf numFmtId="0" fontId="36" fillId="0" borderId="16" applyNumberFormat="0" applyFill="0" applyAlignment="0" applyProtection="0">
      <alignment vertical="center"/>
    </xf>
    <xf numFmtId="0" fontId="36" fillId="0" borderId="16" applyNumberFormat="0" applyFill="0" applyAlignment="0" applyProtection="0">
      <alignment vertical="center"/>
    </xf>
    <xf numFmtId="0" fontId="36" fillId="0" borderId="16" applyNumberFormat="0" applyFill="0" applyAlignment="0" applyProtection="0">
      <alignment vertical="center"/>
    </xf>
    <xf numFmtId="0" fontId="36" fillId="0" borderId="16" applyNumberFormat="0" applyFill="0" applyAlignment="0" applyProtection="0">
      <alignment vertical="center"/>
    </xf>
    <xf numFmtId="0" fontId="36" fillId="0" borderId="16" applyNumberFormat="0" applyFill="0" applyAlignment="0" applyProtection="0">
      <alignment vertical="center"/>
    </xf>
    <xf numFmtId="0" fontId="36" fillId="0" borderId="16" applyNumberFormat="0" applyFill="0" applyAlignment="0" applyProtection="0">
      <alignment vertical="center"/>
    </xf>
    <xf numFmtId="0" fontId="36" fillId="0" borderId="16" applyNumberFormat="0" applyFill="0" applyAlignment="0" applyProtection="0">
      <alignment vertical="center"/>
    </xf>
    <xf numFmtId="0" fontId="36" fillId="0" borderId="16" applyNumberFormat="0" applyFill="0" applyAlignment="0" applyProtection="0">
      <alignment vertical="center"/>
    </xf>
    <xf numFmtId="0" fontId="36" fillId="0" borderId="16" applyNumberFormat="0" applyFill="0" applyAlignment="0" applyProtection="0">
      <alignment vertical="center"/>
    </xf>
    <xf numFmtId="0" fontId="36" fillId="0" borderId="16" applyNumberFormat="0" applyFill="0" applyAlignment="0" applyProtection="0">
      <alignment vertical="center"/>
    </xf>
    <xf numFmtId="0" fontId="36" fillId="0" borderId="16" applyNumberFormat="0" applyFill="0" applyAlignment="0" applyProtection="0">
      <alignment vertical="center"/>
    </xf>
    <xf numFmtId="0" fontId="36" fillId="0" borderId="16" applyNumberFormat="0" applyFill="0" applyAlignment="0" applyProtection="0">
      <alignment vertical="center"/>
    </xf>
    <xf numFmtId="0" fontId="36" fillId="0" borderId="16" applyNumberFormat="0" applyFill="0" applyAlignment="0" applyProtection="0">
      <alignment vertical="center"/>
    </xf>
    <xf numFmtId="0" fontId="36" fillId="0" borderId="16" applyNumberFormat="0" applyFill="0" applyAlignment="0" applyProtection="0">
      <alignment vertical="center"/>
    </xf>
    <xf numFmtId="0" fontId="36" fillId="0" borderId="16" applyNumberFormat="0" applyFill="0" applyAlignment="0" applyProtection="0">
      <alignment vertical="center"/>
    </xf>
    <xf numFmtId="0" fontId="36" fillId="0" borderId="16" applyNumberFormat="0" applyFill="0" applyAlignment="0" applyProtection="0">
      <alignment vertical="center"/>
    </xf>
    <xf numFmtId="0" fontId="36" fillId="0" borderId="16" applyNumberFormat="0" applyFill="0" applyAlignment="0" applyProtection="0">
      <alignment vertical="center"/>
    </xf>
    <xf numFmtId="0" fontId="36" fillId="0" borderId="16" applyNumberFormat="0" applyFill="0" applyAlignment="0" applyProtection="0">
      <alignment vertical="center"/>
    </xf>
    <xf numFmtId="0" fontId="36" fillId="0" borderId="16" applyNumberFormat="0" applyFill="0" applyAlignment="0" applyProtection="0">
      <alignment vertical="center"/>
    </xf>
    <xf numFmtId="0" fontId="36" fillId="0" borderId="16" applyNumberFormat="0" applyFill="0" applyAlignment="0" applyProtection="0">
      <alignment vertical="center"/>
    </xf>
    <xf numFmtId="0" fontId="36" fillId="0" borderId="16" applyNumberFormat="0" applyFill="0" applyAlignment="0" applyProtection="0">
      <alignment vertical="center"/>
    </xf>
    <xf numFmtId="0" fontId="36" fillId="0" borderId="16" applyNumberFormat="0" applyFill="0" applyAlignment="0" applyProtection="0">
      <alignment vertical="center"/>
    </xf>
    <xf numFmtId="0" fontId="36" fillId="0" borderId="16" applyNumberFormat="0" applyFill="0" applyAlignment="0" applyProtection="0">
      <alignment vertical="center"/>
    </xf>
    <xf numFmtId="0" fontId="36" fillId="0" borderId="16" applyNumberFormat="0" applyFill="0" applyAlignment="0" applyProtection="0">
      <alignment vertical="center"/>
    </xf>
    <xf numFmtId="0" fontId="36" fillId="0" borderId="16" applyNumberFormat="0" applyFill="0" applyAlignment="0" applyProtection="0">
      <alignment vertical="center"/>
    </xf>
    <xf numFmtId="0" fontId="36" fillId="0" borderId="16" applyNumberFormat="0" applyFill="0" applyAlignment="0" applyProtection="0">
      <alignment vertical="center"/>
    </xf>
    <xf numFmtId="0" fontId="36" fillId="0" borderId="16" applyNumberFormat="0" applyFill="0" applyAlignment="0" applyProtection="0">
      <alignment vertical="center"/>
    </xf>
    <xf numFmtId="0" fontId="36" fillId="0" borderId="16" applyNumberFormat="0" applyFill="0" applyAlignment="0" applyProtection="0">
      <alignment vertical="center"/>
    </xf>
    <xf numFmtId="0" fontId="36" fillId="0" borderId="16" applyNumberFormat="0" applyFill="0" applyAlignment="0" applyProtection="0">
      <alignment vertical="center"/>
    </xf>
    <xf numFmtId="0" fontId="36" fillId="0" borderId="16" applyNumberFormat="0" applyFill="0" applyAlignment="0" applyProtection="0">
      <alignment vertical="center"/>
    </xf>
    <xf numFmtId="0" fontId="36" fillId="0" borderId="16" applyNumberFormat="0" applyFill="0" applyAlignment="0" applyProtection="0">
      <alignment vertical="center"/>
    </xf>
    <xf numFmtId="0" fontId="36" fillId="0" borderId="16" applyNumberFormat="0" applyFill="0" applyAlignment="0" applyProtection="0">
      <alignment vertical="center"/>
    </xf>
    <xf numFmtId="0" fontId="36" fillId="0" borderId="16" applyNumberFormat="0" applyFill="0" applyAlignment="0" applyProtection="0">
      <alignment vertical="center"/>
    </xf>
    <xf numFmtId="0" fontId="36" fillId="0" borderId="16" applyNumberFormat="0" applyFill="0" applyAlignment="0" applyProtection="0">
      <alignment vertical="center"/>
    </xf>
    <xf numFmtId="0" fontId="36" fillId="0" borderId="16" applyNumberFormat="0" applyFill="0" applyAlignment="0" applyProtection="0">
      <alignment vertical="center"/>
    </xf>
    <xf numFmtId="0" fontId="36" fillId="0" borderId="16" applyNumberFormat="0" applyFill="0" applyAlignment="0" applyProtection="0">
      <alignment vertical="center"/>
    </xf>
    <xf numFmtId="0" fontId="36" fillId="0" borderId="16" applyNumberFormat="0" applyFill="0" applyAlignment="0" applyProtection="0">
      <alignment vertical="center"/>
    </xf>
    <xf numFmtId="0" fontId="36" fillId="0" borderId="16" applyNumberFormat="0" applyFill="0" applyAlignment="0" applyProtection="0">
      <alignment vertical="center"/>
    </xf>
    <xf numFmtId="0" fontId="36" fillId="0" borderId="16" applyNumberFormat="0" applyFill="0" applyAlignment="0" applyProtection="0">
      <alignment vertical="center"/>
    </xf>
    <xf numFmtId="0" fontId="36" fillId="0" borderId="16" applyNumberFormat="0" applyFill="0" applyAlignment="0" applyProtection="0">
      <alignment vertical="center"/>
    </xf>
    <xf numFmtId="0" fontId="36" fillId="0" borderId="16" applyNumberFormat="0" applyFill="0" applyAlignment="0" applyProtection="0">
      <alignment vertical="center"/>
    </xf>
    <xf numFmtId="0" fontId="36" fillId="0" borderId="16" applyNumberFormat="0" applyFill="0" applyAlignment="0" applyProtection="0">
      <alignment vertical="center"/>
    </xf>
    <xf numFmtId="0" fontId="36" fillId="0" borderId="16" applyNumberFormat="0" applyFill="0" applyAlignment="0" applyProtection="0">
      <alignment vertical="center"/>
    </xf>
    <xf numFmtId="0" fontId="36" fillId="0" borderId="16" applyNumberFormat="0" applyFill="0" applyAlignment="0" applyProtection="0">
      <alignment vertical="center"/>
    </xf>
    <xf numFmtId="0" fontId="36" fillId="0" borderId="16" applyNumberFormat="0" applyFill="0" applyAlignment="0" applyProtection="0">
      <alignment vertical="center"/>
    </xf>
    <xf numFmtId="0" fontId="36" fillId="0" borderId="16" applyNumberFormat="0" applyFill="0" applyAlignment="0" applyProtection="0">
      <alignment vertical="center"/>
    </xf>
    <xf numFmtId="0" fontId="36" fillId="0" borderId="16" applyNumberFormat="0" applyFill="0" applyAlignment="0" applyProtection="0">
      <alignment vertical="center"/>
    </xf>
    <xf numFmtId="0" fontId="36" fillId="0" borderId="16" applyNumberFormat="0" applyFill="0" applyAlignment="0" applyProtection="0">
      <alignment vertical="center"/>
    </xf>
    <xf numFmtId="0" fontId="36" fillId="0" borderId="16" applyNumberFormat="0" applyFill="0" applyAlignment="0" applyProtection="0">
      <alignment vertical="center"/>
    </xf>
    <xf numFmtId="0" fontId="36" fillId="0" borderId="16" applyNumberFormat="0" applyFill="0" applyAlignment="0" applyProtection="0">
      <alignment vertical="center"/>
    </xf>
    <xf numFmtId="0" fontId="36" fillId="0" borderId="16" applyNumberFormat="0" applyFill="0" applyAlignment="0" applyProtection="0">
      <alignment vertical="center"/>
    </xf>
    <xf numFmtId="0" fontId="36" fillId="0" borderId="16" applyNumberFormat="0" applyFill="0" applyAlignment="0" applyProtection="0">
      <alignment vertical="center"/>
    </xf>
    <xf numFmtId="0" fontId="36" fillId="0" borderId="16" applyNumberFormat="0" applyFill="0" applyAlignment="0" applyProtection="0">
      <alignment vertical="center"/>
    </xf>
    <xf numFmtId="0" fontId="36" fillId="0" borderId="16" applyNumberFormat="0" applyFill="0" applyAlignment="0" applyProtection="0">
      <alignment vertical="center"/>
    </xf>
    <xf numFmtId="0" fontId="36" fillId="0" borderId="16" applyNumberFormat="0" applyFill="0" applyAlignment="0" applyProtection="0">
      <alignment vertical="center"/>
    </xf>
    <xf numFmtId="0" fontId="36" fillId="0" borderId="16" applyNumberFormat="0" applyFill="0" applyAlignment="0" applyProtection="0">
      <alignment vertical="center"/>
    </xf>
    <xf numFmtId="0" fontId="36" fillId="0" borderId="16" applyNumberFormat="0" applyFill="0" applyAlignment="0" applyProtection="0">
      <alignment vertical="center"/>
    </xf>
    <xf numFmtId="0" fontId="36" fillId="0" borderId="16" applyNumberFormat="0" applyFill="0" applyAlignment="0" applyProtection="0">
      <alignment vertical="center"/>
    </xf>
    <xf numFmtId="0" fontId="36" fillId="0" borderId="16" applyNumberFormat="0" applyFill="0" applyAlignment="0" applyProtection="0">
      <alignment vertical="center"/>
    </xf>
    <xf numFmtId="0" fontId="36" fillId="0" borderId="16" applyNumberFormat="0" applyFill="0" applyAlignment="0" applyProtection="0">
      <alignment vertical="center"/>
    </xf>
    <xf numFmtId="0" fontId="36" fillId="0" borderId="16" applyNumberFormat="0" applyFill="0" applyAlignment="0" applyProtection="0">
      <alignment vertical="center"/>
    </xf>
    <xf numFmtId="0" fontId="36" fillId="0" borderId="16" applyNumberFormat="0" applyFill="0" applyAlignment="0" applyProtection="0">
      <alignment vertical="center"/>
    </xf>
    <xf numFmtId="0" fontId="36" fillId="0" borderId="16" applyNumberFormat="0" applyFill="0" applyAlignment="0" applyProtection="0">
      <alignment vertical="center"/>
    </xf>
    <xf numFmtId="0" fontId="36" fillId="0" borderId="16" applyNumberFormat="0" applyFill="0" applyAlignment="0" applyProtection="0">
      <alignment vertical="center"/>
    </xf>
    <xf numFmtId="0" fontId="36" fillId="0" borderId="16" applyNumberFormat="0" applyFill="0" applyAlignment="0" applyProtection="0">
      <alignment vertical="center"/>
    </xf>
    <xf numFmtId="0" fontId="36" fillId="0" borderId="16" applyNumberFormat="0" applyFill="0" applyAlignment="0" applyProtection="0">
      <alignment vertical="center"/>
    </xf>
    <xf numFmtId="0" fontId="36" fillId="0" borderId="16" applyNumberFormat="0" applyFill="0" applyAlignment="0" applyProtection="0">
      <alignment vertical="center"/>
    </xf>
    <xf numFmtId="0" fontId="36" fillId="0" borderId="16" applyNumberFormat="0" applyFill="0" applyAlignment="0" applyProtection="0">
      <alignment vertical="center"/>
    </xf>
    <xf numFmtId="0" fontId="36" fillId="0" borderId="16" applyNumberFormat="0" applyFill="0" applyAlignment="0" applyProtection="0">
      <alignment vertical="center"/>
    </xf>
    <xf numFmtId="0" fontId="36" fillId="0" borderId="16" applyNumberFormat="0" applyFill="0" applyAlignment="0" applyProtection="0">
      <alignment vertical="center"/>
    </xf>
    <xf numFmtId="0" fontId="36" fillId="0" borderId="16" applyNumberFormat="0" applyFill="0" applyAlignment="0" applyProtection="0">
      <alignment vertical="center"/>
    </xf>
    <xf numFmtId="0" fontId="36" fillId="0" borderId="16" applyNumberFormat="0" applyFill="0" applyAlignment="0" applyProtection="0">
      <alignment vertical="center"/>
    </xf>
    <xf numFmtId="0" fontId="36" fillId="0" borderId="16" applyNumberFormat="0" applyFill="0" applyAlignment="0" applyProtection="0">
      <alignment vertical="center"/>
    </xf>
    <xf numFmtId="0" fontId="36" fillId="0" borderId="16" applyNumberFormat="0" applyFill="0" applyAlignment="0" applyProtection="0">
      <alignment vertical="center"/>
    </xf>
    <xf numFmtId="0" fontId="36" fillId="0" borderId="16" applyNumberFormat="0" applyFill="0" applyAlignment="0" applyProtection="0">
      <alignment vertical="center"/>
    </xf>
    <xf numFmtId="0" fontId="36" fillId="0" borderId="16" applyNumberFormat="0" applyFill="0" applyAlignment="0" applyProtection="0">
      <alignment vertical="center"/>
    </xf>
    <xf numFmtId="0" fontId="36" fillId="0" borderId="16" applyNumberFormat="0" applyFill="0" applyAlignment="0" applyProtection="0">
      <alignment vertical="center"/>
    </xf>
    <xf numFmtId="0" fontId="36" fillId="0" borderId="16" applyNumberFormat="0" applyFill="0" applyAlignment="0" applyProtection="0">
      <alignment vertical="center"/>
    </xf>
    <xf numFmtId="0" fontId="36" fillId="0" borderId="16" applyNumberFormat="0" applyFill="0" applyAlignment="0" applyProtection="0">
      <alignment vertical="center"/>
    </xf>
    <xf numFmtId="0" fontId="36" fillId="0" borderId="16" applyNumberFormat="0" applyFill="0" applyAlignment="0" applyProtection="0">
      <alignment vertical="center"/>
    </xf>
    <xf numFmtId="0" fontId="36" fillId="0" borderId="16" applyNumberFormat="0" applyFill="0" applyAlignment="0" applyProtection="0">
      <alignment vertical="center"/>
    </xf>
    <xf numFmtId="0" fontId="36" fillId="0" borderId="16" applyNumberFormat="0" applyFill="0" applyAlignment="0" applyProtection="0">
      <alignment vertical="center"/>
    </xf>
    <xf numFmtId="0" fontId="36" fillId="0" borderId="16" applyNumberFormat="0" applyFill="0" applyAlignment="0" applyProtection="0">
      <alignment vertical="center"/>
    </xf>
    <xf numFmtId="0" fontId="36" fillId="0" borderId="16" applyNumberFormat="0" applyFill="0" applyAlignment="0" applyProtection="0">
      <alignment vertical="center"/>
    </xf>
    <xf numFmtId="0" fontId="36" fillId="0" borderId="16" applyNumberFormat="0" applyFill="0" applyAlignment="0" applyProtection="0">
      <alignment vertical="center"/>
    </xf>
    <xf numFmtId="0" fontId="36" fillId="0" borderId="16" applyNumberFormat="0" applyFill="0" applyAlignment="0" applyProtection="0">
      <alignment vertical="center"/>
    </xf>
    <xf numFmtId="0" fontId="36" fillId="0" borderId="16" applyNumberFormat="0" applyFill="0" applyAlignment="0" applyProtection="0">
      <alignment vertical="center"/>
    </xf>
    <xf numFmtId="0" fontId="36" fillId="0" borderId="16" applyNumberFormat="0" applyFill="0" applyAlignment="0" applyProtection="0">
      <alignment vertical="center"/>
    </xf>
    <xf numFmtId="0" fontId="36" fillId="0" borderId="16" applyNumberFormat="0" applyFill="0" applyAlignment="0" applyProtection="0">
      <alignment vertical="center"/>
    </xf>
    <xf numFmtId="0" fontId="36" fillId="0" borderId="16" applyNumberFormat="0" applyFill="0" applyAlignment="0" applyProtection="0">
      <alignment vertical="center"/>
    </xf>
    <xf numFmtId="0" fontId="36" fillId="0" borderId="16" applyNumberFormat="0" applyFill="0" applyAlignment="0" applyProtection="0">
      <alignment vertical="center"/>
    </xf>
    <xf numFmtId="0" fontId="36" fillId="0" borderId="16" applyNumberFormat="0" applyFill="0" applyAlignment="0" applyProtection="0">
      <alignment vertical="center"/>
    </xf>
    <xf numFmtId="0" fontId="36" fillId="0" borderId="16" applyNumberFormat="0" applyFill="0" applyAlignment="0" applyProtection="0">
      <alignment vertical="center"/>
    </xf>
    <xf numFmtId="0" fontId="36" fillId="0" borderId="16" applyNumberFormat="0" applyFill="0" applyAlignment="0" applyProtection="0">
      <alignment vertical="center"/>
    </xf>
    <xf numFmtId="0" fontId="36" fillId="0" borderId="16" applyNumberFormat="0" applyFill="0" applyAlignment="0" applyProtection="0">
      <alignment vertical="center"/>
    </xf>
    <xf numFmtId="0" fontId="36" fillId="0" borderId="16" applyNumberFormat="0" applyFill="0" applyAlignment="0" applyProtection="0">
      <alignment vertical="center"/>
    </xf>
    <xf numFmtId="0" fontId="36" fillId="0" borderId="16" applyNumberFormat="0" applyFill="0" applyAlignment="0" applyProtection="0">
      <alignment vertical="center"/>
    </xf>
    <xf numFmtId="0" fontId="36" fillId="0" borderId="16" applyNumberFormat="0" applyFill="0" applyAlignment="0" applyProtection="0">
      <alignment vertical="center"/>
    </xf>
    <xf numFmtId="0" fontId="36" fillId="0" borderId="16" applyNumberFormat="0" applyFill="0" applyAlignment="0" applyProtection="0">
      <alignment vertical="center"/>
    </xf>
    <xf numFmtId="0" fontId="36" fillId="0" borderId="16" applyNumberFormat="0" applyFill="0" applyAlignment="0" applyProtection="0">
      <alignment vertical="center"/>
    </xf>
    <xf numFmtId="0" fontId="36" fillId="0" borderId="16" applyNumberFormat="0" applyFill="0" applyAlignment="0" applyProtection="0">
      <alignment vertical="center"/>
    </xf>
    <xf numFmtId="0" fontId="36" fillId="0" borderId="16" applyNumberFormat="0" applyFill="0" applyAlignment="0" applyProtection="0">
      <alignment vertical="center"/>
    </xf>
    <xf numFmtId="0" fontId="36" fillId="0" borderId="16" applyNumberFormat="0" applyFill="0" applyAlignment="0" applyProtection="0">
      <alignment vertical="center"/>
    </xf>
    <xf numFmtId="0" fontId="36" fillId="0" borderId="16" applyNumberFormat="0" applyFill="0" applyAlignment="0" applyProtection="0">
      <alignment vertical="center"/>
    </xf>
    <xf numFmtId="0" fontId="36" fillId="0" borderId="16" applyNumberFormat="0" applyFill="0" applyAlignment="0" applyProtection="0">
      <alignment vertical="center"/>
    </xf>
    <xf numFmtId="0" fontId="36" fillId="0" borderId="16" applyNumberFormat="0" applyFill="0" applyAlignment="0" applyProtection="0">
      <alignment vertical="center"/>
    </xf>
    <xf numFmtId="0" fontId="36" fillId="0" borderId="16" applyNumberFormat="0" applyFill="0" applyAlignment="0" applyProtection="0">
      <alignment vertical="center"/>
    </xf>
    <xf numFmtId="0" fontId="36" fillId="0" borderId="16" applyNumberFormat="0" applyFill="0" applyAlignment="0" applyProtection="0">
      <alignment vertical="center"/>
    </xf>
    <xf numFmtId="0" fontId="36" fillId="0" borderId="16" applyNumberFormat="0" applyFill="0" applyAlignment="0" applyProtection="0">
      <alignment vertical="center"/>
    </xf>
    <xf numFmtId="0" fontId="36" fillId="0" borderId="16" applyNumberFormat="0" applyFill="0" applyAlignment="0" applyProtection="0">
      <alignment vertical="center"/>
    </xf>
    <xf numFmtId="0" fontId="36" fillId="0" borderId="16" applyNumberFormat="0" applyFill="0" applyAlignment="0" applyProtection="0">
      <alignment vertical="center"/>
    </xf>
    <xf numFmtId="0" fontId="36" fillId="0" borderId="16" applyNumberFormat="0" applyFill="0" applyAlignment="0" applyProtection="0">
      <alignment vertical="center"/>
    </xf>
    <xf numFmtId="0" fontId="36" fillId="0" borderId="16" applyNumberFormat="0" applyFill="0" applyAlignment="0" applyProtection="0">
      <alignment vertical="center"/>
    </xf>
    <xf numFmtId="0" fontId="36" fillId="0" borderId="16" applyNumberFormat="0" applyFill="0" applyAlignment="0" applyProtection="0">
      <alignment vertical="center"/>
    </xf>
    <xf numFmtId="0" fontId="36" fillId="0" borderId="16" applyNumberFormat="0" applyFill="0" applyAlignment="0" applyProtection="0">
      <alignment vertical="center"/>
    </xf>
    <xf numFmtId="0" fontId="36" fillId="0" borderId="16" applyNumberFormat="0" applyFill="0" applyAlignment="0" applyProtection="0">
      <alignment vertical="center"/>
    </xf>
    <xf numFmtId="0" fontId="36" fillId="0" borderId="16" applyNumberFormat="0" applyFill="0" applyAlignment="0" applyProtection="0">
      <alignment vertical="center"/>
    </xf>
    <xf numFmtId="0" fontId="36" fillId="0" borderId="16" applyNumberFormat="0" applyFill="0" applyAlignment="0" applyProtection="0">
      <alignment vertical="center"/>
    </xf>
    <xf numFmtId="0" fontId="36" fillId="0" borderId="16" applyNumberFormat="0" applyFill="0" applyAlignment="0" applyProtection="0">
      <alignment vertical="center"/>
    </xf>
    <xf numFmtId="0" fontId="36" fillId="0" borderId="16" applyNumberFormat="0" applyFill="0" applyAlignment="0" applyProtection="0">
      <alignment vertical="center"/>
    </xf>
    <xf numFmtId="0" fontId="36" fillId="0" borderId="16" applyNumberFormat="0" applyFill="0" applyAlignment="0" applyProtection="0">
      <alignment vertical="center"/>
    </xf>
    <xf numFmtId="0" fontId="36" fillId="0" borderId="16" applyNumberFormat="0" applyFill="0" applyAlignment="0" applyProtection="0">
      <alignment vertical="center"/>
    </xf>
    <xf numFmtId="0" fontId="36" fillId="0" borderId="16" applyNumberFormat="0" applyFill="0" applyAlignment="0" applyProtection="0">
      <alignment vertical="center"/>
    </xf>
    <xf numFmtId="0" fontId="36" fillId="0" borderId="16" applyNumberFormat="0" applyFill="0" applyAlignment="0" applyProtection="0">
      <alignment vertical="center"/>
    </xf>
    <xf numFmtId="0" fontId="36" fillId="0" borderId="16" applyNumberFormat="0" applyFill="0" applyAlignment="0" applyProtection="0">
      <alignment vertical="center"/>
    </xf>
    <xf numFmtId="0" fontId="36" fillId="0" borderId="16" applyNumberFormat="0" applyFill="0" applyAlignment="0" applyProtection="0">
      <alignment vertical="center"/>
    </xf>
    <xf numFmtId="0" fontId="36" fillId="0" borderId="16" applyNumberFormat="0" applyFill="0" applyAlignment="0" applyProtection="0">
      <alignment vertical="center"/>
    </xf>
    <xf numFmtId="0" fontId="36" fillId="0" borderId="16" applyNumberFormat="0" applyFill="0" applyAlignment="0" applyProtection="0">
      <alignment vertical="center"/>
    </xf>
    <xf numFmtId="0" fontId="36" fillId="0" borderId="16" applyNumberFormat="0" applyFill="0" applyAlignment="0" applyProtection="0">
      <alignment vertical="center"/>
    </xf>
    <xf numFmtId="0" fontId="36" fillId="0" borderId="16" applyNumberFormat="0" applyFill="0" applyAlignment="0" applyProtection="0">
      <alignment vertical="center"/>
    </xf>
    <xf numFmtId="0" fontId="36" fillId="0" borderId="16" applyNumberFormat="0" applyFill="0" applyAlignment="0" applyProtection="0">
      <alignment vertical="center"/>
    </xf>
    <xf numFmtId="0" fontId="36" fillId="0" borderId="16" applyNumberFormat="0" applyFill="0" applyAlignment="0" applyProtection="0">
      <alignment vertical="center"/>
    </xf>
    <xf numFmtId="0" fontId="36" fillId="0" borderId="16" applyNumberFormat="0" applyFill="0" applyAlignment="0" applyProtection="0">
      <alignment vertical="center"/>
    </xf>
    <xf numFmtId="0" fontId="36" fillId="0" borderId="16" applyNumberFormat="0" applyFill="0" applyAlignment="0" applyProtection="0">
      <alignment vertical="center"/>
    </xf>
    <xf numFmtId="0" fontId="36" fillId="0" borderId="16" applyNumberFormat="0" applyFill="0" applyAlignment="0" applyProtection="0">
      <alignment vertical="center"/>
    </xf>
    <xf numFmtId="0" fontId="36" fillId="0" borderId="16" applyNumberFormat="0" applyFill="0" applyAlignment="0" applyProtection="0">
      <alignment vertical="center"/>
    </xf>
    <xf numFmtId="0" fontId="36" fillId="0" borderId="16" applyNumberFormat="0" applyFill="0" applyAlignment="0" applyProtection="0">
      <alignment vertical="center"/>
    </xf>
    <xf numFmtId="0" fontId="36" fillId="0" borderId="16" applyNumberFormat="0" applyFill="0" applyAlignment="0" applyProtection="0">
      <alignment vertical="center"/>
    </xf>
    <xf numFmtId="0" fontId="36" fillId="0" borderId="16" applyNumberFormat="0" applyFill="0" applyAlignment="0" applyProtection="0">
      <alignment vertical="center"/>
    </xf>
    <xf numFmtId="0" fontId="36" fillId="0" borderId="16" applyNumberFormat="0" applyFill="0" applyAlignment="0" applyProtection="0">
      <alignment vertical="center"/>
    </xf>
    <xf numFmtId="0" fontId="36" fillId="0" borderId="16" applyNumberFormat="0" applyFill="0" applyAlignment="0" applyProtection="0">
      <alignment vertical="center"/>
    </xf>
    <xf numFmtId="0" fontId="36" fillId="0" borderId="16" applyNumberFormat="0" applyFill="0" applyAlignment="0" applyProtection="0">
      <alignment vertical="center"/>
    </xf>
    <xf numFmtId="0" fontId="36" fillId="0" borderId="16" applyNumberFormat="0" applyFill="0" applyAlignment="0" applyProtection="0">
      <alignment vertical="center"/>
    </xf>
    <xf numFmtId="0" fontId="36" fillId="0" borderId="16" applyNumberFormat="0" applyFill="0" applyAlignment="0" applyProtection="0">
      <alignment vertical="center"/>
    </xf>
    <xf numFmtId="0" fontId="36" fillId="0" borderId="16" applyNumberFormat="0" applyFill="0" applyAlignment="0" applyProtection="0">
      <alignment vertical="center"/>
    </xf>
    <xf numFmtId="0" fontId="36" fillId="0" borderId="16" applyNumberFormat="0" applyFill="0" applyAlignment="0" applyProtection="0">
      <alignment vertical="center"/>
    </xf>
    <xf numFmtId="0" fontId="36" fillId="0" borderId="16" applyNumberFormat="0" applyFill="0" applyAlignment="0" applyProtection="0">
      <alignment vertical="center"/>
    </xf>
    <xf numFmtId="0" fontId="36" fillId="0" borderId="16" applyNumberFormat="0" applyFill="0" applyAlignment="0" applyProtection="0">
      <alignment vertical="center"/>
    </xf>
    <xf numFmtId="0" fontId="36" fillId="0" borderId="16" applyNumberFormat="0" applyFill="0" applyAlignment="0" applyProtection="0">
      <alignment vertical="center"/>
    </xf>
    <xf numFmtId="0" fontId="36" fillId="0" borderId="16" applyNumberFormat="0" applyFill="0" applyAlignment="0" applyProtection="0">
      <alignment vertical="center"/>
    </xf>
    <xf numFmtId="0" fontId="36" fillId="0" borderId="16" applyNumberFormat="0" applyFill="0" applyAlignment="0" applyProtection="0">
      <alignment vertical="center"/>
    </xf>
    <xf numFmtId="0" fontId="36" fillId="0" borderId="16" applyNumberFormat="0" applyFill="0" applyAlignment="0" applyProtection="0">
      <alignment vertical="center"/>
    </xf>
    <xf numFmtId="0" fontId="36" fillId="0" borderId="16" applyNumberFormat="0" applyFill="0" applyAlignment="0" applyProtection="0">
      <alignment vertical="center"/>
    </xf>
    <xf numFmtId="0" fontId="36" fillId="0" borderId="16" applyNumberFormat="0" applyFill="0" applyAlignment="0" applyProtection="0">
      <alignment vertical="center"/>
    </xf>
    <xf numFmtId="0" fontId="36" fillId="0" borderId="16" applyNumberFormat="0" applyFill="0" applyAlignment="0" applyProtection="0">
      <alignment vertical="center"/>
    </xf>
    <xf numFmtId="0" fontId="36" fillId="0" borderId="16" applyNumberFormat="0" applyFill="0" applyAlignment="0" applyProtection="0">
      <alignment vertical="center"/>
    </xf>
    <xf numFmtId="0" fontId="36" fillId="0" borderId="16" applyNumberFormat="0" applyFill="0" applyAlignment="0" applyProtection="0">
      <alignment vertical="center"/>
    </xf>
    <xf numFmtId="0" fontId="36" fillId="0" borderId="16" applyNumberFormat="0" applyFill="0" applyAlignment="0" applyProtection="0">
      <alignment vertical="center"/>
    </xf>
    <xf numFmtId="0" fontId="36" fillId="0" borderId="16" applyNumberFormat="0" applyFill="0" applyAlignment="0" applyProtection="0">
      <alignment vertical="center"/>
    </xf>
    <xf numFmtId="0" fontId="36" fillId="0" borderId="16" applyNumberFormat="0" applyFill="0" applyAlignment="0" applyProtection="0">
      <alignment vertical="center"/>
    </xf>
    <xf numFmtId="0" fontId="36" fillId="0" borderId="16" applyNumberFormat="0" applyFill="0" applyAlignment="0" applyProtection="0">
      <alignment vertical="center"/>
    </xf>
    <xf numFmtId="0" fontId="36" fillId="0" borderId="16" applyNumberFormat="0" applyFill="0" applyAlignment="0" applyProtection="0">
      <alignment vertical="center"/>
    </xf>
    <xf numFmtId="0" fontId="36" fillId="0" borderId="16" applyNumberFormat="0" applyFill="0" applyAlignment="0" applyProtection="0">
      <alignment vertical="center"/>
    </xf>
    <xf numFmtId="0" fontId="36" fillId="0" borderId="16" applyNumberFormat="0" applyFill="0" applyAlignment="0" applyProtection="0">
      <alignment vertical="center"/>
    </xf>
    <xf numFmtId="0" fontId="36" fillId="0" borderId="16" applyNumberFormat="0" applyFill="0" applyAlignment="0" applyProtection="0">
      <alignment vertical="center"/>
    </xf>
    <xf numFmtId="0" fontId="36" fillId="0" borderId="16" applyNumberFormat="0" applyFill="0" applyAlignment="0" applyProtection="0">
      <alignment vertical="center"/>
    </xf>
    <xf numFmtId="0" fontId="36" fillId="0" borderId="16" applyNumberFormat="0" applyFill="0" applyAlignment="0" applyProtection="0">
      <alignment vertical="center"/>
    </xf>
    <xf numFmtId="0" fontId="36" fillId="0" borderId="16" applyNumberFormat="0" applyFill="0" applyAlignment="0" applyProtection="0">
      <alignment vertical="center"/>
    </xf>
    <xf numFmtId="0" fontId="36" fillId="0" borderId="16" applyNumberFormat="0" applyFill="0" applyAlignment="0" applyProtection="0">
      <alignment vertical="center"/>
    </xf>
    <xf numFmtId="0" fontId="36" fillId="0" borderId="16" applyNumberFormat="0" applyFill="0" applyAlignment="0" applyProtection="0">
      <alignment vertical="center"/>
    </xf>
    <xf numFmtId="0" fontId="36" fillId="0" borderId="16" applyNumberFormat="0" applyFill="0" applyAlignment="0" applyProtection="0">
      <alignment vertical="center"/>
    </xf>
    <xf numFmtId="0" fontId="36" fillId="0" borderId="16" applyNumberFormat="0" applyFill="0" applyAlignment="0" applyProtection="0">
      <alignment vertical="center"/>
    </xf>
    <xf numFmtId="0" fontId="36" fillId="0" borderId="16" applyNumberFormat="0" applyFill="0" applyAlignment="0" applyProtection="0">
      <alignment vertical="center"/>
    </xf>
    <xf numFmtId="0" fontId="36" fillId="0" borderId="16" applyNumberFormat="0" applyFill="0" applyAlignment="0" applyProtection="0">
      <alignment vertical="center"/>
    </xf>
    <xf numFmtId="0" fontId="36" fillId="0" borderId="16" applyNumberFormat="0" applyFill="0" applyAlignment="0" applyProtection="0">
      <alignment vertical="center"/>
    </xf>
    <xf numFmtId="0" fontId="36" fillId="0" borderId="16" applyNumberFormat="0" applyFill="0" applyAlignment="0" applyProtection="0">
      <alignment vertical="center"/>
    </xf>
    <xf numFmtId="0" fontId="36" fillId="0" borderId="16" applyNumberFormat="0" applyFill="0" applyAlignment="0" applyProtection="0">
      <alignment vertical="center"/>
    </xf>
    <xf numFmtId="0" fontId="36" fillId="0" borderId="16" applyNumberFormat="0" applyFill="0" applyAlignment="0" applyProtection="0">
      <alignment vertical="center"/>
    </xf>
    <xf numFmtId="0" fontId="36" fillId="0" borderId="16" applyNumberFormat="0" applyFill="0" applyAlignment="0" applyProtection="0">
      <alignment vertical="center"/>
    </xf>
    <xf numFmtId="0" fontId="36" fillId="0" borderId="16" applyNumberFormat="0" applyFill="0" applyAlignment="0" applyProtection="0">
      <alignment vertical="center"/>
    </xf>
    <xf numFmtId="0" fontId="36" fillId="0" borderId="16" applyNumberFormat="0" applyFill="0" applyAlignment="0" applyProtection="0">
      <alignment vertical="center"/>
    </xf>
    <xf numFmtId="0" fontId="36" fillId="0" borderId="16" applyNumberFormat="0" applyFill="0" applyAlignment="0" applyProtection="0">
      <alignment vertical="center"/>
    </xf>
    <xf numFmtId="0" fontId="36" fillId="0" borderId="16" applyNumberFormat="0" applyFill="0" applyAlignment="0" applyProtection="0">
      <alignment vertical="center"/>
    </xf>
    <xf numFmtId="0" fontId="36" fillId="0" borderId="16" applyNumberFormat="0" applyFill="0" applyAlignment="0" applyProtection="0">
      <alignment vertical="center"/>
    </xf>
    <xf numFmtId="0" fontId="36" fillId="0" borderId="16" applyNumberFormat="0" applyFill="0" applyAlignment="0" applyProtection="0">
      <alignment vertical="center"/>
    </xf>
    <xf numFmtId="0" fontId="36" fillId="0" borderId="16" applyNumberFormat="0" applyFill="0" applyAlignment="0" applyProtection="0">
      <alignment vertical="center"/>
    </xf>
    <xf numFmtId="0" fontId="36" fillId="0" borderId="16" applyNumberFormat="0" applyFill="0" applyAlignment="0" applyProtection="0">
      <alignment vertical="center"/>
    </xf>
    <xf numFmtId="0" fontId="36" fillId="0" borderId="16" applyNumberFormat="0" applyFill="0" applyAlignment="0" applyProtection="0">
      <alignment vertical="center"/>
    </xf>
    <xf numFmtId="0" fontId="36" fillId="0" borderId="16" applyNumberFormat="0" applyFill="0" applyAlignment="0" applyProtection="0">
      <alignment vertical="center"/>
    </xf>
    <xf numFmtId="0" fontId="36" fillId="0" borderId="16" applyNumberFormat="0" applyFill="0" applyAlignment="0" applyProtection="0">
      <alignment vertical="center"/>
    </xf>
    <xf numFmtId="0" fontId="36" fillId="0" borderId="16" applyNumberFormat="0" applyFill="0" applyAlignment="0" applyProtection="0">
      <alignment vertical="center"/>
    </xf>
    <xf numFmtId="0" fontId="36" fillId="0" borderId="16" applyNumberFormat="0" applyFill="0" applyAlignment="0" applyProtection="0">
      <alignment vertical="center"/>
    </xf>
    <xf numFmtId="0" fontId="36" fillId="0" borderId="16" applyNumberFormat="0" applyFill="0" applyAlignment="0" applyProtection="0">
      <alignment vertical="center"/>
    </xf>
    <xf numFmtId="0" fontId="36" fillId="0" borderId="16" applyNumberFormat="0" applyFill="0" applyAlignment="0" applyProtection="0">
      <alignment vertical="center"/>
    </xf>
    <xf numFmtId="0" fontId="36" fillId="0" borderId="16" applyNumberFormat="0" applyFill="0" applyAlignment="0" applyProtection="0">
      <alignment vertical="center"/>
    </xf>
    <xf numFmtId="0" fontId="36" fillId="0" borderId="16" applyNumberFormat="0" applyFill="0" applyAlignment="0" applyProtection="0">
      <alignment vertical="center"/>
    </xf>
    <xf numFmtId="0" fontId="36" fillId="0" borderId="16" applyNumberFormat="0" applyFill="0" applyAlignment="0" applyProtection="0">
      <alignment vertical="center"/>
    </xf>
    <xf numFmtId="0" fontId="36" fillId="0" borderId="16" applyNumberFormat="0" applyFill="0" applyAlignment="0" applyProtection="0">
      <alignment vertical="center"/>
    </xf>
    <xf numFmtId="0" fontId="36" fillId="0" borderId="16" applyNumberFormat="0" applyFill="0" applyAlignment="0" applyProtection="0">
      <alignment vertical="center"/>
    </xf>
    <xf numFmtId="0" fontId="36" fillId="0" borderId="16" applyNumberFormat="0" applyFill="0" applyAlignment="0" applyProtection="0">
      <alignment vertical="center"/>
    </xf>
    <xf numFmtId="0" fontId="36" fillId="0" borderId="16" applyNumberFormat="0" applyFill="0" applyAlignment="0" applyProtection="0">
      <alignment vertical="center"/>
    </xf>
    <xf numFmtId="0" fontId="36" fillId="0" borderId="16" applyNumberFormat="0" applyFill="0" applyAlignment="0" applyProtection="0">
      <alignment vertical="center"/>
    </xf>
    <xf numFmtId="0" fontId="36" fillId="0" borderId="16" applyNumberFormat="0" applyFill="0" applyAlignment="0" applyProtection="0">
      <alignment vertical="center"/>
    </xf>
    <xf numFmtId="0" fontId="36" fillId="0" borderId="16" applyNumberFormat="0" applyFill="0" applyAlignment="0" applyProtection="0">
      <alignment vertical="center"/>
    </xf>
    <xf numFmtId="0" fontId="36" fillId="0" borderId="16" applyNumberFormat="0" applyFill="0" applyAlignment="0" applyProtection="0">
      <alignment vertical="center"/>
    </xf>
    <xf numFmtId="0" fontId="36" fillId="0" borderId="16" applyNumberFormat="0" applyFill="0" applyAlignment="0" applyProtection="0">
      <alignment vertical="center"/>
    </xf>
    <xf numFmtId="0" fontId="36" fillId="0" borderId="16" applyNumberFormat="0" applyFill="0" applyAlignment="0" applyProtection="0">
      <alignment vertical="center"/>
    </xf>
    <xf numFmtId="0" fontId="36" fillId="0" borderId="16" applyNumberFormat="0" applyFill="0" applyAlignment="0" applyProtection="0">
      <alignment vertical="center"/>
    </xf>
    <xf numFmtId="0" fontId="36" fillId="0" borderId="16" applyNumberFormat="0" applyFill="0" applyAlignment="0" applyProtection="0">
      <alignment vertical="center"/>
    </xf>
    <xf numFmtId="0" fontId="36" fillId="0" borderId="16" applyNumberFormat="0" applyFill="0" applyAlignment="0" applyProtection="0">
      <alignment vertical="center"/>
    </xf>
    <xf numFmtId="0" fontId="36" fillId="0" borderId="16" applyNumberFormat="0" applyFill="0" applyAlignment="0" applyProtection="0">
      <alignment vertical="center"/>
    </xf>
    <xf numFmtId="0" fontId="36" fillId="0" borderId="16" applyNumberFormat="0" applyFill="0" applyAlignment="0" applyProtection="0">
      <alignment vertical="center"/>
    </xf>
    <xf numFmtId="0" fontId="36" fillId="0" borderId="16" applyNumberFormat="0" applyFill="0" applyAlignment="0" applyProtection="0">
      <alignment vertical="center"/>
    </xf>
    <xf numFmtId="0" fontId="36" fillId="0" borderId="16" applyNumberFormat="0" applyFill="0" applyAlignment="0" applyProtection="0">
      <alignment vertical="center"/>
    </xf>
    <xf numFmtId="0" fontId="36" fillId="0" borderId="16" applyNumberFormat="0" applyFill="0" applyAlignment="0" applyProtection="0">
      <alignment vertical="center"/>
    </xf>
    <xf numFmtId="0" fontId="36" fillId="0" borderId="16" applyNumberFormat="0" applyFill="0" applyAlignment="0" applyProtection="0">
      <alignment vertical="center"/>
    </xf>
    <xf numFmtId="0" fontId="36" fillId="0" borderId="16" applyNumberFormat="0" applyFill="0" applyAlignment="0" applyProtection="0">
      <alignment vertical="center"/>
    </xf>
    <xf numFmtId="0" fontId="36" fillId="0" borderId="16" applyNumberFormat="0" applyFill="0" applyAlignment="0" applyProtection="0">
      <alignment vertical="center"/>
    </xf>
    <xf numFmtId="0" fontId="36" fillId="0" borderId="16" applyNumberFormat="0" applyFill="0" applyAlignment="0" applyProtection="0">
      <alignment vertical="center"/>
    </xf>
    <xf numFmtId="0" fontId="36" fillId="0" borderId="16" applyNumberFormat="0" applyFill="0" applyAlignment="0" applyProtection="0">
      <alignment vertical="center"/>
    </xf>
    <xf numFmtId="0" fontId="36" fillId="0" borderId="16" applyNumberFormat="0" applyFill="0" applyAlignment="0" applyProtection="0">
      <alignment vertical="center"/>
    </xf>
    <xf numFmtId="0" fontId="36" fillId="0" borderId="16" applyNumberFormat="0" applyFill="0" applyAlignment="0" applyProtection="0">
      <alignment vertical="center"/>
    </xf>
    <xf numFmtId="0" fontId="36" fillId="0" borderId="16" applyNumberFormat="0" applyFill="0" applyAlignment="0" applyProtection="0">
      <alignment vertical="center"/>
    </xf>
    <xf numFmtId="0" fontId="36" fillId="0" borderId="16" applyNumberFormat="0" applyFill="0" applyAlignment="0" applyProtection="0">
      <alignment vertical="center"/>
    </xf>
    <xf numFmtId="0" fontId="36" fillId="0" borderId="16" applyNumberFormat="0" applyFill="0" applyAlignment="0" applyProtection="0">
      <alignment vertical="center"/>
    </xf>
    <xf numFmtId="0" fontId="36" fillId="0" borderId="16" applyNumberFormat="0" applyFill="0" applyAlignment="0" applyProtection="0">
      <alignment vertical="center"/>
    </xf>
    <xf numFmtId="0" fontId="36" fillId="0" borderId="16" applyNumberFormat="0" applyFill="0" applyAlignment="0" applyProtection="0">
      <alignment vertical="center"/>
    </xf>
    <xf numFmtId="0" fontId="36" fillId="0" borderId="16" applyNumberFormat="0" applyFill="0" applyAlignment="0" applyProtection="0">
      <alignment vertical="center"/>
    </xf>
    <xf numFmtId="0" fontId="36" fillId="0" borderId="16" applyNumberFormat="0" applyFill="0" applyAlignment="0" applyProtection="0">
      <alignment vertical="center"/>
    </xf>
    <xf numFmtId="0" fontId="36" fillId="0" borderId="16" applyNumberFormat="0" applyFill="0" applyAlignment="0" applyProtection="0">
      <alignment vertical="center"/>
    </xf>
    <xf numFmtId="0" fontId="36" fillId="0" borderId="16" applyNumberFormat="0" applyFill="0" applyAlignment="0" applyProtection="0">
      <alignment vertical="center"/>
    </xf>
    <xf numFmtId="0" fontId="36" fillId="0" borderId="16" applyNumberFormat="0" applyFill="0" applyAlignment="0" applyProtection="0">
      <alignment vertical="center"/>
    </xf>
    <xf numFmtId="0" fontId="36" fillId="0" borderId="16" applyNumberFormat="0" applyFill="0" applyAlignment="0" applyProtection="0">
      <alignment vertical="center"/>
    </xf>
    <xf numFmtId="0" fontId="36" fillId="0" borderId="16" applyNumberFormat="0" applyFill="0" applyAlignment="0" applyProtection="0">
      <alignment vertical="center"/>
    </xf>
    <xf numFmtId="0" fontId="36" fillId="0" borderId="16" applyNumberFormat="0" applyFill="0" applyAlignment="0" applyProtection="0">
      <alignment vertical="center"/>
    </xf>
    <xf numFmtId="0" fontId="36" fillId="0" borderId="16" applyNumberFormat="0" applyFill="0" applyAlignment="0" applyProtection="0">
      <alignment vertical="center"/>
    </xf>
    <xf numFmtId="0" fontId="36" fillId="0" borderId="16" applyNumberFormat="0" applyFill="0" applyAlignment="0" applyProtection="0">
      <alignment vertical="center"/>
    </xf>
    <xf numFmtId="0" fontId="36" fillId="0" borderId="16" applyNumberFormat="0" applyFill="0" applyAlignment="0" applyProtection="0">
      <alignment vertical="center"/>
    </xf>
    <xf numFmtId="0" fontId="36" fillId="0" borderId="16" applyNumberFormat="0" applyFill="0" applyAlignment="0" applyProtection="0">
      <alignment vertical="center"/>
    </xf>
    <xf numFmtId="0" fontId="36" fillId="0" borderId="16" applyNumberFormat="0" applyFill="0" applyAlignment="0" applyProtection="0">
      <alignment vertical="center"/>
    </xf>
    <xf numFmtId="0" fontId="36" fillId="0" borderId="16" applyNumberFormat="0" applyFill="0" applyAlignment="0" applyProtection="0">
      <alignment vertical="center"/>
    </xf>
    <xf numFmtId="0" fontId="36" fillId="0" borderId="16" applyNumberFormat="0" applyFill="0" applyAlignment="0" applyProtection="0">
      <alignment vertical="center"/>
    </xf>
    <xf numFmtId="0" fontId="36" fillId="0" borderId="16" applyNumberFormat="0" applyFill="0" applyAlignment="0" applyProtection="0">
      <alignment vertical="center"/>
    </xf>
    <xf numFmtId="0" fontId="36" fillId="0" borderId="16" applyNumberFormat="0" applyFill="0" applyAlignment="0" applyProtection="0">
      <alignment vertical="center"/>
    </xf>
    <xf numFmtId="0" fontId="36" fillId="0" borderId="16" applyNumberFormat="0" applyFill="0" applyAlignment="0" applyProtection="0">
      <alignment vertical="center"/>
    </xf>
    <xf numFmtId="0" fontId="36" fillId="0" borderId="16" applyNumberFormat="0" applyFill="0" applyAlignment="0" applyProtection="0">
      <alignment vertical="center"/>
    </xf>
    <xf numFmtId="0" fontId="36" fillId="0" borderId="16" applyNumberFormat="0" applyFill="0" applyAlignment="0" applyProtection="0">
      <alignment vertical="center"/>
    </xf>
    <xf numFmtId="0" fontId="36" fillId="0" borderId="16" applyNumberFormat="0" applyFill="0" applyAlignment="0" applyProtection="0">
      <alignment vertical="center"/>
    </xf>
    <xf numFmtId="0" fontId="36" fillId="0" borderId="16" applyNumberFormat="0" applyFill="0" applyAlignment="0" applyProtection="0">
      <alignment vertical="center"/>
    </xf>
    <xf numFmtId="0" fontId="36" fillId="0" borderId="16" applyNumberFormat="0" applyFill="0" applyAlignment="0" applyProtection="0">
      <alignment vertical="center"/>
    </xf>
    <xf numFmtId="0" fontId="36" fillId="0" borderId="16" applyNumberFormat="0" applyFill="0" applyAlignment="0" applyProtection="0">
      <alignment vertical="center"/>
    </xf>
    <xf numFmtId="0" fontId="36" fillId="0" borderId="16" applyNumberFormat="0" applyFill="0" applyAlignment="0" applyProtection="0">
      <alignment vertical="center"/>
    </xf>
    <xf numFmtId="0" fontId="36" fillId="0" borderId="16" applyNumberFormat="0" applyFill="0" applyAlignment="0" applyProtection="0">
      <alignment vertical="center"/>
    </xf>
    <xf numFmtId="0" fontId="36" fillId="0" borderId="16" applyNumberFormat="0" applyFill="0" applyAlignment="0" applyProtection="0">
      <alignment vertical="center"/>
    </xf>
    <xf numFmtId="0" fontId="36" fillId="0" borderId="16" applyNumberFormat="0" applyFill="0" applyAlignment="0" applyProtection="0">
      <alignment vertical="center"/>
    </xf>
    <xf numFmtId="0" fontId="36" fillId="0" borderId="16" applyNumberFormat="0" applyFill="0" applyAlignment="0" applyProtection="0">
      <alignment vertical="center"/>
    </xf>
    <xf numFmtId="0" fontId="36" fillId="0" borderId="16" applyNumberFormat="0" applyFill="0" applyAlignment="0" applyProtection="0">
      <alignment vertical="center"/>
    </xf>
    <xf numFmtId="0" fontId="36" fillId="0" borderId="16" applyNumberFormat="0" applyFill="0" applyAlignment="0" applyProtection="0">
      <alignment vertical="center"/>
    </xf>
    <xf numFmtId="0" fontId="36" fillId="0" borderId="16" applyNumberFormat="0" applyFill="0" applyAlignment="0" applyProtection="0">
      <alignment vertical="center"/>
    </xf>
    <xf numFmtId="0" fontId="36" fillId="0" borderId="16" applyNumberFormat="0" applyFill="0" applyAlignment="0" applyProtection="0">
      <alignment vertical="center"/>
    </xf>
    <xf numFmtId="0" fontId="36" fillId="0" borderId="16" applyNumberFormat="0" applyFill="0" applyAlignment="0" applyProtection="0">
      <alignment vertical="center"/>
    </xf>
    <xf numFmtId="0" fontId="36" fillId="0" borderId="16" applyNumberFormat="0" applyFill="0" applyAlignment="0" applyProtection="0">
      <alignment vertical="center"/>
    </xf>
    <xf numFmtId="0" fontId="36" fillId="0" borderId="16" applyNumberFormat="0" applyFill="0" applyAlignment="0" applyProtection="0">
      <alignment vertical="center"/>
    </xf>
    <xf numFmtId="0" fontId="36" fillId="0" borderId="16" applyNumberFormat="0" applyFill="0" applyAlignment="0" applyProtection="0">
      <alignment vertical="center"/>
    </xf>
    <xf numFmtId="0" fontId="36" fillId="0" borderId="16" applyNumberFormat="0" applyFill="0" applyAlignment="0" applyProtection="0">
      <alignment vertical="center"/>
    </xf>
    <xf numFmtId="0" fontId="36" fillId="0" borderId="16" applyNumberFormat="0" applyFill="0" applyAlignment="0" applyProtection="0">
      <alignment vertical="center"/>
    </xf>
    <xf numFmtId="0" fontId="36" fillId="0" borderId="16" applyNumberFormat="0" applyFill="0" applyAlignment="0" applyProtection="0">
      <alignment vertical="center"/>
    </xf>
    <xf numFmtId="0" fontId="36" fillId="0" borderId="16" applyNumberFormat="0" applyFill="0" applyAlignment="0" applyProtection="0">
      <alignment vertical="center"/>
    </xf>
    <xf numFmtId="0" fontId="36" fillId="0" borderId="16" applyNumberFormat="0" applyFill="0" applyAlignment="0" applyProtection="0">
      <alignment vertical="center"/>
    </xf>
    <xf numFmtId="0" fontId="36" fillId="0" borderId="16" applyNumberFormat="0" applyFill="0" applyAlignment="0" applyProtection="0">
      <alignment vertical="center"/>
    </xf>
    <xf numFmtId="0" fontId="36" fillId="0" borderId="16" applyNumberFormat="0" applyFill="0" applyAlignment="0" applyProtection="0">
      <alignment vertical="center"/>
    </xf>
    <xf numFmtId="0" fontId="36" fillId="0" borderId="16" applyNumberFormat="0" applyFill="0" applyAlignment="0" applyProtection="0">
      <alignment vertical="center"/>
    </xf>
    <xf numFmtId="0" fontId="36" fillId="0" borderId="16" applyNumberFormat="0" applyFill="0" applyAlignment="0" applyProtection="0">
      <alignment vertical="center"/>
    </xf>
    <xf numFmtId="0" fontId="36" fillId="0" borderId="16" applyNumberFormat="0" applyFill="0" applyAlignment="0" applyProtection="0">
      <alignment vertical="center"/>
    </xf>
    <xf numFmtId="0" fontId="36" fillId="0" borderId="16" applyNumberFormat="0" applyFill="0" applyAlignment="0" applyProtection="0">
      <alignment vertical="center"/>
    </xf>
    <xf numFmtId="0" fontId="36" fillId="0" borderId="16" applyNumberFormat="0" applyFill="0" applyAlignment="0" applyProtection="0">
      <alignment vertical="center"/>
    </xf>
    <xf numFmtId="0" fontId="36" fillId="0" borderId="16" applyNumberFormat="0" applyFill="0" applyAlignment="0" applyProtection="0">
      <alignment vertical="center"/>
    </xf>
    <xf numFmtId="0" fontId="36" fillId="0" borderId="16" applyNumberFormat="0" applyFill="0" applyAlignment="0" applyProtection="0">
      <alignment vertical="center"/>
    </xf>
    <xf numFmtId="0" fontId="36" fillId="0" borderId="16" applyNumberFormat="0" applyFill="0" applyAlignment="0" applyProtection="0">
      <alignment vertical="center"/>
    </xf>
    <xf numFmtId="0" fontId="36" fillId="0" borderId="16" applyNumberFormat="0" applyFill="0" applyAlignment="0" applyProtection="0">
      <alignment vertical="center"/>
    </xf>
    <xf numFmtId="0" fontId="36" fillId="0" borderId="16" applyNumberFormat="0" applyFill="0" applyAlignment="0" applyProtection="0">
      <alignment vertical="center"/>
    </xf>
    <xf numFmtId="0" fontId="36" fillId="0" borderId="16" applyNumberFormat="0" applyFill="0" applyAlignment="0" applyProtection="0">
      <alignment vertical="center"/>
    </xf>
    <xf numFmtId="0" fontId="36" fillId="0" borderId="16" applyNumberFormat="0" applyFill="0" applyAlignment="0" applyProtection="0">
      <alignment vertical="center"/>
    </xf>
    <xf numFmtId="0" fontId="36" fillId="0" borderId="16" applyNumberFormat="0" applyFill="0" applyAlignment="0" applyProtection="0">
      <alignment vertical="center"/>
    </xf>
    <xf numFmtId="0" fontId="36" fillId="0" borderId="16" applyNumberFormat="0" applyFill="0" applyAlignment="0" applyProtection="0">
      <alignment vertical="center"/>
    </xf>
    <xf numFmtId="0" fontId="36" fillId="0" borderId="16" applyNumberFormat="0" applyFill="0" applyAlignment="0" applyProtection="0">
      <alignment vertical="center"/>
    </xf>
    <xf numFmtId="0" fontId="36" fillId="0" borderId="16" applyNumberFormat="0" applyFill="0" applyAlignment="0" applyProtection="0">
      <alignment vertical="center"/>
    </xf>
    <xf numFmtId="0" fontId="36" fillId="0" borderId="16" applyNumberFormat="0" applyFill="0" applyAlignment="0" applyProtection="0">
      <alignment vertical="center"/>
    </xf>
    <xf numFmtId="0" fontId="36" fillId="0" borderId="16" applyNumberFormat="0" applyFill="0" applyAlignment="0" applyProtection="0">
      <alignment vertical="center"/>
    </xf>
    <xf numFmtId="0" fontId="36" fillId="0" borderId="16" applyNumberFormat="0" applyFill="0" applyAlignment="0" applyProtection="0">
      <alignment vertical="center"/>
    </xf>
    <xf numFmtId="0" fontId="36" fillId="0" borderId="16" applyNumberFormat="0" applyFill="0" applyAlignment="0" applyProtection="0">
      <alignment vertical="center"/>
    </xf>
    <xf numFmtId="0" fontId="36" fillId="0" borderId="16" applyNumberFormat="0" applyFill="0" applyAlignment="0" applyProtection="0">
      <alignment vertical="center"/>
    </xf>
    <xf numFmtId="0" fontId="36" fillId="0" borderId="16" applyNumberFormat="0" applyFill="0" applyAlignment="0" applyProtection="0">
      <alignment vertical="center"/>
    </xf>
    <xf numFmtId="0" fontId="36" fillId="0" borderId="16" applyNumberFormat="0" applyFill="0" applyAlignment="0" applyProtection="0">
      <alignment vertical="center"/>
    </xf>
    <xf numFmtId="0" fontId="36" fillId="0" borderId="16" applyNumberFormat="0" applyFill="0" applyAlignment="0" applyProtection="0">
      <alignment vertical="center"/>
    </xf>
    <xf numFmtId="0" fontId="36" fillId="0" borderId="16" applyNumberFormat="0" applyFill="0" applyAlignment="0" applyProtection="0">
      <alignment vertical="center"/>
    </xf>
    <xf numFmtId="0" fontId="36" fillId="0" borderId="16" applyNumberFormat="0" applyFill="0" applyAlignment="0" applyProtection="0">
      <alignment vertical="center"/>
    </xf>
    <xf numFmtId="0" fontId="36" fillId="0" borderId="16" applyNumberFormat="0" applyFill="0" applyAlignment="0" applyProtection="0">
      <alignment vertical="center"/>
    </xf>
    <xf numFmtId="0" fontId="36" fillId="0" borderId="16" applyNumberFormat="0" applyFill="0" applyAlignment="0" applyProtection="0">
      <alignment vertical="center"/>
    </xf>
    <xf numFmtId="0" fontId="36" fillId="0" borderId="16" applyNumberFormat="0" applyFill="0" applyAlignment="0" applyProtection="0">
      <alignment vertical="center"/>
    </xf>
    <xf numFmtId="0" fontId="36" fillId="0" borderId="16" applyNumberFormat="0" applyFill="0" applyAlignment="0" applyProtection="0">
      <alignment vertical="center"/>
    </xf>
    <xf numFmtId="0" fontId="36" fillId="0" borderId="16" applyNumberFormat="0" applyFill="0" applyAlignment="0" applyProtection="0">
      <alignment vertical="center"/>
    </xf>
    <xf numFmtId="0" fontId="36" fillId="0" borderId="16" applyNumberFormat="0" applyFill="0" applyAlignment="0" applyProtection="0">
      <alignment vertical="center"/>
    </xf>
    <xf numFmtId="0" fontId="36" fillId="0" borderId="16" applyNumberFormat="0" applyFill="0" applyAlignment="0" applyProtection="0">
      <alignment vertical="center"/>
    </xf>
    <xf numFmtId="0" fontId="36" fillId="0" borderId="16" applyNumberFormat="0" applyFill="0" applyAlignment="0" applyProtection="0">
      <alignment vertical="center"/>
    </xf>
    <xf numFmtId="0" fontId="36" fillId="0" borderId="16" applyNumberFormat="0" applyFill="0" applyAlignment="0" applyProtection="0">
      <alignment vertical="center"/>
    </xf>
    <xf numFmtId="0" fontId="36" fillId="0" borderId="16" applyNumberFormat="0" applyFill="0" applyAlignment="0" applyProtection="0">
      <alignment vertical="center"/>
    </xf>
    <xf numFmtId="0" fontId="36" fillId="0" borderId="16" applyNumberFormat="0" applyFill="0" applyAlignment="0" applyProtection="0">
      <alignment vertical="center"/>
    </xf>
    <xf numFmtId="0" fontId="36" fillId="0" borderId="16" applyNumberFormat="0" applyFill="0" applyAlignment="0" applyProtection="0">
      <alignment vertical="center"/>
    </xf>
    <xf numFmtId="0" fontId="36" fillId="0" borderId="16" applyNumberFormat="0" applyFill="0" applyAlignment="0" applyProtection="0">
      <alignment vertical="center"/>
    </xf>
    <xf numFmtId="0" fontId="36" fillId="0" borderId="16" applyNumberFormat="0" applyFill="0" applyAlignment="0" applyProtection="0">
      <alignment vertical="center"/>
    </xf>
    <xf numFmtId="0" fontId="36" fillId="0" borderId="16" applyNumberFormat="0" applyFill="0" applyAlignment="0" applyProtection="0">
      <alignment vertical="center"/>
    </xf>
    <xf numFmtId="0" fontId="36" fillId="0" borderId="16" applyNumberFormat="0" applyFill="0" applyAlignment="0" applyProtection="0">
      <alignment vertical="center"/>
    </xf>
    <xf numFmtId="0" fontId="36" fillId="0" borderId="16" applyNumberFormat="0" applyFill="0" applyAlignment="0" applyProtection="0">
      <alignment vertical="center"/>
    </xf>
    <xf numFmtId="0" fontId="36" fillId="0" borderId="16" applyNumberFormat="0" applyFill="0" applyAlignment="0" applyProtection="0">
      <alignment vertical="center"/>
    </xf>
    <xf numFmtId="0" fontId="36" fillId="0" borderId="16" applyNumberFormat="0" applyFill="0" applyAlignment="0" applyProtection="0">
      <alignment vertical="center"/>
    </xf>
    <xf numFmtId="0" fontId="36" fillId="0" borderId="16" applyNumberFormat="0" applyFill="0" applyAlignment="0" applyProtection="0">
      <alignment vertical="center"/>
    </xf>
    <xf numFmtId="0" fontId="36" fillId="0" borderId="16" applyNumberFormat="0" applyFill="0" applyAlignment="0" applyProtection="0">
      <alignment vertical="center"/>
    </xf>
    <xf numFmtId="0" fontId="36" fillId="0" borderId="16" applyNumberFormat="0" applyFill="0" applyAlignment="0" applyProtection="0">
      <alignment vertical="center"/>
    </xf>
    <xf numFmtId="0" fontId="36" fillId="0" borderId="16" applyNumberFormat="0" applyFill="0" applyAlignment="0" applyProtection="0">
      <alignment vertical="center"/>
    </xf>
    <xf numFmtId="0" fontId="36" fillId="0" borderId="16" applyNumberFormat="0" applyFill="0" applyAlignment="0" applyProtection="0">
      <alignment vertical="center"/>
    </xf>
    <xf numFmtId="0" fontId="36" fillId="0" borderId="16" applyNumberFormat="0" applyFill="0" applyAlignment="0" applyProtection="0">
      <alignment vertical="center"/>
    </xf>
    <xf numFmtId="0" fontId="36" fillId="0" borderId="16" applyNumberFormat="0" applyFill="0" applyAlignment="0" applyProtection="0">
      <alignment vertical="center"/>
    </xf>
    <xf numFmtId="0" fontId="36" fillId="0" borderId="16" applyNumberFormat="0" applyFill="0" applyAlignment="0" applyProtection="0">
      <alignment vertical="center"/>
    </xf>
    <xf numFmtId="0" fontId="36" fillId="0" borderId="16" applyNumberFormat="0" applyFill="0" applyAlignment="0" applyProtection="0">
      <alignment vertical="center"/>
    </xf>
    <xf numFmtId="0" fontId="36" fillId="0" borderId="16" applyNumberFormat="0" applyFill="0" applyAlignment="0" applyProtection="0">
      <alignment vertical="center"/>
    </xf>
    <xf numFmtId="0" fontId="36" fillId="0" borderId="16" applyNumberFormat="0" applyFill="0" applyAlignment="0" applyProtection="0">
      <alignment vertical="center"/>
    </xf>
    <xf numFmtId="0" fontId="36" fillId="0" borderId="16" applyNumberFormat="0" applyFill="0" applyAlignment="0" applyProtection="0">
      <alignment vertical="center"/>
    </xf>
    <xf numFmtId="0" fontId="36" fillId="0" borderId="16" applyNumberFormat="0" applyFill="0" applyAlignment="0" applyProtection="0">
      <alignment vertical="center"/>
    </xf>
    <xf numFmtId="0" fontId="36" fillId="0" borderId="16" applyNumberFormat="0" applyFill="0" applyAlignment="0" applyProtection="0">
      <alignment vertical="center"/>
    </xf>
    <xf numFmtId="0" fontId="36" fillId="0" borderId="16" applyNumberFormat="0" applyFill="0" applyAlignment="0" applyProtection="0">
      <alignment vertical="center"/>
    </xf>
    <xf numFmtId="0" fontId="36" fillId="0" borderId="16" applyNumberFormat="0" applyFill="0" applyAlignment="0" applyProtection="0">
      <alignment vertical="center"/>
    </xf>
    <xf numFmtId="0" fontId="36" fillId="0" borderId="16" applyNumberFormat="0" applyFill="0" applyAlignment="0" applyProtection="0">
      <alignment vertical="center"/>
    </xf>
    <xf numFmtId="0" fontId="36" fillId="0" borderId="16" applyNumberFormat="0" applyFill="0" applyAlignment="0" applyProtection="0">
      <alignment vertical="center"/>
    </xf>
    <xf numFmtId="0" fontId="36" fillId="0" borderId="16" applyNumberFormat="0" applyFill="0" applyAlignment="0" applyProtection="0">
      <alignment vertical="center"/>
    </xf>
    <xf numFmtId="0" fontId="36" fillId="0" borderId="16" applyNumberFormat="0" applyFill="0" applyAlignment="0" applyProtection="0">
      <alignment vertical="center"/>
    </xf>
    <xf numFmtId="0" fontId="36" fillId="0" borderId="16" applyNumberFormat="0" applyFill="0" applyAlignment="0" applyProtection="0">
      <alignment vertical="center"/>
    </xf>
    <xf numFmtId="0" fontId="36" fillId="0" borderId="16" applyNumberFormat="0" applyFill="0" applyAlignment="0" applyProtection="0">
      <alignment vertical="center"/>
    </xf>
    <xf numFmtId="0" fontId="36" fillId="0" borderId="16" applyNumberFormat="0" applyFill="0" applyAlignment="0" applyProtection="0">
      <alignment vertical="center"/>
    </xf>
    <xf numFmtId="0" fontId="36" fillId="0" borderId="16" applyNumberFormat="0" applyFill="0" applyAlignment="0" applyProtection="0">
      <alignment vertical="center"/>
    </xf>
    <xf numFmtId="0" fontId="36" fillId="0" borderId="16" applyNumberFormat="0" applyFill="0" applyAlignment="0" applyProtection="0">
      <alignment vertical="center"/>
    </xf>
    <xf numFmtId="0" fontId="36" fillId="0" borderId="16" applyNumberFormat="0" applyFill="0" applyAlignment="0" applyProtection="0">
      <alignment vertical="center"/>
    </xf>
    <xf numFmtId="0" fontId="36" fillId="0" borderId="16" applyNumberFormat="0" applyFill="0" applyAlignment="0" applyProtection="0">
      <alignment vertical="center"/>
    </xf>
    <xf numFmtId="0" fontId="36" fillId="0" borderId="16" applyNumberFormat="0" applyFill="0" applyAlignment="0" applyProtection="0">
      <alignment vertical="center"/>
    </xf>
    <xf numFmtId="0" fontId="36" fillId="0" borderId="16" applyNumberFormat="0" applyFill="0" applyAlignment="0" applyProtection="0">
      <alignment vertical="center"/>
    </xf>
    <xf numFmtId="0" fontId="36" fillId="0" borderId="16" applyNumberFormat="0" applyFill="0" applyAlignment="0" applyProtection="0">
      <alignment vertical="center"/>
    </xf>
    <xf numFmtId="0" fontId="36" fillId="0" borderId="16" applyNumberFormat="0" applyFill="0" applyAlignment="0" applyProtection="0">
      <alignment vertical="center"/>
    </xf>
    <xf numFmtId="0" fontId="36" fillId="0" borderId="16" applyNumberFormat="0" applyFill="0" applyAlignment="0" applyProtection="0">
      <alignment vertical="center"/>
    </xf>
    <xf numFmtId="0" fontId="36" fillId="0" borderId="16" applyNumberFormat="0" applyFill="0" applyAlignment="0" applyProtection="0">
      <alignment vertical="center"/>
    </xf>
    <xf numFmtId="0" fontId="36" fillId="0" borderId="16" applyNumberFormat="0" applyFill="0" applyAlignment="0" applyProtection="0">
      <alignment vertical="center"/>
    </xf>
    <xf numFmtId="0" fontId="36" fillId="0" borderId="16" applyNumberFormat="0" applyFill="0" applyAlignment="0" applyProtection="0">
      <alignment vertical="center"/>
    </xf>
    <xf numFmtId="0" fontId="36" fillId="0" borderId="16" applyNumberFormat="0" applyFill="0" applyAlignment="0" applyProtection="0">
      <alignment vertical="center"/>
    </xf>
    <xf numFmtId="0" fontId="36" fillId="0" borderId="16" applyNumberFormat="0" applyFill="0" applyAlignment="0" applyProtection="0">
      <alignment vertical="center"/>
    </xf>
    <xf numFmtId="0" fontId="36" fillId="0" borderId="16" applyNumberFormat="0" applyFill="0" applyAlignment="0" applyProtection="0">
      <alignment vertical="center"/>
    </xf>
    <xf numFmtId="0" fontId="36" fillId="0" borderId="16" applyNumberFormat="0" applyFill="0" applyAlignment="0" applyProtection="0">
      <alignment vertical="center"/>
    </xf>
    <xf numFmtId="0" fontId="36" fillId="0" borderId="16" applyNumberFormat="0" applyFill="0" applyAlignment="0" applyProtection="0">
      <alignment vertical="center"/>
    </xf>
    <xf numFmtId="0" fontId="36" fillId="0" borderId="16" applyNumberFormat="0" applyFill="0" applyAlignment="0" applyProtection="0">
      <alignment vertical="center"/>
    </xf>
    <xf numFmtId="0" fontId="36" fillId="0" borderId="16" applyNumberFormat="0" applyFill="0" applyAlignment="0" applyProtection="0">
      <alignment vertical="center"/>
    </xf>
    <xf numFmtId="0" fontId="36" fillId="0" borderId="16" applyNumberFormat="0" applyFill="0" applyAlignment="0" applyProtection="0">
      <alignment vertical="center"/>
    </xf>
    <xf numFmtId="0" fontId="36" fillId="0" borderId="16" applyNumberFormat="0" applyFill="0" applyAlignment="0" applyProtection="0">
      <alignment vertical="center"/>
    </xf>
    <xf numFmtId="0" fontId="36" fillId="0" borderId="16" applyNumberFormat="0" applyFill="0" applyAlignment="0" applyProtection="0">
      <alignment vertical="center"/>
    </xf>
    <xf numFmtId="0" fontId="36" fillId="0" borderId="16" applyNumberFormat="0" applyFill="0" applyAlignment="0" applyProtection="0">
      <alignment vertical="center"/>
    </xf>
    <xf numFmtId="0" fontId="36" fillId="0" borderId="16" applyNumberFormat="0" applyFill="0" applyAlignment="0" applyProtection="0">
      <alignment vertical="center"/>
    </xf>
    <xf numFmtId="0" fontId="36" fillId="0" borderId="16" applyNumberFormat="0" applyFill="0" applyAlignment="0" applyProtection="0">
      <alignment vertical="center"/>
    </xf>
    <xf numFmtId="0" fontId="36" fillId="0" borderId="16" applyNumberFormat="0" applyFill="0" applyAlignment="0" applyProtection="0">
      <alignment vertical="center"/>
    </xf>
    <xf numFmtId="0" fontId="36" fillId="0" borderId="16" applyNumberFormat="0" applyFill="0" applyAlignment="0" applyProtection="0">
      <alignment vertical="center"/>
    </xf>
    <xf numFmtId="0" fontId="36" fillId="0" borderId="16" applyNumberFormat="0" applyFill="0" applyAlignment="0" applyProtection="0">
      <alignment vertical="center"/>
    </xf>
    <xf numFmtId="0" fontId="36" fillId="0" borderId="16" applyNumberFormat="0" applyFill="0" applyAlignment="0" applyProtection="0">
      <alignment vertical="center"/>
    </xf>
    <xf numFmtId="0" fontId="36" fillId="0" borderId="16" applyNumberFormat="0" applyFill="0" applyAlignment="0" applyProtection="0">
      <alignment vertical="center"/>
    </xf>
    <xf numFmtId="0" fontId="36" fillId="0" borderId="16" applyNumberFormat="0" applyFill="0" applyAlignment="0" applyProtection="0">
      <alignment vertical="center"/>
    </xf>
    <xf numFmtId="0" fontId="36" fillId="0" borderId="16" applyNumberFormat="0" applyFill="0" applyAlignment="0" applyProtection="0">
      <alignment vertical="center"/>
    </xf>
    <xf numFmtId="0" fontId="36" fillId="0" borderId="16" applyNumberFormat="0" applyFill="0" applyAlignment="0" applyProtection="0">
      <alignment vertical="center"/>
    </xf>
    <xf numFmtId="0" fontId="36" fillId="0" borderId="16" applyNumberFormat="0" applyFill="0" applyAlignment="0" applyProtection="0">
      <alignment vertical="center"/>
    </xf>
    <xf numFmtId="0" fontId="36" fillId="0" borderId="16" applyNumberFormat="0" applyFill="0" applyAlignment="0" applyProtection="0">
      <alignment vertical="center"/>
    </xf>
    <xf numFmtId="0" fontId="36" fillId="0" borderId="16" applyNumberFormat="0" applyFill="0" applyAlignment="0" applyProtection="0">
      <alignment vertical="center"/>
    </xf>
    <xf numFmtId="0" fontId="36" fillId="0" borderId="16" applyNumberFormat="0" applyFill="0" applyAlignment="0" applyProtection="0">
      <alignment vertical="center"/>
    </xf>
    <xf numFmtId="0" fontId="36" fillId="0" borderId="16" applyNumberFormat="0" applyFill="0" applyAlignment="0" applyProtection="0">
      <alignment vertical="center"/>
    </xf>
    <xf numFmtId="0" fontId="36" fillId="0" borderId="16" applyNumberFormat="0" applyFill="0" applyAlignment="0" applyProtection="0">
      <alignment vertical="center"/>
    </xf>
    <xf numFmtId="0" fontId="36" fillId="0" borderId="16" applyNumberFormat="0" applyFill="0" applyAlignment="0" applyProtection="0">
      <alignment vertical="center"/>
    </xf>
    <xf numFmtId="0" fontId="36" fillId="0" borderId="16" applyNumberFormat="0" applyFill="0" applyAlignment="0" applyProtection="0">
      <alignment vertical="center"/>
    </xf>
    <xf numFmtId="0" fontId="36" fillId="0" borderId="16" applyNumberFormat="0" applyFill="0" applyAlignment="0" applyProtection="0">
      <alignment vertical="center"/>
    </xf>
    <xf numFmtId="0" fontId="36" fillId="0" borderId="16" applyNumberFormat="0" applyFill="0" applyAlignment="0" applyProtection="0">
      <alignment vertical="center"/>
    </xf>
    <xf numFmtId="0" fontId="36" fillId="0" borderId="16" applyNumberFormat="0" applyFill="0" applyAlignment="0" applyProtection="0">
      <alignment vertical="center"/>
    </xf>
    <xf numFmtId="0" fontId="36" fillId="0" borderId="16" applyNumberFormat="0" applyFill="0" applyAlignment="0" applyProtection="0">
      <alignment vertical="center"/>
    </xf>
    <xf numFmtId="0" fontId="36" fillId="0" borderId="16" applyNumberFormat="0" applyFill="0" applyAlignment="0" applyProtection="0">
      <alignment vertical="center"/>
    </xf>
    <xf numFmtId="0" fontId="36" fillId="0" borderId="16" applyNumberFormat="0" applyFill="0" applyAlignment="0" applyProtection="0">
      <alignment vertical="center"/>
    </xf>
    <xf numFmtId="0" fontId="36" fillId="0" borderId="16" applyNumberFormat="0" applyFill="0" applyAlignment="0" applyProtection="0">
      <alignment vertical="center"/>
    </xf>
    <xf numFmtId="0" fontId="36" fillId="0" borderId="16" applyNumberFormat="0" applyFill="0" applyAlignment="0" applyProtection="0">
      <alignment vertical="center"/>
    </xf>
    <xf numFmtId="0" fontId="36" fillId="0" borderId="16" applyNumberFormat="0" applyFill="0" applyAlignment="0" applyProtection="0">
      <alignment vertical="center"/>
    </xf>
    <xf numFmtId="0" fontId="36" fillId="0" borderId="16" applyNumberFormat="0" applyFill="0" applyAlignment="0" applyProtection="0">
      <alignment vertical="center"/>
    </xf>
    <xf numFmtId="0" fontId="36" fillId="0" borderId="16" applyNumberFormat="0" applyFill="0" applyAlignment="0" applyProtection="0">
      <alignment vertical="center"/>
    </xf>
    <xf numFmtId="0" fontId="36" fillId="0" borderId="16" applyNumberFormat="0" applyFill="0" applyAlignment="0" applyProtection="0">
      <alignment vertical="center"/>
    </xf>
    <xf numFmtId="0" fontId="36" fillId="0" borderId="16" applyNumberFormat="0" applyFill="0" applyAlignment="0" applyProtection="0">
      <alignment vertical="center"/>
    </xf>
    <xf numFmtId="0" fontId="36" fillId="0" borderId="16" applyNumberFormat="0" applyFill="0" applyAlignment="0" applyProtection="0">
      <alignment vertical="center"/>
    </xf>
    <xf numFmtId="0" fontId="36" fillId="0" borderId="16" applyNumberFormat="0" applyFill="0" applyAlignment="0" applyProtection="0">
      <alignment vertical="center"/>
    </xf>
    <xf numFmtId="0" fontId="36" fillId="0" borderId="16" applyNumberFormat="0" applyFill="0" applyAlignment="0" applyProtection="0">
      <alignment vertical="center"/>
    </xf>
    <xf numFmtId="0" fontId="36" fillId="0" borderId="16" applyNumberFormat="0" applyFill="0" applyAlignment="0" applyProtection="0">
      <alignment vertical="center"/>
    </xf>
    <xf numFmtId="0" fontId="36" fillId="0" borderId="16" applyNumberFormat="0" applyFill="0" applyAlignment="0" applyProtection="0">
      <alignment vertical="center"/>
    </xf>
    <xf numFmtId="0" fontId="36" fillId="0" borderId="16" applyNumberFormat="0" applyFill="0" applyAlignment="0" applyProtection="0">
      <alignment vertical="center"/>
    </xf>
    <xf numFmtId="0" fontId="36" fillId="0" borderId="16" applyNumberFormat="0" applyFill="0" applyAlignment="0" applyProtection="0">
      <alignment vertical="center"/>
    </xf>
    <xf numFmtId="0" fontId="36" fillId="0" borderId="16" applyNumberFormat="0" applyFill="0" applyAlignment="0" applyProtection="0">
      <alignment vertical="center"/>
    </xf>
    <xf numFmtId="0" fontId="36" fillId="0" borderId="16" applyNumberFormat="0" applyFill="0" applyAlignment="0" applyProtection="0">
      <alignment vertical="center"/>
    </xf>
    <xf numFmtId="0" fontId="36" fillId="0" borderId="16" applyNumberFormat="0" applyFill="0" applyAlignment="0" applyProtection="0">
      <alignment vertical="center"/>
    </xf>
    <xf numFmtId="0" fontId="36" fillId="0" borderId="16" applyNumberFormat="0" applyFill="0" applyAlignment="0" applyProtection="0">
      <alignment vertical="center"/>
    </xf>
    <xf numFmtId="0" fontId="36" fillId="0" borderId="16" applyNumberFormat="0" applyFill="0" applyAlignment="0" applyProtection="0">
      <alignment vertical="center"/>
    </xf>
    <xf numFmtId="0" fontId="36" fillId="0" borderId="16" applyNumberFormat="0" applyFill="0" applyAlignment="0" applyProtection="0">
      <alignment vertical="center"/>
    </xf>
    <xf numFmtId="0" fontId="36" fillId="0" borderId="16" applyNumberFormat="0" applyFill="0" applyAlignment="0" applyProtection="0">
      <alignment vertical="center"/>
    </xf>
    <xf numFmtId="0" fontId="36" fillId="0" borderId="16" applyNumberFormat="0" applyFill="0" applyAlignment="0" applyProtection="0">
      <alignment vertical="center"/>
    </xf>
    <xf numFmtId="0" fontId="36" fillId="0" borderId="16" applyNumberFormat="0" applyFill="0" applyAlignment="0" applyProtection="0">
      <alignment vertical="center"/>
    </xf>
    <xf numFmtId="0" fontId="36" fillId="0" borderId="16" applyNumberFormat="0" applyFill="0" applyAlignment="0" applyProtection="0">
      <alignment vertical="center"/>
    </xf>
    <xf numFmtId="0" fontId="36" fillId="0" borderId="16" applyNumberFormat="0" applyFill="0" applyAlignment="0" applyProtection="0">
      <alignment vertical="center"/>
    </xf>
    <xf numFmtId="0" fontId="36" fillId="0" borderId="16" applyNumberFormat="0" applyFill="0" applyAlignment="0" applyProtection="0">
      <alignment vertical="center"/>
    </xf>
    <xf numFmtId="0" fontId="36" fillId="0" borderId="16" applyNumberFormat="0" applyFill="0" applyAlignment="0" applyProtection="0">
      <alignment vertical="center"/>
    </xf>
    <xf numFmtId="0" fontId="36" fillId="0" borderId="16" applyNumberFormat="0" applyFill="0" applyAlignment="0" applyProtection="0">
      <alignment vertical="center"/>
    </xf>
    <xf numFmtId="0" fontId="36" fillId="0" borderId="16" applyNumberFormat="0" applyFill="0" applyAlignment="0" applyProtection="0">
      <alignment vertical="center"/>
    </xf>
    <xf numFmtId="0" fontId="36" fillId="0" borderId="16" applyNumberFormat="0" applyFill="0" applyAlignment="0" applyProtection="0">
      <alignment vertical="center"/>
    </xf>
    <xf numFmtId="0" fontId="36" fillId="0" borderId="16" applyNumberFormat="0" applyFill="0" applyAlignment="0" applyProtection="0">
      <alignment vertical="center"/>
    </xf>
    <xf numFmtId="0" fontId="36" fillId="0" borderId="16" applyNumberFormat="0" applyFill="0" applyAlignment="0" applyProtection="0">
      <alignment vertical="center"/>
    </xf>
    <xf numFmtId="0" fontId="36" fillId="0" borderId="16" applyNumberFormat="0" applyFill="0" applyAlignment="0" applyProtection="0">
      <alignment vertical="center"/>
    </xf>
    <xf numFmtId="0" fontId="36" fillId="0" borderId="16" applyNumberFormat="0" applyFill="0" applyAlignment="0" applyProtection="0">
      <alignment vertical="center"/>
    </xf>
    <xf numFmtId="0" fontId="36" fillId="0" borderId="16" applyNumberFormat="0" applyFill="0" applyAlignment="0" applyProtection="0">
      <alignment vertical="center"/>
    </xf>
    <xf numFmtId="0" fontId="36" fillId="0" borderId="16" applyNumberFormat="0" applyFill="0" applyAlignment="0" applyProtection="0">
      <alignment vertical="center"/>
    </xf>
    <xf numFmtId="0" fontId="36" fillId="0" borderId="16" applyNumberFormat="0" applyFill="0" applyAlignment="0" applyProtection="0">
      <alignment vertical="center"/>
    </xf>
    <xf numFmtId="0" fontId="36" fillId="0" borderId="16" applyNumberFormat="0" applyFill="0" applyAlignment="0" applyProtection="0">
      <alignment vertical="center"/>
    </xf>
    <xf numFmtId="0" fontId="36" fillId="0" borderId="16" applyNumberFormat="0" applyFill="0" applyAlignment="0" applyProtection="0">
      <alignment vertical="center"/>
    </xf>
    <xf numFmtId="0" fontId="36" fillId="0" borderId="16" applyNumberFormat="0" applyFill="0" applyAlignment="0" applyProtection="0">
      <alignment vertical="center"/>
    </xf>
    <xf numFmtId="0" fontId="36" fillId="0" borderId="16" applyNumberFormat="0" applyFill="0" applyAlignment="0" applyProtection="0">
      <alignment vertical="center"/>
    </xf>
    <xf numFmtId="0" fontId="36" fillId="0" borderId="16" applyNumberFormat="0" applyFill="0" applyAlignment="0" applyProtection="0">
      <alignment vertical="center"/>
    </xf>
    <xf numFmtId="0" fontId="36" fillId="0" borderId="16" applyNumberFormat="0" applyFill="0" applyAlignment="0" applyProtection="0">
      <alignment vertical="center"/>
    </xf>
    <xf numFmtId="0" fontId="36" fillId="0" borderId="16" applyNumberFormat="0" applyFill="0" applyAlignment="0" applyProtection="0">
      <alignment vertical="center"/>
    </xf>
    <xf numFmtId="0" fontId="36" fillId="0" borderId="16" applyNumberFormat="0" applyFill="0" applyAlignment="0" applyProtection="0">
      <alignment vertical="center"/>
    </xf>
    <xf numFmtId="0" fontId="36" fillId="0" borderId="16" applyNumberFormat="0" applyFill="0" applyAlignment="0" applyProtection="0">
      <alignment vertical="center"/>
    </xf>
    <xf numFmtId="0" fontId="36" fillId="0" borderId="16" applyNumberFormat="0" applyFill="0" applyAlignment="0" applyProtection="0">
      <alignment vertical="center"/>
    </xf>
    <xf numFmtId="0" fontId="36" fillId="0" borderId="16" applyNumberFormat="0" applyFill="0" applyAlignment="0" applyProtection="0">
      <alignment vertical="center"/>
    </xf>
    <xf numFmtId="0" fontId="36" fillId="0" borderId="16" applyNumberFormat="0" applyFill="0" applyAlignment="0" applyProtection="0">
      <alignment vertical="center"/>
    </xf>
    <xf numFmtId="0" fontId="36" fillId="0" borderId="16" applyNumberFormat="0" applyFill="0" applyAlignment="0" applyProtection="0">
      <alignment vertical="center"/>
    </xf>
    <xf numFmtId="0" fontId="36" fillId="0" borderId="16" applyNumberFormat="0" applyFill="0" applyAlignment="0" applyProtection="0">
      <alignment vertical="center"/>
    </xf>
    <xf numFmtId="0" fontId="36" fillId="0" borderId="16" applyNumberFormat="0" applyFill="0" applyAlignment="0" applyProtection="0">
      <alignment vertical="center"/>
    </xf>
    <xf numFmtId="0" fontId="36" fillId="0" borderId="16" applyNumberFormat="0" applyFill="0" applyAlignment="0" applyProtection="0">
      <alignment vertical="center"/>
    </xf>
    <xf numFmtId="0" fontId="36" fillId="0" borderId="16" applyNumberFormat="0" applyFill="0" applyAlignment="0" applyProtection="0">
      <alignment vertical="center"/>
    </xf>
    <xf numFmtId="0" fontId="36" fillId="0" borderId="16" applyNumberFormat="0" applyFill="0" applyAlignment="0" applyProtection="0">
      <alignment vertical="center"/>
    </xf>
    <xf numFmtId="0" fontId="36" fillId="0" borderId="16" applyNumberFormat="0" applyFill="0" applyAlignment="0" applyProtection="0">
      <alignment vertical="center"/>
    </xf>
    <xf numFmtId="0" fontId="36" fillId="0" borderId="16" applyNumberFormat="0" applyFill="0" applyAlignment="0" applyProtection="0">
      <alignment vertical="center"/>
    </xf>
    <xf numFmtId="0" fontId="36" fillId="0" borderId="16" applyNumberFormat="0" applyFill="0" applyAlignment="0" applyProtection="0">
      <alignment vertical="center"/>
    </xf>
    <xf numFmtId="0" fontId="36" fillId="0" borderId="16" applyNumberFormat="0" applyFill="0" applyAlignment="0" applyProtection="0">
      <alignment vertical="center"/>
    </xf>
    <xf numFmtId="0" fontId="36" fillId="0" borderId="16" applyNumberFormat="0" applyFill="0" applyAlignment="0" applyProtection="0">
      <alignment vertical="center"/>
    </xf>
    <xf numFmtId="0" fontId="36" fillId="0" borderId="16" applyNumberFormat="0" applyFill="0" applyAlignment="0" applyProtection="0">
      <alignment vertical="center"/>
    </xf>
    <xf numFmtId="0" fontId="36" fillId="0" borderId="16" applyNumberFormat="0" applyFill="0" applyAlignment="0" applyProtection="0">
      <alignment vertical="center"/>
    </xf>
    <xf numFmtId="0" fontId="36" fillId="0" borderId="16" applyNumberFormat="0" applyFill="0" applyAlignment="0" applyProtection="0">
      <alignment vertical="center"/>
    </xf>
    <xf numFmtId="0" fontId="36" fillId="0" borderId="16" applyNumberFormat="0" applyFill="0" applyAlignment="0" applyProtection="0">
      <alignment vertical="center"/>
    </xf>
    <xf numFmtId="0" fontId="36" fillId="0" borderId="16" applyNumberFormat="0" applyFill="0" applyAlignment="0" applyProtection="0">
      <alignment vertical="center"/>
    </xf>
    <xf numFmtId="0" fontId="36" fillId="0" borderId="16" applyNumberFormat="0" applyFill="0" applyAlignment="0" applyProtection="0">
      <alignment vertical="center"/>
    </xf>
    <xf numFmtId="0" fontId="36" fillId="0" borderId="16" applyNumberFormat="0" applyFill="0" applyAlignment="0" applyProtection="0">
      <alignment vertical="center"/>
    </xf>
    <xf numFmtId="0" fontId="36" fillId="0" borderId="16" applyNumberFormat="0" applyFill="0" applyAlignment="0" applyProtection="0">
      <alignment vertical="center"/>
    </xf>
    <xf numFmtId="0" fontId="36" fillId="0" borderId="16" applyNumberFormat="0" applyFill="0" applyAlignment="0" applyProtection="0">
      <alignment vertical="center"/>
    </xf>
    <xf numFmtId="0" fontId="36" fillId="0" borderId="16" applyNumberFormat="0" applyFill="0" applyAlignment="0" applyProtection="0">
      <alignment vertical="center"/>
    </xf>
    <xf numFmtId="0" fontId="36" fillId="0" borderId="16" applyNumberFormat="0" applyFill="0" applyAlignment="0" applyProtection="0">
      <alignment vertical="center"/>
    </xf>
    <xf numFmtId="0" fontId="36" fillId="0" borderId="16" applyNumberFormat="0" applyFill="0" applyAlignment="0" applyProtection="0">
      <alignment vertical="center"/>
    </xf>
    <xf numFmtId="0" fontId="36" fillId="0" borderId="16" applyNumberFormat="0" applyFill="0" applyAlignment="0" applyProtection="0">
      <alignment vertical="center"/>
    </xf>
    <xf numFmtId="0" fontId="36" fillId="0" borderId="16" applyNumberFormat="0" applyFill="0" applyAlignment="0" applyProtection="0">
      <alignment vertical="center"/>
    </xf>
    <xf numFmtId="0" fontId="36" fillId="0" borderId="16" applyNumberFormat="0" applyFill="0" applyAlignment="0" applyProtection="0">
      <alignment vertical="center"/>
    </xf>
    <xf numFmtId="0" fontId="36" fillId="0" borderId="16" applyNumberFormat="0" applyFill="0" applyAlignment="0" applyProtection="0">
      <alignment vertical="center"/>
    </xf>
    <xf numFmtId="0" fontId="36" fillId="0" borderId="16" applyNumberFormat="0" applyFill="0" applyAlignment="0" applyProtection="0">
      <alignment vertical="center"/>
    </xf>
    <xf numFmtId="0" fontId="36" fillId="0" borderId="16" applyNumberFormat="0" applyFill="0" applyAlignment="0" applyProtection="0">
      <alignment vertical="center"/>
    </xf>
    <xf numFmtId="0" fontId="36" fillId="0" borderId="16" applyNumberFormat="0" applyFill="0" applyAlignment="0" applyProtection="0">
      <alignment vertical="center"/>
    </xf>
    <xf numFmtId="0" fontId="36" fillId="0" borderId="16" applyNumberFormat="0" applyFill="0" applyAlignment="0" applyProtection="0">
      <alignment vertical="center"/>
    </xf>
    <xf numFmtId="0" fontId="36" fillId="0" borderId="16" applyNumberFormat="0" applyFill="0" applyAlignment="0" applyProtection="0">
      <alignment vertical="center"/>
    </xf>
    <xf numFmtId="0" fontId="36" fillId="0" borderId="16" applyNumberFormat="0" applyFill="0" applyAlignment="0" applyProtection="0">
      <alignment vertical="center"/>
    </xf>
    <xf numFmtId="0" fontId="36" fillId="0" borderId="16" applyNumberFormat="0" applyFill="0" applyAlignment="0" applyProtection="0">
      <alignment vertical="center"/>
    </xf>
    <xf numFmtId="0" fontId="36" fillId="0" borderId="16" applyNumberFormat="0" applyFill="0" applyAlignment="0" applyProtection="0">
      <alignment vertical="center"/>
    </xf>
    <xf numFmtId="0" fontId="36" fillId="0" borderId="16" applyNumberFormat="0" applyFill="0" applyAlignment="0" applyProtection="0">
      <alignment vertical="center"/>
    </xf>
    <xf numFmtId="0" fontId="36" fillId="0" borderId="16" applyNumberFormat="0" applyFill="0" applyAlignment="0" applyProtection="0">
      <alignment vertical="center"/>
    </xf>
    <xf numFmtId="0" fontId="36" fillId="0" borderId="16" applyNumberFormat="0" applyFill="0" applyAlignment="0" applyProtection="0">
      <alignment vertical="center"/>
    </xf>
    <xf numFmtId="0" fontId="36" fillId="0" borderId="16" applyNumberFormat="0" applyFill="0" applyAlignment="0" applyProtection="0">
      <alignment vertical="center"/>
    </xf>
    <xf numFmtId="0" fontId="36" fillId="0" borderId="16" applyNumberFormat="0" applyFill="0" applyAlignment="0" applyProtection="0">
      <alignment vertical="center"/>
    </xf>
    <xf numFmtId="0" fontId="36" fillId="0" borderId="16" applyNumberFormat="0" applyFill="0" applyAlignment="0" applyProtection="0">
      <alignment vertical="center"/>
    </xf>
    <xf numFmtId="0" fontId="36" fillId="0" borderId="16" applyNumberFormat="0" applyFill="0" applyAlignment="0" applyProtection="0">
      <alignment vertical="center"/>
    </xf>
    <xf numFmtId="0" fontId="36" fillId="0" borderId="16" applyNumberFormat="0" applyFill="0" applyAlignment="0" applyProtection="0">
      <alignment vertical="center"/>
    </xf>
    <xf numFmtId="0" fontId="36" fillId="0" borderId="16" applyNumberFormat="0" applyFill="0" applyAlignment="0" applyProtection="0">
      <alignment vertical="center"/>
    </xf>
    <xf numFmtId="0" fontId="36" fillId="0" borderId="16" applyNumberFormat="0" applyFill="0" applyAlignment="0" applyProtection="0">
      <alignment vertical="center"/>
    </xf>
    <xf numFmtId="0" fontId="36" fillId="0" borderId="16" applyNumberFormat="0" applyFill="0" applyAlignment="0" applyProtection="0">
      <alignment vertical="center"/>
    </xf>
    <xf numFmtId="0" fontId="36" fillId="0" borderId="16" applyNumberFormat="0" applyFill="0" applyAlignment="0" applyProtection="0">
      <alignment vertical="center"/>
    </xf>
    <xf numFmtId="0" fontId="36" fillId="0" borderId="16" applyNumberFormat="0" applyFill="0" applyAlignment="0" applyProtection="0">
      <alignment vertical="center"/>
    </xf>
    <xf numFmtId="0" fontId="36" fillId="0" borderId="16" applyNumberFormat="0" applyFill="0" applyAlignment="0" applyProtection="0">
      <alignment vertical="center"/>
    </xf>
    <xf numFmtId="0" fontId="36" fillId="0" borderId="16" applyNumberFormat="0" applyFill="0" applyAlignment="0" applyProtection="0">
      <alignment vertical="center"/>
    </xf>
    <xf numFmtId="0" fontId="36" fillId="0" borderId="16" applyNumberFormat="0" applyFill="0" applyAlignment="0" applyProtection="0">
      <alignment vertical="center"/>
    </xf>
    <xf numFmtId="0" fontId="36" fillId="0" borderId="16" applyNumberFormat="0" applyFill="0" applyAlignment="0" applyProtection="0">
      <alignment vertical="center"/>
    </xf>
    <xf numFmtId="0" fontId="36" fillId="0" borderId="16" applyNumberFormat="0" applyFill="0" applyAlignment="0" applyProtection="0">
      <alignment vertical="center"/>
    </xf>
    <xf numFmtId="0" fontId="36" fillId="0" borderId="16" applyNumberFormat="0" applyFill="0" applyAlignment="0" applyProtection="0">
      <alignment vertical="center"/>
    </xf>
    <xf numFmtId="0" fontId="36" fillId="0" borderId="16" applyNumberFormat="0" applyFill="0" applyAlignment="0" applyProtection="0">
      <alignment vertical="center"/>
    </xf>
    <xf numFmtId="0" fontId="36" fillId="0" borderId="16" applyNumberFormat="0" applyFill="0" applyAlignment="0" applyProtection="0">
      <alignment vertical="center"/>
    </xf>
    <xf numFmtId="0" fontId="36" fillId="0" borderId="16" applyNumberFormat="0" applyFill="0" applyAlignment="0" applyProtection="0">
      <alignment vertical="center"/>
    </xf>
    <xf numFmtId="0" fontId="36" fillId="0" borderId="16" applyNumberFormat="0" applyFill="0" applyAlignment="0" applyProtection="0">
      <alignment vertical="center"/>
    </xf>
    <xf numFmtId="0" fontId="36" fillId="0" borderId="16" applyNumberFormat="0" applyFill="0" applyAlignment="0" applyProtection="0">
      <alignment vertical="center"/>
    </xf>
    <xf numFmtId="0" fontId="36" fillId="0" borderId="16" applyNumberFormat="0" applyFill="0" applyAlignment="0" applyProtection="0">
      <alignment vertical="center"/>
    </xf>
    <xf numFmtId="0" fontId="36" fillId="0" borderId="16" applyNumberFormat="0" applyFill="0" applyAlignment="0" applyProtection="0">
      <alignment vertical="center"/>
    </xf>
    <xf numFmtId="0" fontId="36" fillId="0" borderId="16" applyNumberFormat="0" applyFill="0" applyAlignment="0" applyProtection="0">
      <alignment vertical="center"/>
    </xf>
    <xf numFmtId="0" fontId="36" fillId="0" borderId="16" applyNumberFormat="0" applyFill="0" applyAlignment="0" applyProtection="0">
      <alignment vertical="center"/>
    </xf>
    <xf numFmtId="0" fontId="36" fillId="0" borderId="16" applyNumberFormat="0" applyFill="0" applyAlignment="0" applyProtection="0">
      <alignment vertical="center"/>
    </xf>
    <xf numFmtId="0" fontId="36" fillId="0" borderId="16" applyNumberFormat="0" applyFill="0" applyAlignment="0" applyProtection="0">
      <alignment vertical="center"/>
    </xf>
    <xf numFmtId="0" fontId="36" fillId="0" borderId="16" applyNumberFormat="0" applyFill="0" applyAlignment="0" applyProtection="0">
      <alignment vertical="center"/>
    </xf>
    <xf numFmtId="0" fontId="36" fillId="0" borderId="16" applyNumberFormat="0" applyFill="0" applyAlignment="0" applyProtection="0">
      <alignment vertical="center"/>
    </xf>
    <xf numFmtId="0" fontId="36" fillId="0" borderId="16" applyNumberFormat="0" applyFill="0" applyAlignment="0" applyProtection="0">
      <alignment vertical="center"/>
    </xf>
    <xf numFmtId="0" fontId="36" fillId="0" borderId="16" applyNumberFormat="0" applyFill="0" applyAlignment="0" applyProtection="0">
      <alignment vertical="center"/>
    </xf>
    <xf numFmtId="0" fontId="36" fillId="0" borderId="16" applyNumberFormat="0" applyFill="0" applyAlignment="0" applyProtection="0">
      <alignment vertical="center"/>
    </xf>
    <xf numFmtId="0" fontId="36" fillId="0" borderId="16" applyNumberFormat="0" applyFill="0" applyAlignment="0" applyProtection="0">
      <alignment vertical="center"/>
    </xf>
    <xf numFmtId="0" fontId="36" fillId="0" borderId="16" applyNumberFormat="0" applyFill="0" applyAlignment="0" applyProtection="0">
      <alignment vertical="center"/>
    </xf>
    <xf numFmtId="0" fontId="36" fillId="0" borderId="16" applyNumberFormat="0" applyFill="0" applyAlignment="0" applyProtection="0">
      <alignment vertical="center"/>
    </xf>
    <xf numFmtId="0" fontId="36" fillId="0" borderId="16" applyNumberFormat="0" applyFill="0" applyAlignment="0" applyProtection="0">
      <alignment vertical="center"/>
    </xf>
    <xf numFmtId="0" fontId="36" fillId="0" borderId="16" applyNumberFormat="0" applyFill="0" applyAlignment="0" applyProtection="0">
      <alignment vertical="center"/>
    </xf>
    <xf numFmtId="0" fontId="36" fillId="0" borderId="16" applyNumberFormat="0" applyFill="0" applyAlignment="0" applyProtection="0">
      <alignment vertical="center"/>
    </xf>
    <xf numFmtId="0" fontId="36" fillId="0" borderId="16" applyNumberFormat="0" applyFill="0" applyAlignment="0" applyProtection="0">
      <alignment vertical="center"/>
    </xf>
    <xf numFmtId="0" fontId="36" fillId="0" borderId="16" applyNumberFormat="0" applyFill="0" applyAlignment="0" applyProtection="0">
      <alignment vertical="center"/>
    </xf>
    <xf numFmtId="0" fontId="36" fillId="0" borderId="16" applyNumberFormat="0" applyFill="0" applyAlignment="0" applyProtection="0">
      <alignment vertical="center"/>
    </xf>
    <xf numFmtId="0" fontId="36" fillId="0" borderId="16" applyNumberFormat="0" applyFill="0" applyAlignment="0" applyProtection="0">
      <alignment vertical="center"/>
    </xf>
    <xf numFmtId="0" fontId="36" fillId="0" borderId="16" applyNumberFormat="0" applyFill="0" applyAlignment="0" applyProtection="0">
      <alignment vertical="center"/>
    </xf>
    <xf numFmtId="0" fontId="36" fillId="0" borderId="16" applyNumberFormat="0" applyFill="0" applyAlignment="0" applyProtection="0">
      <alignment vertical="center"/>
    </xf>
    <xf numFmtId="0" fontId="36" fillId="0" borderId="16" applyNumberFormat="0" applyFill="0" applyAlignment="0" applyProtection="0">
      <alignment vertical="center"/>
    </xf>
    <xf numFmtId="0" fontId="36" fillId="0" borderId="16" applyNumberFormat="0" applyFill="0" applyAlignment="0" applyProtection="0">
      <alignment vertical="center"/>
    </xf>
    <xf numFmtId="0" fontId="36" fillId="0" borderId="16" applyNumberFormat="0" applyFill="0" applyAlignment="0" applyProtection="0">
      <alignment vertical="center"/>
    </xf>
    <xf numFmtId="0" fontId="36" fillId="0" borderId="16" applyNumberFormat="0" applyFill="0" applyAlignment="0" applyProtection="0">
      <alignment vertical="center"/>
    </xf>
    <xf numFmtId="0" fontId="36" fillId="0" borderId="16" applyNumberFormat="0" applyFill="0" applyAlignment="0" applyProtection="0">
      <alignment vertical="center"/>
    </xf>
    <xf numFmtId="0" fontId="36" fillId="0" borderId="16" applyNumberFormat="0" applyFill="0" applyAlignment="0" applyProtection="0">
      <alignment vertical="center"/>
    </xf>
    <xf numFmtId="0" fontId="36" fillId="0" borderId="16" applyNumberFormat="0" applyFill="0" applyAlignment="0" applyProtection="0">
      <alignment vertical="center"/>
    </xf>
    <xf numFmtId="0" fontId="36" fillId="0" borderId="16" applyNumberFormat="0" applyFill="0" applyAlignment="0" applyProtection="0">
      <alignment vertical="center"/>
    </xf>
    <xf numFmtId="0" fontId="36" fillId="0" borderId="16" applyNumberFormat="0" applyFill="0" applyAlignment="0" applyProtection="0">
      <alignment vertical="center"/>
    </xf>
    <xf numFmtId="0" fontId="36" fillId="0" borderId="16" applyNumberFormat="0" applyFill="0" applyAlignment="0" applyProtection="0">
      <alignment vertical="center"/>
    </xf>
    <xf numFmtId="0" fontId="36" fillId="0" borderId="16" applyNumberFormat="0" applyFill="0" applyAlignment="0" applyProtection="0">
      <alignment vertical="center"/>
    </xf>
    <xf numFmtId="0" fontId="36" fillId="0" borderId="16" applyNumberFormat="0" applyFill="0" applyAlignment="0" applyProtection="0">
      <alignment vertical="center"/>
    </xf>
    <xf numFmtId="0" fontId="36" fillId="0" borderId="16" applyNumberFormat="0" applyFill="0" applyAlignment="0" applyProtection="0">
      <alignment vertical="center"/>
    </xf>
    <xf numFmtId="0" fontId="36" fillId="0" borderId="16" applyNumberFormat="0" applyFill="0" applyAlignment="0" applyProtection="0">
      <alignment vertical="center"/>
    </xf>
    <xf numFmtId="0" fontId="36" fillId="0" borderId="16" applyNumberFormat="0" applyFill="0" applyAlignment="0" applyProtection="0">
      <alignment vertical="center"/>
    </xf>
    <xf numFmtId="0" fontId="36" fillId="0" borderId="16" applyNumberFormat="0" applyFill="0" applyAlignment="0" applyProtection="0">
      <alignment vertical="center"/>
    </xf>
    <xf numFmtId="0" fontId="36" fillId="0" borderId="16" applyNumberFormat="0" applyFill="0" applyAlignment="0" applyProtection="0">
      <alignment vertical="center"/>
    </xf>
    <xf numFmtId="0" fontId="36" fillId="0" borderId="16" applyNumberFormat="0" applyFill="0" applyAlignment="0" applyProtection="0">
      <alignment vertical="center"/>
    </xf>
    <xf numFmtId="0" fontId="36" fillId="0" borderId="16" applyNumberFormat="0" applyFill="0" applyAlignment="0" applyProtection="0">
      <alignment vertical="center"/>
    </xf>
    <xf numFmtId="0" fontId="36" fillId="0" borderId="16" applyNumberFormat="0" applyFill="0" applyAlignment="0" applyProtection="0">
      <alignment vertical="center"/>
    </xf>
    <xf numFmtId="0" fontId="36" fillId="0" borderId="16" applyNumberFormat="0" applyFill="0" applyAlignment="0" applyProtection="0">
      <alignment vertical="center"/>
    </xf>
    <xf numFmtId="0" fontId="36" fillId="0" borderId="16" applyNumberFormat="0" applyFill="0" applyAlignment="0" applyProtection="0">
      <alignment vertical="center"/>
    </xf>
    <xf numFmtId="0" fontId="36" fillId="0" borderId="16" applyNumberFormat="0" applyFill="0" applyAlignment="0" applyProtection="0">
      <alignment vertical="center"/>
    </xf>
    <xf numFmtId="0" fontId="36" fillId="0" borderId="16" applyNumberFormat="0" applyFill="0" applyAlignment="0" applyProtection="0">
      <alignment vertical="center"/>
    </xf>
    <xf numFmtId="0" fontId="36" fillId="0" borderId="16" applyNumberFormat="0" applyFill="0" applyAlignment="0" applyProtection="0">
      <alignment vertical="center"/>
    </xf>
    <xf numFmtId="0" fontId="36" fillId="0" borderId="16" applyNumberFormat="0" applyFill="0" applyAlignment="0" applyProtection="0">
      <alignment vertical="center"/>
    </xf>
    <xf numFmtId="0" fontId="36" fillId="0" borderId="16" applyNumberFormat="0" applyFill="0" applyAlignment="0" applyProtection="0">
      <alignment vertical="center"/>
    </xf>
    <xf numFmtId="0" fontId="36" fillId="0" borderId="16" applyNumberFormat="0" applyFill="0" applyAlignment="0" applyProtection="0">
      <alignment vertical="center"/>
    </xf>
    <xf numFmtId="0" fontId="36" fillId="0" borderId="16" applyNumberFormat="0" applyFill="0" applyAlignment="0" applyProtection="0">
      <alignment vertical="center"/>
    </xf>
    <xf numFmtId="0" fontId="36" fillId="0" borderId="16" applyNumberFormat="0" applyFill="0" applyAlignment="0" applyProtection="0">
      <alignment vertical="center"/>
    </xf>
    <xf numFmtId="0" fontId="36" fillId="0" borderId="16" applyNumberFormat="0" applyFill="0" applyAlignment="0" applyProtection="0">
      <alignment vertical="center"/>
    </xf>
    <xf numFmtId="0" fontId="36" fillId="0" borderId="16" applyNumberFormat="0" applyFill="0" applyAlignment="0" applyProtection="0">
      <alignment vertical="center"/>
    </xf>
    <xf numFmtId="0" fontId="36" fillId="0" borderId="16" applyNumberFormat="0" applyFill="0" applyAlignment="0" applyProtection="0">
      <alignment vertical="center"/>
    </xf>
    <xf numFmtId="0" fontId="36" fillId="0" borderId="16" applyNumberFormat="0" applyFill="0" applyAlignment="0" applyProtection="0">
      <alignment vertical="center"/>
    </xf>
    <xf numFmtId="0" fontId="36" fillId="0" borderId="16" applyNumberFormat="0" applyFill="0" applyAlignment="0" applyProtection="0">
      <alignment vertical="center"/>
    </xf>
    <xf numFmtId="0" fontId="36" fillId="0" borderId="16" applyNumberFormat="0" applyFill="0" applyAlignment="0" applyProtection="0">
      <alignment vertical="center"/>
    </xf>
    <xf numFmtId="0" fontId="36" fillId="0" borderId="16" applyNumberFormat="0" applyFill="0" applyAlignment="0" applyProtection="0">
      <alignment vertical="center"/>
    </xf>
    <xf numFmtId="0" fontId="36" fillId="0" borderId="16" applyNumberFormat="0" applyFill="0" applyAlignment="0" applyProtection="0">
      <alignment vertical="center"/>
    </xf>
    <xf numFmtId="0" fontId="36" fillId="0" borderId="16" applyNumberFormat="0" applyFill="0" applyAlignment="0" applyProtection="0">
      <alignment vertical="center"/>
    </xf>
    <xf numFmtId="0" fontId="36" fillId="0" borderId="16" applyNumberFormat="0" applyFill="0" applyAlignment="0" applyProtection="0">
      <alignment vertical="center"/>
    </xf>
    <xf numFmtId="0" fontId="36" fillId="0" borderId="16" applyNumberFormat="0" applyFill="0" applyAlignment="0" applyProtection="0">
      <alignment vertical="center"/>
    </xf>
    <xf numFmtId="0" fontId="36" fillId="0" borderId="16" applyNumberFormat="0" applyFill="0" applyAlignment="0" applyProtection="0">
      <alignment vertical="center"/>
    </xf>
    <xf numFmtId="0" fontId="36" fillId="0" borderId="16" applyNumberFormat="0" applyFill="0" applyAlignment="0" applyProtection="0">
      <alignment vertical="center"/>
    </xf>
    <xf numFmtId="0" fontId="36" fillId="0" borderId="16" applyNumberFormat="0" applyFill="0" applyAlignment="0" applyProtection="0">
      <alignment vertical="center"/>
    </xf>
    <xf numFmtId="0" fontId="36" fillId="0" borderId="16" applyNumberFormat="0" applyFill="0" applyAlignment="0" applyProtection="0">
      <alignment vertical="center"/>
    </xf>
    <xf numFmtId="0" fontId="36" fillId="0" borderId="16" applyNumberFormat="0" applyFill="0" applyAlignment="0" applyProtection="0">
      <alignment vertical="center"/>
    </xf>
    <xf numFmtId="0" fontId="36" fillId="0" borderId="16" applyNumberFormat="0" applyFill="0" applyAlignment="0" applyProtection="0">
      <alignment vertical="center"/>
    </xf>
    <xf numFmtId="0" fontId="36" fillId="0" borderId="16" applyNumberFormat="0" applyFill="0" applyAlignment="0" applyProtection="0">
      <alignment vertical="center"/>
    </xf>
    <xf numFmtId="0" fontId="36" fillId="0" borderId="16" applyNumberFormat="0" applyFill="0" applyAlignment="0" applyProtection="0">
      <alignment vertical="center"/>
    </xf>
    <xf numFmtId="0" fontId="36" fillId="0" borderId="16" applyNumberFormat="0" applyFill="0" applyAlignment="0" applyProtection="0">
      <alignment vertical="center"/>
    </xf>
    <xf numFmtId="0" fontId="36" fillId="0" borderId="16" applyNumberFormat="0" applyFill="0" applyAlignment="0" applyProtection="0">
      <alignment vertical="center"/>
    </xf>
    <xf numFmtId="0" fontId="36" fillId="0" borderId="16" applyNumberFormat="0" applyFill="0" applyAlignment="0" applyProtection="0">
      <alignment vertical="center"/>
    </xf>
    <xf numFmtId="0" fontId="36" fillId="0" borderId="16" applyNumberFormat="0" applyFill="0" applyAlignment="0" applyProtection="0">
      <alignment vertical="center"/>
    </xf>
    <xf numFmtId="0" fontId="36" fillId="0" borderId="16" applyNumberFormat="0" applyFill="0" applyAlignment="0" applyProtection="0">
      <alignment vertical="center"/>
    </xf>
    <xf numFmtId="0" fontId="36" fillId="0" borderId="16" applyNumberFormat="0" applyFill="0" applyAlignment="0" applyProtection="0">
      <alignment vertical="center"/>
    </xf>
    <xf numFmtId="0" fontId="36" fillId="0" borderId="16" applyNumberFormat="0" applyFill="0" applyAlignment="0" applyProtection="0">
      <alignment vertical="center"/>
    </xf>
    <xf numFmtId="0" fontId="36" fillId="0" borderId="16" applyNumberFormat="0" applyFill="0" applyAlignment="0" applyProtection="0">
      <alignment vertical="center"/>
    </xf>
    <xf numFmtId="0" fontId="36" fillId="0" borderId="16" applyNumberFormat="0" applyFill="0" applyAlignment="0" applyProtection="0">
      <alignment vertical="center"/>
    </xf>
    <xf numFmtId="0" fontId="36" fillId="0" borderId="16" applyNumberFormat="0" applyFill="0" applyAlignment="0" applyProtection="0">
      <alignment vertical="center"/>
    </xf>
    <xf numFmtId="0" fontId="36" fillId="0" borderId="16" applyNumberFormat="0" applyFill="0" applyAlignment="0" applyProtection="0">
      <alignment vertical="center"/>
    </xf>
    <xf numFmtId="0" fontId="36" fillId="0" borderId="16" applyNumberFormat="0" applyFill="0" applyAlignment="0" applyProtection="0">
      <alignment vertical="center"/>
    </xf>
    <xf numFmtId="0" fontId="36" fillId="0" borderId="16" applyNumberFormat="0" applyFill="0" applyAlignment="0" applyProtection="0">
      <alignment vertical="center"/>
    </xf>
    <xf numFmtId="0" fontId="36" fillId="0" borderId="16" applyNumberFormat="0" applyFill="0" applyAlignment="0" applyProtection="0">
      <alignment vertical="center"/>
    </xf>
    <xf numFmtId="0" fontId="36" fillId="0" borderId="16" applyNumberFormat="0" applyFill="0" applyAlignment="0" applyProtection="0">
      <alignment vertical="center"/>
    </xf>
    <xf numFmtId="0" fontId="36" fillId="0" borderId="16" applyNumberFormat="0" applyFill="0" applyAlignment="0" applyProtection="0">
      <alignment vertical="center"/>
    </xf>
    <xf numFmtId="0" fontId="36" fillId="0" borderId="16" applyNumberFormat="0" applyFill="0" applyAlignment="0" applyProtection="0">
      <alignment vertical="center"/>
    </xf>
    <xf numFmtId="0" fontId="36" fillId="0" borderId="16" applyNumberFormat="0" applyFill="0" applyAlignment="0" applyProtection="0">
      <alignment vertical="center"/>
    </xf>
    <xf numFmtId="0" fontId="36" fillId="0" borderId="16" applyNumberFormat="0" applyFill="0" applyAlignment="0" applyProtection="0">
      <alignment vertical="center"/>
    </xf>
    <xf numFmtId="0" fontId="36" fillId="0" borderId="16" applyNumberFormat="0" applyFill="0" applyAlignment="0" applyProtection="0">
      <alignment vertical="center"/>
    </xf>
    <xf numFmtId="0" fontId="36" fillId="0" borderId="16" applyNumberFormat="0" applyFill="0" applyAlignment="0" applyProtection="0">
      <alignment vertical="center"/>
    </xf>
    <xf numFmtId="0" fontId="36" fillId="0" borderId="16" applyNumberFormat="0" applyFill="0" applyAlignment="0" applyProtection="0">
      <alignment vertical="center"/>
    </xf>
    <xf numFmtId="0" fontId="36" fillId="0" borderId="16" applyNumberFormat="0" applyFill="0" applyAlignment="0" applyProtection="0">
      <alignment vertical="center"/>
    </xf>
    <xf numFmtId="0" fontId="36" fillId="0" borderId="16" applyNumberFormat="0" applyFill="0" applyAlignment="0" applyProtection="0">
      <alignment vertical="center"/>
    </xf>
    <xf numFmtId="0" fontId="36" fillId="0" borderId="16" applyNumberFormat="0" applyFill="0" applyAlignment="0" applyProtection="0">
      <alignment vertical="center"/>
    </xf>
    <xf numFmtId="0" fontId="36" fillId="0" borderId="16" applyNumberFormat="0" applyFill="0" applyAlignment="0" applyProtection="0">
      <alignment vertical="center"/>
    </xf>
    <xf numFmtId="0" fontId="36" fillId="0" borderId="16" applyNumberFormat="0" applyFill="0" applyAlignment="0" applyProtection="0">
      <alignment vertical="center"/>
    </xf>
    <xf numFmtId="0" fontId="36" fillId="0" borderId="16" applyNumberFormat="0" applyFill="0" applyAlignment="0" applyProtection="0">
      <alignment vertical="center"/>
    </xf>
    <xf numFmtId="0" fontId="36" fillId="0" borderId="16" applyNumberFormat="0" applyFill="0" applyAlignment="0" applyProtection="0">
      <alignment vertical="center"/>
    </xf>
    <xf numFmtId="0" fontId="36" fillId="0" borderId="16" applyNumberFormat="0" applyFill="0" applyAlignment="0" applyProtection="0">
      <alignment vertical="center"/>
    </xf>
    <xf numFmtId="0" fontId="36" fillId="0" borderId="16" applyNumberFormat="0" applyFill="0" applyAlignment="0" applyProtection="0">
      <alignment vertical="center"/>
    </xf>
    <xf numFmtId="0" fontId="36" fillId="0" borderId="16" applyNumberFormat="0" applyFill="0" applyAlignment="0" applyProtection="0">
      <alignment vertical="center"/>
    </xf>
    <xf numFmtId="0" fontId="36" fillId="0" borderId="16" applyNumberFormat="0" applyFill="0" applyAlignment="0" applyProtection="0">
      <alignment vertical="center"/>
    </xf>
    <xf numFmtId="0" fontId="36" fillId="0" borderId="16" applyNumberFormat="0" applyFill="0" applyAlignment="0" applyProtection="0">
      <alignment vertical="center"/>
    </xf>
    <xf numFmtId="0" fontId="36" fillId="0" borderId="16" applyNumberFormat="0" applyFill="0" applyAlignment="0" applyProtection="0">
      <alignment vertical="center"/>
    </xf>
    <xf numFmtId="0" fontId="36" fillId="0" borderId="16" applyNumberFormat="0" applyFill="0" applyAlignment="0" applyProtection="0">
      <alignment vertical="center"/>
    </xf>
    <xf numFmtId="0" fontId="36" fillId="0" borderId="16" applyNumberFormat="0" applyFill="0" applyAlignment="0" applyProtection="0">
      <alignment vertical="center"/>
    </xf>
    <xf numFmtId="0" fontId="36" fillId="0" borderId="16" applyNumberFormat="0" applyFill="0" applyAlignment="0" applyProtection="0">
      <alignment vertical="center"/>
    </xf>
    <xf numFmtId="0" fontId="36" fillId="0" borderId="16" applyNumberFormat="0" applyFill="0" applyAlignment="0" applyProtection="0">
      <alignment vertical="center"/>
    </xf>
    <xf numFmtId="0" fontId="36" fillId="0" borderId="16" applyNumberFormat="0" applyFill="0" applyAlignment="0" applyProtection="0">
      <alignment vertical="center"/>
    </xf>
    <xf numFmtId="0" fontId="36" fillId="0" borderId="16" applyNumberFormat="0" applyFill="0" applyAlignment="0" applyProtection="0">
      <alignment vertical="center"/>
    </xf>
    <xf numFmtId="0" fontId="36" fillId="0" borderId="16" applyNumberFormat="0" applyFill="0" applyAlignment="0" applyProtection="0">
      <alignment vertical="center"/>
    </xf>
    <xf numFmtId="0" fontId="36" fillId="0" borderId="16" applyNumberFormat="0" applyFill="0" applyAlignment="0" applyProtection="0">
      <alignment vertical="center"/>
    </xf>
    <xf numFmtId="0" fontId="36" fillId="0" borderId="16" applyNumberFormat="0" applyFill="0" applyAlignment="0" applyProtection="0">
      <alignment vertical="center"/>
    </xf>
    <xf numFmtId="0" fontId="36" fillId="0" borderId="16" applyNumberFormat="0" applyFill="0" applyAlignment="0" applyProtection="0">
      <alignment vertical="center"/>
    </xf>
    <xf numFmtId="0" fontId="36" fillId="0" borderId="16" applyNumberFormat="0" applyFill="0" applyAlignment="0" applyProtection="0">
      <alignment vertical="center"/>
    </xf>
    <xf numFmtId="0" fontId="36" fillId="0" borderId="16" applyNumberFormat="0" applyFill="0" applyAlignment="0" applyProtection="0">
      <alignment vertical="center"/>
    </xf>
    <xf numFmtId="0" fontId="36" fillId="0" borderId="16" applyNumberFormat="0" applyFill="0" applyAlignment="0" applyProtection="0">
      <alignment vertical="center"/>
    </xf>
    <xf numFmtId="0" fontId="36" fillId="0" borderId="16" applyNumberFormat="0" applyFill="0" applyAlignment="0" applyProtection="0">
      <alignment vertical="center"/>
    </xf>
    <xf numFmtId="0" fontId="36" fillId="0" borderId="16" applyNumberFormat="0" applyFill="0" applyAlignment="0" applyProtection="0">
      <alignment vertical="center"/>
    </xf>
    <xf numFmtId="0" fontId="36" fillId="0" borderId="16" applyNumberFormat="0" applyFill="0" applyAlignment="0" applyProtection="0">
      <alignment vertical="center"/>
    </xf>
    <xf numFmtId="0" fontId="36" fillId="0" borderId="16" applyNumberFormat="0" applyFill="0" applyAlignment="0" applyProtection="0">
      <alignment vertical="center"/>
    </xf>
    <xf numFmtId="0" fontId="36" fillId="0" borderId="16" applyNumberFormat="0" applyFill="0" applyAlignment="0" applyProtection="0">
      <alignment vertical="center"/>
    </xf>
    <xf numFmtId="0" fontId="36" fillId="0" borderId="16" applyNumberFormat="0" applyFill="0" applyAlignment="0" applyProtection="0">
      <alignment vertical="center"/>
    </xf>
    <xf numFmtId="0" fontId="36" fillId="0" borderId="16" applyNumberFormat="0" applyFill="0" applyAlignment="0" applyProtection="0">
      <alignment vertical="center"/>
    </xf>
    <xf numFmtId="0" fontId="36" fillId="0" borderId="16" applyNumberFormat="0" applyFill="0" applyAlignment="0" applyProtection="0">
      <alignment vertical="center"/>
    </xf>
    <xf numFmtId="0" fontId="36" fillId="0" borderId="16" applyNumberFormat="0" applyFill="0" applyAlignment="0" applyProtection="0">
      <alignment vertical="center"/>
    </xf>
    <xf numFmtId="0" fontId="36" fillId="0" borderId="16" applyNumberFormat="0" applyFill="0" applyAlignment="0" applyProtection="0">
      <alignment vertical="center"/>
    </xf>
    <xf numFmtId="0" fontId="36" fillId="0" borderId="16" applyNumberFormat="0" applyFill="0" applyAlignment="0" applyProtection="0">
      <alignment vertical="center"/>
    </xf>
    <xf numFmtId="0" fontId="36" fillId="0" borderId="16" applyNumberFormat="0" applyFill="0" applyAlignment="0" applyProtection="0">
      <alignment vertical="center"/>
    </xf>
    <xf numFmtId="0" fontId="36" fillId="0" borderId="16" applyNumberFormat="0" applyFill="0" applyAlignment="0" applyProtection="0">
      <alignment vertical="center"/>
    </xf>
    <xf numFmtId="0" fontId="36" fillId="0" borderId="16" applyNumberFormat="0" applyFill="0" applyAlignment="0" applyProtection="0">
      <alignment vertical="center"/>
    </xf>
    <xf numFmtId="0" fontId="36" fillId="0" borderId="16" applyNumberFormat="0" applyFill="0" applyAlignment="0" applyProtection="0">
      <alignment vertical="center"/>
    </xf>
    <xf numFmtId="0" fontId="36" fillId="0" borderId="16" applyNumberFormat="0" applyFill="0" applyAlignment="0" applyProtection="0">
      <alignment vertical="center"/>
    </xf>
    <xf numFmtId="0" fontId="36" fillId="0" borderId="16" applyNumberFormat="0" applyFill="0" applyAlignment="0" applyProtection="0">
      <alignment vertical="center"/>
    </xf>
    <xf numFmtId="0" fontId="36" fillId="0" borderId="16" applyNumberFormat="0" applyFill="0" applyAlignment="0" applyProtection="0">
      <alignment vertical="center"/>
    </xf>
    <xf numFmtId="0" fontId="36" fillId="0" borderId="16" applyNumberFormat="0" applyFill="0" applyAlignment="0" applyProtection="0">
      <alignment vertical="center"/>
    </xf>
    <xf numFmtId="0" fontId="36" fillId="0" borderId="16" applyNumberFormat="0" applyFill="0" applyAlignment="0" applyProtection="0">
      <alignment vertical="center"/>
    </xf>
    <xf numFmtId="0" fontId="36" fillId="0" borderId="16" applyNumberFormat="0" applyFill="0" applyAlignment="0" applyProtection="0">
      <alignment vertical="center"/>
    </xf>
    <xf numFmtId="0" fontId="36" fillId="0" borderId="16" applyNumberFormat="0" applyFill="0" applyAlignment="0" applyProtection="0">
      <alignment vertical="center"/>
    </xf>
    <xf numFmtId="0" fontId="36" fillId="0" borderId="16" applyNumberFormat="0" applyFill="0" applyAlignment="0" applyProtection="0">
      <alignment vertical="center"/>
    </xf>
    <xf numFmtId="0" fontId="36" fillId="0" borderId="16" applyNumberFormat="0" applyFill="0" applyAlignment="0" applyProtection="0">
      <alignment vertical="center"/>
    </xf>
    <xf numFmtId="0" fontId="36" fillId="0" borderId="16" applyNumberFormat="0" applyFill="0" applyAlignment="0" applyProtection="0">
      <alignment vertical="center"/>
    </xf>
    <xf numFmtId="0" fontId="36" fillId="0" borderId="16" applyNumberFormat="0" applyFill="0" applyAlignment="0" applyProtection="0">
      <alignment vertical="center"/>
    </xf>
    <xf numFmtId="0" fontId="36" fillId="0" borderId="16" applyNumberFormat="0" applyFill="0" applyAlignment="0" applyProtection="0">
      <alignment vertical="center"/>
    </xf>
    <xf numFmtId="0" fontId="36" fillId="0" borderId="16" applyNumberFormat="0" applyFill="0" applyAlignment="0" applyProtection="0">
      <alignment vertical="center"/>
    </xf>
    <xf numFmtId="0" fontId="36" fillId="0" borderId="16" applyNumberFormat="0" applyFill="0" applyAlignment="0" applyProtection="0">
      <alignment vertical="center"/>
    </xf>
    <xf numFmtId="0" fontId="36" fillId="0" borderId="16" applyNumberFormat="0" applyFill="0" applyAlignment="0" applyProtection="0">
      <alignment vertical="center"/>
    </xf>
    <xf numFmtId="0" fontId="36" fillId="0" borderId="16" applyNumberFormat="0" applyFill="0" applyAlignment="0" applyProtection="0">
      <alignment vertical="center"/>
    </xf>
    <xf numFmtId="0" fontId="36" fillId="0" borderId="16" applyNumberFormat="0" applyFill="0" applyAlignment="0" applyProtection="0">
      <alignment vertical="center"/>
    </xf>
    <xf numFmtId="0" fontId="36" fillId="0" borderId="16" applyNumberFormat="0" applyFill="0" applyAlignment="0" applyProtection="0">
      <alignment vertical="center"/>
    </xf>
    <xf numFmtId="0" fontId="36" fillId="0" borderId="16" applyNumberFormat="0" applyFill="0" applyAlignment="0" applyProtection="0">
      <alignment vertical="center"/>
    </xf>
    <xf numFmtId="0" fontId="36" fillId="0" borderId="16" applyNumberFormat="0" applyFill="0" applyAlignment="0" applyProtection="0">
      <alignment vertical="center"/>
    </xf>
    <xf numFmtId="0" fontId="36" fillId="0" borderId="16" applyNumberFormat="0" applyFill="0" applyAlignment="0" applyProtection="0">
      <alignment vertical="center"/>
    </xf>
    <xf numFmtId="0" fontId="36" fillId="0" borderId="16" applyNumberFormat="0" applyFill="0" applyAlignment="0" applyProtection="0">
      <alignment vertical="center"/>
    </xf>
    <xf numFmtId="0" fontId="36" fillId="0" borderId="16" applyNumberFormat="0" applyFill="0" applyAlignment="0" applyProtection="0">
      <alignment vertical="center"/>
    </xf>
    <xf numFmtId="0" fontId="36" fillId="0" borderId="16" applyNumberFormat="0" applyFill="0" applyAlignment="0" applyProtection="0">
      <alignment vertical="center"/>
    </xf>
    <xf numFmtId="0" fontId="36" fillId="0" borderId="16" applyNumberFormat="0" applyFill="0" applyAlignment="0" applyProtection="0">
      <alignment vertical="center"/>
    </xf>
    <xf numFmtId="0" fontId="36" fillId="0" borderId="16" applyNumberFormat="0" applyFill="0" applyAlignment="0" applyProtection="0">
      <alignment vertical="center"/>
    </xf>
    <xf numFmtId="0" fontId="36" fillId="0" borderId="16" applyNumberFormat="0" applyFill="0" applyAlignment="0" applyProtection="0">
      <alignment vertical="center"/>
    </xf>
    <xf numFmtId="0" fontId="36" fillId="0" borderId="16" applyNumberFormat="0" applyFill="0" applyAlignment="0" applyProtection="0">
      <alignment vertical="center"/>
    </xf>
    <xf numFmtId="0" fontId="36" fillId="0" borderId="16" applyNumberFormat="0" applyFill="0" applyAlignment="0" applyProtection="0">
      <alignment vertical="center"/>
    </xf>
    <xf numFmtId="0" fontId="36" fillId="0" borderId="16" applyNumberFormat="0" applyFill="0" applyAlignment="0" applyProtection="0">
      <alignment vertical="center"/>
    </xf>
    <xf numFmtId="0" fontId="36" fillId="0" borderId="16" applyNumberFormat="0" applyFill="0" applyAlignment="0" applyProtection="0">
      <alignment vertical="center"/>
    </xf>
    <xf numFmtId="0" fontId="36" fillId="0" borderId="16" applyNumberFormat="0" applyFill="0" applyAlignment="0" applyProtection="0">
      <alignment vertical="center"/>
    </xf>
    <xf numFmtId="0" fontId="36" fillId="0" borderId="16" applyNumberFormat="0" applyFill="0" applyAlignment="0" applyProtection="0">
      <alignment vertical="center"/>
    </xf>
    <xf numFmtId="0" fontId="36" fillId="0" borderId="16" applyNumberFormat="0" applyFill="0" applyAlignment="0" applyProtection="0">
      <alignment vertical="center"/>
    </xf>
    <xf numFmtId="0" fontId="36" fillId="0" borderId="16" applyNumberFormat="0" applyFill="0" applyAlignment="0" applyProtection="0">
      <alignment vertical="center"/>
    </xf>
    <xf numFmtId="0" fontId="36" fillId="0" borderId="16" applyNumberFormat="0" applyFill="0" applyAlignment="0" applyProtection="0">
      <alignment vertical="center"/>
    </xf>
    <xf numFmtId="0" fontId="36" fillId="0" borderId="16" applyNumberFormat="0" applyFill="0" applyAlignment="0" applyProtection="0">
      <alignment vertical="center"/>
    </xf>
    <xf numFmtId="0" fontId="36" fillId="0" borderId="16" applyNumberFormat="0" applyFill="0" applyAlignment="0" applyProtection="0">
      <alignment vertical="center"/>
    </xf>
    <xf numFmtId="0" fontId="36" fillId="0" borderId="16" applyNumberFormat="0" applyFill="0" applyAlignment="0" applyProtection="0">
      <alignment vertical="center"/>
    </xf>
    <xf numFmtId="0" fontId="36" fillId="0" borderId="16" applyNumberFormat="0" applyFill="0" applyAlignment="0" applyProtection="0">
      <alignment vertical="center"/>
    </xf>
    <xf numFmtId="0" fontId="36" fillId="0" borderId="16" applyNumberFormat="0" applyFill="0" applyAlignment="0" applyProtection="0">
      <alignment vertical="center"/>
    </xf>
    <xf numFmtId="0" fontId="36" fillId="0" borderId="16" applyNumberFormat="0" applyFill="0" applyAlignment="0" applyProtection="0">
      <alignment vertical="center"/>
    </xf>
    <xf numFmtId="0" fontId="36" fillId="0" borderId="16" applyNumberFormat="0" applyFill="0" applyAlignment="0" applyProtection="0">
      <alignment vertical="center"/>
    </xf>
    <xf numFmtId="0" fontId="36" fillId="0" borderId="16" applyNumberFormat="0" applyFill="0" applyAlignment="0" applyProtection="0">
      <alignment vertical="center"/>
    </xf>
    <xf numFmtId="0" fontId="36" fillId="0" borderId="16" applyNumberFormat="0" applyFill="0" applyAlignment="0" applyProtection="0">
      <alignment vertical="center"/>
    </xf>
    <xf numFmtId="0" fontId="36" fillId="0" borderId="16" applyNumberFormat="0" applyFill="0" applyAlignment="0" applyProtection="0">
      <alignment vertical="center"/>
    </xf>
    <xf numFmtId="0" fontId="36" fillId="0" borderId="16" applyNumberFormat="0" applyFill="0" applyAlignment="0" applyProtection="0">
      <alignment vertical="center"/>
    </xf>
    <xf numFmtId="0" fontId="36" fillId="0" borderId="16" applyNumberFormat="0" applyFill="0" applyAlignment="0" applyProtection="0">
      <alignment vertical="center"/>
    </xf>
    <xf numFmtId="0" fontId="36" fillId="0" borderId="16" applyNumberFormat="0" applyFill="0" applyAlignment="0" applyProtection="0">
      <alignment vertical="center"/>
    </xf>
    <xf numFmtId="0" fontId="36" fillId="0" borderId="16" applyNumberFormat="0" applyFill="0" applyAlignment="0" applyProtection="0">
      <alignment vertical="center"/>
    </xf>
    <xf numFmtId="0" fontId="36" fillId="0" borderId="16" applyNumberFormat="0" applyFill="0" applyAlignment="0" applyProtection="0">
      <alignment vertical="center"/>
    </xf>
    <xf numFmtId="0" fontId="36" fillId="0" borderId="16" applyNumberFormat="0" applyFill="0" applyAlignment="0" applyProtection="0">
      <alignment vertical="center"/>
    </xf>
    <xf numFmtId="0" fontId="36" fillId="0" borderId="16" applyNumberFormat="0" applyFill="0" applyAlignment="0" applyProtection="0">
      <alignment vertical="center"/>
    </xf>
    <xf numFmtId="0" fontId="36" fillId="0" borderId="16" applyNumberFormat="0" applyFill="0" applyAlignment="0" applyProtection="0">
      <alignment vertical="center"/>
    </xf>
    <xf numFmtId="0" fontId="36" fillId="0" borderId="16" applyNumberFormat="0" applyFill="0" applyAlignment="0" applyProtection="0">
      <alignment vertical="center"/>
    </xf>
    <xf numFmtId="0" fontId="36" fillId="0" borderId="16" applyNumberFormat="0" applyFill="0" applyAlignment="0" applyProtection="0">
      <alignment vertical="center"/>
    </xf>
    <xf numFmtId="0" fontId="36" fillId="0" borderId="16" applyNumberFormat="0" applyFill="0" applyAlignment="0" applyProtection="0">
      <alignment vertical="center"/>
    </xf>
    <xf numFmtId="0" fontId="36" fillId="0" borderId="16" applyNumberFormat="0" applyFill="0" applyAlignment="0" applyProtection="0">
      <alignment vertical="center"/>
    </xf>
    <xf numFmtId="0" fontId="36" fillId="0" borderId="16" applyNumberFormat="0" applyFill="0" applyAlignment="0" applyProtection="0">
      <alignment vertical="center"/>
    </xf>
    <xf numFmtId="0" fontId="36" fillId="0" borderId="16" applyNumberFormat="0" applyFill="0" applyAlignment="0" applyProtection="0">
      <alignment vertical="center"/>
    </xf>
    <xf numFmtId="0" fontId="36" fillId="0" borderId="16" applyNumberFormat="0" applyFill="0" applyAlignment="0" applyProtection="0">
      <alignment vertical="center"/>
    </xf>
    <xf numFmtId="0" fontId="36" fillId="0" borderId="16" applyNumberFormat="0" applyFill="0" applyAlignment="0" applyProtection="0">
      <alignment vertical="center"/>
    </xf>
    <xf numFmtId="0" fontId="36" fillId="0" borderId="16" applyNumberFormat="0" applyFill="0" applyAlignment="0" applyProtection="0">
      <alignment vertical="center"/>
    </xf>
    <xf numFmtId="0" fontId="36" fillId="0" borderId="16" applyNumberFormat="0" applyFill="0" applyAlignment="0" applyProtection="0">
      <alignment vertical="center"/>
    </xf>
    <xf numFmtId="0" fontId="36" fillId="0" borderId="16" applyNumberFormat="0" applyFill="0" applyAlignment="0" applyProtection="0">
      <alignment vertical="center"/>
    </xf>
    <xf numFmtId="0" fontId="36" fillId="0" borderId="16" applyNumberFormat="0" applyFill="0" applyAlignment="0" applyProtection="0">
      <alignment vertical="center"/>
    </xf>
    <xf numFmtId="0" fontId="36" fillId="0" borderId="16" applyNumberFormat="0" applyFill="0" applyAlignment="0" applyProtection="0">
      <alignment vertical="center"/>
    </xf>
    <xf numFmtId="0" fontId="36" fillId="0" borderId="16" applyNumberFormat="0" applyFill="0" applyAlignment="0" applyProtection="0">
      <alignment vertical="center"/>
    </xf>
    <xf numFmtId="0" fontId="36" fillId="0" borderId="16" applyNumberFormat="0" applyFill="0" applyAlignment="0" applyProtection="0">
      <alignment vertical="center"/>
    </xf>
    <xf numFmtId="0" fontId="36" fillId="0" borderId="16" applyNumberFormat="0" applyFill="0" applyAlignment="0" applyProtection="0">
      <alignment vertical="center"/>
    </xf>
    <xf numFmtId="0" fontId="36" fillId="0" borderId="16" applyNumberFormat="0" applyFill="0" applyAlignment="0" applyProtection="0">
      <alignment vertical="center"/>
    </xf>
    <xf numFmtId="0" fontId="36" fillId="0" borderId="16" applyNumberFormat="0" applyFill="0" applyAlignment="0" applyProtection="0">
      <alignment vertical="center"/>
    </xf>
    <xf numFmtId="0" fontId="36" fillId="0" borderId="16" applyNumberFormat="0" applyFill="0" applyAlignment="0" applyProtection="0">
      <alignment vertical="center"/>
    </xf>
    <xf numFmtId="0" fontId="36" fillId="0" borderId="16" applyNumberFormat="0" applyFill="0" applyAlignment="0" applyProtection="0">
      <alignment vertical="center"/>
    </xf>
    <xf numFmtId="0" fontId="36" fillId="0" borderId="16" applyNumberFormat="0" applyFill="0" applyAlignment="0" applyProtection="0">
      <alignment vertical="center"/>
    </xf>
    <xf numFmtId="0" fontId="36" fillId="0" borderId="16" applyNumberFormat="0" applyFill="0" applyAlignment="0" applyProtection="0">
      <alignment vertical="center"/>
    </xf>
    <xf numFmtId="0" fontId="36" fillId="0" borderId="16" applyNumberFormat="0" applyFill="0" applyAlignment="0" applyProtection="0">
      <alignment vertical="center"/>
    </xf>
    <xf numFmtId="0" fontId="36" fillId="0" borderId="16" applyNumberFormat="0" applyFill="0" applyAlignment="0" applyProtection="0">
      <alignment vertical="center"/>
    </xf>
    <xf numFmtId="0" fontId="36" fillId="0" borderId="16" applyNumberFormat="0" applyFill="0" applyAlignment="0" applyProtection="0">
      <alignment vertical="center"/>
    </xf>
    <xf numFmtId="0" fontId="36" fillId="0" borderId="16" applyNumberFormat="0" applyFill="0" applyAlignment="0" applyProtection="0">
      <alignment vertical="center"/>
    </xf>
    <xf numFmtId="0" fontId="36" fillId="0" borderId="16" applyNumberFormat="0" applyFill="0" applyAlignment="0" applyProtection="0">
      <alignment vertical="center"/>
    </xf>
    <xf numFmtId="0" fontId="36" fillId="0" borderId="16" applyNumberFormat="0" applyFill="0" applyAlignment="0" applyProtection="0">
      <alignment vertical="center"/>
    </xf>
    <xf numFmtId="0" fontId="36" fillId="0" borderId="16" applyNumberFormat="0" applyFill="0" applyAlignment="0" applyProtection="0">
      <alignment vertical="center"/>
    </xf>
    <xf numFmtId="0" fontId="36" fillId="0" borderId="16" applyNumberFormat="0" applyFill="0" applyAlignment="0" applyProtection="0">
      <alignment vertical="center"/>
    </xf>
    <xf numFmtId="0" fontId="36" fillId="0" borderId="16" applyNumberFormat="0" applyFill="0" applyAlignment="0" applyProtection="0">
      <alignment vertical="center"/>
    </xf>
    <xf numFmtId="0" fontId="36" fillId="0" borderId="16" applyNumberFormat="0" applyFill="0" applyAlignment="0" applyProtection="0">
      <alignment vertical="center"/>
    </xf>
    <xf numFmtId="0" fontId="36" fillId="0" borderId="16" applyNumberFormat="0" applyFill="0" applyAlignment="0" applyProtection="0">
      <alignment vertical="center"/>
    </xf>
    <xf numFmtId="0" fontId="36" fillId="0" borderId="16" applyNumberFormat="0" applyFill="0" applyAlignment="0" applyProtection="0">
      <alignment vertical="center"/>
    </xf>
    <xf numFmtId="0" fontId="36" fillId="0" borderId="16" applyNumberFormat="0" applyFill="0" applyAlignment="0" applyProtection="0">
      <alignment vertical="center"/>
    </xf>
    <xf numFmtId="0" fontId="36" fillId="0" borderId="16" applyNumberFormat="0" applyFill="0" applyAlignment="0" applyProtection="0">
      <alignment vertical="center"/>
    </xf>
    <xf numFmtId="0" fontId="36" fillId="0" borderId="16" applyNumberFormat="0" applyFill="0" applyAlignment="0" applyProtection="0">
      <alignment vertical="center"/>
    </xf>
    <xf numFmtId="0" fontId="36" fillId="0" borderId="16" applyNumberFormat="0" applyFill="0" applyAlignment="0" applyProtection="0">
      <alignment vertical="center"/>
    </xf>
    <xf numFmtId="0" fontId="36" fillId="0" borderId="16" applyNumberFormat="0" applyFill="0" applyAlignment="0" applyProtection="0">
      <alignment vertical="center"/>
    </xf>
    <xf numFmtId="0" fontId="36" fillId="0" borderId="16" applyNumberFormat="0" applyFill="0" applyAlignment="0" applyProtection="0">
      <alignment vertical="center"/>
    </xf>
    <xf numFmtId="0" fontId="36" fillId="0" borderId="16" applyNumberFormat="0" applyFill="0" applyAlignment="0" applyProtection="0">
      <alignment vertical="center"/>
    </xf>
    <xf numFmtId="0" fontId="36" fillId="0" borderId="16" applyNumberFormat="0" applyFill="0" applyAlignment="0" applyProtection="0">
      <alignment vertical="center"/>
    </xf>
    <xf numFmtId="0" fontId="36" fillId="0" borderId="16" applyNumberFormat="0" applyFill="0" applyAlignment="0" applyProtection="0">
      <alignment vertical="center"/>
    </xf>
    <xf numFmtId="0" fontId="36" fillId="0" borderId="16" applyNumberFormat="0" applyFill="0" applyAlignment="0" applyProtection="0">
      <alignment vertical="center"/>
    </xf>
    <xf numFmtId="0" fontId="36" fillId="0" borderId="16" applyNumberFormat="0" applyFill="0" applyAlignment="0" applyProtection="0">
      <alignment vertical="center"/>
    </xf>
    <xf numFmtId="0" fontId="36" fillId="0" borderId="16" applyNumberFormat="0" applyFill="0" applyAlignment="0" applyProtection="0">
      <alignment vertical="center"/>
    </xf>
    <xf numFmtId="0" fontId="36" fillId="0" borderId="16" applyNumberFormat="0" applyFill="0" applyAlignment="0" applyProtection="0">
      <alignment vertical="center"/>
    </xf>
    <xf numFmtId="0" fontId="36" fillId="0" borderId="16" applyNumberFormat="0" applyFill="0" applyAlignment="0" applyProtection="0">
      <alignment vertical="center"/>
    </xf>
    <xf numFmtId="0" fontId="36" fillId="0" borderId="16" applyNumberFormat="0" applyFill="0" applyAlignment="0" applyProtection="0">
      <alignment vertical="center"/>
    </xf>
    <xf numFmtId="0" fontId="36" fillId="0" borderId="16" applyNumberFormat="0" applyFill="0" applyAlignment="0" applyProtection="0">
      <alignment vertical="center"/>
    </xf>
    <xf numFmtId="0" fontId="36" fillId="0" borderId="16" applyNumberFormat="0" applyFill="0" applyAlignment="0" applyProtection="0">
      <alignment vertical="center"/>
    </xf>
    <xf numFmtId="0" fontId="36" fillId="0" borderId="16" applyNumberFormat="0" applyFill="0" applyAlignment="0" applyProtection="0">
      <alignment vertical="center"/>
    </xf>
    <xf numFmtId="0" fontId="36" fillId="0" borderId="16" applyNumberFormat="0" applyFill="0" applyAlignment="0" applyProtection="0">
      <alignment vertical="center"/>
    </xf>
    <xf numFmtId="0" fontId="36" fillId="0" borderId="16" applyNumberFormat="0" applyFill="0" applyAlignment="0" applyProtection="0">
      <alignment vertical="center"/>
    </xf>
    <xf numFmtId="0" fontId="36" fillId="0" borderId="16" applyNumberFormat="0" applyFill="0" applyAlignment="0" applyProtection="0">
      <alignment vertical="center"/>
    </xf>
    <xf numFmtId="0" fontId="36" fillId="0" borderId="16" applyNumberFormat="0" applyFill="0" applyAlignment="0" applyProtection="0">
      <alignment vertical="center"/>
    </xf>
    <xf numFmtId="0" fontId="36" fillId="0" borderId="16" applyNumberFormat="0" applyFill="0" applyAlignment="0" applyProtection="0">
      <alignment vertical="center"/>
    </xf>
    <xf numFmtId="0" fontId="36" fillId="0" borderId="16" applyNumberFormat="0" applyFill="0" applyAlignment="0" applyProtection="0">
      <alignment vertical="center"/>
    </xf>
    <xf numFmtId="0" fontId="36" fillId="0" borderId="16" applyNumberFormat="0" applyFill="0" applyAlignment="0" applyProtection="0">
      <alignment vertical="center"/>
    </xf>
    <xf numFmtId="0" fontId="36" fillId="0" borderId="16" applyNumberFormat="0" applyFill="0" applyAlignment="0" applyProtection="0">
      <alignment vertical="center"/>
    </xf>
    <xf numFmtId="0" fontId="36" fillId="0" borderId="16" applyNumberFormat="0" applyFill="0" applyAlignment="0" applyProtection="0">
      <alignment vertical="center"/>
    </xf>
    <xf numFmtId="0" fontId="36" fillId="0" borderId="16" applyNumberFormat="0" applyFill="0" applyAlignment="0" applyProtection="0">
      <alignment vertical="center"/>
    </xf>
    <xf numFmtId="0" fontId="36" fillId="0" borderId="16" applyNumberFormat="0" applyFill="0" applyAlignment="0" applyProtection="0">
      <alignment vertical="center"/>
    </xf>
    <xf numFmtId="0" fontId="36" fillId="0" borderId="16" applyNumberFormat="0" applyFill="0" applyAlignment="0" applyProtection="0">
      <alignment vertical="center"/>
    </xf>
    <xf numFmtId="0" fontId="36" fillId="0" borderId="16" applyNumberFormat="0" applyFill="0" applyAlignment="0" applyProtection="0">
      <alignment vertical="center"/>
    </xf>
    <xf numFmtId="0" fontId="36" fillId="0" borderId="16" applyNumberFormat="0" applyFill="0" applyAlignment="0" applyProtection="0">
      <alignment vertical="center"/>
    </xf>
    <xf numFmtId="0" fontId="36" fillId="0" borderId="16" applyNumberFormat="0" applyFill="0" applyAlignment="0" applyProtection="0">
      <alignment vertical="center"/>
    </xf>
    <xf numFmtId="0" fontId="36" fillId="0" borderId="16" applyNumberFormat="0" applyFill="0" applyAlignment="0" applyProtection="0">
      <alignment vertical="center"/>
    </xf>
    <xf numFmtId="0" fontId="36" fillId="0" borderId="16" applyNumberFormat="0" applyFill="0" applyAlignment="0" applyProtection="0">
      <alignment vertical="center"/>
    </xf>
    <xf numFmtId="0" fontId="36" fillId="0" borderId="16" applyNumberFormat="0" applyFill="0" applyAlignment="0" applyProtection="0">
      <alignment vertical="center"/>
    </xf>
    <xf numFmtId="0" fontId="36" fillId="0" borderId="16" applyNumberFormat="0" applyFill="0" applyAlignment="0" applyProtection="0">
      <alignment vertical="center"/>
    </xf>
    <xf numFmtId="0" fontId="36" fillId="0" borderId="16" applyNumberFormat="0" applyFill="0" applyAlignment="0" applyProtection="0">
      <alignment vertical="center"/>
    </xf>
    <xf numFmtId="0" fontId="36" fillId="0" borderId="16" applyNumberFormat="0" applyFill="0" applyAlignment="0" applyProtection="0">
      <alignment vertical="center"/>
    </xf>
    <xf numFmtId="0" fontId="36" fillId="0" borderId="16" applyNumberFormat="0" applyFill="0" applyAlignment="0" applyProtection="0">
      <alignment vertical="center"/>
    </xf>
    <xf numFmtId="0" fontId="36" fillId="0" borderId="16" applyNumberFormat="0" applyFill="0" applyAlignment="0" applyProtection="0">
      <alignment vertical="center"/>
    </xf>
    <xf numFmtId="0" fontId="36" fillId="0" borderId="16" applyNumberFormat="0" applyFill="0" applyAlignment="0" applyProtection="0">
      <alignment vertical="center"/>
    </xf>
    <xf numFmtId="0" fontId="36" fillId="0" borderId="16" applyNumberFormat="0" applyFill="0" applyAlignment="0" applyProtection="0">
      <alignment vertical="center"/>
    </xf>
    <xf numFmtId="0" fontId="36" fillId="0" borderId="16" applyNumberFormat="0" applyFill="0" applyAlignment="0" applyProtection="0">
      <alignment vertical="center"/>
    </xf>
    <xf numFmtId="0" fontId="36" fillId="0" borderId="16" applyNumberFormat="0" applyFill="0" applyAlignment="0" applyProtection="0">
      <alignment vertical="center"/>
    </xf>
    <xf numFmtId="0" fontId="36" fillId="0" borderId="16" applyNumberFormat="0" applyFill="0" applyAlignment="0" applyProtection="0">
      <alignment vertical="center"/>
    </xf>
    <xf numFmtId="0" fontId="36" fillId="0" borderId="16" applyNumberFormat="0" applyFill="0" applyAlignment="0" applyProtection="0">
      <alignment vertical="center"/>
    </xf>
    <xf numFmtId="0" fontId="36" fillId="0" borderId="16" applyNumberFormat="0" applyFill="0" applyAlignment="0" applyProtection="0">
      <alignment vertical="center"/>
    </xf>
    <xf numFmtId="0" fontId="36" fillId="0" borderId="16" applyNumberFormat="0" applyFill="0" applyAlignment="0" applyProtection="0">
      <alignment vertical="center"/>
    </xf>
    <xf numFmtId="0" fontId="36" fillId="0" borderId="16" applyNumberFormat="0" applyFill="0" applyAlignment="0" applyProtection="0">
      <alignment vertical="center"/>
    </xf>
    <xf numFmtId="0" fontId="36" fillId="0" borderId="16" applyNumberFormat="0" applyFill="0" applyAlignment="0" applyProtection="0">
      <alignment vertical="center"/>
    </xf>
    <xf numFmtId="0" fontId="36" fillId="0" borderId="16" applyNumberFormat="0" applyFill="0" applyAlignment="0" applyProtection="0">
      <alignment vertical="center"/>
    </xf>
    <xf numFmtId="0" fontId="36" fillId="0" borderId="16" applyNumberFormat="0" applyFill="0" applyAlignment="0" applyProtection="0">
      <alignment vertical="center"/>
    </xf>
    <xf numFmtId="0" fontId="36" fillId="0" borderId="16" applyNumberFormat="0" applyFill="0" applyAlignment="0" applyProtection="0">
      <alignment vertical="center"/>
    </xf>
    <xf numFmtId="0" fontId="36" fillId="0" borderId="16" applyNumberFormat="0" applyFill="0" applyAlignment="0" applyProtection="0">
      <alignment vertical="center"/>
    </xf>
    <xf numFmtId="0" fontId="36" fillId="0" borderId="16" applyNumberFormat="0" applyFill="0" applyAlignment="0" applyProtection="0">
      <alignment vertical="center"/>
    </xf>
    <xf numFmtId="0" fontId="36" fillId="0" borderId="16" applyNumberFormat="0" applyFill="0" applyAlignment="0" applyProtection="0">
      <alignment vertical="center"/>
    </xf>
    <xf numFmtId="0" fontId="36" fillId="0" borderId="16" applyNumberFormat="0" applyFill="0" applyAlignment="0" applyProtection="0">
      <alignment vertical="center"/>
    </xf>
    <xf numFmtId="0" fontId="36" fillId="0" borderId="16" applyNumberFormat="0" applyFill="0" applyAlignment="0" applyProtection="0">
      <alignment vertical="center"/>
    </xf>
    <xf numFmtId="0" fontId="36" fillId="0" borderId="16" applyNumberFormat="0" applyFill="0" applyAlignment="0" applyProtection="0">
      <alignment vertical="center"/>
    </xf>
    <xf numFmtId="0" fontId="36" fillId="0" borderId="16" applyNumberFormat="0" applyFill="0" applyAlignment="0" applyProtection="0">
      <alignment vertical="center"/>
    </xf>
    <xf numFmtId="0" fontId="36" fillId="0" borderId="16" applyNumberFormat="0" applyFill="0" applyAlignment="0" applyProtection="0">
      <alignment vertical="center"/>
    </xf>
    <xf numFmtId="0" fontId="36" fillId="0" borderId="16" applyNumberFormat="0" applyFill="0" applyAlignment="0" applyProtection="0">
      <alignment vertical="center"/>
    </xf>
    <xf numFmtId="0" fontId="36" fillId="0" borderId="16" applyNumberFormat="0" applyFill="0" applyAlignment="0" applyProtection="0">
      <alignment vertical="center"/>
    </xf>
    <xf numFmtId="0" fontId="36" fillId="0" borderId="16" applyNumberFormat="0" applyFill="0" applyAlignment="0" applyProtection="0">
      <alignment vertical="center"/>
    </xf>
    <xf numFmtId="0" fontId="36" fillId="0" borderId="16" applyNumberFormat="0" applyFill="0" applyAlignment="0" applyProtection="0">
      <alignment vertical="center"/>
    </xf>
    <xf numFmtId="0" fontId="36" fillId="0" borderId="16" applyNumberFormat="0" applyFill="0" applyAlignment="0" applyProtection="0">
      <alignment vertical="center"/>
    </xf>
    <xf numFmtId="0" fontId="36" fillId="0" borderId="16" applyNumberFormat="0" applyFill="0" applyAlignment="0" applyProtection="0">
      <alignment vertical="center"/>
    </xf>
    <xf numFmtId="0" fontId="36" fillId="0" borderId="16" applyNumberFormat="0" applyFill="0" applyAlignment="0" applyProtection="0">
      <alignment vertical="center"/>
    </xf>
    <xf numFmtId="0" fontId="36" fillId="0" borderId="16" applyNumberFormat="0" applyFill="0" applyAlignment="0" applyProtection="0">
      <alignment vertical="center"/>
    </xf>
    <xf numFmtId="0" fontId="36" fillId="0" borderId="16" applyNumberFormat="0" applyFill="0" applyAlignment="0" applyProtection="0">
      <alignment vertical="center"/>
    </xf>
    <xf numFmtId="0" fontId="36" fillId="0" borderId="16" applyNumberFormat="0" applyFill="0" applyAlignment="0" applyProtection="0">
      <alignment vertical="center"/>
    </xf>
    <xf numFmtId="0" fontId="36" fillId="0" borderId="16" applyNumberFormat="0" applyFill="0" applyAlignment="0" applyProtection="0">
      <alignment vertical="center"/>
    </xf>
    <xf numFmtId="0" fontId="36" fillId="0" borderId="16" applyNumberFormat="0" applyFill="0" applyAlignment="0" applyProtection="0">
      <alignment vertical="center"/>
    </xf>
    <xf numFmtId="0" fontId="36" fillId="0" borderId="16" applyNumberFormat="0" applyFill="0" applyAlignment="0" applyProtection="0">
      <alignment vertical="center"/>
    </xf>
    <xf numFmtId="0" fontId="36" fillId="0" borderId="16" applyNumberFormat="0" applyFill="0" applyAlignment="0" applyProtection="0">
      <alignment vertical="center"/>
    </xf>
    <xf numFmtId="0" fontId="36" fillId="0" borderId="16" applyNumberFormat="0" applyFill="0" applyAlignment="0" applyProtection="0">
      <alignment vertical="center"/>
    </xf>
    <xf numFmtId="0" fontId="36" fillId="0" borderId="16" applyNumberFormat="0" applyFill="0" applyAlignment="0" applyProtection="0">
      <alignment vertical="center"/>
    </xf>
    <xf numFmtId="0" fontId="36" fillId="0" borderId="16" applyNumberFormat="0" applyFill="0" applyAlignment="0" applyProtection="0">
      <alignment vertical="center"/>
    </xf>
    <xf numFmtId="0" fontId="36" fillId="0" borderId="16" applyNumberFormat="0" applyFill="0" applyAlignment="0" applyProtection="0">
      <alignment vertical="center"/>
    </xf>
    <xf numFmtId="0" fontId="36" fillId="0" borderId="16" applyNumberFormat="0" applyFill="0" applyAlignment="0" applyProtection="0">
      <alignment vertical="center"/>
    </xf>
    <xf numFmtId="0" fontId="36" fillId="0" borderId="16" applyNumberFormat="0" applyFill="0" applyAlignment="0" applyProtection="0">
      <alignment vertical="center"/>
    </xf>
    <xf numFmtId="0" fontId="36" fillId="0" borderId="16" applyNumberFormat="0" applyFill="0" applyAlignment="0" applyProtection="0">
      <alignment vertical="center"/>
    </xf>
    <xf numFmtId="0" fontId="36" fillId="0" borderId="16" applyNumberFormat="0" applyFill="0" applyAlignment="0" applyProtection="0">
      <alignment vertical="center"/>
    </xf>
    <xf numFmtId="0" fontId="36" fillId="0" borderId="16" applyNumberFormat="0" applyFill="0" applyAlignment="0" applyProtection="0">
      <alignment vertical="center"/>
    </xf>
    <xf numFmtId="0" fontId="36" fillId="0" borderId="16" applyNumberFormat="0" applyFill="0" applyAlignment="0" applyProtection="0">
      <alignment vertical="center"/>
    </xf>
    <xf numFmtId="0" fontId="36" fillId="0" borderId="16" applyNumberFormat="0" applyFill="0" applyAlignment="0" applyProtection="0">
      <alignment vertical="center"/>
    </xf>
    <xf numFmtId="0" fontId="36" fillId="0" borderId="16" applyNumberFormat="0" applyFill="0" applyAlignment="0" applyProtection="0">
      <alignment vertical="center"/>
    </xf>
    <xf numFmtId="0" fontId="36" fillId="0" borderId="16" applyNumberFormat="0" applyFill="0" applyAlignment="0" applyProtection="0">
      <alignment vertical="center"/>
    </xf>
    <xf numFmtId="0" fontId="36" fillId="0" borderId="16" applyNumberFormat="0" applyFill="0" applyAlignment="0" applyProtection="0">
      <alignment vertical="center"/>
    </xf>
    <xf numFmtId="0" fontId="36" fillId="0" borderId="16" applyNumberFormat="0" applyFill="0" applyAlignment="0" applyProtection="0">
      <alignment vertical="center"/>
    </xf>
    <xf numFmtId="0" fontId="36" fillId="0" borderId="16" applyNumberFormat="0" applyFill="0" applyAlignment="0" applyProtection="0">
      <alignment vertical="center"/>
    </xf>
    <xf numFmtId="0" fontId="36" fillId="0" borderId="16" applyNumberFormat="0" applyFill="0" applyAlignment="0" applyProtection="0">
      <alignment vertical="center"/>
    </xf>
    <xf numFmtId="0" fontId="36" fillId="0" borderId="16" applyNumberFormat="0" applyFill="0" applyAlignment="0" applyProtection="0">
      <alignment vertical="center"/>
    </xf>
    <xf numFmtId="0" fontId="36" fillId="0" borderId="16" applyNumberFormat="0" applyFill="0" applyAlignment="0" applyProtection="0">
      <alignment vertical="center"/>
    </xf>
    <xf numFmtId="0" fontId="36" fillId="0" borderId="16" applyNumberFormat="0" applyFill="0" applyAlignment="0" applyProtection="0">
      <alignment vertical="center"/>
    </xf>
    <xf numFmtId="0" fontId="36" fillId="0" borderId="16" applyNumberFormat="0" applyFill="0" applyAlignment="0" applyProtection="0">
      <alignment vertical="center"/>
    </xf>
    <xf numFmtId="0" fontId="36" fillId="0" borderId="16" applyNumberFormat="0" applyFill="0" applyAlignment="0" applyProtection="0">
      <alignment vertical="center"/>
    </xf>
    <xf numFmtId="0" fontId="36" fillId="0" borderId="16" applyNumberFormat="0" applyFill="0" applyAlignment="0" applyProtection="0">
      <alignment vertical="center"/>
    </xf>
    <xf numFmtId="0" fontId="36" fillId="0" borderId="16" applyNumberFormat="0" applyFill="0" applyAlignment="0" applyProtection="0">
      <alignment vertical="center"/>
    </xf>
    <xf numFmtId="0" fontId="36" fillId="0" borderId="16" applyNumberFormat="0" applyFill="0" applyAlignment="0" applyProtection="0">
      <alignment vertical="center"/>
    </xf>
    <xf numFmtId="0" fontId="36" fillId="0" borderId="16" applyNumberFormat="0" applyFill="0" applyAlignment="0" applyProtection="0">
      <alignment vertical="center"/>
    </xf>
    <xf numFmtId="0" fontId="36" fillId="0" borderId="16" applyNumberFormat="0" applyFill="0" applyAlignment="0" applyProtection="0">
      <alignment vertical="center"/>
    </xf>
    <xf numFmtId="0" fontId="36" fillId="0" borderId="16" applyNumberFormat="0" applyFill="0" applyAlignment="0" applyProtection="0">
      <alignment vertical="center"/>
    </xf>
    <xf numFmtId="0" fontId="36" fillId="0" borderId="16" applyNumberFormat="0" applyFill="0" applyAlignment="0" applyProtection="0">
      <alignment vertical="center"/>
    </xf>
    <xf numFmtId="0" fontId="36" fillId="0" borderId="16" applyNumberFormat="0" applyFill="0" applyAlignment="0" applyProtection="0">
      <alignment vertical="center"/>
    </xf>
    <xf numFmtId="0" fontId="36" fillId="0" borderId="16" applyNumberFormat="0" applyFill="0" applyAlignment="0" applyProtection="0">
      <alignment vertical="center"/>
    </xf>
    <xf numFmtId="0" fontId="36" fillId="0" borderId="16" applyNumberFormat="0" applyFill="0" applyAlignment="0" applyProtection="0">
      <alignment vertical="center"/>
    </xf>
    <xf numFmtId="0" fontId="36" fillId="0" borderId="16" applyNumberFormat="0" applyFill="0" applyAlignment="0" applyProtection="0">
      <alignment vertical="center"/>
    </xf>
    <xf numFmtId="0" fontId="36" fillId="0" borderId="16" applyNumberFormat="0" applyFill="0" applyAlignment="0" applyProtection="0">
      <alignment vertical="center"/>
    </xf>
    <xf numFmtId="0" fontId="36" fillId="0" borderId="16" applyNumberFormat="0" applyFill="0" applyAlignment="0" applyProtection="0">
      <alignment vertical="center"/>
    </xf>
    <xf numFmtId="0" fontId="36" fillId="0" borderId="16" applyNumberFormat="0" applyFill="0" applyAlignment="0" applyProtection="0">
      <alignment vertical="center"/>
    </xf>
    <xf numFmtId="0" fontId="36" fillId="0" borderId="16" applyNumberFormat="0" applyFill="0" applyAlignment="0" applyProtection="0">
      <alignment vertical="center"/>
    </xf>
    <xf numFmtId="0" fontId="36" fillId="0" borderId="16" applyNumberFormat="0" applyFill="0" applyAlignment="0" applyProtection="0">
      <alignment vertical="center"/>
    </xf>
    <xf numFmtId="0" fontId="36" fillId="0" borderId="16" applyNumberFormat="0" applyFill="0" applyAlignment="0" applyProtection="0">
      <alignment vertical="center"/>
    </xf>
    <xf numFmtId="0" fontId="36" fillId="0" borderId="16" applyNumberFormat="0" applyFill="0" applyAlignment="0" applyProtection="0">
      <alignment vertical="center"/>
    </xf>
    <xf numFmtId="0" fontId="36" fillId="0" borderId="16" applyNumberFormat="0" applyFill="0" applyAlignment="0" applyProtection="0">
      <alignment vertical="center"/>
    </xf>
    <xf numFmtId="0" fontId="36" fillId="0" borderId="16" applyNumberFormat="0" applyFill="0" applyAlignment="0" applyProtection="0">
      <alignment vertical="center"/>
    </xf>
    <xf numFmtId="0" fontId="36" fillId="0" borderId="16" applyNumberFormat="0" applyFill="0" applyAlignment="0" applyProtection="0">
      <alignment vertical="center"/>
    </xf>
    <xf numFmtId="0" fontId="36" fillId="0" borderId="16" applyNumberFormat="0" applyFill="0" applyAlignment="0" applyProtection="0">
      <alignment vertical="center"/>
    </xf>
    <xf numFmtId="0" fontId="36" fillId="0" borderId="16" applyNumberFormat="0" applyFill="0" applyAlignment="0" applyProtection="0">
      <alignment vertical="center"/>
    </xf>
    <xf numFmtId="0" fontId="36" fillId="0" borderId="16" applyNumberFormat="0" applyFill="0" applyAlignment="0" applyProtection="0">
      <alignment vertical="center"/>
    </xf>
    <xf numFmtId="0" fontId="36" fillId="0" borderId="16" applyNumberFormat="0" applyFill="0" applyAlignment="0" applyProtection="0">
      <alignment vertical="center"/>
    </xf>
    <xf numFmtId="0" fontId="36" fillId="0" borderId="16" applyNumberFormat="0" applyFill="0" applyAlignment="0" applyProtection="0">
      <alignment vertical="center"/>
    </xf>
    <xf numFmtId="0" fontId="36" fillId="0" borderId="16" applyNumberFormat="0" applyFill="0" applyAlignment="0" applyProtection="0">
      <alignment vertical="center"/>
    </xf>
    <xf numFmtId="0" fontId="36" fillId="0" borderId="16" applyNumberFormat="0" applyFill="0" applyAlignment="0" applyProtection="0">
      <alignment vertical="center"/>
    </xf>
    <xf numFmtId="0" fontId="36" fillId="0" borderId="16" applyNumberFormat="0" applyFill="0" applyAlignment="0" applyProtection="0">
      <alignment vertical="center"/>
    </xf>
    <xf numFmtId="0" fontId="36" fillId="0" borderId="16" applyNumberFormat="0" applyFill="0" applyAlignment="0" applyProtection="0">
      <alignment vertical="center"/>
    </xf>
    <xf numFmtId="0" fontId="36" fillId="0" borderId="16" applyNumberFormat="0" applyFill="0" applyAlignment="0" applyProtection="0">
      <alignment vertical="center"/>
    </xf>
    <xf numFmtId="0" fontId="36" fillId="0" borderId="16" applyNumberFormat="0" applyFill="0" applyAlignment="0" applyProtection="0">
      <alignment vertical="center"/>
    </xf>
    <xf numFmtId="0" fontId="36" fillId="0" borderId="16" applyNumberFormat="0" applyFill="0" applyAlignment="0" applyProtection="0">
      <alignment vertical="center"/>
    </xf>
    <xf numFmtId="0" fontId="36" fillId="0" borderId="16" applyNumberFormat="0" applyFill="0" applyAlignment="0" applyProtection="0">
      <alignment vertical="center"/>
    </xf>
    <xf numFmtId="0" fontId="36" fillId="0" borderId="16" applyNumberFormat="0" applyFill="0" applyAlignment="0" applyProtection="0">
      <alignment vertical="center"/>
    </xf>
    <xf numFmtId="0" fontId="36" fillId="0" borderId="16" applyNumberFormat="0" applyFill="0" applyAlignment="0" applyProtection="0">
      <alignment vertical="center"/>
    </xf>
    <xf numFmtId="0" fontId="36" fillId="0" borderId="16" applyNumberFormat="0" applyFill="0" applyAlignment="0" applyProtection="0">
      <alignment vertical="center"/>
    </xf>
    <xf numFmtId="0" fontId="36" fillId="0" borderId="16" applyNumberFormat="0" applyFill="0" applyAlignment="0" applyProtection="0">
      <alignment vertical="center"/>
    </xf>
    <xf numFmtId="0" fontId="36" fillId="0" borderId="16" applyNumberFormat="0" applyFill="0" applyAlignment="0" applyProtection="0">
      <alignment vertical="center"/>
    </xf>
    <xf numFmtId="0" fontId="36" fillId="0" borderId="16" applyNumberFormat="0" applyFill="0" applyAlignment="0" applyProtection="0">
      <alignment vertical="center"/>
    </xf>
    <xf numFmtId="0" fontId="36" fillId="0" borderId="16" applyNumberFormat="0" applyFill="0" applyAlignment="0" applyProtection="0">
      <alignment vertical="center"/>
    </xf>
    <xf numFmtId="0" fontId="36" fillId="0" borderId="16" applyNumberFormat="0" applyFill="0" applyAlignment="0" applyProtection="0">
      <alignment vertical="center"/>
    </xf>
    <xf numFmtId="0" fontId="36" fillId="0" borderId="16" applyNumberFormat="0" applyFill="0" applyAlignment="0" applyProtection="0">
      <alignment vertical="center"/>
    </xf>
    <xf numFmtId="0" fontId="36" fillId="0" borderId="16" applyNumberFormat="0" applyFill="0" applyAlignment="0" applyProtection="0">
      <alignment vertical="center"/>
    </xf>
    <xf numFmtId="0" fontId="36" fillId="0" borderId="16" applyNumberFormat="0" applyFill="0" applyAlignment="0" applyProtection="0">
      <alignment vertical="center"/>
    </xf>
    <xf numFmtId="0" fontId="36" fillId="0" borderId="16" applyNumberFormat="0" applyFill="0" applyAlignment="0" applyProtection="0">
      <alignment vertical="center"/>
    </xf>
    <xf numFmtId="0" fontId="36" fillId="0" borderId="16" applyNumberFormat="0" applyFill="0" applyAlignment="0" applyProtection="0">
      <alignment vertical="center"/>
    </xf>
    <xf numFmtId="0" fontId="36" fillId="0" borderId="16" applyNumberFormat="0" applyFill="0" applyAlignment="0" applyProtection="0">
      <alignment vertical="center"/>
    </xf>
    <xf numFmtId="0" fontId="36" fillId="0" borderId="16" applyNumberFormat="0" applyFill="0" applyAlignment="0" applyProtection="0">
      <alignment vertical="center"/>
    </xf>
    <xf numFmtId="0" fontId="36" fillId="0" borderId="16" applyNumberFormat="0" applyFill="0" applyAlignment="0" applyProtection="0">
      <alignment vertical="center"/>
    </xf>
    <xf numFmtId="0" fontId="36" fillId="0" borderId="16" applyNumberFormat="0" applyFill="0" applyAlignment="0" applyProtection="0">
      <alignment vertical="center"/>
    </xf>
    <xf numFmtId="0" fontId="36" fillId="0" borderId="16" applyNumberFormat="0" applyFill="0" applyAlignment="0" applyProtection="0">
      <alignment vertical="center"/>
    </xf>
    <xf numFmtId="0" fontId="36" fillId="0" borderId="16" applyNumberFormat="0" applyFill="0" applyAlignment="0" applyProtection="0">
      <alignment vertical="center"/>
    </xf>
    <xf numFmtId="0" fontId="36" fillId="0" borderId="16" applyNumberFormat="0" applyFill="0" applyAlignment="0" applyProtection="0">
      <alignment vertical="center"/>
    </xf>
    <xf numFmtId="0" fontId="36" fillId="0" borderId="16" applyNumberFormat="0" applyFill="0" applyAlignment="0" applyProtection="0">
      <alignment vertical="center"/>
    </xf>
    <xf numFmtId="0" fontId="36" fillId="0" borderId="16" applyNumberFormat="0" applyFill="0" applyAlignment="0" applyProtection="0">
      <alignment vertical="center"/>
    </xf>
    <xf numFmtId="0" fontId="36" fillId="0" borderId="16" applyNumberFormat="0" applyFill="0" applyAlignment="0" applyProtection="0">
      <alignment vertical="center"/>
    </xf>
    <xf numFmtId="0" fontId="36" fillId="0" borderId="16" applyNumberFormat="0" applyFill="0" applyAlignment="0" applyProtection="0">
      <alignment vertical="center"/>
    </xf>
    <xf numFmtId="0" fontId="36" fillId="0" borderId="16" applyNumberFormat="0" applyFill="0" applyAlignment="0" applyProtection="0">
      <alignment vertical="center"/>
    </xf>
    <xf numFmtId="0" fontId="36" fillId="0" borderId="16" applyNumberFormat="0" applyFill="0" applyAlignment="0" applyProtection="0">
      <alignment vertical="center"/>
    </xf>
    <xf numFmtId="0" fontId="36" fillId="0" borderId="16" applyNumberFormat="0" applyFill="0" applyAlignment="0" applyProtection="0">
      <alignment vertical="center"/>
    </xf>
    <xf numFmtId="0" fontId="36" fillId="0" borderId="16" applyNumberFormat="0" applyFill="0" applyAlignment="0" applyProtection="0">
      <alignment vertical="center"/>
    </xf>
    <xf numFmtId="0" fontId="36" fillId="0" borderId="16" applyNumberFormat="0" applyFill="0" applyAlignment="0" applyProtection="0">
      <alignment vertical="center"/>
    </xf>
    <xf numFmtId="0" fontId="36" fillId="0" borderId="16" applyNumberFormat="0" applyFill="0" applyAlignment="0" applyProtection="0">
      <alignment vertical="center"/>
    </xf>
    <xf numFmtId="0" fontId="36" fillId="0" borderId="16" applyNumberFormat="0" applyFill="0" applyAlignment="0" applyProtection="0">
      <alignment vertical="center"/>
    </xf>
    <xf numFmtId="0" fontId="36" fillId="0" borderId="16" applyNumberFormat="0" applyFill="0" applyAlignment="0" applyProtection="0">
      <alignment vertical="center"/>
    </xf>
    <xf numFmtId="0" fontId="36" fillId="0" borderId="16" applyNumberFormat="0" applyFill="0" applyAlignment="0" applyProtection="0">
      <alignment vertical="center"/>
    </xf>
    <xf numFmtId="0" fontId="36" fillId="0" borderId="16" applyNumberFormat="0" applyFill="0" applyAlignment="0" applyProtection="0">
      <alignment vertical="center"/>
    </xf>
    <xf numFmtId="0" fontId="36" fillId="0" borderId="16" applyNumberFormat="0" applyFill="0" applyAlignment="0" applyProtection="0">
      <alignment vertical="center"/>
    </xf>
    <xf numFmtId="0" fontId="36" fillId="0" borderId="16" applyNumberFormat="0" applyFill="0" applyAlignment="0" applyProtection="0">
      <alignment vertical="center"/>
    </xf>
    <xf numFmtId="0" fontId="36" fillId="0" borderId="16" applyNumberFormat="0" applyFill="0" applyAlignment="0" applyProtection="0">
      <alignment vertical="center"/>
    </xf>
    <xf numFmtId="0" fontId="36" fillId="0" borderId="16" applyNumberFormat="0" applyFill="0" applyAlignment="0" applyProtection="0">
      <alignment vertical="center"/>
    </xf>
    <xf numFmtId="0" fontId="36" fillId="0" borderId="16" applyNumberFormat="0" applyFill="0" applyAlignment="0" applyProtection="0">
      <alignment vertical="center"/>
    </xf>
    <xf numFmtId="0" fontId="36" fillId="0" borderId="16" applyNumberFormat="0" applyFill="0" applyAlignment="0" applyProtection="0">
      <alignment vertical="center"/>
    </xf>
    <xf numFmtId="0" fontId="36" fillId="0" borderId="16" applyNumberFormat="0" applyFill="0" applyAlignment="0" applyProtection="0">
      <alignment vertical="center"/>
    </xf>
    <xf numFmtId="0" fontId="36" fillId="0" borderId="16" applyNumberFormat="0" applyFill="0" applyAlignment="0" applyProtection="0">
      <alignment vertical="center"/>
    </xf>
    <xf numFmtId="0" fontId="36" fillId="0" borderId="16" applyNumberFormat="0" applyFill="0" applyAlignment="0" applyProtection="0">
      <alignment vertical="center"/>
    </xf>
    <xf numFmtId="0" fontId="36" fillId="0" borderId="16" applyNumberFormat="0" applyFill="0" applyAlignment="0" applyProtection="0">
      <alignment vertical="center"/>
    </xf>
    <xf numFmtId="0" fontId="36" fillId="0" borderId="16" applyNumberFormat="0" applyFill="0" applyAlignment="0" applyProtection="0">
      <alignment vertical="center"/>
    </xf>
    <xf numFmtId="0" fontId="36" fillId="0" borderId="16" applyNumberFormat="0" applyFill="0" applyAlignment="0" applyProtection="0">
      <alignment vertical="center"/>
    </xf>
    <xf numFmtId="0" fontId="36" fillId="0" borderId="16" applyNumberFormat="0" applyFill="0" applyAlignment="0" applyProtection="0">
      <alignment vertical="center"/>
    </xf>
    <xf numFmtId="0" fontId="36" fillId="0" borderId="16" applyNumberFormat="0" applyFill="0" applyAlignment="0" applyProtection="0">
      <alignment vertical="center"/>
    </xf>
    <xf numFmtId="0" fontId="36" fillId="0" borderId="16" applyNumberFormat="0" applyFill="0" applyAlignment="0" applyProtection="0">
      <alignment vertical="center"/>
    </xf>
    <xf numFmtId="0" fontId="36" fillId="0" borderId="16" applyNumberFormat="0" applyFill="0" applyAlignment="0" applyProtection="0">
      <alignment vertical="center"/>
    </xf>
    <xf numFmtId="0" fontId="36" fillId="0" borderId="16" applyNumberFormat="0" applyFill="0" applyAlignment="0" applyProtection="0">
      <alignment vertical="center"/>
    </xf>
    <xf numFmtId="0" fontId="36" fillId="0" borderId="16" applyNumberFormat="0" applyFill="0" applyAlignment="0" applyProtection="0">
      <alignment vertical="center"/>
    </xf>
    <xf numFmtId="0" fontId="36" fillId="0" borderId="16" applyNumberFormat="0" applyFill="0" applyAlignment="0" applyProtection="0">
      <alignment vertical="center"/>
    </xf>
    <xf numFmtId="0" fontId="36" fillId="0" borderId="16" applyNumberFormat="0" applyFill="0" applyAlignment="0" applyProtection="0">
      <alignment vertical="center"/>
    </xf>
    <xf numFmtId="0" fontId="36" fillId="0" borderId="16" applyNumberFormat="0" applyFill="0" applyAlignment="0" applyProtection="0">
      <alignment vertical="center"/>
    </xf>
    <xf numFmtId="0" fontId="36" fillId="0" borderId="16" applyNumberFormat="0" applyFill="0" applyAlignment="0" applyProtection="0">
      <alignment vertical="center"/>
    </xf>
    <xf numFmtId="0" fontId="36" fillId="0" borderId="16" applyNumberFormat="0" applyFill="0" applyAlignment="0" applyProtection="0">
      <alignment vertical="center"/>
    </xf>
    <xf numFmtId="0" fontId="36" fillId="0" borderId="16" applyNumberFormat="0" applyFill="0" applyAlignment="0" applyProtection="0">
      <alignment vertical="center"/>
    </xf>
    <xf numFmtId="0" fontId="36" fillId="0" borderId="16" applyNumberFormat="0" applyFill="0" applyAlignment="0" applyProtection="0">
      <alignment vertical="center"/>
    </xf>
    <xf numFmtId="0" fontId="36" fillId="0" borderId="16" applyNumberFormat="0" applyFill="0" applyAlignment="0" applyProtection="0">
      <alignment vertical="center"/>
    </xf>
    <xf numFmtId="0" fontId="36" fillId="0" borderId="16" applyNumberFormat="0" applyFill="0" applyAlignment="0" applyProtection="0">
      <alignment vertical="center"/>
    </xf>
    <xf numFmtId="0" fontId="36" fillId="0" borderId="16" applyNumberFormat="0" applyFill="0" applyAlignment="0" applyProtection="0">
      <alignment vertical="center"/>
    </xf>
    <xf numFmtId="0" fontId="36" fillId="0" borderId="16" applyNumberFormat="0" applyFill="0" applyAlignment="0" applyProtection="0">
      <alignment vertical="center"/>
    </xf>
    <xf numFmtId="0" fontId="36" fillId="0" borderId="16" applyNumberFormat="0" applyFill="0" applyAlignment="0" applyProtection="0">
      <alignment vertical="center"/>
    </xf>
    <xf numFmtId="0" fontId="36" fillId="0" borderId="16" applyNumberFormat="0" applyFill="0" applyAlignment="0" applyProtection="0">
      <alignment vertical="center"/>
    </xf>
    <xf numFmtId="0" fontId="36" fillId="0" borderId="16" applyNumberFormat="0" applyFill="0" applyAlignment="0" applyProtection="0">
      <alignment vertical="center"/>
    </xf>
    <xf numFmtId="0" fontId="36" fillId="0" borderId="16" applyNumberFormat="0" applyFill="0" applyAlignment="0" applyProtection="0">
      <alignment vertical="center"/>
    </xf>
    <xf numFmtId="0" fontId="36" fillId="0" borderId="16" applyNumberFormat="0" applyFill="0" applyAlignment="0" applyProtection="0">
      <alignment vertical="center"/>
    </xf>
    <xf numFmtId="0" fontId="36" fillId="0" borderId="16" applyNumberFormat="0" applyFill="0" applyAlignment="0" applyProtection="0">
      <alignment vertical="center"/>
    </xf>
    <xf numFmtId="0" fontId="36" fillId="0" borderId="16" applyNumberFormat="0" applyFill="0" applyAlignment="0" applyProtection="0">
      <alignment vertical="center"/>
    </xf>
    <xf numFmtId="0" fontId="36" fillId="0" borderId="16" applyNumberFormat="0" applyFill="0" applyAlignment="0" applyProtection="0">
      <alignment vertical="center"/>
    </xf>
    <xf numFmtId="0" fontId="36" fillId="0" borderId="16" applyNumberFormat="0" applyFill="0" applyAlignment="0" applyProtection="0">
      <alignment vertical="center"/>
    </xf>
    <xf numFmtId="0" fontId="36" fillId="0" borderId="16" applyNumberFormat="0" applyFill="0" applyAlignment="0" applyProtection="0">
      <alignment vertical="center"/>
    </xf>
    <xf numFmtId="0" fontId="36" fillId="0" borderId="16" applyNumberFormat="0" applyFill="0" applyAlignment="0" applyProtection="0">
      <alignment vertical="center"/>
    </xf>
    <xf numFmtId="0" fontId="36" fillId="0" borderId="16" applyNumberFormat="0" applyFill="0" applyAlignment="0" applyProtection="0">
      <alignment vertical="center"/>
    </xf>
    <xf numFmtId="0" fontId="36" fillId="0" borderId="16" applyNumberFormat="0" applyFill="0" applyAlignment="0" applyProtection="0">
      <alignment vertical="center"/>
    </xf>
    <xf numFmtId="0" fontId="36" fillId="0" borderId="16" applyNumberFormat="0" applyFill="0" applyAlignment="0" applyProtection="0">
      <alignment vertical="center"/>
    </xf>
    <xf numFmtId="0" fontId="36" fillId="0" borderId="16" applyNumberFormat="0" applyFill="0" applyAlignment="0" applyProtection="0">
      <alignment vertical="center"/>
    </xf>
    <xf numFmtId="0" fontId="36" fillId="0" borderId="16" applyNumberFormat="0" applyFill="0" applyAlignment="0" applyProtection="0">
      <alignment vertical="center"/>
    </xf>
    <xf numFmtId="0" fontId="36" fillId="0" borderId="16" applyNumberFormat="0" applyFill="0" applyAlignment="0" applyProtection="0">
      <alignment vertical="center"/>
    </xf>
    <xf numFmtId="0" fontId="36" fillId="0" borderId="16" applyNumberFormat="0" applyFill="0" applyAlignment="0" applyProtection="0">
      <alignment vertical="center"/>
    </xf>
    <xf numFmtId="0" fontId="36" fillId="0" borderId="16" applyNumberFormat="0" applyFill="0" applyAlignment="0" applyProtection="0">
      <alignment vertical="center"/>
    </xf>
    <xf numFmtId="0" fontId="36" fillId="0" borderId="16" applyNumberFormat="0" applyFill="0" applyAlignment="0" applyProtection="0">
      <alignment vertical="center"/>
    </xf>
    <xf numFmtId="0" fontId="36" fillId="0" borderId="16" applyNumberFormat="0" applyFill="0" applyAlignment="0" applyProtection="0">
      <alignment vertical="center"/>
    </xf>
    <xf numFmtId="0" fontId="36" fillId="0" borderId="16" applyNumberFormat="0" applyFill="0" applyAlignment="0" applyProtection="0">
      <alignment vertical="center"/>
    </xf>
    <xf numFmtId="0" fontId="36" fillId="0" borderId="16" applyNumberFormat="0" applyFill="0" applyAlignment="0" applyProtection="0">
      <alignment vertical="center"/>
    </xf>
    <xf numFmtId="0" fontId="36" fillId="0" borderId="16" applyNumberFormat="0" applyFill="0" applyAlignment="0" applyProtection="0">
      <alignment vertical="center"/>
    </xf>
    <xf numFmtId="0" fontId="36" fillId="0" borderId="16" applyNumberFormat="0" applyFill="0" applyAlignment="0" applyProtection="0">
      <alignment vertical="center"/>
    </xf>
    <xf numFmtId="0" fontId="36" fillId="0" borderId="16" applyNumberFormat="0" applyFill="0" applyAlignment="0" applyProtection="0">
      <alignment vertical="center"/>
    </xf>
    <xf numFmtId="0" fontId="36" fillId="0" borderId="16" applyNumberFormat="0" applyFill="0" applyAlignment="0" applyProtection="0">
      <alignment vertical="center"/>
    </xf>
    <xf numFmtId="0" fontId="36" fillId="0" borderId="16" applyNumberFormat="0" applyFill="0" applyAlignment="0" applyProtection="0">
      <alignment vertical="center"/>
    </xf>
    <xf numFmtId="0" fontId="36" fillId="0" borderId="16" applyNumberFormat="0" applyFill="0" applyAlignment="0" applyProtection="0">
      <alignment vertical="center"/>
    </xf>
    <xf numFmtId="0" fontId="36" fillId="0" borderId="16" applyNumberFormat="0" applyFill="0" applyAlignment="0" applyProtection="0">
      <alignment vertical="center"/>
    </xf>
    <xf numFmtId="0" fontId="36" fillId="0" borderId="16" applyNumberFormat="0" applyFill="0" applyAlignment="0" applyProtection="0">
      <alignment vertical="center"/>
    </xf>
    <xf numFmtId="0" fontId="36" fillId="0" borderId="16" applyNumberFormat="0" applyFill="0" applyAlignment="0" applyProtection="0">
      <alignment vertical="center"/>
    </xf>
    <xf numFmtId="0" fontId="36" fillId="0" borderId="16" applyNumberFormat="0" applyFill="0" applyAlignment="0" applyProtection="0">
      <alignment vertical="center"/>
    </xf>
    <xf numFmtId="0" fontId="36" fillId="0" borderId="16" applyNumberFormat="0" applyFill="0" applyAlignment="0" applyProtection="0">
      <alignment vertical="center"/>
    </xf>
    <xf numFmtId="0" fontId="36" fillId="0" borderId="16" applyNumberFormat="0" applyFill="0" applyAlignment="0" applyProtection="0">
      <alignment vertical="center"/>
    </xf>
    <xf numFmtId="0" fontId="36" fillId="0" borderId="16" applyNumberFormat="0" applyFill="0" applyAlignment="0" applyProtection="0">
      <alignment vertical="center"/>
    </xf>
    <xf numFmtId="0" fontId="36" fillId="0" borderId="16" applyNumberFormat="0" applyFill="0" applyAlignment="0" applyProtection="0">
      <alignment vertical="center"/>
    </xf>
    <xf numFmtId="0" fontId="36" fillId="0" borderId="16" applyNumberFormat="0" applyFill="0" applyAlignment="0" applyProtection="0">
      <alignment vertical="center"/>
    </xf>
    <xf numFmtId="0" fontId="36" fillId="0" borderId="16" applyNumberFormat="0" applyFill="0" applyAlignment="0" applyProtection="0">
      <alignment vertical="center"/>
    </xf>
    <xf numFmtId="0" fontId="36" fillId="0" borderId="16" applyNumberFormat="0" applyFill="0" applyAlignment="0" applyProtection="0">
      <alignment vertical="center"/>
    </xf>
    <xf numFmtId="0" fontId="36" fillId="0" borderId="16" applyNumberFormat="0" applyFill="0" applyAlignment="0" applyProtection="0">
      <alignment vertical="center"/>
    </xf>
    <xf numFmtId="0" fontId="36" fillId="0" borderId="16" applyNumberFormat="0" applyFill="0" applyAlignment="0" applyProtection="0">
      <alignment vertical="center"/>
    </xf>
    <xf numFmtId="0" fontId="36" fillId="0" borderId="16" applyNumberFormat="0" applyFill="0" applyAlignment="0" applyProtection="0">
      <alignment vertical="center"/>
    </xf>
    <xf numFmtId="0" fontId="36" fillId="0" borderId="16" applyNumberFormat="0" applyFill="0" applyAlignment="0" applyProtection="0">
      <alignment vertical="center"/>
    </xf>
    <xf numFmtId="0" fontId="36" fillId="0" borderId="16" applyNumberFormat="0" applyFill="0" applyAlignment="0" applyProtection="0">
      <alignment vertical="center"/>
    </xf>
    <xf numFmtId="0" fontId="36" fillId="0" borderId="16" applyNumberFormat="0" applyFill="0" applyAlignment="0" applyProtection="0">
      <alignment vertical="center"/>
    </xf>
    <xf numFmtId="0" fontId="36" fillId="0" borderId="16" applyNumberFormat="0" applyFill="0" applyAlignment="0" applyProtection="0">
      <alignment vertical="center"/>
    </xf>
    <xf numFmtId="0" fontId="36" fillId="0" borderId="16" applyNumberFormat="0" applyFill="0" applyAlignment="0" applyProtection="0">
      <alignment vertical="center"/>
    </xf>
    <xf numFmtId="0" fontId="36" fillId="0" borderId="16" applyNumberFormat="0" applyFill="0" applyAlignment="0" applyProtection="0">
      <alignment vertical="center"/>
    </xf>
    <xf numFmtId="0" fontId="36" fillId="0" borderId="16" applyNumberFormat="0" applyFill="0" applyAlignment="0" applyProtection="0">
      <alignment vertical="center"/>
    </xf>
    <xf numFmtId="0" fontId="36" fillId="0" borderId="16" applyNumberFormat="0" applyFill="0" applyAlignment="0" applyProtection="0">
      <alignment vertical="center"/>
    </xf>
    <xf numFmtId="0" fontId="36" fillId="0" borderId="16" applyNumberFormat="0" applyFill="0" applyAlignment="0" applyProtection="0">
      <alignment vertical="center"/>
    </xf>
    <xf numFmtId="0" fontId="36" fillId="0" borderId="16" applyNumberFormat="0" applyFill="0" applyAlignment="0" applyProtection="0">
      <alignment vertical="center"/>
    </xf>
    <xf numFmtId="0" fontId="36" fillId="0" borderId="16" applyNumberFormat="0" applyFill="0" applyAlignment="0" applyProtection="0">
      <alignment vertical="center"/>
    </xf>
    <xf numFmtId="0" fontId="36" fillId="0" borderId="16" applyNumberFormat="0" applyFill="0" applyAlignment="0" applyProtection="0">
      <alignment vertical="center"/>
    </xf>
    <xf numFmtId="0" fontId="36" fillId="0" borderId="16" applyNumberFormat="0" applyFill="0" applyAlignment="0" applyProtection="0">
      <alignment vertical="center"/>
    </xf>
    <xf numFmtId="0" fontId="36" fillId="0" borderId="16" applyNumberFormat="0" applyFill="0" applyAlignment="0" applyProtection="0">
      <alignment vertical="center"/>
    </xf>
    <xf numFmtId="0" fontId="36" fillId="0" borderId="16" applyNumberFormat="0" applyFill="0" applyAlignment="0" applyProtection="0">
      <alignment vertical="center"/>
    </xf>
    <xf numFmtId="0" fontId="36" fillId="0" borderId="16" applyNumberFormat="0" applyFill="0" applyAlignment="0" applyProtection="0">
      <alignment vertical="center"/>
    </xf>
    <xf numFmtId="0" fontId="36" fillId="0" borderId="16" applyNumberFormat="0" applyFill="0" applyAlignment="0" applyProtection="0">
      <alignment vertical="center"/>
    </xf>
    <xf numFmtId="0" fontId="36" fillId="0" borderId="16" applyNumberFormat="0" applyFill="0" applyAlignment="0" applyProtection="0">
      <alignment vertical="center"/>
    </xf>
    <xf numFmtId="0" fontId="36" fillId="0" borderId="16" applyNumberFormat="0" applyFill="0" applyAlignment="0" applyProtection="0">
      <alignment vertical="center"/>
    </xf>
    <xf numFmtId="0" fontId="36" fillId="0" borderId="16" applyNumberFormat="0" applyFill="0" applyAlignment="0" applyProtection="0">
      <alignment vertical="center"/>
    </xf>
    <xf numFmtId="0" fontId="36" fillId="0" borderId="16" applyNumberFormat="0" applyFill="0" applyAlignment="0" applyProtection="0">
      <alignment vertical="center"/>
    </xf>
    <xf numFmtId="0" fontId="36" fillId="0" borderId="16" applyNumberFormat="0" applyFill="0" applyAlignment="0" applyProtection="0">
      <alignment vertical="center"/>
    </xf>
    <xf numFmtId="0" fontId="36" fillId="0" borderId="16" applyNumberFormat="0" applyFill="0" applyAlignment="0" applyProtection="0">
      <alignment vertical="center"/>
    </xf>
    <xf numFmtId="0" fontId="36" fillId="0" borderId="16" applyNumberFormat="0" applyFill="0" applyAlignment="0" applyProtection="0">
      <alignment vertical="center"/>
    </xf>
    <xf numFmtId="0" fontId="36" fillId="0" borderId="16" applyNumberFormat="0" applyFill="0" applyAlignment="0" applyProtection="0">
      <alignment vertical="center"/>
    </xf>
    <xf numFmtId="0" fontId="36" fillId="0" borderId="16" applyNumberFormat="0" applyFill="0" applyAlignment="0" applyProtection="0">
      <alignment vertical="center"/>
    </xf>
    <xf numFmtId="0" fontId="36" fillId="0" borderId="16" applyNumberFormat="0" applyFill="0" applyAlignment="0" applyProtection="0">
      <alignment vertical="center"/>
    </xf>
    <xf numFmtId="0" fontId="36" fillId="0" borderId="16" applyNumberFormat="0" applyFill="0" applyAlignment="0" applyProtection="0">
      <alignment vertical="center"/>
    </xf>
    <xf numFmtId="0" fontId="36" fillId="0" borderId="16" applyNumberFormat="0" applyFill="0" applyAlignment="0" applyProtection="0">
      <alignment vertical="center"/>
    </xf>
    <xf numFmtId="0" fontId="36" fillId="0" borderId="16" applyNumberFormat="0" applyFill="0" applyAlignment="0" applyProtection="0">
      <alignment vertical="center"/>
    </xf>
    <xf numFmtId="0" fontId="36" fillId="0" borderId="16" applyNumberFormat="0" applyFill="0" applyAlignment="0" applyProtection="0">
      <alignment vertical="center"/>
    </xf>
    <xf numFmtId="0" fontId="36" fillId="0" borderId="16" applyNumberFormat="0" applyFill="0" applyAlignment="0" applyProtection="0">
      <alignment vertical="center"/>
    </xf>
    <xf numFmtId="0" fontId="36" fillId="0" borderId="16" applyNumberFormat="0" applyFill="0" applyAlignment="0" applyProtection="0">
      <alignment vertical="center"/>
    </xf>
    <xf numFmtId="0" fontId="36" fillId="0" borderId="16" applyNumberFormat="0" applyFill="0" applyAlignment="0" applyProtection="0">
      <alignment vertical="center"/>
    </xf>
    <xf numFmtId="0" fontId="36" fillId="0" borderId="16" applyNumberFormat="0" applyFill="0" applyAlignment="0" applyProtection="0">
      <alignment vertical="center"/>
    </xf>
    <xf numFmtId="0" fontId="36" fillId="0" borderId="16" applyNumberFormat="0" applyFill="0" applyAlignment="0" applyProtection="0">
      <alignment vertical="center"/>
    </xf>
    <xf numFmtId="0" fontId="36" fillId="0" borderId="16" applyNumberFormat="0" applyFill="0" applyAlignment="0" applyProtection="0">
      <alignment vertical="center"/>
    </xf>
    <xf numFmtId="0" fontId="36" fillId="0" borderId="16" applyNumberFormat="0" applyFill="0" applyAlignment="0" applyProtection="0">
      <alignment vertical="center"/>
    </xf>
    <xf numFmtId="0" fontId="36" fillId="0" borderId="16" applyNumberFormat="0" applyFill="0" applyAlignment="0" applyProtection="0">
      <alignment vertical="center"/>
    </xf>
    <xf numFmtId="0" fontId="36" fillId="0" borderId="16" applyNumberFormat="0" applyFill="0" applyAlignment="0" applyProtection="0">
      <alignment vertical="center"/>
    </xf>
    <xf numFmtId="0" fontId="36" fillId="0" borderId="16" applyNumberFormat="0" applyFill="0" applyAlignment="0" applyProtection="0">
      <alignment vertical="center"/>
    </xf>
    <xf numFmtId="0" fontId="36" fillId="0" borderId="16" applyNumberFormat="0" applyFill="0" applyAlignment="0" applyProtection="0">
      <alignment vertical="center"/>
    </xf>
    <xf numFmtId="0" fontId="36" fillId="0" borderId="16" applyNumberFormat="0" applyFill="0" applyAlignment="0" applyProtection="0">
      <alignment vertical="center"/>
    </xf>
    <xf numFmtId="0" fontId="36" fillId="0" borderId="16" applyNumberFormat="0" applyFill="0" applyAlignment="0" applyProtection="0">
      <alignment vertical="center"/>
    </xf>
    <xf numFmtId="0" fontId="36" fillId="0" borderId="16" applyNumberFormat="0" applyFill="0" applyAlignment="0" applyProtection="0">
      <alignment vertical="center"/>
    </xf>
    <xf numFmtId="0" fontId="36" fillId="0" borderId="16" applyNumberFormat="0" applyFill="0" applyAlignment="0" applyProtection="0">
      <alignment vertical="center"/>
    </xf>
    <xf numFmtId="0" fontId="36" fillId="0" borderId="16" applyNumberFormat="0" applyFill="0" applyAlignment="0" applyProtection="0">
      <alignment vertical="center"/>
    </xf>
    <xf numFmtId="0" fontId="36" fillId="0" borderId="16" applyNumberFormat="0" applyFill="0" applyAlignment="0" applyProtection="0">
      <alignment vertical="center"/>
    </xf>
    <xf numFmtId="0" fontId="36" fillId="0" borderId="16" applyNumberFormat="0" applyFill="0" applyAlignment="0" applyProtection="0">
      <alignment vertical="center"/>
    </xf>
    <xf numFmtId="0" fontId="36" fillId="0" borderId="16" applyNumberFormat="0" applyFill="0" applyAlignment="0" applyProtection="0">
      <alignment vertical="center"/>
    </xf>
    <xf numFmtId="0" fontId="36" fillId="0" borderId="16" applyNumberFormat="0" applyFill="0" applyAlignment="0" applyProtection="0">
      <alignment vertical="center"/>
    </xf>
    <xf numFmtId="0" fontId="36" fillId="0" borderId="16" applyNumberFormat="0" applyFill="0" applyAlignment="0" applyProtection="0">
      <alignment vertical="center"/>
    </xf>
    <xf numFmtId="0" fontId="36" fillId="0" borderId="16" applyNumberFormat="0" applyFill="0" applyAlignment="0" applyProtection="0">
      <alignment vertical="center"/>
    </xf>
    <xf numFmtId="0" fontId="36" fillId="0" borderId="16" applyNumberFormat="0" applyFill="0" applyAlignment="0" applyProtection="0">
      <alignment vertical="center"/>
    </xf>
    <xf numFmtId="0" fontId="36" fillId="0" borderId="16" applyNumberFormat="0" applyFill="0" applyAlignment="0" applyProtection="0">
      <alignment vertical="center"/>
    </xf>
    <xf numFmtId="0" fontId="36" fillId="0" borderId="16" applyNumberFormat="0" applyFill="0" applyAlignment="0" applyProtection="0">
      <alignment vertical="center"/>
    </xf>
    <xf numFmtId="0" fontId="36" fillId="0" borderId="16" applyNumberFormat="0" applyFill="0" applyAlignment="0" applyProtection="0">
      <alignment vertical="center"/>
    </xf>
    <xf numFmtId="0" fontId="36" fillId="0" borderId="16" applyNumberFormat="0" applyFill="0" applyAlignment="0" applyProtection="0">
      <alignment vertical="center"/>
    </xf>
    <xf numFmtId="0" fontId="36" fillId="0" borderId="16" applyNumberFormat="0" applyFill="0" applyAlignment="0" applyProtection="0">
      <alignment vertical="center"/>
    </xf>
    <xf numFmtId="0" fontId="36" fillId="0" borderId="16" applyNumberFormat="0" applyFill="0" applyAlignment="0" applyProtection="0">
      <alignment vertical="center"/>
    </xf>
    <xf numFmtId="0" fontId="36" fillId="0" borderId="16" applyNumberFormat="0" applyFill="0" applyAlignment="0" applyProtection="0">
      <alignment vertical="center"/>
    </xf>
    <xf numFmtId="0" fontId="36" fillId="0" borderId="16" applyNumberFormat="0" applyFill="0" applyAlignment="0" applyProtection="0">
      <alignment vertical="center"/>
    </xf>
    <xf numFmtId="0" fontId="36" fillId="0" borderId="16" applyNumberFormat="0" applyFill="0" applyAlignment="0" applyProtection="0">
      <alignment vertical="center"/>
    </xf>
    <xf numFmtId="0" fontId="36" fillId="0" borderId="16" applyNumberFormat="0" applyFill="0" applyAlignment="0" applyProtection="0">
      <alignment vertical="center"/>
    </xf>
    <xf numFmtId="0" fontId="36" fillId="0" borderId="16" applyNumberFormat="0" applyFill="0" applyAlignment="0" applyProtection="0">
      <alignment vertical="center"/>
    </xf>
    <xf numFmtId="0" fontId="36" fillId="0" borderId="16" applyNumberFormat="0" applyFill="0" applyAlignment="0" applyProtection="0">
      <alignment vertical="center"/>
    </xf>
    <xf numFmtId="0" fontId="36" fillId="0" borderId="16" applyNumberFormat="0" applyFill="0" applyAlignment="0" applyProtection="0">
      <alignment vertical="center"/>
    </xf>
    <xf numFmtId="0" fontId="36" fillId="0" borderId="16" applyNumberFormat="0" applyFill="0" applyAlignment="0" applyProtection="0">
      <alignment vertical="center"/>
    </xf>
    <xf numFmtId="0" fontId="36" fillId="0" borderId="16" applyNumberFormat="0" applyFill="0" applyAlignment="0" applyProtection="0">
      <alignment vertical="center"/>
    </xf>
    <xf numFmtId="0" fontId="36" fillId="0" borderId="16" applyNumberFormat="0" applyFill="0" applyAlignment="0" applyProtection="0">
      <alignment vertical="center"/>
    </xf>
    <xf numFmtId="0" fontId="36" fillId="0" borderId="16" applyNumberFormat="0" applyFill="0" applyAlignment="0" applyProtection="0">
      <alignment vertical="center"/>
    </xf>
    <xf numFmtId="0" fontId="36" fillId="0" borderId="16" applyNumberFormat="0" applyFill="0" applyAlignment="0" applyProtection="0">
      <alignment vertical="center"/>
    </xf>
    <xf numFmtId="0" fontId="36" fillId="0" borderId="16" applyNumberFormat="0" applyFill="0" applyAlignment="0" applyProtection="0">
      <alignment vertical="center"/>
    </xf>
    <xf numFmtId="0" fontId="36" fillId="0" borderId="16" applyNumberFormat="0" applyFill="0" applyAlignment="0" applyProtection="0">
      <alignment vertical="center"/>
    </xf>
    <xf numFmtId="0" fontId="36" fillId="0" borderId="16" applyNumberFormat="0" applyFill="0" applyAlignment="0" applyProtection="0">
      <alignment vertical="center"/>
    </xf>
    <xf numFmtId="0" fontId="36" fillId="0" borderId="16" applyNumberFormat="0" applyFill="0" applyAlignment="0" applyProtection="0">
      <alignment vertical="center"/>
    </xf>
    <xf numFmtId="0" fontId="36" fillId="0" borderId="16" applyNumberFormat="0" applyFill="0" applyAlignment="0" applyProtection="0">
      <alignment vertical="center"/>
    </xf>
    <xf numFmtId="0" fontId="36" fillId="0" borderId="16" applyNumberFormat="0" applyFill="0" applyAlignment="0" applyProtection="0">
      <alignment vertical="center"/>
    </xf>
    <xf numFmtId="0" fontId="36" fillId="0" borderId="16" applyNumberFormat="0" applyFill="0" applyAlignment="0" applyProtection="0">
      <alignment vertical="center"/>
    </xf>
    <xf numFmtId="0" fontId="36" fillId="0" borderId="16" applyNumberFormat="0" applyFill="0" applyAlignment="0" applyProtection="0">
      <alignment vertical="center"/>
    </xf>
    <xf numFmtId="0" fontId="36" fillId="0" borderId="16" applyNumberFormat="0" applyFill="0" applyAlignment="0" applyProtection="0">
      <alignment vertical="center"/>
    </xf>
    <xf numFmtId="0" fontId="36" fillId="0" borderId="16" applyNumberFormat="0" applyFill="0" applyAlignment="0" applyProtection="0">
      <alignment vertical="center"/>
    </xf>
    <xf numFmtId="0" fontId="36" fillId="0" borderId="16" applyNumberFormat="0" applyFill="0" applyAlignment="0" applyProtection="0">
      <alignment vertical="center"/>
    </xf>
    <xf numFmtId="0" fontId="36" fillId="0" borderId="16" applyNumberFormat="0" applyFill="0" applyAlignment="0" applyProtection="0">
      <alignment vertical="center"/>
    </xf>
    <xf numFmtId="0" fontId="36" fillId="0" borderId="16" applyNumberFormat="0" applyFill="0" applyAlignment="0" applyProtection="0">
      <alignment vertical="center"/>
    </xf>
    <xf numFmtId="0" fontId="36" fillId="0" borderId="16" applyNumberFormat="0" applyFill="0" applyAlignment="0" applyProtection="0">
      <alignment vertical="center"/>
    </xf>
    <xf numFmtId="0" fontId="36" fillId="0" borderId="16" applyNumberFormat="0" applyFill="0" applyAlignment="0" applyProtection="0">
      <alignment vertical="center"/>
    </xf>
    <xf numFmtId="0" fontId="36" fillId="0" borderId="16" applyNumberFormat="0" applyFill="0" applyAlignment="0" applyProtection="0">
      <alignment vertical="center"/>
    </xf>
    <xf numFmtId="0" fontId="36" fillId="0" borderId="16" applyNumberFormat="0" applyFill="0" applyAlignment="0" applyProtection="0">
      <alignment vertical="center"/>
    </xf>
    <xf numFmtId="0" fontId="36" fillId="0" borderId="16" applyNumberFormat="0" applyFill="0" applyAlignment="0" applyProtection="0">
      <alignment vertical="center"/>
    </xf>
    <xf numFmtId="0" fontId="36" fillId="0" borderId="16" applyNumberFormat="0" applyFill="0" applyAlignment="0" applyProtection="0">
      <alignment vertical="center"/>
    </xf>
    <xf numFmtId="0" fontId="36" fillId="0" borderId="16" applyNumberFormat="0" applyFill="0" applyAlignment="0" applyProtection="0">
      <alignment vertical="center"/>
    </xf>
    <xf numFmtId="0" fontId="36" fillId="0" borderId="16" applyNumberFormat="0" applyFill="0" applyAlignment="0" applyProtection="0">
      <alignment vertical="center"/>
    </xf>
    <xf numFmtId="0" fontId="36" fillId="0" borderId="16" applyNumberFormat="0" applyFill="0" applyAlignment="0" applyProtection="0">
      <alignment vertical="center"/>
    </xf>
    <xf numFmtId="0" fontId="36" fillId="0" borderId="16" applyNumberFormat="0" applyFill="0" applyAlignment="0" applyProtection="0">
      <alignment vertical="center"/>
    </xf>
    <xf numFmtId="0" fontId="36" fillId="0" borderId="16" applyNumberFormat="0" applyFill="0" applyAlignment="0" applyProtection="0">
      <alignment vertical="center"/>
    </xf>
    <xf numFmtId="0" fontId="36" fillId="0" borderId="16" applyNumberFormat="0" applyFill="0" applyAlignment="0" applyProtection="0">
      <alignment vertical="center"/>
    </xf>
    <xf numFmtId="0" fontId="36" fillId="0" borderId="16" applyNumberFormat="0" applyFill="0" applyAlignment="0" applyProtection="0">
      <alignment vertical="center"/>
    </xf>
    <xf numFmtId="0" fontId="36" fillId="0" borderId="16" applyNumberFormat="0" applyFill="0" applyAlignment="0" applyProtection="0">
      <alignment vertical="center"/>
    </xf>
    <xf numFmtId="0" fontId="36" fillId="0" borderId="16" applyNumberFormat="0" applyFill="0" applyAlignment="0" applyProtection="0">
      <alignment vertical="center"/>
    </xf>
    <xf numFmtId="0" fontId="36" fillId="0" borderId="16" applyNumberFormat="0" applyFill="0" applyAlignment="0" applyProtection="0">
      <alignment vertical="center"/>
    </xf>
    <xf numFmtId="0" fontId="36" fillId="0" borderId="16" applyNumberFormat="0" applyFill="0" applyAlignment="0" applyProtection="0">
      <alignment vertical="center"/>
    </xf>
    <xf numFmtId="0" fontId="36" fillId="0" borderId="16" applyNumberFormat="0" applyFill="0" applyAlignment="0" applyProtection="0">
      <alignment vertical="center"/>
    </xf>
    <xf numFmtId="0" fontId="36" fillId="0" borderId="16" applyNumberFormat="0" applyFill="0" applyAlignment="0" applyProtection="0">
      <alignment vertical="center"/>
    </xf>
    <xf numFmtId="0" fontId="36" fillId="0" borderId="16" applyNumberFormat="0" applyFill="0" applyAlignment="0" applyProtection="0">
      <alignment vertical="center"/>
    </xf>
    <xf numFmtId="0" fontId="36" fillId="0" borderId="16" applyNumberFormat="0" applyFill="0" applyAlignment="0" applyProtection="0">
      <alignment vertical="center"/>
    </xf>
    <xf numFmtId="0" fontId="36" fillId="0" borderId="16" applyNumberFormat="0" applyFill="0" applyAlignment="0" applyProtection="0">
      <alignment vertical="center"/>
    </xf>
    <xf numFmtId="0" fontId="36" fillId="0" borderId="16" applyNumberFormat="0" applyFill="0" applyAlignment="0" applyProtection="0">
      <alignment vertical="center"/>
    </xf>
    <xf numFmtId="0" fontId="36" fillId="0" borderId="16" applyNumberFormat="0" applyFill="0" applyAlignment="0" applyProtection="0">
      <alignment vertical="center"/>
    </xf>
    <xf numFmtId="0" fontId="36" fillId="0" borderId="16" applyNumberFormat="0" applyFill="0" applyAlignment="0" applyProtection="0">
      <alignment vertical="center"/>
    </xf>
    <xf numFmtId="0" fontId="36" fillId="0" borderId="16" applyNumberFormat="0" applyFill="0" applyAlignment="0" applyProtection="0">
      <alignment vertical="center"/>
    </xf>
    <xf numFmtId="0" fontId="36" fillId="0" borderId="16" applyNumberFormat="0" applyFill="0" applyAlignment="0" applyProtection="0">
      <alignment vertical="center"/>
    </xf>
    <xf numFmtId="0" fontId="36" fillId="0" borderId="16" applyNumberFormat="0" applyFill="0" applyAlignment="0" applyProtection="0">
      <alignment vertical="center"/>
    </xf>
    <xf numFmtId="0" fontId="36" fillId="0" borderId="16" applyNumberFormat="0" applyFill="0" applyAlignment="0" applyProtection="0">
      <alignment vertical="center"/>
    </xf>
    <xf numFmtId="0" fontId="36" fillId="0" borderId="16" applyNumberFormat="0" applyFill="0" applyAlignment="0" applyProtection="0">
      <alignment vertical="center"/>
    </xf>
    <xf numFmtId="0" fontId="36" fillId="0" borderId="16" applyNumberFormat="0" applyFill="0" applyAlignment="0" applyProtection="0">
      <alignment vertical="center"/>
    </xf>
    <xf numFmtId="0" fontId="36" fillId="0" borderId="16" applyNumberFormat="0" applyFill="0" applyAlignment="0" applyProtection="0">
      <alignment vertical="center"/>
    </xf>
    <xf numFmtId="0" fontId="36" fillId="0" borderId="16" applyNumberFormat="0" applyFill="0" applyAlignment="0" applyProtection="0">
      <alignment vertical="center"/>
    </xf>
    <xf numFmtId="0" fontId="36" fillId="0" borderId="16" applyNumberFormat="0" applyFill="0" applyAlignment="0" applyProtection="0">
      <alignment vertical="center"/>
    </xf>
    <xf numFmtId="0" fontId="36" fillId="0" borderId="16" applyNumberFormat="0" applyFill="0" applyAlignment="0" applyProtection="0">
      <alignment vertical="center"/>
    </xf>
    <xf numFmtId="0" fontId="36" fillId="0" borderId="16" applyNumberFormat="0" applyFill="0" applyAlignment="0" applyProtection="0">
      <alignment vertical="center"/>
    </xf>
    <xf numFmtId="0" fontId="36" fillId="0" borderId="16" applyNumberFormat="0" applyFill="0" applyAlignment="0" applyProtection="0">
      <alignment vertical="center"/>
    </xf>
    <xf numFmtId="0" fontId="36" fillId="0" borderId="16" applyNumberFormat="0" applyFill="0" applyAlignment="0" applyProtection="0">
      <alignment vertical="center"/>
    </xf>
    <xf numFmtId="0" fontId="36" fillId="0" borderId="16" applyNumberFormat="0" applyFill="0" applyAlignment="0" applyProtection="0">
      <alignment vertical="center"/>
    </xf>
    <xf numFmtId="0" fontId="36" fillId="0" borderId="16" applyNumberFormat="0" applyFill="0" applyAlignment="0" applyProtection="0">
      <alignment vertical="center"/>
    </xf>
    <xf numFmtId="0" fontId="36" fillId="0" borderId="16" applyNumberFormat="0" applyFill="0" applyAlignment="0" applyProtection="0">
      <alignment vertical="center"/>
    </xf>
    <xf numFmtId="0" fontId="36" fillId="0" borderId="16" applyNumberFormat="0" applyFill="0" applyAlignment="0" applyProtection="0">
      <alignment vertical="center"/>
    </xf>
    <xf numFmtId="0" fontId="36" fillId="0" borderId="16" applyNumberFormat="0" applyFill="0" applyAlignment="0" applyProtection="0">
      <alignment vertical="center"/>
    </xf>
    <xf numFmtId="0" fontId="36" fillId="0" borderId="16" applyNumberFormat="0" applyFill="0" applyAlignment="0" applyProtection="0">
      <alignment vertical="center"/>
    </xf>
    <xf numFmtId="0" fontId="36" fillId="0" borderId="16" applyNumberFormat="0" applyFill="0" applyAlignment="0" applyProtection="0">
      <alignment vertical="center"/>
    </xf>
    <xf numFmtId="0" fontId="36" fillId="0" borderId="16" applyNumberFormat="0" applyFill="0" applyAlignment="0" applyProtection="0">
      <alignment vertical="center"/>
    </xf>
    <xf numFmtId="0" fontId="36" fillId="0" borderId="16" applyNumberFormat="0" applyFill="0" applyAlignment="0" applyProtection="0">
      <alignment vertical="center"/>
    </xf>
    <xf numFmtId="0" fontId="36" fillId="0" borderId="16" applyNumberFormat="0" applyFill="0" applyAlignment="0" applyProtection="0">
      <alignment vertical="center"/>
    </xf>
    <xf numFmtId="0" fontId="36" fillId="0" borderId="16" applyNumberFormat="0" applyFill="0" applyAlignment="0" applyProtection="0">
      <alignment vertical="center"/>
    </xf>
    <xf numFmtId="0" fontId="36" fillId="0" borderId="16" applyNumberFormat="0" applyFill="0" applyAlignment="0" applyProtection="0">
      <alignment vertical="center"/>
    </xf>
    <xf numFmtId="0" fontId="36" fillId="0" borderId="16" applyNumberFormat="0" applyFill="0" applyAlignment="0" applyProtection="0">
      <alignment vertical="center"/>
    </xf>
    <xf numFmtId="0" fontId="36" fillId="0" borderId="16" applyNumberFormat="0" applyFill="0" applyAlignment="0" applyProtection="0">
      <alignment vertical="center"/>
    </xf>
    <xf numFmtId="0" fontId="36" fillId="0" borderId="16" applyNumberFormat="0" applyFill="0" applyAlignment="0" applyProtection="0">
      <alignment vertical="center"/>
    </xf>
    <xf numFmtId="0" fontId="36" fillId="0" borderId="16" applyNumberFormat="0" applyFill="0" applyAlignment="0" applyProtection="0">
      <alignment vertical="center"/>
    </xf>
    <xf numFmtId="0" fontId="36" fillId="0" borderId="16" applyNumberFormat="0" applyFill="0" applyAlignment="0" applyProtection="0">
      <alignment vertical="center"/>
    </xf>
    <xf numFmtId="0" fontId="36" fillId="0" borderId="16" applyNumberFormat="0" applyFill="0" applyAlignment="0" applyProtection="0">
      <alignment vertical="center"/>
    </xf>
    <xf numFmtId="0" fontId="36" fillId="0" borderId="16" applyNumberFormat="0" applyFill="0" applyAlignment="0" applyProtection="0">
      <alignment vertical="center"/>
    </xf>
    <xf numFmtId="0" fontId="36" fillId="0" borderId="16" applyNumberFormat="0" applyFill="0" applyAlignment="0" applyProtection="0">
      <alignment vertical="center"/>
    </xf>
    <xf numFmtId="0" fontId="36" fillId="0" borderId="16" applyNumberFormat="0" applyFill="0" applyAlignment="0" applyProtection="0">
      <alignment vertical="center"/>
    </xf>
    <xf numFmtId="0" fontId="36" fillId="0" borderId="16" applyNumberFormat="0" applyFill="0" applyAlignment="0" applyProtection="0">
      <alignment vertical="center"/>
    </xf>
    <xf numFmtId="0" fontId="36" fillId="0" borderId="16" applyNumberFormat="0" applyFill="0" applyAlignment="0" applyProtection="0">
      <alignment vertical="center"/>
    </xf>
    <xf numFmtId="0" fontId="36" fillId="0" borderId="16" applyNumberFormat="0" applyFill="0" applyAlignment="0" applyProtection="0">
      <alignment vertical="center"/>
    </xf>
    <xf numFmtId="0" fontId="36" fillId="0" borderId="16" applyNumberFormat="0" applyFill="0" applyAlignment="0" applyProtection="0">
      <alignment vertical="center"/>
    </xf>
    <xf numFmtId="0" fontId="36" fillId="0" borderId="16" applyNumberFormat="0" applyFill="0" applyAlignment="0" applyProtection="0">
      <alignment vertical="center"/>
    </xf>
    <xf numFmtId="0" fontId="36" fillId="0" borderId="16" applyNumberFormat="0" applyFill="0" applyAlignment="0" applyProtection="0">
      <alignment vertical="center"/>
    </xf>
    <xf numFmtId="0" fontId="36" fillId="0" borderId="16" applyNumberFormat="0" applyFill="0" applyAlignment="0" applyProtection="0">
      <alignment vertical="center"/>
    </xf>
    <xf numFmtId="0" fontId="36" fillId="0" borderId="16" applyNumberFormat="0" applyFill="0" applyAlignment="0" applyProtection="0">
      <alignment vertical="center"/>
    </xf>
    <xf numFmtId="0" fontId="36" fillId="0" borderId="16" applyNumberFormat="0" applyFill="0" applyAlignment="0" applyProtection="0">
      <alignment vertical="center"/>
    </xf>
    <xf numFmtId="0" fontId="36" fillId="0" borderId="16" applyNumberFormat="0" applyFill="0" applyAlignment="0" applyProtection="0">
      <alignment vertical="center"/>
    </xf>
    <xf numFmtId="0" fontId="36" fillId="0" borderId="16" applyNumberFormat="0" applyFill="0" applyAlignment="0" applyProtection="0">
      <alignment vertical="center"/>
    </xf>
    <xf numFmtId="0" fontId="36" fillId="0" borderId="16" applyNumberFormat="0" applyFill="0" applyAlignment="0" applyProtection="0">
      <alignment vertical="center"/>
    </xf>
    <xf numFmtId="0" fontId="36" fillId="0" borderId="16" applyNumberFormat="0" applyFill="0" applyAlignment="0" applyProtection="0">
      <alignment vertical="center"/>
    </xf>
    <xf numFmtId="0" fontId="36" fillId="0" borderId="16" applyNumberFormat="0" applyFill="0" applyAlignment="0" applyProtection="0">
      <alignment vertical="center"/>
    </xf>
    <xf numFmtId="0" fontId="36" fillId="0" borderId="16" applyNumberFormat="0" applyFill="0" applyAlignment="0" applyProtection="0">
      <alignment vertical="center"/>
    </xf>
    <xf numFmtId="0" fontId="36" fillId="0" borderId="16" applyNumberFormat="0" applyFill="0" applyAlignment="0" applyProtection="0">
      <alignment vertical="center"/>
    </xf>
    <xf numFmtId="0" fontId="36" fillId="0" borderId="16" applyNumberFormat="0" applyFill="0" applyAlignment="0" applyProtection="0">
      <alignment vertical="center"/>
    </xf>
    <xf numFmtId="0" fontId="36" fillId="0" borderId="16" applyNumberFormat="0" applyFill="0" applyAlignment="0" applyProtection="0">
      <alignment vertical="center"/>
    </xf>
    <xf numFmtId="0" fontId="36" fillId="0" borderId="16" applyNumberFormat="0" applyFill="0" applyAlignment="0" applyProtection="0">
      <alignment vertical="center"/>
    </xf>
    <xf numFmtId="0" fontId="36" fillId="0" borderId="16" applyNumberFormat="0" applyFill="0" applyAlignment="0" applyProtection="0">
      <alignment vertical="center"/>
    </xf>
    <xf numFmtId="0" fontId="36" fillId="0" borderId="16" applyNumberFormat="0" applyFill="0" applyAlignment="0" applyProtection="0">
      <alignment vertical="center"/>
    </xf>
    <xf numFmtId="0" fontId="36" fillId="0" borderId="16" applyNumberFormat="0" applyFill="0" applyAlignment="0" applyProtection="0">
      <alignment vertical="center"/>
    </xf>
    <xf numFmtId="0" fontId="36" fillId="0" borderId="16" applyNumberFormat="0" applyFill="0" applyAlignment="0" applyProtection="0">
      <alignment vertical="center"/>
    </xf>
    <xf numFmtId="0" fontId="36" fillId="0" borderId="16" applyNumberFormat="0" applyFill="0" applyAlignment="0" applyProtection="0">
      <alignment vertical="center"/>
    </xf>
    <xf numFmtId="0" fontId="36" fillId="0" borderId="16" applyNumberFormat="0" applyFill="0" applyAlignment="0" applyProtection="0">
      <alignment vertical="center"/>
    </xf>
    <xf numFmtId="0" fontId="36" fillId="0" borderId="16" applyNumberFormat="0" applyFill="0" applyAlignment="0" applyProtection="0">
      <alignment vertical="center"/>
    </xf>
    <xf numFmtId="0" fontId="36" fillId="0" borderId="16" applyNumberFormat="0" applyFill="0" applyAlignment="0" applyProtection="0">
      <alignment vertical="center"/>
    </xf>
    <xf numFmtId="0" fontId="36" fillId="0" borderId="16" applyNumberFormat="0" applyFill="0" applyAlignment="0" applyProtection="0">
      <alignment vertical="center"/>
    </xf>
    <xf numFmtId="0" fontId="36" fillId="0" borderId="16" applyNumberFormat="0" applyFill="0" applyAlignment="0" applyProtection="0">
      <alignment vertical="center"/>
    </xf>
    <xf numFmtId="0" fontId="36" fillId="0" borderId="16" applyNumberFormat="0" applyFill="0" applyAlignment="0" applyProtection="0">
      <alignment vertical="center"/>
    </xf>
    <xf numFmtId="0" fontId="36" fillId="0" borderId="16" applyNumberFormat="0" applyFill="0" applyAlignment="0" applyProtection="0">
      <alignment vertical="center"/>
    </xf>
    <xf numFmtId="0" fontId="36" fillId="0" borderId="16" applyNumberFormat="0" applyFill="0" applyAlignment="0" applyProtection="0">
      <alignment vertical="center"/>
    </xf>
    <xf numFmtId="0" fontId="36" fillId="0" borderId="16" applyNumberFormat="0" applyFill="0" applyAlignment="0" applyProtection="0">
      <alignment vertical="center"/>
    </xf>
    <xf numFmtId="0" fontId="36" fillId="0" borderId="16" applyNumberFormat="0" applyFill="0" applyAlignment="0" applyProtection="0">
      <alignment vertical="center"/>
    </xf>
    <xf numFmtId="0" fontId="36" fillId="0" borderId="16" applyNumberFormat="0" applyFill="0" applyAlignment="0" applyProtection="0">
      <alignment vertical="center"/>
    </xf>
    <xf numFmtId="0" fontId="36" fillId="0" borderId="16" applyNumberFormat="0" applyFill="0" applyAlignment="0" applyProtection="0">
      <alignment vertical="center"/>
    </xf>
    <xf numFmtId="0" fontId="36" fillId="0" borderId="16" applyNumberFormat="0" applyFill="0" applyAlignment="0" applyProtection="0">
      <alignment vertical="center"/>
    </xf>
    <xf numFmtId="0" fontId="36" fillId="0" borderId="16" applyNumberFormat="0" applyFill="0" applyAlignment="0" applyProtection="0">
      <alignment vertical="center"/>
    </xf>
    <xf numFmtId="0" fontId="36" fillId="0" borderId="16" applyNumberFormat="0" applyFill="0" applyAlignment="0" applyProtection="0">
      <alignment vertical="center"/>
    </xf>
    <xf numFmtId="0" fontId="36" fillId="0" borderId="16" applyNumberFormat="0" applyFill="0" applyAlignment="0" applyProtection="0">
      <alignment vertical="center"/>
    </xf>
    <xf numFmtId="0" fontId="36" fillId="0" borderId="16" applyNumberFormat="0" applyFill="0" applyAlignment="0" applyProtection="0">
      <alignment vertical="center"/>
    </xf>
    <xf numFmtId="0" fontId="36" fillId="0" borderId="16" applyNumberFormat="0" applyFill="0" applyAlignment="0" applyProtection="0">
      <alignment vertical="center"/>
    </xf>
    <xf numFmtId="0" fontId="36" fillId="0" borderId="16" applyNumberFormat="0" applyFill="0" applyAlignment="0" applyProtection="0">
      <alignment vertical="center"/>
    </xf>
    <xf numFmtId="0" fontId="36" fillId="0" borderId="16" applyNumberFormat="0" applyFill="0" applyAlignment="0" applyProtection="0">
      <alignment vertical="center"/>
    </xf>
    <xf numFmtId="0" fontId="36" fillId="0" borderId="16" applyNumberFormat="0" applyFill="0" applyAlignment="0" applyProtection="0">
      <alignment vertical="center"/>
    </xf>
    <xf numFmtId="0" fontId="36" fillId="0" borderId="16" applyNumberFormat="0" applyFill="0" applyAlignment="0" applyProtection="0">
      <alignment vertical="center"/>
    </xf>
    <xf numFmtId="0" fontId="36" fillId="0" borderId="16" applyNumberFormat="0" applyFill="0" applyAlignment="0" applyProtection="0">
      <alignment vertical="center"/>
    </xf>
    <xf numFmtId="0" fontId="36" fillId="0" borderId="16" applyNumberFormat="0" applyFill="0" applyAlignment="0" applyProtection="0">
      <alignment vertical="center"/>
    </xf>
    <xf numFmtId="0" fontId="36" fillId="0" borderId="16" applyNumberFormat="0" applyFill="0" applyAlignment="0" applyProtection="0">
      <alignment vertical="center"/>
    </xf>
    <xf numFmtId="0" fontId="36" fillId="0" borderId="16" applyNumberFormat="0" applyFill="0" applyAlignment="0" applyProtection="0">
      <alignment vertical="center"/>
    </xf>
    <xf numFmtId="0" fontId="36" fillId="0" borderId="16" applyNumberFormat="0" applyFill="0" applyAlignment="0" applyProtection="0">
      <alignment vertical="center"/>
    </xf>
    <xf numFmtId="0" fontId="36" fillId="0" borderId="16" applyNumberFormat="0" applyFill="0" applyAlignment="0" applyProtection="0">
      <alignment vertical="center"/>
    </xf>
    <xf numFmtId="0" fontId="36" fillId="0" borderId="16" applyNumberFormat="0" applyFill="0" applyAlignment="0" applyProtection="0">
      <alignment vertical="center"/>
    </xf>
    <xf numFmtId="0" fontId="36" fillId="0" borderId="16" applyNumberFormat="0" applyFill="0" applyAlignment="0" applyProtection="0">
      <alignment vertical="center"/>
    </xf>
    <xf numFmtId="0" fontId="36" fillId="0" borderId="16" applyNumberFormat="0" applyFill="0" applyAlignment="0" applyProtection="0">
      <alignment vertical="center"/>
    </xf>
    <xf numFmtId="0" fontId="36" fillId="0" borderId="16" applyNumberFormat="0" applyFill="0" applyAlignment="0" applyProtection="0">
      <alignment vertical="center"/>
    </xf>
    <xf numFmtId="0" fontId="36" fillId="0" borderId="16" applyNumberFormat="0" applyFill="0" applyAlignment="0" applyProtection="0">
      <alignment vertical="center"/>
    </xf>
    <xf numFmtId="0" fontId="36" fillId="0" borderId="16" applyNumberFormat="0" applyFill="0" applyAlignment="0" applyProtection="0">
      <alignment vertical="center"/>
    </xf>
    <xf numFmtId="0" fontId="36" fillId="0" borderId="16" applyNumberFormat="0" applyFill="0" applyAlignment="0" applyProtection="0">
      <alignment vertical="center"/>
    </xf>
    <xf numFmtId="0" fontId="36" fillId="0" borderId="16" applyNumberFormat="0" applyFill="0" applyAlignment="0" applyProtection="0">
      <alignment vertical="center"/>
    </xf>
    <xf numFmtId="0" fontId="36" fillId="0" borderId="16" applyNumberFormat="0" applyFill="0" applyAlignment="0" applyProtection="0">
      <alignment vertical="center"/>
    </xf>
    <xf numFmtId="0" fontId="36" fillId="0" borderId="16" applyNumberFormat="0" applyFill="0" applyAlignment="0" applyProtection="0">
      <alignment vertical="center"/>
    </xf>
    <xf numFmtId="0" fontId="36" fillId="0" borderId="16" applyNumberFormat="0" applyFill="0" applyAlignment="0" applyProtection="0">
      <alignment vertical="center"/>
    </xf>
    <xf numFmtId="0" fontId="36" fillId="0" borderId="16" applyNumberFormat="0" applyFill="0" applyAlignment="0" applyProtection="0">
      <alignment vertical="center"/>
    </xf>
    <xf numFmtId="0" fontId="36" fillId="0" borderId="16" applyNumberFormat="0" applyFill="0" applyAlignment="0" applyProtection="0">
      <alignment vertical="center"/>
    </xf>
    <xf numFmtId="0" fontId="36" fillId="0" borderId="16" applyNumberFormat="0" applyFill="0" applyAlignment="0" applyProtection="0">
      <alignment vertical="center"/>
    </xf>
    <xf numFmtId="0" fontId="36" fillId="0" borderId="16" applyNumberFormat="0" applyFill="0" applyAlignment="0" applyProtection="0">
      <alignment vertical="center"/>
    </xf>
    <xf numFmtId="0" fontId="36" fillId="0" borderId="16" applyNumberFormat="0" applyFill="0" applyAlignment="0" applyProtection="0">
      <alignment vertical="center"/>
    </xf>
    <xf numFmtId="0" fontId="36" fillId="0" borderId="16" applyNumberFormat="0" applyFill="0" applyAlignment="0" applyProtection="0">
      <alignment vertical="center"/>
    </xf>
    <xf numFmtId="0" fontId="36" fillId="0" borderId="16" applyNumberFormat="0" applyFill="0" applyAlignment="0" applyProtection="0">
      <alignment vertical="center"/>
    </xf>
    <xf numFmtId="0" fontId="36" fillId="0" borderId="16" applyNumberFormat="0" applyFill="0" applyAlignment="0" applyProtection="0">
      <alignment vertical="center"/>
    </xf>
    <xf numFmtId="0" fontId="36" fillId="0" borderId="16" applyNumberFormat="0" applyFill="0" applyAlignment="0" applyProtection="0">
      <alignment vertical="center"/>
    </xf>
    <xf numFmtId="0" fontId="36" fillId="0" borderId="16" applyNumberFormat="0" applyFill="0" applyAlignment="0" applyProtection="0">
      <alignment vertical="center"/>
    </xf>
    <xf numFmtId="0" fontId="36" fillId="0" borderId="16" applyNumberFormat="0" applyFill="0" applyAlignment="0" applyProtection="0">
      <alignment vertical="center"/>
    </xf>
    <xf numFmtId="0" fontId="36" fillId="0" borderId="16" applyNumberFormat="0" applyFill="0" applyAlignment="0" applyProtection="0">
      <alignment vertical="center"/>
    </xf>
    <xf numFmtId="0" fontId="36" fillId="0" borderId="16" applyNumberFormat="0" applyFill="0" applyAlignment="0" applyProtection="0">
      <alignment vertical="center"/>
    </xf>
    <xf numFmtId="0" fontId="36" fillId="0" borderId="16" applyNumberFormat="0" applyFill="0" applyAlignment="0" applyProtection="0">
      <alignment vertical="center"/>
    </xf>
    <xf numFmtId="0" fontId="36" fillId="0" borderId="16" applyNumberFormat="0" applyFill="0" applyAlignment="0" applyProtection="0">
      <alignment vertical="center"/>
    </xf>
    <xf numFmtId="0" fontId="36" fillId="0" borderId="16" applyNumberFormat="0" applyFill="0" applyAlignment="0" applyProtection="0">
      <alignment vertical="center"/>
    </xf>
    <xf numFmtId="0" fontId="36" fillId="0" borderId="16" applyNumberFormat="0" applyFill="0" applyAlignment="0" applyProtection="0">
      <alignment vertical="center"/>
    </xf>
    <xf numFmtId="0" fontId="36" fillId="0" borderId="16" applyNumberFormat="0" applyFill="0" applyAlignment="0" applyProtection="0">
      <alignment vertical="center"/>
    </xf>
    <xf numFmtId="0" fontId="36" fillId="0" borderId="16" applyNumberFormat="0" applyFill="0" applyAlignment="0" applyProtection="0">
      <alignment vertical="center"/>
    </xf>
    <xf numFmtId="0" fontId="36" fillId="0" borderId="16" applyNumberFormat="0" applyFill="0" applyAlignment="0" applyProtection="0">
      <alignment vertical="center"/>
    </xf>
    <xf numFmtId="0" fontId="36" fillId="0" borderId="16" applyNumberFormat="0" applyFill="0" applyAlignment="0" applyProtection="0">
      <alignment vertical="center"/>
    </xf>
    <xf numFmtId="0" fontId="36" fillId="0" borderId="16" applyNumberFormat="0" applyFill="0" applyAlignment="0" applyProtection="0">
      <alignment vertical="center"/>
    </xf>
    <xf numFmtId="0" fontId="36" fillId="0" borderId="16" applyNumberFormat="0" applyFill="0" applyAlignment="0" applyProtection="0">
      <alignment vertical="center"/>
    </xf>
    <xf numFmtId="0" fontId="36" fillId="0" borderId="16" applyNumberFormat="0" applyFill="0" applyAlignment="0" applyProtection="0">
      <alignment vertical="center"/>
    </xf>
    <xf numFmtId="0" fontId="36" fillId="0" borderId="16" applyNumberFormat="0" applyFill="0" applyAlignment="0" applyProtection="0">
      <alignment vertical="center"/>
    </xf>
    <xf numFmtId="0" fontId="36" fillId="0" borderId="16" applyNumberFormat="0" applyFill="0" applyAlignment="0" applyProtection="0">
      <alignment vertical="center"/>
    </xf>
    <xf numFmtId="0" fontId="36" fillId="0" borderId="16" applyNumberFormat="0" applyFill="0" applyAlignment="0" applyProtection="0">
      <alignment vertical="center"/>
    </xf>
    <xf numFmtId="0" fontId="36" fillId="0" borderId="16" applyNumberFormat="0" applyFill="0" applyAlignment="0" applyProtection="0">
      <alignment vertical="center"/>
    </xf>
    <xf numFmtId="0" fontId="36" fillId="0" borderId="16" applyNumberFormat="0" applyFill="0" applyAlignment="0" applyProtection="0">
      <alignment vertical="center"/>
    </xf>
    <xf numFmtId="0" fontId="36" fillId="0" borderId="16" applyNumberFormat="0" applyFill="0" applyAlignment="0" applyProtection="0">
      <alignment vertical="center"/>
    </xf>
    <xf numFmtId="0" fontId="36" fillId="0" borderId="16" applyNumberFormat="0" applyFill="0" applyAlignment="0" applyProtection="0">
      <alignment vertical="center"/>
    </xf>
    <xf numFmtId="0" fontId="36" fillId="0" borderId="16" applyNumberFormat="0" applyFill="0" applyAlignment="0" applyProtection="0">
      <alignment vertical="center"/>
    </xf>
    <xf numFmtId="0" fontId="36" fillId="0" borderId="16" applyNumberFormat="0" applyFill="0" applyAlignment="0" applyProtection="0">
      <alignment vertical="center"/>
    </xf>
    <xf numFmtId="0" fontId="36" fillId="0" borderId="16" applyNumberFormat="0" applyFill="0" applyAlignment="0" applyProtection="0">
      <alignment vertical="center"/>
    </xf>
    <xf numFmtId="0" fontId="36" fillId="0" borderId="16" applyNumberFormat="0" applyFill="0" applyAlignment="0" applyProtection="0">
      <alignment vertical="center"/>
    </xf>
    <xf numFmtId="0" fontId="36" fillId="0" borderId="16" applyNumberFormat="0" applyFill="0" applyAlignment="0" applyProtection="0">
      <alignment vertical="center"/>
    </xf>
    <xf numFmtId="0" fontId="36" fillId="0" borderId="16" applyNumberFormat="0" applyFill="0" applyAlignment="0" applyProtection="0">
      <alignment vertical="center"/>
    </xf>
    <xf numFmtId="0" fontId="36" fillId="0" borderId="16" applyNumberFormat="0" applyFill="0" applyAlignment="0" applyProtection="0">
      <alignment vertical="center"/>
    </xf>
    <xf numFmtId="0" fontId="36" fillId="0" borderId="16" applyNumberFormat="0" applyFill="0" applyAlignment="0" applyProtection="0">
      <alignment vertical="center"/>
    </xf>
    <xf numFmtId="0" fontId="36" fillId="0" borderId="16" applyNumberFormat="0" applyFill="0" applyAlignment="0" applyProtection="0">
      <alignment vertical="center"/>
    </xf>
    <xf numFmtId="0" fontId="36" fillId="0" borderId="16" applyNumberFormat="0" applyFill="0" applyAlignment="0" applyProtection="0">
      <alignment vertical="center"/>
    </xf>
    <xf numFmtId="0" fontId="36" fillId="0" borderId="16" applyNumberFormat="0" applyFill="0" applyAlignment="0" applyProtection="0">
      <alignment vertical="center"/>
    </xf>
    <xf numFmtId="0" fontId="36" fillId="0" borderId="16" applyNumberFormat="0" applyFill="0" applyAlignment="0" applyProtection="0">
      <alignment vertical="center"/>
    </xf>
    <xf numFmtId="0" fontId="36" fillId="0" borderId="16" applyNumberFormat="0" applyFill="0" applyAlignment="0" applyProtection="0">
      <alignment vertical="center"/>
    </xf>
    <xf numFmtId="0" fontId="36" fillId="0" borderId="16" applyNumberFormat="0" applyFill="0" applyAlignment="0" applyProtection="0">
      <alignment vertical="center"/>
    </xf>
    <xf numFmtId="0" fontId="36" fillId="0" borderId="16" applyNumberFormat="0" applyFill="0" applyAlignment="0" applyProtection="0">
      <alignment vertical="center"/>
    </xf>
    <xf numFmtId="0" fontId="36" fillId="0" borderId="16" applyNumberFormat="0" applyFill="0" applyAlignment="0" applyProtection="0">
      <alignment vertical="center"/>
    </xf>
    <xf numFmtId="0" fontId="36" fillId="0" borderId="16" applyNumberFormat="0" applyFill="0" applyAlignment="0" applyProtection="0">
      <alignment vertical="center"/>
    </xf>
    <xf numFmtId="0" fontId="36" fillId="0" borderId="16" applyNumberFormat="0" applyFill="0" applyAlignment="0" applyProtection="0">
      <alignment vertical="center"/>
    </xf>
    <xf numFmtId="0" fontId="36" fillId="0" borderId="16" applyNumberFormat="0" applyFill="0" applyAlignment="0" applyProtection="0">
      <alignment vertical="center"/>
    </xf>
    <xf numFmtId="0" fontId="36" fillId="0" borderId="16" applyNumberFormat="0" applyFill="0" applyAlignment="0" applyProtection="0">
      <alignment vertical="center"/>
    </xf>
    <xf numFmtId="0" fontId="36" fillId="0" borderId="16" applyNumberFormat="0" applyFill="0" applyAlignment="0" applyProtection="0">
      <alignment vertical="center"/>
    </xf>
    <xf numFmtId="0" fontId="36" fillId="0" borderId="16" applyNumberFormat="0" applyFill="0" applyAlignment="0" applyProtection="0">
      <alignment vertical="center"/>
    </xf>
    <xf numFmtId="0" fontId="36" fillId="0" borderId="16" applyNumberFormat="0" applyFill="0" applyAlignment="0" applyProtection="0">
      <alignment vertical="center"/>
    </xf>
    <xf numFmtId="0" fontId="36" fillId="0" borderId="16" applyNumberFormat="0" applyFill="0" applyAlignment="0" applyProtection="0">
      <alignment vertical="center"/>
    </xf>
    <xf numFmtId="0" fontId="36" fillId="0" borderId="16" applyNumberFormat="0" applyFill="0" applyAlignment="0" applyProtection="0">
      <alignment vertical="center"/>
    </xf>
    <xf numFmtId="0" fontId="36" fillId="0" borderId="16" applyNumberFormat="0" applyFill="0" applyAlignment="0" applyProtection="0">
      <alignment vertical="center"/>
    </xf>
    <xf numFmtId="0" fontId="36" fillId="0" borderId="16" applyNumberFormat="0" applyFill="0" applyAlignment="0" applyProtection="0">
      <alignment vertical="center"/>
    </xf>
    <xf numFmtId="0" fontId="36" fillId="0" borderId="16" applyNumberFormat="0" applyFill="0" applyAlignment="0" applyProtection="0">
      <alignment vertical="center"/>
    </xf>
    <xf numFmtId="0" fontId="36" fillId="0" borderId="16" applyNumberFormat="0" applyFill="0" applyAlignment="0" applyProtection="0">
      <alignment vertical="center"/>
    </xf>
    <xf numFmtId="0" fontId="36" fillId="0" borderId="16" applyNumberFormat="0" applyFill="0" applyAlignment="0" applyProtection="0">
      <alignment vertical="center"/>
    </xf>
    <xf numFmtId="0" fontId="36" fillId="0" borderId="16" applyNumberFormat="0" applyFill="0" applyAlignment="0" applyProtection="0">
      <alignment vertical="center"/>
    </xf>
    <xf numFmtId="0" fontId="36" fillId="0" borderId="16" applyNumberFormat="0" applyFill="0" applyAlignment="0" applyProtection="0">
      <alignment vertical="center"/>
    </xf>
    <xf numFmtId="0" fontId="36" fillId="0" borderId="16" applyNumberFormat="0" applyFill="0" applyAlignment="0" applyProtection="0">
      <alignment vertical="center"/>
    </xf>
    <xf numFmtId="0" fontId="36" fillId="0" borderId="16" applyNumberFormat="0" applyFill="0" applyAlignment="0" applyProtection="0">
      <alignment vertical="center"/>
    </xf>
    <xf numFmtId="0" fontId="36" fillId="0" borderId="16" applyNumberFormat="0" applyFill="0" applyAlignment="0" applyProtection="0">
      <alignment vertical="center"/>
    </xf>
    <xf numFmtId="0" fontId="36" fillId="0" borderId="16" applyNumberFormat="0" applyFill="0" applyAlignment="0" applyProtection="0">
      <alignment vertical="center"/>
    </xf>
    <xf numFmtId="0" fontId="36" fillId="0" borderId="16" applyNumberFormat="0" applyFill="0" applyAlignment="0" applyProtection="0">
      <alignment vertical="center"/>
    </xf>
    <xf numFmtId="0" fontId="36" fillId="0" borderId="16" applyNumberFormat="0" applyFill="0" applyAlignment="0" applyProtection="0">
      <alignment vertical="center"/>
    </xf>
    <xf numFmtId="0" fontId="36" fillId="0" borderId="16" applyNumberFormat="0" applyFill="0" applyAlignment="0" applyProtection="0">
      <alignment vertical="center"/>
    </xf>
    <xf numFmtId="0" fontId="36" fillId="0" borderId="16" applyNumberFormat="0" applyFill="0" applyAlignment="0" applyProtection="0">
      <alignment vertical="center"/>
    </xf>
    <xf numFmtId="0" fontId="36" fillId="0" borderId="16" applyNumberFormat="0" applyFill="0" applyAlignment="0" applyProtection="0">
      <alignment vertical="center"/>
    </xf>
    <xf numFmtId="0" fontId="36" fillId="0" borderId="16" applyNumberFormat="0" applyFill="0" applyAlignment="0" applyProtection="0">
      <alignment vertical="center"/>
    </xf>
    <xf numFmtId="0" fontId="36" fillId="0" borderId="16" applyNumberFormat="0" applyFill="0" applyAlignment="0" applyProtection="0">
      <alignment vertical="center"/>
    </xf>
    <xf numFmtId="0" fontId="36" fillId="0" borderId="16" applyNumberFormat="0" applyFill="0" applyAlignment="0" applyProtection="0">
      <alignment vertical="center"/>
    </xf>
    <xf numFmtId="0" fontId="36" fillId="0" borderId="16" applyNumberFormat="0" applyFill="0" applyAlignment="0" applyProtection="0">
      <alignment vertical="center"/>
    </xf>
    <xf numFmtId="0" fontId="36" fillId="0" borderId="16" applyNumberFormat="0" applyFill="0" applyAlignment="0" applyProtection="0">
      <alignment vertical="center"/>
    </xf>
    <xf numFmtId="0" fontId="36" fillId="0" borderId="16" applyNumberFormat="0" applyFill="0" applyAlignment="0" applyProtection="0">
      <alignment vertical="center"/>
    </xf>
    <xf numFmtId="0" fontId="36" fillId="0" borderId="16" applyNumberFormat="0" applyFill="0" applyAlignment="0" applyProtection="0">
      <alignment vertical="center"/>
    </xf>
    <xf numFmtId="0" fontId="36" fillId="0" borderId="16" applyNumberFormat="0" applyFill="0" applyAlignment="0" applyProtection="0">
      <alignment vertical="center"/>
    </xf>
    <xf numFmtId="0" fontId="36" fillId="0" borderId="16" applyNumberFormat="0" applyFill="0" applyAlignment="0" applyProtection="0">
      <alignment vertical="center"/>
    </xf>
    <xf numFmtId="0" fontId="36" fillId="0" borderId="16" applyNumberFormat="0" applyFill="0" applyAlignment="0" applyProtection="0">
      <alignment vertical="center"/>
    </xf>
    <xf numFmtId="0" fontId="36" fillId="0" borderId="16" applyNumberFormat="0" applyFill="0" applyAlignment="0" applyProtection="0">
      <alignment vertical="center"/>
    </xf>
    <xf numFmtId="0" fontId="36" fillId="0" borderId="16" applyNumberFormat="0" applyFill="0" applyAlignment="0" applyProtection="0">
      <alignment vertical="center"/>
    </xf>
    <xf numFmtId="0" fontId="36" fillId="0" borderId="16" applyNumberFormat="0" applyFill="0" applyAlignment="0" applyProtection="0">
      <alignment vertical="center"/>
    </xf>
    <xf numFmtId="0" fontId="36" fillId="0" borderId="16" applyNumberFormat="0" applyFill="0" applyAlignment="0" applyProtection="0">
      <alignment vertical="center"/>
    </xf>
    <xf numFmtId="0" fontId="36" fillId="0" borderId="16" applyNumberFormat="0" applyFill="0" applyAlignment="0" applyProtection="0">
      <alignment vertical="center"/>
    </xf>
    <xf numFmtId="0" fontId="36" fillId="0" borderId="16" applyNumberFormat="0" applyFill="0" applyAlignment="0" applyProtection="0">
      <alignment vertical="center"/>
    </xf>
    <xf numFmtId="0" fontId="36" fillId="0" borderId="16" applyNumberFormat="0" applyFill="0" applyAlignment="0" applyProtection="0">
      <alignment vertical="center"/>
    </xf>
    <xf numFmtId="0" fontId="36" fillId="0" borderId="16" applyNumberFormat="0" applyFill="0" applyAlignment="0" applyProtection="0">
      <alignment vertical="center"/>
    </xf>
    <xf numFmtId="0" fontId="36" fillId="0" borderId="16" applyNumberFormat="0" applyFill="0" applyAlignment="0" applyProtection="0">
      <alignment vertical="center"/>
    </xf>
    <xf numFmtId="0" fontId="36" fillId="0" borderId="16" applyNumberFormat="0" applyFill="0" applyAlignment="0" applyProtection="0">
      <alignment vertical="center"/>
    </xf>
    <xf numFmtId="0" fontId="36" fillId="0" borderId="16" applyNumberFormat="0" applyFill="0" applyAlignment="0" applyProtection="0">
      <alignment vertical="center"/>
    </xf>
    <xf numFmtId="0" fontId="36" fillId="0" borderId="16" applyNumberFormat="0" applyFill="0" applyAlignment="0" applyProtection="0">
      <alignment vertical="center"/>
    </xf>
    <xf numFmtId="0" fontId="36" fillId="0" borderId="16" applyNumberFormat="0" applyFill="0" applyAlignment="0" applyProtection="0">
      <alignment vertical="center"/>
    </xf>
    <xf numFmtId="0" fontId="36" fillId="0" borderId="16" applyNumberFormat="0" applyFill="0" applyAlignment="0" applyProtection="0">
      <alignment vertical="center"/>
    </xf>
    <xf numFmtId="0" fontId="36" fillId="0" borderId="16" applyNumberFormat="0" applyFill="0" applyAlignment="0" applyProtection="0">
      <alignment vertical="center"/>
    </xf>
    <xf numFmtId="0" fontId="36" fillId="0" borderId="16" applyNumberFormat="0" applyFill="0" applyAlignment="0" applyProtection="0">
      <alignment vertical="center"/>
    </xf>
    <xf numFmtId="0" fontId="36" fillId="0" borderId="16" applyNumberFormat="0" applyFill="0" applyAlignment="0" applyProtection="0">
      <alignment vertical="center"/>
    </xf>
    <xf numFmtId="0" fontId="36" fillId="0" borderId="16" applyNumberFormat="0" applyFill="0" applyAlignment="0" applyProtection="0">
      <alignment vertical="center"/>
    </xf>
    <xf numFmtId="0" fontId="36" fillId="0" borderId="16" applyNumberFormat="0" applyFill="0" applyAlignment="0" applyProtection="0">
      <alignment vertical="center"/>
    </xf>
    <xf numFmtId="0" fontId="36" fillId="0" borderId="16" applyNumberFormat="0" applyFill="0" applyAlignment="0" applyProtection="0">
      <alignment vertical="center"/>
    </xf>
    <xf numFmtId="0" fontId="36" fillId="0" borderId="16" applyNumberFormat="0" applyFill="0" applyAlignment="0" applyProtection="0">
      <alignment vertical="center"/>
    </xf>
    <xf numFmtId="0" fontId="36" fillId="0" borderId="16" applyNumberFormat="0" applyFill="0" applyAlignment="0" applyProtection="0">
      <alignment vertical="center"/>
    </xf>
    <xf numFmtId="0" fontId="36" fillId="0" borderId="16" applyNumberFormat="0" applyFill="0" applyAlignment="0" applyProtection="0">
      <alignment vertical="center"/>
    </xf>
    <xf numFmtId="0" fontId="36" fillId="0" borderId="16" applyNumberFormat="0" applyFill="0" applyAlignment="0" applyProtection="0">
      <alignment vertical="center"/>
    </xf>
    <xf numFmtId="0" fontId="36" fillId="0" borderId="16" applyNumberFormat="0" applyFill="0" applyAlignment="0" applyProtection="0">
      <alignment vertical="center"/>
    </xf>
    <xf numFmtId="0" fontId="36" fillId="0" borderId="16" applyNumberFormat="0" applyFill="0" applyAlignment="0" applyProtection="0">
      <alignment vertical="center"/>
    </xf>
    <xf numFmtId="0" fontId="36" fillId="0" borderId="16" applyNumberFormat="0" applyFill="0" applyAlignment="0" applyProtection="0">
      <alignment vertical="center"/>
    </xf>
    <xf numFmtId="0" fontId="36" fillId="0" borderId="16" applyNumberFormat="0" applyFill="0" applyAlignment="0" applyProtection="0">
      <alignment vertical="center"/>
    </xf>
    <xf numFmtId="0" fontId="36" fillId="0" borderId="16" applyNumberFormat="0" applyFill="0" applyAlignment="0" applyProtection="0">
      <alignment vertical="center"/>
    </xf>
    <xf numFmtId="0" fontId="36" fillId="0" borderId="16" applyNumberFormat="0" applyFill="0" applyAlignment="0" applyProtection="0">
      <alignment vertical="center"/>
    </xf>
    <xf numFmtId="0" fontId="36" fillId="0" borderId="16" applyNumberFormat="0" applyFill="0" applyAlignment="0" applyProtection="0">
      <alignment vertical="center"/>
    </xf>
    <xf numFmtId="0" fontId="36" fillId="0" borderId="16" applyNumberFormat="0" applyFill="0" applyAlignment="0" applyProtection="0">
      <alignment vertical="center"/>
    </xf>
    <xf numFmtId="0" fontId="36" fillId="0" borderId="16" applyNumberFormat="0" applyFill="0" applyAlignment="0" applyProtection="0">
      <alignment vertical="center"/>
    </xf>
    <xf numFmtId="0" fontId="36" fillId="0" borderId="16" applyNumberFormat="0" applyFill="0" applyAlignment="0" applyProtection="0">
      <alignment vertical="center"/>
    </xf>
    <xf numFmtId="0" fontId="36" fillId="0" borderId="16" applyNumberFormat="0" applyFill="0" applyAlignment="0" applyProtection="0">
      <alignment vertical="center"/>
    </xf>
    <xf numFmtId="0" fontId="36" fillId="0" borderId="16" applyNumberFormat="0" applyFill="0" applyAlignment="0" applyProtection="0">
      <alignment vertical="center"/>
    </xf>
    <xf numFmtId="0" fontId="36" fillId="0" borderId="16" applyNumberFormat="0" applyFill="0" applyAlignment="0" applyProtection="0">
      <alignment vertical="center"/>
    </xf>
    <xf numFmtId="0" fontId="36" fillId="0" borderId="16" applyNumberFormat="0" applyFill="0" applyAlignment="0" applyProtection="0">
      <alignment vertical="center"/>
    </xf>
    <xf numFmtId="0" fontId="36" fillId="0" borderId="16" applyNumberFormat="0" applyFill="0" applyAlignment="0" applyProtection="0">
      <alignment vertical="center"/>
    </xf>
    <xf numFmtId="0" fontId="36" fillId="0" borderId="16" applyNumberFormat="0" applyFill="0" applyAlignment="0" applyProtection="0">
      <alignment vertical="center"/>
    </xf>
    <xf numFmtId="0" fontId="36" fillId="0" borderId="16" applyNumberFormat="0" applyFill="0" applyAlignment="0" applyProtection="0">
      <alignment vertical="center"/>
    </xf>
    <xf numFmtId="0" fontId="36" fillId="0" borderId="16" applyNumberFormat="0" applyFill="0" applyAlignment="0" applyProtection="0">
      <alignment vertical="center"/>
    </xf>
    <xf numFmtId="0" fontId="36" fillId="0" borderId="16" applyNumberFormat="0" applyFill="0" applyAlignment="0" applyProtection="0">
      <alignment vertical="center"/>
    </xf>
    <xf numFmtId="0" fontId="36" fillId="0" borderId="16" applyNumberFormat="0" applyFill="0" applyAlignment="0" applyProtection="0">
      <alignment vertical="center"/>
    </xf>
    <xf numFmtId="0" fontId="36" fillId="0" borderId="16" applyNumberFormat="0" applyFill="0" applyAlignment="0" applyProtection="0">
      <alignment vertical="center"/>
    </xf>
    <xf numFmtId="0" fontId="36" fillId="0" borderId="16" applyNumberFormat="0" applyFill="0" applyAlignment="0" applyProtection="0">
      <alignment vertical="center"/>
    </xf>
    <xf numFmtId="0" fontId="36" fillId="0" borderId="16" applyNumberFormat="0" applyFill="0" applyAlignment="0" applyProtection="0">
      <alignment vertical="center"/>
    </xf>
    <xf numFmtId="0" fontId="36" fillId="0" borderId="16" applyNumberFormat="0" applyFill="0" applyAlignment="0" applyProtection="0">
      <alignment vertical="center"/>
    </xf>
    <xf numFmtId="0" fontId="36" fillId="0" borderId="16" applyNumberFormat="0" applyFill="0" applyAlignment="0" applyProtection="0">
      <alignment vertical="center"/>
    </xf>
    <xf numFmtId="0" fontId="36" fillId="0" borderId="16" applyNumberFormat="0" applyFill="0" applyAlignment="0" applyProtection="0">
      <alignment vertical="center"/>
    </xf>
    <xf numFmtId="0" fontId="36" fillId="0" borderId="16" applyNumberFormat="0" applyFill="0" applyAlignment="0" applyProtection="0">
      <alignment vertical="center"/>
    </xf>
    <xf numFmtId="0" fontId="36" fillId="0" borderId="16" applyNumberFormat="0" applyFill="0" applyAlignment="0" applyProtection="0">
      <alignment vertical="center"/>
    </xf>
    <xf numFmtId="0" fontId="36" fillId="0" borderId="16" applyNumberFormat="0" applyFill="0" applyAlignment="0" applyProtection="0">
      <alignment vertical="center"/>
    </xf>
    <xf numFmtId="0" fontId="36" fillId="0" borderId="16" applyNumberFormat="0" applyFill="0" applyAlignment="0" applyProtection="0">
      <alignment vertical="center"/>
    </xf>
    <xf numFmtId="0" fontId="36" fillId="0" borderId="16" applyNumberFormat="0" applyFill="0" applyAlignment="0" applyProtection="0">
      <alignment vertical="center"/>
    </xf>
    <xf numFmtId="0" fontId="36" fillId="0" borderId="16" applyNumberFormat="0" applyFill="0" applyAlignment="0" applyProtection="0">
      <alignment vertical="center"/>
    </xf>
    <xf numFmtId="0" fontId="36" fillId="0" borderId="16" applyNumberFormat="0" applyFill="0" applyAlignment="0" applyProtection="0">
      <alignment vertical="center"/>
    </xf>
    <xf numFmtId="0" fontId="36" fillId="0" borderId="16" applyNumberFormat="0" applyFill="0" applyAlignment="0" applyProtection="0">
      <alignment vertical="center"/>
    </xf>
    <xf numFmtId="0" fontId="36" fillId="0" borderId="16" applyNumberFormat="0" applyFill="0" applyAlignment="0" applyProtection="0">
      <alignment vertical="center"/>
    </xf>
    <xf numFmtId="0" fontId="36" fillId="0" borderId="16" applyNumberFormat="0" applyFill="0" applyAlignment="0" applyProtection="0">
      <alignment vertical="center"/>
    </xf>
    <xf numFmtId="0" fontId="36" fillId="0" borderId="16" applyNumberFormat="0" applyFill="0" applyAlignment="0" applyProtection="0">
      <alignment vertical="center"/>
    </xf>
    <xf numFmtId="0" fontId="36" fillId="0" borderId="16" applyNumberFormat="0" applyFill="0" applyAlignment="0" applyProtection="0">
      <alignment vertical="center"/>
    </xf>
    <xf numFmtId="0" fontId="36" fillId="0" borderId="16" applyNumberFormat="0" applyFill="0" applyAlignment="0" applyProtection="0">
      <alignment vertical="center"/>
    </xf>
    <xf numFmtId="0" fontId="36" fillId="0" borderId="16" applyNumberFormat="0" applyFill="0" applyAlignment="0" applyProtection="0">
      <alignment vertical="center"/>
    </xf>
    <xf numFmtId="0" fontId="36" fillId="0" borderId="16" applyNumberFormat="0" applyFill="0" applyAlignment="0" applyProtection="0">
      <alignment vertical="center"/>
    </xf>
    <xf numFmtId="0" fontId="36" fillId="0" borderId="16" applyNumberFormat="0" applyFill="0" applyAlignment="0" applyProtection="0">
      <alignment vertical="center"/>
    </xf>
    <xf numFmtId="0" fontId="36" fillId="0" borderId="16" applyNumberFormat="0" applyFill="0" applyAlignment="0" applyProtection="0">
      <alignment vertical="center"/>
    </xf>
    <xf numFmtId="0" fontId="36" fillId="0" borderId="16" applyNumberFormat="0" applyFill="0" applyAlignment="0" applyProtection="0">
      <alignment vertical="center"/>
    </xf>
    <xf numFmtId="0" fontId="36" fillId="0" borderId="16" applyNumberFormat="0" applyFill="0" applyAlignment="0" applyProtection="0">
      <alignment vertical="center"/>
    </xf>
    <xf numFmtId="0" fontId="36" fillId="0" borderId="16" applyNumberFormat="0" applyFill="0" applyAlignment="0" applyProtection="0">
      <alignment vertical="center"/>
    </xf>
    <xf numFmtId="0" fontId="36" fillId="0" borderId="16" applyNumberFormat="0" applyFill="0" applyAlignment="0" applyProtection="0">
      <alignment vertical="center"/>
    </xf>
    <xf numFmtId="0" fontId="36" fillId="0" borderId="16" applyNumberFormat="0" applyFill="0" applyAlignment="0" applyProtection="0">
      <alignment vertical="center"/>
    </xf>
    <xf numFmtId="0" fontId="36" fillId="0" borderId="16" applyNumberFormat="0" applyFill="0" applyAlignment="0" applyProtection="0">
      <alignment vertical="center"/>
    </xf>
    <xf numFmtId="0" fontId="36" fillId="0" borderId="16" applyNumberFormat="0" applyFill="0" applyAlignment="0" applyProtection="0">
      <alignment vertical="center"/>
    </xf>
    <xf numFmtId="0" fontId="36" fillId="0" borderId="16" applyNumberFormat="0" applyFill="0" applyAlignment="0" applyProtection="0">
      <alignment vertical="center"/>
    </xf>
    <xf numFmtId="0" fontId="36" fillId="0" borderId="16" applyNumberFormat="0" applyFill="0" applyAlignment="0" applyProtection="0">
      <alignment vertical="center"/>
    </xf>
    <xf numFmtId="0" fontId="36" fillId="0" borderId="16" applyNumberFormat="0" applyFill="0" applyAlignment="0" applyProtection="0">
      <alignment vertical="center"/>
    </xf>
    <xf numFmtId="0" fontId="36" fillId="0" borderId="16" applyNumberFormat="0" applyFill="0" applyAlignment="0" applyProtection="0">
      <alignment vertical="center"/>
    </xf>
    <xf numFmtId="0" fontId="36" fillId="0" borderId="16" applyNumberFormat="0" applyFill="0" applyAlignment="0" applyProtection="0">
      <alignment vertical="center"/>
    </xf>
    <xf numFmtId="0" fontId="36" fillId="0" borderId="16" applyNumberFormat="0" applyFill="0" applyAlignment="0" applyProtection="0">
      <alignment vertical="center"/>
    </xf>
    <xf numFmtId="0" fontId="36" fillId="0" borderId="16" applyNumberFormat="0" applyFill="0" applyAlignment="0" applyProtection="0">
      <alignment vertical="center"/>
    </xf>
    <xf numFmtId="0" fontId="36" fillId="0" borderId="16" applyNumberFormat="0" applyFill="0" applyAlignment="0" applyProtection="0">
      <alignment vertical="center"/>
    </xf>
    <xf numFmtId="0" fontId="36" fillId="0" borderId="16" applyNumberFormat="0" applyFill="0" applyAlignment="0" applyProtection="0">
      <alignment vertical="center"/>
    </xf>
    <xf numFmtId="0" fontId="36" fillId="0" borderId="16" applyNumberFormat="0" applyFill="0" applyAlignment="0" applyProtection="0">
      <alignment vertical="center"/>
    </xf>
    <xf numFmtId="0" fontId="36" fillId="0" borderId="16" applyNumberFormat="0" applyFill="0" applyAlignment="0" applyProtection="0">
      <alignment vertical="center"/>
    </xf>
    <xf numFmtId="0" fontId="36" fillId="0" borderId="16" applyNumberFormat="0" applyFill="0" applyAlignment="0" applyProtection="0">
      <alignment vertical="center"/>
    </xf>
    <xf numFmtId="0" fontId="36" fillId="0" borderId="16" applyNumberFormat="0" applyFill="0" applyAlignment="0" applyProtection="0">
      <alignment vertical="center"/>
    </xf>
    <xf numFmtId="0" fontId="36" fillId="0" borderId="16" applyNumberFormat="0" applyFill="0" applyAlignment="0" applyProtection="0">
      <alignment vertical="center"/>
    </xf>
    <xf numFmtId="0" fontId="36" fillId="0" borderId="16" applyNumberFormat="0" applyFill="0" applyAlignment="0" applyProtection="0">
      <alignment vertical="center"/>
    </xf>
    <xf numFmtId="0" fontId="36" fillId="0" borderId="16" applyNumberFormat="0" applyFill="0" applyAlignment="0" applyProtection="0">
      <alignment vertical="center"/>
    </xf>
    <xf numFmtId="0" fontId="36" fillId="0" borderId="16" applyNumberFormat="0" applyFill="0" applyAlignment="0" applyProtection="0">
      <alignment vertical="center"/>
    </xf>
    <xf numFmtId="0" fontId="36" fillId="0" borderId="16" applyNumberFormat="0" applyFill="0" applyAlignment="0" applyProtection="0">
      <alignment vertical="center"/>
    </xf>
    <xf numFmtId="0" fontId="36" fillId="0" borderId="16" applyNumberFormat="0" applyFill="0" applyAlignment="0" applyProtection="0">
      <alignment vertical="center"/>
    </xf>
    <xf numFmtId="0" fontId="36" fillId="0" borderId="16" applyNumberFormat="0" applyFill="0" applyAlignment="0" applyProtection="0">
      <alignment vertical="center"/>
    </xf>
    <xf numFmtId="0" fontId="36" fillId="0" borderId="16" applyNumberFormat="0" applyFill="0" applyAlignment="0" applyProtection="0">
      <alignment vertical="center"/>
    </xf>
    <xf numFmtId="0" fontId="36" fillId="0" borderId="16" applyNumberFormat="0" applyFill="0" applyAlignment="0" applyProtection="0">
      <alignment vertical="center"/>
    </xf>
    <xf numFmtId="0" fontId="36" fillId="0" borderId="16" applyNumberFormat="0" applyFill="0" applyAlignment="0" applyProtection="0">
      <alignment vertical="center"/>
    </xf>
    <xf numFmtId="0" fontId="36" fillId="0" borderId="16" applyNumberFormat="0" applyFill="0" applyAlignment="0" applyProtection="0">
      <alignment vertical="center"/>
    </xf>
    <xf numFmtId="0" fontId="36" fillId="0" borderId="16" applyNumberFormat="0" applyFill="0" applyAlignment="0" applyProtection="0">
      <alignment vertical="center"/>
    </xf>
    <xf numFmtId="0" fontId="36" fillId="0" borderId="16" applyNumberFormat="0" applyFill="0" applyAlignment="0" applyProtection="0">
      <alignment vertical="center"/>
    </xf>
    <xf numFmtId="0" fontId="36" fillId="0" borderId="16" applyNumberFormat="0" applyFill="0" applyAlignment="0" applyProtection="0">
      <alignment vertical="center"/>
    </xf>
    <xf numFmtId="0" fontId="36" fillId="0" borderId="16" applyNumberFormat="0" applyFill="0" applyAlignment="0" applyProtection="0">
      <alignment vertical="center"/>
    </xf>
    <xf numFmtId="0" fontId="36" fillId="0" borderId="16" applyNumberFormat="0" applyFill="0" applyAlignment="0" applyProtection="0">
      <alignment vertical="center"/>
    </xf>
    <xf numFmtId="0" fontId="36" fillId="0" borderId="16" applyNumberFormat="0" applyFill="0" applyAlignment="0" applyProtection="0">
      <alignment vertical="center"/>
    </xf>
    <xf numFmtId="0" fontId="36" fillId="0" borderId="16" applyNumberFormat="0" applyFill="0" applyAlignment="0" applyProtection="0">
      <alignment vertical="center"/>
    </xf>
    <xf numFmtId="0" fontId="36" fillId="0" borderId="16" applyNumberFormat="0" applyFill="0" applyAlignment="0" applyProtection="0">
      <alignment vertical="center"/>
    </xf>
    <xf numFmtId="0" fontId="36" fillId="0" borderId="16" applyNumberFormat="0" applyFill="0" applyAlignment="0" applyProtection="0">
      <alignment vertical="center"/>
    </xf>
    <xf numFmtId="0" fontId="36" fillId="0" borderId="16" applyNumberFormat="0" applyFill="0" applyAlignment="0" applyProtection="0">
      <alignment vertical="center"/>
    </xf>
    <xf numFmtId="0" fontId="36" fillId="0" borderId="16" applyNumberFormat="0" applyFill="0" applyAlignment="0" applyProtection="0">
      <alignment vertical="center"/>
    </xf>
    <xf numFmtId="0" fontId="36" fillId="0" borderId="16" applyNumberFormat="0" applyFill="0" applyAlignment="0" applyProtection="0">
      <alignment vertical="center"/>
    </xf>
    <xf numFmtId="0" fontId="36" fillId="0" borderId="16" applyNumberFormat="0" applyFill="0" applyAlignment="0" applyProtection="0">
      <alignment vertical="center"/>
    </xf>
    <xf numFmtId="0" fontId="36" fillId="0" borderId="16" applyNumberFormat="0" applyFill="0" applyAlignment="0" applyProtection="0">
      <alignment vertical="center"/>
    </xf>
    <xf numFmtId="0" fontId="36" fillId="0" borderId="16" applyNumberFormat="0" applyFill="0" applyAlignment="0" applyProtection="0">
      <alignment vertical="center"/>
    </xf>
    <xf numFmtId="0" fontId="36" fillId="0" borderId="16" applyNumberFormat="0" applyFill="0" applyAlignment="0" applyProtection="0">
      <alignment vertical="center"/>
    </xf>
    <xf numFmtId="0" fontId="36" fillId="0" borderId="16" applyNumberFormat="0" applyFill="0" applyAlignment="0" applyProtection="0">
      <alignment vertical="center"/>
    </xf>
    <xf numFmtId="0" fontId="36" fillId="0" borderId="16" applyNumberFormat="0" applyFill="0" applyAlignment="0" applyProtection="0">
      <alignment vertical="center"/>
    </xf>
    <xf numFmtId="0" fontId="36" fillId="0" borderId="16" applyNumberFormat="0" applyFill="0" applyAlignment="0" applyProtection="0">
      <alignment vertical="center"/>
    </xf>
    <xf numFmtId="0" fontId="36" fillId="0" borderId="16" applyNumberFormat="0" applyFill="0" applyAlignment="0" applyProtection="0">
      <alignment vertical="center"/>
    </xf>
    <xf numFmtId="0" fontId="36" fillId="0" borderId="16" applyNumberFormat="0" applyFill="0" applyAlignment="0" applyProtection="0">
      <alignment vertical="center"/>
    </xf>
    <xf numFmtId="0" fontId="36" fillId="0" borderId="16" applyNumberFormat="0" applyFill="0" applyAlignment="0" applyProtection="0">
      <alignment vertical="center"/>
    </xf>
    <xf numFmtId="0" fontId="36" fillId="0" borderId="16" applyNumberFormat="0" applyFill="0" applyAlignment="0" applyProtection="0">
      <alignment vertical="center"/>
    </xf>
    <xf numFmtId="0" fontId="36" fillId="0" borderId="16" applyNumberFormat="0" applyFill="0" applyAlignment="0" applyProtection="0">
      <alignment vertical="center"/>
    </xf>
    <xf numFmtId="0" fontId="36" fillId="0" borderId="16" applyNumberFormat="0" applyFill="0" applyAlignment="0" applyProtection="0">
      <alignment vertical="center"/>
    </xf>
    <xf numFmtId="0" fontId="36" fillId="0" borderId="16" applyNumberFormat="0" applyFill="0" applyAlignment="0" applyProtection="0">
      <alignment vertical="center"/>
    </xf>
    <xf numFmtId="0" fontId="36" fillId="0" borderId="16" applyNumberFormat="0" applyFill="0" applyAlignment="0" applyProtection="0">
      <alignment vertical="center"/>
    </xf>
    <xf numFmtId="0" fontId="36" fillId="0" borderId="16" applyNumberFormat="0" applyFill="0" applyAlignment="0" applyProtection="0">
      <alignment vertical="center"/>
    </xf>
    <xf numFmtId="0" fontId="36" fillId="0" borderId="16" applyNumberFormat="0" applyFill="0" applyAlignment="0" applyProtection="0">
      <alignment vertical="center"/>
    </xf>
    <xf numFmtId="0" fontId="36" fillId="0" borderId="16" applyNumberFormat="0" applyFill="0" applyAlignment="0" applyProtection="0">
      <alignment vertical="center"/>
    </xf>
    <xf numFmtId="0" fontId="36" fillId="0" borderId="16" applyNumberFormat="0" applyFill="0" applyAlignment="0" applyProtection="0">
      <alignment vertical="center"/>
    </xf>
    <xf numFmtId="0" fontId="36" fillId="0" borderId="16" applyNumberFormat="0" applyFill="0" applyAlignment="0" applyProtection="0">
      <alignment vertical="center"/>
    </xf>
    <xf numFmtId="0" fontId="36" fillId="0" borderId="16" applyNumberFormat="0" applyFill="0" applyAlignment="0" applyProtection="0">
      <alignment vertical="center"/>
    </xf>
    <xf numFmtId="0" fontId="36" fillId="0" borderId="16" applyNumberFormat="0" applyFill="0" applyAlignment="0" applyProtection="0">
      <alignment vertical="center"/>
    </xf>
    <xf numFmtId="0" fontId="36" fillId="0" borderId="16" applyNumberFormat="0" applyFill="0" applyAlignment="0" applyProtection="0">
      <alignment vertical="center"/>
    </xf>
    <xf numFmtId="0" fontId="36" fillId="0" borderId="16" applyNumberFormat="0" applyFill="0" applyAlignment="0" applyProtection="0">
      <alignment vertical="center"/>
    </xf>
    <xf numFmtId="0" fontId="36" fillId="0" borderId="16" applyNumberFormat="0" applyFill="0" applyAlignment="0" applyProtection="0">
      <alignment vertical="center"/>
    </xf>
    <xf numFmtId="0" fontId="36" fillId="0" borderId="16" applyNumberFormat="0" applyFill="0" applyAlignment="0" applyProtection="0">
      <alignment vertical="center"/>
    </xf>
    <xf numFmtId="0" fontId="36" fillId="0" borderId="16" applyNumberFormat="0" applyFill="0" applyAlignment="0" applyProtection="0">
      <alignment vertical="center"/>
    </xf>
    <xf numFmtId="0" fontId="36" fillId="0" borderId="16" applyNumberFormat="0" applyFill="0" applyAlignment="0" applyProtection="0">
      <alignment vertical="center"/>
    </xf>
    <xf numFmtId="0" fontId="36" fillId="0" borderId="16" applyNumberFormat="0" applyFill="0" applyAlignment="0" applyProtection="0">
      <alignment vertical="center"/>
    </xf>
    <xf numFmtId="0" fontId="36" fillId="0" borderId="16" applyNumberFormat="0" applyFill="0" applyAlignment="0" applyProtection="0">
      <alignment vertical="center"/>
    </xf>
    <xf numFmtId="0" fontId="36" fillId="0" borderId="16" applyNumberFormat="0" applyFill="0" applyAlignment="0" applyProtection="0">
      <alignment vertical="center"/>
    </xf>
    <xf numFmtId="0" fontId="36" fillId="0" borderId="16" applyNumberFormat="0" applyFill="0" applyAlignment="0" applyProtection="0">
      <alignment vertical="center"/>
    </xf>
    <xf numFmtId="0" fontId="36" fillId="0" borderId="16" applyNumberFormat="0" applyFill="0" applyAlignment="0" applyProtection="0">
      <alignment vertical="center"/>
    </xf>
    <xf numFmtId="0" fontId="36" fillId="0" borderId="16" applyNumberFormat="0" applyFill="0" applyAlignment="0" applyProtection="0">
      <alignment vertical="center"/>
    </xf>
    <xf numFmtId="0" fontId="36" fillId="0" borderId="16" applyNumberFormat="0" applyFill="0" applyAlignment="0" applyProtection="0">
      <alignment vertical="center"/>
    </xf>
    <xf numFmtId="0" fontId="36" fillId="0" borderId="16" applyNumberFormat="0" applyFill="0" applyAlignment="0" applyProtection="0">
      <alignment vertical="center"/>
    </xf>
    <xf numFmtId="0" fontId="36" fillId="0" borderId="16" applyNumberFormat="0" applyFill="0" applyAlignment="0" applyProtection="0">
      <alignment vertical="center"/>
    </xf>
    <xf numFmtId="0" fontId="36" fillId="0" borderId="16" applyNumberFormat="0" applyFill="0" applyAlignment="0" applyProtection="0">
      <alignment vertical="center"/>
    </xf>
    <xf numFmtId="0" fontId="36" fillId="0" borderId="16" applyNumberFormat="0" applyFill="0" applyAlignment="0" applyProtection="0">
      <alignment vertical="center"/>
    </xf>
    <xf numFmtId="0" fontId="36" fillId="0" borderId="16" applyNumberFormat="0" applyFill="0" applyAlignment="0" applyProtection="0">
      <alignment vertical="center"/>
    </xf>
    <xf numFmtId="0" fontId="36" fillId="0" borderId="16" applyNumberFormat="0" applyFill="0" applyAlignment="0" applyProtection="0">
      <alignment vertical="center"/>
    </xf>
    <xf numFmtId="0" fontId="36" fillId="0" borderId="16" applyNumberFormat="0" applyFill="0" applyAlignment="0" applyProtection="0">
      <alignment vertical="center"/>
    </xf>
    <xf numFmtId="0" fontId="36" fillId="0" borderId="16" applyNumberFormat="0" applyFill="0" applyAlignment="0" applyProtection="0">
      <alignment vertical="center"/>
    </xf>
    <xf numFmtId="0" fontId="36" fillId="0" borderId="16" applyNumberFormat="0" applyFill="0" applyAlignment="0" applyProtection="0">
      <alignment vertical="center"/>
    </xf>
    <xf numFmtId="0" fontId="36" fillId="0" borderId="16" applyNumberFormat="0" applyFill="0" applyAlignment="0" applyProtection="0">
      <alignment vertical="center"/>
    </xf>
    <xf numFmtId="0" fontId="36" fillId="0" borderId="16" applyNumberFormat="0" applyFill="0" applyAlignment="0" applyProtection="0">
      <alignment vertical="center"/>
    </xf>
    <xf numFmtId="0" fontId="36" fillId="0" borderId="16" applyNumberFormat="0" applyFill="0" applyAlignment="0" applyProtection="0">
      <alignment vertical="center"/>
    </xf>
    <xf numFmtId="0" fontId="36" fillId="0" borderId="16" applyNumberFormat="0" applyFill="0" applyAlignment="0" applyProtection="0">
      <alignment vertical="center"/>
    </xf>
    <xf numFmtId="0" fontId="36" fillId="0" borderId="16" applyNumberFormat="0" applyFill="0" applyAlignment="0" applyProtection="0">
      <alignment vertical="center"/>
    </xf>
    <xf numFmtId="0" fontId="36" fillId="0" borderId="16" applyNumberFormat="0" applyFill="0" applyAlignment="0" applyProtection="0">
      <alignment vertical="center"/>
    </xf>
    <xf numFmtId="0" fontId="36" fillId="0" borderId="16" applyNumberFormat="0" applyFill="0" applyAlignment="0" applyProtection="0">
      <alignment vertical="center"/>
    </xf>
    <xf numFmtId="0" fontId="36" fillId="0" borderId="16" applyNumberFormat="0" applyFill="0" applyAlignment="0" applyProtection="0">
      <alignment vertical="center"/>
    </xf>
    <xf numFmtId="0" fontId="36" fillId="0" borderId="16" applyNumberFormat="0" applyFill="0" applyAlignment="0" applyProtection="0">
      <alignment vertical="center"/>
    </xf>
    <xf numFmtId="0" fontId="36" fillId="0" borderId="16" applyNumberFormat="0" applyFill="0" applyAlignment="0" applyProtection="0">
      <alignment vertical="center"/>
    </xf>
    <xf numFmtId="0" fontId="36" fillId="0" borderId="16" applyNumberFormat="0" applyFill="0" applyAlignment="0" applyProtection="0">
      <alignment vertical="center"/>
    </xf>
    <xf numFmtId="0" fontId="36" fillId="0" borderId="16" applyNumberFormat="0" applyFill="0" applyAlignment="0" applyProtection="0">
      <alignment vertical="center"/>
    </xf>
    <xf numFmtId="0" fontId="36" fillId="0" borderId="16" applyNumberFormat="0" applyFill="0" applyAlignment="0" applyProtection="0">
      <alignment vertical="center"/>
    </xf>
    <xf numFmtId="0" fontId="36" fillId="0" borderId="16" applyNumberFormat="0" applyFill="0" applyAlignment="0" applyProtection="0">
      <alignment vertical="center"/>
    </xf>
    <xf numFmtId="0" fontId="36" fillId="0" borderId="16" applyNumberFormat="0" applyFill="0" applyAlignment="0" applyProtection="0">
      <alignment vertical="center"/>
    </xf>
    <xf numFmtId="0" fontId="36" fillId="0" borderId="16" applyNumberFormat="0" applyFill="0" applyAlignment="0" applyProtection="0">
      <alignment vertical="center"/>
    </xf>
    <xf numFmtId="0" fontId="36" fillId="0" borderId="16" applyNumberFormat="0" applyFill="0" applyAlignment="0" applyProtection="0">
      <alignment vertical="center"/>
    </xf>
    <xf numFmtId="0" fontId="36" fillId="0" borderId="16" applyNumberFormat="0" applyFill="0" applyAlignment="0" applyProtection="0">
      <alignment vertical="center"/>
    </xf>
    <xf numFmtId="0" fontId="36" fillId="0" borderId="16" applyNumberFormat="0" applyFill="0" applyAlignment="0" applyProtection="0">
      <alignment vertical="center"/>
    </xf>
    <xf numFmtId="0" fontId="36" fillId="0" borderId="16" applyNumberFormat="0" applyFill="0" applyAlignment="0" applyProtection="0">
      <alignment vertical="center"/>
    </xf>
    <xf numFmtId="0" fontId="36" fillId="0" borderId="16" applyNumberFormat="0" applyFill="0" applyAlignment="0" applyProtection="0">
      <alignment vertical="center"/>
    </xf>
    <xf numFmtId="0" fontId="36" fillId="0" borderId="16" applyNumberFormat="0" applyFill="0" applyAlignment="0" applyProtection="0">
      <alignment vertical="center"/>
    </xf>
    <xf numFmtId="0" fontId="36" fillId="0" borderId="16" applyNumberFormat="0" applyFill="0" applyAlignment="0" applyProtection="0">
      <alignment vertical="center"/>
    </xf>
    <xf numFmtId="0" fontId="36" fillId="0" borderId="16" applyNumberFormat="0" applyFill="0" applyAlignment="0" applyProtection="0">
      <alignment vertical="center"/>
    </xf>
    <xf numFmtId="0" fontId="36" fillId="0" borderId="16" applyNumberFormat="0" applyFill="0" applyAlignment="0" applyProtection="0">
      <alignment vertical="center"/>
    </xf>
    <xf numFmtId="0" fontId="36" fillId="0" borderId="16" applyNumberFormat="0" applyFill="0" applyAlignment="0" applyProtection="0">
      <alignment vertical="center"/>
    </xf>
    <xf numFmtId="0" fontId="36" fillId="0" borderId="16" applyNumberFormat="0" applyFill="0" applyAlignment="0" applyProtection="0">
      <alignment vertical="center"/>
    </xf>
    <xf numFmtId="0" fontId="36" fillId="0" borderId="16" applyNumberFormat="0" applyFill="0" applyAlignment="0" applyProtection="0">
      <alignment vertical="center"/>
    </xf>
    <xf numFmtId="0" fontId="36" fillId="0" borderId="16" applyNumberFormat="0" applyFill="0" applyAlignment="0" applyProtection="0">
      <alignment vertical="center"/>
    </xf>
    <xf numFmtId="0" fontId="36" fillId="0" borderId="16" applyNumberFormat="0" applyFill="0" applyAlignment="0" applyProtection="0">
      <alignment vertical="center"/>
    </xf>
    <xf numFmtId="0" fontId="36" fillId="0" borderId="16" applyNumberFormat="0" applyFill="0" applyAlignment="0" applyProtection="0">
      <alignment vertical="center"/>
    </xf>
    <xf numFmtId="0" fontId="36" fillId="0" borderId="16" applyNumberFormat="0" applyFill="0" applyAlignment="0" applyProtection="0">
      <alignment vertical="center"/>
    </xf>
    <xf numFmtId="0" fontId="36" fillId="0" borderId="16" applyNumberFormat="0" applyFill="0" applyAlignment="0" applyProtection="0">
      <alignment vertical="center"/>
    </xf>
    <xf numFmtId="0" fontId="36" fillId="0" borderId="16" applyNumberFormat="0" applyFill="0" applyAlignment="0" applyProtection="0">
      <alignment vertical="center"/>
    </xf>
    <xf numFmtId="0" fontId="36" fillId="0" borderId="16" applyNumberFormat="0" applyFill="0" applyAlignment="0" applyProtection="0">
      <alignment vertical="center"/>
    </xf>
    <xf numFmtId="0" fontId="36" fillId="0" borderId="16" applyNumberFormat="0" applyFill="0" applyAlignment="0" applyProtection="0">
      <alignment vertical="center"/>
    </xf>
    <xf numFmtId="0" fontId="36" fillId="0" borderId="16" applyNumberFormat="0" applyFill="0" applyAlignment="0" applyProtection="0">
      <alignment vertical="center"/>
    </xf>
    <xf numFmtId="0" fontId="36" fillId="0" borderId="16" applyNumberFormat="0" applyFill="0" applyAlignment="0" applyProtection="0">
      <alignment vertical="center"/>
    </xf>
    <xf numFmtId="0" fontId="36" fillId="0" borderId="16" applyNumberFormat="0" applyFill="0" applyAlignment="0" applyProtection="0">
      <alignment vertical="center"/>
    </xf>
    <xf numFmtId="0" fontId="36" fillId="0" borderId="16" applyNumberFormat="0" applyFill="0" applyAlignment="0" applyProtection="0">
      <alignment vertical="center"/>
    </xf>
    <xf numFmtId="0" fontId="36" fillId="0" borderId="16" applyNumberFormat="0" applyFill="0" applyAlignment="0" applyProtection="0">
      <alignment vertical="center"/>
    </xf>
    <xf numFmtId="0" fontId="36" fillId="0" borderId="16" applyNumberFormat="0" applyFill="0" applyAlignment="0" applyProtection="0">
      <alignment vertical="center"/>
    </xf>
    <xf numFmtId="0" fontId="36" fillId="0" borderId="16" applyNumberFormat="0" applyFill="0" applyAlignment="0" applyProtection="0">
      <alignment vertical="center"/>
    </xf>
    <xf numFmtId="0" fontId="36" fillId="0" borderId="16" applyNumberFormat="0" applyFill="0" applyAlignment="0" applyProtection="0">
      <alignment vertical="center"/>
    </xf>
    <xf numFmtId="0" fontId="36" fillId="0" borderId="16" applyNumberFormat="0" applyFill="0" applyAlignment="0" applyProtection="0">
      <alignment vertical="center"/>
    </xf>
    <xf numFmtId="0" fontId="36" fillId="0" borderId="16" applyNumberFormat="0" applyFill="0" applyAlignment="0" applyProtection="0">
      <alignment vertical="center"/>
    </xf>
    <xf numFmtId="0" fontId="36" fillId="0" borderId="16" applyNumberFormat="0" applyFill="0" applyAlignment="0" applyProtection="0">
      <alignment vertical="center"/>
    </xf>
    <xf numFmtId="0" fontId="36" fillId="0" borderId="16" applyNumberFormat="0" applyFill="0" applyAlignment="0" applyProtection="0">
      <alignment vertical="center"/>
    </xf>
    <xf numFmtId="0" fontId="36" fillId="0" borderId="16" applyNumberFormat="0" applyFill="0" applyAlignment="0" applyProtection="0">
      <alignment vertical="center"/>
    </xf>
    <xf numFmtId="0" fontId="36" fillId="0" borderId="16" applyNumberFormat="0" applyFill="0" applyAlignment="0" applyProtection="0">
      <alignment vertical="center"/>
    </xf>
    <xf numFmtId="0" fontId="36" fillId="0" borderId="16" applyNumberFormat="0" applyFill="0" applyAlignment="0" applyProtection="0">
      <alignment vertical="center"/>
    </xf>
    <xf numFmtId="0" fontId="36" fillId="0" borderId="16" applyNumberFormat="0" applyFill="0" applyAlignment="0" applyProtection="0">
      <alignment vertical="center"/>
    </xf>
    <xf numFmtId="0" fontId="36" fillId="0" borderId="16" applyNumberFormat="0" applyFill="0" applyAlignment="0" applyProtection="0">
      <alignment vertical="center"/>
    </xf>
    <xf numFmtId="0" fontId="36" fillId="0" borderId="16" applyNumberFormat="0" applyFill="0" applyAlignment="0" applyProtection="0">
      <alignment vertical="center"/>
    </xf>
    <xf numFmtId="0" fontId="36" fillId="0" borderId="16" applyNumberFormat="0" applyFill="0" applyAlignment="0" applyProtection="0">
      <alignment vertical="center"/>
    </xf>
    <xf numFmtId="0" fontId="36" fillId="0" borderId="16" applyNumberFormat="0" applyFill="0" applyAlignment="0" applyProtection="0">
      <alignment vertical="center"/>
    </xf>
    <xf numFmtId="0" fontId="36" fillId="0" borderId="16" applyNumberFormat="0" applyFill="0" applyAlignment="0" applyProtection="0">
      <alignment vertical="center"/>
    </xf>
    <xf numFmtId="0" fontId="36" fillId="0" borderId="16" applyNumberFormat="0" applyFill="0" applyAlignment="0" applyProtection="0">
      <alignment vertical="center"/>
    </xf>
    <xf numFmtId="0" fontId="36" fillId="0" borderId="16" applyNumberFormat="0" applyFill="0" applyAlignment="0" applyProtection="0">
      <alignment vertical="center"/>
    </xf>
    <xf numFmtId="0" fontId="36" fillId="0" borderId="16" applyNumberFormat="0" applyFill="0" applyAlignment="0" applyProtection="0">
      <alignment vertical="center"/>
    </xf>
    <xf numFmtId="0" fontId="36" fillId="0" borderId="16" applyNumberFormat="0" applyFill="0" applyAlignment="0" applyProtection="0">
      <alignment vertical="center"/>
    </xf>
    <xf numFmtId="0" fontId="36" fillId="0" borderId="16" applyNumberFormat="0" applyFill="0" applyAlignment="0" applyProtection="0">
      <alignment vertical="center"/>
    </xf>
    <xf numFmtId="0" fontId="36" fillId="0" borderId="16" applyNumberFormat="0" applyFill="0" applyAlignment="0" applyProtection="0">
      <alignment vertical="center"/>
    </xf>
    <xf numFmtId="0" fontId="36" fillId="0" borderId="16" applyNumberFormat="0" applyFill="0" applyAlignment="0" applyProtection="0">
      <alignment vertical="center"/>
    </xf>
    <xf numFmtId="0" fontId="36" fillId="0" borderId="16" applyNumberFormat="0" applyFill="0" applyAlignment="0" applyProtection="0">
      <alignment vertical="center"/>
    </xf>
    <xf numFmtId="0" fontId="36" fillId="0" borderId="16" applyNumberFormat="0" applyFill="0" applyAlignment="0" applyProtection="0">
      <alignment vertical="center"/>
    </xf>
    <xf numFmtId="0" fontId="36" fillId="0" borderId="16" applyNumberFormat="0" applyFill="0" applyAlignment="0" applyProtection="0">
      <alignment vertical="center"/>
    </xf>
    <xf numFmtId="0" fontId="36" fillId="0" borderId="16" applyNumberFormat="0" applyFill="0" applyAlignment="0" applyProtection="0">
      <alignment vertical="center"/>
    </xf>
    <xf numFmtId="0" fontId="36" fillId="0" borderId="16" applyNumberFormat="0" applyFill="0" applyAlignment="0" applyProtection="0">
      <alignment vertical="center"/>
    </xf>
    <xf numFmtId="0" fontId="36" fillId="0" borderId="16" applyNumberFormat="0" applyFill="0" applyAlignment="0" applyProtection="0">
      <alignment vertical="center"/>
    </xf>
    <xf numFmtId="0" fontId="36" fillId="0" borderId="16" applyNumberFormat="0" applyFill="0" applyAlignment="0" applyProtection="0">
      <alignment vertical="center"/>
    </xf>
    <xf numFmtId="0" fontId="36" fillId="0" borderId="16" applyNumberFormat="0" applyFill="0" applyAlignment="0" applyProtection="0">
      <alignment vertical="center"/>
    </xf>
    <xf numFmtId="0" fontId="36" fillId="0" borderId="16" applyNumberFormat="0" applyFill="0" applyAlignment="0" applyProtection="0">
      <alignment vertical="center"/>
    </xf>
    <xf numFmtId="0" fontId="36" fillId="0" borderId="16" applyNumberFormat="0" applyFill="0" applyAlignment="0" applyProtection="0">
      <alignment vertical="center"/>
    </xf>
    <xf numFmtId="0" fontId="36" fillId="0" borderId="16" applyNumberFormat="0" applyFill="0" applyAlignment="0" applyProtection="0">
      <alignment vertical="center"/>
    </xf>
    <xf numFmtId="0" fontId="36" fillId="0" borderId="16" applyNumberFormat="0" applyFill="0" applyAlignment="0" applyProtection="0">
      <alignment vertical="center"/>
    </xf>
    <xf numFmtId="0" fontId="36" fillId="0" borderId="16" applyNumberFormat="0" applyFill="0" applyAlignment="0" applyProtection="0">
      <alignment vertical="center"/>
    </xf>
    <xf numFmtId="0" fontId="36" fillId="0" borderId="16" applyNumberFormat="0" applyFill="0" applyAlignment="0" applyProtection="0">
      <alignment vertical="center"/>
    </xf>
    <xf numFmtId="0" fontId="36" fillId="0" borderId="16" applyNumberFormat="0" applyFill="0" applyAlignment="0" applyProtection="0">
      <alignment vertical="center"/>
    </xf>
    <xf numFmtId="0" fontId="36" fillId="0" borderId="16" applyNumberFormat="0" applyFill="0" applyAlignment="0" applyProtection="0">
      <alignment vertical="center"/>
    </xf>
    <xf numFmtId="0" fontId="36" fillId="0" borderId="16" applyNumberFormat="0" applyFill="0" applyAlignment="0" applyProtection="0">
      <alignment vertical="center"/>
    </xf>
    <xf numFmtId="0" fontId="36" fillId="0" borderId="16" applyNumberFormat="0" applyFill="0" applyAlignment="0" applyProtection="0">
      <alignment vertical="center"/>
    </xf>
    <xf numFmtId="0" fontId="36" fillId="0" borderId="16" applyNumberFormat="0" applyFill="0" applyAlignment="0" applyProtection="0">
      <alignment vertical="center"/>
    </xf>
    <xf numFmtId="0" fontId="36" fillId="0" borderId="16" applyNumberFormat="0" applyFill="0" applyAlignment="0" applyProtection="0">
      <alignment vertical="center"/>
    </xf>
    <xf numFmtId="0" fontId="36" fillId="0" borderId="16" applyNumberFormat="0" applyFill="0" applyAlignment="0" applyProtection="0">
      <alignment vertical="center"/>
    </xf>
    <xf numFmtId="0" fontId="36" fillId="0" borderId="16" applyNumberFormat="0" applyFill="0" applyAlignment="0" applyProtection="0">
      <alignment vertical="center"/>
    </xf>
    <xf numFmtId="0" fontId="36" fillId="0" borderId="16" applyNumberFormat="0" applyFill="0" applyAlignment="0" applyProtection="0">
      <alignment vertical="center"/>
    </xf>
    <xf numFmtId="0" fontId="36" fillId="0" borderId="16" applyNumberFormat="0" applyFill="0" applyAlignment="0" applyProtection="0">
      <alignment vertical="center"/>
    </xf>
    <xf numFmtId="0" fontId="36" fillId="0" borderId="16" applyNumberFormat="0" applyFill="0" applyAlignment="0" applyProtection="0">
      <alignment vertical="center"/>
    </xf>
    <xf numFmtId="0" fontId="36" fillId="0" borderId="16" applyNumberFormat="0" applyFill="0" applyAlignment="0" applyProtection="0">
      <alignment vertical="center"/>
    </xf>
    <xf numFmtId="0" fontId="36" fillId="0" borderId="16" applyNumberFormat="0" applyFill="0" applyAlignment="0" applyProtection="0">
      <alignment vertical="center"/>
    </xf>
    <xf numFmtId="0" fontId="36" fillId="0" borderId="16" applyNumberFormat="0" applyFill="0" applyAlignment="0" applyProtection="0">
      <alignment vertical="center"/>
    </xf>
    <xf numFmtId="0" fontId="36" fillId="0" borderId="16" applyNumberFormat="0" applyFill="0" applyAlignment="0" applyProtection="0">
      <alignment vertical="center"/>
    </xf>
    <xf numFmtId="0" fontId="36" fillId="0" borderId="16" applyNumberFormat="0" applyFill="0" applyAlignment="0" applyProtection="0">
      <alignment vertical="center"/>
    </xf>
    <xf numFmtId="0" fontId="36" fillId="0" borderId="16" applyNumberFormat="0" applyFill="0" applyAlignment="0" applyProtection="0">
      <alignment vertical="center"/>
    </xf>
    <xf numFmtId="0" fontId="36" fillId="0" borderId="16" applyNumberFormat="0" applyFill="0" applyAlignment="0" applyProtection="0">
      <alignment vertical="center"/>
    </xf>
    <xf numFmtId="0" fontId="36" fillId="0" borderId="16" applyNumberFormat="0" applyFill="0" applyAlignment="0" applyProtection="0">
      <alignment vertical="center"/>
    </xf>
    <xf numFmtId="0" fontId="36" fillId="0" borderId="16" applyNumberFormat="0" applyFill="0" applyAlignment="0" applyProtection="0">
      <alignment vertical="center"/>
    </xf>
    <xf numFmtId="0" fontId="36" fillId="0" borderId="16" applyNumberFormat="0" applyFill="0" applyAlignment="0" applyProtection="0">
      <alignment vertical="center"/>
    </xf>
    <xf numFmtId="0" fontId="36" fillId="0" borderId="16" applyNumberFormat="0" applyFill="0" applyAlignment="0" applyProtection="0">
      <alignment vertical="center"/>
    </xf>
    <xf numFmtId="0" fontId="36" fillId="0" borderId="16" applyNumberFormat="0" applyFill="0" applyAlignment="0" applyProtection="0">
      <alignment vertical="center"/>
    </xf>
    <xf numFmtId="0" fontId="36" fillId="0" borderId="16" applyNumberFormat="0" applyFill="0" applyAlignment="0" applyProtection="0">
      <alignment vertical="center"/>
    </xf>
    <xf numFmtId="0" fontId="36" fillId="0" borderId="16" applyNumberFormat="0" applyFill="0" applyAlignment="0" applyProtection="0">
      <alignment vertical="center"/>
    </xf>
    <xf numFmtId="0" fontId="36" fillId="0" borderId="16" applyNumberFormat="0" applyFill="0" applyAlignment="0" applyProtection="0">
      <alignment vertical="center"/>
    </xf>
    <xf numFmtId="0" fontId="36" fillId="0" borderId="16" applyNumberFormat="0" applyFill="0" applyAlignment="0" applyProtection="0">
      <alignment vertical="center"/>
    </xf>
    <xf numFmtId="0" fontId="36" fillId="0" borderId="16" applyNumberFormat="0" applyFill="0" applyAlignment="0" applyProtection="0">
      <alignment vertical="center"/>
    </xf>
    <xf numFmtId="0" fontId="36" fillId="0" borderId="16" applyNumberFormat="0" applyFill="0" applyAlignment="0" applyProtection="0">
      <alignment vertical="center"/>
    </xf>
    <xf numFmtId="0" fontId="36" fillId="0" borderId="16" applyNumberFormat="0" applyFill="0" applyAlignment="0" applyProtection="0">
      <alignment vertical="center"/>
    </xf>
    <xf numFmtId="0" fontId="36" fillId="0" borderId="16" applyNumberFormat="0" applyFill="0" applyAlignment="0" applyProtection="0">
      <alignment vertical="center"/>
    </xf>
    <xf numFmtId="0" fontId="36" fillId="0" borderId="16" applyNumberFormat="0" applyFill="0" applyAlignment="0" applyProtection="0">
      <alignment vertical="center"/>
    </xf>
    <xf numFmtId="0" fontId="36" fillId="0" borderId="16" applyNumberFormat="0" applyFill="0" applyAlignment="0" applyProtection="0">
      <alignment vertical="center"/>
    </xf>
    <xf numFmtId="0" fontId="36" fillId="0" borderId="16" applyNumberFormat="0" applyFill="0" applyAlignment="0" applyProtection="0">
      <alignment vertical="center"/>
    </xf>
    <xf numFmtId="0" fontId="36" fillId="0" borderId="16" applyNumberFormat="0" applyFill="0" applyAlignment="0" applyProtection="0">
      <alignment vertical="center"/>
    </xf>
    <xf numFmtId="0" fontId="36" fillId="0" borderId="16" applyNumberFormat="0" applyFill="0" applyAlignment="0" applyProtection="0">
      <alignment vertical="center"/>
    </xf>
    <xf numFmtId="0" fontId="36" fillId="0" borderId="16" applyNumberFormat="0" applyFill="0" applyAlignment="0" applyProtection="0">
      <alignment vertical="center"/>
    </xf>
    <xf numFmtId="0" fontId="36" fillId="0" borderId="16" applyNumberFormat="0" applyFill="0" applyAlignment="0" applyProtection="0">
      <alignment vertical="center"/>
    </xf>
    <xf numFmtId="0" fontId="36" fillId="0" borderId="16" applyNumberFormat="0" applyFill="0" applyAlignment="0" applyProtection="0">
      <alignment vertical="center"/>
    </xf>
    <xf numFmtId="0" fontId="205" fillId="0" borderId="16" applyNumberFormat="0" applyFill="0" applyAlignment="0" applyProtection="0">
      <alignment vertical="center"/>
    </xf>
    <xf numFmtId="0" fontId="205" fillId="0" borderId="16" applyNumberFormat="0" applyFill="0" applyAlignment="0" applyProtection="0">
      <alignment vertical="center"/>
    </xf>
    <xf numFmtId="0" fontId="205" fillId="0" borderId="16" applyNumberFormat="0" applyFill="0" applyAlignment="0" applyProtection="0">
      <alignment vertical="center"/>
    </xf>
    <xf numFmtId="0" fontId="205" fillId="0" borderId="16" applyNumberFormat="0" applyFill="0" applyAlignment="0" applyProtection="0">
      <alignment vertical="center"/>
    </xf>
    <xf numFmtId="0" fontId="205" fillId="0" borderId="16" applyNumberFormat="0" applyFill="0" applyAlignment="0" applyProtection="0">
      <alignment vertical="center"/>
    </xf>
    <xf numFmtId="0" fontId="205" fillId="0" borderId="16" applyNumberFormat="0" applyFill="0" applyAlignment="0" applyProtection="0">
      <alignment vertical="center"/>
    </xf>
    <xf numFmtId="0" fontId="205" fillId="0" borderId="16" applyNumberFormat="0" applyFill="0" applyAlignment="0" applyProtection="0">
      <alignment vertical="center"/>
    </xf>
    <xf numFmtId="0" fontId="205" fillId="0" borderId="16" applyNumberFormat="0" applyFill="0" applyAlignment="0" applyProtection="0">
      <alignment vertical="center"/>
    </xf>
    <xf numFmtId="0" fontId="205" fillId="0" borderId="16" applyNumberFormat="0" applyFill="0" applyAlignment="0" applyProtection="0">
      <alignment vertical="center"/>
    </xf>
    <xf numFmtId="0" fontId="205" fillId="0" borderId="16" applyNumberFormat="0" applyFill="0" applyAlignment="0" applyProtection="0">
      <alignment vertical="center"/>
    </xf>
    <xf numFmtId="0" fontId="205" fillId="0" borderId="16" applyNumberFormat="0" applyFill="0" applyAlignment="0" applyProtection="0">
      <alignment vertical="center"/>
    </xf>
    <xf numFmtId="0" fontId="205" fillId="0" borderId="16" applyNumberFormat="0" applyFill="0" applyAlignment="0" applyProtection="0">
      <alignment vertical="center"/>
    </xf>
    <xf numFmtId="0" fontId="205" fillId="0" borderId="16" applyNumberFormat="0" applyFill="0" applyAlignment="0" applyProtection="0">
      <alignment vertical="center"/>
    </xf>
    <xf numFmtId="0" fontId="205" fillId="0" borderId="16" applyNumberFormat="0" applyFill="0" applyAlignment="0" applyProtection="0">
      <alignment vertical="center"/>
    </xf>
    <xf numFmtId="0" fontId="204" fillId="0" borderId="199" applyNumberFormat="0" applyFill="0" applyAlignment="0" applyProtection="0">
      <alignment vertical="center"/>
    </xf>
    <xf numFmtId="0" fontId="205" fillId="0" borderId="16" applyNumberFormat="0" applyFill="0" applyAlignment="0" applyProtection="0">
      <alignment vertical="center"/>
    </xf>
    <xf numFmtId="0" fontId="205" fillId="0" borderId="16" applyNumberFormat="0" applyFill="0" applyAlignment="0" applyProtection="0">
      <alignment vertical="center"/>
    </xf>
    <xf numFmtId="0" fontId="205" fillId="0" borderId="16" applyNumberFormat="0" applyFill="0" applyAlignment="0" applyProtection="0">
      <alignment vertical="center"/>
    </xf>
    <xf numFmtId="0" fontId="205" fillId="0" borderId="16" applyNumberFormat="0" applyFill="0" applyAlignment="0" applyProtection="0">
      <alignment vertical="center"/>
    </xf>
    <xf numFmtId="0" fontId="205" fillId="0" borderId="16" applyNumberFormat="0" applyFill="0" applyAlignment="0" applyProtection="0">
      <alignment vertical="center"/>
    </xf>
    <xf numFmtId="0" fontId="205" fillId="0" borderId="16" applyNumberFormat="0" applyFill="0" applyAlignment="0" applyProtection="0">
      <alignment vertical="center"/>
    </xf>
    <xf numFmtId="0" fontId="205" fillId="0" borderId="16" applyNumberFormat="0" applyFill="0" applyAlignment="0" applyProtection="0">
      <alignment vertical="center"/>
    </xf>
    <xf numFmtId="0" fontId="205" fillId="0" borderId="16" applyNumberFormat="0" applyFill="0" applyAlignment="0" applyProtection="0">
      <alignment vertical="center"/>
    </xf>
    <xf numFmtId="0" fontId="205" fillId="0" borderId="16" applyNumberFormat="0" applyFill="0" applyAlignment="0" applyProtection="0">
      <alignment vertical="center"/>
    </xf>
    <xf numFmtId="0" fontId="205" fillId="0" borderId="16" applyNumberFormat="0" applyFill="0" applyAlignment="0" applyProtection="0">
      <alignment vertical="center"/>
    </xf>
    <xf numFmtId="0" fontId="205" fillId="0" borderId="16" applyNumberFormat="0" applyFill="0" applyAlignment="0" applyProtection="0">
      <alignment vertical="center"/>
    </xf>
    <xf numFmtId="0" fontId="205" fillId="0" borderId="16" applyNumberFormat="0" applyFill="0" applyAlignment="0" applyProtection="0">
      <alignment vertical="center"/>
    </xf>
    <xf numFmtId="0" fontId="205" fillId="0" borderId="16" applyNumberFormat="0" applyFill="0" applyAlignment="0" applyProtection="0">
      <alignment vertical="center"/>
    </xf>
    <xf numFmtId="0" fontId="205" fillId="0" borderId="16" applyNumberFormat="0" applyFill="0" applyAlignment="0" applyProtection="0">
      <alignment vertical="center"/>
    </xf>
    <xf numFmtId="0" fontId="205" fillId="0" borderId="16" applyNumberFormat="0" applyFill="0" applyAlignment="0" applyProtection="0">
      <alignment vertical="center"/>
    </xf>
    <xf numFmtId="0" fontId="205" fillId="0" borderId="16" applyNumberFormat="0" applyFill="0" applyAlignment="0" applyProtection="0">
      <alignment vertical="center"/>
    </xf>
    <xf numFmtId="0" fontId="205" fillId="0" borderId="16" applyNumberFormat="0" applyFill="0" applyAlignment="0" applyProtection="0">
      <alignment vertical="center"/>
    </xf>
    <xf numFmtId="0" fontId="205" fillId="0" borderId="16" applyNumberFormat="0" applyFill="0" applyAlignment="0" applyProtection="0">
      <alignment vertical="center"/>
    </xf>
    <xf numFmtId="0" fontId="205" fillId="0" borderId="16" applyNumberFormat="0" applyFill="0" applyAlignment="0" applyProtection="0">
      <alignment vertical="center"/>
    </xf>
    <xf numFmtId="0" fontId="205" fillId="0" borderId="16" applyNumberFormat="0" applyFill="0" applyAlignment="0" applyProtection="0">
      <alignment vertical="center"/>
    </xf>
    <xf numFmtId="0" fontId="205" fillId="0" borderId="16" applyNumberFormat="0" applyFill="0" applyAlignment="0" applyProtection="0">
      <alignment vertical="center"/>
    </xf>
    <xf numFmtId="0" fontId="205" fillId="0" borderId="16" applyNumberFormat="0" applyFill="0" applyAlignment="0" applyProtection="0">
      <alignment vertical="center"/>
    </xf>
    <xf numFmtId="0" fontId="205" fillId="0" borderId="16" applyNumberFormat="0" applyFill="0" applyAlignment="0" applyProtection="0">
      <alignment vertical="center"/>
    </xf>
    <xf numFmtId="0" fontId="205" fillId="0" borderId="16" applyNumberFormat="0" applyFill="0" applyAlignment="0" applyProtection="0">
      <alignment vertical="center"/>
    </xf>
    <xf numFmtId="0" fontId="205" fillId="0" borderId="16" applyNumberFormat="0" applyFill="0" applyAlignment="0" applyProtection="0">
      <alignment vertical="center"/>
    </xf>
    <xf numFmtId="0" fontId="205" fillId="0" borderId="16" applyNumberFormat="0" applyFill="0" applyAlignment="0" applyProtection="0">
      <alignment vertical="center"/>
    </xf>
    <xf numFmtId="0" fontId="205" fillId="0" borderId="16" applyNumberFormat="0" applyFill="0" applyAlignment="0" applyProtection="0">
      <alignment vertical="center"/>
    </xf>
    <xf numFmtId="0" fontId="205" fillId="0" borderId="16" applyNumberFormat="0" applyFill="0" applyAlignment="0" applyProtection="0">
      <alignment vertical="center"/>
    </xf>
    <xf numFmtId="0" fontId="205" fillId="0" borderId="16" applyNumberFormat="0" applyFill="0" applyAlignment="0" applyProtection="0">
      <alignment vertical="center"/>
    </xf>
    <xf numFmtId="0" fontId="205" fillId="0" borderId="16" applyNumberFormat="0" applyFill="0" applyAlignment="0" applyProtection="0">
      <alignment vertical="center"/>
    </xf>
    <xf numFmtId="0" fontId="205" fillId="0" borderId="16" applyNumberFormat="0" applyFill="0" applyAlignment="0" applyProtection="0">
      <alignment vertical="center"/>
    </xf>
    <xf numFmtId="0" fontId="205" fillId="0" borderId="16" applyNumberFormat="0" applyFill="0" applyAlignment="0" applyProtection="0">
      <alignment vertical="center"/>
    </xf>
    <xf numFmtId="0" fontId="205" fillId="0" borderId="16" applyNumberFormat="0" applyFill="0" applyAlignment="0" applyProtection="0">
      <alignment vertical="center"/>
    </xf>
    <xf numFmtId="0" fontId="205" fillId="0" borderId="16" applyNumberFormat="0" applyFill="0" applyAlignment="0" applyProtection="0">
      <alignment vertical="center"/>
    </xf>
    <xf numFmtId="0" fontId="205" fillId="0" borderId="16" applyNumberFormat="0" applyFill="0" applyAlignment="0" applyProtection="0">
      <alignment vertical="center"/>
    </xf>
    <xf numFmtId="0" fontId="205" fillId="0" borderId="16" applyNumberFormat="0" applyFill="0" applyAlignment="0" applyProtection="0">
      <alignment vertical="center"/>
    </xf>
    <xf numFmtId="0" fontId="205" fillId="0" borderId="16" applyNumberFormat="0" applyFill="0" applyAlignment="0" applyProtection="0">
      <alignment vertical="center"/>
    </xf>
    <xf numFmtId="0" fontId="205" fillId="0" borderId="16" applyNumberFormat="0" applyFill="0" applyAlignment="0" applyProtection="0">
      <alignment vertical="center"/>
    </xf>
    <xf numFmtId="0" fontId="205" fillId="0" borderId="16" applyNumberFormat="0" applyFill="0" applyAlignment="0" applyProtection="0">
      <alignment vertical="center"/>
    </xf>
    <xf numFmtId="0" fontId="205" fillId="0" borderId="16" applyNumberFormat="0" applyFill="0" applyAlignment="0" applyProtection="0">
      <alignment vertical="center"/>
    </xf>
    <xf numFmtId="0" fontId="205" fillId="0" borderId="16" applyNumberFormat="0" applyFill="0" applyAlignment="0" applyProtection="0">
      <alignment vertical="center"/>
    </xf>
    <xf numFmtId="0" fontId="205" fillId="0" borderId="16" applyNumberFormat="0" applyFill="0" applyAlignment="0" applyProtection="0">
      <alignment vertical="center"/>
    </xf>
    <xf numFmtId="0" fontId="205" fillId="0" borderId="16" applyNumberFormat="0" applyFill="0" applyAlignment="0" applyProtection="0">
      <alignment vertical="center"/>
    </xf>
    <xf numFmtId="0" fontId="205" fillId="0" borderId="16" applyNumberFormat="0" applyFill="0" applyAlignment="0" applyProtection="0">
      <alignment vertical="center"/>
    </xf>
    <xf numFmtId="0" fontId="205" fillId="0" borderId="16" applyNumberFormat="0" applyFill="0" applyAlignment="0" applyProtection="0">
      <alignment vertical="center"/>
    </xf>
    <xf numFmtId="0" fontId="205" fillId="0" borderId="16" applyNumberFormat="0" applyFill="0" applyAlignment="0" applyProtection="0">
      <alignment vertical="center"/>
    </xf>
    <xf numFmtId="0" fontId="205" fillId="0" borderId="16" applyNumberFormat="0" applyFill="0" applyAlignment="0" applyProtection="0">
      <alignment vertical="center"/>
    </xf>
    <xf numFmtId="0" fontId="205" fillId="0" borderId="16" applyNumberFormat="0" applyFill="0" applyAlignment="0" applyProtection="0">
      <alignment vertical="center"/>
    </xf>
    <xf numFmtId="0" fontId="205" fillId="0" borderId="16" applyNumberFormat="0" applyFill="0" applyAlignment="0" applyProtection="0">
      <alignment vertical="center"/>
    </xf>
    <xf numFmtId="0" fontId="205" fillId="0" borderId="16" applyNumberFormat="0" applyFill="0" applyAlignment="0" applyProtection="0">
      <alignment vertical="center"/>
    </xf>
    <xf numFmtId="0" fontId="205" fillId="0" borderId="16" applyNumberFormat="0" applyFill="0" applyAlignment="0" applyProtection="0">
      <alignment vertical="center"/>
    </xf>
    <xf numFmtId="0" fontId="205" fillId="0" borderId="16" applyNumberFormat="0" applyFill="0" applyAlignment="0" applyProtection="0">
      <alignment vertical="center"/>
    </xf>
    <xf numFmtId="0" fontId="205" fillId="0" borderId="16" applyNumberFormat="0" applyFill="0" applyAlignment="0" applyProtection="0">
      <alignment vertical="center"/>
    </xf>
    <xf numFmtId="0" fontId="205" fillId="0" borderId="16" applyNumberFormat="0" applyFill="0" applyAlignment="0" applyProtection="0">
      <alignment vertical="center"/>
    </xf>
    <xf numFmtId="0" fontId="205" fillId="0" borderId="16" applyNumberFormat="0" applyFill="0" applyAlignment="0" applyProtection="0">
      <alignment vertical="center"/>
    </xf>
    <xf numFmtId="0" fontId="205" fillId="0" borderId="16" applyNumberFormat="0" applyFill="0" applyAlignment="0" applyProtection="0">
      <alignment vertical="center"/>
    </xf>
    <xf numFmtId="0" fontId="205" fillId="0" borderId="16" applyNumberFormat="0" applyFill="0" applyAlignment="0" applyProtection="0">
      <alignment vertical="center"/>
    </xf>
    <xf numFmtId="0" fontId="205" fillId="0" borderId="16" applyNumberFormat="0" applyFill="0" applyAlignment="0" applyProtection="0">
      <alignment vertical="center"/>
    </xf>
    <xf numFmtId="0" fontId="205" fillId="0" borderId="16" applyNumberFormat="0" applyFill="0" applyAlignment="0" applyProtection="0">
      <alignment vertical="center"/>
    </xf>
    <xf numFmtId="0" fontId="205" fillId="0" borderId="16" applyNumberFormat="0" applyFill="0" applyAlignment="0" applyProtection="0">
      <alignment vertical="center"/>
    </xf>
    <xf numFmtId="0" fontId="205" fillId="0" borderId="16" applyNumberFormat="0" applyFill="0" applyAlignment="0" applyProtection="0">
      <alignment vertical="center"/>
    </xf>
    <xf numFmtId="0" fontId="205" fillId="0" borderId="16" applyNumberFormat="0" applyFill="0" applyAlignment="0" applyProtection="0">
      <alignment vertical="center"/>
    </xf>
    <xf numFmtId="0" fontId="205" fillId="0" borderId="16" applyNumberFormat="0" applyFill="0" applyAlignment="0" applyProtection="0">
      <alignment vertical="center"/>
    </xf>
    <xf numFmtId="0" fontId="205" fillId="0" borderId="16" applyNumberFormat="0" applyFill="0" applyAlignment="0" applyProtection="0">
      <alignment vertical="center"/>
    </xf>
    <xf numFmtId="0" fontId="205" fillId="0" borderId="16" applyNumberFormat="0" applyFill="0" applyAlignment="0" applyProtection="0">
      <alignment vertical="center"/>
    </xf>
    <xf numFmtId="0" fontId="205" fillId="0" borderId="16" applyNumberFormat="0" applyFill="0" applyAlignment="0" applyProtection="0">
      <alignment vertical="center"/>
    </xf>
    <xf numFmtId="0" fontId="205" fillId="0" borderId="16" applyNumberFormat="0" applyFill="0" applyAlignment="0" applyProtection="0">
      <alignment vertical="center"/>
    </xf>
    <xf numFmtId="0" fontId="205" fillId="0" borderId="16" applyNumberFormat="0" applyFill="0" applyAlignment="0" applyProtection="0">
      <alignment vertical="center"/>
    </xf>
    <xf numFmtId="0" fontId="205" fillId="0" borderId="16" applyNumberFormat="0" applyFill="0" applyAlignment="0" applyProtection="0">
      <alignment vertical="center"/>
    </xf>
    <xf numFmtId="0" fontId="205" fillId="0" borderId="16" applyNumberFormat="0" applyFill="0" applyAlignment="0" applyProtection="0">
      <alignment vertical="center"/>
    </xf>
    <xf numFmtId="0" fontId="205" fillId="0" borderId="16" applyNumberFormat="0" applyFill="0" applyAlignment="0" applyProtection="0">
      <alignment vertical="center"/>
    </xf>
    <xf numFmtId="0" fontId="205" fillId="0" borderId="16" applyNumberFormat="0" applyFill="0" applyAlignment="0" applyProtection="0">
      <alignment vertical="center"/>
    </xf>
    <xf numFmtId="0" fontId="205" fillId="0" borderId="16" applyNumberFormat="0" applyFill="0" applyAlignment="0" applyProtection="0">
      <alignment vertical="center"/>
    </xf>
    <xf numFmtId="0" fontId="205" fillId="0" borderId="16" applyNumberFormat="0" applyFill="0" applyAlignment="0" applyProtection="0">
      <alignment vertical="center"/>
    </xf>
    <xf numFmtId="0" fontId="205" fillId="0" borderId="16" applyNumberFormat="0" applyFill="0" applyAlignment="0" applyProtection="0">
      <alignment vertical="center"/>
    </xf>
    <xf numFmtId="0" fontId="205" fillId="0" borderId="16" applyNumberFormat="0" applyFill="0" applyAlignment="0" applyProtection="0">
      <alignment vertical="center"/>
    </xf>
    <xf numFmtId="0" fontId="205" fillId="0" borderId="16" applyNumberFormat="0" applyFill="0" applyAlignment="0" applyProtection="0">
      <alignment vertical="center"/>
    </xf>
    <xf numFmtId="0" fontId="205" fillId="0" borderId="16" applyNumberFormat="0" applyFill="0" applyAlignment="0" applyProtection="0">
      <alignment vertical="center"/>
    </xf>
    <xf numFmtId="0" fontId="205" fillId="0" borderId="16" applyNumberFormat="0" applyFill="0" applyAlignment="0" applyProtection="0">
      <alignment vertical="center"/>
    </xf>
    <xf numFmtId="0" fontId="205" fillId="0" borderId="16" applyNumberFormat="0" applyFill="0" applyAlignment="0" applyProtection="0">
      <alignment vertical="center"/>
    </xf>
    <xf numFmtId="0" fontId="205" fillId="0" borderId="16" applyNumberFormat="0" applyFill="0" applyAlignment="0" applyProtection="0">
      <alignment vertical="center"/>
    </xf>
    <xf numFmtId="0" fontId="205" fillId="0" borderId="16" applyNumberFormat="0" applyFill="0" applyAlignment="0" applyProtection="0">
      <alignment vertical="center"/>
    </xf>
    <xf numFmtId="0" fontId="205" fillId="0" borderId="16" applyNumberFormat="0" applyFill="0" applyAlignment="0" applyProtection="0">
      <alignment vertical="center"/>
    </xf>
    <xf numFmtId="0" fontId="205" fillId="0" borderId="16" applyNumberFormat="0" applyFill="0" applyAlignment="0" applyProtection="0">
      <alignment vertical="center"/>
    </xf>
    <xf numFmtId="0" fontId="205" fillId="0" borderId="16" applyNumberFormat="0" applyFill="0" applyAlignment="0" applyProtection="0">
      <alignment vertical="center"/>
    </xf>
    <xf numFmtId="0" fontId="205" fillId="0" borderId="16" applyNumberFormat="0" applyFill="0" applyAlignment="0" applyProtection="0">
      <alignment vertical="center"/>
    </xf>
    <xf numFmtId="0" fontId="205" fillId="0" borderId="16" applyNumberFormat="0" applyFill="0" applyAlignment="0" applyProtection="0">
      <alignment vertical="center"/>
    </xf>
    <xf numFmtId="0" fontId="205" fillId="0" borderId="16" applyNumberFormat="0" applyFill="0" applyAlignment="0" applyProtection="0">
      <alignment vertical="center"/>
    </xf>
    <xf numFmtId="0" fontId="205" fillId="0" borderId="16" applyNumberFormat="0" applyFill="0" applyAlignment="0" applyProtection="0">
      <alignment vertical="center"/>
    </xf>
    <xf numFmtId="0" fontId="205" fillId="0" borderId="16" applyNumberFormat="0" applyFill="0" applyAlignment="0" applyProtection="0">
      <alignment vertical="center"/>
    </xf>
    <xf numFmtId="0" fontId="205" fillId="0" borderId="16" applyNumberFormat="0" applyFill="0" applyAlignment="0" applyProtection="0">
      <alignment vertical="center"/>
    </xf>
    <xf numFmtId="0" fontId="205" fillId="0" borderId="16" applyNumberFormat="0" applyFill="0" applyAlignment="0" applyProtection="0">
      <alignment vertical="center"/>
    </xf>
    <xf numFmtId="0" fontId="205" fillId="0" borderId="16" applyNumberFormat="0" applyFill="0" applyAlignment="0" applyProtection="0">
      <alignment vertical="center"/>
    </xf>
    <xf numFmtId="0" fontId="205" fillId="0" borderId="16" applyNumberFormat="0" applyFill="0" applyAlignment="0" applyProtection="0">
      <alignment vertical="center"/>
    </xf>
    <xf numFmtId="0" fontId="205" fillId="0" borderId="16" applyNumberFormat="0" applyFill="0" applyAlignment="0" applyProtection="0">
      <alignment vertical="center"/>
    </xf>
    <xf numFmtId="0" fontId="205" fillId="0" borderId="16" applyNumberFormat="0" applyFill="0" applyAlignment="0" applyProtection="0">
      <alignment vertical="center"/>
    </xf>
    <xf numFmtId="0" fontId="205" fillId="0" borderId="16" applyNumberFormat="0" applyFill="0" applyAlignment="0" applyProtection="0">
      <alignment vertical="center"/>
    </xf>
    <xf numFmtId="0" fontId="205" fillId="0" borderId="16" applyNumberFormat="0" applyFill="0" applyAlignment="0" applyProtection="0">
      <alignment vertical="center"/>
    </xf>
    <xf numFmtId="0" fontId="205" fillId="0" borderId="16" applyNumberFormat="0" applyFill="0" applyAlignment="0" applyProtection="0">
      <alignment vertical="center"/>
    </xf>
    <xf numFmtId="0" fontId="205" fillId="0" borderId="16" applyNumberFormat="0" applyFill="0" applyAlignment="0" applyProtection="0">
      <alignment vertical="center"/>
    </xf>
    <xf numFmtId="0" fontId="205" fillId="0" borderId="16" applyNumberFormat="0" applyFill="0" applyAlignment="0" applyProtection="0">
      <alignment vertical="center"/>
    </xf>
    <xf numFmtId="0" fontId="205" fillId="0" borderId="16" applyNumberFormat="0" applyFill="0" applyAlignment="0" applyProtection="0">
      <alignment vertical="center"/>
    </xf>
    <xf numFmtId="0" fontId="205" fillId="0" borderId="16" applyNumberFormat="0" applyFill="0" applyAlignment="0" applyProtection="0">
      <alignment vertical="center"/>
    </xf>
    <xf numFmtId="0" fontId="205" fillId="0" borderId="16" applyNumberFormat="0" applyFill="0" applyAlignment="0" applyProtection="0">
      <alignment vertical="center"/>
    </xf>
    <xf numFmtId="0" fontId="205" fillId="0" borderId="16" applyNumberFormat="0" applyFill="0" applyAlignment="0" applyProtection="0">
      <alignment vertical="center"/>
    </xf>
    <xf numFmtId="0" fontId="205" fillId="0" borderId="16" applyNumberFormat="0" applyFill="0" applyAlignment="0" applyProtection="0">
      <alignment vertical="center"/>
    </xf>
    <xf numFmtId="0" fontId="205" fillId="0" borderId="16" applyNumberFormat="0" applyFill="0" applyAlignment="0" applyProtection="0">
      <alignment vertical="center"/>
    </xf>
    <xf numFmtId="0" fontId="205" fillId="0" borderId="16" applyNumberFormat="0" applyFill="0" applyAlignment="0" applyProtection="0">
      <alignment vertical="center"/>
    </xf>
    <xf numFmtId="0" fontId="205" fillId="0" borderId="16" applyNumberFormat="0" applyFill="0" applyAlignment="0" applyProtection="0">
      <alignment vertical="center"/>
    </xf>
    <xf numFmtId="0" fontId="205" fillId="0" borderId="16" applyNumberFormat="0" applyFill="0" applyAlignment="0" applyProtection="0">
      <alignment vertical="center"/>
    </xf>
    <xf numFmtId="0" fontId="205" fillId="0" borderId="16" applyNumberFormat="0" applyFill="0" applyAlignment="0" applyProtection="0">
      <alignment vertical="center"/>
    </xf>
    <xf numFmtId="0" fontId="205" fillId="0" borderId="16" applyNumberFormat="0" applyFill="0" applyAlignment="0" applyProtection="0">
      <alignment vertical="center"/>
    </xf>
    <xf numFmtId="0" fontId="205" fillId="0" borderId="16" applyNumberFormat="0" applyFill="0" applyAlignment="0" applyProtection="0">
      <alignment vertical="center"/>
    </xf>
    <xf numFmtId="0" fontId="205" fillId="0" borderId="16" applyNumberFormat="0" applyFill="0" applyAlignment="0" applyProtection="0">
      <alignment vertical="center"/>
    </xf>
    <xf numFmtId="0" fontId="205" fillId="0" borderId="16" applyNumberFormat="0" applyFill="0" applyAlignment="0" applyProtection="0">
      <alignment vertical="center"/>
    </xf>
    <xf numFmtId="0" fontId="205" fillId="0" borderId="16" applyNumberFormat="0" applyFill="0" applyAlignment="0" applyProtection="0">
      <alignment vertical="center"/>
    </xf>
    <xf numFmtId="0" fontId="205" fillId="0" borderId="16" applyNumberFormat="0" applyFill="0" applyAlignment="0" applyProtection="0">
      <alignment vertical="center"/>
    </xf>
    <xf numFmtId="0" fontId="205" fillId="0" borderId="16" applyNumberFormat="0" applyFill="0" applyAlignment="0" applyProtection="0">
      <alignment vertical="center"/>
    </xf>
    <xf numFmtId="0" fontId="205" fillId="0" borderId="16" applyNumberFormat="0" applyFill="0" applyAlignment="0" applyProtection="0">
      <alignment vertical="center"/>
    </xf>
    <xf numFmtId="0" fontId="205" fillId="0" borderId="16" applyNumberFormat="0" applyFill="0" applyAlignment="0" applyProtection="0">
      <alignment vertical="center"/>
    </xf>
    <xf numFmtId="0" fontId="205" fillId="0" borderId="16" applyNumberFormat="0" applyFill="0" applyAlignment="0" applyProtection="0">
      <alignment vertical="center"/>
    </xf>
    <xf numFmtId="0" fontId="205" fillId="0" borderId="16" applyNumberFormat="0" applyFill="0" applyAlignment="0" applyProtection="0">
      <alignment vertical="center"/>
    </xf>
    <xf numFmtId="0" fontId="205" fillId="0" borderId="16" applyNumberFormat="0" applyFill="0" applyAlignment="0" applyProtection="0">
      <alignment vertical="center"/>
    </xf>
    <xf numFmtId="0" fontId="205" fillId="0" borderId="16" applyNumberFormat="0" applyFill="0" applyAlignment="0" applyProtection="0">
      <alignment vertical="center"/>
    </xf>
    <xf numFmtId="0" fontId="205" fillId="0" borderId="16" applyNumberFormat="0" applyFill="0" applyAlignment="0" applyProtection="0">
      <alignment vertical="center"/>
    </xf>
    <xf numFmtId="0" fontId="205" fillId="0" borderId="16" applyNumberFormat="0" applyFill="0" applyAlignment="0" applyProtection="0">
      <alignment vertical="center"/>
    </xf>
    <xf numFmtId="0" fontId="205" fillId="0" borderId="16" applyNumberFormat="0" applyFill="0" applyAlignment="0" applyProtection="0">
      <alignment vertical="center"/>
    </xf>
    <xf numFmtId="0" fontId="205" fillId="0" borderId="16" applyNumberFormat="0" applyFill="0" applyAlignment="0" applyProtection="0">
      <alignment vertical="center"/>
    </xf>
    <xf numFmtId="0" fontId="205" fillId="0" borderId="16" applyNumberFormat="0" applyFill="0" applyAlignment="0" applyProtection="0">
      <alignment vertical="center"/>
    </xf>
    <xf numFmtId="0" fontId="205" fillId="0" borderId="16" applyNumberFormat="0" applyFill="0" applyAlignment="0" applyProtection="0">
      <alignment vertical="center"/>
    </xf>
    <xf numFmtId="0" fontId="205" fillId="0" borderId="16" applyNumberFormat="0" applyFill="0" applyAlignment="0" applyProtection="0">
      <alignment vertical="center"/>
    </xf>
    <xf numFmtId="0" fontId="205" fillId="0" borderId="16" applyNumberFormat="0" applyFill="0" applyAlignment="0" applyProtection="0">
      <alignment vertical="center"/>
    </xf>
    <xf numFmtId="0" fontId="205" fillId="0" borderId="16" applyNumberFormat="0" applyFill="0" applyAlignment="0" applyProtection="0">
      <alignment vertical="center"/>
    </xf>
    <xf numFmtId="0" fontId="205" fillId="0" borderId="16" applyNumberFormat="0" applyFill="0" applyAlignment="0" applyProtection="0">
      <alignment vertical="center"/>
    </xf>
    <xf numFmtId="0" fontId="205" fillId="0" borderId="16" applyNumberFormat="0" applyFill="0" applyAlignment="0" applyProtection="0">
      <alignment vertical="center"/>
    </xf>
    <xf numFmtId="0" fontId="205" fillId="0" borderId="16" applyNumberFormat="0" applyFill="0" applyAlignment="0" applyProtection="0">
      <alignment vertical="center"/>
    </xf>
    <xf numFmtId="0" fontId="205" fillId="0" borderId="16" applyNumberFormat="0" applyFill="0" applyAlignment="0" applyProtection="0">
      <alignment vertical="center"/>
    </xf>
    <xf numFmtId="0" fontId="205" fillId="0" borderId="16" applyNumberFormat="0" applyFill="0" applyAlignment="0" applyProtection="0">
      <alignment vertical="center"/>
    </xf>
    <xf numFmtId="0" fontId="205" fillId="0" borderId="16" applyNumberFormat="0" applyFill="0" applyAlignment="0" applyProtection="0">
      <alignment vertical="center"/>
    </xf>
    <xf numFmtId="0" fontId="205" fillId="0" borderId="16" applyNumberFormat="0" applyFill="0" applyAlignment="0" applyProtection="0">
      <alignment vertical="center"/>
    </xf>
    <xf numFmtId="0" fontId="205" fillId="0" borderId="16" applyNumberFormat="0" applyFill="0" applyAlignment="0" applyProtection="0">
      <alignment vertical="center"/>
    </xf>
    <xf numFmtId="0" fontId="205" fillId="0" borderId="16" applyNumberFormat="0" applyFill="0" applyAlignment="0" applyProtection="0">
      <alignment vertical="center"/>
    </xf>
    <xf numFmtId="0" fontId="205" fillId="0" borderId="16" applyNumberFormat="0" applyFill="0" applyAlignment="0" applyProtection="0">
      <alignment vertical="center"/>
    </xf>
    <xf numFmtId="0" fontId="205" fillId="0" borderId="16" applyNumberFormat="0" applyFill="0" applyAlignment="0" applyProtection="0">
      <alignment vertical="center"/>
    </xf>
    <xf numFmtId="0" fontId="205" fillId="0" borderId="16" applyNumberFormat="0" applyFill="0" applyAlignment="0" applyProtection="0">
      <alignment vertical="center"/>
    </xf>
    <xf numFmtId="0" fontId="205" fillId="0" borderId="16" applyNumberFormat="0" applyFill="0" applyAlignment="0" applyProtection="0">
      <alignment vertical="center"/>
    </xf>
    <xf numFmtId="0" fontId="205" fillId="0" borderId="16" applyNumberFormat="0" applyFill="0" applyAlignment="0" applyProtection="0">
      <alignment vertical="center"/>
    </xf>
    <xf numFmtId="0" fontId="205" fillId="0" borderId="16" applyNumberFormat="0" applyFill="0" applyAlignment="0" applyProtection="0">
      <alignment vertical="center"/>
    </xf>
    <xf numFmtId="0" fontId="205" fillId="0" borderId="16" applyNumberFormat="0" applyFill="0" applyAlignment="0" applyProtection="0">
      <alignment vertical="center"/>
    </xf>
    <xf numFmtId="0" fontId="205" fillId="0" borderId="16" applyNumberFormat="0" applyFill="0" applyAlignment="0" applyProtection="0">
      <alignment vertical="center"/>
    </xf>
    <xf numFmtId="0" fontId="205" fillId="0" borderId="16" applyNumberFormat="0" applyFill="0" applyAlignment="0" applyProtection="0">
      <alignment vertical="center"/>
    </xf>
    <xf numFmtId="0" fontId="205" fillId="0" borderId="16" applyNumberFormat="0" applyFill="0" applyAlignment="0" applyProtection="0">
      <alignment vertical="center"/>
    </xf>
    <xf numFmtId="0" fontId="205" fillId="0" borderId="16" applyNumberFormat="0" applyFill="0" applyAlignment="0" applyProtection="0">
      <alignment vertical="center"/>
    </xf>
    <xf numFmtId="0" fontId="205" fillId="0" borderId="16" applyNumberFormat="0" applyFill="0" applyAlignment="0" applyProtection="0">
      <alignment vertical="center"/>
    </xf>
    <xf numFmtId="0" fontId="205" fillId="0" borderId="16" applyNumberFormat="0" applyFill="0" applyAlignment="0" applyProtection="0">
      <alignment vertical="center"/>
    </xf>
    <xf numFmtId="0" fontId="205" fillId="0" borderId="16" applyNumberFormat="0" applyFill="0" applyAlignment="0" applyProtection="0">
      <alignment vertical="center"/>
    </xf>
    <xf numFmtId="0" fontId="205" fillId="0" borderId="16" applyNumberFormat="0" applyFill="0" applyAlignment="0" applyProtection="0">
      <alignment vertical="center"/>
    </xf>
    <xf numFmtId="0" fontId="205" fillId="0" borderId="16" applyNumberFormat="0" applyFill="0" applyAlignment="0" applyProtection="0">
      <alignment vertical="center"/>
    </xf>
    <xf numFmtId="0" fontId="205" fillId="0" borderId="16" applyNumberFormat="0" applyFill="0" applyAlignment="0" applyProtection="0">
      <alignment vertical="center"/>
    </xf>
    <xf numFmtId="0" fontId="205" fillId="0" borderId="16" applyNumberFormat="0" applyFill="0" applyAlignment="0" applyProtection="0">
      <alignment vertical="center"/>
    </xf>
    <xf numFmtId="0" fontId="205" fillId="0" borderId="16" applyNumberFormat="0" applyFill="0" applyAlignment="0" applyProtection="0">
      <alignment vertical="center"/>
    </xf>
    <xf numFmtId="0" fontId="205" fillId="0" borderId="16" applyNumberFormat="0" applyFill="0" applyAlignment="0" applyProtection="0">
      <alignment vertical="center"/>
    </xf>
    <xf numFmtId="0" fontId="205" fillId="0" borderId="16" applyNumberFormat="0" applyFill="0" applyAlignment="0" applyProtection="0">
      <alignment vertical="center"/>
    </xf>
    <xf numFmtId="0" fontId="205" fillId="0" borderId="16" applyNumberFormat="0" applyFill="0" applyAlignment="0" applyProtection="0">
      <alignment vertical="center"/>
    </xf>
    <xf numFmtId="0" fontId="205" fillId="0" borderId="16" applyNumberFormat="0" applyFill="0" applyAlignment="0" applyProtection="0">
      <alignment vertical="center"/>
    </xf>
    <xf numFmtId="0" fontId="205" fillId="0" borderId="16" applyNumberFormat="0" applyFill="0" applyAlignment="0" applyProtection="0">
      <alignment vertical="center"/>
    </xf>
    <xf numFmtId="0" fontId="205" fillId="0" borderId="16" applyNumberFormat="0" applyFill="0" applyAlignment="0" applyProtection="0">
      <alignment vertical="center"/>
    </xf>
    <xf numFmtId="0" fontId="205" fillId="0" borderId="16" applyNumberFormat="0" applyFill="0" applyAlignment="0" applyProtection="0">
      <alignment vertical="center"/>
    </xf>
    <xf numFmtId="0" fontId="205" fillId="0" borderId="16" applyNumberFormat="0" applyFill="0" applyAlignment="0" applyProtection="0">
      <alignment vertical="center"/>
    </xf>
    <xf numFmtId="0" fontId="205" fillId="0" borderId="16" applyNumberFormat="0" applyFill="0" applyAlignment="0" applyProtection="0">
      <alignment vertical="center"/>
    </xf>
    <xf numFmtId="0" fontId="205" fillId="0" borderId="16" applyNumberFormat="0" applyFill="0" applyAlignment="0" applyProtection="0">
      <alignment vertical="center"/>
    </xf>
    <xf numFmtId="0" fontId="205" fillId="0" borderId="16" applyNumberFormat="0" applyFill="0" applyAlignment="0" applyProtection="0">
      <alignment vertical="center"/>
    </xf>
    <xf numFmtId="0" fontId="205" fillId="0" borderId="16" applyNumberFormat="0" applyFill="0" applyAlignment="0" applyProtection="0">
      <alignment vertical="center"/>
    </xf>
    <xf numFmtId="0" fontId="205" fillId="0" borderId="16" applyNumberFormat="0" applyFill="0" applyAlignment="0" applyProtection="0">
      <alignment vertical="center"/>
    </xf>
    <xf numFmtId="0" fontId="205" fillId="0" borderId="16" applyNumberFormat="0" applyFill="0" applyAlignment="0" applyProtection="0">
      <alignment vertical="center"/>
    </xf>
    <xf numFmtId="0" fontId="205" fillId="0" borderId="16" applyNumberFormat="0" applyFill="0" applyAlignment="0" applyProtection="0">
      <alignment vertical="center"/>
    </xf>
    <xf numFmtId="0" fontId="205" fillId="0" borderId="16" applyNumberFormat="0" applyFill="0" applyAlignment="0" applyProtection="0">
      <alignment vertical="center"/>
    </xf>
    <xf numFmtId="0" fontId="205" fillId="0" borderId="16" applyNumberFormat="0" applyFill="0" applyAlignment="0" applyProtection="0">
      <alignment vertical="center"/>
    </xf>
    <xf numFmtId="0" fontId="205" fillId="0" borderId="16" applyNumberFormat="0" applyFill="0" applyAlignment="0" applyProtection="0">
      <alignment vertical="center"/>
    </xf>
    <xf numFmtId="0" fontId="205" fillId="0" borderId="16" applyNumberFormat="0" applyFill="0" applyAlignment="0" applyProtection="0">
      <alignment vertical="center"/>
    </xf>
    <xf numFmtId="0" fontId="205" fillId="0" borderId="16" applyNumberFormat="0" applyFill="0" applyAlignment="0" applyProtection="0">
      <alignment vertical="center"/>
    </xf>
    <xf numFmtId="0" fontId="205" fillId="0" borderId="16" applyNumberFormat="0" applyFill="0" applyAlignment="0" applyProtection="0">
      <alignment vertical="center"/>
    </xf>
    <xf numFmtId="0" fontId="205" fillId="0" borderId="16" applyNumberFormat="0" applyFill="0" applyAlignment="0" applyProtection="0">
      <alignment vertical="center"/>
    </xf>
    <xf numFmtId="0" fontId="205" fillId="0" borderId="16" applyNumberFormat="0" applyFill="0" applyAlignment="0" applyProtection="0">
      <alignment vertical="center"/>
    </xf>
    <xf numFmtId="0" fontId="205" fillId="0" borderId="16" applyNumberFormat="0" applyFill="0" applyAlignment="0" applyProtection="0">
      <alignment vertical="center"/>
    </xf>
    <xf numFmtId="0" fontId="205" fillId="0" borderId="16" applyNumberFormat="0" applyFill="0" applyAlignment="0" applyProtection="0">
      <alignment vertical="center"/>
    </xf>
    <xf numFmtId="0" fontId="205" fillId="0" borderId="16" applyNumberFormat="0" applyFill="0" applyAlignment="0" applyProtection="0">
      <alignment vertical="center"/>
    </xf>
    <xf numFmtId="0" fontId="205" fillId="0" borderId="16" applyNumberFormat="0" applyFill="0" applyAlignment="0" applyProtection="0">
      <alignment vertical="center"/>
    </xf>
    <xf numFmtId="0" fontId="205" fillId="0" borderId="16" applyNumberFormat="0" applyFill="0" applyAlignment="0" applyProtection="0">
      <alignment vertical="center"/>
    </xf>
    <xf numFmtId="0" fontId="205" fillId="0" borderId="16" applyNumberFormat="0" applyFill="0" applyAlignment="0" applyProtection="0">
      <alignment vertical="center"/>
    </xf>
    <xf numFmtId="0" fontId="205" fillId="0" borderId="16" applyNumberFormat="0" applyFill="0" applyAlignment="0" applyProtection="0">
      <alignment vertical="center"/>
    </xf>
    <xf numFmtId="0" fontId="205" fillId="0" borderId="16" applyNumberFormat="0" applyFill="0" applyAlignment="0" applyProtection="0">
      <alignment vertical="center"/>
    </xf>
    <xf numFmtId="0" fontId="205" fillId="0" borderId="16" applyNumberFormat="0" applyFill="0" applyAlignment="0" applyProtection="0">
      <alignment vertical="center"/>
    </xf>
    <xf numFmtId="0" fontId="205" fillId="0" borderId="16" applyNumberFormat="0" applyFill="0" applyAlignment="0" applyProtection="0">
      <alignment vertical="center"/>
    </xf>
    <xf numFmtId="0" fontId="205" fillId="0" borderId="16" applyNumberFormat="0" applyFill="0" applyAlignment="0" applyProtection="0">
      <alignment vertical="center"/>
    </xf>
    <xf numFmtId="0" fontId="205" fillId="0" borderId="16" applyNumberFormat="0" applyFill="0" applyAlignment="0" applyProtection="0">
      <alignment vertical="center"/>
    </xf>
    <xf numFmtId="0" fontId="205" fillId="0" borderId="16" applyNumberFormat="0" applyFill="0" applyAlignment="0" applyProtection="0">
      <alignment vertical="center"/>
    </xf>
    <xf numFmtId="0" fontId="205" fillId="0" borderId="16" applyNumberFormat="0" applyFill="0" applyAlignment="0" applyProtection="0">
      <alignment vertical="center"/>
    </xf>
    <xf numFmtId="0" fontId="205" fillId="0" borderId="16" applyNumberFormat="0" applyFill="0" applyAlignment="0" applyProtection="0">
      <alignment vertical="center"/>
    </xf>
    <xf numFmtId="0" fontId="205" fillId="0" borderId="16" applyNumberFormat="0" applyFill="0" applyAlignment="0" applyProtection="0">
      <alignment vertical="center"/>
    </xf>
    <xf numFmtId="0" fontId="205" fillId="0" borderId="16" applyNumberFormat="0" applyFill="0" applyAlignment="0" applyProtection="0">
      <alignment vertical="center"/>
    </xf>
    <xf numFmtId="0" fontId="205" fillId="0" borderId="16" applyNumberFormat="0" applyFill="0" applyAlignment="0" applyProtection="0">
      <alignment vertical="center"/>
    </xf>
    <xf numFmtId="0" fontId="205" fillId="0" borderId="16" applyNumberFormat="0" applyFill="0" applyAlignment="0" applyProtection="0">
      <alignment vertical="center"/>
    </xf>
    <xf numFmtId="0" fontId="205" fillId="0" borderId="16" applyNumberFormat="0" applyFill="0" applyAlignment="0" applyProtection="0">
      <alignment vertical="center"/>
    </xf>
    <xf numFmtId="0" fontId="205" fillId="0" borderId="16" applyNumberFormat="0" applyFill="0" applyAlignment="0" applyProtection="0">
      <alignment vertical="center"/>
    </xf>
    <xf numFmtId="0" fontId="205" fillId="0" borderId="16" applyNumberFormat="0" applyFill="0" applyAlignment="0" applyProtection="0">
      <alignment vertical="center"/>
    </xf>
    <xf numFmtId="0" fontId="205" fillId="0" borderId="16" applyNumberFormat="0" applyFill="0" applyAlignment="0" applyProtection="0">
      <alignment vertical="center"/>
    </xf>
    <xf numFmtId="0" fontId="205" fillId="0" borderId="16" applyNumberFormat="0" applyFill="0" applyAlignment="0" applyProtection="0">
      <alignment vertical="center"/>
    </xf>
    <xf numFmtId="0" fontId="205" fillId="0" borderId="16" applyNumberFormat="0" applyFill="0" applyAlignment="0" applyProtection="0">
      <alignment vertical="center"/>
    </xf>
    <xf numFmtId="0" fontId="205" fillId="0" borderId="16" applyNumberFormat="0" applyFill="0" applyAlignment="0" applyProtection="0">
      <alignment vertical="center"/>
    </xf>
    <xf numFmtId="0" fontId="205" fillId="0" borderId="16" applyNumberFormat="0" applyFill="0" applyAlignment="0" applyProtection="0">
      <alignment vertical="center"/>
    </xf>
    <xf numFmtId="0" fontId="205" fillId="0" borderId="16" applyNumberFormat="0" applyFill="0" applyAlignment="0" applyProtection="0">
      <alignment vertical="center"/>
    </xf>
    <xf numFmtId="0" fontId="205" fillId="0" borderId="16" applyNumberFormat="0" applyFill="0" applyAlignment="0" applyProtection="0">
      <alignment vertical="center"/>
    </xf>
    <xf numFmtId="0" fontId="205" fillId="0" borderId="16" applyNumberFormat="0" applyFill="0" applyAlignment="0" applyProtection="0">
      <alignment vertical="center"/>
    </xf>
    <xf numFmtId="0" fontId="205" fillId="0" borderId="16" applyNumberFormat="0" applyFill="0" applyAlignment="0" applyProtection="0">
      <alignment vertical="center"/>
    </xf>
    <xf numFmtId="0" fontId="205" fillId="0" borderId="16" applyNumberFormat="0" applyFill="0" applyAlignment="0" applyProtection="0">
      <alignment vertical="center"/>
    </xf>
    <xf numFmtId="0" fontId="205" fillId="0" borderId="16" applyNumberFormat="0" applyFill="0" applyAlignment="0" applyProtection="0">
      <alignment vertical="center"/>
    </xf>
    <xf numFmtId="0" fontId="205" fillId="0" borderId="16" applyNumberFormat="0" applyFill="0" applyAlignment="0" applyProtection="0">
      <alignment vertical="center"/>
    </xf>
    <xf numFmtId="0" fontId="205" fillId="0" borderId="16" applyNumberFormat="0" applyFill="0" applyAlignment="0" applyProtection="0">
      <alignment vertical="center"/>
    </xf>
    <xf numFmtId="0" fontId="205" fillId="0" borderId="16" applyNumberFormat="0" applyFill="0" applyAlignment="0" applyProtection="0">
      <alignment vertical="center"/>
    </xf>
    <xf numFmtId="0" fontId="205" fillId="0" borderId="16" applyNumberFormat="0" applyFill="0" applyAlignment="0" applyProtection="0">
      <alignment vertical="center"/>
    </xf>
    <xf numFmtId="0" fontId="205" fillId="0" borderId="16" applyNumberFormat="0" applyFill="0" applyAlignment="0" applyProtection="0">
      <alignment vertical="center"/>
    </xf>
    <xf numFmtId="0" fontId="205" fillId="0" borderId="16" applyNumberFormat="0" applyFill="0" applyAlignment="0" applyProtection="0">
      <alignment vertical="center"/>
    </xf>
    <xf numFmtId="0" fontId="205" fillId="0" borderId="16" applyNumberFormat="0" applyFill="0" applyAlignment="0" applyProtection="0">
      <alignment vertical="center"/>
    </xf>
    <xf numFmtId="0" fontId="205" fillId="0" borderId="16" applyNumberFormat="0" applyFill="0" applyAlignment="0" applyProtection="0">
      <alignment vertical="center"/>
    </xf>
    <xf numFmtId="0" fontId="205" fillId="0" borderId="16" applyNumberFormat="0" applyFill="0" applyAlignment="0" applyProtection="0">
      <alignment vertical="center"/>
    </xf>
    <xf numFmtId="0" fontId="205" fillId="0" borderId="16" applyNumberFormat="0" applyFill="0" applyAlignment="0" applyProtection="0">
      <alignment vertical="center"/>
    </xf>
    <xf numFmtId="0" fontId="205" fillId="0" borderId="16" applyNumberFormat="0" applyFill="0" applyAlignment="0" applyProtection="0">
      <alignment vertical="center"/>
    </xf>
    <xf numFmtId="0" fontId="205" fillId="0" borderId="16" applyNumberFormat="0" applyFill="0" applyAlignment="0" applyProtection="0">
      <alignment vertical="center"/>
    </xf>
    <xf numFmtId="0" fontId="205" fillId="0" borderId="16" applyNumberFormat="0" applyFill="0" applyAlignment="0" applyProtection="0">
      <alignment vertical="center"/>
    </xf>
    <xf numFmtId="0" fontId="205" fillId="0" borderId="16" applyNumberFormat="0" applyFill="0" applyAlignment="0" applyProtection="0">
      <alignment vertical="center"/>
    </xf>
    <xf numFmtId="0" fontId="205" fillId="0" borderId="16" applyNumberFormat="0" applyFill="0" applyAlignment="0" applyProtection="0">
      <alignment vertical="center"/>
    </xf>
    <xf numFmtId="0" fontId="205" fillId="0" borderId="16" applyNumberFormat="0" applyFill="0" applyAlignment="0" applyProtection="0">
      <alignment vertical="center"/>
    </xf>
    <xf numFmtId="0" fontId="205" fillId="0" borderId="16" applyNumberFormat="0" applyFill="0" applyAlignment="0" applyProtection="0">
      <alignment vertical="center"/>
    </xf>
    <xf numFmtId="0" fontId="205" fillId="0" borderId="16" applyNumberFormat="0" applyFill="0" applyAlignment="0" applyProtection="0">
      <alignment vertical="center"/>
    </xf>
    <xf numFmtId="0" fontId="205" fillId="0" borderId="16" applyNumberFormat="0" applyFill="0" applyAlignment="0" applyProtection="0">
      <alignment vertical="center"/>
    </xf>
    <xf numFmtId="0" fontId="205" fillId="0" borderId="16" applyNumberFormat="0" applyFill="0" applyAlignment="0" applyProtection="0">
      <alignment vertical="center"/>
    </xf>
    <xf numFmtId="0" fontId="205" fillId="0" borderId="16" applyNumberFormat="0" applyFill="0" applyAlignment="0" applyProtection="0">
      <alignment vertical="center"/>
    </xf>
    <xf numFmtId="0" fontId="205" fillId="0" borderId="16" applyNumberFormat="0" applyFill="0" applyAlignment="0" applyProtection="0">
      <alignment vertical="center"/>
    </xf>
    <xf numFmtId="0" fontId="205" fillId="0" borderId="16" applyNumberFormat="0" applyFill="0" applyAlignment="0" applyProtection="0">
      <alignment vertical="center"/>
    </xf>
    <xf numFmtId="0" fontId="205" fillId="0" borderId="16" applyNumberFormat="0" applyFill="0" applyAlignment="0" applyProtection="0">
      <alignment vertical="center"/>
    </xf>
    <xf numFmtId="0" fontId="205" fillId="0" borderId="16" applyNumberFormat="0" applyFill="0" applyAlignment="0" applyProtection="0">
      <alignment vertical="center"/>
    </xf>
    <xf numFmtId="0" fontId="205" fillId="0" borderId="16" applyNumberFormat="0" applyFill="0" applyAlignment="0" applyProtection="0">
      <alignment vertical="center"/>
    </xf>
    <xf numFmtId="0" fontId="205" fillId="0" borderId="16" applyNumberFormat="0" applyFill="0" applyAlignment="0" applyProtection="0">
      <alignment vertical="center"/>
    </xf>
    <xf numFmtId="0" fontId="205" fillId="0" borderId="16" applyNumberFormat="0" applyFill="0" applyAlignment="0" applyProtection="0">
      <alignment vertical="center"/>
    </xf>
    <xf numFmtId="0" fontId="205" fillId="0" borderId="16" applyNumberFormat="0" applyFill="0" applyAlignment="0" applyProtection="0">
      <alignment vertical="center"/>
    </xf>
    <xf numFmtId="0" fontId="205" fillId="0" borderId="16" applyNumberFormat="0" applyFill="0" applyAlignment="0" applyProtection="0">
      <alignment vertical="center"/>
    </xf>
    <xf numFmtId="0" fontId="205" fillId="0" borderId="16" applyNumberFormat="0" applyFill="0" applyAlignment="0" applyProtection="0">
      <alignment vertical="center"/>
    </xf>
    <xf numFmtId="0" fontId="205" fillId="0" borderId="16" applyNumberFormat="0" applyFill="0" applyAlignment="0" applyProtection="0">
      <alignment vertical="center"/>
    </xf>
    <xf numFmtId="0" fontId="205" fillId="0" borderId="16" applyNumberFormat="0" applyFill="0" applyAlignment="0" applyProtection="0">
      <alignment vertical="center"/>
    </xf>
    <xf numFmtId="0" fontId="205" fillId="0" borderId="16" applyNumberFormat="0" applyFill="0" applyAlignment="0" applyProtection="0">
      <alignment vertical="center"/>
    </xf>
    <xf numFmtId="0" fontId="205" fillId="0" borderId="16" applyNumberFormat="0" applyFill="0" applyAlignment="0" applyProtection="0">
      <alignment vertical="center"/>
    </xf>
    <xf numFmtId="0" fontId="205" fillId="0" borderId="16" applyNumberFormat="0" applyFill="0" applyAlignment="0" applyProtection="0">
      <alignment vertical="center"/>
    </xf>
    <xf numFmtId="0" fontId="205" fillId="0" borderId="16" applyNumberFormat="0" applyFill="0" applyAlignment="0" applyProtection="0">
      <alignment vertical="center"/>
    </xf>
    <xf numFmtId="0" fontId="205" fillId="0" borderId="16" applyNumberFormat="0" applyFill="0" applyAlignment="0" applyProtection="0">
      <alignment vertical="center"/>
    </xf>
    <xf numFmtId="0" fontId="205" fillId="0" borderId="16" applyNumberFormat="0" applyFill="0" applyAlignment="0" applyProtection="0">
      <alignment vertical="center"/>
    </xf>
    <xf numFmtId="0" fontId="205" fillId="0" borderId="16" applyNumberFormat="0" applyFill="0" applyAlignment="0" applyProtection="0">
      <alignment vertical="center"/>
    </xf>
    <xf numFmtId="0" fontId="205" fillId="0" borderId="16" applyNumberFormat="0" applyFill="0" applyAlignment="0" applyProtection="0">
      <alignment vertical="center"/>
    </xf>
    <xf numFmtId="0" fontId="205" fillId="0" borderId="16" applyNumberFormat="0" applyFill="0" applyAlignment="0" applyProtection="0">
      <alignment vertical="center"/>
    </xf>
    <xf numFmtId="0" fontId="205" fillId="0" borderId="16" applyNumberFormat="0" applyFill="0" applyAlignment="0" applyProtection="0">
      <alignment vertical="center"/>
    </xf>
    <xf numFmtId="0" fontId="205" fillId="0" borderId="16" applyNumberFormat="0" applyFill="0" applyAlignment="0" applyProtection="0">
      <alignment vertical="center"/>
    </xf>
    <xf numFmtId="0" fontId="205" fillId="0" borderId="16" applyNumberFormat="0" applyFill="0" applyAlignment="0" applyProtection="0">
      <alignment vertical="center"/>
    </xf>
    <xf numFmtId="0" fontId="205" fillId="0" borderId="16" applyNumberFormat="0" applyFill="0" applyAlignment="0" applyProtection="0">
      <alignment vertical="center"/>
    </xf>
    <xf numFmtId="0" fontId="205" fillId="0" borderId="16" applyNumberFormat="0" applyFill="0" applyAlignment="0" applyProtection="0">
      <alignment vertical="center"/>
    </xf>
    <xf numFmtId="0" fontId="205" fillId="0" borderId="16" applyNumberFormat="0" applyFill="0" applyAlignment="0" applyProtection="0">
      <alignment vertical="center"/>
    </xf>
    <xf numFmtId="0" fontId="205" fillId="0" borderId="16" applyNumberFormat="0" applyFill="0" applyAlignment="0" applyProtection="0">
      <alignment vertical="center"/>
    </xf>
    <xf numFmtId="0" fontId="205" fillId="0" borderId="16" applyNumberFormat="0" applyFill="0" applyAlignment="0" applyProtection="0">
      <alignment vertical="center"/>
    </xf>
    <xf numFmtId="0" fontId="205" fillId="0" borderId="16" applyNumberFormat="0" applyFill="0" applyAlignment="0" applyProtection="0">
      <alignment vertical="center"/>
    </xf>
    <xf numFmtId="0" fontId="205" fillId="0" borderId="16" applyNumberFormat="0" applyFill="0" applyAlignment="0" applyProtection="0">
      <alignment vertical="center"/>
    </xf>
    <xf numFmtId="0" fontId="205" fillId="0" borderId="16" applyNumberFormat="0" applyFill="0" applyAlignment="0" applyProtection="0">
      <alignment vertical="center"/>
    </xf>
    <xf numFmtId="0" fontId="205" fillId="0" borderId="16" applyNumberFormat="0" applyFill="0" applyAlignment="0" applyProtection="0">
      <alignment vertical="center"/>
    </xf>
    <xf numFmtId="0" fontId="205" fillId="0" borderId="16" applyNumberFormat="0" applyFill="0" applyAlignment="0" applyProtection="0">
      <alignment vertical="center"/>
    </xf>
    <xf numFmtId="0" fontId="205" fillId="0" borderId="16" applyNumberFormat="0" applyFill="0" applyAlignment="0" applyProtection="0">
      <alignment vertical="center"/>
    </xf>
    <xf numFmtId="0" fontId="205" fillId="0" borderId="16" applyNumberFormat="0" applyFill="0" applyAlignment="0" applyProtection="0">
      <alignment vertical="center"/>
    </xf>
    <xf numFmtId="0" fontId="205" fillId="0" borderId="16" applyNumberFormat="0" applyFill="0" applyAlignment="0" applyProtection="0">
      <alignment vertical="center"/>
    </xf>
    <xf numFmtId="0" fontId="205" fillId="0" borderId="16" applyNumberFormat="0" applyFill="0" applyAlignment="0" applyProtection="0">
      <alignment vertical="center"/>
    </xf>
    <xf numFmtId="0" fontId="205" fillId="0" borderId="16" applyNumberFormat="0" applyFill="0" applyAlignment="0" applyProtection="0">
      <alignment vertical="center"/>
    </xf>
    <xf numFmtId="0" fontId="205" fillId="0" borderId="16" applyNumberFormat="0" applyFill="0" applyAlignment="0" applyProtection="0">
      <alignment vertical="center"/>
    </xf>
    <xf numFmtId="0" fontId="205" fillId="0" borderId="16" applyNumberFormat="0" applyFill="0" applyAlignment="0" applyProtection="0">
      <alignment vertical="center"/>
    </xf>
    <xf numFmtId="0" fontId="205" fillId="0" borderId="16" applyNumberFormat="0" applyFill="0" applyAlignment="0" applyProtection="0">
      <alignment vertical="center"/>
    </xf>
    <xf numFmtId="0" fontId="205" fillId="0" borderId="16" applyNumberFormat="0" applyFill="0" applyAlignment="0" applyProtection="0">
      <alignment vertical="center"/>
    </xf>
    <xf numFmtId="0" fontId="205" fillId="0" borderId="16" applyNumberFormat="0" applyFill="0" applyAlignment="0" applyProtection="0">
      <alignment vertical="center"/>
    </xf>
    <xf numFmtId="0" fontId="205" fillId="0" borderId="16" applyNumberFormat="0" applyFill="0" applyAlignment="0" applyProtection="0">
      <alignment vertical="center"/>
    </xf>
    <xf numFmtId="0" fontId="205" fillId="0" borderId="16" applyNumberFormat="0" applyFill="0" applyAlignment="0" applyProtection="0">
      <alignment vertical="center"/>
    </xf>
    <xf numFmtId="0" fontId="205" fillId="0" borderId="16" applyNumberFormat="0" applyFill="0" applyAlignment="0" applyProtection="0">
      <alignment vertical="center"/>
    </xf>
    <xf numFmtId="0" fontId="205" fillId="0" borderId="16" applyNumberFormat="0" applyFill="0" applyAlignment="0" applyProtection="0">
      <alignment vertical="center"/>
    </xf>
    <xf numFmtId="0" fontId="205" fillId="0" borderId="16" applyNumberFormat="0" applyFill="0" applyAlignment="0" applyProtection="0">
      <alignment vertical="center"/>
    </xf>
    <xf numFmtId="0" fontId="205" fillId="0" borderId="16" applyNumberFormat="0" applyFill="0" applyAlignment="0" applyProtection="0">
      <alignment vertical="center"/>
    </xf>
    <xf numFmtId="0" fontId="205" fillId="0" borderId="16" applyNumberFormat="0" applyFill="0" applyAlignment="0" applyProtection="0">
      <alignment vertical="center"/>
    </xf>
    <xf numFmtId="0" fontId="205" fillId="0" borderId="16" applyNumberFormat="0" applyFill="0" applyAlignment="0" applyProtection="0">
      <alignment vertical="center"/>
    </xf>
    <xf numFmtId="0" fontId="205" fillId="0" borderId="16" applyNumberFormat="0" applyFill="0" applyAlignment="0" applyProtection="0">
      <alignment vertical="center"/>
    </xf>
    <xf numFmtId="0" fontId="205" fillId="0" borderId="16" applyNumberFormat="0" applyFill="0" applyAlignment="0" applyProtection="0">
      <alignment vertical="center"/>
    </xf>
    <xf numFmtId="0" fontId="205" fillId="0" borderId="16" applyNumberFormat="0" applyFill="0" applyAlignment="0" applyProtection="0">
      <alignment vertical="center"/>
    </xf>
    <xf numFmtId="0" fontId="205" fillId="0" borderId="16" applyNumberFormat="0" applyFill="0" applyAlignment="0" applyProtection="0">
      <alignment vertical="center"/>
    </xf>
    <xf numFmtId="0" fontId="205" fillId="0" borderId="16" applyNumberFormat="0" applyFill="0" applyAlignment="0" applyProtection="0">
      <alignment vertical="center"/>
    </xf>
    <xf numFmtId="0" fontId="205" fillId="0" borderId="16" applyNumberFormat="0" applyFill="0" applyAlignment="0" applyProtection="0">
      <alignment vertical="center"/>
    </xf>
    <xf numFmtId="0" fontId="205" fillId="0" borderId="16" applyNumberFormat="0" applyFill="0" applyAlignment="0" applyProtection="0">
      <alignment vertical="center"/>
    </xf>
    <xf numFmtId="0" fontId="205" fillId="0" borderId="16" applyNumberFormat="0" applyFill="0" applyAlignment="0" applyProtection="0">
      <alignment vertical="center"/>
    </xf>
    <xf numFmtId="0" fontId="205" fillId="0" borderId="16" applyNumberFormat="0" applyFill="0" applyAlignment="0" applyProtection="0">
      <alignment vertical="center"/>
    </xf>
    <xf numFmtId="0" fontId="205" fillId="0" borderId="16" applyNumberFormat="0" applyFill="0" applyAlignment="0" applyProtection="0">
      <alignment vertical="center"/>
    </xf>
    <xf numFmtId="0" fontId="205" fillId="0" borderId="16" applyNumberFormat="0" applyFill="0" applyAlignment="0" applyProtection="0">
      <alignment vertical="center"/>
    </xf>
    <xf numFmtId="0" fontId="205" fillId="0" borderId="16" applyNumberFormat="0" applyFill="0" applyAlignment="0" applyProtection="0">
      <alignment vertical="center"/>
    </xf>
    <xf numFmtId="0" fontId="205" fillId="0" borderId="16" applyNumberFormat="0" applyFill="0" applyAlignment="0" applyProtection="0">
      <alignment vertical="center"/>
    </xf>
    <xf numFmtId="0" fontId="205" fillId="0" borderId="16" applyNumberFormat="0" applyFill="0" applyAlignment="0" applyProtection="0">
      <alignment vertical="center"/>
    </xf>
    <xf numFmtId="0" fontId="205" fillId="0" borderId="16" applyNumberFormat="0" applyFill="0" applyAlignment="0" applyProtection="0">
      <alignment vertical="center"/>
    </xf>
    <xf numFmtId="0" fontId="205" fillId="0" borderId="16" applyNumberFormat="0" applyFill="0" applyAlignment="0" applyProtection="0">
      <alignment vertical="center"/>
    </xf>
    <xf numFmtId="0" fontId="205" fillId="0" borderId="16" applyNumberFormat="0" applyFill="0" applyAlignment="0" applyProtection="0">
      <alignment vertical="center"/>
    </xf>
    <xf numFmtId="0" fontId="205" fillId="0" borderId="16" applyNumberFormat="0" applyFill="0" applyAlignment="0" applyProtection="0">
      <alignment vertical="center"/>
    </xf>
    <xf numFmtId="0" fontId="205" fillId="0" borderId="16" applyNumberFormat="0" applyFill="0" applyAlignment="0" applyProtection="0">
      <alignment vertical="center"/>
    </xf>
    <xf numFmtId="0" fontId="205" fillId="0" borderId="16" applyNumberFormat="0" applyFill="0" applyAlignment="0" applyProtection="0">
      <alignment vertical="center"/>
    </xf>
    <xf numFmtId="0" fontId="205" fillId="0" borderId="16" applyNumberFormat="0" applyFill="0" applyAlignment="0" applyProtection="0">
      <alignment vertical="center"/>
    </xf>
    <xf numFmtId="0" fontId="205" fillId="0" borderId="16" applyNumberFormat="0" applyFill="0" applyAlignment="0" applyProtection="0">
      <alignment vertical="center"/>
    </xf>
    <xf numFmtId="0" fontId="205" fillId="0" borderId="16" applyNumberFormat="0" applyFill="0" applyAlignment="0" applyProtection="0">
      <alignment vertical="center"/>
    </xf>
    <xf numFmtId="0" fontId="205" fillId="0" borderId="16" applyNumberFormat="0" applyFill="0" applyAlignment="0" applyProtection="0">
      <alignment vertical="center"/>
    </xf>
    <xf numFmtId="0" fontId="205" fillId="0" borderId="16" applyNumberFormat="0" applyFill="0" applyAlignment="0" applyProtection="0">
      <alignment vertical="center"/>
    </xf>
    <xf numFmtId="0" fontId="205" fillId="0" borderId="16" applyNumberFormat="0" applyFill="0" applyAlignment="0" applyProtection="0">
      <alignment vertical="center"/>
    </xf>
    <xf numFmtId="0" fontId="205" fillId="0" borderId="16" applyNumberFormat="0" applyFill="0" applyAlignment="0" applyProtection="0">
      <alignment vertical="center"/>
    </xf>
    <xf numFmtId="0" fontId="205" fillId="0" borderId="16" applyNumberFormat="0" applyFill="0" applyAlignment="0" applyProtection="0">
      <alignment vertical="center"/>
    </xf>
    <xf numFmtId="0" fontId="205" fillId="0" borderId="16" applyNumberFormat="0" applyFill="0" applyAlignment="0" applyProtection="0">
      <alignment vertical="center"/>
    </xf>
    <xf numFmtId="0" fontId="205" fillId="0" borderId="16" applyNumberFormat="0" applyFill="0" applyAlignment="0" applyProtection="0">
      <alignment vertical="center"/>
    </xf>
    <xf numFmtId="0" fontId="205" fillId="0" borderId="16" applyNumberFormat="0" applyFill="0" applyAlignment="0" applyProtection="0">
      <alignment vertical="center"/>
    </xf>
    <xf numFmtId="0" fontId="205" fillId="0" borderId="16" applyNumberFormat="0" applyFill="0" applyAlignment="0" applyProtection="0">
      <alignment vertical="center"/>
    </xf>
    <xf numFmtId="0" fontId="205" fillId="0" borderId="16" applyNumberFormat="0" applyFill="0" applyAlignment="0" applyProtection="0">
      <alignment vertical="center"/>
    </xf>
    <xf numFmtId="0" fontId="205" fillId="0" borderId="16" applyNumberFormat="0" applyFill="0" applyAlignment="0" applyProtection="0">
      <alignment vertical="center"/>
    </xf>
    <xf numFmtId="0" fontId="205" fillId="0" borderId="16" applyNumberFormat="0" applyFill="0" applyAlignment="0" applyProtection="0">
      <alignment vertical="center"/>
    </xf>
    <xf numFmtId="0" fontId="205" fillId="0" borderId="16" applyNumberFormat="0" applyFill="0" applyAlignment="0" applyProtection="0">
      <alignment vertical="center"/>
    </xf>
    <xf numFmtId="0" fontId="205" fillId="0" borderId="16" applyNumberFormat="0" applyFill="0" applyAlignment="0" applyProtection="0">
      <alignment vertical="center"/>
    </xf>
    <xf numFmtId="0" fontId="205" fillId="0" borderId="16" applyNumberFormat="0" applyFill="0" applyAlignment="0" applyProtection="0">
      <alignment vertical="center"/>
    </xf>
    <xf numFmtId="0" fontId="205" fillId="0" borderId="16" applyNumberFormat="0" applyFill="0" applyAlignment="0" applyProtection="0">
      <alignment vertical="center"/>
    </xf>
    <xf numFmtId="0" fontId="205" fillId="0" borderId="16" applyNumberFormat="0" applyFill="0" applyAlignment="0" applyProtection="0">
      <alignment vertical="center"/>
    </xf>
    <xf numFmtId="0" fontId="205" fillId="0" borderId="16" applyNumberFormat="0" applyFill="0" applyAlignment="0" applyProtection="0">
      <alignment vertical="center"/>
    </xf>
    <xf numFmtId="0" fontId="205" fillId="0" borderId="16" applyNumberFormat="0" applyFill="0" applyAlignment="0" applyProtection="0">
      <alignment vertical="center"/>
    </xf>
    <xf numFmtId="0" fontId="205" fillId="0" borderId="16" applyNumberFormat="0" applyFill="0" applyAlignment="0" applyProtection="0">
      <alignment vertical="center"/>
    </xf>
    <xf numFmtId="0" fontId="205" fillId="0" borderId="16" applyNumberFormat="0" applyFill="0" applyAlignment="0" applyProtection="0">
      <alignment vertical="center"/>
    </xf>
    <xf numFmtId="0" fontId="205" fillId="0" borderId="16" applyNumberFormat="0" applyFill="0" applyAlignment="0" applyProtection="0">
      <alignment vertical="center"/>
    </xf>
    <xf numFmtId="0" fontId="205" fillId="0" borderId="16" applyNumberFormat="0" applyFill="0" applyAlignment="0" applyProtection="0">
      <alignment vertical="center"/>
    </xf>
    <xf numFmtId="0" fontId="205" fillId="0" borderId="16" applyNumberFormat="0" applyFill="0" applyAlignment="0" applyProtection="0">
      <alignment vertical="center"/>
    </xf>
    <xf numFmtId="0" fontId="205" fillId="0" borderId="16" applyNumberFormat="0" applyFill="0" applyAlignment="0" applyProtection="0">
      <alignment vertical="center"/>
    </xf>
    <xf numFmtId="0" fontId="205" fillId="0" borderId="16" applyNumberFormat="0" applyFill="0" applyAlignment="0" applyProtection="0">
      <alignment vertical="center"/>
    </xf>
    <xf numFmtId="0" fontId="205" fillId="0" borderId="16" applyNumberFormat="0" applyFill="0" applyAlignment="0" applyProtection="0">
      <alignment vertical="center"/>
    </xf>
    <xf numFmtId="0" fontId="205" fillId="0" borderId="16" applyNumberFormat="0" applyFill="0" applyAlignment="0" applyProtection="0">
      <alignment vertical="center"/>
    </xf>
    <xf numFmtId="0" fontId="205" fillId="0" borderId="16" applyNumberFormat="0" applyFill="0" applyAlignment="0" applyProtection="0">
      <alignment vertical="center"/>
    </xf>
    <xf numFmtId="0" fontId="205" fillId="0" borderId="16" applyNumberFormat="0" applyFill="0" applyAlignment="0" applyProtection="0">
      <alignment vertical="center"/>
    </xf>
    <xf numFmtId="0" fontId="205" fillId="0" borderId="16" applyNumberFormat="0" applyFill="0" applyAlignment="0" applyProtection="0">
      <alignment vertical="center"/>
    </xf>
    <xf numFmtId="0" fontId="205" fillId="0" borderId="16" applyNumberFormat="0" applyFill="0" applyAlignment="0" applyProtection="0">
      <alignment vertical="center"/>
    </xf>
    <xf numFmtId="0" fontId="205" fillId="0" borderId="16" applyNumberFormat="0" applyFill="0" applyAlignment="0" applyProtection="0">
      <alignment vertical="center"/>
    </xf>
    <xf numFmtId="0" fontId="205" fillId="0" borderId="16" applyNumberFormat="0" applyFill="0" applyAlignment="0" applyProtection="0">
      <alignment vertical="center"/>
    </xf>
    <xf numFmtId="0" fontId="205" fillId="0" borderId="16" applyNumberFormat="0" applyFill="0" applyAlignment="0" applyProtection="0">
      <alignment vertical="center"/>
    </xf>
    <xf numFmtId="0" fontId="205" fillId="0" borderId="16" applyNumberFormat="0" applyFill="0" applyAlignment="0" applyProtection="0">
      <alignment vertical="center"/>
    </xf>
    <xf numFmtId="0" fontId="205" fillId="0" borderId="16" applyNumberFormat="0" applyFill="0" applyAlignment="0" applyProtection="0">
      <alignment vertical="center"/>
    </xf>
    <xf numFmtId="0" fontId="205" fillId="0" borderId="16" applyNumberFormat="0" applyFill="0" applyAlignment="0" applyProtection="0">
      <alignment vertical="center"/>
    </xf>
    <xf numFmtId="0" fontId="205" fillId="0" borderId="16" applyNumberFormat="0" applyFill="0" applyAlignment="0" applyProtection="0">
      <alignment vertical="center"/>
    </xf>
    <xf numFmtId="0" fontId="205" fillId="0" borderId="16" applyNumberFormat="0" applyFill="0" applyAlignment="0" applyProtection="0">
      <alignment vertical="center"/>
    </xf>
    <xf numFmtId="0" fontId="205" fillId="0" borderId="16" applyNumberFormat="0" applyFill="0" applyAlignment="0" applyProtection="0">
      <alignment vertical="center"/>
    </xf>
    <xf numFmtId="0" fontId="205" fillId="0" borderId="16" applyNumberFormat="0" applyFill="0" applyAlignment="0" applyProtection="0">
      <alignment vertical="center"/>
    </xf>
    <xf numFmtId="0" fontId="205" fillId="0" borderId="16" applyNumberFormat="0" applyFill="0" applyAlignment="0" applyProtection="0">
      <alignment vertical="center"/>
    </xf>
    <xf numFmtId="0" fontId="205" fillId="0" borderId="16" applyNumberFormat="0" applyFill="0" applyAlignment="0" applyProtection="0">
      <alignment vertical="center"/>
    </xf>
    <xf numFmtId="0" fontId="205" fillId="0" borderId="16" applyNumberFormat="0" applyFill="0" applyAlignment="0" applyProtection="0">
      <alignment vertical="center"/>
    </xf>
    <xf numFmtId="0" fontId="205" fillId="0" borderId="16" applyNumberFormat="0" applyFill="0" applyAlignment="0" applyProtection="0">
      <alignment vertical="center"/>
    </xf>
    <xf numFmtId="0" fontId="205" fillId="0" borderId="16" applyNumberFormat="0" applyFill="0" applyAlignment="0" applyProtection="0">
      <alignment vertical="center"/>
    </xf>
    <xf numFmtId="0" fontId="205" fillId="0" borderId="16" applyNumberFormat="0" applyFill="0" applyAlignment="0" applyProtection="0">
      <alignment vertical="center"/>
    </xf>
    <xf numFmtId="0" fontId="205" fillId="0" borderId="16" applyNumberFormat="0" applyFill="0" applyAlignment="0" applyProtection="0">
      <alignment vertical="center"/>
    </xf>
    <xf numFmtId="0" fontId="205" fillId="0" borderId="16" applyNumberFormat="0" applyFill="0" applyAlignment="0" applyProtection="0">
      <alignment vertical="center"/>
    </xf>
    <xf numFmtId="0" fontId="205" fillId="0" borderId="16" applyNumberFormat="0" applyFill="0" applyAlignment="0" applyProtection="0">
      <alignment vertical="center"/>
    </xf>
    <xf numFmtId="0" fontId="205" fillId="0" borderId="16" applyNumberFormat="0" applyFill="0" applyAlignment="0" applyProtection="0">
      <alignment vertical="center"/>
    </xf>
    <xf numFmtId="0" fontId="205" fillId="0" borderId="16" applyNumberFormat="0" applyFill="0" applyAlignment="0" applyProtection="0">
      <alignment vertical="center"/>
    </xf>
    <xf numFmtId="0" fontId="205" fillId="0" borderId="16" applyNumberFormat="0" applyFill="0" applyAlignment="0" applyProtection="0">
      <alignment vertical="center"/>
    </xf>
    <xf numFmtId="0" fontId="205" fillId="0" borderId="16" applyNumberFormat="0" applyFill="0" applyAlignment="0" applyProtection="0">
      <alignment vertical="center"/>
    </xf>
    <xf numFmtId="0" fontId="205" fillId="0" borderId="16" applyNumberFormat="0" applyFill="0" applyAlignment="0" applyProtection="0">
      <alignment vertical="center"/>
    </xf>
    <xf numFmtId="0" fontId="205" fillId="0" borderId="16" applyNumberFormat="0" applyFill="0" applyAlignment="0" applyProtection="0">
      <alignment vertical="center"/>
    </xf>
    <xf numFmtId="0" fontId="205" fillId="0" borderId="16" applyNumberFormat="0" applyFill="0" applyAlignment="0" applyProtection="0">
      <alignment vertical="center"/>
    </xf>
    <xf numFmtId="0" fontId="205" fillId="0" borderId="16" applyNumberFormat="0" applyFill="0" applyAlignment="0" applyProtection="0">
      <alignment vertical="center"/>
    </xf>
    <xf numFmtId="0" fontId="205" fillId="0" borderId="16" applyNumberFormat="0" applyFill="0" applyAlignment="0" applyProtection="0">
      <alignment vertical="center"/>
    </xf>
    <xf numFmtId="0" fontId="205" fillId="0" borderId="16" applyNumberFormat="0" applyFill="0" applyAlignment="0" applyProtection="0">
      <alignment vertical="center"/>
    </xf>
    <xf numFmtId="0" fontId="205" fillId="0" borderId="16" applyNumberFormat="0" applyFill="0" applyAlignment="0" applyProtection="0">
      <alignment vertical="center"/>
    </xf>
    <xf numFmtId="0" fontId="205" fillId="0" borderId="16" applyNumberFormat="0" applyFill="0" applyAlignment="0" applyProtection="0">
      <alignment vertical="center"/>
    </xf>
    <xf numFmtId="0" fontId="205" fillId="0" borderId="16" applyNumberFormat="0" applyFill="0" applyAlignment="0" applyProtection="0">
      <alignment vertical="center"/>
    </xf>
    <xf numFmtId="0" fontId="205" fillId="0" borderId="16" applyNumberFormat="0" applyFill="0" applyAlignment="0" applyProtection="0">
      <alignment vertical="center"/>
    </xf>
    <xf numFmtId="0" fontId="205" fillId="0" borderId="16" applyNumberFormat="0" applyFill="0" applyAlignment="0" applyProtection="0">
      <alignment vertical="center"/>
    </xf>
    <xf numFmtId="0" fontId="205" fillId="0" borderId="16" applyNumberFormat="0" applyFill="0" applyAlignment="0" applyProtection="0">
      <alignment vertical="center"/>
    </xf>
    <xf numFmtId="0" fontId="205" fillId="0" borderId="16" applyNumberFormat="0" applyFill="0" applyAlignment="0" applyProtection="0">
      <alignment vertical="center"/>
    </xf>
    <xf numFmtId="0" fontId="205" fillId="0" borderId="16" applyNumberFormat="0" applyFill="0" applyAlignment="0" applyProtection="0">
      <alignment vertical="center"/>
    </xf>
    <xf numFmtId="0" fontId="205" fillId="0" borderId="16" applyNumberFormat="0" applyFill="0" applyAlignment="0" applyProtection="0">
      <alignment vertical="center"/>
    </xf>
    <xf numFmtId="0" fontId="205" fillId="0" borderId="16" applyNumberFormat="0" applyFill="0" applyAlignment="0" applyProtection="0">
      <alignment vertical="center"/>
    </xf>
    <xf numFmtId="0" fontId="205" fillId="0" borderId="16" applyNumberFormat="0" applyFill="0" applyAlignment="0" applyProtection="0">
      <alignment vertical="center"/>
    </xf>
    <xf numFmtId="0" fontId="205" fillId="0" borderId="16" applyNumberFormat="0" applyFill="0" applyAlignment="0" applyProtection="0">
      <alignment vertical="center"/>
    </xf>
    <xf numFmtId="0" fontId="205" fillId="0" borderId="16" applyNumberFormat="0" applyFill="0" applyAlignment="0" applyProtection="0">
      <alignment vertical="center"/>
    </xf>
    <xf numFmtId="0" fontId="205" fillId="0" borderId="16" applyNumberFormat="0" applyFill="0" applyAlignment="0" applyProtection="0">
      <alignment vertical="center"/>
    </xf>
    <xf numFmtId="0" fontId="205" fillId="0" borderId="16" applyNumberFormat="0" applyFill="0" applyAlignment="0" applyProtection="0">
      <alignment vertical="center"/>
    </xf>
    <xf numFmtId="0" fontId="205" fillId="0" borderId="16" applyNumberFormat="0" applyFill="0" applyAlignment="0" applyProtection="0">
      <alignment vertical="center"/>
    </xf>
    <xf numFmtId="0" fontId="205" fillId="0" borderId="16" applyNumberFormat="0" applyFill="0" applyAlignment="0" applyProtection="0">
      <alignment vertical="center"/>
    </xf>
    <xf numFmtId="0" fontId="205" fillId="0" borderId="16" applyNumberFormat="0" applyFill="0" applyAlignment="0" applyProtection="0">
      <alignment vertical="center"/>
    </xf>
    <xf numFmtId="0" fontId="205" fillId="0" borderId="16" applyNumberFormat="0" applyFill="0" applyAlignment="0" applyProtection="0">
      <alignment vertical="center"/>
    </xf>
    <xf numFmtId="0" fontId="205" fillId="0" borderId="16" applyNumberFormat="0" applyFill="0" applyAlignment="0" applyProtection="0">
      <alignment vertical="center"/>
    </xf>
    <xf numFmtId="0" fontId="205" fillId="0" borderId="16" applyNumberFormat="0" applyFill="0" applyAlignment="0" applyProtection="0">
      <alignment vertical="center"/>
    </xf>
    <xf numFmtId="0" fontId="205" fillId="0" borderId="16" applyNumberFormat="0" applyFill="0" applyAlignment="0" applyProtection="0">
      <alignment vertical="center"/>
    </xf>
    <xf numFmtId="0" fontId="205" fillId="0" borderId="16" applyNumberFormat="0" applyFill="0" applyAlignment="0" applyProtection="0">
      <alignment vertical="center"/>
    </xf>
    <xf numFmtId="0" fontId="205" fillId="0" borderId="16" applyNumberFormat="0" applyFill="0" applyAlignment="0" applyProtection="0">
      <alignment vertical="center"/>
    </xf>
    <xf numFmtId="0" fontId="205" fillId="0" borderId="16" applyNumberFormat="0" applyFill="0" applyAlignment="0" applyProtection="0">
      <alignment vertical="center"/>
    </xf>
    <xf numFmtId="0" fontId="205" fillId="0" borderId="16" applyNumberFormat="0" applyFill="0" applyAlignment="0" applyProtection="0">
      <alignment vertical="center"/>
    </xf>
    <xf numFmtId="0" fontId="205" fillId="0" borderId="16" applyNumberFormat="0" applyFill="0" applyAlignment="0" applyProtection="0">
      <alignment vertical="center"/>
    </xf>
    <xf numFmtId="0" fontId="205" fillId="0" borderId="16" applyNumberFormat="0" applyFill="0" applyAlignment="0" applyProtection="0">
      <alignment vertical="center"/>
    </xf>
    <xf numFmtId="0" fontId="205" fillId="0" borderId="16" applyNumberFormat="0" applyFill="0" applyAlignment="0" applyProtection="0">
      <alignment vertical="center"/>
    </xf>
    <xf numFmtId="0" fontId="205" fillId="0" borderId="16" applyNumberFormat="0" applyFill="0" applyAlignment="0" applyProtection="0">
      <alignment vertical="center"/>
    </xf>
    <xf numFmtId="0" fontId="205" fillId="0" borderId="16" applyNumberFormat="0" applyFill="0" applyAlignment="0" applyProtection="0">
      <alignment vertical="center"/>
    </xf>
    <xf numFmtId="0" fontId="205" fillId="0" borderId="16" applyNumberFormat="0" applyFill="0" applyAlignment="0" applyProtection="0">
      <alignment vertical="center"/>
    </xf>
    <xf numFmtId="0" fontId="205" fillId="0" borderId="16" applyNumberFormat="0" applyFill="0" applyAlignment="0" applyProtection="0">
      <alignment vertical="center"/>
    </xf>
    <xf numFmtId="0" fontId="205" fillId="0" borderId="16" applyNumberFormat="0" applyFill="0" applyAlignment="0" applyProtection="0">
      <alignment vertical="center"/>
    </xf>
    <xf numFmtId="0" fontId="205" fillId="0" borderId="16" applyNumberFormat="0" applyFill="0" applyAlignment="0" applyProtection="0">
      <alignment vertical="center"/>
    </xf>
    <xf numFmtId="0" fontId="205" fillId="0" borderId="16" applyNumberFormat="0" applyFill="0" applyAlignment="0" applyProtection="0">
      <alignment vertical="center"/>
    </xf>
    <xf numFmtId="0" fontId="205" fillId="0" borderId="16" applyNumberFormat="0" applyFill="0" applyAlignment="0" applyProtection="0">
      <alignment vertical="center"/>
    </xf>
    <xf numFmtId="0" fontId="205" fillId="0" borderId="16" applyNumberFormat="0" applyFill="0" applyAlignment="0" applyProtection="0">
      <alignment vertical="center"/>
    </xf>
    <xf numFmtId="0" fontId="205" fillId="0" borderId="16" applyNumberFormat="0" applyFill="0" applyAlignment="0" applyProtection="0">
      <alignment vertical="center"/>
    </xf>
    <xf numFmtId="0" fontId="205" fillId="0" borderId="16" applyNumberFormat="0" applyFill="0" applyAlignment="0" applyProtection="0">
      <alignment vertical="center"/>
    </xf>
    <xf numFmtId="0" fontId="205" fillId="0" borderId="16" applyNumberFormat="0" applyFill="0" applyAlignment="0" applyProtection="0">
      <alignment vertical="center"/>
    </xf>
    <xf numFmtId="0" fontId="205" fillId="0" borderId="16" applyNumberFormat="0" applyFill="0" applyAlignment="0" applyProtection="0">
      <alignment vertical="center"/>
    </xf>
    <xf numFmtId="0" fontId="205" fillId="0" borderId="16" applyNumberFormat="0" applyFill="0" applyAlignment="0" applyProtection="0">
      <alignment vertical="center"/>
    </xf>
    <xf numFmtId="0" fontId="205" fillId="0" borderId="16" applyNumberFormat="0" applyFill="0" applyAlignment="0" applyProtection="0">
      <alignment vertical="center"/>
    </xf>
    <xf numFmtId="0" fontId="205" fillId="0" borderId="16" applyNumberFormat="0" applyFill="0" applyAlignment="0" applyProtection="0">
      <alignment vertical="center"/>
    </xf>
    <xf numFmtId="0" fontId="205" fillId="0" borderId="16" applyNumberFormat="0" applyFill="0" applyAlignment="0" applyProtection="0">
      <alignment vertical="center"/>
    </xf>
    <xf numFmtId="0" fontId="205" fillId="0" borderId="16" applyNumberFormat="0" applyFill="0" applyAlignment="0" applyProtection="0">
      <alignment vertical="center"/>
    </xf>
    <xf numFmtId="0" fontId="205" fillId="0" borderId="16" applyNumberFormat="0" applyFill="0" applyAlignment="0" applyProtection="0">
      <alignment vertical="center"/>
    </xf>
    <xf numFmtId="0" fontId="205" fillId="0" borderId="16" applyNumberFormat="0" applyFill="0" applyAlignment="0" applyProtection="0">
      <alignment vertical="center"/>
    </xf>
    <xf numFmtId="0" fontId="205" fillId="0" borderId="16" applyNumberFormat="0" applyFill="0" applyAlignment="0" applyProtection="0">
      <alignment vertical="center"/>
    </xf>
    <xf numFmtId="0" fontId="205" fillId="0" borderId="16" applyNumberFormat="0" applyFill="0" applyAlignment="0" applyProtection="0">
      <alignment vertical="center"/>
    </xf>
    <xf numFmtId="0" fontId="205" fillId="0" borderId="16" applyNumberFormat="0" applyFill="0" applyAlignment="0" applyProtection="0">
      <alignment vertical="center"/>
    </xf>
    <xf numFmtId="0" fontId="205" fillId="0" borderId="16" applyNumberFormat="0" applyFill="0" applyAlignment="0" applyProtection="0">
      <alignment vertical="center"/>
    </xf>
    <xf numFmtId="0" fontId="205" fillId="0" borderId="16" applyNumberFormat="0" applyFill="0" applyAlignment="0" applyProtection="0">
      <alignment vertical="center"/>
    </xf>
    <xf numFmtId="0" fontId="205" fillId="0" borderId="16" applyNumberFormat="0" applyFill="0" applyAlignment="0" applyProtection="0">
      <alignment vertical="center"/>
    </xf>
    <xf numFmtId="0" fontId="205" fillId="0" borderId="16" applyNumberFormat="0" applyFill="0" applyAlignment="0" applyProtection="0">
      <alignment vertical="center"/>
    </xf>
    <xf numFmtId="0" fontId="205" fillId="0" borderId="16" applyNumberFormat="0" applyFill="0" applyAlignment="0" applyProtection="0">
      <alignment vertical="center"/>
    </xf>
    <xf numFmtId="0" fontId="205" fillId="0" borderId="16" applyNumberFormat="0" applyFill="0" applyAlignment="0" applyProtection="0">
      <alignment vertical="center"/>
    </xf>
    <xf numFmtId="0" fontId="205" fillId="0" borderId="16" applyNumberFormat="0" applyFill="0" applyAlignment="0" applyProtection="0">
      <alignment vertical="center"/>
    </xf>
    <xf numFmtId="0" fontId="205" fillId="0" borderId="16" applyNumberFormat="0" applyFill="0" applyAlignment="0" applyProtection="0">
      <alignment vertical="center"/>
    </xf>
    <xf numFmtId="0" fontId="205" fillId="0" borderId="16" applyNumberFormat="0" applyFill="0" applyAlignment="0" applyProtection="0">
      <alignment vertical="center"/>
    </xf>
    <xf numFmtId="0" fontId="205" fillId="0" borderId="16" applyNumberFormat="0" applyFill="0" applyAlignment="0" applyProtection="0">
      <alignment vertical="center"/>
    </xf>
    <xf numFmtId="0" fontId="205" fillId="0" borderId="16" applyNumberFormat="0" applyFill="0" applyAlignment="0" applyProtection="0">
      <alignment vertical="center"/>
    </xf>
    <xf numFmtId="0" fontId="205" fillId="0" borderId="16" applyNumberFormat="0" applyFill="0" applyAlignment="0" applyProtection="0">
      <alignment vertical="center"/>
    </xf>
    <xf numFmtId="0" fontId="205" fillId="0" borderId="16" applyNumberFormat="0" applyFill="0" applyAlignment="0" applyProtection="0">
      <alignment vertical="center"/>
    </xf>
    <xf numFmtId="0" fontId="205" fillId="0" borderId="16" applyNumberFormat="0" applyFill="0" applyAlignment="0" applyProtection="0">
      <alignment vertical="center"/>
    </xf>
    <xf numFmtId="0" fontId="205" fillId="0" borderId="16" applyNumberFormat="0" applyFill="0" applyAlignment="0" applyProtection="0">
      <alignment vertical="center"/>
    </xf>
    <xf numFmtId="0" fontId="205" fillId="0" borderId="16" applyNumberFormat="0" applyFill="0" applyAlignment="0" applyProtection="0">
      <alignment vertical="center"/>
    </xf>
    <xf numFmtId="0" fontId="205" fillId="0" borderId="16" applyNumberFormat="0" applyFill="0" applyAlignment="0" applyProtection="0">
      <alignment vertical="center"/>
    </xf>
    <xf numFmtId="0" fontId="205" fillId="0" borderId="16" applyNumberFormat="0" applyFill="0" applyAlignment="0" applyProtection="0">
      <alignment vertical="center"/>
    </xf>
    <xf numFmtId="0" fontId="205" fillId="0" borderId="16" applyNumberFormat="0" applyFill="0" applyAlignment="0" applyProtection="0">
      <alignment vertical="center"/>
    </xf>
    <xf numFmtId="0" fontId="205" fillId="0" borderId="16" applyNumberFormat="0" applyFill="0" applyAlignment="0" applyProtection="0">
      <alignment vertical="center"/>
    </xf>
    <xf numFmtId="0" fontId="205" fillId="0" borderId="16" applyNumberFormat="0" applyFill="0" applyAlignment="0" applyProtection="0">
      <alignment vertical="center"/>
    </xf>
    <xf numFmtId="0" fontId="205" fillId="0" borderId="16" applyNumberFormat="0" applyFill="0" applyAlignment="0" applyProtection="0">
      <alignment vertical="center"/>
    </xf>
    <xf numFmtId="0" fontId="205" fillId="0" borderId="16" applyNumberFormat="0" applyFill="0" applyAlignment="0" applyProtection="0">
      <alignment vertical="center"/>
    </xf>
    <xf numFmtId="0" fontId="205" fillId="0" borderId="16" applyNumberFormat="0" applyFill="0" applyAlignment="0" applyProtection="0">
      <alignment vertical="center"/>
    </xf>
    <xf numFmtId="0" fontId="205" fillId="0" borderId="16" applyNumberFormat="0" applyFill="0" applyAlignment="0" applyProtection="0">
      <alignment vertical="center"/>
    </xf>
    <xf numFmtId="0" fontId="205" fillId="0" borderId="16" applyNumberFormat="0" applyFill="0" applyAlignment="0" applyProtection="0">
      <alignment vertical="center"/>
    </xf>
    <xf numFmtId="0" fontId="205" fillId="0" borderId="16" applyNumberFormat="0" applyFill="0" applyAlignment="0" applyProtection="0">
      <alignment vertical="center"/>
    </xf>
    <xf numFmtId="0" fontId="205" fillId="0" borderId="16" applyNumberFormat="0" applyFill="0" applyAlignment="0" applyProtection="0">
      <alignment vertical="center"/>
    </xf>
    <xf numFmtId="0" fontId="205" fillId="0" borderId="16" applyNumberFormat="0" applyFill="0" applyAlignment="0" applyProtection="0">
      <alignment vertical="center"/>
    </xf>
    <xf numFmtId="0" fontId="205" fillId="0" borderId="16" applyNumberFormat="0" applyFill="0" applyAlignment="0" applyProtection="0">
      <alignment vertical="center"/>
    </xf>
    <xf numFmtId="0" fontId="205" fillId="0" borderId="16" applyNumberFormat="0" applyFill="0" applyAlignment="0" applyProtection="0">
      <alignment vertical="center"/>
    </xf>
    <xf numFmtId="0" fontId="205" fillId="0" borderId="16" applyNumberFormat="0" applyFill="0" applyAlignment="0" applyProtection="0">
      <alignment vertical="center"/>
    </xf>
    <xf numFmtId="0" fontId="205" fillId="0" borderId="16" applyNumberFormat="0" applyFill="0" applyAlignment="0" applyProtection="0">
      <alignment vertical="center"/>
    </xf>
    <xf numFmtId="0" fontId="205" fillId="0" borderId="16" applyNumberFormat="0" applyFill="0" applyAlignment="0" applyProtection="0">
      <alignment vertical="center"/>
    </xf>
    <xf numFmtId="0" fontId="205" fillId="0" borderId="16" applyNumberFormat="0" applyFill="0" applyAlignment="0" applyProtection="0">
      <alignment vertical="center"/>
    </xf>
    <xf numFmtId="0" fontId="205" fillId="0" borderId="16" applyNumberFormat="0" applyFill="0" applyAlignment="0" applyProtection="0">
      <alignment vertical="center"/>
    </xf>
    <xf numFmtId="0" fontId="205" fillId="0" borderId="16" applyNumberFormat="0" applyFill="0" applyAlignment="0" applyProtection="0">
      <alignment vertical="center"/>
    </xf>
    <xf numFmtId="0" fontId="205" fillId="0" borderId="16" applyNumberFormat="0" applyFill="0" applyAlignment="0" applyProtection="0">
      <alignment vertical="center"/>
    </xf>
    <xf numFmtId="0" fontId="205" fillId="0" borderId="16" applyNumberFormat="0" applyFill="0" applyAlignment="0" applyProtection="0">
      <alignment vertical="center"/>
    </xf>
    <xf numFmtId="0" fontId="205" fillId="0" borderId="16" applyNumberFormat="0" applyFill="0" applyAlignment="0" applyProtection="0">
      <alignment vertical="center"/>
    </xf>
    <xf numFmtId="0" fontId="205" fillId="0" borderId="16" applyNumberFormat="0" applyFill="0" applyAlignment="0" applyProtection="0">
      <alignment vertical="center"/>
    </xf>
    <xf numFmtId="0" fontId="205" fillId="0" borderId="16" applyNumberFormat="0" applyFill="0" applyAlignment="0" applyProtection="0">
      <alignment vertical="center"/>
    </xf>
    <xf numFmtId="0" fontId="205" fillId="0" borderId="16" applyNumberFormat="0" applyFill="0" applyAlignment="0" applyProtection="0">
      <alignment vertical="center"/>
    </xf>
    <xf numFmtId="0" fontId="205" fillId="0" borderId="16" applyNumberFormat="0" applyFill="0" applyAlignment="0" applyProtection="0">
      <alignment vertical="center"/>
    </xf>
    <xf numFmtId="0" fontId="205" fillId="0" borderId="16" applyNumberFormat="0" applyFill="0" applyAlignment="0" applyProtection="0">
      <alignment vertical="center"/>
    </xf>
    <xf numFmtId="0" fontId="205" fillId="0" borderId="16" applyNumberFormat="0" applyFill="0" applyAlignment="0" applyProtection="0">
      <alignment vertical="center"/>
    </xf>
    <xf numFmtId="0" fontId="205" fillId="0" borderId="16" applyNumberFormat="0" applyFill="0" applyAlignment="0" applyProtection="0">
      <alignment vertical="center"/>
    </xf>
    <xf numFmtId="0" fontId="205" fillId="0" borderId="16" applyNumberFormat="0" applyFill="0" applyAlignment="0" applyProtection="0">
      <alignment vertical="center"/>
    </xf>
    <xf numFmtId="0" fontId="205" fillId="0" borderId="16" applyNumberFormat="0" applyFill="0" applyAlignment="0" applyProtection="0">
      <alignment vertical="center"/>
    </xf>
    <xf numFmtId="0" fontId="205" fillId="0" borderId="16" applyNumberFormat="0" applyFill="0" applyAlignment="0" applyProtection="0">
      <alignment vertical="center"/>
    </xf>
    <xf numFmtId="0" fontId="205" fillId="0" borderId="16" applyNumberFormat="0" applyFill="0" applyAlignment="0" applyProtection="0">
      <alignment vertical="center"/>
    </xf>
    <xf numFmtId="0" fontId="205" fillId="0" borderId="16" applyNumberFormat="0" applyFill="0" applyAlignment="0" applyProtection="0">
      <alignment vertical="center"/>
    </xf>
    <xf numFmtId="0" fontId="205" fillId="0" borderId="16" applyNumberFormat="0" applyFill="0" applyAlignment="0" applyProtection="0">
      <alignment vertical="center"/>
    </xf>
    <xf numFmtId="0" fontId="205" fillId="0" borderId="16" applyNumberFormat="0" applyFill="0" applyAlignment="0" applyProtection="0">
      <alignment vertical="center"/>
    </xf>
    <xf numFmtId="0" fontId="205" fillId="0" borderId="16" applyNumberFormat="0" applyFill="0" applyAlignment="0" applyProtection="0">
      <alignment vertical="center"/>
    </xf>
    <xf numFmtId="0" fontId="205" fillId="0" borderId="16" applyNumberFormat="0" applyFill="0" applyAlignment="0" applyProtection="0">
      <alignment vertical="center"/>
    </xf>
    <xf numFmtId="0" fontId="205" fillId="0" borderId="16" applyNumberFormat="0" applyFill="0" applyAlignment="0" applyProtection="0">
      <alignment vertical="center"/>
    </xf>
    <xf numFmtId="0" fontId="205" fillId="0" borderId="16" applyNumberFormat="0" applyFill="0" applyAlignment="0" applyProtection="0">
      <alignment vertical="center"/>
    </xf>
    <xf numFmtId="0" fontId="205" fillId="0" borderId="16" applyNumberFormat="0" applyFill="0" applyAlignment="0" applyProtection="0">
      <alignment vertical="center"/>
    </xf>
    <xf numFmtId="0" fontId="205" fillId="0" borderId="16" applyNumberFormat="0" applyFill="0" applyAlignment="0" applyProtection="0">
      <alignment vertical="center"/>
    </xf>
    <xf numFmtId="0" fontId="205" fillId="0" borderId="16" applyNumberFormat="0" applyFill="0" applyAlignment="0" applyProtection="0">
      <alignment vertical="center"/>
    </xf>
    <xf numFmtId="0" fontId="205" fillId="0" borderId="16" applyNumberFormat="0" applyFill="0" applyAlignment="0" applyProtection="0">
      <alignment vertical="center"/>
    </xf>
    <xf numFmtId="0" fontId="205" fillId="0" borderId="16" applyNumberFormat="0" applyFill="0" applyAlignment="0" applyProtection="0">
      <alignment vertical="center"/>
    </xf>
    <xf numFmtId="0" fontId="205" fillId="0" borderId="16" applyNumberFormat="0" applyFill="0" applyAlignment="0" applyProtection="0">
      <alignment vertical="center"/>
    </xf>
    <xf numFmtId="0" fontId="205" fillId="0" borderId="16" applyNumberFormat="0" applyFill="0" applyAlignment="0" applyProtection="0">
      <alignment vertical="center"/>
    </xf>
    <xf numFmtId="0" fontId="205" fillId="0" borderId="16" applyNumberFormat="0" applyFill="0" applyAlignment="0" applyProtection="0">
      <alignment vertical="center"/>
    </xf>
    <xf numFmtId="0" fontId="205" fillId="0" borderId="16" applyNumberFormat="0" applyFill="0" applyAlignment="0" applyProtection="0">
      <alignment vertical="center"/>
    </xf>
    <xf numFmtId="0" fontId="205" fillId="0" borderId="16" applyNumberFormat="0" applyFill="0" applyAlignment="0" applyProtection="0">
      <alignment vertical="center"/>
    </xf>
    <xf numFmtId="0" fontId="205" fillId="0" borderId="16" applyNumberFormat="0" applyFill="0" applyAlignment="0" applyProtection="0">
      <alignment vertical="center"/>
    </xf>
    <xf numFmtId="0" fontId="205" fillId="0" borderId="16" applyNumberFormat="0" applyFill="0" applyAlignment="0" applyProtection="0">
      <alignment vertical="center"/>
    </xf>
    <xf numFmtId="0" fontId="205" fillId="0" borderId="16" applyNumberFormat="0" applyFill="0" applyAlignment="0" applyProtection="0">
      <alignment vertical="center"/>
    </xf>
    <xf numFmtId="0" fontId="205" fillId="0" borderId="16" applyNumberFormat="0" applyFill="0" applyAlignment="0" applyProtection="0">
      <alignment vertical="center"/>
    </xf>
    <xf numFmtId="0" fontId="205" fillId="0" borderId="16" applyNumberFormat="0" applyFill="0" applyAlignment="0" applyProtection="0">
      <alignment vertical="center"/>
    </xf>
    <xf numFmtId="0" fontId="205" fillId="0" borderId="16" applyNumberFormat="0" applyFill="0" applyAlignment="0" applyProtection="0">
      <alignment vertical="center"/>
    </xf>
    <xf numFmtId="0" fontId="205" fillId="0" borderId="16" applyNumberFormat="0" applyFill="0" applyAlignment="0" applyProtection="0">
      <alignment vertical="center"/>
    </xf>
    <xf numFmtId="0" fontId="205" fillId="0" borderId="16" applyNumberFormat="0" applyFill="0" applyAlignment="0" applyProtection="0">
      <alignment vertical="center"/>
    </xf>
    <xf numFmtId="0" fontId="205" fillId="0" borderId="16" applyNumberFormat="0" applyFill="0" applyAlignment="0" applyProtection="0">
      <alignment vertical="center"/>
    </xf>
    <xf numFmtId="0" fontId="205" fillId="0" borderId="16" applyNumberFormat="0" applyFill="0" applyAlignment="0" applyProtection="0">
      <alignment vertical="center"/>
    </xf>
    <xf numFmtId="0" fontId="205" fillId="0" borderId="16" applyNumberFormat="0" applyFill="0" applyAlignment="0" applyProtection="0">
      <alignment vertical="center"/>
    </xf>
    <xf numFmtId="0" fontId="205" fillId="0" borderId="16" applyNumberFormat="0" applyFill="0" applyAlignment="0" applyProtection="0">
      <alignment vertical="center"/>
    </xf>
    <xf numFmtId="0" fontId="205" fillId="0" borderId="16" applyNumberFormat="0" applyFill="0" applyAlignment="0" applyProtection="0">
      <alignment vertical="center"/>
    </xf>
    <xf numFmtId="0" fontId="205" fillId="0" borderId="16" applyNumberFormat="0" applyFill="0" applyAlignment="0" applyProtection="0">
      <alignment vertical="center"/>
    </xf>
    <xf numFmtId="0" fontId="205" fillId="0" borderId="16" applyNumberFormat="0" applyFill="0" applyAlignment="0" applyProtection="0">
      <alignment vertical="center"/>
    </xf>
    <xf numFmtId="0" fontId="205" fillId="0" borderId="16" applyNumberFormat="0" applyFill="0" applyAlignment="0" applyProtection="0">
      <alignment vertical="center"/>
    </xf>
    <xf numFmtId="0" fontId="205" fillId="0" borderId="16" applyNumberFormat="0" applyFill="0" applyAlignment="0" applyProtection="0">
      <alignment vertical="center"/>
    </xf>
    <xf numFmtId="0" fontId="205" fillId="0" borderId="16" applyNumberFormat="0" applyFill="0" applyAlignment="0" applyProtection="0">
      <alignment vertical="center"/>
    </xf>
    <xf numFmtId="0" fontId="205" fillId="0" borderId="16" applyNumberFormat="0" applyFill="0" applyAlignment="0" applyProtection="0">
      <alignment vertical="center"/>
    </xf>
    <xf numFmtId="0" fontId="205" fillId="0" borderId="16" applyNumberFormat="0" applyFill="0" applyAlignment="0" applyProtection="0">
      <alignment vertical="center"/>
    </xf>
    <xf numFmtId="0" fontId="205" fillId="0" borderId="16" applyNumberFormat="0" applyFill="0" applyAlignment="0" applyProtection="0">
      <alignment vertical="center"/>
    </xf>
    <xf numFmtId="0" fontId="205" fillId="0" borderId="16" applyNumberFormat="0" applyFill="0" applyAlignment="0" applyProtection="0">
      <alignment vertical="center"/>
    </xf>
    <xf numFmtId="0" fontId="205" fillId="0" borderId="16" applyNumberFormat="0" applyFill="0" applyAlignment="0" applyProtection="0">
      <alignment vertical="center"/>
    </xf>
    <xf numFmtId="0" fontId="205" fillId="0" borderId="16" applyNumberFormat="0" applyFill="0" applyAlignment="0" applyProtection="0">
      <alignment vertical="center"/>
    </xf>
    <xf numFmtId="0" fontId="205" fillId="0" borderId="16" applyNumberFormat="0" applyFill="0" applyAlignment="0" applyProtection="0">
      <alignment vertical="center"/>
    </xf>
    <xf numFmtId="0" fontId="205" fillId="0" borderId="16" applyNumberFormat="0" applyFill="0" applyAlignment="0" applyProtection="0">
      <alignment vertical="center"/>
    </xf>
    <xf numFmtId="0" fontId="205" fillId="0" borderId="16" applyNumberFormat="0" applyFill="0" applyAlignment="0" applyProtection="0">
      <alignment vertical="center"/>
    </xf>
    <xf numFmtId="0" fontId="205" fillId="0" borderId="16" applyNumberFormat="0" applyFill="0" applyAlignment="0" applyProtection="0">
      <alignment vertical="center"/>
    </xf>
    <xf numFmtId="0" fontId="205" fillId="0" borderId="16" applyNumberFormat="0" applyFill="0" applyAlignment="0" applyProtection="0">
      <alignment vertical="center"/>
    </xf>
    <xf numFmtId="0" fontId="205" fillId="0" borderId="16" applyNumberFormat="0" applyFill="0" applyAlignment="0" applyProtection="0">
      <alignment vertical="center"/>
    </xf>
    <xf numFmtId="0" fontId="205" fillId="0" borderId="16" applyNumberFormat="0" applyFill="0" applyAlignment="0" applyProtection="0">
      <alignment vertical="center"/>
    </xf>
    <xf numFmtId="0" fontId="205" fillId="0" borderId="16" applyNumberFormat="0" applyFill="0" applyAlignment="0" applyProtection="0">
      <alignment vertical="center"/>
    </xf>
    <xf numFmtId="0" fontId="205" fillId="0" borderId="16" applyNumberFormat="0" applyFill="0" applyAlignment="0" applyProtection="0">
      <alignment vertical="center"/>
    </xf>
    <xf numFmtId="0" fontId="205" fillId="0" borderId="16" applyNumberFormat="0" applyFill="0" applyAlignment="0" applyProtection="0">
      <alignment vertical="center"/>
    </xf>
    <xf numFmtId="0" fontId="205" fillId="0" borderId="16" applyNumberFormat="0" applyFill="0" applyAlignment="0" applyProtection="0">
      <alignment vertical="center"/>
    </xf>
    <xf numFmtId="0" fontId="205" fillId="0" borderId="16" applyNumberFormat="0" applyFill="0" applyAlignment="0" applyProtection="0">
      <alignment vertical="center"/>
    </xf>
    <xf numFmtId="0" fontId="205" fillId="0" borderId="16" applyNumberFormat="0" applyFill="0" applyAlignment="0" applyProtection="0">
      <alignment vertical="center"/>
    </xf>
    <xf numFmtId="0" fontId="205" fillId="0" borderId="16" applyNumberFormat="0" applyFill="0" applyAlignment="0" applyProtection="0">
      <alignment vertical="center"/>
    </xf>
    <xf numFmtId="0" fontId="205" fillId="0" borderId="16" applyNumberFormat="0" applyFill="0" applyAlignment="0" applyProtection="0">
      <alignment vertical="center"/>
    </xf>
    <xf numFmtId="0" fontId="205" fillId="0" borderId="16" applyNumberFormat="0" applyFill="0" applyAlignment="0" applyProtection="0">
      <alignment vertical="center"/>
    </xf>
    <xf numFmtId="0" fontId="205" fillId="0" borderId="16" applyNumberFormat="0" applyFill="0" applyAlignment="0" applyProtection="0">
      <alignment vertical="center"/>
    </xf>
    <xf numFmtId="0" fontId="205" fillId="0" borderId="16" applyNumberFormat="0" applyFill="0" applyAlignment="0" applyProtection="0">
      <alignment vertical="center"/>
    </xf>
    <xf numFmtId="0" fontId="205" fillId="0" borderId="16" applyNumberFormat="0" applyFill="0" applyAlignment="0" applyProtection="0">
      <alignment vertical="center"/>
    </xf>
    <xf numFmtId="0" fontId="205" fillId="0" borderId="16" applyNumberFormat="0" applyFill="0" applyAlignment="0" applyProtection="0">
      <alignment vertical="center"/>
    </xf>
    <xf numFmtId="0" fontId="205" fillId="0" borderId="16" applyNumberFormat="0" applyFill="0" applyAlignment="0" applyProtection="0">
      <alignment vertical="center"/>
    </xf>
    <xf numFmtId="0" fontId="205" fillId="0" borderId="16" applyNumberFormat="0" applyFill="0" applyAlignment="0" applyProtection="0">
      <alignment vertical="center"/>
    </xf>
    <xf numFmtId="0" fontId="205" fillId="0" borderId="16" applyNumberFormat="0" applyFill="0" applyAlignment="0" applyProtection="0">
      <alignment vertical="center"/>
    </xf>
    <xf numFmtId="0" fontId="205" fillId="0" borderId="16" applyNumberFormat="0" applyFill="0" applyAlignment="0" applyProtection="0">
      <alignment vertical="center"/>
    </xf>
    <xf numFmtId="0" fontId="205" fillId="0" borderId="16" applyNumberFormat="0" applyFill="0" applyAlignment="0" applyProtection="0">
      <alignment vertical="center"/>
    </xf>
    <xf numFmtId="0" fontId="205" fillId="0" borderId="16" applyNumberFormat="0" applyFill="0" applyAlignment="0" applyProtection="0">
      <alignment vertical="center"/>
    </xf>
    <xf numFmtId="0" fontId="205" fillId="0" borderId="16" applyNumberFormat="0" applyFill="0" applyAlignment="0" applyProtection="0">
      <alignment vertical="center"/>
    </xf>
    <xf numFmtId="0" fontId="205" fillId="0" borderId="16" applyNumberFormat="0" applyFill="0" applyAlignment="0" applyProtection="0">
      <alignment vertical="center"/>
    </xf>
    <xf numFmtId="0" fontId="205" fillId="0" borderId="16" applyNumberFormat="0" applyFill="0" applyAlignment="0" applyProtection="0">
      <alignment vertical="center"/>
    </xf>
    <xf numFmtId="0" fontId="205" fillId="0" borderId="16" applyNumberFormat="0" applyFill="0" applyAlignment="0" applyProtection="0">
      <alignment vertical="center"/>
    </xf>
    <xf numFmtId="0" fontId="205" fillId="0" borderId="16" applyNumberFormat="0" applyFill="0" applyAlignment="0" applyProtection="0">
      <alignment vertical="center"/>
    </xf>
    <xf numFmtId="0" fontId="205" fillId="0" borderId="16" applyNumberFormat="0" applyFill="0" applyAlignment="0" applyProtection="0">
      <alignment vertical="center"/>
    </xf>
    <xf numFmtId="0" fontId="205" fillId="0" borderId="16" applyNumberFormat="0" applyFill="0" applyAlignment="0" applyProtection="0">
      <alignment vertical="center"/>
    </xf>
    <xf numFmtId="0" fontId="205" fillId="0" borderId="16" applyNumberFormat="0" applyFill="0" applyAlignment="0" applyProtection="0">
      <alignment vertical="center"/>
    </xf>
    <xf numFmtId="0" fontId="205" fillId="0" borderId="16" applyNumberFormat="0" applyFill="0" applyAlignment="0" applyProtection="0">
      <alignment vertical="center"/>
    </xf>
    <xf numFmtId="0" fontId="205" fillId="0" borderId="16" applyNumberFormat="0" applyFill="0" applyAlignment="0" applyProtection="0">
      <alignment vertical="center"/>
    </xf>
    <xf numFmtId="0" fontId="205" fillId="0" borderId="16" applyNumberFormat="0" applyFill="0" applyAlignment="0" applyProtection="0">
      <alignment vertical="center"/>
    </xf>
    <xf numFmtId="0" fontId="205" fillId="0" borderId="16" applyNumberFormat="0" applyFill="0" applyAlignment="0" applyProtection="0">
      <alignment vertical="center"/>
    </xf>
    <xf numFmtId="0" fontId="205" fillId="0" borderId="16" applyNumberFormat="0" applyFill="0" applyAlignment="0" applyProtection="0">
      <alignment vertical="center"/>
    </xf>
    <xf numFmtId="0" fontId="205" fillId="0" borderId="16" applyNumberFormat="0" applyFill="0" applyAlignment="0" applyProtection="0">
      <alignment vertical="center"/>
    </xf>
    <xf numFmtId="0" fontId="205" fillId="0" borderId="16" applyNumberFormat="0" applyFill="0" applyAlignment="0" applyProtection="0">
      <alignment vertical="center"/>
    </xf>
    <xf numFmtId="0" fontId="205" fillId="0" borderId="16" applyNumberFormat="0" applyFill="0" applyAlignment="0" applyProtection="0">
      <alignment vertical="center"/>
    </xf>
    <xf numFmtId="0" fontId="205" fillId="0" borderId="16" applyNumberFormat="0" applyFill="0" applyAlignment="0" applyProtection="0">
      <alignment vertical="center"/>
    </xf>
    <xf numFmtId="0" fontId="205" fillId="0" borderId="16" applyNumberFormat="0" applyFill="0" applyAlignment="0" applyProtection="0">
      <alignment vertical="center"/>
    </xf>
    <xf numFmtId="0" fontId="205" fillId="0" borderId="16" applyNumberFormat="0" applyFill="0" applyAlignment="0" applyProtection="0">
      <alignment vertical="center"/>
    </xf>
    <xf numFmtId="0" fontId="205" fillId="0" borderId="16" applyNumberFormat="0" applyFill="0" applyAlignment="0" applyProtection="0">
      <alignment vertical="center"/>
    </xf>
    <xf numFmtId="0" fontId="205" fillId="0" borderId="16" applyNumberFormat="0" applyFill="0" applyAlignment="0" applyProtection="0">
      <alignment vertical="center"/>
    </xf>
    <xf numFmtId="0" fontId="205" fillId="0" borderId="16" applyNumberFormat="0" applyFill="0" applyAlignment="0" applyProtection="0">
      <alignment vertical="center"/>
    </xf>
    <xf numFmtId="0" fontId="205" fillId="0" borderId="16" applyNumberFormat="0" applyFill="0" applyAlignment="0" applyProtection="0">
      <alignment vertical="center"/>
    </xf>
    <xf numFmtId="0" fontId="205" fillId="0" borderId="16" applyNumberFormat="0" applyFill="0" applyAlignment="0" applyProtection="0">
      <alignment vertical="center"/>
    </xf>
    <xf numFmtId="0" fontId="205" fillId="0" borderId="16" applyNumberFormat="0" applyFill="0" applyAlignment="0" applyProtection="0">
      <alignment vertical="center"/>
    </xf>
    <xf numFmtId="0" fontId="205" fillId="0" borderId="16" applyNumberFormat="0" applyFill="0" applyAlignment="0" applyProtection="0">
      <alignment vertical="center"/>
    </xf>
    <xf numFmtId="0" fontId="205" fillId="0" borderId="16" applyNumberFormat="0" applyFill="0" applyAlignment="0" applyProtection="0">
      <alignment vertical="center"/>
    </xf>
    <xf numFmtId="0" fontId="205" fillId="0" borderId="16" applyNumberFormat="0" applyFill="0" applyAlignment="0" applyProtection="0">
      <alignment vertical="center"/>
    </xf>
    <xf numFmtId="0" fontId="205" fillId="0" borderId="16" applyNumberFormat="0" applyFill="0" applyAlignment="0" applyProtection="0">
      <alignment vertical="center"/>
    </xf>
    <xf numFmtId="0" fontId="205" fillId="0" borderId="16" applyNumberFormat="0" applyFill="0" applyAlignment="0" applyProtection="0">
      <alignment vertical="center"/>
    </xf>
    <xf numFmtId="0" fontId="205" fillId="0" borderId="16" applyNumberFormat="0" applyFill="0" applyAlignment="0" applyProtection="0">
      <alignment vertical="center"/>
    </xf>
    <xf numFmtId="0" fontId="205" fillId="0" borderId="16" applyNumberFormat="0" applyFill="0" applyAlignment="0" applyProtection="0">
      <alignment vertical="center"/>
    </xf>
    <xf numFmtId="0" fontId="205" fillId="0" borderId="16" applyNumberFormat="0" applyFill="0" applyAlignment="0" applyProtection="0">
      <alignment vertical="center"/>
    </xf>
    <xf numFmtId="0" fontId="205" fillId="0" borderId="16" applyNumberFormat="0" applyFill="0" applyAlignment="0" applyProtection="0">
      <alignment vertical="center"/>
    </xf>
    <xf numFmtId="0" fontId="205" fillId="0" borderId="16" applyNumberFormat="0" applyFill="0" applyAlignment="0" applyProtection="0">
      <alignment vertical="center"/>
    </xf>
    <xf numFmtId="0" fontId="205" fillId="0" borderId="16" applyNumberFormat="0" applyFill="0" applyAlignment="0" applyProtection="0">
      <alignment vertical="center"/>
    </xf>
    <xf numFmtId="0" fontId="205" fillId="0" borderId="16" applyNumberFormat="0" applyFill="0" applyAlignment="0" applyProtection="0">
      <alignment vertical="center"/>
    </xf>
    <xf numFmtId="0" fontId="205" fillId="0" borderId="16" applyNumberFormat="0" applyFill="0" applyAlignment="0" applyProtection="0">
      <alignment vertical="center"/>
    </xf>
    <xf numFmtId="0" fontId="205" fillId="0" borderId="16" applyNumberFormat="0" applyFill="0" applyAlignment="0" applyProtection="0">
      <alignment vertical="center"/>
    </xf>
    <xf numFmtId="0" fontId="205" fillId="0" borderId="16" applyNumberFormat="0" applyFill="0" applyAlignment="0" applyProtection="0">
      <alignment vertical="center"/>
    </xf>
    <xf numFmtId="0" fontId="205" fillId="0" borderId="16" applyNumberFormat="0" applyFill="0" applyAlignment="0" applyProtection="0">
      <alignment vertical="center"/>
    </xf>
    <xf numFmtId="0" fontId="205" fillId="0" borderId="16" applyNumberFormat="0" applyFill="0" applyAlignment="0" applyProtection="0">
      <alignment vertical="center"/>
    </xf>
    <xf numFmtId="0" fontId="205" fillId="0" borderId="16" applyNumberFormat="0" applyFill="0" applyAlignment="0" applyProtection="0">
      <alignment vertical="center"/>
    </xf>
    <xf numFmtId="0" fontId="205" fillId="0" borderId="16" applyNumberFormat="0" applyFill="0" applyAlignment="0" applyProtection="0">
      <alignment vertical="center"/>
    </xf>
    <xf numFmtId="0" fontId="205" fillId="0" borderId="16" applyNumberFormat="0" applyFill="0" applyAlignment="0" applyProtection="0">
      <alignment vertical="center"/>
    </xf>
    <xf numFmtId="0" fontId="205" fillId="0" borderId="16" applyNumberFormat="0" applyFill="0" applyAlignment="0" applyProtection="0">
      <alignment vertical="center"/>
    </xf>
    <xf numFmtId="0" fontId="205" fillId="0" borderId="16" applyNumberFormat="0" applyFill="0" applyAlignment="0" applyProtection="0">
      <alignment vertical="center"/>
    </xf>
    <xf numFmtId="0" fontId="205" fillId="0" borderId="16" applyNumberFormat="0" applyFill="0" applyAlignment="0" applyProtection="0">
      <alignment vertical="center"/>
    </xf>
    <xf numFmtId="0" fontId="205" fillId="0" borderId="16" applyNumberFormat="0" applyFill="0" applyAlignment="0" applyProtection="0">
      <alignment vertical="center"/>
    </xf>
    <xf numFmtId="0" fontId="205" fillId="0" borderId="16" applyNumberFormat="0" applyFill="0" applyAlignment="0" applyProtection="0">
      <alignment vertical="center"/>
    </xf>
    <xf numFmtId="0" fontId="205" fillId="0" borderId="16" applyNumberFormat="0" applyFill="0" applyAlignment="0" applyProtection="0">
      <alignment vertical="center"/>
    </xf>
    <xf numFmtId="0" fontId="205" fillId="0" borderId="16" applyNumberFormat="0" applyFill="0" applyAlignment="0" applyProtection="0">
      <alignment vertical="center"/>
    </xf>
    <xf numFmtId="0" fontId="205" fillId="0" borderId="16" applyNumberFormat="0" applyFill="0" applyAlignment="0" applyProtection="0">
      <alignment vertical="center"/>
    </xf>
    <xf numFmtId="0" fontId="205" fillId="0" borderId="16" applyNumberFormat="0" applyFill="0" applyAlignment="0" applyProtection="0">
      <alignment vertical="center"/>
    </xf>
    <xf numFmtId="0" fontId="205" fillId="0" borderId="16" applyNumberFormat="0" applyFill="0" applyAlignment="0" applyProtection="0">
      <alignment vertical="center"/>
    </xf>
    <xf numFmtId="0" fontId="205" fillId="0" borderId="16" applyNumberFormat="0" applyFill="0" applyAlignment="0" applyProtection="0">
      <alignment vertical="center"/>
    </xf>
    <xf numFmtId="0" fontId="205" fillId="0" borderId="16" applyNumberFormat="0" applyFill="0" applyAlignment="0" applyProtection="0">
      <alignment vertical="center"/>
    </xf>
    <xf numFmtId="0" fontId="205" fillId="0" borderId="16" applyNumberFormat="0" applyFill="0" applyAlignment="0" applyProtection="0">
      <alignment vertical="center"/>
    </xf>
    <xf numFmtId="0" fontId="205" fillId="0" borderId="16" applyNumberFormat="0" applyFill="0" applyAlignment="0" applyProtection="0">
      <alignment vertical="center"/>
    </xf>
    <xf numFmtId="0" fontId="205" fillId="0" borderId="16" applyNumberFormat="0" applyFill="0" applyAlignment="0" applyProtection="0">
      <alignment vertical="center"/>
    </xf>
    <xf numFmtId="0" fontId="205" fillId="0" borderId="16" applyNumberFormat="0" applyFill="0" applyAlignment="0" applyProtection="0">
      <alignment vertical="center"/>
    </xf>
    <xf numFmtId="0" fontId="205" fillId="0" borderId="16" applyNumberFormat="0" applyFill="0" applyAlignment="0" applyProtection="0">
      <alignment vertical="center"/>
    </xf>
    <xf numFmtId="0" fontId="205" fillId="0" borderId="16" applyNumberFormat="0" applyFill="0" applyAlignment="0" applyProtection="0">
      <alignment vertical="center"/>
    </xf>
    <xf numFmtId="0" fontId="205" fillId="0" borderId="16" applyNumberFormat="0" applyFill="0" applyAlignment="0" applyProtection="0">
      <alignment vertical="center"/>
    </xf>
    <xf numFmtId="0" fontId="205" fillId="0" borderId="16" applyNumberFormat="0" applyFill="0" applyAlignment="0" applyProtection="0">
      <alignment vertical="center"/>
    </xf>
    <xf numFmtId="0" fontId="205" fillId="0" borderId="16" applyNumberFormat="0" applyFill="0" applyAlignment="0" applyProtection="0">
      <alignment vertical="center"/>
    </xf>
    <xf numFmtId="0" fontId="205" fillId="0" borderId="16" applyNumberFormat="0" applyFill="0" applyAlignment="0" applyProtection="0">
      <alignment vertical="center"/>
    </xf>
    <xf numFmtId="0" fontId="205" fillId="0" borderId="16" applyNumberFormat="0" applyFill="0" applyAlignment="0" applyProtection="0">
      <alignment vertical="center"/>
    </xf>
    <xf numFmtId="0" fontId="205" fillId="0" borderId="16" applyNumberFormat="0" applyFill="0" applyAlignment="0" applyProtection="0">
      <alignment vertical="center"/>
    </xf>
    <xf numFmtId="0" fontId="205" fillId="0" borderId="16" applyNumberFormat="0" applyFill="0" applyAlignment="0" applyProtection="0">
      <alignment vertical="center"/>
    </xf>
    <xf numFmtId="0" fontId="205" fillId="0" borderId="16" applyNumberFormat="0" applyFill="0" applyAlignment="0" applyProtection="0">
      <alignment vertical="center"/>
    </xf>
    <xf numFmtId="0" fontId="205" fillId="0" borderId="16" applyNumberFormat="0" applyFill="0" applyAlignment="0" applyProtection="0">
      <alignment vertical="center"/>
    </xf>
    <xf numFmtId="0" fontId="205" fillId="0" borderId="16" applyNumberFormat="0" applyFill="0" applyAlignment="0" applyProtection="0">
      <alignment vertical="center"/>
    </xf>
    <xf numFmtId="0" fontId="205" fillId="0" borderId="16" applyNumberFormat="0" applyFill="0" applyAlignment="0" applyProtection="0">
      <alignment vertical="center"/>
    </xf>
    <xf numFmtId="0" fontId="205" fillId="0" borderId="16" applyNumberFormat="0" applyFill="0" applyAlignment="0" applyProtection="0">
      <alignment vertical="center"/>
    </xf>
    <xf numFmtId="0" fontId="205" fillId="0" borderId="16" applyNumberFormat="0" applyFill="0" applyAlignment="0" applyProtection="0">
      <alignment vertical="center"/>
    </xf>
    <xf numFmtId="0" fontId="205" fillId="0" borderId="16" applyNumberFormat="0" applyFill="0" applyAlignment="0" applyProtection="0">
      <alignment vertical="center"/>
    </xf>
    <xf numFmtId="0" fontId="205" fillId="0" borderId="16" applyNumberFormat="0" applyFill="0" applyAlignment="0" applyProtection="0">
      <alignment vertical="center"/>
    </xf>
    <xf numFmtId="0" fontId="205" fillId="0" borderId="16" applyNumberFormat="0" applyFill="0" applyAlignment="0" applyProtection="0">
      <alignment vertical="center"/>
    </xf>
    <xf numFmtId="0" fontId="205" fillId="0" borderId="16" applyNumberFormat="0" applyFill="0" applyAlignment="0" applyProtection="0">
      <alignment vertical="center"/>
    </xf>
    <xf numFmtId="0" fontId="205" fillId="0" borderId="16" applyNumberFormat="0" applyFill="0" applyAlignment="0" applyProtection="0">
      <alignment vertical="center"/>
    </xf>
    <xf numFmtId="0" fontId="205" fillId="0" borderId="16" applyNumberFormat="0" applyFill="0" applyAlignment="0" applyProtection="0">
      <alignment vertical="center"/>
    </xf>
    <xf numFmtId="0" fontId="205" fillId="0" borderId="16" applyNumberFormat="0" applyFill="0" applyAlignment="0" applyProtection="0">
      <alignment vertical="center"/>
    </xf>
    <xf numFmtId="0" fontId="205" fillId="0" borderId="16" applyNumberFormat="0" applyFill="0" applyAlignment="0" applyProtection="0">
      <alignment vertical="center"/>
    </xf>
    <xf numFmtId="0" fontId="205" fillId="0" borderId="16" applyNumberFormat="0" applyFill="0" applyAlignment="0" applyProtection="0">
      <alignment vertical="center"/>
    </xf>
    <xf numFmtId="0" fontId="205" fillId="0" borderId="16" applyNumberFormat="0" applyFill="0" applyAlignment="0" applyProtection="0">
      <alignment vertical="center"/>
    </xf>
    <xf numFmtId="0" fontId="205" fillId="0" borderId="16" applyNumberFormat="0" applyFill="0" applyAlignment="0" applyProtection="0">
      <alignment vertical="center"/>
    </xf>
    <xf numFmtId="0" fontId="205" fillId="0" borderId="16" applyNumberFormat="0" applyFill="0" applyAlignment="0" applyProtection="0">
      <alignment vertical="center"/>
    </xf>
    <xf numFmtId="0" fontId="205" fillId="0" borderId="16" applyNumberFormat="0" applyFill="0" applyAlignment="0" applyProtection="0">
      <alignment vertical="center"/>
    </xf>
    <xf numFmtId="0" fontId="205" fillId="0" borderId="16" applyNumberFormat="0" applyFill="0" applyAlignment="0" applyProtection="0">
      <alignment vertical="center"/>
    </xf>
    <xf numFmtId="0" fontId="205" fillId="0" borderId="16" applyNumberFormat="0" applyFill="0" applyAlignment="0" applyProtection="0">
      <alignment vertical="center"/>
    </xf>
    <xf numFmtId="0" fontId="205" fillId="0" borderId="16" applyNumberFormat="0" applyFill="0" applyAlignment="0" applyProtection="0">
      <alignment vertical="center"/>
    </xf>
    <xf numFmtId="0" fontId="205" fillId="0" borderId="16" applyNumberFormat="0" applyFill="0" applyAlignment="0" applyProtection="0">
      <alignment vertical="center"/>
    </xf>
    <xf numFmtId="0" fontId="205" fillId="0" borderId="16" applyNumberFormat="0" applyFill="0" applyAlignment="0" applyProtection="0">
      <alignment vertical="center"/>
    </xf>
    <xf numFmtId="0" fontId="205" fillId="0" borderId="16" applyNumberFormat="0" applyFill="0" applyAlignment="0" applyProtection="0">
      <alignment vertical="center"/>
    </xf>
    <xf numFmtId="0" fontId="205" fillId="0" borderId="16" applyNumberFormat="0" applyFill="0" applyAlignment="0" applyProtection="0">
      <alignment vertical="center"/>
    </xf>
    <xf numFmtId="0" fontId="205" fillId="0" borderId="16" applyNumberFormat="0" applyFill="0" applyAlignment="0" applyProtection="0">
      <alignment vertical="center"/>
    </xf>
    <xf numFmtId="0" fontId="205" fillId="0" borderId="16" applyNumberFormat="0" applyFill="0" applyAlignment="0" applyProtection="0">
      <alignment vertical="center"/>
    </xf>
    <xf numFmtId="0" fontId="205" fillId="0" borderId="16" applyNumberFormat="0" applyFill="0" applyAlignment="0" applyProtection="0">
      <alignment vertical="center"/>
    </xf>
    <xf numFmtId="0" fontId="205" fillId="0" borderId="16" applyNumberFormat="0" applyFill="0" applyAlignment="0" applyProtection="0">
      <alignment vertical="center"/>
    </xf>
    <xf numFmtId="0" fontId="205" fillId="0" borderId="16" applyNumberFormat="0" applyFill="0" applyAlignment="0" applyProtection="0">
      <alignment vertical="center"/>
    </xf>
    <xf numFmtId="0" fontId="205" fillId="0" borderId="16" applyNumberFormat="0" applyFill="0" applyAlignment="0" applyProtection="0">
      <alignment vertical="center"/>
    </xf>
    <xf numFmtId="0" fontId="205" fillId="0" borderId="16" applyNumberFormat="0" applyFill="0" applyAlignment="0" applyProtection="0">
      <alignment vertical="center"/>
    </xf>
    <xf numFmtId="0" fontId="205" fillId="0" borderId="16" applyNumberFormat="0" applyFill="0" applyAlignment="0" applyProtection="0">
      <alignment vertical="center"/>
    </xf>
    <xf numFmtId="0" fontId="205" fillId="0" borderId="16" applyNumberFormat="0" applyFill="0" applyAlignment="0" applyProtection="0">
      <alignment vertical="center"/>
    </xf>
    <xf numFmtId="0" fontId="205" fillId="0" borderId="16" applyNumberFormat="0" applyFill="0" applyAlignment="0" applyProtection="0">
      <alignment vertical="center"/>
    </xf>
    <xf numFmtId="0" fontId="205" fillId="0" borderId="16" applyNumberFormat="0" applyFill="0" applyAlignment="0" applyProtection="0">
      <alignment vertical="center"/>
    </xf>
    <xf numFmtId="0" fontId="205" fillId="0" borderId="16" applyNumberFormat="0" applyFill="0" applyAlignment="0" applyProtection="0">
      <alignment vertical="center"/>
    </xf>
    <xf numFmtId="0" fontId="205" fillId="0" borderId="16" applyNumberFormat="0" applyFill="0" applyAlignment="0" applyProtection="0">
      <alignment vertical="center"/>
    </xf>
    <xf numFmtId="0" fontId="205" fillId="0" borderId="16" applyNumberFormat="0" applyFill="0" applyAlignment="0" applyProtection="0">
      <alignment vertical="center"/>
    </xf>
    <xf numFmtId="0" fontId="205" fillId="0" borderId="16" applyNumberFormat="0" applyFill="0" applyAlignment="0" applyProtection="0">
      <alignment vertical="center"/>
    </xf>
    <xf numFmtId="0" fontId="205" fillId="0" borderId="16" applyNumberFormat="0" applyFill="0" applyAlignment="0" applyProtection="0">
      <alignment vertical="center"/>
    </xf>
    <xf numFmtId="0" fontId="205" fillId="0" borderId="16" applyNumberFormat="0" applyFill="0" applyAlignment="0" applyProtection="0">
      <alignment vertical="center"/>
    </xf>
    <xf numFmtId="0" fontId="205" fillId="0" borderId="16" applyNumberFormat="0" applyFill="0" applyAlignment="0" applyProtection="0">
      <alignment vertical="center"/>
    </xf>
    <xf numFmtId="0" fontId="205" fillId="0" borderId="16" applyNumberFormat="0" applyFill="0" applyAlignment="0" applyProtection="0">
      <alignment vertical="center"/>
    </xf>
    <xf numFmtId="0" fontId="205" fillId="0" borderId="16" applyNumberFormat="0" applyFill="0" applyAlignment="0" applyProtection="0">
      <alignment vertical="center"/>
    </xf>
    <xf numFmtId="0" fontId="205" fillId="0" borderId="16" applyNumberFormat="0" applyFill="0" applyAlignment="0" applyProtection="0">
      <alignment vertical="center"/>
    </xf>
    <xf numFmtId="0" fontId="205" fillId="0" borderId="16" applyNumberFormat="0" applyFill="0" applyAlignment="0" applyProtection="0">
      <alignment vertical="center"/>
    </xf>
    <xf numFmtId="0" fontId="205" fillId="0" borderId="16" applyNumberFormat="0" applyFill="0" applyAlignment="0" applyProtection="0">
      <alignment vertical="center"/>
    </xf>
    <xf numFmtId="0" fontId="205" fillId="0" borderId="16" applyNumberFormat="0" applyFill="0" applyAlignment="0" applyProtection="0">
      <alignment vertical="center"/>
    </xf>
    <xf numFmtId="0" fontId="205" fillId="0" borderId="16" applyNumberFormat="0" applyFill="0" applyAlignment="0" applyProtection="0">
      <alignment vertical="center"/>
    </xf>
    <xf numFmtId="0" fontId="205" fillId="0" borderId="16" applyNumberFormat="0" applyFill="0" applyAlignment="0" applyProtection="0">
      <alignment vertical="center"/>
    </xf>
    <xf numFmtId="0" fontId="205" fillId="0" borderId="16" applyNumberFormat="0" applyFill="0" applyAlignment="0" applyProtection="0">
      <alignment vertical="center"/>
    </xf>
    <xf numFmtId="0" fontId="205" fillId="0" borderId="16" applyNumberFormat="0" applyFill="0" applyAlignment="0" applyProtection="0">
      <alignment vertical="center"/>
    </xf>
    <xf numFmtId="0" fontId="205" fillId="0" borderId="16" applyNumberFormat="0" applyFill="0" applyAlignment="0" applyProtection="0">
      <alignment vertical="center"/>
    </xf>
    <xf numFmtId="0" fontId="205" fillId="0" borderId="16" applyNumberFormat="0" applyFill="0" applyAlignment="0" applyProtection="0">
      <alignment vertical="center"/>
    </xf>
    <xf numFmtId="0" fontId="205" fillId="0" borderId="16" applyNumberFormat="0" applyFill="0" applyAlignment="0" applyProtection="0">
      <alignment vertical="center"/>
    </xf>
    <xf numFmtId="0" fontId="205" fillId="0" borderId="16" applyNumberFormat="0" applyFill="0" applyAlignment="0" applyProtection="0">
      <alignment vertical="center"/>
    </xf>
    <xf numFmtId="0" fontId="205" fillId="0" borderId="16" applyNumberFormat="0" applyFill="0" applyAlignment="0" applyProtection="0">
      <alignment vertical="center"/>
    </xf>
    <xf numFmtId="0" fontId="205" fillId="0" borderId="16" applyNumberFormat="0" applyFill="0" applyAlignment="0" applyProtection="0">
      <alignment vertical="center"/>
    </xf>
    <xf numFmtId="0" fontId="205" fillId="0" borderId="16" applyNumberFormat="0" applyFill="0" applyAlignment="0" applyProtection="0">
      <alignment vertical="center"/>
    </xf>
    <xf numFmtId="0" fontId="205" fillId="0" borderId="16" applyNumberFormat="0" applyFill="0" applyAlignment="0" applyProtection="0">
      <alignment vertical="center"/>
    </xf>
    <xf numFmtId="0" fontId="205" fillId="0" borderId="16" applyNumberFormat="0" applyFill="0" applyAlignment="0" applyProtection="0">
      <alignment vertical="center"/>
    </xf>
    <xf numFmtId="0" fontId="205" fillId="0" borderId="16" applyNumberFormat="0" applyFill="0" applyAlignment="0" applyProtection="0">
      <alignment vertical="center"/>
    </xf>
    <xf numFmtId="0" fontId="205" fillId="0" borderId="16" applyNumberFormat="0" applyFill="0" applyAlignment="0" applyProtection="0">
      <alignment vertical="center"/>
    </xf>
    <xf numFmtId="0" fontId="205" fillId="0" borderId="16" applyNumberFormat="0" applyFill="0" applyAlignment="0" applyProtection="0">
      <alignment vertical="center"/>
    </xf>
    <xf numFmtId="0" fontId="205" fillId="0" borderId="16" applyNumberFormat="0" applyFill="0" applyAlignment="0" applyProtection="0">
      <alignment vertical="center"/>
    </xf>
    <xf numFmtId="0" fontId="205" fillId="0" borderId="16" applyNumberFormat="0" applyFill="0" applyAlignment="0" applyProtection="0">
      <alignment vertical="center"/>
    </xf>
    <xf numFmtId="0" fontId="205" fillId="0" borderId="16" applyNumberFormat="0" applyFill="0" applyAlignment="0" applyProtection="0">
      <alignment vertical="center"/>
    </xf>
    <xf numFmtId="0" fontId="205" fillId="0" borderId="16" applyNumberFormat="0" applyFill="0" applyAlignment="0" applyProtection="0">
      <alignment vertical="center"/>
    </xf>
    <xf numFmtId="0" fontId="205" fillId="0" borderId="16" applyNumberFormat="0" applyFill="0" applyAlignment="0" applyProtection="0">
      <alignment vertical="center"/>
    </xf>
    <xf numFmtId="0" fontId="205" fillId="0" borderId="16" applyNumberFormat="0" applyFill="0" applyAlignment="0" applyProtection="0">
      <alignment vertical="center"/>
    </xf>
    <xf numFmtId="0" fontId="205" fillId="0" borderId="16" applyNumberFormat="0" applyFill="0" applyAlignment="0" applyProtection="0">
      <alignment vertical="center"/>
    </xf>
    <xf numFmtId="0" fontId="205" fillId="0" borderId="16" applyNumberFormat="0" applyFill="0" applyAlignment="0" applyProtection="0">
      <alignment vertical="center"/>
    </xf>
    <xf numFmtId="0" fontId="205" fillId="0" borderId="16" applyNumberFormat="0" applyFill="0" applyAlignment="0" applyProtection="0">
      <alignment vertical="center"/>
    </xf>
    <xf numFmtId="0" fontId="205" fillId="0" borderId="16" applyNumberFormat="0" applyFill="0" applyAlignment="0" applyProtection="0">
      <alignment vertical="center"/>
    </xf>
    <xf numFmtId="0" fontId="205" fillId="0" borderId="16" applyNumberFormat="0" applyFill="0" applyAlignment="0" applyProtection="0">
      <alignment vertical="center"/>
    </xf>
    <xf numFmtId="0" fontId="205" fillId="0" borderId="16" applyNumberFormat="0" applyFill="0" applyAlignment="0" applyProtection="0">
      <alignment vertical="center"/>
    </xf>
    <xf numFmtId="0" fontId="205" fillId="0" borderId="16" applyNumberFormat="0" applyFill="0" applyAlignment="0" applyProtection="0">
      <alignment vertical="center"/>
    </xf>
    <xf numFmtId="0" fontId="205" fillId="0" borderId="16" applyNumberFormat="0" applyFill="0" applyAlignment="0" applyProtection="0">
      <alignment vertical="center"/>
    </xf>
    <xf numFmtId="0" fontId="205" fillId="0" borderId="16" applyNumberFormat="0" applyFill="0" applyAlignment="0" applyProtection="0">
      <alignment vertical="center"/>
    </xf>
    <xf numFmtId="0" fontId="205" fillId="0" borderId="16" applyNumberFormat="0" applyFill="0" applyAlignment="0" applyProtection="0">
      <alignment vertical="center"/>
    </xf>
    <xf numFmtId="0" fontId="205" fillId="0" borderId="16" applyNumberFormat="0" applyFill="0" applyAlignment="0" applyProtection="0">
      <alignment vertical="center"/>
    </xf>
    <xf numFmtId="0" fontId="205" fillId="0" borderId="16" applyNumberFormat="0" applyFill="0" applyAlignment="0" applyProtection="0">
      <alignment vertical="center"/>
    </xf>
    <xf numFmtId="0" fontId="205" fillId="0" borderId="16" applyNumberFormat="0" applyFill="0" applyAlignment="0" applyProtection="0">
      <alignment vertical="center"/>
    </xf>
    <xf numFmtId="0" fontId="205" fillId="0" borderId="16" applyNumberFormat="0" applyFill="0" applyAlignment="0" applyProtection="0">
      <alignment vertical="center"/>
    </xf>
    <xf numFmtId="0" fontId="205" fillId="0" borderId="16" applyNumberFormat="0" applyFill="0" applyAlignment="0" applyProtection="0">
      <alignment vertical="center"/>
    </xf>
    <xf numFmtId="0" fontId="205" fillId="0" borderId="16" applyNumberFormat="0" applyFill="0" applyAlignment="0" applyProtection="0">
      <alignment vertical="center"/>
    </xf>
    <xf numFmtId="0" fontId="205" fillId="0" borderId="16" applyNumberFormat="0" applyFill="0" applyAlignment="0" applyProtection="0">
      <alignment vertical="center"/>
    </xf>
    <xf numFmtId="0" fontId="205" fillId="0" borderId="16" applyNumberFormat="0" applyFill="0" applyAlignment="0" applyProtection="0">
      <alignment vertical="center"/>
    </xf>
    <xf numFmtId="0" fontId="205" fillId="0" borderId="16" applyNumberFormat="0" applyFill="0" applyAlignment="0" applyProtection="0">
      <alignment vertical="center"/>
    </xf>
    <xf numFmtId="0" fontId="205" fillId="0" borderId="16" applyNumberFormat="0" applyFill="0" applyAlignment="0" applyProtection="0">
      <alignment vertical="center"/>
    </xf>
    <xf numFmtId="0" fontId="205" fillId="0" borderId="16" applyNumberFormat="0" applyFill="0" applyAlignment="0" applyProtection="0">
      <alignment vertical="center"/>
    </xf>
    <xf numFmtId="0" fontId="205" fillId="0" borderId="16" applyNumberFormat="0" applyFill="0" applyAlignment="0" applyProtection="0">
      <alignment vertical="center"/>
    </xf>
    <xf numFmtId="0" fontId="205" fillId="0" borderId="16" applyNumberFormat="0" applyFill="0" applyAlignment="0" applyProtection="0">
      <alignment vertical="center"/>
    </xf>
    <xf numFmtId="0" fontId="205" fillId="0" borderId="16" applyNumberFormat="0" applyFill="0" applyAlignment="0" applyProtection="0">
      <alignment vertical="center"/>
    </xf>
    <xf numFmtId="0" fontId="205" fillId="0" borderId="16" applyNumberFormat="0" applyFill="0" applyAlignment="0" applyProtection="0">
      <alignment vertical="center"/>
    </xf>
    <xf numFmtId="0" fontId="205" fillId="0" borderId="16" applyNumberFormat="0" applyFill="0" applyAlignment="0" applyProtection="0">
      <alignment vertical="center"/>
    </xf>
    <xf numFmtId="0" fontId="205" fillId="0" borderId="16" applyNumberFormat="0" applyFill="0" applyAlignment="0" applyProtection="0">
      <alignment vertical="center"/>
    </xf>
    <xf numFmtId="0" fontId="205" fillId="0" borderId="16" applyNumberFormat="0" applyFill="0" applyAlignment="0" applyProtection="0">
      <alignment vertical="center"/>
    </xf>
    <xf numFmtId="0" fontId="205" fillId="0" borderId="16" applyNumberFormat="0" applyFill="0" applyAlignment="0" applyProtection="0">
      <alignment vertical="center"/>
    </xf>
    <xf numFmtId="0" fontId="205" fillId="0" borderId="16" applyNumberFormat="0" applyFill="0" applyAlignment="0" applyProtection="0">
      <alignment vertical="center"/>
    </xf>
    <xf numFmtId="0" fontId="205" fillId="0" borderId="16" applyNumberFormat="0" applyFill="0" applyAlignment="0" applyProtection="0">
      <alignment vertical="center"/>
    </xf>
    <xf numFmtId="0" fontId="205" fillId="0" borderId="16" applyNumberFormat="0" applyFill="0" applyAlignment="0" applyProtection="0">
      <alignment vertical="center"/>
    </xf>
    <xf numFmtId="0" fontId="205" fillId="0" borderId="16" applyNumberFormat="0" applyFill="0" applyAlignment="0" applyProtection="0">
      <alignment vertical="center"/>
    </xf>
    <xf numFmtId="0" fontId="205" fillId="0" borderId="16" applyNumberFormat="0" applyFill="0" applyAlignment="0" applyProtection="0">
      <alignment vertical="center"/>
    </xf>
    <xf numFmtId="0" fontId="205" fillId="0" borderId="16" applyNumberFormat="0" applyFill="0" applyAlignment="0" applyProtection="0">
      <alignment vertical="center"/>
    </xf>
    <xf numFmtId="0" fontId="205" fillId="0" borderId="16" applyNumberFormat="0" applyFill="0" applyAlignment="0" applyProtection="0">
      <alignment vertical="center"/>
    </xf>
    <xf numFmtId="0" fontId="205" fillId="0" borderId="16" applyNumberFormat="0" applyFill="0" applyAlignment="0" applyProtection="0">
      <alignment vertical="center"/>
    </xf>
    <xf numFmtId="0" fontId="205" fillId="0" borderId="16" applyNumberFormat="0" applyFill="0" applyAlignment="0" applyProtection="0">
      <alignment vertical="center"/>
    </xf>
    <xf numFmtId="0" fontId="205" fillId="0" borderId="16" applyNumberFormat="0" applyFill="0" applyAlignment="0" applyProtection="0">
      <alignment vertical="center"/>
    </xf>
    <xf numFmtId="0" fontId="205" fillId="0" borderId="16" applyNumberFormat="0" applyFill="0" applyAlignment="0" applyProtection="0">
      <alignment vertical="center"/>
    </xf>
    <xf numFmtId="0" fontId="205" fillId="0" borderId="16" applyNumberFormat="0" applyFill="0" applyAlignment="0" applyProtection="0">
      <alignment vertical="center"/>
    </xf>
    <xf numFmtId="0" fontId="205" fillId="0" borderId="16" applyNumberFormat="0" applyFill="0" applyAlignment="0" applyProtection="0">
      <alignment vertical="center"/>
    </xf>
    <xf numFmtId="0" fontId="205" fillId="0" borderId="16" applyNumberFormat="0" applyFill="0" applyAlignment="0" applyProtection="0">
      <alignment vertical="center"/>
    </xf>
    <xf numFmtId="0" fontId="205" fillId="0" borderId="16" applyNumberFormat="0" applyFill="0" applyAlignment="0" applyProtection="0">
      <alignment vertical="center"/>
    </xf>
    <xf numFmtId="0" fontId="205" fillId="0" borderId="16" applyNumberFormat="0" applyFill="0" applyAlignment="0" applyProtection="0">
      <alignment vertical="center"/>
    </xf>
    <xf numFmtId="0" fontId="205" fillId="0" borderId="16" applyNumberFormat="0" applyFill="0" applyAlignment="0" applyProtection="0">
      <alignment vertical="center"/>
    </xf>
    <xf numFmtId="0" fontId="205" fillId="0" borderId="16" applyNumberFormat="0" applyFill="0" applyAlignment="0" applyProtection="0">
      <alignment vertical="center"/>
    </xf>
    <xf numFmtId="0" fontId="205" fillId="0" borderId="16" applyNumberFormat="0" applyFill="0" applyAlignment="0" applyProtection="0">
      <alignment vertical="center"/>
    </xf>
    <xf numFmtId="0" fontId="205" fillId="0" borderId="16" applyNumberFormat="0" applyFill="0" applyAlignment="0" applyProtection="0">
      <alignment vertical="center"/>
    </xf>
    <xf numFmtId="0" fontId="205" fillId="0" borderId="16" applyNumberFormat="0" applyFill="0" applyAlignment="0" applyProtection="0">
      <alignment vertical="center"/>
    </xf>
    <xf numFmtId="0" fontId="205" fillId="0" borderId="16" applyNumberFormat="0" applyFill="0" applyAlignment="0" applyProtection="0">
      <alignment vertical="center"/>
    </xf>
    <xf numFmtId="0" fontId="205" fillId="0" borderId="16" applyNumberFormat="0" applyFill="0" applyAlignment="0" applyProtection="0">
      <alignment vertical="center"/>
    </xf>
    <xf numFmtId="0" fontId="205" fillId="0" borderId="16" applyNumberFormat="0" applyFill="0" applyAlignment="0" applyProtection="0">
      <alignment vertical="center"/>
    </xf>
    <xf numFmtId="0" fontId="205" fillId="0" borderId="16" applyNumberFormat="0" applyFill="0" applyAlignment="0" applyProtection="0">
      <alignment vertical="center"/>
    </xf>
    <xf numFmtId="0" fontId="205" fillId="0" borderId="16" applyNumberFormat="0" applyFill="0" applyAlignment="0" applyProtection="0">
      <alignment vertical="center"/>
    </xf>
    <xf numFmtId="0" fontId="205" fillId="0" borderId="16" applyNumberFormat="0" applyFill="0" applyAlignment="0" applyProtection="0">
      <alignment vertical="center"/>
    </xf>
    <xf numFmtId="0" fontId="205" fillId="0" borderId="16" applyNumberFormat="0" applyFill="0" applyAlignment="0" applyProtection="0">
      <alignment vertical="center"/>
    </xf>
    <xf numFmtId="0" fontId="205" fillId="0" borderId="16" applyNumberFormat="0" applyFill="0" applyAlignment="0" applyProtection="0">
      <alignment vertical="center"/>
    </xf>
    <xf numFmtId="0" fontId="205" fillId="0" borderId="16" applyNumberFormat="0" applyFill="0" applyAlignment="0" applyProtection="0">
      <alignment vertical="center"/>
    </xf>
    <xf numFmtId="0" fontId="205" fillId="0" borderId="16" applyNumberFormat="0" applyFill="0" applyAlignment="0" applyProtection="0">
      <alignment vertical="center"/>
    </xf>
    <xf numFmtId="0" fontId="205" fillId="0" borderId="16" applyNumberFormat="0" applyFill="0" applyAlignment="0" applyProtection="0">
      <alignment vertical="center"/>
    </xf>
    <xf numFmtId="0" fontId="205" fillId="0" borderId="16" applyNumberFormat="0" applyFill="0" applyAlignment="0" applyProtection="0">
      <alignment vertical="center"/>
    </xf>
    <xf numFmtId="0" fontId="205" fillId="0" borderId="16" applyNumberFormat="0" applyFill="0" applyAlignment="0" applyProtection="0">
      <alignment vertical="center"/>
    </xf>
    <xf numFmtId="0" fontId="205" fillId="0" borderId="16" applyNumberFormat="0" applyFill="0" applyAlignment="0" applyProtection="0">
      <alignment vertical="center"/>
    </xf>
    <xf numFmtId="0" fontId="205" fillId="0" borderId="16" applyNumberFormat="0" applyFill="0" applyAlignment="0" applyProtection="0">
      <alignment vertical="center"/>
    </xf>
    <xf numFmtId="0" fontId="205" fillId="0" borderId="16" applyNumberFormat="0" applyFill="0" applyAlignment="0" applyProtection="0">
      <alignment vertical="center"/>
    </xf>
    <xf numFmtId="0" fontId="205" fillId="0" borderId="16" applyNumberFormat="0" applyFill="0" applyAlignment="0" applyProtection="0">
      <alignment vertical="center"/>
    </xf>
    <xf numFmtId="0" fontId="205" fillId="0" borderId="16" applyNumberFormat="0" applyFill="0" applyAlignment="0" applyProtection="0">
      <alignment vertical="center"/>
    </xf>
    <xf numFmtId="0" fontId="205" fillId="0" borderId="16" applyNumberFormat="0" applyFill="0" applyAlignment="0" applyProtection="0">
      <alignment vertical="center"/>
    </xf>
    <xf numFmtId="0" fontId="205" fillId="0" borderId="16" applyNumberFormat="0" applyFill="0" applyAlignment="0" applyProtection="0">
      <alignment vertical="center"/>
    </xf>
    <xf numFmtId="0" fontId="205" fillId="0" borderId="16" applyNumberFormat="0" applyFill="0" applyAlignment="0" applyProtection="0">
      <alignment vertical="center"/>
    </xf>
    <xf numFmtId="0" fontId="205" fillId="0" borderId="16" applyNumberFormat="0" applyFill="0" applyAlignment="0" applyProtection="0">
      <alignment vertical="center"/>
    </xf>
    <xf numFmtId="0" fontId="205" fillId="0" borderId="16" applyNumberFormat="0" applyFill="0" applyAlignment="0" applyProtection="0">
      <alignment vertical="center"/>
    </xf>
    <xf numFmtId="0" fontId="205" fillId="0" borderId="16" applyNumberFormat="0" applyFill="0" applyAlignment="0" applyProtection="0">
      <alignment vertical="center"/>
    </xf>
    <xf numFmtId="0" fontId="205" fillId="0" borderId="16" applyNumberFormat="0" applyFill="0" applyAlignment="0" applyProtection="0">
      <alignment vertical="center"/>
    </xf>
    <xf numFmtId="0" fontId="205" fillId="0" borderId="16" applyNumberFormat="0" applyFill="0" applyAlignment="0" applyProtection="0">
      <alignment vertical="center"/>
    </xf>
    <xf numFmtId="0" fontId="205" fillId="0" borderId="16" applyNumberFormat="0" applyFill="0" applyAlignment="0" applyProtection="0">
      <alignment vertical="center"/>
    </xf>
    <xf numFmtId="0" fontId="205" fillId="0" borderId="16" applyNumberFormat="0" applyFill="0" applyAlignment="0" applyProtection="0">
      <alignment vertical="center"/>
    </xf>
    <xf numFmtId="0" fontId="205" fillId="0" borderId="16" applyNumberFormat="0" applyFill="0" applyAlignment="0" applyProtection="0">
      <alignment vertical="center"/>
    </xf>
    <xf numFmtId="0" fontId="205" fillId="0" borderId="16" applyNumberFormat="0" applyFill="0" applyAlignment="0" applyProtection="0">
      <alignment vertical="center"/>
    </xf>
    <xf numFmtId="0" fontId="205" fillId="0" borderId="16" applyNumberFormat="0" applyFill="0" applyAlignment="0" applyProtection="0">
      <alignment vertical="center"/>
    </xf>
    <xf numFmtId="0" fontId="205" fillId="0" borderId="16" applyNumberFormat="0" applyFill="0" applyAlignment="0" applyProtection="0">
      <alignment vertical="center"/>
    </xf>
    <xf numFmtId="0" fontId="205" fillId="0" borderId="16" applyNumberFormat="0" applyFill="0" applyAlignment="0" applyProtection="0">
      <alignment vertical="center"/>
    </xf>
    <xf numFmtId="0" fontId="205" fillId="0" borderId="16" applyNumberFormat="0" applyFill="0" applyAlignment="0" applyProtection="0">
      <alignment vertical="center"/>
    </xf>
    <xf numFmtId="0" fontId="205" fillId="0" borderId="16" applyNumberFormat="0" applyFill="0" applyAlignment="0" applyProtection="0">
      <alignment vertical="center"/>
    </xf>
    <xf numFmtId="0" fontId="205" fillId="0" borderId="16" applyNumberFormat="0" applyFill="0" applyAlignment="0" applyProtection="0">
      <alignment vertical="center"/>
    </xf>
    <xf numFmtId="0" fontId="205" fillId="0" borderId="16" applyNumberFormat="0" applyFill="0" applyAlignment="0" applyProtection="0">
      <alignment vertical="center"/>
    </xf>
    <xf numFmtId="0" fontId="205" fillId="0" borderId="16" applyNumberFormat="0" applyFill="0" applyAlignment="0" applyProtection="0">
      <alignment vertical="center"/>
    </xf>
    <xf numFmtId="0" fontId="205" fillId="0" borderId="16" applyNumberFormat="0" applyFill="0" applyAlignment="0" applyProtection="0">
      <alignment vertical="center"/>
    </xf>
    <xf numFmtId="0" fontId="205" fillId="0" borderId="16" applyNumberFormat="0" applyFill="0" applyAlignment="0" applyProtection="0">
      <alignment vertical="center"/>
    </xf>
    <xf numFmtId="0" fontId="205" fillId="0" borderId="16" applyNumberFormat="0" applyFill="0" applyAlignment="0" applyProtection="0">
      <alignment vertical="center"/>
    </xf>
    <xf numFmtId="0" fontId="205" fillId="0" borderId="16" applyNumberFormat="0" applyFill="0" applyAlignment="0" applyProtection="0">
      <alignment vertical="center"/>
    </xf>
    <xf numFmtId="0" fontId="205" fillId="0" borderId="16" applyNumberFormat="0" applyFill="0" applyAlignment="0" applyProtection="0">
      <alignment vertical="center"/>
    </xf>
    <xf numFmtId="0" fontId="205" fillId="0" borderId="16" applyNumberFormat="0" applyFill="0" applyAlignment="0" applyProtection="0">
      <alignment vertical="center"/>
    </xf>
    <xf numFmtId="0" fontId="205" fillId="0" borderId="16" applyNumberFormat="0" applyFill="0" applyAlignment="0" applyProtection="0">
      <alignment vertical="center"/>
    </xf>
    <xf numFmtId="0" fontId="205" fillId="0" borderId="16" applyNumberFormat="0" applyFill="0" applyAlignment="0" applyProtection="0">
      <alignment vertical="center"/>
    </xf>
    <xf numFmtId="0" fontId="205" fillId="0" borderId="16" applyNumberFormat="0" applyFill="0" applyAlignment="0" applyProtection="0">
      <alignment vertical="center"/>
    </xf>
    <xf numFmtId="0" fontId="205" fillId="0" borderId="16" applyNumberFormat="0" applyFill="0" applyAlignment="0" applyProtection="0">
      <alignment vertical="center"/>
    </xf>
    <xf numFmtId="0" fontId="205" fillId="0" borderId="16" applyNumberFormat="0" applyFill="0" applyAlignment="0" applyProtection="0">
      <alignment vertical="center"/>
    </xf>
    <xf numFmtId="0" fontId="205" fillId="0" borderId="16" applyNumberFormat="0" applyFill="0" applyAlignment="0" applyProtection="0">
      <alignment vertical="center"/>
    </xf>
    <xf numFmtId="0" fontId="205" fillId="0" borderId="16" applyNumberFormat="0" applyFill="0" applyAlignment="0" applyProtection="0">
      <alignment vertical="center"/>
    </xf>
    <xf numFmtId="0" fontId="205" fillId="0" borderId="16" applyNumberFormat="0" applyFill="0" applyAlignment="0" applyProtection="0">
      <alignment vertical="center"/>
    </xf>
    <xf numFmtId="0" fontId="205" fillId="0" borderId="16" applyNumberFormat="0" applyFill="0" applyAlignment="0" applyProtection="0">
      <alignment vertical="center"/>
    </xf>
    <xf numFmtId="0" fontId="205" fillId="0" borderId="16" applyNumberFormat="0" applyFill="0" applyAlignment="0" applyProtection="0">
      <alignment vertical="center"/>
    </xf>
    <xf numFmtId="0" fontId="205" fillId="0" borderId="16" applyNumberFormat="0" applyFill="0" applyAlignment="0" applyProtection="0">
      <alignment vertical="center"/>
    </xf>
    <xf numFmtId="0" fontId="205" fillId="0" borderId="16" applyNumberFormat="0" applyFill="0" applyAlignment="0" applyProtection="0">
      <alignment vertical="center"/>
    </xf>
    <xf numFmtId="0" fontId="205" fillId="0" borderId="16" applyNumberFormat="0" applyFill="0" applyAlignment="0" applyProtection="0">
      <alignment vertical="center"/>
    </xf>
    <xf numFmtId="0" fontId="205" fillId="0" borderId="16" applyNumberFormat="0" applyFill="0" applyAlignment="0" applyProtection="0">
      <alignment vertical="center"/>
    </xf>
    <xf numFmtId="0" fontId="205" fillId="0" borderId="16" applyNumberFormat="0" applyFill="0" applyAlignment="0" applyProtection="0">
      <alignment vertical="center"/>
    </xf>
    <xf numFmtId="0" fontId="205" fillId="0" borderId="16" applyNumberFormat="0" applyFill="0" applyAlignment="0" applyProtection="0">
      <alignment vertical="center"/>
    </xf>
    <xf numFmtId="0" fontId="205" fillId="0" borderId="16" applyNumberFormat="0" applyFill="0" applyAlignment="0" applyProtection="0">
      <alignment vertical="center"/>
    </xf>
    <xf numFmtId="0" fontId="205" fillId="0" borderId="16" applyNumberFormat="0" applyFill="0" applyAlignment="0" applyProtection="0">
      <alignment vertical="center"/>
    </xf>
    <xf numFmtId="0" fontId="205" fillId="0" borderId="16" applyNumberFormat="0" applyFill="0" applyAlignment="0" applyProtection="0">
      <alignment vertical="center"/>
    </xf>
    <xf numFmtId="0" fontId="205" fillId="0" borderId="16" applyNumberFormat="0" applyFill="0" applyAlignment="0" applyProtection="0">
      <alignment vertical="center"/>
    </xf>
    <xf numFmtId="0" fontId="205" fillId="0" borderId="16" applyNumberFormat="0" applyFill="0" applyAlignment="0" applyProtection="0">
      <alignment vertical="center"/>
    </xf>
    <xf numFmtId="0" fontId="205" fillId="0" borderId="16" applyNumberFormat="0" applyFill="0" applyAlignment="0" applyProtection="0">
      <alignment vertical="center"/>
    </xf>
    <xf numFmtId="0" fontId="205" fillId="0" borderId="16" applyNumberFormat="0" applyFill="0" applyAlignment="0" applyProtection="0">
      <alignment vertical="center"/>
    </xf>
    <xf numFmtId="0" fontId="205" fillId="0" borderId="16" applyNumberFormat="0" applyFill="0" applyAlignment="0" applyProtection="0">
      <alignment vertical="center"/>
    </xf>
    <xf numFmtId="0" fontId="205" fillId="0" borderId="16" applyNumberFormat="0" applyFill="0" applyAlignment="0" applyProtection="0">
      <alignment vertical="center"/>
    </xf>
    <xf numFmtId="0" fontId="205" fillId="0" borderId="16" applyNumberFormat="0" applyFill="0" applyAlignment="0" applyProtection="0">
      <alignment vertical="center"/>
    </xf>
    <xf numFmtId="0" fontId="205" fillId="0" borderId="16" applyNumberFormat="0" applyFill="0" applyAlignment="0" applyProtection="0">
      <alignment vertical="center"/>
    </xf>
    <xf numFmtId="0" fontId="205" fillId="0" borderId="16" applyNumberFormat="0" applyFill="0" applyAlignment="0" applyProtection="0">
      <alignment vertical="center"/>
    </xf>
    <xf numFmtId="0" fontId="205" fillId="0" borderId="16" applyNumberFormat="0" applyFill="0" applyAlignment="0" applyProtection="0">
      <alignment vertical="center"/>
    </xf>
    <xf numFmtId="0" fontId="205" fillId="0" borderId="16" applyNumberFormat="0" applyFill="0" applyAlignment="0" applyProtection="0">
      <alignment vertical="center"/>
    </xf>
    <xf numFmtId="0" fontId="205" fillId="0" borderId="16" applyNumberFormat="0" applyFill="0" applyAlignment="0" applyProtection="0">
      <alignment vertical="center"/>
    </xf>
    <xf numFmtId="0" fontId="205" fillId="0" borderId="16" applyNumberFormat="0" applyFill="0" applyAlignment="0" applyProtection="0">
      <alignment vertical="center"/>
    </xf>
    <xf numFmtId="0" fontId="205" fillId="0" borderId="16" applyNumberFormat="0" applyFill="0" applyAlignment="0" applyProtection="0">
      <alignment vertical="center"/>
    </xf>
    <xf numFmtId="0" fontId="205" fillId="0" borderId="16" applyNumberFormat="0" applyFill="0" applyAlignment="0" applyProtection="0">
      <alignment vertical="center"/>
    </xf>
    <xf numFmtId="0" fontId="205" fillId="0" borderId="16" applyNumberFormat="0" applyFill="0" applyAlignment="0" applyProtection="0">
      <alignment vertical="center"/>
    </xf>
    <xf numFmtId="0" fontId="205" fillId="0" borderId="16" applyNumberFormat="0" applyFill="0" applyAlignment="0" applyProtection="0">
      <alignment vertical="center"/>
    </xf>
    <xf numFmtId="0" fontId="205" fillId="0" borderId="16" applyNumberFormat="0" applyFill="0" applyAlignment="0" applyProtection="0">
      <alignment vertical="center"/>
    </xf>
    <xf numFmtId="0" fontId="205" fillId="0" borderId="16" applyNumberFormat="0" applyFill="0" applyAlignment="0" applyProtection="0">
      <alignment vertical="center"/>
    </xf>
    <xf numFmtId="0" fontId="205" fillId="0" borderId="16" applyNumberFormat="0" applyFill="0" applyAlignment="0" applyProtection="0">
      <alignment vertical="center"/>
    </xf>
    <xf numFmtId="0" fontId="205" fillId="0" borderId="16" applyNumberFormat="0" applyFill="0" applyAlignment="0" applyProtection="0">
      <alignment vertical="center"/>
    </xf>
    <xf numFmtId="0" fontId="205" fillId="0" borderId="16" applyNumberFormat="0" applyFill="0" applyAlignment="0" applyProtection="0">
      <alignment vertical="center"/>
    </xf>
    <xf numFmtId="0" fontId="205" fillId="0" borderId="16" applyNumberFormat="0" applyFill="0" applyAlignment="0" applyProtection="0">
      <alignment vertical="center"/>
    </xf>
    <xf numFmtId="0" fontId="205" fillId="0" borderId="16" applyNumberFormat="0" applyFill="0" applyAlignment="0" applyProtection="0">
      <alignment vertical="center"/>
    </xf>
    <xf numFmtId="0" fontId="205" fillId="0" borderId="16" applyNumberFormat="0" applyFill="0" applyAlignment="0" applyProtection="0">
      <alignment vertical="center"/>
    </xf>
    <xf numFmtId="0" fontId="205" fillId="0" borderId="16" applyNumberFormat="0" applyFill="0" applyAlignment="0" applyProtection="0">
      <alignment vertical="center"/>
    </xf>
    <xf numFmtId="0" fontId="205" fillId="0" borderId="16" applyNumberFormat="0" applyFill="0" applyAlignment="0" applyProtection="0">
      <alignment vertical="center"/>
    </xf>
    <xf numFmtId="0" fontId="205" fillId="0" borderId="16" applyNumberFormat="0" applyFill="0" applyAlignment="0" applyProtection="0">
      <alignment vertical="center"/>
    </xf>
    <xf numFmtId="0" fontId="205" fillId="0" borderId="16" applyNumberFormat="0" applyFill="0" applyAlignment="0" applyProtection="0">
      <alignment vertical="center"/>
    </xf>
    <xf numFmtId="0" fontId="205" fillId="0" borderId="16" applyNumberFormat="0" applyFill="0" applyAlignment="0" applyProtection="0">
      <alignment vertical="center"/>
    </xf>
    <xf numFmtId="0" fontId="205" fillId="0" borderId="16" applyNumberFormat="0" applyFill="0" applyAlignment="0" applyProtection="0">
      <alignment vertical="center"/>
    </xf>
    <xf numFmtId="0" fontId="205" fillId="0" borderId="16" applyNumberFormat="0" applyFill="0" applyAlignment="0" applyProtection="0">
      <alignment vertical="center"/>
    </xf>
    <xf numFmtId="0" fontId="205" fillId="0" borderId="16" applyNumberFormat="0" applyFill="0" applyAlignment="0" applyProtection="0">
      <alignment vertical="center"/>
    </xf>
    <xf numFmtId="0" fontId="205" fillId="0" borderId="16" applyNumberFormat="0" applyFill="0" applyAlignment="0" applyProtection="0">
      <alignment vertical="center"/>
    </xf>
    <xf numFmtId="0" fontId="205" fillId="0" borderId="16" applyNumberFormat="0" applyFill="0" applyAlignment="0" applyProtection="0">
      <alignment vertical="center"/>
    </xf>
    <xf numFmtId="0" fontId="205" fillId="0" borderId="16" applyNumberFormat="0" applyFill="0" applyAlignment="0" applyProtection="0">
      <alignment vertical="center"/>
    </xf>
    <xf numFmtId="0" fontId="205" fillId="0" borderId="16" applyNumberFormat="0" applyFill="0" applyAlignment="0" applyProtection="0">
      <alignment vertical="center"/>
    </xf>
    <xf numFmtId="0" fontId="205" fillId="0" borderId="16" applyNumberFormat="0" applyFill="0" applyAlignment="0" applyProtection="0">
      <alignment vertical="center"/>
    </xf>
    <xf numFmtId="0" fontId="205" fillId="0" borderId="16" applyNumberFormat="0" applyFill="0" applyAlignment="0" applyProtection="0">
      <alignment vertical="center"/>
    </xf>
    <xf numFmtId="0" fontId="205" fillId="0" borderId="16" applyNumberFormat="0" applyFill="0" applyAlignment="0" applyProtection="0">
      <alignment vertical="center"/>
    </xf>
    <xf numFmtId="0" fontId="205" fillId="0" borderId="16" applyNumberFormat="0" applyFill="0" applyAlignment="0" applyProtection="0">
      <alignment vertical="center"/>
    </xf>
    <xf numFmtId="0" fontId="205" fillId="0" borderId="16" applyNumberFormat="0" applyFill="0" applyAlignment="0" applyProtection="0">
      <alignment vertical="center"/>
    </xf>
    <xf numFmtId="0" fontId="205" fillId="0" borderId="16" applyNumberFormat="0" applyFill="0" applyAlignment="0" applyProtection="0">
      <alignment vertical="center"/>
    </xf>
    <xf numFmtId="0" fontId="205" fillId="0" borderId="16" applyNumberFormat="0" applyFill="0" applyAlignment="0" applyProtection="0">
      <alignment vertical="center"/>
    </xf>
    <xf numFmtId="0" fontId="205" fillId="0" borderId="16" applyNumberFormat="0" applyFill="0" applyAlignment="0" applyProtection="0">
      <alignment vertical="center"/>
    </xf>
    <xf numFmtId="0" fontId="205" fillId="0" borderId="16" applyNumberFormat="0" applyFill="0" applyAlignment="0" applyProtection="0">
      <alignment vertical="center"/>
    </xf>
    <xf numFmtId="0" fontId="205" fillId="0" borderId="16" applyNumberFormat="0" applyFill="0" applyAlignment="0" applyProtection="0">
      <alignment vertical="center"/>
    </xf>
    <xf numFmtId="0" fontId="205" fillId="0" borderId="16" applyNumberFormat="0" applyFill="0" applyAlignment="0" applyProtection="0">
      <alignment vertical="center"/>
    </xf>
    <xf numFmtId="0" fontId="205" fillId="0" borderId="16" applyNumberFormat="0" applyFill="0" applyAlignment="0" applyProtection="0">
      <alignment vertical="center"/>
    </xf>
    <xf numFmtId="0" fontId="205" fillId="0" borderId="16" applyNumberFormat="0" applyFill="0" applyAlignment="0" applyProtection="0">
      <alignment vertical="center"/>
    </xf>
    <xf numFmtId="0" fontId="205" fillId="0" borderId="16" applyNumberFormat="0" applyFill="0" applyAlignment="0" applyProtection="0">
      <alignment vertical="center"/>
    </xf>
    <xf numFmtId="0" fontId="205" fillId="0" borderId="16" applyNumberFormat="0" applyFill="0" applyAlignment="0" applyProtection="0">
      <alignment vertical="center"/>
    </xf>
    <xf numFmtId="0" fontId="205" fillId="0" borderId="16" applyNumberFormat="0" applyFill="0" applyAlignment="0" applyProtection="0">
      <alignment vertical="center"/>
    </xf>
    <xf numFmtId="0" fontId="205" fillId="0" borderId="16" applyNumberFormat="0" applyFill="0" applyAlignment="0" applyProtection="0">
      <alignment vertical="center"/>
    </xf>
    <xf numFmtId="0" fontId="205" fillId="0" borderId="16" applyNumberFormat="0" applyFill="0" applyAlignment="0" applyProtection="0">
      <alignment vertical="center"/>
    </xf>
    <xf numFmtId="0" fontId="205" fillId="0" borderId="16" applyNumberFormat="0" applyFill="0" applyAlignment="0" applyProtection="0">
      <alignment vertical="center"/>
    </xf>
    <xf numFmtId="0" fontId="205" fillId="0" borderId="16" applyNumberFormat="0" applyFill="0" applyAlignment="0" applyProtection="0">
      <alignment vertical="center"/>
    </xf>
    <xf numFmtId="0" fontId="205" fillId="0" borderId="16" applyNumberFormat="0" applyFill="0" applyAlignment="0" applyProtection="0">
      <alignment vertical="center"/>
    </xf>
    <xf numFmtId="0" fontId="205" fillId="0" borderId="16" applyNumberFormat="0" applyFill="0" applyAlignment="0" applyProtection="0">
      <alignment vertical="center"/>
    </xf>
    <xf numFmtId="0" fontId="205" fillId="0" borderId="16" applyNumberFormat="0" applyFill="0" applyAlignment="0" applyProtection="0">
      <alignment vertical="center"/>
    </xf>
    <xf numFmtId="0" fontId="205" fillId="0" borderId="16" applyNumberFormat="0" applyFill="0" applyAlignment="0" applyProtection="0">
      <alignment vertical="center"/>
    </xf>
    <xf numFmtId="0" fontId="205" fillId="0" borderId="16" applyNumberFormat="0" applyFill="0" applyAlignment="0" applyProtection="0">
      <alignment vertical="center"/>
    </xf>
    <xf numFmtId="0" fontId="205" fillId="0" borderId="16" applyNumberFormat="0" applyFill="0" applyAlignment="0" applyProtection="0">
      <alignment vertical="center"/>
    </xf>
    <xf numFmtId="0" fontId="205" fillId="0" borderId="16" applyNumberFormat="0" applyFill="0" applyAlignment="0" applyProtection="0">
      <alignment vertical="center"/>
    </xf>
    <xf numFmtId="0" fontId="205" fillId="0" borderId="16" applyNumberFormat="0" applyFill="0" applyAlignment="0" applyProtection="0">
      <alignment vertical="center"/>
    </xf>
    <xf numFmtId="0" fontId="205" fillId="0" borderId="16" applyNumberFormat="0" applyFill="0" applyAlignment="0" applyProtection="0">
      <alignment vertical="center"/>
    </xf>
    <xf numFmtId="0" fontId="205" fillId="0" borderId="16" applyNumberFormat="0" applyFill="0" applyAlignment="0" applyProtection="0">
      <alignment vertical="center"/>
    </xf>
    <xf numFmtId="0" fontId="205" fillId="0" borderId="16" applyNumberFormat="0" applyFill="0" applyAlignment="0" applyProtection="0">
      <alignment vertical="center"/>
    </xf>
    <xf numFmtId="0" fontId="205" fillId="0" borderId="16" applyNumberFormat="0" applyFill="0" applyAlignment="0" applyProtection="0">
      <alignment vertical="center"/>
    </xf>
    <xf numFmtId="0" fontId="205" fillId="0" borderId="16" applyNumberFormat="0" applyFill="0" applyAlignment="0" applyProtection="0">
      <alignment vertical="center"/>
    </xf>
    <xf numFmtId="0" fontId="205" fillId="0" borderId="16" applyNumberFormat="0" applyFill="0" applyAlignment="0" applyProtection="0">
      <alignment vertical="center"/>
    </xf>
    <xf numFmtId="0" fontId="205" fillId="0" borderId="16" applyNumberFormat="0" applyFill="0" applyAlignment="0" applyProtection="0">
      <alignment vertical="center"/>
    </xf>
    <xf numFmtId="0" fontId="205" fillId="0" borderId="16" applyNumberFormat="0" applyFill="0" applyAlignment="0" applyProtection="0">
      <alignment vertical="center"/>
    </xf>
    <xf numFmtId="0" fontId="205" fillId="0" borderId="16" applyNumberFormat="0" applyFill="0" applyAlignment="0" applyProtection="0">
      <alignment vertical="center"/>
    </xf>
    <xf numFmtId="0" fontId="205" fillId="0" borderId="16" applyNumberFormat="0" applyFill="0" applyAlignment="0" applyProtection="0">
      <alignment vertical="center"/>
    </xf>
    <xf numFmtId="0" fontId="205" fillId="0" borderId="16" applyNumberFormat="0" applyFill="0" applyAlignment="0" applyProtection="0">
      <alignment vertical="center"/>
    </xf>
    <xf numFmtId="0" fontId="205" fillId="0" borderId="16" applyNumberFormat="0" applyFill="0" applyAlignment="0" applyProtection="0">
      <alignment vertical="center"/>
    </xf>
    <xf numFmtId="0" fontId="205" fillId="0" borderId="16" applyNumberFormat="0" applyFill="0" applyAlignment="0" applyProtection="0">
      <alignment vertical="center"/>
    </xf>
    <xf numFmtId="0" fontId="205" fillId="0" borderId="16" applyNumberFormat="0" applyFill="0" applyAlignment="0" applyProtection="0">
      <alignment vertical="center"/>
    </xf>
    <xf numFmtId="0" fontId="205" fillId="0" borderId="16" applyNumberFormat="0" applyFill="0" applyAlignment="0" applyProtection="0">
      <alignment vertical="center"/>
    </xf>
    <xf numFmtId="0" fontId="205" fillId="0" borderId="16" applyNumberFormat="0" applyFill="0" applyAlignment="0" applyProtection="0">
      <alignment vertical="center"/>
    </xf>
    <xf numFmtId="0" fontId="205" fillId="0" borderId="16" applyNumberFormat="0" applyFill="0" applyAlignment="0" applyProtection="0">
      <alignment vertical="center"/>
    </xf>
    <xf numFmtId="0" fontId="205" fillId="0" borderId="16" applyNumberFormat="0" applyFill="0" applyAlignment="0" applyProtection="0">
      <alignment vertical="center"/>
    </xf>
    <xf numFmtId="0" fontId="205" fillId="0" borderId="16" applyNumberFormat="0" applyFill="0" applyAlignment="0" applyProtection="0">
      <alignment vertical="center"/>
    </xf>
    <xf numFmtId="0" fontId="205" fillId="0" borderId="16" applyNumberFormat="0" applyFill="0" applyAlignment="0" applyProtection="0">
      <alignment vertical="center"/>
    </xf>
    <xf numFmtId="0" fontId="205" fillId="0" borderId="16" applyNumberFormat="0" applyFill="0" applyAlignment="0" applyProtection="0">
      <alignment vertical="center"/>
    </xf>
    <xf numFmtId="0" fontId="205" fillId="0" borderId="16" applyNumberFormat="0" applyFill="0" applyAlignment="0" applyProtection="0">
      <alignment vertical="center"/>
    </xf>
    <xf numFmtId="0" fontId="205" fillId="0" borderId="16" applyNumberFormat="0" applyFill="0" applyAlignment="0" applyProtection="0">
      <alignment vertical="center"/>
    </xf>
    <xf numFmtId="0" fontId="205" fillId="0" borderId="16" applyNumberFormat="0" applyFill="0" applyAlignment="0" applyProtection="0">
      <alignment vertical="center"/>
    </xf>
    <xf numFmtId="0" fontId="205" fillId="0" borderId="16" applyNumberFormat="0" applyFill="0" applyAlignment="0" applyProtection="0">
      <alignment vertical="center"/>
    </xf>
    <xf numFmtId="0" fontId="205" fillId="0" borderId="16" applyNumberFormat="0" applyFill="0" applyAlignment="0" applyProtection="0">
      <alignment vertical="center"/>
    </xf>
    <xf numFmtId="0" fontId="205" fillId="0" borderId="16" applyNumberFormat="0" applyFill="0" applyAlignment="0" applyProtection="0">
      <alignment vertical="center"/>
    </xf>
    <xf numFmtId="0" fontId="205" fillId="0" borderId="16" applyNumberFormat="0" applyFill="0" applyAlignment="0" applyProtection="0">
      <alignment vertical="center"/>
    </xf>
    <xf numFmtId="0" fontId="205" fillId="0" borderId="16" applyNumberFormat="0" applyFill="0" applyAlignment="0" applyProtection="0">
      <alignment vertical="center"/>
    </xf>
    <xf numFmtId="0" fontId="205" fillId="0" borderId="16" applyNumberFormat="0" applyFill="0" applyAlignment="0" applyProtection="0">
      <alignment vertical="center"/>
    </xf>
    <xf numFmtId="0" fontId="205" fillId="0" borderId="16" applyNumberFormat="0" applyFill="0" applyAlignment="0" applyProtection="0">
      <alignment vertical="center"/>
    </xf>
    <xf numFmtId="0" fontId="205" fillId="0" borderId="16" applyNumberFormat="0" applyFill="0" applyAlignment="0" applyProtection="0">
      <alignment vertical="center"/>
    </xf>
    <xf numFmtId="0" fontId="205" fillId="0" borderId="16" applyNumberFormat="0" applyFill="0" applyAlignment="0" applyProtection="0">
      <alignment vertical="center"/>
    </xf>
    <xf numFmtId="0" fontId="205" fillId="0" borderId="16" applyNumberFormat="0" applyFill="0" applyAlignment="0" applyProtection="0">
      <alignment vertical="center"/>
    </xf>
    <xf numFmtId="0" fontId="205" fillId="0" borderId="16" applyNumberFormat="0" applyFill="0" applyAlignment="0" applyProtection="0">
      <alignment vertical="center"/>
    </xf>
    <xf numFmtId="0" fontId="205" fillId="0" borderId="16" applyNumberFormat="0" applyFill="0" applyAlignment="0" applyProtection="0">
      <alignment vertical="center"/>
    </xf>
    <xf numFmtId="0" fontId="205" fillId="0" borderId="16" applyNumberFormat="0" applyFill="0" applyAlignment="0" applyProtection="0">
      <alignment vertical="center"/>
    </xf>
    <xf numFmtId="0" fontId="205" fillId="0" borderId="16" applyNumberFormat="0" applyFill="0" applyAlignment="0" applyProtection="0">
      <alignment vertical="center"/>
    </xf>
    <xf numFmtId="0" fontId="205" fillId="0" borderId="16" applyNumberFormat="0" applyFill="0" applyAlignment="0" applyProtection="0">
      <alignment vertical="center"/>
    </xf>
    <xf numFmtId="0" fontId="205" fillId="0" borderId="16" applyNumberFormat="0" applyFill="0" applyAlignment="0" applyProtection="0">
      <alignment vertical="center"/>
    </xf>
    <xf numFmtId="0" fontId="205" fillId="0" borderId="16" applyNumberFormat="0" applyFill="0" applyAlignment="0" applyProtection="0">
      <alignment vertical="center"/>
    </xf>
    <xf numFmtId="0" fontId="205" fillId="0" borderId="16" applyNumberFormat="0" applyFill="0" applyAlignment="0" applyProtection="0">
      <alignment vertical="center"/>
    </xf>
    <xf numFmtId="0" fontId="205" fillId="0" borderId="16" applyNumberFormat="0" applyFill="0" applyAlignment="0" applyProtection="0">
      <alignment vertical="center"/>
    </xf>
    <xf numFmtId="0" fontId="205" fillId="0" borderId="16" applyNumberFormat="0" applyFill="0" applyAlignment="0" applyProtection="0">
      <alignment vertical="center"/>
    </xf>
    <xf numFmtId="0" fontId="205" fillId="0" borderId="16" applyNumberFormat="0" applyFill="0" applyAlignment="0" applyProtection="0">
      <alignment vertical="center"/>
    </xf>
    <xf numFmtId="0" fontId="205" fillId="0" borderId="16" applyNumberFormat="0" applyFill="0" applyAlignment="0" applyProtection="0">
      <alignment vertical="center"/>
    </xf>
    <xf numFmtId="0" fontId="205" fillId="0" borderId="16" applyNumberFormat="0" applyFill="0" applyAlignment="0" applyProtection="0">
      <alignment vertical="center"/>
    </xf>
    <xf numFmtId="0" fontId="205" fillId="0" borderId="16" applyNumberFormat="0" applyFill="0" applyAlignment="0" applyProtection="0">
      <alignment vertical="center"/>
    </xf>
    <xf numFmtId="0" fontId="205" fillId="0" borderId="16" applyNumberFormat="0" applyFill="0" applyAlignment="0" applyProtection="0">
      <alignment vertical="center"/>
    </xf>
    <xf numFmtId="0" fontId="205" fillId="0" borderId="16" applyNumberFormat="0" applyFill="0" applyAlignment="0" applyProtection="0">
      <alignment vertical="center"/>
    </xf>
    <xf numFmtId="0" fontId="205" fillId="0" borderId="16" applyNumberFormat="0" applyFill="0" applyAlignment="0" applyProtection="0">
      <alignment vertical="center"/>
    </xf>
    <xf numFmtId="0" fontId="205" fillId="0" borderId="16" applyNumberFormat="0" applyFill="0" applyAlignment="0" applyProtection="0">
      <alignment vertical="center"/>
    </xf>
    <xf numFmtId="0" fontId="205" fillId="0" borderId="16" applyNumberFormat="0" applyFill="0" applyAlignment="0" applyProtection="0">
      <alignment vertical="center"/>
    </xf>
    <xf numFmtId="0" fontId="205" fillId="0" borderId="16" applyNumberFormat="0" applyFill="0" applyAlignment="0" applyProtection="0">
      <alignment vertical="center"/>
    </xf>
    <xf numFmtId="0" fontId="205" fillId="0" borderId="16" applyNumberFormat="0" applyFill="0" applyAlignment="0" applyProtection="0">
      <alignment vertical="center"/>
    </xf>
    <xf numFmtId="0" fontId="205" fillId="0" borderId="16" applyNumberFormat="0" applyFill="0" applyAlignment="0" applyProtection="0">
      <alignment vertical="center"/>
    </xf>
    <xf numFmtId="0" fontId="205" fillId="0" borderId="16" applyNumberFormat="0" applyFill="0" applyAlignment="0" applyProtection="0">
      <alignment vertical="center"/>
    </xf>
    <xf numFmtId="0" fontId="205" fillId="0" borderId="16" applyNumberFormat="0" applyFill="0" applyAlignment="0" applyProtection="0">
      <alignment vertical="center"/>
    </xf>
    <xf numFmtId="0" fontId="205" fillId="0" borderId="16" applyNumberFormat="0" applyFill="0" applyAlignment="0" applyProtection="0">
      <alignment vertical="center"/>
    </xf>
    <xf numFmtId="0" fontId="205" fillId="0" borderId="16" applyNumberFormat="0" applyFill="0" applyAlignment="0" applyProtection="0">
      <alignment vertical="center"/>
    </xf>
    <xf numFmtId="0" fontId="205" fillId="0" borderId="16" applyNumberFormat="0" applyFill="0" applyAlignment="0" applyProtection="0">
      <alignment vertical="center"/>
    </xf>
    <xf numFmtId="0" fontId="205" fillId="0" borderId="16" applyNumberFormat="0" applyFill="0" applyAlignment="0" applyProtection="0">
      <alignment vertical="center"/>
    </xf>
    <xf numFmtId="0" fontId="205" fillId="0" borderId="16" applyNumberFormat="0" applyFill="0" applyAlignment="0" applyProtection="0">
      <alignment vertical="center"/>
    </xf>
    <xf numFmtId="0" fontId="205" fillId="0" borderId="16" applyNumberFormat="0" applyFill="0" applyAlignment="0" applyProtection="0">
      <alignment vertical="center"/>
    </xf>
    <xf numFmtId="0" fontId="205" fillId="0" borderId="16" applyNumberFormat="0" applyFill="0" applyAlignment="0" applyProtection="0">
      <alignment vertical="center"/>
    </xf>
    <xf numFmtId="0" fontId="205" fillId="0" borderId="16" applyNumberFormat="0" applyFill="0" applyAlignment="0" applyProtection="0">
      <alignment vertical="center"/>
    </xf>
    <xf numFmtId="0" fontId="205" fillId="0" borderId="16" applyNumberFormat="0" applyFill="0" applyAlignment="0" applyProtection="0">
      <alignment vertical="center"/>
    </xf>
    <xf numFmtId="0" fontId="205" fillId="0" borderId="16" applyNumberFormat="0" applyFill="0" applyAlignment="0" applyProtection="0">
      <alignment vertical="center"/>
    </xf>
    <xf numFmtId="0" fontId="205" fillId="0" borderId="16" applyNumberFormat="0" applyFill="0" applyAlignment="0" applyProtection="0">
      <alignment vertical="center"/>
    </xf>
    <xf numFmtId="0" fontId="205" fillId="0" borderId="16" applyNumberFormat="0" applyFill="0" applyAlignment="0" applyProtection="0">
      <alignment vertical="center"/>
    </xf>
    <xf numFmtId="0" fontId="205" fillId="0" borderId="16" applyNumberFormat="0" applyFill="0" applyAlignment="0" applyProtection="0">
      <alignment vertical="center"/>
    </xf>
    <xf numFmtId="0" fontId="205" fillId="0" borderId="16" applyNumberFormat="0" applyFill="0" applyAlignment="0" applyProtection="0">
      <alignment vertical="center"/>
    </xf>
    <xf numFmtId="0" fontId="205" fillId="0" borderId="16" applyNumberFormat="0" applyFill="0" applyAlignment="0" applyProtection="0">
      <alignment vertical="center"/>
    </xf>
    <xf numFmtId="0" fontId="205" fillId="0" borderId="16" applyNumberFormat="0" applyFill="0" applyAlignment="0" applyProtection="0">
      <alignment vertical="center"/>
    </xf>
    <xf numFmtId="0" fontId="205" fillId="0" borderId="16" applyNumberFormat="0" applyFill="0" applyAlignment="0" applyProtection="0">
      <alignment vertical="center"/>
    </xf>
    <xf numFmtId="0" fontId="205" fillId="0" borderId="16" applyNumberFormat="0" applyFill="0" applyAlignment="0" applyProtection="0">
      <alignment vertical="center"/>
    </xf>
    <xf numFmtId="0" fontId="205" fillId="0" borderId="16" applyNumberFormat="0" applyFill="0" applyAlignment="0" applyProtection="0">
      <alignment vertical="center"/>
    </xf>
    <xf numFmtId="0" fontId="205" fillId="0" borderId="16" applyNumberFormat="0" applyFill="0" applyAlignment="0" applyProtection="0">
      <alignment vertical="center"/>
    </xf>
    <xf numFmtId="0" fontId="205" fillId="0" borderId="16" applyNumberFormat="0" applyFill="0" applyAlignment="0" applyProtection="0">
      <alignment vertical="center"/>
    </xf>
    <xf numFmtId="0" fontId="205" fillId="0" borderId="16" applyNumberFormat="0" applyFill="0" applyAlignment="0" applyProtection="0">
      <alignment vertical="center"/>
    </xf>
    <xf numFmtId="0" fontId="205" fillId="0" borderId="16" applyNumberFormat="0" applyFill="0" applyAlignment="0" applyProtection="0">
      <alignment vertical="center"/>
    </xf>
    <xf numFmtId="0" fontId="205" fillId="0" borderId="16" applyNumberFormat="0" applyFill="0" applyAlignment="0" applyProtection="0">
      <alignment vertical="center"/>
    </xf>
    <xf numFmtId="0" fontId="205" fillId="0" borderId="16" applyNumberFormat="0" applyFill="0" applyAlignment="0" applyProtection="0">
      <alignment vertical="center"/>
    </xf>
    <xf numFmtId="0" fontId="205" fillId="0" borderId="16" applyNumberFormat="0" applyFill="0" applyAlignment="0" applyProtection="0">
      <alignment vertical="center"/>
    </xf>
    <xf numFmtId="0" fontId="205" fillId="0" borderId="16" applyNumberFormat="0" applyFill="0" applyAlignment="0" applyProtection="0">
      <alignment vertical="center"/>
    </xf>
    <xf numFmtId="0" fontId="205" fillId="0" borderId="16" applyNumberFormat="0" applyFill="0" applyAlignment="0" applyProtection="0">
      <alignment vertical="center"/>
    </xf>
    <xf numFmtId="0" fontId="205" fillId="0" borderId="16" applyNumberFormat="0" applyFill="0" applyAlignment="0" applyProtection="0">
      <alignment vertical="center"/>
    </xf>
    <xf numFmtId="0" fontId="205" fillId="0" borderId="16" applyNumberFormat="0" applyFill="0" applyAlignment="0" applyProtection="0">
      <alignment vertical="center"/>
    </xf>
    <xf numFmtId="0" fontId="205" fillId="0" borderId="16" applyNumberFormat="0" applyFill="0" applyAlignment="0" applyProtection="0">
      <alignment vertical="center"/>
    </xf>
    <xf numFmtId="0" fontId="205" fillId="0" borderId="16" applyNumberFormat="0" applyFill="0" applyAlignment="0" applyProtection="0">
      <alignment vertical="center"/>
    </xf>
    <xf numFmtId="0" fontId="205" fillId="0" borderId="16" applyNumberFormat="0" applyFill="0" applyAlignment="0" applyProtection="0">
      <alignment vertical="center"/>
    </xf>
    <xf numFmtId="0" fontId="205" fillId="0" borderId="16" applyNumberFormat="0" applyFill="0" applyAlignment="0" applyProtection="0">
      <alignment vertical="center"/>
    </xf>
    <xf numFmtId="0" fontId="205" fillId="0" borderId="16" applyNumberFormat="0" applyFill="0" applyAlignment="0" applyProtection="0">
      <alignment vertical="center"/>
    </xf>
    <xf numFmtId="0" fontId="205" fillId="0" borderId="16" applyNumberFormat="0" applyFill="0" applyAlignment="0" applyProtection="0">
      <alignment vertical="center"/>
    </xf>
    <xf numFmtId="0" fontId="205" fillId="0" borderId="16" applyNumberFormat="0" applyFill="0" applyAlignment="0" applyProtection="0">
      <alignment vertical="center"/>
    </xf>
    <xf numFmtId="0" fontId="205" fillId="0" borderId="16" applyNumberFormat="0" applyFill="0" applyAlignment="0" applyProtection="0">
      <alignment vertical="center"/>
    </xf>
    <xf numFmtId="0" fontId="205" fillId="0" borderId="16" applyNumberFormat="0" applyFill="0" applyAlignment="0" applyProtection="0">
      <alignment vertical="center"/>
    </xf>
    <xf numFmtId="0" fontId="205" fillId="0" borderId="16" applyNumberFormat="0" applyFill="0" applyAlignment="0" applyProtection="0">
      <alignment vertical="center"/>
    </xf>
    <xf numFmtId="0" fontId="205" fillId="0" borderId="16" applyNumberFormat="0" applyFill="0" applyAlignment="0" applyProtection="0">
      <alignment vertical="center"/>
    </xf>
    <xf numFmtId="0" fontId="205" fillId="0" borderId="16" applyNumberFormat="0" applyFill="0" applyAlignment="0" applyProtection="0">
      <alignment vertical="center"/>
    </xf>
    <xf numFmtId="0" fontId="205" fillId="0" borderId="16" applyNumberFormat="0" applyFill="0" applyAlignment="0" applyProtection="0">
      <alignment vertical="center"/>
    </xf>
    <xf numFmtId="0" fontId="205" fillId="0" borderId="16" applyNumberFormat="0" applyFill="0" applyAlignment="0" applyProtection="0">
      <alignment vertical="center"/>
    </xf>
    <xf numFmtId="0" fontId="205" fillId="0" borderId="16" applyNumberFormat="0" applyFill="0" applyAlignment="0" applyProtection="0">
      <alignment vertical="center"/>
    </xf>
    <xf numFmtId="0" fontId="205" fillId="0" borderId="16" applyNumberFormat="0" applyFill="0" applyAlignment="0" applyProtection="0">
      <alignment vertical="center"/>
    </xf>
    <xf numFmtId="0" fontId="205" fillId="0" borderId="16" applyNumberFormat="0" applyFill="0" applyAlignment="0" applyProtection="0">
      <alignment vertical="center"/>
    </xf>
    <xf numFmtId="0" fontId="205" fillId="0" borderId="16" applyNumberFormat="0" applyFill="0" applyAlignment="0" applyProtection="0">
      <alignment vertical="center"/>
    </xf>
    <xf numFmtId="0" fontId="205" fillId="0" borderId="16" applyNumberFormat="0" applyFill="0" applyAlignment="0" applyProtection="0">
      <alignment vertical="center"/>
    </xf>
    <xf numFmtId="0" fontId="205" fillId="0" borderId="16" applyNumberFormat="0" applyFill="0" applyAlignment="0" applyProtection="0">
      <alignment vertical="center"/>
    </xf>
    <xf numFmtId="0" fontId="205" fillId="0" borderId="16" applyNumberFormat="0" applyFill="0" applyAlignment="0" applyProtection="0">
      <alignment vertical="center"/>
    </xf>
    <xf numFmtId="0" fontId="205" fillId="0" borderId="16" applyNumberFormat="0" applyFill="0" applyAlignment="0" applyProtection="0">
      <alignment vertical="center"/>
    </xf>
    <xf numFmtId="0" fontId="205" fillId="0" borderId="16" applyNumberFormat="0" applyFill="0" applyAlignment="0" applyProtection="0">
      <alignment vertical="center"/>
    </xf>
    <xf numFmtId="0" fontId="205" fillId="0" borderId="16" applyNumberFormat="0" applyFill="0" applyAlignment="0" applyProtection="0">
      <alignment vertical="center"/>
    </xf>
    <xf numFmtId="0" fontId="205" fillId="0" borderId="16" applyNumberFormat="0" applyFill="0" applyAlignment="0" applyProtection="0">
      <alignment vertical="center"/>
    </xf>
    <xf numFmtId="0" fontId="205" fillId="0" borderId="16" applyNumberFormat="0" applyFill="0" applyAlignment="0" applyProtection="0">
      <alignment vertical="center"/>
    </xf>
    <xf numFmtId="0" fontId="205" fillId="0" borderId="16" applyNumberFormat="0" applyFill="0" applyAlignment="0" applyProtection="0">
      <alignment vertical="center"/>
    </xf>
    <xf numFmtId="0" fontId="205" fillId="0" borderId="16" applyNumberFormat="0" applyFill="0" applyAlignment="0" applyProtection="0">
      <alignment vertical="center"/>
    </xf>
    <xf numFmtId="0" fontId="205" fillId="0" borderId="16" applyNumberFormat="0" applyFill="0" applyAlignment="0" applyProtection="0">
      <alignment vertical="center"/>
    </xf>
    <xf numFmtId="0" fontId="205" fillId="0" borderId="16" applyNumberFormat="0" applyFill="0" applyAlignment="0" applyProtection="0">
      <alignment vertical="center"/>
    </xf>
    <xf numFmtId="0" fontId="205" fillId="0" borderId="16" applyNumberFormat="0" applyFill="0" applyAlignment="0" applyProtection="0">
      <alignment vertical="center"/>
    </xf>
    <xf numFmtId="0" fontId="205" fillId="0" borderId="16" applyNumberFormat="0" applyFill="0" applyAlignment="0" applyProtection="0">
      <alignment vertical="center"/>
    </xf>
    <xf numFmtId="0" fontId="205" fillId="0" borderId="16" applyNumberFormat="0" applyFill="0" applyAlignment="0" applyProtection="0">
      <alignment vertical="center"/>
    </xf>
    <xf numFmtId="0" fontId="205" fillId="0" borderId="16" applyNumberFormat="0" applyFill="0" applyAlignment="0" applyProtection="0">
      <alignment vertical="center"/>
    </xf>
    <xf numFmtId="0" fontId="205" fillId="0" borderId="16" applyNumberFormat="0" applyFill="0" applyAlignment="0" applyProtection="0">
      <alignment vertical="center"/>
    </xf>
    <xf numFmtId="0" fontId="205" fillId="0" borderId="16" applyNumberFormat="0" applyFill="0" applyAlignment="0" applyProtection="0">
      <alignment vertical="center"/>
    </xf>
    <xf numFmtId="0" fontId="205" fillId="0" borderId="16" applyNumberFormat="0" applyFill="0" applyAlignment="0" applyProtection="0">
      <alignment vertical="center"/>
    </xf>
    <xf numFmtId="0" fontId="205" fillId="0" borderId="16" applyNumberFormat="0" applyFill="0" applyAlignment="0" applyProtection="0">
      <alignment vertical="center"/>
    </xf>
    <xf numFmtId="0" fontId="205" fillId="0" borderId="16" applyNumberFormat="0" applyFill="0" applyAlignment="0" applyProtection="0">
      <alignment vertical="center"/>
    </xf>
    <xf numFmtId="0" fontId="205" fillId="0" borderId="16" applyNumberFormat="0" applyFill="0" applyAlignment="0" applyProtection="0">
      <alignment vertical="center"/>
    </xf>
    <xf numFmtId="0" fontId="205" fillId="0" borderId="16" applyNumberFormat="0" applyFill="0" applyAlignment="0" applyProtection="0">
      <alignment vertical="center"/>
    </xf>
    <xf numFmtId="0" fontId="205" fillId="0" borderId="16" applyNumberFormat="0" applyFill="0" applyAlignment="0" applyProtection="0">
      <alignment vertical="center"/>
    </xf>
    <xf numFmtId="0" fontId="205" fillId="0" borderId="16" applyNumberFormat="0" applyFill="0" applyAlignment="0" applyProtection="0">
      <alignment vertical="center"/>
    </xf>
    <xf numFmtId="0" fontId="205" fillId="0" borderId="16" applyNumberFormat="0" applyFill="0" applyAlignment="0" applyProtection="0">
      <alignment vertical="center"/>
    </xf>
    <xf numFmtId="0" fontId="205" fillId="0" borderId="16" applyNumberFormat="0" applyFill="0" applyAlignment="0" applyProtection="0">
      <alignment vertical="center"/>
    </xf>
    <xf numFmtId="0" fontId="205" fillId="0" borderId="16" applyNumberFormat="0" applyFill="0" applyAlignment="0" applyProtection="0">
      <alignment vertical="center"/>
    </xf>
    <xf numFmtId="0" fontId="205" fillId="0" borderId="16" applyNumberFormat="0" applyFill="0" applyAlignment="0" applyProtection="0">
      <alignment vertical="center"/>
    </xf>
    <xf numFmtId="0" fontId="205" fillId="0" borderId="16" applyNumberFormat="0" applyFill="0" applyAlignment="0" applyProtection="0">
      <alignment vertical="center"/>
    </xf>
    <xf numFmtId="0" fontId="205" fillId="0" borderId="16" applyNumberFormat="0" applyFill="0" applyAlignment="0" applyProtection="0">
      <alignment vertical="center"/>
    </xf>
    <xf numFmtId="0" fontId="205" fillId="0" borderId="16" applyNumberFormat="0" applyFill="0" applyAlignment="0" applyProtection="0">
      <alignment vertical="center"/>
    </xf>
    <xf numFmtId="0" fontId="205" fillId="0" borderId="16" applyNumberFormat="0" applyFill="0" applyAlignment="0" applyProtection="0">
      <alignment vertical="center"/>
    </xf>
    <xf numFmtId="0" fontId="205" fillId="0" borderId="16" applyNumberFormat="0" applyFill="0" applyAlignment="0" applyProtection="0">
      <alignment vertical="center"/>
    </xf>
    <xf numFmtId="0" fontId="205" fillId="0" borderId="16" applyNumberFormat="0" applyFill="0" applyAlignment="0" applyProtection="0">
      <alignment vertical="center"/>
    </xf>
    <xf numFmtId="0" fontId="205" fillId="0" borderId="16" applyNumberFormat="0" applyFill="0" applyAlignment="0" applyProtection="0">
      <alignment vertical="center"/>
    </xf>
    <xf numFmtId="0" fontId="205" fillId="0" borderId="16" applyNumberFormat="0" applyFill="0" applyAlignment="0" applyProtection="0">
      <alignment vertical="center"/>
    </xf>
    <xf numFmtId="0" fontId="205" fillId="0" borderId="16" applyNumberFormat="0" applyFill="0" applyAlignment="0" applyProtection="0">
      <alignment vertical="center"/>
    </xf>
    <xf numFmtId="0" fontId="205" fillId="0" borderId="16" applyNumberFormat="0" applyFill="0" applyAlignment="0" applyProtection="0">
      <alignment vertical="center"/>
    </xf>
    <xf numFmtId="0" fontId="205" fillId="0" borderId="16" applyNumberFormat="0" applyFill="0" applyAlignment="0" applyProtection="0">
      <alignment vertical="center"/>
    </xf>
    <xf numFmtId="0" fontId="205" fillId="0" borderId="16" applyNumberFormat="0" applyFill="0" applyAlignment="0" applyProtection="0">
      <alignment vertical="center"/>
    </xf>
    <xf numFmtId="0" fontId="205" fillId="0" borderId="16" applyNumberFormat="0" applyFill="0" applyAlignment="0" applyProtection="0">
      <alignment vertical="center"/>
    </xf>
    <xf numFmtId="0" fontId="205" fillId="0" borderId="16" applyNumberFormat="0" applyFill="0" applyAlignment="0" applyProtection="0">
      <alignment vertical="center"/>
    </xf>
    <xf numFmtId="0" fontId="205" fillId="0" borderId="16" applyNumberFormat="0" applyFill="0" applyAlignment="0" applyProtection="0">
      <alignment vertical="center"/>
    </xf>
    <xf numFmtId="0" fontId="205" fillId="0" borderId="16" applyNumberFormat="0" applyFill="0" applyAlignment="0" applyProtection="0">
      <alignment vertical="center"/>
    </xf>
    <xf numFmtId="0" fontId="205" fillId="0" borderId="16" applyNumberFormat="0" applyFill="0" applyAlignment="0" applyProtection="0">
      <alignment vertical="center"/>
    </xf>
    <xf numFmtId="0" fontId="205" fillId="0" borderId="16" applyNumberFormat="0" applyFill="0" applyAlignment="0" applyProtection="0">
      <alignment vertical="center"/>
    </xf>
    <xf numFmtId="0" fontId="205" fillId="0" borderId="16" applyNumberFormat="0" applyFill="0" applyAlignment="0" applyProtection="0">
      <alignment vertical="center"/>
    </xf>
    <xf numFmtId="0" fontId="205" fillId="0" borderId="16" applyNumberFormat="0" applyFill="0" applyAlignment="0" applyProtection="0">
      <alignment vertical="center"/>
    </xf>
    <xf numFmtId="0" fontId="205" fillId="0" borderId="16" applyNumberFormat="0" applyFill="0" applyAlignment="0" applyProtection="0">
      <alignment vertical="center"/>
    </xf>
    <xf numFmtId="0" fontId="205" fillId="0" borderId="16" applyNumberFormat="0" applyFill="0" applyAlignment="0" applyProtection="0">
      <alignment vertical="center"/>
    </xf>
    <xf numFmtId="0" fontId="205" fillId="0" borderId="16" applyNumberFormat="0" applyFill="0" applyAlignment="0" applyProtection="0">
      <alignment vertical="center"/>
    </xf>
    <xf numFmtId="0" fontId="205" fillId="0" borderId="16" applyNumberFormat="0" applyFill="0" applyAlignment="0" applyProtection="0">
      <alignment vertical="center"/>
    </xf>
    <xf numFmtId="0" fontId="205" fillId="0" borderId="16" applyNumberFormat="0" applyFill="0" applyAlignment="0" applyProtection="0">
      <alignment vertical="center"/>
    </xf>
    <xf numFmtId="0" fontId="205" fillId="0" borderId="16" applyNumberFormat="0" applyFill="0" applyAlignment="0" applyProtection="0">
      <alignment vertical="center"/>
    </xf>
    <xf numFmtId="0" fontId="205" fillId="0" borderId="16" applyNumberFormat="0" applyFill="0" applyAlignment="0" applyProtection="0">
      <alignment vertical="center"/>
    </xf>
    <xf numFmtId="0" fontId="205" fillId="0" borderId="16" applyNumberFormat="0" applyFill="0" applyAlignment="0" applyProtection="0">
      <alignment vertical="center"/>
    </xf>
    <xf numFmtId="0" fontId="205" fillId="0" borderId="16" applyNumberFormat="0" applyFill="0" applyAlignment="0" applyProtection="0">
      <alignment vertical="center"/>
    </xf>
    <xf numFmtId="0" fontId="205" fillId="0" borderId="16" applyNumberFormat="0" applyFill="0" applyAlignment="0" applyProtection="0">
      <alignment vertical="center"/>
    </xf>
    <xf numFmtId="0" fontId="205" fillId="0" borderId="16" applyNumberFormat="0" applyFill="0" applyAlignment="0" applyProtection="0">
      <alignment vertical="center"/>
    </xf>
    <xf numFmtId="0" fontId="205" fillId="0" borderId="16" applyNumberFormat="0" applyFill="0" applyAlignment="0" applyProtection="0">
      <alignment vertical="center"/>
    </xf>
    <xf numFmtId="0" fontId="205" fillId="0" borderId="16" applyNumberFormat="0" applyFill="0" applyAlignment="0" applyProtection="0">
      <alignment vertical="center"/>
    </xf>
    <xf numFmtId="0" fontId="205" fillId="0" borderId="16" applyNumberFormat="0" applyFill="0" applyAlignment="0" applyProtection="0">
      <alignment vertical="center"/>
    </xf>
    <xf numFmtId="0" fontId="205" fillId="0" borderId="16" applyNumberFormat="0" applyFill="0" applyAlignment="0" applyProtection="0">
      <alignment vertical="center"/>
    </xf>
    <xf numFmtId="0" fontId="205" fillId="0" borderId="16" applyNumberFormat="0" applyFill="0" applyAlignment="0" applyProtection="0">
      <alignment vertical="center"/>
    </xf>
    <xf numFmtId="0" fontId="205" fillId="0" borderId="16" applyNumberFormat="0" applyFill="0" applyAlignment="0" applyProtection="0">
      <alignment vertical="center"/>
    </xf>
    <xf numFmtId="0" fontId="205" fillId="0" borderId="16" applyNumberFormat="0" applyFill="0" applyAlignment="0" applyProtection="0">
      <alignment vertical="center"/>
    </xf>
    <xf numFmtId="0" fontId="205" fillId="0" borderId="16" applyNumberFormat="0" applyFill="0" applyAlignment="0" applyProtection="0">
      <alignment vertical="center"/>
    </xf>
    <xf numFmtId="0" fontId="205" fillId="0" borderId="16" applyNumberFormat="0" applyFill="0" applyAlignment="0" applyProtection="0">
      <alignment vertical="center"/>
    </xf>
    <xf numFmtId="0" fontId="205" fillId="0" borderId="16" applyNumberFormat="0" applyFill="0" applyAlignment="0" applyProtection="0">
      <alignment vertical="center"/>
    </xf>
    <xf numFmtId="0" fontId="205" fillId="0" borderId="16" applyNumberFormat="0" applyFill="0" applyAlignment="0" applyProtection="0">
      <alignment vertical="center"/>
    </xf>
    <xf numFmtId="0" fontId="205" fillId="0" borderId="16" applyNumberFormat="0" applyFill="0" applyAlignment="0" applyProtection="0">
      <alignment vertical="center"/>
    </xf>
    <xf numFmtId="0" fontId="205" fillId="0" borderId="16" applyNumberFormat="0" applyFill="0" applyAlignment="0" applyProtection="0">
      <alignment vertical="center"/>
    </xf>
    <xf numFmtId="0" fontId="205" fillId="0" borderId="16" applyNumberFormat="0" applyFill="0" applyAlignment="0" applyProtection="0">
      <alignment vertical="center"/>
    </xf>
    <xf numFmtId="0" fontId="205" fillId="0" borderId="16" applyNumberFormat="0" applyFill="0" applyAlignment="0" applyProtection="0">
      <alignment vertical="center"/>
    </xf>
    <xf numFmtId="0" fontId="205" fillId="0" borderId="16" applyNumberFormat="0" applyFill="0" applyAlignment="0" applyProtection="0">
      <alignment vertical="center"/>
    </xf>
    <xf numFmtId="0" fontId="205" fillId="0" borderId="16" applyNumberFormat="0" applyFill="0" applyAlignment="0" applyProtection="0">
      <alignment vertical="center"/>
    </xf>
    <xf numFmtId="0" fontId="205" fillId="0" borderId="16" applyNumberFormat="0" applyFill="0" applyAlignment="0" applyProtection="0">
      <alignment vertical="center"/>
    </xf>
    <xf numFmtId="0" fontId="205" fillId="0" borderId="16" applyNumberFormat="0" applyFill="0" applyAlignment="0" applyProtection="0">
      <alignment vertical="center"/>
    </xf>
    <xf numFmtId="0" fontId="205" fillId="0" borderId="16" applyNumberFormat="0" applyFill="0" applyAlignment="0" applyProtection="0">
      <alignment vertical="center"/>
    </xf>
    <xf numFmtId="0" fontId="205" fillId="0" borderId="16" applyNumberFormat="0" applyFill="0" applyAlignment="0" applyProtection="0">
      <alignment vertical="center"/>
    </xf>
    <xf numFmtId="0" fontId="205" fillId="0" borderId="16" applyNumberFormat="0" applyFill="0" applyAlignment="0" applyProtection="0">
      <alignment vertical="center"/>
    </xf>
    <xf numFmtId="0" fontId="205" fillId="0" borderId="16" applyNumberFormat="0" applyFill="0" applyAlignment="0" applyProtection="0">
      <alignment vertical="center"/>
    </xf>
    <xf numFmtId="0" fontId="205" fillId="0" borderId="16" applyNumberFormat="0" applyFill="0" applyAlignment="0" applyProtection="0">
      <alignment vertical="center"/>
    </xf>
    <xf numFmtId="0" fontId="205" fillId="0" borderId="16" applyNumberFormat="0" applyFill="0" applyAlignment="0" applyProtection="0">
      <alignment vertical="center"/>
    </xf>
    <xf numFmtId="0" fontId="205" fillId="0" borderId="16" applyNumberFormat="0" applyFill="0" applyAlignment="0" applyProtection="0">
      <alignment vertical="center"/>
    </xf>
    <xf numFmtId="0" fontId="205" fillId="0" borderId="16" applyNumberFormat="0" applyFill="0" applyAlignment="0" applyProtection="0">
      <alignment vertical="center"/>
    </xf>
    <xf numFmtId="0" fontId="205" fillId="0" borderId="16" applyNumberFormat="0" applyFill="0" applyAlignment="0" applyProtection="0">
      <alignment vertical="center"/>
    </xf>
    <xf numFmtId="0" fontId="205" fillId="0" borderId="16" applyNumberFormat="0" applyFill="0" applyAlignment="0" applyProtection="0">
      <alignment vertical="center"/>
    </xf>
    <xf numFmtId="0" fontId="205" fillId="0" borderId="16" applyNumberFormat="0" applyFill="0" applyAlignment="0" applyProtection="0">
      <alignment vertical="center"/>
    </xf>
    <xf numFmtId="0" fontId="205" fillId="0" borderId="16" applyNumberFormat="0" applyFill="0" applyAlignment="0" applyProtection="0">
      <alignment vertical="center"/>
    </xf>
    <xf numFmtId="0" fontId="205" fillId="0" borderId="16" applyNumberFormat="0" applyFill="0" applyAlignment="0" applyProtection="0">
      <alignment vertical="center"/>
    </xf>
    <xf numFmtId="0" fontId="205" fillId="0" borderId="16" applyNumberFormat="0" applyFill="0" applyAlignment="0" applyProtection="0">
      <alignment vertical="center"/>
    </xf>
    <xf numFmtId="0" fontId="205" fillId="0" borderId="16" applyNumberFormat="0" applyFill="0" applyAlignment="0" applyProtection="0">
      <alignment vertical="center"/>
    </xf>
    <xf numFmtId="0" fontId="205" fillId="0" borderId="16" applyNumberFormat="0" applyFill="0" applyAlignment="0" applyProtection="0">
      <alignment vertical="center"/>
    </xf>
    <xf numFmtId="0" fontId="205" fillId="0" borderId="16" applyNumberFormat="0" applyFill="0" applyAlignment="0" applyProtection="0">
      <alignment vertical="center"/>
    </xf>
    <xf numFmtId="0" fontId="205" fillId="0" borderId="16" applyNumberFormat="0" applyFill="0" applyAlignment="0" applyProtection="0">
      <alignment vertical="center"/>
    </xf>
    <xf numFmtId="0" fontId="205" fillId="0" borderId="16" applyNumberFormat="0" applyFill="0" applyAlignment="0" applyProtection="0">
      <alignment vertical="center"/>
    </xf>
    <xf numFmtId="0" fontId="205" fillId="0" borderId="16" applyNumberFormat="0" applyFill="0" applyAlignment="0" applyProtection="0">
      <alignment vertical="center"/>
    </xf>
    <xf numFmtId="0" fontId="205" fillId="0" borderId="16" applyNumberFormat="0" applyFill="0" applyAlignment="0" applyProtection="0">
      <alignment vertical="center"/>
    </xf>
    <xf numFmtId="0" fontId="205" fillId="0" borderId="16" applyNumberFormat="0" applyFill="0" applyAlignment="0" applyProtection="0">
      <alignment vertical="center"/>
    </xf>
    <xf numFmtId="0" fontId="205" fillId="0" borderId="16" applyNumberFormat="0" applyFill="0" applyAlignment="0" applyProtection="0">
      <alignment vertical="center"/>
    </xf>
    <xf numFmtId="0" fontId="205" fillId="0" borderId="16" applyNumberFormat="0" applyFill="0" applyAlignment="0" applyProtection="0">
      <alignment vertical="center"/>
    </xf>
    <xf numFmtId="0" fontId="205" fillId="0" borderId="16" applyNumberFormat="0" applyFill="0" applyAlignment="0" applyProtection="0">
      <alignment vertical="center"/>
    </xf>
    <xf numFmtId="0" fontId="205" fillId="0" borderId="16" applyNumberFormat="0" applyFill="0" applyAlignment="0" applyProtection="0">
      <alignment vertical="center"/>
    </xf>
    <xf numFmtId="0" fontId="205" fillId="0" borderId="16" applyNumberFormat="0" applyFill="0" applyAlignment="0" applyProtection="0">
      <alignment vertical="center"/>
    </xf>
    <xf numFmtId="0" fontId="205" fillId="0" borderId="16" applyNumberFormat="0" applyFill="0" applyAlignment="0" applyProtection="0">
      <alignment vertical="center"/>
    </xf>
    <xf numFmtId="0" fontId="205" fillId="0" borderId="16" applyNumberFormat="0" applyFill="0" applyAlignment="0" applyProtection="0">
      <alignment vertical="center"/>
    </xf>
    <xf numFmtId="0" fontId="205" fillId="0" borderId="16" applyNumberFormat="0" applyFill="0" applyAlignment="0" applyProtection="0">
      <alignment vertical="center"/>
    </xf>
    <xf numFmtId="0" fontId="205" fillId="0" borderId="16" applyNumberFormat="0" applyFill="0" applyAlignment="0" applyProtection="0">
      <alignment vertical="center"/>
    </xf>
    <xf numFmtId="0" fontId="205" fillId="0" borderId="16" applyNumberFormat="0" applyFill="0" applyAlignment="0" applyProtection="0">
      <alignment vertical="center"/>
    </xf>
    <xf numFmtId="0" fontId="205" fillId="0" borderId="16" applyNumberFormat="0" applyFill="0" applyAlignment="0" applyProtection="0">
      <alignment vertical="center"/>
    </xf>
    <xf numFmtId="0" fontId="205" fillId="0" borderId="16" applyNumberFormat="0" applyFill="0" applyAlignment="0" applyProtection="0">
      <alignment vertical="center"/>
    </xf>
    <xf numFmtId="0" fontId="205" fillId="0" borderId="16" applyNumberFormat="0" applyFill="0" applyAlignment="0" applyProtection="0">
      <alignment vertical="center"/>
    </xf>
    <xf numFmtId="0" fontId="205" fillId="0" borderId="16" applyNumberFormat="0" applyFill="0" applyAlignment="0" applyProtection="0">
      <alignment vertical="center"/>
    </xf>
    <xf numFmtId="0" fontId="205" fillId="0" borderId="16" applyNumberFormat="0" applyFill="0" applyAlignment="0" applyProtection="0">
      <alignment vertical="center"/>
    </xf>
    <xf numFmtId="0" fontId="205" fillId="0" borderId="16" applyNumberFormat="0" applyFill="0" applyAlignment="0" applyProtection="0">
      <alignment vertical="center"/>
    </xf>
    <xf numFmtId="0" fontId="205" fillId="0" borderId="16" applyNumberFormat="0" applyFill="0" applyAlignment="0" applyProtection="0">
      <alignment vertical="center"/>
    </xf>
    <xf numFmtId="0" fontId="205" fillId="0" borderId="16" applyNumberFormat="0" applyFill="0" applyAlignment="0" applyProtection="0">
      <alignment vertical="center"/>
    </xf>
    <xf numFmtId="0" fontId="205" fillId="0" borderId="16" applyNumberFormat="0" applyFill="0" applyAlignment="0" applyProtection="0">
      <alignment vertical="center"/>
    </xf>
    <xf numFmtId="0" fontId="205" fillId="0" borderId="16" applyNumberFormat="0" applyFill="0" applyAlignment="0" applyProtection="0">
      <alignment vertical="center"/>
    </xf>
    <xf numFmtId="0" fontId="205" fillId="0" borderId="16" applyNumberFormat="0" applyFill="0" applyAlignment="0" applyProtection="0">
      <alignment vertical="center"/>
    </xf>
    <xf numFmtId="0" fontId="205" fillId="0" borderId="16" applyNumberFormat="0" applyFill="0" applyAlignment="0" applyProtection="0">
      <alignment vertical="center"/>
    </xf>
    <xf numFmtId="0" fontId="205" fillId="0" borderId="16" applyNumberFormat="0" applyFill="0" applyAlignment="0" applyProtection="0">
      <alignment vertical="center"/>
    </xf>
    <xf numFmtId="0" fontId="205" fillId="0" borderId="16" applyNumberFormat="0" applyFill="0" applyAlignment="0" applyProtection="0">
      <alignment vertical="center"/>
    </xf>
    <xf numFmtId="0" fontId="205" fillId="0" borderId="16" applyNumberFormat="0" applyFill="0" applyAlignment="0" applyProtection="0">
      <alignment vertical="center"/>
    </xf>
    <xf numFmtId="0" fontId="205" fillId="0" borderId="16" applyNumberFormat="0" applyFill="0" applyAlignment="0" applyProtection="0">
      <alignment vertical="center"/>
    </xf>
    <xf numFmtId="0" fontId="205" fillId="0" borderId="16" applyNumberFormat="0" applyFill="0" applyAlignment="0" applyProtection="0">
      <alignment vertical="center"/>
    </xf>
    <xf numFmtId="0" fontId="205" fillId="0" borderId="16" applyNumberFormat="0" applyFill="0" applyAlignment="0" applyProtection="0">
      <alignment vertical="center"/>
    </xf>
    <xf numFmtId="0" fontId="205" fillId="0" borderId="16" applyNumberFormat="0" applyFill="0" applyAlignment="0" applyProtection="0">
      <alignment vertical="center"/>
    </xf>
    <xf numFmtId="0" fontId="205" fillId="0" borderId="16" applyNumberFormat="0" applyFill="0" applyAlignment="0" applyProtection="0">
      <alignment vertical="center"/>
    </xf>
    <xf numFmtId="0" fontId="205" fillId="0" borderId="16" applyNumberFormat="0" applyFill="0" applyAlignment="0" applyProtection="0">
      <alignment vertical="center"/>
    </xf>
    <xf numFmtId="0" fontId="205" fillId="0" borderId="16" applyNumberFormat="0" applyFill="0" applyAlignment="0" applyProtection="0">
      <alignment vertical="center"/>
    </xf>
    <xf numFmtId="0" fontId="205" fillId="0" borderId="16" applyNumberFormat="0" applyFill="0" applyAlignment="0" applyProtection="0">
      <alignment vertical="center"/>
    </xf>
    <xf numFmtId="0" fontId="205" fillId="0" borderId="16" applyNumberFormat="0" applyFill="0" applyAlignment="0" applyProtection="0">
      <alignment vertical="center"/>
    </xf>
    <xf numFmtId="0" fontId="205" fillId="0" borderId="16" applyNumberFormat="0" applyFill="0" applyAlignment="0" applyProtection="0">
      <alignment vertical="center"/>
    </xf>
    <xf numFmtId="0" fontId="205" fillId="0" borderId="16" applyNumberFormat="0" applyFill="0" applyAlignment="0" applyProtection="0">
      <alignment vertical="center"/>
    </xf>
    <xf numFmtId="0" fontId="205" fillId="0" borderId="16" applyNumberFormat="0" applyFill="0" applyAlignment="0" applyProtection="0">
      <alignment vertical="center"/>
    </xf>
    <xf numFmtId="0" fontId="205" fillId="0" borderId="16" applyNumberFormat="0" applyFill="0" applyAlignment="0" applyProtection="0">
      <alignment vertical="center"/>
    </xf>
    <xf numFmtId="0" fontId="205" fillId="0" borderId="16" applyNumberFormat="0" applyFill="0" applyAlignment="0" applyProtection="0">
      <alignment vertical="center"/>
    </xf>
    <xf numFmtId="0" fontId="205" fillId="0" borderId="16" applyNumberFormat="0" applyFill="0" applyAlignment="0" applyProtection="0">
      <alignment vertical="center"/>
    </xf>
    <xf numFmtId="0" fontId="205" fillId="0" borderId="16" applyNumberFormat="0" applyFill="0" applyAlignment="0" applyProtection="0">
      <alignment vertical="center"/>
    </xf>
    <xf numFmtId="0" fontId="205" fillId="0" borderId="16" applyNumberFormat="0" applyFill="0" applyAlignment="0" applyProtection="0">
      <alignment vertical="center"/>
    </xf>
    <xf numFmtId="0" fontId="205" fillId="0" borderId="16" applyNumberFormat="0" applyFill="0" applyAlignment="0" applyProtection="0">
      <alignment vertical="center"/>
    </xf>
    <xf numFmtId="0" fontId="205" fillId="0" borderId="16" applyNumberFormat="0" applyFill="0" applyAlignment="0" applyProtection="0">
      <alignment vertical="center"/>
    </xf>
    <xf numFmtId="0" fontId="205" fillId="0" borderId="16" applyNumberFormat="0" applyFill="0" applyAlignment="0" applyProtection="0">
      <alignment vertical="center"/>
    </xf>
    <xf numFmtId="0" fontId="205" fillId="0" borderId="16" applyNumberFormat="0" applyFill="0" applyAlignment="0" applyProtection="0">
      <alignment vertical="center"/>
    </xf>
    <xf numFmtId="0" fontId="205" fillId="0" borderId="16" applyNumberFormat="0" applyFill="0" applyAlignment="0" applyProtection="0">
      <alignment vertical="center"/>
    </xf>
    <xf numFmtId="0" fontId="205" fillId="0" borderId="16" applyNumberFormat="0" applyFill="0" applyAlignment="0" applyProtection="0">
      <alignment vertical="center"/>
    </xf>
    <xf numFmtId="0" fontId="205" fillId="0" borderId="16" applyNumberFormat="0" applyFill="0" applyAlignment="0" applyProtection="0">
      <alignment vertical="center"/>
    </xf>
    <xf numFmtId="0" fontId="205" fillId="0" borderId="16" applyNumberFormat="0" applyFill="0" applyAlignment="0" applyProtection="0">
      <alignment vertical="center"/>
    </xf>
    <xf numFmtId="0" fontId="205" fillId="0" borderId="16" applyNumberFormat="0" applyFill="0" applyAlignment="0" applyProtection="0">
      <alignment vertical="center"/>
    </xf>
    <xf numFmtId="0" fontId="205" fillId="0" borderId="16" applyNumberFormat="0" applyFill="0" applyAlignment="0" applyProtection="0">
      <alignment vertical="center"/>
    </xf>
    <xf numFmtId="0" fontId="205" fillId="0" borderId="16" applyNumberFormat="0" applyFill="0" applyAlignment="0" applyProtection="0">
      <alignment vertical="center"/>
    </xf>
    <xf numFmtId="0" fontId="205" fillId="0" borderId="16" applyNumberFormat="0" applyFill="0" applyAlignment="0" applyProtection="0">
      <alignment vertical="center"/>
    </xf>
    <xf numFmtId="0" fontId="205" fillId="0" borderId="16" applyNumberFormat="0" applyFill="0" applyAlignment="0" applyProtection="0">
      <alignment vertical="center"/>
    </xf>
    <xf numFmtId="0" fontId="205" fillId="0" borderId="16" applyNumberFormat="0" applyFill="0" applyAlignment="0" applyProtection="0">
      <alignment vertical="center"/>
    </xf>
    <xf numFmtId="0" fontId="205" fillId="0" borderId="16" applyNumberFormat="0" applyFill="0" applyAlignment="0" applyProtection="0">
      <alignment vertical="center"/>
    </xf>
    <xf numFmtId="0" fontId="205" fillId="0" borderId="16" applyNumberFormat="0" applyFill="0" applyAlignment="0" applyProtection="0">
      <alignment vertical="center"/>
    </xf>
    <xf numFmtId="0" fontId="205" fillId="0" borderId="16" applyNumberFormat="0" applyFill="0" applyAlignment="0" applyProtection="0">
      <alignment vertical="center"/>
    </xf>
    <xf numFmtId="0" fontId="205" fillId="0" borderId="16" applyNumberFormat="0" applyFill="0" applyAlignment="0" applyProtection="0">
      <alignment vertical="center"/>
    </xf>
    <xf numFmtId="0" fontId="205" fillId="0" borderId="16" applyNumberFormat="0" applyFill="0" applyAlignment="0" applyProtection="0">
      <alignment vertical="center"/>
    </xf>
    <xf numFmtId="0" fontId="205" fillId="0" borderId="16" applyNumberFormat="0" applyFill="0" applyAlignment="0" applyProtection="0">
      <alignment vertical="center"/>
    </xf>
    <xf numFmtId="0" fontId="205" fillId="0" borderId="16" applyNumberFormat="0" applyFill="0" applyAlignment="0" applyProtection="0">
      <alignment vertical="center"/>
    </xf>
    <xf numFmtId="0" fontId="205" fillId="0" borderId="16" applyNumberFormat="0" applyFill="0" applyAlignment="0" applyProtection="0">
      <alignment vertical="center"/>
    </xf>
    <xf numFmtId="0" fontId="205" fillId="0" borderId="16" applyNumberFormat="0" applyFill="0" applyAlignment="0" applyProtection="0">
      <alignment vertical="center"/>
    </xf>
    <xf numFmtId="0" fontId="205" fillId="0" borderId="16" applyNumberFormat="0" applyFill="0" applyAlignment="0" applyProtection="0">
      <alignment vertical="center"/>
    </xf>
    <xf numFmtId="0" fontId="205" fillId="0" borderId="16" applyNumberFormat="0" applyFill="0" applyAlignment="0" applyProtection="0">
      <alignment vertical="center"/>
    </xf>
    <xf numFmtId="0" fontId="205" fillId="0" borderId="16" applyNumberFormat="0" applyFill="0" applyAlignment="0" applyProtection="0">
      <alignment vertical="center"/>
    </xf>
    <xf numFmtId="0" fontId="205" fillId="0" borderId="16" applyNumberFormat="0" applyFill="0" applyAlignment="0" applyProtection="0">
      <alignment vertical="center"/>
    </xf>
    <xf numFmtId="0" fontId="205" fillId="0" borderId="16" applyNumberFormat="0" applyFill="0" applyAlignment="0" applyProtection="0">
      <alignment vertical="center"/>
    </xf>
    <xf numFmtId="0" fontId="205" fillId="0" borderId="16" applyNumberFormat="0" applyFill="0" applyAlignment="0" applyProtection="0">
      <alignment vertical="center"/>
    </xf>
    <xf numFmtId="0" fontId="205" fillId="0" borderId="16" applyNumberFormat="0" applyFill="0" applyAlignment="0" applyProtection="0">
      <alignment vertical="center"/>
    </xf>
    <xf numFmtId="0" fontId="205" fillId="0" borderId="16" applyNumberFormat="0" applyFill="0" applyAlignment="0" applyProtection="0">
      <alignment vertical="center"/>
    </xf>
    <xf numFmtId="0" fontId="205" fillId="0" borderId="16" applyNumberFormat="0" applyFill="0" applyAlignment="0" applyProtection="0">
      <alignment vertical="center"/>
    </xf>
    <xf numFmtId="0" fontId="205" fillId="0" borderId="16" applyNumberFormat="0" applyFill="0" applyAlignment="0" applyProtection="0">
      <alignment vertical="center"/>
    </xf>
    <xf numFmtId="0" fontId="205" fillId="0" borderId="16" applyNumberFormat="0" applyFill="0" applyAlignment="0" applyProtection="0">
      <alignment vertical="center"/>
    </xf>
    <xf numFmtId="0" fontId="205" fillId="0" borderId="16" applyNumberFormat="0" applyFill="0" applyAlignment="0" applyProtection="0">
      <alignment vertical="center"/>
    </xf>
    <xf numFmtId="0" fontId="205" fillId="0" borderId="16" applyNumberFormat="0" applyFill="0" applyAlignment="0" applyProtection="0">
      <alignment vertical="center"/>
    </xf>
    <xf numFmtId="0" fontId="205" fillId="0" borderId="16" applyNumberFormat="0" applyFill="0" applyAlignment="0" applyProtection="0">
      <alignment vertical="center"/>
    </xf>
    <xf numFmtId="0" fontId="205" fillId="0" borderId="16" applyNumberFormat="0" applyFill="0" applyAlignment="0" applyProtection="0">
      <alignment vertical="center"/>
    </xf>
    <xf numFmtId="0" fontId="205" fillId="0" borderId="16" applyNumberFormat="0" applyFill="0" applyAlignment="0" applyProtection="0">
      <alignment vertical="center"/>
    </xf>
    <xf numFmtId="0" fontId="205" fillId="0" borderId="16" applyNumberFormat="0" applyFill="0" applyAlignment="0" applyProtection="0">
      <alignment vertical="center"/>
    </xf>
    <xf numFmtId="0" fontId="205" fillId="0" borderId="16" applyNumberFormat="0" applyFill="0" applyAlignment="0" applyProtection="0">
      <alignment vertical="center"/>
    </xf>
    <xf numFmtId="0" fontId="205" fillId="0" borderId="16" applyNumberFormat="0" applyFill="0" applyAlignment="0" applyProtection="0">
      <alignment vertical="center"/>
    </xf>
    <xf numFmtId="0" fontId="205" fillId="0" borderId="16" applyNumberFormat="0" applyFill="0" applyAlignment="0" applyProtection="0">
      <alignment vertical="center"/>
    </xf>
    <xf numFmtId="0" fontId="205" fillId="0" borderId="16" applyNumberFormat="0" applyFill="0" applyAlignment="0" applyProtection="0">
      <alignment vertical="center"/>
    </xf>
    <xf numFmtId="0" fontId="205" fillId="0" borderId="16" applyNumberFormat="0" applyFill="0" applyAlignment="0" applyProtection="0">
      <alignment vertical="center"/>
    </xf>
    <xf numFmtId="0" fontId="205" fillId="0" borderId="16" applyNumberFormat="0" applyFill="0" applyAlignment="0" applyProtection="0">
      <alignment vertical="center"/>
    </xf>
    <xf numFmtId="0" fontId="205" fillId="0" borderId="16" applyNumberFormat="0" applyFill="0" applyAlignment="0" applyProtection="0">
      <alignment vertical="center"/>
    </xf>
    <xf numFmtId="0" fontId="205" fillId="0" borderId="16" applyNumberFormat="0" applyFill="0" applyAlignment="0" applyProtection="0">
      <alignment vertical="center"/>
    </xf>
    <xf numFmtId="0" fontId="205" fillId="0" borderId="16" applyNumberFormat="0" applyFill="0" applyAlignment="0" applyProtection="0">
      <alignment vertical="center"/>
    </xf>
    <xf numFmtId="0" fontId="205" fillId="0" borderId="16" applyNumberFormat="0" applyFill="0" applyAlignment="0" applyProtection="0">
      <alignment vertical="center"/>
    </xf>
    <xf numFmtId="0" fontId="205" fillId="0" borderId="16" applyNumberFormat="0" applyFill="0" applyAlignment="0" applyProtection="0">
      <alignment vertical="center"/>
    </xf>
    <xf numFmtId="0" fontId="205" fillId="0" borderId="16" applyNumberFormat="0" applyFill="0" applyAlignment="0" applyProtection="0">
      <alignment vertical="center"/>
    </xf>
    <xf numFmtId="0" fontId="205" fillId="0" borderId="16" applyNumberFormat="0" applyFill="0" applyAlignment="0" applyProtection="0">
      <alignment vertical="center"/>
    </xf>
    <xf numFmtId="0" fontId="205" fillId="0" borderId="16" applyNumberFormat="0" applyFill="0" applyAlignment="0" applyProtection="0">
      <alignment vertical="center"/>
    </xf>
    <xf numFmtId="0" fontId="205" fillId="0" borderId="16" applyNumberFormat="0" applyFill="0" applyAlignment="0" applyProtection="0">
      <alignment vertical="center"/>
    </xf>
    <xf numFmtId="0" fontId="205" fillId="0" borderId="16" applyNumberFormat="0" applyFill="0" applyAlignment="0" applyProtection="0">
      <alignment vertical="center"/>
    </xf>
    <xf numFmtId="0" fontId="205" fillId="0" borderId="16" applyNumberFormat="0" applyFill="0" applyAlignment="0" applyProtection="0">
      <alignment vertical="center"/>
    </xf>
    <xf numFmtId="0" fontId="205" fillId="0" borderId="16" applyNumberFormat="0" applyFill="0" applyAlignment="0" applyProtection="0">
      <alignment vertical="center"/>
    </xf>
    <xf numFmtId="0" fontId="205" fillId="0" borderId="16" applyNumberFormat="0" applyFill="0" applyAlignment="0" applyProtection="0">
      <alignment vertical="center"/>
    </xf>
    <xf numFmtId="0" fontId="205" fillId="0" borderId="16" applyNumberFormat="0" applyFill="0" applyAlignment="0" applyProtection="0">
      <alignment vertical="center"/>
    </xf>
    <xf numFmtId="0" fontId="205" fillId="0" borderId="16" applyNumberFormat="0" applyFill="0" applyAlignment="0" applyProtection="0">
      <alignment vertical="center"/>
    </xf>
    <xf numFmtId="0" fontId="205" fillId="0" borderId="16" applyNumberFormat="0" applyFill="0" applyAlignment="0" applyProtection="0">
      <alignment vertical="center"/>
    </xf>
    <xf numFmtId="0" fontId="205" fillId="0" borderId="16" applyNumberFormat="0" applyFill="0" applyAlignment="0" applyProtection="0">
      <alignment vertical="center"/>
    </xf>
    <xf numFmtId="0" fontId="205" fillId="0" borderId="16" applyNumberFormat="0" applyFill="0" applyAlignment="0" applyProtection="0">
      <alignment vertical="center"/>
    </xf>
    <xf numFmtId="0" fontId="205" fillId="0" borderId="16" applyNumberFormat="0" applyFill="0" applyAlignment="0" applyProtection="0">
      <alignment vertical="center"/>
    </xf>
    <xf numFmtId="0" fontId="205" fillId="0" borderId="16" applyNumberFormat="0" applyFill="0" applyAlignment="0" applyProtection="0">
      <alignment vertical="center"/>
    </xf>
    <xf numFmtId="0" fontId="205" fillId="0" borderId="16" applyNumberFormat="0" applyFill="0" applyAlignment="0" applyProtection="0">
      <alignment vertical="center"/>
    </xf>
    <xf numFmtId="0" fontId="205" fillId="0" borderId="16" applyNumberFormat="0" applyFill="0" applyAlignment="0" applyProtection="0">
      <alignment vertical="center"/>
    </xf>
    <xf numFmtId="0" fontId="205" fillId="0" borderId="16" applyNumberFormat="0" applyFill="0" applyAlignment="0" applyProtection="0">
      <alignment vertical="center"/>
    </xf>
    <xf numFmtId="0" fontId="205" fillId="0" borderId="16" applyNumberFormat="0" applyFill="0" applyAlignment="0" applyProtection="0">
      <alignment vertical="center"/>
    </xf>
    <xf numFmtId="0" fontId="205" fillId="0" borderId="16" applyNumberFormat="0" applyFill="0" applyAlignment="0" applyProtection="0">
      <alignment vertical="center"/>
    </xf>
    <xf numFmtId="0" fontId="205" fillId="0" borderId="16" applyNumberFormat="0" applyFill="0" applyAlignment="0" applyProtection="0">
      <alignment vertical="center"/>
    </xf>
    <xf numFmtId="0" fontId="205" fillId="0" borderId="16" applyNumberFormat="0" applyFill="0" applyAlignment="0" applyProtection="0">
      <alignment vertical="center"/>
    </xf>
    <xf numFmtId="0" fontId="205" fillId="0" borderId="16" applyNumberFormat="0" applyFill="0" applyAlignment="0" applyProtection="0">
      <alignment vertical="center"/>
    </xf>
    <xf numFmtId="0" fontId="205" fillId="0" borderId="16" applyNumberFormat="0" applyFill="0" applyAlignment="0" applyProtection="0">
      <alignment vertical="center"/>
    </xf>
    <xf numFmtId="0" fontId="205" fillId="0" borderId="16" applyNumberFormat="0" applyFill="0" applyAlignment="0" applyProtection="0">
      <alignment vertical="center"/>
    </xf>
    <xf numFmtId="0" fontId="205" fillId="0" borderId="16" applyNumberFormat="0" applyFill="0" applyAlignment="0" applyProtection="0">
      <alignment vertical="center"/>
    </xf>
    <xf numFmtId="0" fontId="205" fillId="0" borderId="16" applyNumberFormat="0" applyFill="0" applyAlignment="0" applyProtection="0">
      <alignment vertical="center"/>
    </xf>
    <xf numFmtId="0" fontId="205" fillId="0" borderId="16" applyNumberFormat="0" applyFill="0" applyAlignment="0" applyProtection="0">
      <alignment vertical="center"/>
    </xf>
    <xf numFmtId="0" fontId="205" fillId="0" borderId="16" applyNumberFormat="0" applyFill="0" applyAlignment="0" applyProtection="0">
      <alignment vertical="center"/>
    </xf>
    <xf numFmtId="0" fontId="205" fillId="0" borderId="16" applyNumberFormat="0" applyFill="0" applyAlignment="0" applyProtection="0">
      <alignment vertical="center"/>
    </xf>
    <xf numFmtId="0" fontId="205" fillId="0" borderId="16" applyNumberFormat="0" applyFill="0" applyAlignment="0" applyProtection="0">
      <alignment vertical="center"/>
    </xf>
    <xf numFmtId="0" fontId="205" fillId="0" borderId="16" applyNumberFormat="0" applyFill="0" applyAlignment="0" applyProtection="0">
      <alignment vertical="center"/>
    </xf>
    <xf numFmtId="0" fontId="205" fillId="0" borderId="16" applyNumberFormat="0" applyFill="0" applyAlignment="0" applyProtection="0">
      <alignment vertical="center"/>
    </xf>
    <xf numFmtId="0" fontId="205" fillId="0" borderId="16" applyNumberFormat="0" applyFill="0" applyAlignment="0" applyProtection="0">
      <alignment vertical="center"/>
    </xf>
    <xf numFmtId="0" fontId="205" fillId="0" borderId="16" applyNumberFormat="0" applyFill="0" applyAlignment="0" applyProtection="0">
      <alignment vertical="center"/>
    </xf>
    <xf numFmtId="0" fontId="205" fillId="0" borderId="16" applyNumberFormat="0" applyFill="0" applyAlignment="0" applyProtection="0">
      <alignment vertical="center"/>
    </xf>
    <xf numFmtId="0" fontId="205" fillId="0" borderId="16" applyNumberFormat="0" applyFill="0" applyAlignment="0" applyProtection="0">
      <alignment vertical="center"/>
    </xf>
    <xf numFmtId="0" fontId="205" fillId="0" borderId="16" applyNumberFormat="0" applyFill="0" applyAlignment="0" applyProtection="0">
      <alignment vertical="center"/>
    </xf>
    <xf numFmtId="0" fontId="205" fillId="0" borderId="16" applyNumberFormat="0" applyFill="0" applyAlignment="0" applyProtection="0">
      <alignment vertical="center"/>
    </xf>
    <xf numFmtId="0" fontId="205" fillId="0" borderId="16" applyNumberFormat="0" applyFill="0" applyAlignment="0" applyProtection="0">
      <alignment vertical="center"/>
    </xf>
    <xf numFmtId="0" fontId="205" fillId="0" borderId="16" applyNumberFormat="0" applyFill="0" applyAlignment="0" applyProtection="0">
      <alignment vertical="center"/>
    </xf>
    <xf numFmtId="0" fontId="205" fillId="0" borderId="16" applyNumberFormat="0" applyFill="0" applyAlignment="0" applyProtection="0">
      <alignment vertical="center"/>
    </xf>
    <xf numFmtId="0" fontId="205" fillId="0" borderId="16" applyNumberFormat="0" applyFill="0" applyAlignment="0" applyProtection="0">
      <alignment vertical="center"/>
    </xf>
    <xf numFmtId="0" fontId="205" fillId="0" borderId="16" applyNumberFormat="0" applyFill="0" applyAlignment="0" applyProtection="0">
      <alignment vertical="center"/>
    </xf>
    <xf numFmtId="0" fontId="205" fillId="0" borderId="16" applyNumberFormat="0" applyFill="0" applyAlignment="0" applyProtection="0">
      <alignment vertical="center"/>
    </xf>
    <xf numFmtId="0" fontId="205" fillId="0" borderId="16" applyNumberFormat="0" applyFill="0" applyAlignment="0" applyProtection="0">
      <alignment vertical="center"/>
    </xf>
    <xf numFmtId="0" fontId="205" fillId="0" borderId="16" applyNumberFormat="0" applyFill="0" applyAlignment="0" applyProtection="0">
      <alignment vertical="center"/>
    </xf>
    <xf numFmtId="0" fontId="205" fillId="0" borderId="16" applyNumberFormat="0" applyFill="0" applyAlignment="0" applyProtection="0">
      <alignment vertical="center"/>
    </xf>
    <xf numFmtId="0" fontId="205" fillId="0" borderId="16" applyNumberFormat="0" applyFill="0" applyAlignment="0" applyProtection="0">
      <alignment vertical="center"/>
    </xf>
    <xf numFmtId="0" fontId="205" fillId="0" borderId="16" applyNumberFormat="0" applyFill="0" applyAlignment="0" applyProtection="0">
      <alignment vertical="center"/>
    </xf>
    <xf numFmtId="0" fontId="205" fillId="0" borderId="16" applyNumberFormat="0" applyFill="0" applyAlignment="0" applyProtection="0">
      <alignment vertical="center"/>
    </xf>
    <xf numFmtId="0" fontId="205" fillId="0" borderId="16" applyNumberFormat="0" applyFill="0" applyAlignment="0" applyProtection="0">
      <alignment vertical="center"/>
    </xf>
    <xf numFmtId="0" fontId="205" fillId="0" borderId="16" applyNumberFormat="0" applyFill="0" applyAlignment="0" applyProtection="0">
      <alignment vertical="center"/>
    </xf>
    <xf numFmtId="0" fontId="205" fillId="0" borderId="16" applyNumberFormat="0" applyFill="0" applyAlignment="0" applyProtection="0">
      <alignment vertical="center"/>
    </xf>
    <xf numFmtId="0" fontId="205" fillId="0" borderId="16" applyNumberFormat="0" applyFill="0" applyAlignment="0" applyProtection="0">
      <alignment vertical="center"/>
    </xf>
    <xf numFmtId="0" fontId="205" fillId="0" borderId="16" applyNumberFormat="0" applyFill="0" applyAlignment="0" applyProtection="0">
      <alignment vertical="center"/>
    </xf>
    <xf numFmtId="0" fontId="205" fillId="0" borderId="16" applyNumberFormat="0" applyFill="0" applyAlignment="0" applyProtection="0">
      <alignment vertical="center"/>
    </xf>
    <xf numFmtId="0" fontId="205" fillId="0" borderId="16" applyNumberFormat="0" applyFill="0" applyAlignment="0" applyProtection="0">
      <alignment vertical="center"/>
    </xf>
    <xf numFmtId="0" fontId="205" fillId="0" borderId="16" applyNumberFormat="0" applyFill="0" applyAlignment="0" applyProtection="0">
      <alignment vertical="center"/>
    </xf>
    <xf numFmtId="0" fontId="205" fillId="0" borderId="16" applyNumberFormat="0" applyFill="0" applyAlignment="0" applyProtection="0">
      <alignment vertical="center"/>
    </xf>
    <xf numFmtId="0" fontId="205" fillId="0" borderId="16" applyNumberFormat="0" applyFill="0" applyAlignment="0" applyProtection="0">
      <alignment vertical="center"/>
    </xf>
    <xf numFmtId="0" fontId="205" fillId="0" borderId="16" applyNumberFormat="0" applyFill="0" applyAlignment="0" applyProtection="0">
      <alignment vertical="center"/>
    </xf>
    <xf numFmtId="0" fontId="205" fillId="0" borderId="16" applyNumberFormat="0" applyFill="0" applyAlignment="0" applyProtection="0">
      <alignment vertical="center"/>
    </xf>
    <xf numFmtId="0" fontId="205" fillId="0" borderId="16" applyNumberFormat="0" applyFill="0" applyAlignment="0" applyProtection="0">
      <alignment vertical="center"/>
    </xf>
    <xf numFmtId="0" fontId="205" fillId="0" borderId="16" applyNumberFormat="0" applyFill="0" applyAlignment="0" applyProtection="0">
      <alignment vertical="center"/>
    </xf>
    <xf numFmtId="0" fontId="205" fillId="0" borderId="16" applyNumberFormat="0" applyFill="0" applyAlignment="0" applyProtection="0">
      <alignment vertical="center"/>
    </xf>
    <xf numFmtId="0" fontId="205" fillId="0" borderId="16" applyNumberFormat="0" applyFill="0" applyAlignment="0" applyProtection="0">
      <alignment vertical="center"/>
    </xf>
    <xf numFmtId="0" fontId="205" fillId="0" borderId="16" applyNumberFormat="0" applyFill="0" applyAlignment="0" applyProtection="0">
      <alignment vertical="center"/>
    </xf>
    <xf numFmtId="0" fontId="205" fillId="0" borderId="16" applyNumberFormat="0" applyFill="0" applyAlignment="0" applyProtection="0">
      <alignment vertical="center"/>
    </xf>
    <xf numFmtId="0" fontId="205" fillId="0" borderId="16" applyNumberFormat="0" applyFill="0" applyAlignment="0" applyProtection="0">
      <alignment vertical="center"/>
    </xf>
    <xf numFmtId="0" fontId="205" fillId="0" borderId="16" applyNumberFormat="0" applyFill="0" applyAlignment="0" applyProtection="0">
      <alignment vertical="center"/>
    </xf>
    <xf numFmtId="0" fontId="205" fillId="0" borderId="16" applyNumberFormat="0" applyFill="0" applyAlignment="0" applyProtection="0">
      <alignment vertical="center"/>
    </xf>
    <xf numFmtId="0" fontId="205" fillId="0" borderId="16" applyNumberFormat="0" applyFill="0" applyAlignment="0" applyProtection="0">
      <alignment vertical="center"/>
    </xf>
    <xf numFmtId="0" fontId="205" fillId="0" borderId="16" applyNumberFormat="0" applyFill="0" applyAlignment="0" applyProtection="0">
      <alignment vertical="center"/>
    </xf>
    <xf numFmtId="0" fontId="205" fillId="0" borderId="16" applyNumberFormat="0" applyFill="0" applyAlignment="0" applyProtection="0">
      <alignment vertical="center"/>
    </xf>
    <xf numFmtId="0" fontId="205" fillId="0" borderId="16" applyNumberFormat="0" applyFill="0" applyAlignment="0" applyProtection="0">
      <alignment vertical="center"/>
    </xf>
    <xf numFmtId="0" fontId="205" fillId="0" borderId="16" applyNumberFormat="0" applyFill="0" applyAlignment="0" applyProtection="0">
      <alignment vertical="center"/>
    </xf>
    <xf numFmtId="0" fontId="205" fillId="0" borderId="16" applyNumberFormat="0" applyFill="0" applyAlignment="0" applyProtection="0">
      <alignment vertical="center"/>
    </xf>
    <xf numFmtId="0" fontId="205" fillId="0" borderId="16" applyNumberFormat="0" applyFill="0" applyAlignment="0" applyProtection="0">
      <alignment vertical="center"/>
    </xf>
    <xf numFmtId="0" fontId="205" fillId="0" borderId="16" applyNumberFormat="0" applyFill="0" applyAlignment="0" applyProtection="0">
      <alignment vertical="center"/>
    </xf>
    <xf numFmtId="0" fontId="205" fillId="0" borderId="16" applyNumberFormat="0" applyFill="0" applyAlignment="0" applyProtection="0">
      <alignment vertical="center"/>
    </xf>
    <xf numFmtId="0" fontId="205" fillId="0" borderId="16" applyNumberFormat="0" applyFill="0" applyAlignment="0" applyProtection="0">
      <alignment vertical="center"/>
    </xf>
    <xf numFmtId="0" fontId="205" fillId="0" borderId="16" applyNumberFormat="0" applyFill="0" applyAlignment="0" applyProtection="0">
      <alignment vertical="center"/>
    </xf>
    <xf numFmtId="0" fontId="205" fillId="0" borderId="16" applyNumberFormat="0" applyFill="0" applyAlignment="0" applyProtection="0">
      <alignment vertical="center"/>
    </xf>
    <xf numFmtId="0" fontId="205" fillId="0" borderId="16" applyNumberFormat="0" applyFill="0" applyAlignment="0" applyProtection="0">
      <alignment vertical="center"/>
    </xf>
    <xf numFmtId="0" fontId="205" fillId="0" borderId="16" applyNumberFormat="0" applyFill="0" applyAlignment="0" applyProtection="0">
      <alignment vertical="center"/>
    </xf>
    <xf numFmtId="0" fontId="205" fillId="0" borderId="16" applyNumberFormat="0" applyFill="0" applyAlignment="0" applyProtection="0">
      <alignment vertical="center"/>
    </xf>
    <xf numFmtId="0" fontId="205" fillId="0" borderId="16" applyNumberFormat="0" applyFill="0" applyAlignment="0" applyProtection="0">
      <alignment vertical="center"/>
    </xf>
    <xf numFmtId="0" fontId="205" fillId="0" borderId="16" applyNumberFormat="0" applyFill="0" applyAlignment="0" applyProtection="0">
      <alignment vertical="center"/>
    </xf>
    <xf numFmtId="0" fontId="205" fillId="0" borderId="16" applyNumberFormat="0" applyFill="0" applyAlignment="0" applyProtection="0">
      <alignment vertical="center"/>
    </xf>
    <xf numFmtId="0" fontId="205" fillId="0" borderId="16" applyNumberFormat="0" applyFill="0" applyAlignment="0" applyProtection="0">
      <alignment vertical="center"/>
    </xf>
    <xf numFmtId="0" fontId="205" fillId="0" borderId="16" applyNumberFormat="0" applyFill="0" applyAlignment="0" applyProtection="0">
      <alignment vertical="center"/>
    </xf>
    <xf numFmtId="0" fontId="205" fillId="0" borderId="16" applyNumberFormat="0" applyFill="0" applyAlignment="0" applyProtection="0">
      <alignment vertical="center"/>
    </xf>
    <xf numFmtId="0" fontId="205" fillId="0" borderId="16" applyNumberFormat="0" applyFill="0" applyAlignment="0" applyProtection="0">
      <alignment vertical="center"/>
    </xf>
    <xf numFmtId="0" fontId="205" fillId="0" borderId="16" applyNumberFormat="0" applyFill="0" applyAlignment="0" applyProtection="0">
      <alignment vertical="center"/>
    </xf>
    <xf numFmtId="0" fontId="205" fillId="0" borderId="16" applyNumberFormat="0" applyFill="0" applyAlignment="0" applyProtection="0">
      <alignment vertical="center"/>
    </xf>
    <xf numFmtId="0" fontId="205" fillId="0" borderId="16" applyNumberFormat="0" applyFill="0" applyAlignment="0" applyProtection="0">
      <alignment vertical="center"/>
    </xf>
    <xf numFmtId="0" fontId="205" fillId="0" borderId="16" applyNumberFormat="0" applyFill="0" applyAlignment="0" applyProtection="0">
      <alignment vertical="center"/>
    </xf>
    <xf numFmtId="0" fontId="205" fillId="0" borderId="16" applyNumberFormat="0" applyFill="0" applyAlignment="0" applyProtection="0">
      <alignment vertical="center"/>
    </xf>
    <xf numFmtId="0" fontId="205" fillId="0" borderId="16" applyNumberFormat="0" applyFill="0" applyAlignment="0" applyProtection="0">
      <alignment vertical="center"/>
    </xf>
    <xf numFmtId="0" fontId="205" fillId="0" borderId="16" applyNumberFormat="0" applyFill="0" applyAlignment="0" applyProtection="0">
      <alignment vertical="center"/>
    </xf>
    <xf numFmtId="0" fontId="205" fillId="0" borderId="16" applyNumberFormat="0" applyFill="0" applyAlignment="0" applyProtection="0">
      <alignment vertical="center"/>
    </xf>
    <xf numFmtId="0" fontId="205" fillId="0" borderId="16" applyNumberFormat="0" applyFill="0" applyAlignment="0" applyProtection="0">
      <alignment vertical="center"/>
    </xf>
    <xf numFmtId="0" fontId="205" fillId="0" borderId="16" applyNumberFormat="0" applyFill="0" applyAlignment="0" applyProtection="0">
      <alignment vertical="center"/>
    </xf>
    <xf numFmtId="0" fontId="205" fillId="0" borderId="16" applyNumberFormat="0" applyFill="0" applyAlignment="0" applyProtection="0">
      <alignment vertical="center"/>
    </xf>
    <xf numFmtId="0" fontId="205" fillId="0" borderId="16" applyNumberFormat="0" applyFill="0" applyAlignment="0" applyProtection="0">
      <alignment vertical="center"/>
    </xf>
    <xf numFmtId="0" fontId="205" fillId="0" borderId="16" applyNumberFormat="0" applyFill="0" applyAlignment="0" applyProtection="0">
      <alignment vertical="center"/>
    </xf>
    <xf numFmtId="0" fontId="205" fillId="0" borderId="16" applyNumberFormat="0" applyFill="0" applyAlignment="0" applyProtection="0">
      <alignment vertical="center"/>
    </xf>
    <xf numFmtId="0" fontId="205" fillId="0" borderId="16" applyNumberFormat="0" applyFill="0" applyAlignment="0" applyProtection="0">
      <alignment vertical="center"/>
    </xf>
    <xf numFmtId="0" fontId="205" fillId="0" borderId="16" applyNumberFormat="0" applyFill="0" applyAlignment="0" applyProtection="0">
      <alignment vertical="center"/>
    </xf>
    <xf numFmtId="0" fontId="205" fillId="0" borderId="16" applyNumberFormat="0" applyFill="0" applyAlignment="0" applyProtection="0">
      <alignment vertical="center"/>
    </xf>
    <xf numFmtId="0" fontId="205" fillId="0" borderId="16" applyNumberFormat="0" applyFill="0" applyAlignment="0" applyProtection="0">
      <alignment vertical="center"/>
    </xf>
    <xf numFmtId="0" fontId="205" fillId="0" borderId="16" applyNumberFormat="0" applyFill="0" applyAlignment="0" applyProtection="0">
      <alignment vertical="center"/>
    </xf>
    <xf numFmtId="0" fontId="205" fillId="0" borderId="16" applyNumberFormat="0" applyFill="0" applyAlignment="0" applyProtection="0">
      <alignment vertical="center"/>
    </xf>
    <xf numFmtId="0" fontId="205" fillId="0" borderId="16" applyNumberFormat="0" applyFill="0" applyAlignment="0" applyProtection="0">
      <alignment vertical="center"/>
    </xf>
    <xf numFmtId="0" fontId="205" fillId="0" borderId="16" applyNumberFormat="0" applyFill="0" applyAlignment="0" applyProtection="0">
      <alignment vertical="center"/>
    </xf>
    <xf numFmtId="0" fontId="205" fillId="0" borderId="16" applyNumberFormat="0" applyFill="0" applyAlignment="0" applyProtection="0">
      <alignment vertical="center"/>
    </xf>
    <xf numFmtId="0" fontId="205" fillId="0" borderId="16" applyNumberFormat="0" applyFill="0" applyAlignment="0" applyProtection="0">
      <alignment vertical="center"/>
    </xf>
    <xf numFmtId="0" fontId="205" fillId="0" borderId="16" applyNumberFormat="0" applyFill="0" applyAlignment="0" applyProtection="0">
      <alignment vertical="center"/>
    </xf>
    <xf numFmtId="0" fontId="205" fillId="0" borderId="16" applyNumberFormat="0" applyFill="0" applyAlignment="0" applyProtection="0">
      <alignment vertical="center"/>
    </xf>
    <xf numFmtId="0" fontId="205" fillId="0" borderId="16" applyNumberFormat="0" applyFill="0" applyAlignment="0" applyProtection="0">
      <alignment vertical="center"/>
    </xf>
    <xf numFmtId="0" fontId="205" fillId="0" borderId="16" applyNumberFormat="0" applyFill="0" applyAlignment="0" applyProtection="0">
      <alignment vertical="center"/>
    </xf>
    <xf numFmtId="0" fontId="205" fillId="0" borderId="16" applyNumberFormat="0" applyFill="0" applyAlignment="0" applyProtection="0">
      <alignment vertical="center"/>
    </xf>
    <xf numFmtId="0" fontId="205" fillId="0" borderId="16" applyNumberFormat="0" applyFill="0" applyAlignment="0" applyProtection="0">
      <alignment vertical="center"/>
    </xf>
    <xf numFmtId="0" fontId="205" fillId="0" borderId="16" applyNumberFormat="0" applyFill="0" applyAlignment="0" applyProtection="0">
      <alignment vertical="center"/>
    </xf>
    <xf numFmtId="0" fontId="205" fillId="0" borderId="16" applyNumberFormat="0" applyFill="0" applyAlignment="0" applyProtection="0">
      <alignment vertical="center"/>
    </xf>
    <xf numFmtId="0" fontId="205" fillId="0" borderId="16" applyNumberFormat="0" applyFill="0" applyAlignment="0" applyProtection="0">
      <alignment vertical="center"/>
    </xf>
    <xf numFmtId="0" fontId="205" fillId="0" borderId="16" applyNumberFormat="0" applyFill="0" applyAlignment="0" applyProtection="0">
      <alignment vertical="center"/>
    </xf>
    <xf numFmtId="0" fontId="205" fillId="0" borderId="16" applyNumberFormat="0" applyFill="0" applyAlignment="0" applyProtection="0">
      <alignment vertical="center"/>
    </xf>
    <xf numFmtId="0" fontId="205" fillId="0" borderId="16" applyNumberFormat="0" applyFill="0" applyAlignment="0" applyProtection="0">
      <alignment vertical="center"/>
    </xf>
    <xf numFmtId="0" fontId="205" fillId="0" borderId="16" applyNumberFormat="0" applyFill="0" applyAlignment="0" applyProtection="0">
      <alignment vertical="center"/>
    </xf>
    <xf numFmtId="0" fontId="205" fillId="0" borderId="16" applyNumberFormat="0" applyFill="0" applyAlignment="0" applyProtection="0">
      <alignment vertical="center"/>
    </xf>
    <xf numFmtId="0" fontId="205" fillId="0" borderId="16" applyNumberFormat="0" applyFill="0" applyAlignment="0" applyProtection="0">
      <alignment vertical="center"/>
    </xf>
    <xf numFmtId="0" fontId="205" fillId="0" borderId="16" applyNumberFormat="0" applyFill="0" applyAlignment="0" applyProtection="0">
      <alignment vertical="center"/>
    </xf>
    <xf numFmtId="0" fontId="205" fillId="0" borderId="16" applyNumberFormat="0" applyFill="0" applyAlignment="0" applyProtection="0">
      <alignment vertical="center"/>
    </xf>
    <xf numFmtId="0" fontId="205" fillId="0" borderId="16" applyNumberFormat="0" applyFill="0" applyAlignment="0" applyProtection="0">
      <alignment vertical="center"/>
    </xf>
    <xf numFmtId="0" fontId="205" fillId="0" borderId="16" applyNumberFormat="0" applyFill="0" applyAlignment="0" applyProtection="0">
      <alignment vertical="center"/>
    </xf>
    <xf numFmtId="0" fontId="205" fillId="0" borderId="16" applyNumberFormat="0" applyFill="0" applyAlignment="0" applyProtection="0">
      <alignment vertical="center"/>
    </xf>
    <xf numFmtId="0" fontId="205" fillId="0" borderId="16" applyNumberFormat="0" applyFill="0" applyAlignment="0" applyProtection="0">
      <alignment vertical="center"/>
    </xf>
    <xf numFmtId="0" fontId="205" fillId="0" borderId="16" applyNumberFormat="0" applyFill="0" applyAlignment="0" applyProtection="0">
      <alignment vertical="center"/>
    </xf>
    <xf numFmtId="0" fontId="205" fillId="0" borderId="16" applyNumberFormat="0" applyFill="0" applyAlignment="0" applyProtection="0">
      <alignment vertical="center"/>
    </xf>
    <xf numFmtId="0" fontId="205" fillId="0" borderId="16" applyNumberFormat="0" applyFill="0" applyAlignment="0" applyProtection="0">
      <alignment vertical="center"/>
    </xf>
    <xf numFmtId="0" fontId="205" fillId="0" borderId="16" applyNumberFormat="0" applyFill="0" applyAlignment="0" applyProtection="0">
      <alignment vertical="center"/>
    </xf>
    <xf numFmtId="0" fontId="205" fillId="0" borderId="16" applyNumberFormat="0" applyFill="0" applyAlignment="0" applyProtection="0">
      <alignment vertical="center"/>
    </xf>
    <xf numFmtId="0" fontId="205" fillId="0" borderId="16" applyNumberFormat="0" applyFill="0" applyAlignment="0" applyProtection="0">
      <alignment vertical="center"/>
    </xf>
    <xf numFmtId="0" fontId="205" fillId="0" borderId="16" applyNumberFormat="0" applyFill="0" applyAlignment="0" applyProtection="0">
      <alignment vertical="center"/>
    </xf>
    <xf numFmtId="0" fontId="205" fillId="0" borderId="16" applyNumberFormat="0" applyFill="0" applyAlignment="0" applyProtection="0">
      <alignment vertical="center"/>
    </xf>
    <xf numFmtId="0" fontId="205" fillId="0" borderId="16" applyNumberFormat="0" applyFill="0" applyAlignment="0" applyProtection="0">
      <alignment vertical="center"/>
    </xf>
    <xf numFmtId="0" fontId="205" fillId="0" borderId="16" applyNumberFormat="0" applyFill="0" applyAlignment="0" applyProtection="0">
      <alignment vertical="center"/>
    </xf>
    <xf numFmtId="0" fontId="205" fillId="0" borderId="16" applyNumberFormat="0" applyFill="0" applyAlignment="0" applyProtection="0">
      <alignment vertical="center"/>
    </xf>
    <xf numFmtId="0" fontId="205" fillId="0" borderId="16" applyNumberFormat="0" applyFill="0" applyAlignment="0" applyProtection="0">
      <alignment vertical="center"/>
    </xf>
    <xf numFmtId="0" fontId="205" fillId="0" borderId="16" applyNumberFormat="0" applyFill="0" applyAlignment="0" applyProtection="0">
      <alignment vertical="center"/>
    </xf>
    <xf numFmtId="0" fontId="205" fillId="0" borderId="16" applyNumberFormat="0" applyFill="0" applyAlignment="0" applyProtection="0">
      <alignment vertical="center"/>
    </xf>
    <xf numFmtId="0" fontId="205" fillId="0" borderId="16" applyNumberFormat="0" applyFill="0" applyAlignment="0" applyProtection="0">
      <alignment vertical="center"/>
    </xf>
    <xf numFmtId="0" fontId="205" fillId="0" borderId="16" applyNumberFormat="0" applyFill="0" applyAlignment="0" applyProtection="0">
      <alignment vertical="center"/>
    </xf>
    <xf numFmtId="0" fontId="205" fillId="0" borderId="16" applyNumberFormat="0" applyFill="0" applyAlignment="0" applyProtection="0">
      <alignment vertical="center"/>
    </xf>
    <xf numFmtId="0" fontId="205" fillId="0" borderId="16" applyNumberFormat="0" applyFill="0" applyAlignment="0" applyProtection="0">
      <alignment vertical="center"/>
    </xf>
    <xf numFmtId="0" fontId="205" fillId="0" borderId="16" applyNumberFormat="0" applyFill="0" applyAlignment="0" applyProtection="0">
      <alignment vertical="center"/>
    </xf>
    <xf numFmtId="0" fontId="205" fillId="0" borderId="16" applyNumberFormat="0" applyFill="0" applyAlignment="0" applyProtection="0">
      <alignment vertical="center"/>
    </xf>
    <xf numFmtId="0" fontId="205" fillId="0" borderId="16" applyNumberFormat="0" applyFill="0" applyAlignment="0" applyProtection="0">
      <alignment vertical="center"/>
    </xf>
    <xf numFmtId="0" fontId="205" fillId="0" borderId="16" applyNumberFormat="0" applyFill="0" applyAlignment="0" applyProtection="0">
      <alignment vertical="center"/>
    </xf>
    <xf numFmtId="0" fontId="205" fillId="0" borderId="16" applyNumberFormat="0" applyFill="0" applyAlignment="0" applyProtection="0">
      <alignment vertical="center"/>
    </xf>
    <xf numFmtId="0" fontId="205" fillId="0" borderId="16" applyNumberFormat="0" applyFill="0" applyAlignment="0" applyProtection="0">
      <alignment vertical="center"/>
    </xf>
    <xf numFmtId="0" fontId="205" fillId="0" borderId="16" applyNumberFormat="0" applyFill="0" applyAlignment="0" applyProtection="0">
      <alignment vertical="center"/>
    </xf>
    <xf numFmtId="0" fontId="205" fillId="0" borderId="16" applyNumberFormat="0" applyFill="0" applyAlignment="0" applyProtection="0">
      <alignment vertical="center"/>
    </xf>
    <xf numFmtId="0" fontId="205" fillId="0" borderId="16" applyNumberFormat="0" applyFill="0" applyAlignment="0" applyProtection="0">
      <alignment vertical="center"/>
    </xf>
    <xf numFmtId="0" fontId="205" fillId="0" borderId="16" applyNumberFormat="0" applyFill="0" applyAlignment="0" applyProtection="0">
      <alignment vertical="center"/>
    </xf>
    <xf numFmtId="0" fontId="205" fillId="0" borderId="16" applyNumberFormat="0" applyFill="0" applyAlignment="0" applyProtection="0">
      <alignment vertical="center"/>
    </xf>
    <xf numFmtId="0" fontId="205" fillId="0" borderId="16" applyNumberFormat="0" applyFill="0" applyAlignment="0" applyProtection="0">
      <alignment vertical="center"/>
    </xf>
    <xf numFmtId="0" fontId="205" fillId="0" borderId="16" applyNumberFormat="0" applyFill="0" applyAlignment="0" applyProtection="0">
      <alignment vertical="center"/>
    </xf>
    <xf numFmtId="0" fontId="205" fillId="0" borderId="16" applyNumberFormat="0" applyFill="0" applyAlignment="0" applyProtection="0">
      <alignment vertical="center"/>
    </xf>
    <xf numFmtId="0" fontId="205" fillId="0" borderId="16" applyNumberFormat="0" applyFill="0" applyAlignment="0" applyProtection="0">
      <alignment vertical="center"/>
    </xf>
    <xf numFmtId="0" fontId="205" fillId="0" borderId="16" applyNumberFormat="0" applyFill="0" applyAlignment="0" applyProtection="0">
      <alignment vertical="center"/>
    </xf>
    <xf numFmtId="0" fontId="205" fillId="0" borderId="16" applyNumberFormat="0" applyFill="0" applyAlignment="0" applyProtection="0">
      <alignment vertical="center"/>
    </xf>
    <xf numFmtId="0" fontId="205" fillId="0" borderId="16" applyNumberFormat="0" applyFill="0" applyAlignment="0" applyProtection="0">
      <alignment vertical="center"/>
    </xf>
    <xf numFmtId="0" fontId="205" fillId="0" borderId="16" applyNumberFormat="0" applyFill="0" applyAlignment="0" applyProtection="0">
      <alignment vertical="center"/>
    </xf>
    <xf numFmtId="0" fontId="205" fillId="0" borderId="16" applyNumberFormat="0" applyFill="0" applyAlignment="0" applyProtection="0">
      <alignment vertical="center"/>
    </xf>
    <xf numFmtId="0" fontId="205" fillId="0" borderId="16" applyNumberFormat="0" applyFill="0" applyAlignment="0" applyProtection="0">
      <alignment vertical="center"/>
    </xf>
    <xf numFmtId="0" fontId="205" fillId="0" borderId="16" applyNumberFormat="0" applyFill="0" applyAlignment="0" applyProtection="0">
      <alignment vertical="center"/>
    </xf>
    <xf numFmtId="0" fontId="205" fillId="0" borderId="16" applyNumberFormat="0" applyFill="0" applyAlignment="0" applyProtection="0">
      <alignment vertical="center"/>
    </xf>
    <xf numFmtId="0" fontId="205" fillId="0" borderId="16" applyNumberFormat="0" applyFill="0" applyAlignment="0" applyProtection="0">
      <alignment vertical="center"/>
    </xf>
    <xf numFmtId="0" fontId="205" fillId="0" borderId="16" applyNumberFormat="0" applyFill="0" applyAlignment="0" applyProtection="0">
      <alignment vertical="center"/>
    </xf>
    <xf numFmtId="0" fontId="205" fillId="0" borderId="16" applyNumberFormat="0" applyFill="0" applyAlignment="0" applyProtection="0">
      <alignment vertical="center"/>
    </xf>
    <xf numFmtId="0" fontId="205" fillId="0" borderId="16" applyNumberFormat="0" applyFill="0" applyAlignment="0" applyProtection="0">
      <alignment vertical="center"/>
    </xf>
    <xf numFmtId="0" fontId="205" fillId="0" borderId="16" applyNumberFormat="0" applyFill="0" applyAlignment="0" applyProtection="0">
      <alignment vertical="center"/>
    </xf>
    <xf numFmtId="0" fontId="205" fillId="0" borderId="16" applyNumberFormat="0" applyFill="0" applyAlignment="0" applyProtection="0">
      <alignment vertical="center"/>
    </xf>
    <xf numFmtId="0" fontId="205" fillId="0" borderId="16" applyNumberFormat="0" applyFill="0" applyAlignment="0" applyProtection="0">
      <alignment vertical="center"/>
    </xf>
    <xf numFmtId="0" fontId="205" fillId="0" borderId="16" applyNumberFormat="0" applyFill="0" applyAlignment="0" applyProtection="0">
      <alignment vertical="center"/>
    </xf>
    <xf numFmtId="0" fontId="205" fillId="0" borderId="16" applyNumberFormat="0" applyFill="0" applyAlignment="0" applyProtection="0">
      <alignment vertical="center"/>
    </xf>
    <xf numFmtId="0" fontId="205" fillId="0" borderId="16" applyNumberFormat="0" applyFill="0" applyAlignment="0" applyProtection="0">
      <alignment vertical="center"/>
    </xf>
    <xf numFmtId="0" fontId="205" fillId="0" borderId="16" applyNumberFormat="0" applyFill="0" applyAlignment="0" applyProtection="0">
      <alignment vertical="center"/>
    </xf>
    <xf numFmtId="0" fontId="205" fillId="0" borderId="16" applyNumberFormat="0" applyFill="0" applyAlignment="0" applyProtection="0">
      <alignment vertical="center"/>
    </xf>
    <xf numFmtId="0" fontId="205" fillId="0" borderId="16" applyNumberFormat="0" applyFill="0" applyAlignment="0" applyProtection="0">
      <alignment vertical="center"/>
    </xf>
    <xf numFmtId="0" fontId="205" fillId="0" borderId="16" applyNumberFormat="0" applyFill="0" applyAlignment="0" applyProtection="0">
      <alignment vertical="center"/>
    </xf>
    <xf numFmtId="0" fontId="205" fillId="0" borderId="16" applyNumberFormat="0" applyFill="0" applyAlignment="0" applyProtection="0">
      <alignment vertical="center"/>
    </xf>
    <xf numFmtId="0" fontId="205" fillId="0" borderId="16" applyNumberFormat="0" applyFill="0" applyAlignment="0" applyProtection="0">
      <alignment vertical="center"/>
    </xf>
    <xf numFmtId="0" fontId="205" fillId="0" borderId="16" applyNumberFormat="0" applyFill="0" applyAlignment="0" applyProtection="0">
      <alignment vertical="center"/>
    </xf>
    <xf numFmtId="0" fontId="205" fillId="0" borderId="16" applyNumberFormat="0" applyFill="0" applyAlignment="0" applyProtection="0">
      <alignment vertical="center"/>
    </xf>
    <xf numFmtId="0" fontId="205" fillId="0" borderId="16" applyNumberFormat="0" applyFill="0" applyAlignment="0" applyProtection="0">
      <alignment vertical="center"/>
    </xf>
    <xf numFmtId="0" fontId="205" fillId="0" borderId="16" applyNumberFormat="0" applyFill="0" applyAlignment="0" applyProtection="0">
      <alignment vertical="center"/>
    </xf>
    <xf numFmtId="0" fontId="205" fillId="0" borderId="16" applyNumberFormat="0" applyFill="0" applyAlignment="0" applyProtection="0">
      <alignment vertical="center"/>
    </xf>
    <xf numFmtId="0" fontId="205" fillId="0" borderId="16" applyNumberFormat="0" applyFill="0" applyAlignment="0" applyProtection="0">
      <alignment vertical="center"/>
    </xf>
    <xf numFmtId="0" fontId="205" fillId="0" borderId="16" applyNumberFormat="0" applyFill="0" applyAlignment="0" applyProtection="0">
      <alignment vertical="center"/>
    </xf>
    <xf numFmtId="0" fontId="205" fillId="0" borderId="16" applyNumberFormat="0" applyFill="0" applyAlignment="0" applyProtection="0">
      <alignment vertical="center"/>
    </xf>
    <xf numFmtId="0" fontId="205" fillId="0" borderId="16" applyNumberFormat="0" applyFill="0" applyAlignment="0" applyProtection="0">
      <alignment vertical="center"/>
    </xf>
    <xf numFmtId="0" fontId="205" fillId="0" borderId="16" applyNumberFormat="0" applyFill="0" applyAlignment="0" applyProtection="0">
      <alignment vertical="center"/>
    </xf>
    <xf numFmtId="0" fontId="205" fillId="0" borderId="16" applyNumberFormat="0" applyFill="0" applyAlignment="0" applyProtection="0">
      <alignment vertical="center"/>
    </xf>
    <xf numFmtId="0" fontId="205" fillId="0" borderId="16" applyNumberFormat="0" applyFill="0" applyAlignment="0" applyProtection="0">
      <alignment vertical="center"/>
    </xf>
    <xf numFmtId="0" fontId="205" fillId="0" borderId="16" applyNumberFormat="0" applyFill="0" applyAlignment="0" applyProtection="0">
      <alignment vertical="center"/>
    </xf>
    <xf numFmtId="0" fontId="205" fillId="0" borderId="16" applyNumberFormat="0" applyFill="0" applyAlignment="0" applyProtection="0">
      <alignment vertical="center"/>
    </xf>
    <xf numFmtId="0" fontId="205" fillId="0" borderId="16" applyNumberFormat="0" applyFill="0" applyAlignment="0" applyProtection="0">
      <alignment vertical="center"/>
    </xf>
    <xf numFmtId="0" fontId="205" fillId="0" borderId="16" applyNumberFormat="0" applyFill="0" applyAlignment="0" applyProtection="0">
      <alignment vertical="center"/>
    </xf>
    <xf numFmtId="0" fontId="205" fillId="0" borderId="16" applyNumberFormat="0" applyFill="0" applyAlignment="0" applyProtection="0">
      <alignment vertical="center"/>
    </xf>
    <xf numFmtId="0" fontId="205" fillId="0" borderId="16" applyNumberFormat="0" applyFill="0" applyAlignment="0" applyProtection="0">
      <alignment vertical="center"/>
    </xf>
    <xf numFmtId="0" fontId="205" fillId="0" borderId="16" applyNumberFormat="0" applyFill="0" applyAlignment="0" applyProtection="0">
      <alignment vertical="center"/>
    </xf>
    <xf numFmtId="0" fontId="205" fillId="0" borderId="16" applyNumberFormat="0" applyFill="0" applyAlignment="0" applyProtection="0">
      <alignment vertical="center"/>
    </xf>
    <xf numFmtId="0" fontId="205" fillId="0" borderId="16" applyNumberFormat="0" applyFill="0" applyAlignment="0" applyProtection="0">
      <alignment vertical="center"/>
    </xf>
    <xf numFmtId="0" fontId="205" fillId="0" borderId="16" applyNumberFormat="0" applyFill="0" applyAlignment="0" applyProtection="0">
      <alignment vertical="center"/>
    </xf>
    <xf numFmtId="0" fontId="205" fillId="0" borderId="16" applyNumberFormat="0" applyFill="0" applyAlignment="0" applyProtection="0">
      <alignment vertical="center"/>
    </xf>
    <xf numFmtId="0" fontId="205" fillId="0" borderId="16" applyNumberFormat="0" applyFill="0" applyAlignment="0" applyProtection="0">
      <alignment vertical="center"/>
    </xf>
    <xf numFmtId="0" fontId="205" fillId="0" borderId="16" applyNumberFormat="0" applyFill="0" applyAlignment="0" applyProtection="0">
      <alignment vertical="center"/>
    </xf>
    <xf numFmtId="0" fontId="205" fillId="0" borderId="16" applyNumberFormat="0" applyFill="0" applyAlignment="0" applyProtection="0">
      <alignment vertical="center"/>
    </xf>
    <xf numFmtId="0" fontId="205" fillId="0" borderId="16" applyNumberFormat="0" applyFill="0" applyAlignment="0" applyProtection="0">
      <alignment vertical="center"/>
    </xf>
    <xf numFmtId="0" fontId="205" fillId="0" borderId="16" applyNumberFormat="0" applyFill="0" applyAlignment="0" applyProtection="0">
      <alignment vertical="center"/>
    </xf>
    <xf numFmtId="0" fontId="205" fillId="0" borderId="16" applyNumberFormat="0" applyFill="0" applyAlignment="0" applyProtection="0">
      <alignment vertical="center"/>
    </xf>
    <xf numFmtId="0" fontId="205" fillId="0" borderId="16" applyNumberFormat="0" applyFill="0" applyAlignment="0" applyProtection="0">
      <alignment vertical="center"/>
    </xf>
    <xf numFmtId="0" fontId="205" fillId="0" borderId="16" applyNumberFormat="0" applyFill="0" applyAlignment="0" applyProtection="0">
      <alignment vertical="center"/>
    </xf>
    <xf numFmtId="0" fontId="205" fillId="0" borderId="16" applyNumberFormat="0" applyFill="0" applyAlignment="0" applyProtection="0">
      <alignment vertical="center"/>
    </xf>
    <xf numFmtId="0" fontId="205" fillId="0" borderId="16" applyNumberFormat="0" applyFill="0" applyAlignment="0" applyProtection="0">
      <alignment vertical="center"/>
    </xf>
    <xf numFmtId="0" fontId="205" fillId="0" borderId="16" applyNumberFormat="0" applyFill="0" applyAlignment="0" applyProtection="0">
      <alignment vertical="center"/>
    </xf>
    <xf numFmtId="0" fontId="205" fillId="0" borderId="16" applyNumberFormat="0" applyFill="0" applyAlignment="0" applyProtection="0">
      <alignment vertical="center"/>
    </xf>
    <xf numFmtId="0" fontId="205" fillId="0" borderId="16" applyNumberFormat="0" applyFill="0" applyAlignment="0" applyProtection="0">
      <alignment vertical="center"/>
    </xf>
    <xf numFmtId="0" fontId="205" fillId="0" borderId="16" applyNumberFormat="0" applyFill="0" applyAlignment="0" applyProtection="0">
      <alignment vertical="center"/>
    </xf>
    <xf numFmtId="0" fontId="205" fillId="0" borderId="16" applyNumberFormat="0" applyFill="0" applyAlignment="0" applyProtection="0">
      <alignment vertical="center"/>
    </xf>
    <xf numFmtId="0" fontId="205" fillId="0" borderId="16" applyNumberFormat="0" applyFill="0" applyAlignment="0" applyProtection="0">
      <alignment vertical="center"/>
    </xf>
    <xf numFmtId="0" fontId="205" fillId="0" borderId="16" applyNumberFormat="0" applyFill="0" applyAlignment="0" applyProtection="0">
      <alignment vertical="center"/>
    </xf>
    <xf numFmtId="0" fontId="205" fillId="0" borderId="16" applyNumberFormat="0" applyFill="0" applyAlignment="0" applyProtection="0">
      <alignment vertical="center"/>
    </xf>
    <xf numFmtId="0" fontId="205" fillId="0" borderId="16" applyNumberFormat="0" applyFill="0" applyAlignment="0" applyProtection="0">
      <alignment vertical="center"/>
    </xf>
    <xf numFmtId="0" fontId="205" fillId="0" borderId="16" applyNumberFormat="0" applyFill="0" applyAlignment="0" applyProtection="0">
      <alignment vertical="center"/>
    </xf>
    <xf numFmtId="0" fontId="205" fillId="0" borderId="16" applyNumberFormat="0" applyFill="0" applyAlignment="0" applyProtection="0">
      <alignment vertical="center"/>
    </xf>
    <xf numFmtId="0" fontId="205" fillId="0" borderId="16" applyNumberFormat="0" applyFill="0" applyAlignment="0" applyProtection="0">
      <alignment vertical="center"/>
    </xf>
    <xf numFmtId="0" fontId="205" fillId="0" borderId="16" applyNumberFormat="0" applyFill="0" applyAlignment="0" applyProtection="0">
      <alignment vertical="center"/>
    </xf>
    <xf numFmtId="0" fontId="205" fillId="0" borderId="16" applyNumberFormat="0" applyFill="0" applyAlignment="0" applyProtection="0">
      <alignment vertical="center"/>
    </xf>
    <xf numFmtId="0" fontId="205" fillId="0" borderId="16" applyNumberFormat="0" applyFill="0" applyAlignment="0" applyProtection="0">
      <alignment vertical="center"/>
    </xf>
    <xf numFmtId="0" fontId="205" fillId="0" borderId="16" applyNumberFormat="0" applyFill="0" applyAlignment="0" applyProtection="0">
      <alignment vertical="center"/>
    </xf>
    <xf numFmtId="0" fontId="205" fillId="0" borderId="16" applyNumberFormat="0" applyFill="0" applyAlignment="0" applyProtection="0">
      <alignment vertical="center"/>
    </xf>
    <xf numFmtId="0" fontId="205" fillId="0" borderId="16" applyNumberFormat="0" applyFill="0" applyAlignment="0" applyProtection="0">
      <alignment vertical="center"/>
    </xf>
    <xf numFmtId="0" fontId="205" fillId="0" borderId="16" applyNumberFormat="0" applyFill="0" applyAlignment="0" applyProtection="0">
      <alignment vertical="center"/>
    </xf>
    <xf numFmtId="0" fontId="205" fillId="0" borderId="16" applyNumberFormat="0" applyFill="0" applyAlignment="0" applyProtection="0">
      <alignment vertical="center"/>
    </xf>
    <xf numFmtId="0" fontId="205" fillId="0" borderId="16" applyNumberFormat="0" applyFill="0" applyAlignment="0" applyProtection="0">
      <alignment vertical="center"/>
    </xf>
    <xf numFmtId="0" fontId="205" fillId="0" borderId="16" applyNumberFormat="0" applyFill="0" applyAlignment="0" applyProtection="0">
      <alignment vertical="center"/>
    </xf>
    <xf numFmtId="0" fontId="205" fillId="0" borderId="16" applyNumberFormat="0" applyFill="0" applyAlignment="0" applyProtection="0">
      <alignment vertical="center"/>
    </xf>
    <xf numFmtId="0" fontId="205" fillId="0" borderId="16" applyNumberFormat="0" applyFill="0" applyAlignment="0" applyProtection="0">
      <alignment vertical="center"/>
    </xf>
    <xf numFmtId="0" fontId="205" fillId="0" borderId="16" applyNumberFormat="0" applyFill="0" applyAlignment="0" applyProtection="0">
      <alignment vertical="center"/>
    </xf>
    <xf numFmtId="0" fontId="205" fillId="0" borderId="16" applyNumberFormat="0" applyFill="0" applyAlignment="0" applyProtection="0">
      <alignment vertical="center"/>
    </xf>
    <xf numFmtId="0" fontId="205" fillId="0" borderId="16" applyNumberFormat="0" applyFill="0" applyAlignment="0" applyProtection="0">
      <alignment vertical="center"/>
    </xf>
    <xf numFmtId="0" fontId="205" fillId="0" borderId="16" applyNumberFormat="0" applyFill="0" applyAlignment="0" applyProtection="0">
      <alignment vertical="center"/>
    </xf>
    <xf numFmtId="0" fontId="205" fillId="0" borderId="16" applyNumberFormat="0" applyFill="0" applyAlignment="0" applyProtection="0">
      <alignment vertical="center"/>
    </xf>
    <xf numFmtId="0" fontId="205" fillId="0" borderId="16" applyNumberFormat="0" applyFill="0" applyAlignment="0" applyProtection="0">
      <alignment vertical="center"/>
    </xf>
    <xf numFmtId="0" fontId="205" fillId="0" borderId="16" applyNumberFormat="0" applyFill="0" applyAlignment="0" applyProtection="0">
      <alignment vertical="center"/>
    </xf>
    <xf numFmtId="0" fontId="205" fillId="0" borderId="16" applyNumberFormat="0" applyFill="0" applyAlignment="0" applyProtection="0">
      <alignment vertical="center"/>
    </xf>
    <xf numFmtId="0" fontId="205" fillId="0" borderId="16" applyNumberFormat="0" applyFill="0" applyAlignment="0" applyProtection="0">
      <alignment vertical="center"/>
    </xf>
    <xf numFmtId="0" fontId="205" fillId="0" borderId="16" applyNumberFormat="0" applyFill="0" applyAlignment="0" applyProtection="0">
      <alignment vertical="center"/>
    </xf>
    <xf numFmtId="0" fontId="205" fillId="0" borderId="16" applyNumberFormat="0" applyFill="0" applyAlignment="0" applyProtection="0">
      <alignment vertical="center"/>
    </xf>
    <xf numFmtId="0" fontId="205" fillId="0" borderId="16" applyNumberFormat="0" applyFill="0" applyAlignment="0" applyProtection="0">
      <alignment vertical="center"/>
    </xf>
    <xf numFmtId="0" fontId="205" fillId="0" borderId="16" applyNumberFormat="0" applyFill="0" applyAlignment="0" applyProtection="0">
      <alignment vertical="center"/>
    </xf>
    <xf numFmtId="0" fontId="205" fillId="0" borderId="16" applyNumberFormat="0" applyFill="0" applyAlignment="0" applyProtection="0">
      <alignment vertical="center"/>
    </xf>
    <xf numFmtId="0" fontId="205" fillId="0" borderId="16" applyNumberFormat="0" applyFill="0" applyAlignment="0" applyProtection="0">
      <alignment vertical="center"/>
    </xf>
    <xf numFmtId="0" fontId="205" fillId="0" borderId="16" applyNumberFormat="0" applyFill="0" applyAlignment="0" applyProtection="0">
      <alignment vertical="center"/>
    </xf>
    <xf numFmtId="0" fontId="205" fillId="0" borderId="16" applyNumberFormat="0" applyFill="0" applyAlignment="0" applyProtection="0">
      <alignment vertical="center"/>
    </xf>
    <xf numFmtId="0" fontId="205" fillId="0" borderId="16" applyNumberFormat="0" applyFill="0" applyAlignment="0" applyProtection="0">
      <alignment vertical="center"/>
    </xf>
    <xf numFmtId="0" fontId="205" fillId="0" borderId="16" applyNumberFormat="0" applyFill="0" applyAlignment="0" applyProtection="0">
      <alignment vertical="center"/>
    </xf>
    <xf numFmtId="0" fontId="205" fillId="0" borderId="16" applyNumberFormat="0" applyFill="0" applyAlignment="0" applyProtection="0">
      <alignment vertical="center"/>
    </xf>
    <xf numFmtId="0" fontId="205" fillId="0" borderId="16" applyNumberFormat="0" applyFill="0" applyAlignment="0" applyProtection="0">
      <alignment vertical="center"/>
    </xf>
    <xf numFmtId="0" fontId="205" fillId="0" borderId="16" applyNumberFormat="0" applyFill="0" applyAlignment="0" applyProtection="0">
      <alignment vertical="center"/>
    </xf>
    <xf numFmtId="0" fontId="205" fillId="0" borderId="16" applyNumberFormat="0" applyFill="0" applyAlignment="0" applyProtection="0">
      <alignment vertical="center"/>
    </xf>
    <xf numFmtId="0" fontId="205" fillId="0" borderId="16" applyNumberFormat="0" applyFill="0" applyAlignment="0" applyProtection="0">
      <alignment vertical="center"/>
    </xf>
    <xf numFmtId="0" fontId="205" fillId="0" borderId="16" applyNumberFormat="0" applyFill="0" applyAlignment="0" applyProtection="0">
      <alignment vertical="center"/>
    </xf>
    <xf numFmtId="0" fontId="205" fillId="0" borderId="16" applyNumberFormat="0" applyFill="0" applyAlignment="0" applyProtection="0">
      <alignment vertical="center"/>
    </xf>
    <xf numFmtId="0" fontId="205" fillId="0" borderId="16" applyNumberFormat="0" applyFill="0" applyAlignment="0" applyProtection="0">
      <alignment vertical="center"/>
    </xf>
    <xf numFmtId="0" fontId="205" fillId="0" borderId="16" applyNumberFormat="0" applyFill="0" applyAlignment="0" applyProtection="0">
      <alignment vertical="center"/>
    </xf>
    <xf numFmtId="0" fontId="205" fillId="0" borderId="16" applyNumberFormat="0" applyFill="0" applyAlignment="0" applyProtection="0">
      <alignment vertical="center"/>
    </xf>
    <xf numFmtId="0" fontId="205" fillId="0" borderId="16" applyNumberFormat="0" applyFill="0" applyAlignment="0" applyProtection="0">
      <alignment vertical="center"/>
    </xf>
    <xf numFmtId="0" fontId="205" fillId="0" borderId="16" applyNumberFormat="0" applyFill="0" applyAlignment="0" applyProtection="0">
      <alignment vertical="center"/>
    </xf>
    <xf numFmtId="0" fontId="205" fillId="0" borderId="16" applyNumberFormat="0" applyFill="0" applyAlignment="0" applyProtection="0">
      <alignment vertical="center"/>
    </xf>
    <xf numFmtId="0" fontId="205" fillId="0" borderId="16" applyNumberFormat="0" applyFill="0" applyAlignment="0" applyProtection="0">
      <alignment vertical="center"/>
    </xf>
    <xf numFmtId="0" fontId="205" fillId="0" borderId="16" applyNumberFormat="0" applyFill="0" applyAlignment="0" applyProtection="0">
      <alignment vertical="center"/>
    </xf>
    <xf numFmtId="0" fontId="205" fillId="0" borderId="16" applyNumberFormat="0" applyFill="0" applyAlignment="0" applyProtection="0">
      <alignment vertical="center"/>
    </xf>
    <xf numFmtId="0" fontId="205" fillId="0" borderId="16" applyNumberFormat="0" applyFill="0" applyAlignment="0" applyProtection="0">
      <alignment vertical="center"/>
    </xf>
    <xf numFmtId="0" fontId="205" fillId="0" borderId="16" applyNumberFormat="0" applyFill="0" applyAlignment="0" applyProtection="0">
      <alignment vertical="center"/>
    </xf>
    <xf numFmtId="0" fontId="205" fillId="0" borderId="16" applyNumberFormat="0" applyFill="0" applyAlignment="0" applyProtection="0">
      <alignment vertical="center"/>
    </xf>
    <xf numFmtId="0" fontId="205" fillId="0" borderId="16" applyNumberFormat="0" applyFill="0" applyAlignment="0" applyProtection="0">
      <alignment vertical="center"/>
    </xf>
    <xf numFmtId="0" fontId="205" fillId="0" borderId="16" applyNumberFormat="0" applyFill="0" applyAlignment="0" applyProtection="0">
      <alignment vertical="center"/>
    </xf>
    <xf numFmtId="0" fontId="205" fillId="0" borderId="16" applyNumberFormat="0" applyFill="0" applyAlignment="0" applyProtection="0">
      <alignment vertical="center"/>
    </xf>
    <xf numFmtId="0" fontId="205" fillId="0" borderId="16" applyNumberFormat="0" applyFill="0" applyAlignment="0" applyProtection="0">
      <alignment vertical="center"/>
    </xf>
    <xf numFmtId="0" fontId="205" fillId="0" borderId="16" applyNumberFormat="0" applyFill="0" applyAlignment="0" applyProtection="0">
      <alignment vertical="center"/>
    </xf>
    <xf numFmtId="0" fontId="205" fillId="0" borderId="16" applyNumberFormat="0" applyFill="0" applyAlignment="0" applyProtection="0">
      <alignment vertical="center"/>
    </xf>
    <xf numFmtId="0" fontId="205" fillId="0" borderId="16" applyNumberFormat="0" applyFill="0" applyAlignment="0" applyProtection="0">
      <alignment vertical="center"/>
    </xf>
    <xf numFmtId="0" fontId="205" fillId="0" borderId="16" applyNumberFormat="0" applyFill="0" applyAlignment="0" applyProtection="0">
      <alignment vertical="center"/>
    </xf>
    <xf numFmtId="0" fontId="205" fillId="0" borderId="16" applyNumberFormat="0" applyFill="0" applyAlignment="0" applyProtection="0">
      <alignment vertical="center"/>
    </xf>
    <xf numFmtId="0" fontId="205" fillId="0" borderId="16" applyNumberFormat="0" applyFill="0" applyAlignment="0" applyProtection="0">
      <alignment vertical="center"/>
    </xf>
    <xf numFmtId="0" fontId="205" fillId="0" borderId="16" applyNumberFormat="0" applyFill="0" applyAlignment="0" applyProtection="0">
      <alignment vertical="center"/>
    </xf>
    <xf numFmtId="0" fontId="205" fillId="0" borderId="16" applyNumberFormat="0" applyFill="0" applyAlignment="0" applyProtection="0">
      <alignment vertical="center"/>
    </xf>
    <xf numFmtId="0" fontId="205" fillId="0" borderId="16" applyNumberFormat="0" applyFill="0" applyAlignment="0" applyProtection="0">
      <alignment vertical="center"/>
    </xf>
    <xf numFmtId="0" fontId="205" fillId="0" borderId="16" applyNumberFormat="0" applyFill="0" applyAlignment="0" applyProtection="0">
      <alignment vertical="center"/>
    </xf>
    <xf numFmtId="0" fontId="205" fillId="0" borderId="16" applyNumberFormat="0" applyFill="0" applyAlignment="0" applyProtection="0">
      <alignment vertical="center"/>
    </xf>
    <xf numFmtId="0" fontId="205" fillId="0" borderId="16" applyNumberFormat="0" applyFill="0" applyAlignment="0" applyProtection="0">
      <alignment vertical="center"/>
    </xf>
    <xf numFmtId="0" fontId="205" fillId="0" borderId="16" applyNumberFormat="0" applyFill="0" applyAlignment="0" applyProtection="0">
      <alignment vertical="center"/>
    </xf>
    <xf numFmtId="0" fontId="205" fillId="0" borderId="16" applyNumberFormat="0" applyFill="0" applyAlignment="0" applyProtection="0">
      <alignment vertical="center"/>
    </xf>
    <xf numFmtId="0" fontId="205" fillId="0" borderId="16" applyNumberFormat="0" applyFill="0" applyAlignment="0" applyProtection="0">
      <alignment vertical="center"/>
    </xf>
    <xf numFmtId="0" fontId="205" fillId="0" borderId="16" applyNumberFormat="0" applyFill="0" applyAlignment="0" applyProtection="0">
      <alignment vertical="center"/>
    </xf>
    <xf numFmtId="0" fontId="205" fillId="0" borderId="16" applyNumberFormat="0" applyFill="0" applyAlignment="0" applyProtection="0">
      <alignment vertical="center"/>
    </xf>
    <xf numFmtId="0" fontId="205" fillId="0" borderId="16" applyNumberFormat="0" applyFill="0" applyAlignment="0" applyProtection="0">
      <alignment vertical="center"/>
    </xf>
    <xf numFmtId="0" fontId="205" fillId="0" borderId="16" applyNumberFormat="0" applyFill="0" applyAlignment="0" applyProtection="0">
      <alignment vertical="center"/>
    </xf>
    <xf numFmtId="0" fontId="205" fillId="0" borderId="16" applyNumberFormat="0" applyFill="0" applyAlignment="0" applyProtection="0">
      <alignment vertical="center"/>
    </xf>
    <xf numFmtId="0" fontId="205" fillId="0" borderId="16" applyNumberFormat="0" applyFill="0" applyAlignment="0" applyProtection="0">
      <alignment vertical="center"/>
    </xf>
    <xf numFmtId="0" fontId="205" fillId="0" borderId="16" applyNumberFormat="0" applyFill="0" applyAlignment="0" applyProtection="0">
      <alignment vertical="center"/>
    </xf>
    <xf numFmtId="0" fontId="205" fillId="0" borderId="16" applyNumberFormat="0" applyFill="0" applyAlignment="0" applyProtection="0">
      <alignment vertical="center"/>
    </xf>
    <xf numFmtId="0" fontId="205" fillId="0" borderId="16" applyNumberFormat="0" applyFill="0" applyAlignment="0" applyProtection="0">
      <alignment vertical="center"/>
    </xf>
    <xf numFmtId="0" fontId="205" fillId="0" borderId="16" applyNumberFormat="0" applyFill="0" applyAlignment="0" applyProtection="0">
      <alignment vertical="center"/>
    </xf>
    <xf numFmtId="0" fontId="205" fillId="0" borderId="16" applyNumberFormat="0" applyFill="0" applyAlignment="0" applyProtection="0">
      <alignment vertical="center"/>
    </xf>
    <xf numFmtId="0" fontId="205" fillId="0" borderId="16" applyNumberFormat="0" applyFill="0" applyAlignment="0" applyProtection="0">
      <alignment vertical="center"/>
    </xf>
    <xf numFmtId="0" fontId="205" fillId="0" borderId="16" applyNumberFormat="0" applyFill="0" applyAlignment="0" applyProtection="0">
      <alignment vertical="center"/>
    </xf>
    <xf numFmtId="0" fontId="205" fillId="0" borderId="16" applyNumberFormat="0" applyFill="0" applyAlignment="0" applyProtection="0">
      <alignment vertical="center"/>
    </xf>
    <xf numFmtId="0" fontId="205" fillId="0" borderId="16" applyNumberFormat="0" applyFill="0" applyAlignment="0" applyProtection="0">
      <alignment vertical="center"/>
    </xf>
    <xf numFmtId="0" fontId="205" fillId="0" borderId="16" applyNumberFormat="0" applyFill="0" applyAlignment="0" applyProtection="0">
      <alignment vertical="center"/>
    </xf>
    <xf numFmtId="0" fontId="205" fillId="0" borderId="16" applyNumberFormat="0" applyFill="0" applyAlignment="0" applyProtection="0">
      <alignment vertical="center"/>
    </xf>
    <xf numFmtId="0" fontId="205" fillId="0" borderId="16" applyNumberFormat="0" applyFill="0" applyAlignment="0" applyProtection="0">
      <alignment vertical="center"/>
    </xf>
    <xf numFmtId="0" fontId="205" fillId="0" borderId="16" applyNumberFormat="0" applyFill="0" applyAlignment="0" applyProtection="0">
      <alignment vertical="center"/>
    </xf>
    <xf numFmtId="0" fontId="205" fillId="0" borderId="16" applyNumberFormat="0" applyFill="0" applyAlignment="0" applyProtection="0">
      <alignment vertical="center"/>
    </xf>
    <xf numFmtId="0" fontId="205" fillId="0" borderId="16" applyNumberFormat="0" applyFill="0" applyAlignment="0" applyProtection="0">
      <alignment vertical="center"/>
    </xf>
    <xf numFmtId="0" fontId="205" fillId="0" borderId="16" applyNumberFormat="0" applyFill="0" applyAlignment="0" applyProtection="0">
      <alignment vertical="center"/>
    </xf>
    <xf numFmtId="0" fontId="205" fillId="0" borderId="16" applyNumberFormat="0" applyFill="0" applyAlignment="0" applyProtection="0">
      <alignment vertical="center"/>
    </xf>
    <xf numFmtId="0" fontId="205" fillId="0" borderId="16" applyNumberFormat="0" applyFill="0" applyAlignment="0" applyProtection="0">
      <alignment vertical="center"/>
    </xf>
    <xf numFmtId="0" fontId="205" fillId="0" borderId="16" applyNumberFormat="0" applyFill="0" applyAlignment="0" applyProtection="0">
      <alignment vertical="center"/>
    </xf>
    <xf numFmtId="0" fontId="205" fillId="0" borderId="16" applyNumberFormat="0" applyFill="0" applyAlignment="0" applyProtection="0">
      <alignment vertical="center"/>
    </xf>
    <xf numFmtId="0" fontId="205" fillId="0" borderId="16" applyNumberFormat="0" applyFill="0" applyAlignment="0" applyProtection="0">
      <alignment vertical="center"/>
    </xf>
    <xf numFmtId="0" fontId="205" fillId="0" borderId="16" applyNumberFormat="0" applyFill="0" applyAlignment="0" applyProtection="0">
      <alignment vertical="center"/>
    </xf>
    <xf numFmtId="0" fontId="205" fillId="0" borderId="16" applyNumberFormat="0" applyFill="0" applyAlignment="0" applyProtection="0">
      <alignment vertical="center"/>
    </xf>
    <xf numFmtId="0" fontId="205" fillId="0" borderId="16" applyNumberFormat="0" applyFill="0" applyAlignment="0" applyProtection="0">
      <alignment vertical="center"/>
    </xf>
    <xf numFmtId="0" fontId="205" fillId="0" borderId="16" applyNumberFormat="0" applyFill="0" applyAlignment="0" applyProtection="0">
      <alignment vertical="center"/>
    </xf>
    <xf numFmtId="0" fontId="205" fillId="0" borderId="16" applyNumberFormat="0" applyFill="0" applyAlignment="0" applyProtection="0">
      <alignment vertical="center"/>
    </xf>
    <xf numFmtId="0" fontId="205" fillId="0" borderId="16" applyNumberFormat="0" applyFill="0" applyAlignment="0" applyProtection="0">
      <alignment vertical="center"/>
    </xf>
    <xf numFmtId="0" fontId="205" fillId="0" borderId="16" applyNumberFormat="0" applyFill="0" applyAlignment="0" applyProtection="0">
      <alignment vertical="center"/>
    </xf>
    <xf numFmtId="0" fontId="205" fillId="0" borderId="16" applyNumberFormat="0" applyFill="0" applyAlignment="0" applyProtection="0">
      <alignment vertical="center"/>
    </xf>
    <xf numFmtId="0" fontId="205" fillId="0" borderId="16" applyNumberFormat="0" applyFill="0" applyAlignment="0" applyProtection="0">
      <alignment vertical="center"/>
    </xf>
    <xf numFmtId="0" fontId="205" fillId="0" borderId="16" applyNumberFormat="0" applyFill="0" applyAlignment="0" applyProtection="0">
      <alignment vertical="center"/>
    </xf>
    <xf numFmtId="0" fontId="205" fillId="0" borderId="16" applyNumberFormat="0" applyFill="0" applyAlignment="0" applyProtection="0">
      <alignment vertical="center"/>
    </xf>
    <xf numFmtId="0" fontId="205" fillId="0" borderId="16" applyNumberFormat="0" applyFill="0" applyAlignment="0" applyProtection="0">
      <alignment vertical="center"/>
    </xf>
    <xf numFmtId="0" fontId="205" fillId="0" borderId="16" applyNumberFormat="0" applyFill="0" applyAlignment="0" applyProtection="0">
      <alignment vertical="center"/>
    </xf>
    <xf numFmtId="0" fontId="205" fillId="0" borderId="16" applyNumberFormat="0" applyFill="0" applyAlignment="0" applyProtection="0">
      <alignment vertical="center"/>
    </xf>
    <xf numFmtId="0" fontId="205" fillId="0" borderId="16" applyNumberFormat="0" applyFill="0" applyAlignment="0" applyProtection="0">
      <alignment vertical="center"/>
    </xf>
    <xf numFmtId="0" fontId="205" fillId="0" borderId="16" applyNumberFormat="0" applyFill="0" applyAlignment="0" applyProtection="0">
      <alignment vertical="center"/>
    </xf>
    <xf numFmtId="0" fontId="205" fillId="0" borderId="16" applyNumberFormat="0" applyFill="0" applyAlignment="0" applyProtection="0">
      <alignment vertical="center"/>
    </xf>
    <xf numFmtId="0" fontId="205" fillId="0" borderId="16" applyNumberFormat="0" applyFill="0" applyAlignment="0" applyProtection="0">
      <alignment vertical="center"/>
    </xf>
    <xf numFmtId="0" fontId="205" fillId="0" borderId="16" applyNumberFormat="0" applyFill="0" applyAlignment="0" applyProtection="0">
      <alignment vertical="center"/>
    </xf>
    <xf numFmtId="0" fontId="205" fillId="0" borderId="16" applyNumberFormat="0" applyFill="0" applyAlignment="0" applyProtection="0">
      <alignment vertical="center"/>
    </xf>
    <xf numFmtId="0" fontId="205" fillId="0" borderId="16" applyNumberFormat="0" applyFill="0" applyAlignment="0" applyProtection="0">
      <alignment vertical="center"/>
    </xf>
    <xf numFmtId="0" fontId="205" fillId="0" borderId="16" applyNumberFormat="0" applyFill="0" applyAlignment="0" applyProtection="0">
      <alignment vertical="center"/>
    </xf>
    <xf numFmtId="0" fontId="205" fillId="0" borderId="16" applyNumberFormat="0" applyFill="0" applyAlignment="0" applyProtection="0">
      <alignment vertical="center"/>
    </xf>
    <xf numFmtId="0" fontId="205" fillId="0" borderId="16" applyNumberFormat="0" applyFill="0" applyAlignment="0" applyProtection="0">
      <alignment vertical="center"/>
    </xf>
    <xf numFmtId="0" fontId="205" fillId="0" borderId="16" applyNumberFormat="0" applyFill="0" applyAlignment="0" applyProtection="0">
      <alignment vertical="center"/>
    </xf>
    <xf numFmtId="0" fontId="205" fillId="0" borderId="16" applyNumberFormat="0" applyFill="0" applyAlignment="0" applyProtection="0">
      <alignment vertical="center"/>
    </xf>
    <xf numFmtId="0" fontId="205" fillId="0" borderId="16" applyNumberFormat="0" applyFill="0" applyAlignment="0" applyProtection="0">
      <alignment vertical="center"/>
    </xf>
    <xf numFmtId="0" fontId="205" fillId="0" borderId="16" applyNumberFormat="0" applyFill="0" applyAlignment="0" applyProtection="0">
      <alignment vertical="center"/>
    </xf>
    <xf numFmtId="0" fontId="205" fillId="0" borderId="16" applyNumberFormat="0" applyFill="0" applyAlignment="0" applyProtection="0">
      <alignment vertical="center"/>
    </xf>
    <xf numFmtId="0" fontId="205" fillId="0" borderId="16" applyNumberFormat="0" applyFill="0" applyAlignment="0" applyProtection="0">
      <alignment vertical="center"/>
    </xf>
    <xf numFmtId="0" fontId="205" fillId="0" borderId="16" applyNumberFormat="0" applyFill="0" applyAlignment="0" applyProtection="0">
      <alignment vertical="center"/>
    </xf>
    <xf numFmtId="0" fontId="205" fillId="0" borderId="16" applyNumberFormat="0" applyFill="0" applyAlignment="0" applyProtection="0">
      <alignment vertical="center"/>
    </xf>
    <xf numFmtId="0" fontId="205" fillId="0" borderId="16" applyNumberFormat="0" applyFill="0" applyAlignment="0" applyProtection="0">
      <alignment vertical="center"/>
    </xf>
    <xf numFmtId="0" fontId="205" fillId="0" borderId="16" applyNumberFormat="0" applyFill="0" applyAlignment="0" applyProtection="0">
      <alignment vertical="center"/>
    </xf>
    <xf numFmtId="0" fontId="205" fillId="0" borderId="16" applyNumberFormat="0" applyFill="0" applyAlignment="0" applyProtection="0">
      <alignment vertical="center"/>
    </xf>
    <xf numFmtId="0" fontId="205" fillId="0" borderId="16" applyNumberFormat="0" applyFill="0" applyAlignment="0" applyProtection="0">
      <alignment vertical="center"/>
    </xf>
    <xf numFmtId="0" fontId="205" fillId="0" borderId="16" applyNumberFormat="0" applyFill="0" applyAlignment="0" applyProtection="0">
      <alignment vertical="center"/>
    </xf>
    <xf numFmtId="0" fontId="205" fillId="0" borderId="16" applyNumberFormat="0" applyFill="0" applyAlignment="0" applyProtection="0">
      <alignment vertical="center"/>
    </xf>
    <xf numFmtId="0" fontId="205" fillId="0" borderId="16" applyNumberFormat="0" applyFill="0" applyAlignment="0" applyProtection="0">
      <alignment vertical="center"/>
    </xf>
    <xf numFmtId="0" fontId="205" fillId="0" borderId="16" applyNumberFormat="0" applyFill="0" applyAlignment="0" applyProtection="0">
      <alignment vertical="center"/>
    </xf>
    <xf numFmtId="0" fontId="205" fillId="0" borderId="16" applyNumberFormat="0" applyFill="0" applyAlignment="0" applyProtection="0">
      <alignment vertical="center"/>
    </xf>
    <xf numFmtId="0" fontId="205" fillId="0" borderId="16" applyNumberFormat="0" applyFill="0" applyAlignment="0" applyProtection="0">
      <alignment vertical="center"/>
    </xf>
    <xf numFmtId="0" fontId="205" fillId="0" borderId="16" applyNumberFormat="0" applyFill="0" applyAlignment="0" applyProtection="0">
      <alignment vertical="center"/>
    </xf>
    <xf numFmtId="0" fontId="205" fillId="0" borderId="16" applyNumberFormat="0" applyFill="0" applyAlignment="0" applyProtection="0">
      <alignment vertical="center"/>
    </xf>
    <xf numFmtId="0" fontId="205" fillId="0" borderId="16" applyNumberFormat="0" applyFill="0" applyAlignment="0" applyProtection="0">
      <alignment vertical="center"/>
    </xf>
    <xf numFmtId="0" fontId="205" fillId="0" borderId="16" applyNumberFormat="0" applyFill="0" applyAlignment="0" applyProtection="0">
      <alignment vertical="center"/>
    </xf>
    <xf numFmtId="0" fontId="205" fillId="0" borderId="16" applyNumberFormat="0" applyFill="0" applyAlignment="0" applyProtection="0">
      <alignment vertical="center"/>
    </xf>
    <xf numFmtId="0" fontId="205" fillId="0" borderId="16" applyNumberFormat="0" applyFill="0" applyAlignment="0" applyProtection="0">
      <alignment vertical="center"/>
    </xf>
    <xf numFmtId="0" fontId="205" fillId="0" borderId="16" applyNumberFormat="0" applyFill="0" applyAlignment="0" applyProtection="0">
      <alignment vertical="center"/>
    </xf>
    <xf numFmtId="0" fontId="205" fillId="0" borderId="16" applyNumberFormat="0" applyFill="0" applyAlignment="0" applyProtection="0">
      <alignment vertical="center"/>
    </xf>
    <xf numFmtId="0" fontId="205" fillId="0" borderId="16" applyNumberFormat="0" applyFill="0" applyAlignment="0" applyProtection="0">
      <alignment vertical="center"/>
    </xf>
    <xf numFmtId="0" fontId="205" fillId="0" borderId="16" applyNumberFormat="0" applyFill="0" applyAlignment="0" applyProtection="0">
      <alignment vertical="center"/>
    </xf>
    <xf numFmtId="0" fontId="205" fillId="0" borderId="16" applyNumberFormat="0" applyFill="0" applyAlignment="0" applyProtection="0">
      <alignment vertical="center"/>
    </xf>
    <xf numFmtId="0" fontId="205" fillId="0" borderId="16" applyNumberFormat="0" applyFill="0" applyAlignment="0" applyProtection="0">
      <alignment vertical="center"/>
    </xf>
    <xf numFmtId="0" fontId="205" fillId="0" borderId="16" applyNumberFormat="0" applyFill="0" applyAlignment="0" applyProtection="0">
      <alignment vertical="center"/>
    </xf>
    <xf numFmtId="0" fontId="205" fillId="0" borderId="16" applyNumberFormat="0" applyFill="0" applyAlignment="0" applyProtection="0">
      <alignment vertical="center"/>
    </xf>
    <xf numFmtId="0" fontId="205" fillId="0" borderId="16" applyNumberFormat="0" applyFill="0" applyAlignment="0" applyProtection="0">
      <alignment vertical="center"/>
    </xf>
    <xf numFmtId="0" fontId="205" fillId="0" borderId="16" applyNumberFormat="0" applyFill="0" applyAlignment="0" applyProtection="0">
      <alignment vertical="center"/>
    </xf>
    <xf numFmtId="0" fontId="205" fillId="0" borderId="16" applyNumberFormat="0" applyFill="0" applyAlignment="0" applyProtection="0">
      <alignment vertical="center"/>
    </xf>
    <xf numFmtId="0" fontId="205" fillId="0" borderId="16" applyNumberFormat="0" applyFill="0" applyAlignment="0" applyProtection="0">
      <alignment vertical="center"/>
    </xf>
    <xf numFmtId="0" fontId="205" fillId="0" borderId="16" applyNumberFormat="0" applyFill="0" applyAlignment="0" applyProtection="0">
      <alignment vertical="center"/>
    </xf>
    <xf numFmtId="0" fontId="205" fillId="0" borderId="16" applyNumberFormat="0" applyFill="0" applyAlignment="0" applyProtection="0">
      <alignment vertical="center"/>
    </xf>
    <xf numFmtId="0" fontId="205" fillId="0" borderId="16" applyNumberFormat="0" applyFill="0" applyAlignment="0" applyProtection="0">
      <alignment vertical="center"/>
    </xf>
    <xf numFmtId="0" fontId="205" fillId="0" borderId="16" applyNumberFormat="0" applyFill="0" applyAlignment="0" applyProtection="0">
      <alignment vertical="center"/>
    </xf>
    <xf numFmtId="0" fontId="205" fillId="0" borderId="16" applyNumberFormat="0" applyFill="0" applyAlignment="0" applyProtection="0">
      <alignment vertical="center"/>
    </xf>
    <xf numFmtId="0" fontId="205" fillId="0" borderId="16" applyNumberFormat="0" applyFill="0" applyAlignment="0" applyProtection="0">
      <alignment vertical="center"/>
    </xf>
    <xf numFmtId="0" fontId="205" fillId="0" borderId="16" applyNumberFormat="0" applyFill="0" applyAlignment="0" applyProtection="0">
      <alignment vertical="center"/>
    </xf>
    <xf numFmtId="0" fontId="205" fillId="0" borderId="16" applyNumberFormat="0" applyFill="0" applyAlignment="0" applyProtection="0">
      <alignment vertical="center"/>
    </xf>
    <xf numFmtId="0" fontId="205" fillId="0" borderId="16" applyNumberFormat="0" applyFill="0" applyAlignment="0" applyProtection="0">
      <alignment vertical="center"/>
    </xf>
    <xf numFmtId="0" fontId="205" fillId="0" borderId="16" applyNumberFormat="0" applyFill="0" applyAlignment="0" applyProtection="0">
      <alignment vertical="center"/>
    </xf>
    <xf numFmtId="0" fontId="205" fillId="0" borderId="16" applyNumberFormat="0" applyFill="0" applyAlignment="0" applyProtection="0">
      <alignment vertical="center"/>
    </xf>
    <xf numFmtId="0" fontId="205" fillId="0" borderId="16" applyNumberFormat="0" applyFill="0" applyAlignment="0" applyProtection="0">
      <alignment vertical="center"/>
    </xf>
    <xf numFmtId="0" fontId="205" fillId="0" borderId="16" applyNumberFormat="0" applyFill="0" applyAlignment="0" applyProtection="0">
      <alignment vertical="center"/>
    </xf>
    <xf numFmtId="0" fontId="205" fillId="0" borderId="16" applyNumberFormat="0" applyFill="0" applyAlignment="0" applyProtection="0">
      <alignment vertical="center"/>
    </xf>
    <xf numFmtId="0" fontId="205" fillId="0" borderId="16" applyNumberFormat="0" applyFill="0" applyAlignment="0" applyProtection="0">
      <alignment vertical="center"/>
    </xf>
    <xf numFmtId="0" fontId="205" fillId="0" borderId="16" applyNumberFormat="0" applyFill="0" applyAlignment="0" applyProtection="0">
      <alignment vertical="center"/>
    </xf>
    <xf numFmtId="0" fontId="205" fillId="0" borderId="16" applyNumberFormat="0" applyFill="0" applyAlignment="0" applyProtection="0">
      <alignment vertical="center"/>
    </xf>
    <xf numFmtId="0" fontId="205" fillId="0" borderId="16" applyNumberFormat="0" applyFill="0" applyAlignment="0" applyProtection="0">
      <alignment vertical="center"/>
    </xf>
    <xf numFmtId="0" fontId="205" fillId="0" borderId="16" applyNumberFormat="0" applyFill="0" applyAlignment="0" applyProtection="0">
      <alignment vertical="center"/>
    </xf>
    <xf numFmtId="0" fontId="205" fillId="0" borderId="16" applyNumberFormat="0" applyFill="0" applyAlignment="0" applyProtection="0">
      <alignment vertical="center"/>
    </xf>
    <xf numFmtId="0" fontId="205" fillId="0" borderId="16" applyNumberFormat="0" applyFill="0" applyAlignment="0" applyProtection="0">
      <alignment vertical="center"/>
    </xf>
    <xf numFmtId="0" fontId="205" fillId="0" borderId="16" applyNumberFormat="0" applyFill="0" applyAlignment="0" applyProtection="0">
      <alignment vertical="center"/>
    </xf>
    <xf numFmtId="0" fontId="205" fillId="0" borderId="16" applyNumberFormat="0" applyFill="0" applyAlignment="0" applyProtection="0">
      <alignment vertical="center"/>
    </xf>
    <xf numFmtId="0" fontId="205" fillId="0" borderId="16" applyNumberFormat="0" applyFill="0" applyAlignment="0" applyProtection="0">
      <alignment vertical="center"/>
    </xf>
    <xf numFmtId="0" fontId="205" fillId="0" borderId="16" applyNumberFormat="0" applyFill="0" applyAlignment="0" applyProtection="0">
      <alignment vertical="center"/>
    </xf>
    <xf numFmtId="0" fontId="205" fillId="0" borderId="16" applyNumberFormat="0" applyFill="0" applyAlignment="0" applyProtection="0">
      <alignment vertical="center"/>
    </xf>
    <xf numFmtId="0" fontId="205" fillId="0" borderId="16" applyNumberFormat="0" applyFill="0" applyAlignment="0" applyProtection="0">
      <alignment vertical="center"/>
    </xf>
    <xf numFmtId="0" fontId="205" fillId="0" borderId="16" applyNumberFormat="0" applyFill="0" applyAlignment="0" applyProtection="0">
      <alignment vertical="center"/>
    </xf>
    <xf numFmtId="0" fontId="205" fillId="0" borderId="16" applyNumberFormat="0" applyFill="0" applyAlignment="0" applyProtection="0">
      <alignment vertical="center"/>
    </xf>
    <xf numFmtId="0" fontId="205" fillId="0" borderId="16" applyNumberFormat="0" applyFill="0" applyAlignment="0" applyProtection="0">
      <alignment vertical="center"/>
    </xf>
    <xf numFmtId="0" fontId="205" fillId="0" borderId="16" applyNumberFormat="0" applyFill="0" applyAlignment="0" applyProtection="0">
      <alignment vertical="center"/>
    </xf>
    <xf numFmtId="0" fontId="205" fillId="0" borderId="16" applyNumberFormat="0" applyFill="0" applyAlignment="0" applyProtection="0">
      <alignment vertical="center"/>
    </xf>
    <xf numFmtId="0" fontId="205" fillId="0" borderId="16" applyNumberFormat="0" applyFill="0" applyAlignment="0" applyProtection="0">
      <alignment vertical="center"/>
    </xf>
    <xf numFmtId="0" fontId="205" fillId="0" borderId="16" applyNumberFormat="0" applyFill="0" applyAlignment="0" applyProtection="0">
      <alignment vertical="center"/>
    </xf>
    <xf numFmtId="0" fontId="205" fillId="0" borderId="16" applyNumberFormat="0" applyFill="0" applyAlignment="0" applyProtection="0">
      <alignment vertical="center"/>
    </xf>
    <xf numFmtId="0" fontId="205" fillId="0" borderId="16" applyNumberFormat="0" applyFill="0" applyAlignment="0" applyProtection="0">
      <alignment vertical="center"/>
    </xf>
    <xf numFmtId="0" fontId="205" fillId="0" borderId="16" applyNumberFormat="0" applyFill="0" applyAlignment="0" applyProtection="0">
      <alignment vertical="center"/>
    </xf>
    <xf numFmtId="0" fontId="205" fillId="0" borderId="16" applyNumberFormat="0" applyFill="0" applyAlignment="0" applyProtection="0">
      <alignment vertical="center"/>
    </xf>
    <xf numFmtId="0" fontId="205" fillId="0" borderId="16" applyNumberFormat="0" applyFill="0" applyAlignment="0" applyProtection="0">
      <alignment vertical="center"/>
    </xf>
    <xf numFmtId="0" fontId="205" fillId="0" borderId="16" applyNumberFormat="0" applyFill="0" applyAlignment="0" applyProtection="0">
      <alignment vertical="center"/>
    </xf>
    <xf numFmtId="0" fontId="205" fillId="0" borderId="16" applyNumberFormat="0" applyFill="0" applyAlignment="0" applyProtection="0">
      <alignment vertical="center"/>
    </xf>
    <xf numFmtId="0" fontId="205" fillId="0" borderId="16" applyNumberFormat="0" applyFill="0" applyAlignment="0" applyProtection="0">
      <alignment vertical="center"/>
    </xf>
    <xf numFmtId="0" fontId="205" fillId="0" borderId="16" applyNumberFormat="0" applyFill="0" applyAlignment="0" applyProtection="0">
      <alignment vertical="center"/>
    </xf>
    <xf numFmtId="0" fontId="205" fillId="0" borderId="16" applyNumberFormat="0" applyFill="0" applyAlignment="0" applyProtection="0">
      <alignment vertical="center"/>
    </xf>
    <xf numFmtId="0" fontId="205" fillId="0" borderId="16" applyNumberFormat="0" applyFill="0" applyAlignment="0" applyProtection="0">
      <alignment vertical="center"/>
    </xf>
    <xf numFmtId="0" fontId="205" fillId="0" borderId="16" applyNumberFormat="0" applyFill="0" applyAlignment="0" applyProtection="0">
      <alignment vertical="center"/>
    </xf>
    <xf numFmtId="0" fontId="205" fillId="0" borderId="16" applyNumberFormat="0" applyFill="0" applyAlignment="0" applyProtection="0">
      <alignment vertical="center"/>
    </xf>
    <xf numFmtId="0" fontId="205" fillId="0" borderId="16" applyNumberFormat="0" applyFill="0" applyAlignment="0" applyProtection="0">
      <alignment vertical="center"/>
    </xf>
    <xf numFmtId="0" fontId="205" fillId="0" borderId="16" applyNumberFormat="0" applyFill="0" applyAlignment="0" applyProtection="0">
      <alignment vertical="center"/>
    </xf>
    <xf numFmtId="0" fontId="205" fillId="0" borderId="16" applyNumberFormat="0" applyFill="0" applyAlignment="0" applyProtection="0">
      <alignment vertical="center"/>
    </xf>
    <xf numFmtId="0" fontId="205" fillId="0" borderId="16" applyNumberFormat="0" applyFill="0" applyAlignment="0" applyProtection="0">
      <alignment vertical="center"/>
    </xf>
    <xf numFmtId="0" fontId="205" fillId="0" borderId="16" applyNumberFormat="0" applyFill="0" applyAlignment="0" applyProtection="0">
      <alignment vertical="center"/>
    </xf>
    <xf numFmtId="0" fontId="205" fillId="0" borderId="16" applyNumberFormat="0" applyFill="0" applyAlignment="0" applyProtection="0">
      <alignment vertical="center"/>
    </xf>
    <xf numFmtId="0" fontId="205" fillId="0" borderId="16" applyNumberFormat="0" applyFill="0" applyAlignment="0" applyProtection="0">
      <alignment vertical="center"/>
    </xf>
    <xf numFmtId="0" fontId="205" fillId="0" borderId="16" applyNumberFormat="0" applyFill="0" applyAlignment="0" applyProtection="0">
      <alignment vertical="center"/>
    </xf>
    <xf numFmtId="0" fontId="205" fillId="0" borderId="16" applyNumberFormat="0" applyFill="0" applyAlignment="0" applyProtection="0">
      <alignment vertical="center"/>
    </xf>
    <xf numFmtId="0" fontId="205" fillId="0" borderId="16" applyNumberFormat="0" applyFill="0" applyAlignment="0" applyProtection="0">
      <alignment vertical="center"/>
    </xf>
    <xf numFmtId="0" fontId="205" fillId="0" borderId="16" applyNumberFormat="0" applyFill="0" applyAlignment="0" applyProtection="0">
      <alignment vertical="center"/>
    </xf>
    <xf numFmtId="0" fontId="205" fillId="0" borderId="16" applyNumberFormat="0" applyFill="0" applyAlignment="0" applyProtection="0">
      <alignment vertical="center"/>
    </xf>
    <xf numFmtId="0" fontId="205" fillId="0" borderId="16" applyNumberFormat="0" applyFill="0" applyAlignment="0" applyProtection="0">
      <alignment vertical="center"/>
    </xf>
    <xf numFmtId="0" fontId="205" fillId="0" borderId="16" applyNumberFormat="0" applyFill="0" applyAlignment="0" applyProtection="0">
      <alignment vertical="center"/>
    </xf>
    <xf numFmtId="0" fontId="205" fillId="0" borderId="16" applyNumberFormat="0" applyFill="0" applyAlignment="0" applyProtection="0">
      <alignment vertical="center"/>
    </xf>
    <xf numFmtId="0" fontId="205" fillId="0" borderId="16" applyNumberFormat="0" applyFill="0" applyAlignment="0" applyProtection="0">
      <alignment vertical="center"/>
    </xf>
    <xf numFmtId="0" fontId="205" fillId="0" borderId="16" applyNumberFormat="0" applyFill="0" applyAlignment="0" applyProtection="0">
      <alignment vertical="center"/>
    </xf>
    <xf numFmtId="0" fontId="205" fillId="0" borderId="16" applyNumberFormat="0" applyFill="0" applyAlignment="0" applyProtection="0">
      <alignment vertical="center"/>
    </xf>
    <xf numFmtId="0" fontId="205" fillId="0" borderId="16" applyNumberFormat="0" applyFill="0" applyAlignment="0" applyProtection="0">
      <alignment vertical="center"/>
    </xf>
    <xf numFmtId="0" fontId="205" fillId="0" borderId="16" applyNumberFormat="0" applyFill="0" applyAlignment="0" applyProtection="0">
      <alignment vertical="center"/>
    </xf>
    <xf numFmtId="0" fontId="205" fillId="0" borderId="16" applyNumberFormat="0" applyFill="0" applyAlignment="0" applyProtection="0">
      <alignment vertical="center"/>
    </xf>
    <xf numFmtId="0" fontId="205" fillId="0" borderId="16" applyNumberFormat="0" applyFill="0" applyAlignment="0" applyProtection="0">
      <alignment vertical="center"/>
    </xf>
    <xf numFmtId="0" fontId="205" fillId="0" borderId="16" applyNumberFormat="0" applyFill="0" applyAlignment="0" applyProtection="0">
      <alignment vertical="center"/>
    </xf>
    <xf numFmtId="0" fontId="205" fillId="0" borderId="16" applyNumberFormat="0" applyFill="0" applyAlignment="0" applyProtection="0">
      <alignment vertical="center"/>
    </xf>
    <xf numFmtId="0" fontId="205" fillId="0" borderId="16" applyNumberFormat="0" applyFill="0" applyAlignment="0" applyProtection="0">
      <alignment vertical="center"/>
    </xf>
    <xf numFmtId="0" fontId="205" fillId="0" borderId="16" applyNumberFormat="0" applyFill="0" applyAlignment="0" applyProtection="0">
      <alignment vertical="center"/>
    </xf>
    <xf numFmtId="0" fontId="205" fillId="0" borderId="16" applyNumberFormat="0" applyFill="0" applyAlignment="0" applyProtection="0">
      <alignment vertical="center"/>
    </xf>
    <xf numFmtId="0" fontId="205" fillId="0" borderId="16" applyNumberFormat="0" applyFill="0" applyAlignment="0" applyProtection="0">
      <alignment vertical="center"/>
    </xf>
    <xf numFmtId="0" fontId="205" fillId="0" borderId="16" applyNumberFormat="0" applyFill="0" applyAlignment="0" applyProtection="0">
      <alignment vertical="center"/>
    </xf>
    <xf numFmtId="0" fontId="205" fillId="0" borderId="16" applyNumberFormat="0" applyFill="0" applyAlignment="0" applyProtection="0">
      <alignment vertical="center"/>
    </xf>
    <xf numFmtId="0" fontId="205" fillId="0" borderId="16" applyNumberFormat="0" applyFill="0" applyAlignment="0" applyProtection="0">
      <alignment vertical="center"/>
    </xf>
    <xf numFmtId="0" fontId="205" fillId="0" borderId="16" applyNumberFormat="0" applyFill="0" applyAlignment="0" applyProtection="0">
      <alignment vertical="center"/>
    </xf>
    <xf numFmtId="0" fontId="205" fillId="0" borderId="16" applyNumberFormat="0" applyFill="0" applyAlignment="0" applyProtection="0">
      <alignment vertical="center"/>
    </xf>
    <xf numFmtId="0" fontId="205" fillId="0" borderId="16" applyNumberFormat="0" applyFill="0" applyAlignment="0" applyProtection="0">
      <alignment vertical="center"/>
    </xf>
    <xf numFmtId="0" fontId="205" fillId="0" borderId="16" applyNumberFormat="0" applyFill="0" applyAlignment="0" applyProtection="0">
      <alignment vertical="center"/>
    </xf>
    <xf numFmtId="0" fontId="205" fillId="0" borderId="16" applyNumberFormat="0" applyFill="0" applyAlignment="0" applyProtection="0">
      <alignment vertical="center"/>
    </xf>
    <xf numFmtId="0" fontId="205" fillId="0" borderId="16" applyNumberFormat="0" applyFill="0" applyAlignment="0" applyProtection="0">
      <alignment vertical="center"/>
    </xf>
    <xf numFmtId="0" fontId="205" fillId="0" borderId="16" applyNumberFormat="0" applyFill="0" applyAlignment="0" applyProtection="0">
      <alignment vertical="center"/>
    </xf>
    <xf numFmtId="0" fontId="205" fillId="0" borderId="16" applyNumberFormat="0" applyFill="0" applyAlignment="0" applyProtection="0">
      <alignment vertical="center"/>
    </xf>
    <xf numFmtId="0" fontId="205" fillId="0" borderId="16" applyNumberFormat="0" applyFill="0" applyAlignment="0" applyProtection="0">
      <alignment vertical="center"/>
    </xf>
    <xf numFmtId="0" fontId="205" fillId="0" borderId="16" applyNumberFormat="0" applyFill="0" applyAlignment="0" applyProtection="0">
      <alignment vertical="center"/>
    </xf>
    <xf numFmtId="0" fontId="205" fillId="0" borderId="16" applyNumberFormat="0" applyFill="0" applyAlignment="0" applyProtection="0">
      <alignment vertical="center"/>
    </xf>
    <xf numFmtId="0" fontId="205" fillId="0" borderId="16" applyNumberFormat="0" applyFill="0" applyAlignment="0" applyProtection="0">
      <alignment vertical="center"/>
    </xf>
    <xf numFmtId="0" fontId="205" fillId="0" borderId="16" applyNumberFormat="0" applyFill="0" applyAlignment="0" applyProtection="0">
      <alignment vertical="center"/>
    </xf>
    <xf numFmtId="0" fontId="205" fillId="0" borderId="16" applyNumberFormat="0" applyFill="0" applyAlignment="0" applyProtection="0">
      <alignment vertical="center"/>
    </xf>
    <xf numFmtId="0" fontId="205" fillId="0" borderId="16" applyNumberFormat="0" applyFill="0" applyAlignment="0" applyProtection="0">
      <alignment vertical="center"/>
    </xf>
    <xf numFmtId="0" fontId="205" fillId="0" borderId="16" applyNumberFormat="0" applyFill="0" applyAlignment="0" applyProtection="0">
      <alignment vertical="center"/>
    </xf>
    <xf numFmtId="0" fontId="205" fillId="0" borderId="16" applyNumberFormat="0" applyFill="0" applyAlignment="0" applyProtection="0">
      <alignment vertical="center"/>
    </xf>
    <xf numFmtId="0" fontId="205" fillId="0" borderId="16" applyNumberFormat="0" applyFill="0" applyAlignment="0" applyProtection="0">
      <alignment vertical="center"/>
    </xf>
    <xf numFmtId="0" fontId="205" fillId="0" borderId="16" applyNumberFormat="0" applyFill="0" applyAlignment="0" applyProtection="0">
      <alignment vertical="center"/>
    </xf>
    <xf numFmtId="0" fontId="205" fillId="0" borderId="16" applyNumberFormat="0" applyFill="0" applyAlignment="0" applyProtection="0">
      <alignment vertical="center"/>
    </xf>
    <xf numFmtId="0" fontId="205" fillId="0" borderId="16" applyNumberFormat="0" applyFill="0" applyAlignment="0" applyProtection="0">
      <alignment vertical="center"/>
    </xf>
    <xf numFmtId="0" fontId="205" fillId="0" borderId="16" applyNumberFormat="0" applyFill="0" applyAlignment="0" applyProtection="0">
      <alignment vertical="center"/>
    </xf>
    <xf numFmtId="0" fontId="205" fillId="0" borderId="16" applyNumberFormat="0" applyFill="0" applyAlignment="0" applyProtection="0">
      <alignment vertical="center"/>
    </xf>
    <xf numFmtId="0" fontId="205" fillId="0" borderId="16" applyNumberFormat="0" applyFill="0" applyAlignment="0" applyProtection="0">
      <alignment vertical="center"/>
    </xf>
    <xf numFmtId="0" fontId="205" fillId="0" borderId="16" applyNumberFormat="0" applyFill="0" applyAlignment="0" applyProtection="0">
      <alignment vertical="center"/>
    </xf>
    <xf numFmtId="0" fontId="205" fillId="0" borderId="16" applyNumberFormat="0" applyFill="0" applyAlignment="0" applyProtection="0">
      <alignment vertical="center"/>
    </xf>
    <xf numFmtId="0" fontId="205" fillId="0" borderId="16" applyNumberFormat="0" applyFill="0" applyAlignment="0" applyProtection="0">
      <alignment vertical="center"/>
    </xf>
    <xf numFmtId="0" fontId="205" fillId="0" borderId="16" applyNumberFormat="0" applyFill="0" applyAlignment="0" applyProtection="0">
      <alignment vertical="center"/>
    </xf>
    <xf numFmtId="0" fontId="205" fillId="0" borderId="16" applyNumberFormat="0" applyFill="0" applyAlignment="0" applyProtection="0">
      <alignment vertical="center"/>
    </xf>
    <xf numFmtId="0" fontId="205" fillId="0" borderId="16" applyNumberFormat="0" applyFill="0" applyAlignment="0" applyProtection="0">
      <alignment vertical="center"/>
    </xf>
    <xf numFmtId="0" fontId="205" fillId="0" borderId="16" applyNumberFormat="0" applyFill="0" applyAlignment="0" applyProtection="0">
      <alignment vertical="center"/>
    </xf>
    <xf numFmtId="0" fontId="205" fillId="0" borderId="16" applyNumberFormat="0" applyFill="0" applyAlignment="0" applyProtection="0">
      <alignment vertical="center"/>
    </xf>
    <xf numFmtId="0" fontId="205" fillId="0" borderId="16" applyNumberFormat="0" applyFill="0" applyAlignment="0" applyProtection="0">
      <alignment vertical="center"/>
    </xf>
    <xf numFmtId="0" fontId="205" fillId="0" borderId="16" applyNumberFormat="0" applyFill="0" applyAlignment="0" applyProtection="0">
      <alignment vertical="center"/>
    </xf>
    <xf numFmtId="0" fontId="205" fillId="0" borderId="16" applyNumberFormat="0" applyFill="0" applyAlignment="0" applyProtection="0">
      <alignment vertical="center"/>
    </xf>
    <xf numFmtId="0" fontId="205" fillId="0" borderId="16" applyNumberFormat="0" applyFill="0" applyAlignment="0" applyProtection="0">
      <alignment vertical="center"/>
    </xf>
    <xf numFmtId="0" fontId="205" fillId="0" borderId="16" applyNumberFormat="0" applyFill="0" applyAlignment="0" applyProtection="0">
      <alignment vertical="center"/>
    </xf>
    <xf numFmtId="0" fontId="205" fillId="0" borderId="16" applyNumberFormat="0" applyFill="0" applyAlignment="0" applyProtection="0">
      <alignment vertical="center"/>
    </xf>
    <xf numFmtId="0" fontId="205" fillId="0" borderId="16" applyNumberFormat="0" applyFill="0" applyAlignment="0" applyProtection="0">
      <alignment vertical="center"/>
    </xf>
    <xf numFmtId="0" fontId="205" fillId="0" borderId="16" applyNumberFormat="0" applyFill="0" applyAlignment="0" applyProtection="0">
      <alignment vertical="center"/>
    </xf>
    <xf numFmtId="0" fontId="205" fillId="0" borderId="16" applyNumberFormat="0" applyFill="0" applyAlignment="0" applyProtection="0">
      <alignment vertical="center"/>
    </xf>
    <xf numFmtId="0" fontId="205" fillId="0" borderId="16" applyNumberFormat="0" applyFill="0" applyAlignment="0" applyProtection="0">
      <alignment vertical="center"/>
    </xf>
    <xf numFmtId="0" fontId="205" fillId="0" borderId="16" applyNumberFormat="0" applyFill="0" applyAlignment="0" applyProtection="0">
      <alignment vertical="center"/>
    </xf>
    <xf numFmtId="0" fontId="205" fillId="0" borderId="16" applyNumberFormat="0" applyFill="0" applyAlignment="0" applyProtection="0">
      <alignment vertical="center"/>
    </xf>
    <xf numFmtId="0" fontId="205" fillId="0" borderId="16" applyNumberFormat="0" applyFill="0" applyAlignment="0" applyProtection="0">
      <alignment vertical="center"/>
    </xf>
    <xf numFmtId="0" fontId="205" fillId="0" borderId="16" applyNumberFormat="0" applyFill="0" applyAlignment="0" applyProtection="0">
      <alignment vertical="center"/>
    </xf>
    <xf numFmtId="0" fontId="205" fillId="0" borderId="16" applyNumberFormat="0" applyFill="0" applyAlignment="0" applyProtection="0">
      <alignment vertical="center"/>
    </xf>
    <xf numFmtId="0" fontId="205" fillId="0" borderId="16" applyNumberFormat="0" applyFill="0" applyAlignment="0" applyProtection="0">
      <alignment vertical="center"/>
    </xf>
    <xf numFmtId="0" fontId="205" fillId="0" borderId="16" applyNumberFormat="0" applyFill="0" applyAlignment="0" applyProtection="0">
      <alignment vertical="center"/>
    </xf>
    <xf numFmtId="0" fontId="205" fillId="0" borderId="16" applyNumberFormat="0" applyFill="0" applyAlignment="0" applyProtection="0">
      <alignment vertical="center"/>
    </xf>
    <xf numFmtId="0" fontId="205" fillId="0" borderId="16" applyNumberFormat="0" applyFill="0" applyAlignment="0" applyProtection="0">
      <alignment vertical="center"/>
    </xf>
    <xf numFmtId="0" fontId="205" fillId="0" borderId="16" applyNumberFormat="0" applyFill="0" applyAlignment="0" applyProtection="0">
      <alignment vertical="center"/>
    </xf>
    <xf numFmtId="0" fontId="205" fillId="0" borderId="16" applyNumberFormat="0" applyFill="0" applyAlignment="0" applyProtection="0">
      <alignment vertical="center"/>
    </xf>
    <xf numFmtId="0" fontId="205" fillId="0" borderId="16" applyNumberFormat="0" applyFill="0" applyAlignment="0" applyProtection="0">
      <alignment vertical="center"/>
    </xf>
    <xf numFmtId="0" fontId="205" fillId="0" borderId="16" applyNumberFormat="0" applyFill="0" applyAlignment="0" applyProtection="0">
      <alignment vertical="center"/>
    </xf>
    <xf numFmtId="0" fontId="205" fillId="0" borderId="16" applyNumberFormat="0" applyFill="0" applyAlignment="0" applyProtection="0">
      <alignment vertical="center"/>
    </xf>
    <xf numFmtId="0" fontId="205" fillId="0" borderId="16" applyNumberFormat="0" applyFill="0" applyAlignment="0" applyProtection="0">
      <alignment vertical="center"/>
    </xf>
    <xf numFmtId="0" fontId="205" fillId="0" borderId="16" applyNumberFormat="0" applyFill="0" applyAlignment="0" applyProtection="0">
      <alignment vertical="center"/>
    </xf>
    <xf numFmtId="0" fontId="205" fillId="0" borderId="16" applyNumberFormat="0" applyFill="0" applyAlignment="0" applyProtection="0">
      <alignment vertical="center"/>
    </xf>
    <xf numFmtId="0" fontId="205" fillId="0" borderId="16" applyNumberFormat="0" applyFill="0" applyAlignment="0" applyProtection="0">
      <alignment vertical="center"/>
    </xf>
    <xf numFmtId="0" fontId="205" fillId="0" borderId="16" applyNumberFormat="0" applyFill="0" applyAlignment="0" applyProtection="0">
      <alignment vertical="center"/>
    </xf>
    <xf numFmtId="0" fontId="205" fillId="0" borderId="16" applyNumberFormat="0" applyFill="0" applyAlignment="0" applyProtection="0">
      <alignment vertical="center"/>
    </xf>
    <xf numFmtId="0" fontId="205" fillId="0" borderId="16" applyNumberFormat="0" applyFill="0" applyAlignment="0" applyProtection="0">
      <alignment vertical="center"/>
    </xf>
    <xf numFmtId="0" fontId="205" fillId="0" borderId="16" applyNumberFormat="0" applyFill="0" applyAlignment="0" applyProtection="0">
      <alignment vertical="center"/>
    </xf>
    <xf numFmtId="0" fontId="205" fillId="0" borderId="16" applyNumberFormat="0" applyFill="0" applyAlignment="0" applyProtection="0">
      <alignment vertical="center"/>
    </xf>
    <xf numFmtId="0" fontId="205" fillId="0" borderId="16" applyNumberFormat="0" applyFill="0" applyAlignment="0" applyProtection="0">
      <alignment vertical="center"/>
    </xf>
    <xf numFmtId="0" fontId="205" fillId="0" borderId="16" applyNumberFormat="0" applyFill="0" applyAlignment="0" applyProtection="0">
      <alignment vertical="center"/>
    </xf>
    <xf numFmtId="0" fontId="205" fillId="0" borderId="16" applyNumberFormat="0" applyFill="0" applyAlignment="0" applyProtection="0">
      <alignment vertical="center"/>
    </xf>
    <xf numFmtId="0" fontId="205" fillId="0" borderId="16" applyNumberFormat="0" applyFill="0" applyAlignment="0" applyProtection="0">
      <alignment vertical="center"/>
    </xf>
    <xf numFmtId="0" fontId="205" fillId="0" borderId="16" applyNumberFormat="0" applyFill="0" applyAlignment="0" applyProtection="0">
      <alignment vertical="center"/>
    </xf>
    <xf numFmtId="0" fontId="205" fillId="0" borderId="16" applyNumberFormat="0" applyFill="0" applyAlignment="0" applyProtection="0">
      <alignment vertical="center"/>
    </xf>
    <xf numFmtId="0" fontId="205" fillId="0" borderId="16" applyNumberFormat="0" applyFill="0" applyAlignment="0" applyProtection="0">
      <alignment vertical="center"/>
    </xf>
    <xf numFmtId="0" fontId="205" fillId="0" borderId="16" applyNumberFormat="0" applyFill="0" applyAlignment="0" applyProtection="0">
      <alignment vertical="center"/>
    </xf>
    <xf numFmtId="0" fontId="205" fillId="0" borderId="16" applyNumberFormat="0" applyFill="0" applyAlignment="0" applyProtection="0">
      <alignment vertical="center"/>
    </xf>
    <xf numFmtId="0" fontId="205" fillId="0" borderId="16" applyNumberFormat="0" applyFill="0" applyAlignment="0" applyProtection="0">
      <alignment vertical="center"/>
    </xf>
    <xf numFmtId="0" fontId="204" fillId="0" borderId="199" applyNumberFormat="0" applyFill="0" applyAlignment="0" applyProtection="0">
      <alignment vertical="center"/>
    </xf>
    <xf numFmtId="0" fontId="204" fillId="0" borderId="199" applyNumberFormat="0" applyFill="0" applyAlignment="0" applyProtection="0">
      <alignment vertical="center"/>
    </xf>
    <xf numFmtId="0" fontId="204" fillId="0" borderId="199" applyNumberFormat="0" applyFill="0" applyAlignment="0" applyProtection="0">
      <alignment vertical="center"/>
    </xf>
    <xf numFmtId="0" fontId="204" fillId="0" borderId="199" applyNumberFormat="0" applyFill="0" applyAlignment="0" applyProtection="0">
      <alignment vertical="center"/>
    </xf>
    <xf numFmtId="0" fontId="204" fillId="0" borderId="199" applyNumberFormat="0" applyFill="0" applyAlignment="0" applyProtection="0">
      <alignment vertical="center"/>
    </xf>
    <xf numFmtId="0" fontId="204" fillId="0" borderId="199" applyNumberFormat="0" applyFill="0" applyAlignment="0" applyProtection="0">
      <alignment vertical="center"/>
    </xf>
    <xf numFmtId="0" fontId="204" fillId="0" borderId="199" applyNumberFormat="0" applyFill="0" applyAlignment="0" applyProtection="0">
      <alignment vertical="center"/>
    </xf>
    <xf numFmtId="0" fontId="204" fillId="0" borderId="199" applyNumberFormat="0" applyFill="0" applyAlignment="0" applyProtection="0">
      <alignment vertical="center"/>
    </xf>
    <xf numFmtId="0" fontId="204" fillId="0" borderId="199" applyNumberFormat="0" applyFill="0" applyAlignment="0" applyProtection="0">
      <alignment vertical="center"/>
    </xf>
    <xf numFmtId="0" fontId="204" fillId="0" borderId="199" applyNumberFormat="0" applyFill="0" applyAlignment="0" applyProtection="0">
      <alignment vertical="center"/>
    </xf>
    <xf numFmtId="0" fontId="36" fillId="0" borderId="16" applyNumberFormat="0" applyFill="0" applyAlignment="0" applyProtection="0">
      <alignment vertical="center"/>
    </xf>
    <xf numFmtId="0" fontId="36" fillId="0" borderId="16" applyNumberFormat="0" applyFill="0" applyAlignment="0" applyProtection="0">
      <alignment vertical="center"/>
    </xf>
    <xf numFmtId="0" fontId="36" fillId="0" borderId="16" applyNumberFormat="0" applyFill="0" applyAlignment="0" applyProtection="0">
      <alignment vertical="center"/>
    </xf>
    <xf numFmtId="0" fontId="36" fillId="0" borderId="16" applyNumberFormat="0" applyFill="0" applyAlignment="0" applyProtection="0">
      <alignment vertical="center"/>
    </xf>
    <xf numFmtId="0" fontId="36" fillId="0" borderId="16" applyNumberFormat="0" applyFill="0" applyAlignment="0" applyProtection="0">
      <alignment vertical="center"/>
    </xf>
    <xf numFmtId="0" fontId="36" fillId="0" borderId="16" applyNumberFormat="0" applyFill="0" applyAlignment="0" applyProtection="0">
      <alignment vertical="center"/>
    </xf>
    <xf numFmtId="0" fontId="36" fillId="0" borderId="16" applyNumberFormat="0" applyFill="0" applyAlignment="0" applyProtection="0">
      <alignment vertical="center"/>
    </xf>
    <xf numFmtId="0" fontId="36" fillId="0" borderId="16" applyNumberFormat="0" applyFill="0" applyAlignment="0" applyProtection="0">
      <alignment vertical="center"/>
    </xf>
    <xf numFmtId="0" fontId="36" fillId="0" borderId="16" applyNumberFormat="0" applyFill="0" applyAlignment="0" applyProtection="0">
      <alignment vertical="center"/>
    </xf>
    <xf numFmtId="0" fontId="36" fillId="0" borderId="16" applyNumberFormat="0" applyFill="0" applyAlignment="0" applyProtection="0">
      <alignment vertical="center"/>
    </xf>
    <xf numFmtId="0" fontId="36" fillId="0" borderId="16" applyNumberFormat="0" applyFill="0" applyAlignment="0" applyProtection="0">
      <alignment vertical="center"/>
    </xf>
    <xf numFmtId="0" fontId="36" fillId="0" borderId="16" applyNumberFormat="0" applyFill="0" applyAlignment="0" applyProtection="0">
      <alignment vertical="center"/>
    </xf>
    <xf numFmtId="0" fontId="36" fillId="0" borderId="16" applyNumberFormat="0" applyFill="0" applyAlignment="0" applyProtection="0">
      <alignment vertical="center"/>
    </xf>
    <xf numFmtId="0" fontId="36" fillId="0" borderId="16" applyNumberFormat="0" applyFill="0" applyAlignment="0" applyProtection="0">
      <alignment vertical="center"/>
    </xf>
    <xf numFmtId="0" fontId="36" fillId="0" borderId="16" applyNumberFormat="0" applyFill="0" applyAlignment="0" applyProtection="0">
      <alignment vertical="center"/>
    </xf>
    <xf numFmtId="0" fontId="36" fillId="0" borderId="16" applyNumberFormat="0" applyFill="0" applyAlignment="0" applyProtection="0">
      <alignment vertical="center"/>
    </xf>
    <xf numFmtId="0" fontId="36" fillId="0" borderId="16" applyNumberFormat="0" applyFill="0" applyAlignment="0" applyProtection="0">
      <alignment vertical="center"/>
    </xf>
    <xf numFmtId="0" fontId="36" fillId="0" borderId="16" applyNumberFormat="0" applyFill="0" applyAlignment="0" applyProtection="0">
      <alignment vertical="center"/>
    </xf>
    <xf numFmtId="0" fontId="36" fillId="0" borderId="16" applyNumberFormat="0" applyFill="0" applyAlignment="0" applyProtection="0">
      <alignment vertical="center"/>
    </xf>
    <xf numFmtId="0" fontId="36" fillId="0" borderId="16" applyNumberFormat="0" applyFill="0" applyAlignment="0" applyProtection="0">
      <alignment vertical="center"/>
    </xf>
    <xf numFmtId="0" fontId="36" fillId="0" borderId="16" applyNumberFormat="0" applyFill="0" applyAlignment="0" applyProtection="0">
      <alignment vertical="center"/>
    </xf>
    <xf numFmtId="0" fontId="36" fillId="0" borderId="16" applyNumberFormat="0" applyFill="0" applyAlignment="0" applyProtection="0">
      <alignment vertical="center"/>
    </xf>
    <xf numFmtId="0" fontId="36" fillId="0" borderId="16" applyNumberFormat="0" applyFill="0" applyAlignment="0" applyProtection="0">
      <alignment vertical="center"/>
    </xf>
    <xf numFmtId="0" fontId="36" fillId="0" borderId="16" applyNumberFormat="0" applyFill="0" applyAlignment="0" applyProtection="0">
      <alignment vertical="center"/>
    </xf>
    <xf numFmtId="0" fontId="36" fillId="0" borderId="16" applyNumberFormat="0" applyFill="0" applyAlignment="0" applyProtection="0">
      <alignment vertical="center"/>
    </xf>
    <xf numFmtId="0" fontId="36" fillId="0" borderId="16" applyNumberFormat="0" applyFill="0" applyAlignment="0" applyProtection="0">
      <alignment vertical="center"/>
    </xf>
    <xf numFmtId="0" fontId="36" fillId="0" borderId="16" applyNumberFormat="0" applyFill="0" applyAlignment="0" applyProtection="0">
      <alignment vertical="center"/>
    </xf>
    <xf numFmtId="0" fontId="36" fillId="0" borderId="16" applyNumberFormat="0" applyFill="0" applyAlignment="0" applyProtection="0">
      <alignment vertical="center"/>
    </xf>
    <xf numFmtId="0" fontId="36" fillId="0" borderId="16" applyNumberFormat="0" applyFill="0" applyAlignment="0" applyProtection="0">
      <alignment vertical="center"/>
    </xf>
    <xf numFmtId="0" fontId="36" fillId="0" borderId="16" applyNumberFormat="0" applyFill="0" applyAlignment="0" applyProtection="0">
      <alignment vertical="center"/>
    </xf>
    <xf numFmtId="0" fontId="36" fillId="0" borderId="16" applyNumberFormat="0" applyFill="0" applyAlignment="0" applyProtection="0">
      <alignment vertical="center"/>
    </xf>
    <xf numFmtId="0" fontId="36" fillId="0" borderId="16" applyNumberFormat="0" applyFill="0" applyAlignment="0" applyProtection="0">
      <alignment vertical="center"/>
    </xf>
    <xf numFmtId="0" fontId="36" fillId="0" borderId="16" applyNumberFormat="0" applyFill="0" applyAlignment="0" applyProtection="0">
      <alignment vertical="center"/>
    </xf>
    <xf numFmtId="0" fontId="36" fillId="0" borderId="16" applyNumberFormat="0" applyFill="0" applyAlignment="0" applyProtection="0">
      <alignment vertical="center"/>
    </xf>
    <xf numFmtId="0" fontId="36" fillId="0" borderId="16" applyNumberFormat="0" applyFill="0" applyAlignment="0" applyProtection="0">
      <alignment vertical="center"/>
    </xf>
    <xf numFmtId="0" fontId="36" fillId="0" borderId="16" applyNumberFormat="0" applyFill="0" applyAlignment="0" applyProtection="0">
      <alignment vertical="center"/>
    </xf>
    <xf numFmtId="0" fontId="36" fillId="0" borderId="16" applyNumberFormat="0" applyFill="0" applyAlignment="0" applyProtection="0">
      <alignment vertical="center"/>
    </xf>
    <xf numFmtId="0" fontId="36" fillId="0" borderId="16" applyNumberFormat="0" applyFill="0" applyAlignment="0" applyProtection="0">
      <alignment vertical="center"/>
    </xf>
    <xf numFmtId="0" fontId="36" fillId="0" borderId="16" applyNumberFormat="0" applyFill="0" applyAlignment="0" applyProtection="0">
      <alignment vertical="center"/>
    </xf>
    <xf numFmtId="0" fontId="36" fillId="0" borderId="212" applyNumberFormat="0" applyFill="0" applyAlignment="0" applyProtection="0">
      <alignment vertical="center"/>
    </xf>
    <xf numFmtId="0" fontId="36" fillId="0" borderId="16" applyNumberFormat="0" applyFill="0" applyAlignment="0" applyProtection="0">
      <alignment vertical="center"/>
    </xf>
    <xf numFmtId="0" fontId="36" fillId="0" borderId="16" applyNumberFormat="0" applyFill="0" applyAlignment="0" applyProtection="0">
      <alignment vertical="center"/>
    </xf>
    <xf numFmtId="0" fontId="36" fillId="0" borderId="16" applyNumberFormat="0" applyFill="0" applyAlignment="0" applyProtection="0">
      <alignment vertical="center"/>
    </xf>
    <xf numFmtId="0" fontId="36" fillId="0" borderId="16" applyNumberFormat="0" applyFill="0" applyAlignment="0" applyProtection="0">
      <alignment vertical="center"/>
    </xf>
    <xf numFmtId="0" fontId="36" fillId="0" borderId="16" applyNumberFormat="0" applyFill="0" applyAlignment="0" applyProtection="0">
      <alignment vertical="center"/>
    </xf>
    <xf numFmtId="0" fontId="36" fillId="0" borderId="16" applyNumberFormat="0" applyFill="0" applyAlignment="0" applyProtection="0">
      <alignment vertical="center"/>
    </xf>
    <xf numFmtId="0" fontId="36" fillId="0" borderId="16" applyNumberFormat="0" applyFill="0" applyAlignment="0" applyProtection="0">
      <alignment vertical="center"/>
    </xf>
    <xf numFmtId="0" fontId="36" fillId="0" borderId="16" applyNumberFormat="0" applyFill="0" applyAlignment="0" applyProtection="0">
      <alignment vertical="center"/>
    </xf>
    <xf numFmtId="0" fontId="36" fillId="0" borderId="16" applyNumberFormat="0" applyFill="0" applyAlignment="0" applyProtection="0">
      <alignment vertical="center"/>
    </xf>
    <xf numFmtId="0" fontId="36" fillId="0" borderId="16" applyNumberFormat="0" applyFill="0" applyAlignment="0" applyProtection="0">
      <alignment vertical="center"/>
    </xf>
    <xf numFmtId="0" fontId="36" fillId="0" borderId="16" applyNumberFormat="0" applyFill="0" applyAlignment="0" applyProtection="0">
      <alignment vertical="center"/>
    </xf>
    <xf numFmtId="0" fontId="36" fillId="0" borderId="16" applyNumberFormat="0" applyFill="0" applyAlignment="0" applyProtection="0">
      <alignment vertical="center"/>
    </xf>
    <xf numFmtId="0" fontId="36" fillId="0" borderId="16" applyNumberFormat="0" applyFill="0" applyAlignment="0" applyProtection="0">
      <alignment vertical="center"/>
    </xf>
    <xf numFmtId="0" fontId="36" fillId="0" borderId="16" applyNumberFormat="0" applyFill="0" applyAlignment="0" applyProtection="0">
      <alignment vertical="center"/>
    </xf>
    <xf numFmtId="0" fontId="36" fillId="0" borderId="16" applyNumberFormat="0" applyFill="0" applyAlignment="0" applyProtection="0">
      <alignment vertical="center"/>
    </xf>
    <xf numFmtId="0" fontId="36" fillId="0" borderId="16" applyNumberFormat="0" applyFill="0" applyAlignment="0" applyProtection="0">
      <alignment vertical="center"/>
    </xf>
    <xf numFmtId="0" fontId="36" fillId="0" borderId="16" applyNumberFormat="0" applyFill="0" applyAlignment="0" applyProtection="0">
      <alignment vertical="center"/>
    </xf>
    <xf numFmtId="0" fontId="36" fillId="0" borderId="16" applyNumberFormat="0" applyFill="0" applyAlignment="0" applyProtection="0">
      <alignment vertical="center"/>
    </xf>
    <xf numFmtId="0" fontId="36" fillId="0" borderId="16" applyNumberFormat="0" applyFill="0" applyAlignment="0" applyProtection="0">
      <alignment vertical="center"/>
    </xf>
    <xf numFmtId="0" fontId="36" fillId="0" borderId="16" applyNumberFormat="0" applyFill="0" applyAlignment="0" applyProtection="0">
      <alignment vertical="center"/>
    </xf>
    <xf numFmtId="0" fontId="36" fillId="0" borderId="16" applyNumberFormat="0" applyFill="0" applyAlignment="0" applyProtection="0">
      <alignment vertical="center"/>
    </xf>
    <xf numFmtId="0" fontId="36" fillId="0" borderId="16" applyNumberFormat="0" applyFill="0" applyAlignment="0" applyProtection="0">
      <alignment vertical="center"/>
    </xf>
    <xf numFmtId="0" fontId="36" fillId="0" borderId="16" applyNumberFormat="0" applyFill="0" applyAlignment="0" applyProtection="0">
      <alignment vertical="center"/>
    </xf>
    <xf numFmtId="0" fontId="36" fillId="0" borderId="16" applyNumberFormat="0" applyFill="0" applyAlignment="0" applyProtection="0">
      <alignment vertical="center"/>
    </xf>
    <xf numFmtId="0" fontId="36" fillId="0" borderId="16" applyNumberFormat="0" applyFill="0" applyAlignment="0" applyProtection="0">
      <alignment vertical="center"/>
    </xf>
    <xf numFmtId="0" fontId="36" fillId="0" borderId="16" applyNumberFormat="0" applyFill="0" applyAlignment="0" applyProtection="0">
      <alignment vertical="center"/>
    </xf>
    <xf numFmtId="0" fontId="36" fillId="0" borderId="16" applyNumberFormat="0" applyFill="0" applyAlignment="0" applyProtection="0">
      <alignment vertical="center"/>
    </xf>
    <xf numFmtId="0" fontId="36" fillId="0" borderId="16" applyNumberFormat="0" applyFill="0" applyAlignment="0" applyProtection="0">
      <alignment vertical="center"/>
    </xf>
    <xf numFmtId="0" fontId="36" fillId="0" borderId="16" applyNumberFormat="0" applyFill="0" applyAlignment="0" applyProtection="0">
      <alignment vertical="center"/>
    </xf>
    <xf numFmtId="0" fontId="36" fillId="0" borderId="16" applyNumberFormat="0" applyFill="0" applyAlignment="0" applyProtection="0">
      <alignment vertical="center"/>
    </xf>
    <xf numFmtId="0" fontId="36" fillId="0" borderId="16" applyNumberFormat="0" applyFill="0" applyAlignment="0" applyProtection="0">
      <alignment vertical="center"/>
    </xf>
    <xf numFmtId="0" fontId="36" fillId="0" borderId="16" applyNumberFormat="0" applyFill="0" applyAlignment="0" applyProtection="0">
      <alignment vertical="center"/>
    </xf>
    <xf numFmtId="0" fontId="36" fillId="0" borderId="16" applyNumberFormat="0" applyFill="0" applyAlignment="0" applyProtection="0">
      <alignment vertical="center"/>
    </xf>
    <xf numFmtId="0" fontId="36" fillId="0" borderId="16" applyNumberFormat="0" applyFill="0" applyAlignment="0" applyProtection="0">
      <alignment vertical="center"/>
    </xf>
    <xf numFmtId="0" fontId="36" fillId="0" borderId="16" applyNumberFormat="0" applyFill="0" applyAlignment="0" applyProtection="0">
      <alignment vertical="center"/>
    </xf>
    <xf numFmtId="0" fontId="204" fillId="0" borderId="199" applyNumberFormat="0" applyFill="0" applyAlignment="0" applyProtection="0">
      <alignment vertical="center"/>
    </xf>
    <xf numFmtId="0" fontId="204" fillId="0" borderId="199" applyNumberFormat="0" applyFill="0" applyAlignment="0" applyProtection="0">
      <alignment vertical="center"/>
    </xf>
    <xf numFmtId="0" fontId="204" fillId="0" borderId="199" applyNumberFormat="0" applyFill="0" applyAlignment="0" applyProtection="0">
      <alignment vertical="center"/>
    </xf>
    <xf numFmtId="0" fontId="204" fillId="0" borderId="199" applyNumberFormat="0" applyFill="0" applyAlignment="0" applyProtection="0">
      <alignment vertical="center"/>
    </xf>
    <xf numFmtId="0" fontId="204" fillId="0" borderId="199" applyNumberFormat="0" applyFill="0" applyAlignment="0" applyProtection="0">
      <alignment vertical="center"/>
    </xf>
    <xf numFmtId="0" fontId="204" fillId="0" borderId="199" applyNumberFormat="0" applyFill="0" applyAlignment="0" applyProtection="0">
      <alignment vertical="center"/>
    </xf>
    <xf numFmtId="0" fontId="204" fillId="0" borderId="199" applyNumberFormat="0" applyFill="0" applyAlignment="0" applyProtection="0">
      <alignment vertical="center"/>
    </xf>
    <xf numFmtId="0" fontId="204" fillId="0" borderId="199" applyNumberFormat="0" applyFill="0" applyAlignment="0" applyProtection="0">
      <alignment vertical="center"/>
    </xf>
    <xf numFmtId="0" fontId="204" fillId="0" borderId="199" applyNumberFormat="0" applyFill="0" applyAlignment="0" applyProtection="0">
      <alignment vertical="center"/>
    </xf>
    <xf numFmtId="0" fontId="204" fillId="0" borderId="199" applyNumberFormat="0" applyFill="0" applyAlignment="0" applyProtection="0">
      <alignment vertical="center"/>
    </xf>
    <xf numFmtId="0" fontId="36" fillId="0" borderId="16" applyNumberFormat="0" applyFill="0" applyAlignment="0" applyProtection="0">
      <alignment vertical="center"/>
    </xf>
    <xf numFmtId="0" fontId="204" fillId="0" borderId="199" applyNumberFormat="0" applyFill="0" applyAlignment="0" applyProtection="0">
      <alignment vertical="center"/>
    </xf>
    <xf numFmtId="0" fontId="204" fillId="0" borderId="199" applyNumberFormat="0" applyFill="0" applyAlignment="0" applyProtection="0">
      <alignment vertical="center"/>
    </xf>
    <xf numFmtId="0" fontId="204" fillId="0" borderId="199" applyNumberFormat="0" applyFill="0" applyAlignment="0" applyProtection="0">
      <alignment vertical="center"/>
    </xf>
    <xf numFmtId="0" fontId="204" fillId="0" borderId="199" applyNumberFormat="0" applyFill="0" applyAlignment="0" applyProtection="0">
      <alignment vertical="center"/>
    </xf>
    <xf numFmtId="0" fontId="204" fillId="0" borderId="199" applyNumberFormat="0" applyFill="0" applyAlignment="0" applyProtection="0">
      <alignment vertical="center"/>
    </xf>
    <xf numFmtId="0" fontId="204" fillId="0" borderId="199" applyNumberFormat="0" applyFill="0" applyAlignment="0" applyProtection="0">
      <alignment vertical="center"/>
    </xf>
    <xf numFmtId="0" fontId="204" fillId="0" borderId="199" applyNumberFormat="0" applyFill="0" applyAlignment="0" applyProtection="0">
      <alignment vertical="center"/>
    </xf>
    <xf numFmtId="0" fontId="204" fillId="0" borderId="199" applyNumberFormat="0" applyFill="0" applyAlignment="0" applyProtection="0">
      <alignment vertical="center"/>
    </xf>
    <xf numFmtId="0" fontId="204" fillId="0" borderId="199" applyNumberFormat="0" applyFill="0" applyAlignment="0" applyProtection="0">
      <alignment vertical="center"/>
    </xf>
    <xf numFmtId="0" fontId="36" fillId="0" borderId="16" applyNumberFormat="0" applyFill="0" applyAlignment="0" applyProtection="0">
      <alignment vertical="center"/>
    </xf>
    <xf numFmtId="0" fontId="36" fillId="0" borderId="16" applyNumberFormat="0" applyFill="0" applyAlignment="0" applyProtection="0">
      <alignment vertical="center"/>
    </xf>
    <xf numFmtId="0" fontId="204" fillId="0" borderId="199" applyNumberFormat="0" applyFill="0" applyAlignment="0" applyProtection="0">
      <alignment vertical="center"/>
    </xf>
    <xf numFmtId="0" fontId="36" fillId="0" borderId="16" applyNumberFormat="0" applyFill="0" applyAlignment="0" applyProtection="0">
      <alignment vertical="center"/>
    </xf>
    <xf numFmtId="0" fontId="204" fillId="0" borderId="199" applyNumberFormat="0" applyFill="0" applyAlignment="0" applyProtection="0">
      <alignment vertical="center"/>
    </xf>
    <xf numFmtId="0" fontId="204" fillId="0" borderId="199" applyNumberFormat="0" applyFill="0" applyAlignment="0" applyProtection="0">
      <alignment vertical="center"/>
    </xf>
    <xf numFmtId="0" fontId="204" fillId="0" borderId="199" applyNumberFormat="0" applyFill="0" applyAlignment="0" applyProtection="0">
      <alignment vertical="center"/>
    </xf>
    <xf numFmtId="227" fontId="4" fillId="0" borderId="0" applyFont="0" applyFill="0" applyBorder="0" applyAlignment="0" applyProtection="0"/>
    <xf numFmtId="205" fontId="206" fillId="0" borderId="0" applyFont="0" applyFill="0" applyBorder="0" applyAlignment="0" applyProtection="0"/>
    <xf numFmtId="228" fontId="6" fillId="0" borderId="0" applyFont="0" applyFill="0" applyBorder="0" applyAlignment="0" applyProtection="0"/>
    <xf numFmtId="228" fontId="6" fillId="0" borderId="0" applyFont="0" applyFill="0" applyBorder="0" applyAlignment="0" applyProtection="0"/>
    <xf numFmtId="228" fontId="6" fillId="0" borderId="0" applyFont="0" applyFill="0" applyBorder="0" applyAlignment="0" applyProtection="0"/>
    <xf numFmtId="228" fontId="6" fillId="0" borderId="0" applyFont="0" applyFill="0" applyBorder="0" applyAlignment="0" applyProtection="0"/>
    <xf numFmtId="229" fontId="6" fillId="0" borderId="0" applyFont="0" applyFill="0" applyBorder="0" applyAlignment="0" applyProtection="0"/>
    <xf numFmtId="229" fontId="6" fillId="0" borderId="0" applyFont="0" applyFill="0" applyBorder="0" applyAlignment="0" applyProtection="0"/>
    <xf numFmtId="230" fontId="6" fillId="0" borderId="0" applyFont="0" applyFill="0" applyBorder="0" applyAlignment="0" applyProtection="0"/>
    <xf numFmtId="231" fontId="6" fillId="0" borderId="0" applyFont="0" applyFill="0" applyBorder="0" applyAlignment="0" applyProtection="0"/>
    <xf numFmtId="228" fontId="6" fillId="0" borderId="0" applyFont="0" applyFill="0" applyBorder="0" applyAlignment="0" applyProtection="0"/>
    <xf numFmtId="229" fontId="6" fillId="0" borderId="0" applyFont="0" applyFill="0" applyBorder="0" applyAlignment="0" applyProtection="0"/>
    <xf numFmtId="228" fontId="6" fillId="0" borderId="0" applyFont="0" applyFill="0" applyBorder="0" applyAlignment="0" applyProtection="0"/>
    <xf numFmtId="228" fontId="6" fillId="0" borderId="0" applyFont="0" applyFill="0" applyBorder="0" applyAlignment="0" applyProtection="0"/>
    <xf numFmtId="228" fontId="6" fillId="0" borderId="0" applyFont="0" applyFill="0" applyBorder="0" applyAlignment="0" applyProtection="0"/>
    <xf numFmtId="232" fontId="6" fillId="0" borderId="0" applyFont="0" applyFill="0" applyBorder="0" applyAlignment="0" applyProtection="0"/>
    <xf numFmtId="233" fontId="6" fillId="0" borderId="0" applyFont="0" applyFill="0" applyBorder="0" applyAlignment="0" applyProtection="0"/>
    <xf numFmtId="233" fontId="6" fillId="0" borderId="0" applyFont="0" applyFill="0" applyBorder="0" applyAlignment="0" applyProtection="0"/>
    <xf numFmtId="234" fontId="6" fillId="0" borderId="0" applyFont="0" applyFill="0" applyBorder="0" applyAlignment="0" applyProtection="0"/>
    <xf numFmtId="234" fontId="6" fillId="0" borderId="0" applyFont="0" applyFill="0" applyBorder="0" applyAlignment="0" applyProtection="0"/>
    <xf numFmtId="235" fontId="6" fillId="0" borderId="0" applyFont="0" applyFill="0" applyBorder="0" applyAlignment="0" applyProtection="0"/>
    <xf numFmtId="236" fontId="6" fillId="0" borderId="0" applyFont="0" applyFill="0" applyBorder="0" applyAlignment="0" applyProtection="0"/>
    <xf numFmtId="233" fontId="6" fillId="0" borderId="0" applyFont="0" applyFill="0" applyBorder="0" applyAlignment="0" applyProtection="0"/>
    <xf numFmtId="205" fontId="206" fillId="0" borderId="0" applyFont="0" applyFill="0" applyBorder="0" applyAlignment="0" applyProtection="0"/>
    <xf numFmtId="234" fontId="6" fillId="0" borderId="0" applyFont="0" applyFill="0" applyBorder="0" applyAlignment="0" applyProtection="0"/>
    <xf numFmtId="205" fontId="206" fillId="0" borderId="0" applyFont="0" applyFill="0" applyBorder="0" applyAlignment="0" applyProtection="0"/>
    <xf numFmtId="233" fontId="6" fillId="0" borderId="0" applyFont="0" applyFill="0" applyBorder="0" applyAlignment="0" applyProtection="0"/>
    <xf numFmtId="233" fontId="6" fillId="0" borderId="0" applyFont="0" applyFill="0" applyBorder="0" applyAlignment="0" applyProtection="0"/>
    <xf numFmtId="233" fontId="6" fillId="0" borderId="0" applyFont="0" applyFill="0" applyBorder="0" applyAlignment="0" applyProtection="0"/>
    <xf numFmtId="0" fontId="207" fillId="0" borderId="0">
      <alignment horizontal="center" vertical="center"/>
    </xf>
    <xf numFmtId="0" fontId="208" fillId="65" borderId="191" applyNumberFormat="0" applyAlignment="0" applyProtection="0">
      <alignment vertical="center"/>
    </xf>
    <xf numFmtId="0" fontId="208" fillId="65" borderId="191" applyNumberFormat="0" applyAlignment="0" applyProtection="0">
      <alignment vertical="center"/>
    </xf>
    <xf numFmtId="0" fontId="208" fillId="65" borderId="191" applyNumberFormat="0" applyAlignment="0" applyProtection="0">
      <alignment vertical="center"/>
    </xf>
    <xf numFmtId="0" fontId="208" fillId="65" borderId="191" applyNumberFormat="0" applyAlignment="0" applyProtection="0">
      <alignment vertical="center"/>
    </xf>
    <xf numFmtId="0" fontId="208" fillId="65" borderId="191" applyNumberFormat="0" applyAlignment="0" applyProtection="0">
      <alignment vertical="center"/>
    </xf>
    <xf numFmtId="0" fontId="208" fillId="65" borderId="191" applyNumberFormat="0" applyAlignment="0" applyProtection="0">
      <alignment vertical="center"/>
    </xf>
    <xf numFmtId="0" fontId="208" fillId="65" borderId="191" applyNumberFormat="0" applyAlignment="0" applyProtection="0">
      <alignment vertical="center"/>
    </xf>
    <xf numFmtId="0" fontId="208" fillId="65" borderId="191" applyNumberFormat="0" applyAlignment="0" applyProtection="0">
      <alignment vertical="center"/>
    </xf>
    <xf numFmtId="0" fontId="208" fillId="65" borderId="191" applyNumberFormat="0" applyAlignment="0" applyProtection="0">
      <alignment vertical="center"/>
    </xf>
    <xf numFmtId="0" fontId="208" fillId="65" borderId="191" applyNumberFormat="0" applyAlignment="0" applyProtection="0">
      <alignment vertical="center"/>
    </xf>
    <xf numFmtId="0" fontId="209" fillId="7" borderId="10" applyNumberFormat="0" applyAlignment="0" applyProtection="0">
      <alignment vertical="center"/>
    </xf>
    <xf numFmtId="0" fontId="209" fillId="7" borderId="10" applyNumberFormat="0" applyAlignment="0" applyProtection="0">
      <alignment vertical="center"/>
    </xf>
    <xf numFmtId="0" fontId="209" fillId="7" borderId="10" applyNumberFormat="0" applyAlignment="0" applyProtection="0">
      <alignment vertical="center"/>
    </xf>
    <xf numFmtId="0" fontId="209" fillId="7" borderId="10" applyNumberFormat="0" applyAlignment="0" applyProtection="0">
      <alignment vertical="center"/>
    </xf>
    <xf numFmtId="0" fontId="209" fillId="7" borderId="10" applyNumberFormat="0" applyAlignment="0" applyProtection="0">
      <alignment vertical="center"/>
    </xf>
    <xf numFmtId="0" fontId="209" fillId="7" borderId="10" applyNumberFormat="0" applyAlignment="0" applyProtection="0">
      <alignment vertical="center"/>
    </xf>
    <xf numFmtId="0" fontId="209" fillId="7" borderId="10" applyNumberFormat="0" applyAlignment="0" applyProtection="0">
      <alignment vertical="center"/>
    </xf>
    <xf numFmtId="0" fontId="209" fillId="7" borderId="10" applyNumberFormat="0" applyAlignment="0" applyProtection="0">
      <alignment vertical="center"/>
    </xf>
    <xf numFmtId="0" fontId="209" fillId="7" borderId="10" applyNumberFormat="0" applyAlignment="0" applyProtection="0">
      <alignment vertical="center"/>
    </xf>
    <xf numFmtId="0" fontId="209" fillId="7" borderId="10" applyNumberFormat="0" applyAlignment="0" applyProtection="0">
      <alignment vertical="center"/>
    </xf>
    <xf numFmtId="0" fontId="209" fillId="7" borderId="10" applyNumberFormat="0" applyAlignment="0" applyProtection="0">
      <alignment vertical="center"/>
    </xf>
    <xf numFmtId="0" fontId="209" fillId="7" borderId="10" applyNumberFormat="0" applyAlignment="0" applyProtection="0">
      <alignment vertical="center"/>
    </xf>
    <xf numFmtId="0" fontId="209" fillId="7" borderId="10" applyNumberFormat="0" applyAlignment="0" applyProtection="0">
      <alignment vertical="center"/>
    </xf>
    <xf numFmtId="0" fontId="209" fillId="7" borderId="10" applyNumberFormat="0" applyAlignment="0" applyProtection="0">
      <alignment vertical="center"/>
    </xf>
    <xf numFmtId="0" fontId="209" fillId="7" borderId="10" applyNumberFormat="0" applyAlignment="0" applyProtection="0">
      <alignment vertical="center"/>
    </xf>
    <xf numFmtId="0" fontId="209" fillId="7" borderId="10" applyNumberFormat="0" applyAlignment="0" applyProtection="0">
      <alignment vertical="center"/>
    </xf>
    <xf numFmtId="0" fontId="209" fillId="7" borderId="10" applyNumberFormat="0" applyAlignment="0" applyProtection="0">
      <alignment vertical="center"/>
    </xf>
    <xf numFmtId="0" fontId="209" fillId="7" borderId="10" applyNumberFormat="0" applyAlignment="0" applyProtection="0">
      <alignment vertical="center"/>
    </xf>
    <xf numFmtId="0" fontId="209" fillId="7" borderId="10" applyNumberFormat="0" applyAlignment="0" applyProtection="0">
      <alignment vertical="center"/>
    </xf>
    <xf numFmtId="0" fontId="209" fillId="7" borderId="10" applyNumberFormat="0" applyAlignment="0" applyProtection="0">
      <alignment vertical="center"/>
    </xf>
    <xf numFmtId="0" fontId="209" fillId="7" borderId="10" applyNumberFormat="0" applyAlignment="0" applyProtection="0">
      <alignment vertical="center"/>
    </xf>
    <xf numFmtId="0" fontId="209" fillId="7" borderId="10" applyNumberFormat="0" applyAlignment="0" applyProtection="0">
      <alignment vertical="center"/>
    </xf>
    <xf numFmtId="0" fontId="209" fillId="7" borderId="10" applyNumberFormat="0" applyAlignment="0" applyProtection="0">
      <alignment vertical="center"/>
    </xf>
    <xf numFmtId="0" fontId="209" fillId="7" borderId="10" applyNumberFormat="0" applyAlignment="0" applyProtection="0">
      <alignment vertical="center"/>
    </xf>
    <xf numFmtId="0" fontId="209" fillId="7" borderId="10" applyNumberFormat="0" applyAlignment="0" applyProtection="0">
      <alignment vertical="center"/>
    </xf>
    <xf numFmtId="0" fontId="209" fillId="7" borderId="10" applyNumberFormat="0" applyAlignment="0" applyProtection="0">
      <alignment vertical="center"/>
    </xf>
    <xf numFmtId="0" fontId="209" fillId="7" borderId="10" applyNumberFormat="0" applyAlignment="0" applyProtection="0">
      <alignment vertical="center"/>
    </xf>
    <xf numFmtId="0" fontId="209" fillId="7" borderId="10" applyNumberFormat="0" applyAlignment="0" applyProtection="0">
      <alignment vertical="center"/>
    </xf>
    <xf numFmtId="0" fontId="209" fillId="7" borderId="10" applyNumberFormat="0" applyAlignment="0" applyProtection="0">
      <alignment vertical="center"/>
    </xf>
    <xf numFmtId="0" fontId="209" fillId="7" borderId="10" applyNumberFormat="0" applyAlignment="0" applyProtection="0">
      <alignment vertical="center"/>
    </xf>
    <xf numFmtId="0" fontId="209" fillId="7" borderId="10" applyNumberFormat="0" applyAlignment="0" applyProtection="0">
      <alignment vertical="center"/>
    </xf>
    <xf numFmtId="0" fontId="209" fillId="7" borderId="10" applyNumberFormat="0" applyAlignment="0" applyProtection="0">
      <alignment vertical="center"/>
    </xf>
    <xf numFmtId="0" fontId="209" fillId="7" borderId="10" applyNumberFormat="0" applyAlignment="0" applyProtection="0">
      <alignment vertical="center"/>
    </xf>
    <xf numFmtId="0" fontId="209" fillId="7" borderId="10" applyNumberFormat="0" applyAlignment="0" applyProtection="0">
      <alignment vertical="center"/>
    </xf>
    <xf numFmtId="0" fontId="209" fillId="7" borderId="10" applyNumberFormat="0" applyAlignment="0" applyProtection="0">
      <alignment vertical="center"/>
    </xf>
    <xf numFmtId="0" fontId="209" fillId="7" borderId="10" applyNumberFormat="0" applyAlignment="0" applyProtection="0">
      <alignment vertical="center"/>
    </xf>
    <xf numFmtId="0" fontId="209" fillId="7" borderId="10" applyNumberFormat="0" applyAlignment="0" applyProtection="0">
      <alignment vertical="center"/>
    </xf>
    <xf numFmtId="0" fontId="209" fillId="7" borderId="10" applyNumberFormat="0" applyAlignment="0" applyProtection="0">
      <alignment vertical="center"/>
    </xf>
    <xf numFmtId="0" fontId="209" fillId="7" borderId="10" applyNumberFormat="0" applyAlignment="0" applyProtection="0">
      <alignment vertical="center"/>
    </xf>
    <xf numFmtId="0" fontId="209" fillId="7" borderId="10" applyNumberFormat="0" applyAlignment="0" applyProtection="0">
      <alignment vertical="center"/>
    </xf>
    <xf numFmtId="0" fontId="209" fillId="7" borderId="10" applyNumberFormat="0" applyAlignment="0" applyProtection="0">
      <alignment vertical="center"/>
    </xf>
    <xf numFmtId="0" fontId="209" fillId="7" borderId="10" applyNumberFormat="0" applyAlignment="0" applyProtection="0">
      <alignment vertical="center"/>
    </xf>
    <xf numFmtId="0" fontId="209" fillId="7" borderId="10" applyNumberFormat="0" applyAlignment="0" applyProtection="0">
      <alignment vertical="center"/>
    </xf>
    <xf numFmtId="0" fontId="209" fillId="7" borderId="10" applyNumberFormat="0" applyAlignment="0" applyProtection="0">
      <alignment vertical="center"/>
    </xf>
    <xf numFmtId="0" fontId="209" fillId="7" borderId="10" applyNumberFormat="0" applyAlignment="0" applyProtection="0">
      <alignment vertical="center"/>
    </xf>
    <xf numFmtId="0" fontId="209" fillId="7" borderId="10" applyNumberFormat="0" applyAlignment="0" applyProtection="0">
      <alignment vertical="center"/>
    </xf>
    <xf numFmtId="0" fontId="209" fillId="7" borderId="10" applyNumberFormat="0" applyAlignment="0" applyProtection="0">
      <alignment vertical="center"/>
    </xf>
    <xf numFmtId="0" fontId="209" fillId="7" borderId="10" applyNumberFormat="0" applyAlignment="0" applyProtection="0">
      <alignment vertical="center"/>
    </xf>
    <xf numFmtId="0" fontId="209" fillId="7" borderId="10" applyNumberFormat="0" applyAlignment="0" applyProtection="0">
      <alignment vertical="center"/>
    </xf>
    <xf numFmtId="0" fontId="209" fillId="7" borderId="10" applyNumberFormat="0" applyAlignment="0" applyProtection="0">
      <alignment vertical="center"/>
    </xf>
    <xf numFmtId="0" fontId="209" fillId="7" borderId="10" applyNumberFormat="0" applyAlignment="0" applyProtection="0">
      <alignment vertical="center"/>
    </xf>
    <xf numFmtId="0" fontId="209" fillId="7" borderId="10" applyNumberFormat="0" applyAlignment="0" applyProtection="0">
      <alignment vertical="center"/>
    </xf>
    <xf numFmtId="0" fontId="209" fillId="7" borderId="10" applyNumberFormat="0" applyAlignment="0" applyProtection="0">
      <alignment vertical="center"/>
    </xf>
    <xf numFmtId="0" fontId="209" fillId="7" borderId="10" applyNumberFormat="0" applyAlignment="0" applyProtection="0">
      <alignment vertical="center"/>
    </xf>
    <xf numFmtId="0" fontId="209" fillId="7" borderId="10" applyNumberFormat="0" applyAlignment="0" applyProtection="0">
      <alignment vertical="center"/>
    </xf>
    <xf numFmtId="0" fontId="209" fillId="7" borderId="10" applyNumberFormat="0" applyAlignment="0" applyProtection="0">
      <alignment vertical="center"/>
    </xf>
    <xf numFmtId="0" fontId="209" fillId="7" borderId="10" applyNumberFormat="0" applyAlignment="0" applyProtection="0">
      <alignment vertical="center"/>
    </xf>
    <xf numFmtId="0" fontId="209" fillId="7" borderId="10" applyNumberFormat="0" applyAlignment="0" applyProtection="0">
      <alignment vertical="center"/>
    </xf>
    <xf numFmtId="0" fontId="209" fillId="7" borderId="10" applyNumberFormat="0" applyAlignment="0" applyProtection="0">
      <alignment vertical="center"/>
    </xf>
    <xf numFmtId="0" fontId="209" fillId="7" borderId="10" applyNumberFormat="0" applyAlignment="0" applyProtection="0">
      <alignment vertical="center"/>
    </xf>
    <xf numFmtId="0" fontId="209" fillId="7" borderId="10" applyNumberFormat="0" applyAlignment="0" applyProtection="0">
      <alignment vertical="center"/>
    </xf>
    <xf numFmtId="0" fontId="209" fillId="7" borderId="10" applyNumberFormat="0" applyAlignment="0" applyProtection="0">
      <alignment vertical="center"/>
    </xf>
    <xf numFmtId="0" fontId="209" fillId="7" borderId="10" applyNumberFormat="0" applyAlignment="0" applyProtection="0">
      <alignment vertical="center"/>
    </xf>
    <xf numFmtId="0" fontId="209" fillId="7" borderId="10" applyNumberFormat="0" applyAlignment="0" applyProtection="0">
      <alignment vertical="center"/>
    </xf>
    <xf numFmtId="0" fontId="209" fillId="7" borderId="10" applyNumberFormat="0" applyAlignment="0" applyProtection="0">
      <alignment vertical="center"/>
    </xf>
    <xf numFmtId="0" fontId="209" fillId="7" borderId="10" applyNumberFormat="0" applyAlignment="0" applyProtection="0">
      <alignment vertical="center"/>
    </xf>
    <xf numFmtId="0" fontId="209" fillId="7" borderId="10" applyNumberFormat="0" applyAlignment="0" applyProtection="0">
      <alignment vertical="center"/>
    </xf>
    <xf numFmtId="0" fontId="209" fillId="7" borderId="10" applyNumberFormat="0" applyAlignment="0" applyProtection="0">
      <alignment vertical="center"/>
    </xf>
    <xf numFmtId="0" fontId="209" fillId="7" borderId="10" applyNumberFormat="0" applyAlignment="0" applyProtection="0">
      <alignment vertical="center"/>
    </xf>
    <xf numFmtId="0" fontId="209" fillId="7" borderId="10" applyNumberFormat="0" applyAlignment="0" applyProtection="0">
      <alignment vertical="center"/>
    </xf>
    <xf numFmtId="0" fontId="209" fillId="7" borderId="10" applyNumberFormat="0" applyAlignment="0" applyProtection="0">
      <alignment vertical="center"/>
    </xf>
    <xf numFmtId="0" fontId="209" fillId="7" borderId="10" applyNumberFormat="0" applyAlignment="0" applyProtection="0">
      <alignment vertical="center"/>
    </xf>
    <xf numFmtId="0" fontId="209" fillId="7" borderId="10" applyNumberFormat="0" applyAlignment="0" applyProtection="0">
      <alignment vertical="center"/>
    </xf>
    <xf numFmtId="0" fontId="209" fillId="7" borderId="10" applyNumberFormat="0" applyAlignment="0" applyProtection="0">
      <alignment vertical="center"/>
    </xf>
    <xf numFmtId="0" fontId="209" fillId="7" borderId="10" applyNumberFormat="0" applyAlignment="0" applyProtection="0">
      <alignment vertical="center"/>
    </xf>
    <xf numFmtId="0" fontId="209" fillId="7" borderId="10" applyNumberFormat="0" applyAlignment="0" applyProtection="0">
      <alignment vertical="center"/>
    </xf>
    <xf numFmtId="0" fontId="209" fillId="7" borderId="10" applyNumberFormat="0" applyAlignment="0" applyProtection="0">
      <alignment vertical="center"/>
    </xf>
    <xf numFmtId="0" fontId="209" fillId="7" borderId="10" applyNumberFormat="0" applyAlignment="0" applyProtection="0">
      <alignment vertical="center"/>
    </xf>
    <xf numFmtId="0" fontId="209" fillId="7" borderId="10" applyNumberFormat="0" applyAlignment="0" applyProtection="0">
      <alignment vertical="center"/>
    </xf>
    <xf numFmtId="0" fontId="209" fillId="7" borderId="10" applyNumberFormat="0" applyAlignment="0" applyProtection="0">
      <alignment vertical="center"/>
    </xf>
    <xf numFmtId="0" fontId="209" fillId="7" borderId="10" applyNumberFormat="0" applyAlignment="0" applyProtection="0">
      <alignment vertical="center"/>
    </xf>
    <xf numFmtId="0" fontId="209" fillId="7" borderId="10" applyNumberFormat="0" applyAlignment="0" applyProtection="0">
      <alignment vertical="center"/>
    </xf>
    <xf numFmtId="0" fontId="209" fillId="7" borderId="10" applyNumberFormat="0" applyAlignment="0" applyProtection="0">
      <alignment vertical="center"/>
    </xf>
    <xf numFmtId="0" fontId="209" fillId="7" borderId="10" applyNumberFormat="0" applyAlignment="0" applyProtection="0">
      <alignment vertical="center"/>
    </xf>
    <xf numFmtId="0" fontId="209" fillId="7" borderId="10" applyNumberFormat="0" applyAlignment="0" applyProtection="0">
      <alignment vertical="center"/>
    </xf>
    <xf numFmtId="0" fontId="209" fillId="7" borderId="10" applyNumberFormat="0" applyAlignment="0" applyProtection="0">
      <alignment vertical="center"/>
    </xf>
    <xf numFmtId="0" fontId="209" fillId="7" borderId="10" applyNumberFormat="0" applyAlignment="0" applyProtection="0">
      <alignment vertical="center"/>
    </xf>
    <xf numFmtId="0" fontId="209" fillId="7" borderId="10" applyNumberFormat="0" applyAlignment="0" applyProtection="0">
      <alignment vertical="center"/>
    </xf>
    <xf numFmtId="0" fontId="209" fillId="7" borderId="10" applyNumberFormat="0" applyAlignment="0" applyProtection="0">
      <alignment vertical="center"/>
    </xf>
    <xf numFmtId="0" fontId="209" fillId="7" borderId="10" applyNumberFormat="0" applyAlignment="0" applyProtection="0">
      <alignment vertical="center"/>
    </xf>
    <xf numFmtId="0" fontId="209" fillId="7" borderId="10" applyNumberFormat="0" applyAlignment="0" applyProtection="0">
      <alignment vertical="center"/>
    </xf>
    <xf numFmtId="0" fontId="209" fillId="7" borderId="10" applyNumberFormat="0" applyAlignment="0" applyProtection="0">
      <alignment vertical="center"/>
    </xf>
    <xf numFmtId="0" fontId="209" fillId="7" borderId="10" applyNumberFormat="0" applyAlignment="0" applyProtection="0">
      <alignment vertical="center"/>
    </xf>
    <xf numFmtId="0" fontId="209" fillId="7" borderId="10" applyNumberFormat="0" applyAlignment="0" applyProtection="0">
      <alignment vertical="center"/>
    </xf>
    <xf numFmtId="0" fontId="209" fillId="7" borderId="10" applyNumberFormat="0" applyAlignment="0" applyProtection="0">
      <alignment vertical="center"/>
    </xf>
    <xf numFmtId="0" fontId="209" fillId="7" borderId="10" applyNumberFormat="0" applyAlignment="0" applyProtection="0">
      <alignment vertical="center"/>
    </xf>
    <xf numFmtId="0" fontId="209" fillId="7" borderId="10" applyNumberFormat="0" applyAlignment="0" applyProtection="0">
      <alignment vertical="center"/>
    </xf>
    <xf numFmtId="0" fontId="209" fillId="7" borderId="10" applyNumberFormat="0" applyAlignment="0" applyProtection="0">
      <alignment vertical="center"/>
    </xf>
    <xf numFmtId="0" fontId="209" fillId="7" borderId="10" applyNumberFormat="0" applyAlignment="0" applyProtection="0">
      <alignment vertical="center"/>
    </xf>
    <xf numFmtId="0" fontId="209" fillId="7" borderId="10" applyNumberFormat="0" applyAlignment="0" applyProtection="0">
      <alignment vertical="center"/>
    </xf>
    <xf numFmtId="0" fontId="209" fillId="7" borderId="10" applyNumberFormat="0" applyAlignment="0" applyProtection="0">
      <alignment vertical="center"/>
    </xf>
    <xf numFmtId="0" fontId="209" fillId="7" borderId="10" applyNumberFormat="0" applyAlignment="0" applyProtection="0">
      <alignment vertical="center"/>
    </xf>
    <xf numFmtId="0" fontId="209" fillId="7" borderId="10" applyNumberFormat="0" applyAlignment="0" applyProtection="0">
      <alignment vertical="center"/>
    </xf>
    <xf numFmtId="0" fontId="209" fillId="7" borderId="10" applyNumberFormat="0" applyAlignment="0" applyProtection="0">
      <alignment vertical="center"/>
    </xf>
    <xf numFmtId="0" fontId="209" fillId="7" borderId="10" applyNumberFormat="0" applyAlignment="0" applyProtection="0">
      <alignment vertical="center"/>
    </xf>
    <xf numFmtId="0" fontId="209" fillId="7" borderId="10" applyNumberFormat="0" applyAlignment="0" applyProtection="0">
      <alignment vertical="center"/>
    </xf>
    <xf numFmtId="0" fontId="209" fillId="7" borderId="10" applyNumberFormat="0" applyAlignment="0" applyProtection="0">
      <alignment vertical="center"/>
    </xf>
    <xf numFmtId="0" fontId="209" fillId="7" borderId="10" applyNumberFormat="0" applyAlignment="0" applyProtection="0">
      <alignment vertical="center"/>
    </xf>
    <xf numFmtId="0" fontId="209" fillId="7" borderId="10" applyNumberFormat="0" applyAlignment="0" applyProtection="0">
      <alignment vertical="center"/>
    </xf>
    <xf numFmtId="0" fontId="209" fillId="7" borderId="10" applyNumberFormat="0" applyAlignment="0" applyProtection="0">
      <alignment vertical="center"/>
    </xf>
    <xf numFmtId="0" fontId="209" fillId="7" borderId="10" applyNumberFormat="0" applyAlignment="0" applyProtection="0">
      <alignment vertical="center"/>
    </xf>
    <xf numFmtId="0" fontId="209" fillId="7" borderId="10" applyNumberFormat="0" applyAlignment="0" applyProtection="0">
      <alignment vertical="center"/>
    </xf>
    <xf numFmtId="0" fontId="209" fillId="7" borderId="10" applyNumberFormat="0" applyAlignment="0" applyProtection="0">
      <alignment vertical="center"/>
    </xf>
    <xf numFmtId="0" fontId="209" fillId="7" borderId="10" applyNumberFormat="0" applyAlignment="0" applyProtection="0">
      <alignment vertical="center"/>
    </xf>
    <xf numFmtId="0" fontId="209" fillId="7" borderId="10" applyNumberFormat="0" applyAlignment="0" applyProtection="0">
      <alignment vertical="center"/>
    </xf>
    <xf numFmtId="0" fontId="209" fillId="7" borderId="10" applyNumberFormat="0" applyAlignment="0" applyProtection="0">
      <alignment vertical="center"/>
    </xf>
    <xf numFmtId="0" fontId="209" fillId="7" borderId="10" applyNumberFormat="0" applyAlignment="0" applyProtection="0">
      <alignment vertical="center"/>
    </xf>
    <xf numFmtId="0" fontId="209" fillId="7" borderId="10" applyNumberFormat="0" applyAlignment="0" applyProtection="0">
      <alignment vertical="center"/>
    </xf>
    <xf numFmtId="0" fontId="209" fillId="7" borderId="10" applyNumberFormat="0" applyAlignment="0" applyProtection="0">
      <alignment vertical="center"/>
    </xf>
    <xf numFmtId="0" fontId="209" fillId="7" borderId="10" applyNumberFormat="0" applyAlignment="0" applyProtection="0">
      <alignment vertical="center"/>
    </xf>
    <xf numFmtId="0" fontId="209" fillId="7" borderId="10" applyNumberFormat="0" applyAlignment="0" applyProtection="0">
      <alignment vertical="center"/>
    </xf>
    <xf numFmtId="0" fontId="209" fillId="7" borderId="10" applyNumberFormat="0" applyAlignment="0" applyProtection="0">
      <alignment vertical="center"/>
    </xf>
    <xf numFmtId="0" fontId="209" fillId="7" borderId="10" applyNumberFormat="0" applyAlignment="0" applyProtection="0">
      <alignment vertical="center"/>
    </xf>
    <xf numFmtId="0" fontId="209" fillId="7" borderId="10" applyNumberFormat="0" applyAlignment="0" applyProtection="0">
      <alignment vertical="center"/>
    </xf>
    <xf numFmtId="0" fontId="209" fillId="7" borderId="10" applyNumberFormat="0" applyAlignment="0" applyProtection="0">
      <alignment vertical="center"/>
    </xf>
    <xf numFmtId="0" fontId="209" fillId="7" borderId="10" applyNumberFormat="0" applyAlignment="0" applyProtection="0">
      <alignment vertical="center"/>
    </xf>
    <xf numFmtId="0" fontId="209" fillId="7" borderId="10" applyNumberFormat="0" applyAlignment="0" applyProtection="0">
      <alignment vertical="center"/>
    </xf>
    <xf numFmtId="0" fontId="209" fillId="7" borderId="10" applyNumberFormat="0" applyAlignment="0" applyProtection="0">
      <alignment vertical="center"/>
    </xf>
    <xf numFmtId="0" fontId="209" fillId="7" borderId="10" applyNumberFormat="0" applyAlignment="0" applyProtection="0">
      <alignment vertical="center"/>
    </xf>
    <xf numFmtId="0" fontId="209" fillId="7" borderId="10" applyNumberFormat="0" applyAlignment="0" applyProtection="0">
      <alignment vertical="center"/>
    </xf>
    <xf numFmtId="0" fontId="209" fillId="7" borderId="10" applyNumberFormat="0" applyAlignment="0" applyProtection="0">
      <alignment vertical="center"/>
    </xf>
    <xf numFmtId="0" fontId="209" fillId="7" borderId="10" applyNumberFormat="0" applyAlignment="0" applyProtection="0">
      <alignment vertical="center"/>
    </xf>
    <xf numFmtId="0" fontId="209" fillId="7" borderId="10" applyNumberFormat="0" applyAlignment="0" applyProtection="0">
      <alignment vertical="center"/>
    </xf>
    <xf numFmtId="0" fontId="209" fillId="7" borderId="10" applyNumberFormat="0" applyAlignment="0" applyProtection="0">
      <alignment vertical="center"/>
    </xf>
    <xf numFmtId="0" fontId="209" fillId="7" borderId="10" applyNumberFormat="0" applyAlignment="0" applyProtection="0">
      <alignment vertical="center"/>
    </xf>
    <xf numFmtId="0" fontId="37" fillId="7" borderId="10" applyNumberFormat="0" applyAlignment="0" applyProtection="0">
      <alignment vertical="center"/>
    </xf>
    <xf numFmtId="0" fontId="37" fillId="7" borderId="10" applyNumberFormat="0" applyAlignment="0" applyProtection="0">
      <alignment vertical="center"/>
    </xf>
    <xf numFmtId="0" fontId="37" fillId="7" borderId="10" applyNumberFormat="0" applyAlignment="0" applyProtection="0">
      <alignment vertical="center"/>
    </xf>
    <xf numFmtId="0" fontId="37" fillId="7" borderId="10" applyNumberFormat="0" applyAlignment="0" applyProtection="0">
      <alignment vertical="center"/>
    </xf>
    <xf numFmtId="0" fontId="37" fillId="7" borderId="10" applyNumberFormat="0" applyAlignment="0" applyProtection="0">
      <alignment vertical="center"/>
    </xf>
    <xf numFmtId="0" fontId="37" fillId="7" borderId="10" applyNumberFormat="0" applyAlignment="0" applyProtection="0">
      <alignment vertical="center"/>
    </xf>
    <xf numFmtId="0" fontId="37" fillId="7" borderId="10" applyNumberFormat="0" applyAlignment="0" applyProtection="0">
      <alignment vertical="center"/>
    </xf>
    <xf numFmtId="0" fontId="37" fillId="7" borderId="10" applyNumberFormat="0" applyAlignment="0" applyProtection="0">
      <alignment vertical="center"/>
    </xf>
    <xf numFmtId="0" fontId="37" fillId="7" borderId="10" applyNumberFormat="0" applyAlignment="0" applyProtection="0">
      <alignment vertical="center"/>
    </xf>
    <xf numFmtId="0" fontId="37" fillId="7" borderId="10" applyNumberFormat="0" applyAlignment="0" applyProtection="0">
      <alignment vertical="center"/>
    </xf>
    <xf numFmtId="0" fontId="37" fillId="7" borderId="10" applyNumberFormat="0" applyAlignment="0" applyProtection="0">
      <alignment vertical="center"/>
    </xf>
    <xf numFmtId="0" fontId="37" fillId="7" borderId="10" applyNumberFormat="0" applyAlignment="0" applyProtection="0">
      <alignment vertical="center"/>
    </xf>
    <xf numFmtId="0" fontId="37" fillId="7" borderId="10" applyNumberFormat="0" applyAlignment="0" applyProtection="0">
      <alignment vertical="center"/>
    </xf>
    <xf numFmtId="0" fontId="37" fillId="7" borderId="10" applyNumberFormat="0" applyAlignment="0" applyProtection="0">
      <alignment vertical="center"/>
    </xf>
    <xf numFmtId="0" fontId="37" fillId="7" borderId="10" applyNumberFormat="0" applyAlignment="0" applyProtection="0">
      <alignment vertical="center"/>
    </xf>
    <xf numFmtId="0" fontId="37" fillId="7" borderId="10" applyNumberFormat="0" applyAlignment="0" applyProtection="0">
      <alignment vertical="center"/>
    </xf>
    <xf numFmtId="0" fontId="37" fillId="7" borderId="10" applyNumberFormat="0" applyAlignment="0" applyProtection="0">
      <alignment vertical="center"/>
    </xf>
    <xf numFmtId="0" fontId="37" fillId="7" borderId="10" applyNumberFormat="0" applyAlignment="0" applyProtection="0">
      <alignment vertical="center"/>
    </xf>
    <xf numFmtId="0" fontId="37" fillId="7" borderId="10" applyNumberFormat="0" applyAlignment="0" applyProtection="0">
      <alignment vertical="center"/>
    </xf>
    <xf numFmtId="0" fontId="37" fillId="7" borderId="10" applyNumberFormat="0" applyAlignment="0" applyProtection="0">
      <alignment vertical="center"/>
    </xf>
    <xf numFmtId="0" fontId="37" fillId="7" borderId="10" applyNumberFormat="0" applyAlignment="0" applyProtection="0">
      <alignment vertical="center"/>
    </xf>
    <xf numFmtId="0" fontId="37" fillId="7" borderId="10" applyNumberFormat="0" applyAlignment="0" applyProtection="0">
      <alignment vertical="center"/>
    </xf>
    <xf numFmtId="0" fontId="37" fillId="7" borderId="10" applyNumberFormat="0" applyAlignment="0" applyProtection="0">
      <alignment vertical="center"/>
    </xf>
    <xf numFmtId="0" fontId="37" fillId="7" borderId="10" applyNumberFormat="0" applyAlignment="0" applyProtection="0">
      <alignment vertical="center"/>
    </xf>
    <xf numFmtId="0" fontId="37" fillId="7" borderId="10" applyNumberFormat="0" applyAlignment="0" applyProtection="0">
      <alignment vertical="center"/>
    </xf>
    <xf numFmtId="0" fontId="37" fillId="7" borderId="10" applyNumberFormat="0" applyAlignment="0" applyProtection="0">
      <alignment vertical="center"/>
    </xf>
    <xf numFmtId="0" fontId="37" fillId="7" borderId="10" applyNumberFormat="0" applyAlignment="0" applyProtection="0">
      <alignment vertical="center"/>
    </xf>
    <xf numFmtId="0" fontId="37" fillId="7" borderId="10" applyNumberFormat="0" applyAlignment="0" applyProtection="0">
      <alignment vertical="center"/>
    </xf>
    <xf numFmtId="0" fontId="37" fillId="7" borderId="10" applyNumberFormat="0" applyAlignment="0" applyProtection="0">
      <alignment vertical="center"/>
    </xf>
    <xf numFmtId="0" fontId="37" fillId="7" borderId="10" applyNumberFormat="0" applyAlignment="0" applyProtection="0">
      <alignment vertical="center"/>
    </xf>
    <xf numFmtId="0" fontId="37" fillId="7" borderId="10" applyNumberFormat="0" applyAlignment="0" applyProtection="0">
      <alignment vertical="center"/>
    </xf>
    <xf numFmtId="0" fontId="37" fillId="7" borderId="10" applyNumberFormat="0" applyAlignment="0" applyProtection="0">
      <alignment vertical="center"/>
    </xf>
    <xf numFmtId="0" fontId="37" fillId="7" borderId="10" applyNumberFormat="0" applyAlignment="0" applyProtection="0">
      <alignment vertical="center"/>
    </xf>
    <xf numFmtId="0" fontId="37" fillId="7" borderId="10" applyNumberFormat="0" applyAlignment="0" applyProtection="0">
      <alignment vertical="center"/>
    </xf>
    <xf numFmtId="0" fontId="37" fillId="7" borderId="10" applyNumberFormat="0" applyAlignment="0" applyProtection="0">
      <alignment vertical="center"/>
    </xf>
    <xf numFmtId="0" fontId="37" fillId="7" borderId="10" applyNumberFormat="0" applyAlignment="0" applyProtection="0">
      <alignment vertical="center"/>
    </xf>
    <xf numFmtId="0" fontId="37" fillId="7" borderId="10" applyNumberFormat="0" applyAlignment="0" applyProtection="0">
      <alignment vertical="center"/>
    </xf>
    <xf numFmtId="0" fontId="37" fillId="7" borderId="10" applyNumberFormat="0" applyAlignment="0" applyProtection="0">
      <alignment vertical="center"/>
    </xf>
    <xf numFmtId="0" fontId="37" fillId="7" borderId="10" applyNumberFormat="0" applyAlignment="0" applyProtection="0">
      <alignment vertical="center"/>
    </xf>
    <xf numFmtId="0" fontId="37" fillId="7" borderId="10" applyNumberFormat="0" applyAlignment="0" applyProtection="0">
      <alignment vertical="center"/>
    </xf>
    <xf numFmtId="0" fontId="37" fillId="7" borderId="10" applyNumberFormat="0" applyAlignment="0" applyProtection="0">
      <alignment vertical="center"/>
    </xf>
    <xf numFmtId="0" fontId="37" fillId="7" borderId="10" applyNumberFormat="0" applyAlignment="0" applyProtection="0">
      <alignment vertical="center"/>
    </xf>
    <xf numFmtId="0" fontId="37" fillId="7" borderId="10" applyNumberFormat="0" applyAlignment="0" applyProtection="0">
      <alignment vertical="center"/>
    </xf>
    <xf numFmtId="0" fontId="37" fillId="7" borderId="10" applyNumberFormat="0" applyAlignment="0" applyProtection="0">
      <alignment vertical="center"/>
    </xf>
    <xf numFmtId="0" fontId="37" fillId="7" borderId="10" applyNumberFormat="0" applyAlignment="0" applyProtection="0">
      <alignment vertical="center"/>
    </xf>
    <xf numFmtId="0" fontId="37" fillId="7" borderId="10" applyNumberFormat="0" applyAlignment="0" applyProtection="0">
      <alignment vertical="center"/>
    </xf>
    <xf numFmtId="0" fontId="37" fillId="7" borderId="10" applyNumberFormat="0" applyAlignment="0" applyProtection="0">
      <alignment vertical="center"/>
    </xf>
    <xf numFmtId="0" fontId="37" fillId="7" borderId="10" applyNumberFormat="0" applyAlignment="0" applyProtection="0">
      <alignment vertical="center"/>
    </xf>
    <xf numFmtId="0" fontId="37" fillId="7" borderId="10" applyNumberFormat="0" applyAlignment="0" applyProtection="0">
      <alignment vertical="center"/>
    </xf>
    <xf numFmtId="0" fontId="37" fillId="7" borderId="10" applyNumberFormat="0" applyAlignment="0" applyProtection="0">
      <alignment vertical="center"/>
    </xf>
    <xf numFmtId="0" fontId="37" fillId="7" borderId="10" applyNumberFormat="0" applyAlignment="0" applyProtection="0">
      <alignment vertical="center"/>
    </xf>
    <xf numFmtId="0" fontId="37" fillId="7" borderId="10" applyNumberFormat="0" applyAlignment="0" applyProtection="0">
      <alignment vertical="center"/>
    </xf>
    <xf numFmtId="0" fontId="37" fillId="7" borderId="10" applyNumberFormat="0" applyAlignment="0" applyProtection="0">
      <alignment vertical="center"/>
    </xf>
    <xf numFmtId="0" fontId="37" fillId="7" borderId="10" applyNumberFormat="0" applyAlignment="0" applyProtection="0">
      <alignment vertical="center"/>
    </xf>
    <xf numFmtId="0" fontId="37" fillId="7" borderId="10" applyNumberFormat="0" applyAlignment="0" applyProtection="0">
      <alignment vertical="center"/>
    </xf>
    <xf numFmtId="0" fontId="37" fillId="7" borderId="10" applyNumberFormat="0" applyAlignment="0" applyProtection="0">
      <alignment vertical="center"/>
    </xf>
    <xf numFmtId="0" fontId="37" fillId="7" borderId="10" applyNumberFormat="0" applyAlignment="0" applyProtection="0">
      <alignment vertical="center"/>
    </xf>
    <xf numFmtId="0" fontId="37" fillId="7" borderId="10" applyNumberFormat="0" applyAlignment="0" applyProtection="0">
      <alignment vertical="center"/>
    </xf>
    <xf numFmtId="0" fontId="37" fillId="7" borderId="10" applyNumberFormat="0" applyAlignment="0" applyProtection="0">
      <alignment vertical="center"/>
    </xf>
    <xf numFmtId="0" fontId="37" fillId="7" borderId="10" applyNumberFormat="0" applyAlignment="0" applyProtection="0">
      <alignment vertical="center"/>
    </xf>
    <xf numFmtId="0" fontId="37" fillId="7" borderId="10" applyNumberFormat="0" applyAlignment="0" applyProtection="0">
      <alignment vertical="center"/>
    </xf>
    <xf numFmtId="0" fontId="37" fillId="7" borderId="10" applyNumberFormat="0" applyAlignment="0" applyProtection="0">
      <alignment vertical="center"/>
    </xf>
    <xf numFmtId="0" fontId="37" fillId="7" borderId="10" applyNumberFormat="0" applyAlignment="0" applyProtection="0">
      <alignment vertical="center"/>
    </xf>
    <xf numFmtId="0" fontId="37" fillId="7" borderId="10" applyNumberFormat="0" applyAlignment="0" applyProtection="0">
      <alignment vertical="center"/>
    </xf>
    <xf numFmtId="0" fontId="37" fillId="7" borderId="10" applyNumberFormat="0" applyAlignment="0" applyProtection="0">
      <alignment vertical="center"/>
    </xf>
    <xf numFmtId="0" fontId="37" fillId="7" borderId="10" applyNumberFormat="0" applyAlignment="0" applyProtection="0">
      <alignment vertical="center"/>
    </xf>
    <xf numFmtId="0" fontId="37" fillId="7" borderId="10" applyNumberFormat="0" applyAlignment="0" applyProtection="0">
      <alignment vertical="center"/>
    </xf>
    <xf numFmtId="0" fontId="37" fillId="7" borderId="10" applyNumberFormat="0" applyAlignment="0" applyProtection="0">
      <alignment vertical="center"/>
    </xf>
    <xf numFmtId="0" fontId="37" fillId="7" borderId="10" applyNumberFormat="0" applyAlignment="0" applyProtection="0">
      <alignment vertical="center"/>
    </xf>
    <xf numFmtId="0" fontId="37" fillId="7" borderId="10" applyNumberFormat="0" applyAlignment="0" applyProtection="0">
      <alignment vertical="center"/>
    </xf>
    <xf numFmtId="0" fontId="37" fillId="7" borderId="10" applyNumberFormat="0" applyAlignment="0" applyProtection="0">
      <alignment vertical="center"/>
    </xf>
    <xf numFmtId="0" fontId="37" fillId="7" borderId="10" applyNumberFormat="0" applyAlignment="0" applyProtection="0">
      <alignment vertical="center"/>
    </xf>
    <xf numFmtId="0" fontId="37" fillId="7" borderId="10" applyNumberFormat="0" applyAlignment="0" applyProtection="0">
      <alignment vertical="center"/>
    </xf>
    <xf numFmtId="0" fontId="37" fillId="7" borderId="10" applyNumberFormat="0" applyAlignment="0" applyProtection="0">
      <alignment vertical="center"/>
    </xf>
    <xf numFmtId="0" fontId="37" fillId="7" borderId="10" applyNumberFormat="0" applyAlignment="0" applyProtection="0">
      <alignment vertical="center"/>
    </xf>
    <xf numFmtId="0" fontId="37" fillId="7" borderId="10" applyNumberFormat="0" applyAlignment="0" applyProtection="0">
      <alignment vertical="center"/>
    </xf>
    <xf numFmtId="0" fontId="37" fillId="7" borderId="10" applyNumberFormat="0" applyAlignment="0" applyProtection="0">
      <alignment vertical="center"/>
    </xf>
    <xf numFmtId="0" fontId="37" fillId="7" borderId="10" applyNumberFormat="0" applyAlignment="0" applyProtection="0">
      <alignment vertical="center"/>
    </xf>
    <xf numFmtId="0" fontId="37" fillId="7" borderId="10" applyNumberFormat="0" applyAlignment="0" applyProtection="0">
      <alignment vertical="center"/>
    </xf>
    <xf numFmtId="0" fontId="37" fillId="7" borderId="10" applyNumberFormat="0" applyAlignment="0" applyProtection="0">
      <alignment vertical="center"/>
    </xf>
    <xf numFmtId="0" fontId="37" fillId="7" borderId="10" applyNumberFormat="0" applyAlignment="0" applyProtection="0">
      <alignment vertical="center"/>
    </xf>
    <xf numFmtId="0" fontId="37" fillId="7" borderId="10" applyNumberFormat="0" applyAlignment="0" applyProtection="0">
      <alignment vertical="center"/>
    </xf>
    <xf numFmtId="0" fontId="37" fillId="7" borderId="10" applyNumberFormat="0" applyAlignment="0" applyProtection="0">
      <alignment vertical="center"/>
    </xf>
    <xf numFmtId="0" fontId="37" fillId="7" borderId="10" applyNumberFormat="0" applyAlignment="0" applyProtection="0">
      <alignment vertical="center"/>
    </xf>
    <xf numFmtId="0" fontId="37" fillId="7" borderId="10" applyNumberFormat="0" applyAlignment="0" applyProtection="0">
      <alignment vertical="center"/>
    </xf>
    <xf numFmtId="0" fontId="37" fillId="7" borderId="10" applyNumberFormat="0" applyAlignment="0" applyProtection="0">
      <alignment vertical="center"/>
    </xf>
    <xf numFmtId="0" fontId="37" fillId="7" borderId="10" applyNumberFormat="0" applyAlignment="0" applyProtection="0">
      <alignment vertical="center"/>
    </xf>
    <xf numFmtId="0" fontId="37" fillId="7" borderId="10" applyNumberFormat="0" applyAlignment="0" applyProtection="0">
      <alignment vertical="center"/>
    </xf>
    <xf numFmtId="0" fontId="37" fillId="7" borderId="10" applyNumberFormat="0" applyAlignment="0" applyProtection="0">
      <alignment vertical="center"/>
    </xf>
    <xf numFmtId="0" fontId="37" fillId="7" borderId="10" applyNumberFormat="0" applyAlignment="0" applyProtection="0">
      <alignment vertical="center"/>
    </xf>
    <xf numFmtId="0" fontId="37" fillId="7" borderId="10" applyNumberFormat="0" applyAlignment="0" applyProtection="0">
      <alignment vertical="center"/>
    </xf>
    <xf numFmtId="0" fontId="37" fillId="7" borderId="10" applyNumberFormat="0" applyAlignment="0" applyProtection="0">
      <alignment vertical="center"/>
    </xf>
    <xf numFmtId="0" fontId="37" fillId="7" borderId="10" applyNumberFormat="0" applyAlignment="0" applyProtection="0">
      <alignment vertical="center"/>
    </xf>
    <xf numFmtId="0" fontId="37" fillId="7" borderId="10" applyNumberFormat="0" applyAlignment="0" applyProtection="0">
      <alignment vertical="center"/>
    </xf>
    <xf numFmtId="0" fontId="37" fillId="7" borderId="10" applyNumberFormat="0" applyAlignment="0" applyProtection="0">
      <alignment vertical="center"/>
    </xf>
    <xf numFmtId="0" fontId="37" fillId="7" borderId="10" applyNumberFormat="0" applyAlignment="0" applyProtection="0">
      <alignment vertical="center"/>
    </xf>
    <xf numFmtId="0" fontId="37" fillId="7" borderId="10" applyNumberFormat="0" applyAlignment="0" applyProtection="0">
      <alignment vertical="center"/>
    </xf>
    <xf numFmtId="0" fontId="37" fillId="7" borderId="10" applyNumberFormat="0" applyAlignment="0" applyProtection="0">
      <alignment vertical="center"/>
    </xf>
    <xf numFmtId="0" fontId="37" fillId="7" borderId="10" applyNumberFormat="0" applyAlignment="0" applyProtection="0">
      <alignment vertical="center"/>
    </xf>
    <xf numFmtId="0" fontId="37" fillId="7" borderId="10" applyNumberFormat="0" applyAlignment="0" applyProtection="0">
      <alignment vertical="center"/>
    </xf>
    <xf numFmtId="0" fontId="37" fillId="7" borderId="10" applyNumberFormat="0" applyAlignment="0" applyProtection="0">
      <alignment vertical="center"/>
    </xf>
    <xf numFmtId="0" fontId="37" fillId="7" borderId="10" applyNumberFormat="0" applyAlignment="0" applyProtection="0">
      <alignment vertical="center"/>
    </xf>
    <xf numFmtId="0" fontId="37" fillId="7" borderId="10" applyNumberFormat="0" applyAlignment="0" applyProtection="0">
      <alignment vertical="center"/>
    </xf>
    <xf numFmtId="0" fontId="37" fillId="7" borderId="10" applyNumberFormat="0" applyAlignment="0" applyProtection="0">
      <alignment vertical="center"/>
    </xf>
    <xf numFmtId="0" fontId="37" fillId="7" borderId="10" applyNumberFormat="0" applyAlignment="0" applyProtection="0">
      <alignment vertical="center"/>
    </xf>
    <xf numFmtId="0" fontId="37" fillId="7" borderId="10" applyNumberFormat="0" applyAlignment="0" applyProtection="0">
      <alignment vertical="center"/>
    </xf>
    <xf numFmtId="0" fontId="37" fillId="7" borderId="10" applyNumberFormat="0" applyAlignment="0" applyProtection="0">
      <alignment vertical="center"/>
    </xf>
    <xf numFmtId="0" fontId="37" fillId="7" borderId="10" applyNumberFormat="0" applyAlignment="0" applyProtection="0">
      <alignment vertical="center"/>
    </xf>
    <xf numFmtId="0" fontId="37" fillId="7" borderId="10" applyNumberFormat="0" applyAlignment="0" applyProtection="0">
      <alignment vertical="center"/>
    </xf>
    <xf numFmtId="0" fontId="37" fillId="7" borderId="10" applyNumberFormat="0" applyAlignment="0" applyProtection="0">
      <alignment vertical="center"/>
    </xf>
    <xf numFmtId="0" fontId="37" fillId="7" borderId="10" applyNumberFormat="0" applyAlignment="0" applyProtection="0">
      <alignment vertical="center"/>
    </xf>
    <xf numFmtId="0" fontId="37" fillId="7" borderId="10" applyNumberFormat="0" applyAlignment="0" applyProtection="0">
      <alignment vertical="center"/>
    </xf>
    <xf numFmtId="0" fontId="37" fillId="7" borderId="10" applyNumberFormat="0" applyAlignment="0" applyProtection="0">
      <alignment vertical="center"/>
    </xf>
    <xf numFmtId="0" fontId="37" fillId="7" borderId="10" applyNumberFormat="0" applyAlignment="0" applyProtection="0">
      <alignment vertical="center"/>
    </xf>
    <xf numFmtId="0" fontId="37" fillId="7" borderId="10" applyNumberFormat="0" applyAlignment="0" applyProtection="0">
      <alignment vertical="center"/>
    </xf>
    <xf numFmtId="0" fontId="37" fillId="7" borderId="10" applyNumberFormat="0" applyAlignment="0" applyProtection="0">
      <alignment vertical="center"/>
    </xf>
    <xf numFmtId="0" fontId="37" fillId="7" borderId="10" applyNumberFormat="0" applyAlignment="0" applyProtection="0">
      <alignment vertical="center"/>
    </xf>
    <xf numFmtId="0" fontId="37" fillId="7" borderId="10" applyNumberFormat="0" applyAlignment="0" applyProtection="0">
      <alignment vertical="center"/>
    </xf>
    <xf numFmtId="0" fontId="37" fillId="7" borderId="10" applyNumberFormat="0" applyAlignment="0" applyProtection="0">
      <alignment vertical="center"/>
    </xf>
    <xf numFmtId="0" fontId="37" fillId="7" borderId="10" applyNumberFormat="0" applyAlignment="0" applyProtection="0">
      <alignment vertical="center"/>
    </xf>
    <xf numFmtId="0" fontId="37" fillId="7" borderId="10" applyNumberFormat="0" applyAlignment="0" applyProtection="0">
      <alignment vertical="center"/>
    </xf>
    <xf numFmtId="0" fontId="37" fillId="7" borderId="10" applyNumberFormat="0" applyAlignment="0" applyProtection="0">
      <alignment vertical="center"/>
    </xf>
    <xf numFmtId="0" fontId="37" fillId="7" borderId="10" applyNumberFormat="0" applyAlignment="0" applyProtection="0">
      <alignment vertical="center"/>
    </xf>
    <xf numFmtId="0" fontId="37" fillId="7" borderId="10" applyNumberFormat="0" applyAlignment="0" applyProtection="0">
      <alignment vertical="center"/>
    </xf>
    <xf numFmtId="0" fontId="37" fillId="7" borderId="10" applyNumberFormat="0" applyAlignment="0" applyProtection="0">
      <alignment vertical="center"/>
    </xf>
    <xf numFmtId="0" fontId="37" fillId="7" borderId="10" applyNumberFormat="0" applyAlignment="0" applyProtection="0">
      <alignment vertical="center"/>
    </xf>
    <xf numFmtId="0" fontId="37" fillId="7" borderId="10" applyNumberFormat="0" applyAlignment="0" applyProtection="0">
      <alignment vertical="center"/>
    </xf>
    <xf numFmtId="0" fontId="37" fillId="7" borderId="10" applyNumberFormat="0" applyAlignment="0" applyProtection="0">
      <alignment vertical="center"/>
    </xf>
    <xf numFmtId="0" fontId="37" fillId="7" borderId="10" applyNumberFormat="0" applyAlignment="0" applyProtection="0">
      <alignment vertical="center"/>
    </xf>
    <xf numFmtId="0" fontId="37" fillId="7" borderId="10" applyNumberFormat="0" applyAlignment="0" applyProtection="0">
      <alignment vertical="center"/>
    </xf>
    <xf numFmtId="0" fontId="37" fillId="7" borderId="10" applyNumberFormat="0" applyAlignment="0" applyProtection="0">
      <alignment vertical="center"/>
    </xf>
    <xf numFmtId="0" fontId="37" fillId="7" borderId="10" applyNumberFormat="0" applyAlignment="0" applyProtection="0">
      <alignment vertical="center"/>
    </xf>
    <xf numFmtId="0" fontId="37" fillId="7" borderId="10" applyNumberFormat="0" applyAlignment="0" applyProtection="0">
      <alignment vertical="center"/>
    </xf>
    <xf numFmtId="0" fontId="37" fillId="7" borderId="10" applyNumberFormat="0" applyAlignment="0" applyProtection="0">
      <alignment vertical="center"/>
    </xf>
    <xf numFmtId="0" fontId="37" fillId="7" borderId="10" applyNumberFormat="0" applyAlignment="0" applyProtection="0">
      <alignment vertical="center"/>
    </xf>
    <xf numFmtId="0" fontId="37" fillId="7" borderId="10" applyNumberFormat="0" applyAlignment="0" applyProtection="0">
      <alignment vertical="center"/>
    </xf>
    <xf numFmtId="0" fontId="37" fillId="7" borderId="10" applyNumberFormat="0" applyAlignment="0" applyProtection="0">
      <alignment vertical="center"/>
    </xf>
    <xf numFmtId="0" fontId="37" fillId="7" borderId="10" applyNumberFormat="0" applyAlignment="0" applyProtection="0">
      <alignment vertical="center"/>
    </xf>
    <xf numFmtId="0" fontId="37" fillId="7" borderId="10" applyNumberFormat="0" applyAlignment="0" applyProtection="0">
      <alignment vertical="center"/>
    </xf>
    <xf numFmtId="0" fontId="37" fillId="7" borderId="10" applyNumberFormat="0" applyAlignment="0" applyProtection="0">
      <alignment vertical="center"/>
    </xf>
    <xf numFmtId="0" fontId="37" fillId="7" borderId="10" applyNumberFormat="0" applyAlignment="0" applyProtection="0">
      <alignment vertical="center"/>
    </xf>
    <xf numFmtId="0" fontId="37" fillId="7" borderId="10" applyNumberFormat="0" applyAlignment="0" applyProtection="0">
      <alignment vertical="center"/>
    </xf>
    <xf numFmtId="0" fontId="37" fillId="7" borderId="10" applyNumberFormat="0" applyAlignment="0" applyProtection="0">
      <alignment vertical="center"/>
    </xf>
    <xf numFmtId="0" fontId="37" fillId="7" borderId="10" applyNumberFormat="0" applyAlignment="0" applyProtection="0">
      <alignment vertical="center"/>
    </xf>
    <xf numFmtId="0" fontId="37" fillId="7" borderId="10" applyNumberFormat="0" applyAlignment="0" applyProtection="0">
      <alignment vertical="center"/>
    </xf>
    <xf numFmtId="0" fontId="37" fillId="7" borderId="10" applyNumberFormat="0" applyAlignment="0" applyProtection="0">
      <alignment vertical="center"/>
    </xf>
    <xf numFmtId="0" fontId="37" fillId="7" borderId="10" applyNumberFormat="0" applyAlignment="0" applyProtection="0">
      <alignment vertical="center"/>
    </xf>
    <xf numFmtId="0" fontId="37" fillId="7" borderId="10" applyNumberFormat="0" applyAlignment="0" applyProtection="0">
      <alignment vertical="center"/>
    </xf>
    <xf numFmtId="0" fontId="37" fillId="7" borderId="10" applyNumberFormat="0" applyAlignment="0" applyProtection="0">
      <alignment vertical="center"/>
    </xf>
    <xf numFmtId="0" fontId="37" fillId="7" borderId="10" applyNumberFormat="0" applyAlignment="0" applyProtection="0">
      <alignment vertical="center"/>
    </xf>
    <xf numFmtId="0" fontId="37" fillId="7" borderId="10" applyNumberFormat="0" applyAlignment="0" applyProtection="0">
      <alignment vertical="center"/>
    </xf>
    <xf numFmtId="0" fontId="37" fillId="7" borderId="10" applyNumberFormat="0" applyAlignment="0" applyProtection="0">
      <alignment vertical="center"/>
    </xf>
    <xf numFmtId="0" fontId="37" fillId="7" borderId="10" applyNumberFormat="0" applyAlignment="0" applyProtection="0">
      <alignment vertical="center"/>
    </xf>
    <xf numFmtId="0" fontId="37" fillId="7" borderId="10" applyNumberFormat="0" applyAlignment="0" applyProtection="0">
      <alignment vertical="center"/>
    </xf>
    <xf numFmtId="0" fontId="37" fillId="7" borderId="10" applyNumberFormat="0" applyAlignment="0" applyProtection="0">
      <alignment vertical="center"/>
    </xf>
    <xf numFmtId="0" fontId="37" fillId="7" borderId="10" applyNumberFormat="0" applyAlignment="0" applyProtection="0">
      <alignment vertical="center"/>
    </xf>
    <xf numFmtId="0" fontId="37" fillId="7" borderId="10" applyNumberFormat="0" applyAlignment="0" applyProtection="0">
      <alignment vertical="center"/>
    </xf>
    <xf numFmtId="0" fontId="37" fillId="7" borderId="10" applyNumberFormat="0" applyAlignment="0" applyProtection="0">
      <alignment vertical="center"/>
    </xf>
    <xf numFmtId="0" fontId="37" fillId="7" borderId="10" applyNumberFormat="0" applyAlignment="0" applyProtection="0">
      <alignment vertical="center"/>
    </xf>
    <xf numFmtId="0" fontId="37" fillId="7" borderId="10" applyNumberFormat="0" applyAlignment="0" applyProtection="0">
      <alignment vertical="center"/>
    </xf>
    <xf numFmtId="0" fontId="37" fillId="7" borderId="10" applyNumberFormat="0" applyAlignment="0" applyProtection="0">
      <alignment vertical="center"/>
    </xf>
    <xf numFmtId="0" fontId="37" fillId="7" borderId="10" applyNumberFormat="0" applyAlignment="0" applyProtection="0">
      <alignment vertical="center"/>
    </xf>
    <xf numFmtId="0" fontId="37" fillId="7" borderId="10" applyNumberFormat="0" applyAlignment="0" applyProtection="0">
      <alignment vertical="center"/>
    </xf>
    <xf numFmtId="0" fontId="37" fillId="7" borderId="10" applyNumberFormat="0" applyAlignment="0" applyProtection="0">
      <alignment vertical="center"/>
    </xf>
    <xf numFmtId="0" fontId="37" fillId="7" borderId="10" applyNumberFormat="0" applyAlignment="0" applyProtection="0">
      <alignment vertical="center"/>
    </xf>
    <xf numFmtId="0" fontId="37" fillId="7" borderId="10" applyNumberFormat="0" applyAlignment="0" applyProtection="0">
      <alignment vertical="center"/>
    </xf>
    <xf numFmtId="0" fontId="37" fillId="7" borderId="10" applyNumberFormat="0" applyAlignment="0" applyProtection="0">
      <alignment vertical="center"/>
    </xf>
    <xf numFmtId="0" fontId="37" fillId="7" borderId="10" applyNumberFormat="0" applyAlignment="0" applyProtection="0">
      <alignment vertical="center"/>
    </xf>
    <xf numFmtId="0" fontId="37" fillId="7" borderId="10" applyNumberFormat="0" applyAlignment="0" applyProtection="0">
      <alignment vertical="center"/>
    </xf>
    <xf numFmtId="0" fontId="37" fillId="7" borderId="10" applyNumberFormat="0" applyAlignment="0" applyProtection="0">
      <alignment vertical="center"/>
    </xf>
    <xf numFmtId="0" fontId="37" fillId="7" borderId="10" applyNumberFormat="0" applyAlignment="0" applyProtection="0">
      <alignment vertical="center"/>
    </xf>
    <xf numFmtId="0" fontId="37" fillId="7" borderId="10" applyNumberFormat="0" applyAlignment="0" applyProtection="0">
      <alignment vertical="center"/>
    </xf>
    <xf numFmtId="0" fontId="37" fillId="7" borderId="10" applyNumberFormat="0" applyAlignment="0" applyProtection="0">
      <alignment vertical="center"/>
    </xf>
    <xf numFmtId="0" fontId="37" fillId="7" borderId="10" applyNumberFormat="0" applyAlignment="0" applyProtection="0">
      <alignment vertical="center"/>
    </xf>
    <xf numFmtId="0" fontId="37" fillId="7" borderId="10" applyNumberFormat="0" applyAlignment="0" applyProtection="0">
      <alignment vertical="center"/>
    </xf>
    <xf numFmtId="0" fontId="37" fillId="7" borderId="10" applyNumberFormat="0" applyAlignment="0" applyProtection="0">
      <alignment vertical="center"/>
    </xf>
    <xf numFmtId="0" fontId="37" fillId="7" borderId="10" applyNumberFormat="0" applyAlignment="0" applyProtection="0">
      <alignment vertical="center"/>
    </xf>
    <xf numFmtId="0" fontId="37" fillId="7" borderId="10" applyNumberFormat="0" applyAlignment="0" applyProtection="0">
      <alignment vertical="center"/>
    </xf>
    <xf numFmtId="0" fontId="37" fillId="7" borderId="10" applyNumberFormat="0" applyAlignment="0" applyProtection="0">
      <alignment vertical="center"/>
    </xf>
    <xf numFmtId="0" fontId="37" fillId="7" borderId="10" applyNumberFormat="0" applyAlignment="0" applyProtection="0">
      <alignment vertical="center"/>
    </xf>
    <xf numFmtId="0" fontId="37" fillId="7" borderId="10" applyNumberFormat="0" applyAlignment="0" applyProtection="0">
      <alignment vertical="center"/>
    </xf>
    <xf numFmtId="0" fontId="37" fillId="7" borderId="10" applyNumberFormat="0" applyAlignment="0" applyProtection="0">
      <alignment vertical="center"/>
    </xf>
    <xf numFmtId="0" fontId="37" fillId="7" borderId="10" applyNumberFormat="0" applyAlignment="0" applyProtection="0">
      <alignment vertical="center"/>
    </xf>
    <xf numFmtId="0" fontId="37" fillId="7" borderId="10" applyNumberFormat="0" applyAlignment="0" applyProtection="0">
      <alignment vertical="center"/>
    </xf>
    <xf numFmtId="0" fontId="37" fillId="7" borderId="10" applyNumberFormat="0" applyAlignment="0" applyProtection="0">
      <alignment vertical="center"/>
    </xf>
    <xf numFmtId="0" fontId="37" fillId="7" borderId="10" applyNumberFormat="0" applyAlignment="0" applyProtection="0">
      <alignment vertical="center"/>
    </xf>
    <xf numFmtId="0" fontId="37" fillId="7" borderId="10" applyNumberFormat="0" applyAlignment="0" applyProtection="0">
      <alignment vertical="center"/>
    </xf>
    <xf numFmtId="0" fontId="37" fillId="7" borderId="10" applyNumberFormat="0" applyAlignment="0" applyProtection="0">
      <alignment vertical="center"/>
    </xf>
    <xf numFmtId="0" fontId="37" fillId="7" borderId="10" applyNumberFormat="0" applyAlignment="0" applyProtection="0">
      <alignment vertical="center"/>
    </xf>
    <xf numFmtId="0" fontId="37" fillId="7" borderId="10" applyNumberFormat="0" applyAlignment="0" applyProtection="0">
      <alignment vertical="center"/>
    </xf>
    <xf numFmtId="0" fontId="37" fillId="7" borderId="10" applyNumberFormat="0" applyAlignment="0" applyProtection="0">
      <alignment vertical="center"/>
    </xf>
    <xf numFmtId="0" fontId="37" fillId="7" borderId="10" applyNumberFormat="0" applyAlignment="0" applyProtection="0">
      <alignment vertical="center"/>
    </xf>
    <xf numFmtId="0" fontId="37" fillId="7" borderId="10" applyNumberFormat="0" applyAlignment="0" applyProtection="0">
      <alignment vertical="center"/>
    </xf>
    <xf numFmtId="0" fontId="37" fillId="7" borderId="10" applyNumberFormat="0" applyAlignment="0" applyProtection="0">
      <alignment vertical="center"/>
    </xf>
    <xf numFmtId="0" fontId="37" fillId="7" borderId="10" applyNumberFormat="0" applyAlignment="0" applyProtection="0">
      <alignment vertical="center"/>
    </xf>
    <xf numFmtId="0" fontId="37" fillId="7" borderId="10" applyNumberFormat="0" applyAlignment="0" applyProtection="0">
      <alignment vertical="center"/>
    </xf>
    <xf numFmtId="0" fontId="37" fillId="7" borderId="10" applyNumberFormat="0" applyAlignment="0" applyProtection="0">
      <alignment vertical="center"/>
    </xf>
    <xf numFmtId="0" fontId="37" fillId="7" borderId="10" applyNumberFormat="0" applyAlignment="0" applyProtection="0">
      <alignment vertical="center"/>
    </xf>
    <xf numFmtId="0" fontId="37" fillId="7" borderId="10" applyNumberFormat="0" applyAlignment="0" applyProtection="0">
      <alignment vertical="center"/>
    </xf>
    <xf numFmtId="0" fontId="37" fillId="7" borderId="10" applyNumberFormat="0" applyAlignment="0" applyProtection="0">
      <alignment vertical="center"/>
    </xf>
    <xf numFmtId="0" fontId="37" fillId="7" borderId="10" applyNumberFormat="0" applyAlignment="0" applyProtection="0">
      <alignment vertical="center"/>
    </xf>
    <xf numFmtId="0" fontId="37" fillId="7" borderId="10" applyNumberFormat="0" applyAlignment="0" applyProtection="0">
      <alignment vertical="center"/>
    </xf>
    <xf numFmtId="0" fontId="37" fillId="7" borderId="10" applyNumberFormat="0" applyAlignment="0" applyProtection="0">
      <alignment vertical="center"/>
    </xf>
    <xf numFmtId="0" fontId="37" fillId="7" borderId="10" applyNumberFormat="0" applyAlignment="0" applyProtection="0">
      <alignment vertical="center"/>
    </xf>
    <xf numFmtId="0" fontId="37" fillId="7" borderId="10" applyNumberFormat="0" applyAlignment="0" applyProtection="0">
      <alignment vertical="center"/>
    </xf>
    <xf numFmtId="0" fontId="37" fillId="7" borderId="10" applyNumberFormat="0" applyAlignment="0" applyProtection="0">
      <alignment vertical="center"/>
    </xf>
    <xf numFmtId="0" fontId="37" fillId="7" borderId="10" applyNumberFormat="0" applyAlignment="0" applyProtection="0">
      <alignment vertical="center"/>
    </xf>
    <xf numFmtId="0" fontId="37" fillId="7" borderId="10" applyNumberFormat="0" applyAlignment="0" applyProtection="0">
      <alignment vertical="center"/>
    </xf>
    <xf numFmtId="0" fontId="37" fillId="7" borderId="10" applyNumberFormat="0" applyAlignment="0" applyProtection="0">
      <alignment vertical="center"/>
    </xf>
    <xf numFmtId="0" fontId="37" fillId="7" borderId="10" applyNumberFormat="0" applyAlignment="0" applyProtection="0">
      <alignment vertical="center"/>
    </xf>
    <xf numFmtId="0" fontId="37" fillId="7" borderId="10" applyNumberFormat="0" applyAlignment="0" applyProtection="0">
      <alignment vertical="center"/>
    </xf>
    <xf numFmtId="0" fontId="37" fillId="7" borderId="10" applyNumberFormat="0" applyAlignment="0" applyProtection="0">
      <alignment vertical="center"/>
    </xf>
    <xf numFmtId="0" fontId="37" fillId="7" borderId="10" applyNumberFormat="0" applyAlignment="0" applyProtection="0">
      <alignment vertical="center"/>
    </xf>
    <xf numFmtId="0" fontId="37" fillId="7" borderId="10" applyNumberFormat="0" applyAlignment="0" applyProtection="0">
      <alignment vertical="center"/>
    </xf>
    <xf numFmtId="0" fontId="37" fillId="7" borderId="10" applyNumberFormat="0" applyAlignment="0" applyProtection="0">
      <alignment vertical="center"/>
    </xf>
    <xf numFmtId="0" fontId="37" fillId="7" borderId="10" applyNumberFormat="0" applyAlignment="0" applyProtection="0">
      <alignment vertical="center"/>
    </xf>
    <xf numFmtId="0" fontId="37" fillId="7" borderId="10" applyNumberFormat="0" applyAlignment="0" applyProtection="0">
      <alignment vertical="center"/>
    </xf>
    <xf numFmtId="0" fontId="37" fillId="7" borderId="10" applyNumberFormat="0" applyAlignment="0" applyProtection="0">
      <alignment vertical="center"/>
    </xf>
    <xf numFmtId="0" fontId="37" fillId="7" borderId="10" applyNumberFormat="0" applyAlignment="0" applyProtection="0">
      <alignment vertical="center"/>
    </xf>
    <xf numFmtId="0" fontId="37" fillId="7" borderId="10" applyNumberFormat="0" applyAlignment="0" applyProtection="0">
      <alignment vertical="center"/>
    </xf>
    <xf numFmtId="0" fontId="37" fillId="7" borderId="10" applyNumberFormat="0" applyAlignment="0" applyProtection="0">
      <alignment vertical="center"/>
    </xf>
    <xf numFmtId="0" fontId="37" fillId="7" borderId="10" applyNumberFormat="0" applyAlignment="0" applyProtection="0">
      <alignment vertical="center"/>
    </xf>
    <xf numFmtId="0" fontId="37" fillId="7" borderId="10" applyNumberFormat="0" applyAlignment="0" applyProtection="0">
      <alignment vertical="center"/>
    </xf>
    <xf numFmtId="0" fontId="37" fillId="7" borderId="10" applyNumberFormat="0" applyAlignment="0" applyProtection="0">
      <alignment vertical="center"/>
    </xf>
    <xf numFmtId="0" fontId="37" fillId="7" borderId="10" applyNumberFormat="0" applyAlignment="0" applyProtection="0">
      <alignment vertical="center"/>
    </xf>
    <xf numFmtId="0" fontId="37" fillId="7" borderId="10" applyNumberFormat="0" applyAlignment="0" applyProtection="0">
      <alignment vertical="center"/>
    </xf>
    <xf numFmtId="0" fontId="37" fillId="7" borderId="10" applyNumberFormat="0" applyAlignment="0" applyProtection="0">
      <alignment vertical="center"/>
    </xf>
    <xf numFmtId="0" fontId="37" fillId="7" borderId="10" applyNumberFormat="0" applyAlignment="0" applyProtection="0">
      <alignment vertical="center"/>
    </xf>
    <xf numFmtId="0" fontId="37" fillId="7" borderId="10" applyNumberFormat="0" applyAlignment="0" applyProtection="0">
      <alignment vertical="center"/>
    </xf>
    <xf numFmtId="0" fontId="37" fillId="7" borderId="10" applyNumberFormat="0" applyAlignment="0" applyProtection="0">
      <alignment vertical="center"/>
    </xf>
    <xf numFmtId="0" fontId="37" fillId="7" borderId="10" applyNumberFormat="0" applyAlignment="0" applyProtection="0">
      <alignment vertical="center"/>
    </xf>
    <xf numFmtId="0" fontId="37" fillId="7" borderId="10" applyNumberFormat="0" applyAlignment="0" applyProtection="0">
      <alignment vertical="center"/>
    </xf>
    <xf numFmtId="0" fontId="37" fillId="7" borderId="10" applyNumberFormat="0" applyAlignment="0" applyProtection="0">
      <alignment vertical="center"/>
    </xf>
    <xf numFmtId="0" fontId="37" fillId="7" borderId="10" applyNumberFormat="0" applyAlignment="0" applyProtection="0">
      <alignment vertical="center"/>
    </xf>
    <xf numFmtId="0" fontId="37" fillId="7" borderId="10" applyNumberFormat="0" applyAlignment="0" applyProtection="0">
      <alignment vertical="center"/>
    </xf>
    <xf numFmtId="0" fontId="37" fillId="7" borderId="10" applyNumberFormat="0" applyAlignment="0" applyProtection="0">
      <alignment vertical="center"/>
    </xf>
    <xf numFmtId="0" fontId="37" fillId="7" borderId="10" applyNumberFormat="0" applyAlignment="0" applyProtection="0">
      <alignment vertical="center"/>
    </xf>
    <xf numFmtId="0" fontId="37" fillId="7" borderId="10" applyNumberFormat="0" applyAlignment="0" applyProtection="0">
      <alignment vertical="center"/>
    </xf>
    <xf numFmtId="0" fontId="37" fillId="7" borderId="10" applyNumberFormat="0" applyAlignment="0" applyProtection="0">
      <alignment vertical="center"/>
    </xf>
    <xf numFmtId="0" fontId="37" fillId="7" borderId="10" applyNumberFormat="0" applyAlignment="0" applyProtection="0">
      <alignment vertical="center"/>
    </xf>
    <xf numFmtId="0" fontId="37" fillId="7" borderId="10" applyNumberFormat="0" applyAlignment="0" applyProtection="0">
      <alignment vertical="center"/>
    </xf>
    <xf numFmtId="0" fontId="37" fillId="7" borderId="10" applyNumberFormat="0" applyAlignment="0" applyProtection="0">
      <alignment vertical="center"/>
    </xf>
    <xf numFmtId="0" fontId="37" fillId="7" borderId="10" applyNumberFormat="0" applyAlignment="0" applyProtection="0">
      <alignment vertical="center"/>
    </xf>
    <xf numFmtId="0" fontId="37" fillId="7" borderId="10" applyNumberFormat="0" applyAlignment="0" applyProtection="0">
      <alignment vertical="center"/>
    </xf>
    <xf numFmtId="0" fontId="37" fillId="7" borderId="10" applyNumberFormat="0" applyAlignment="0" applyProtection="0">
      <alignment vertical="center"/>
    </xf>
    <xf numFmtId="0" fontId="37" fillId="7" borderId="10" applyNumberFormat="0" applyAlignment="0" applyProtection="0">
      <alignment vertical="center"/>
    </xf>
    <xf numFmtId="0" fontId="37" fillId="7" borderId="10" applyNumberFormat="0" applyAlignment="0" applyProtection="0">
      <alignment vertical="center"/>
    </xf>
    <xf numFmtId="0" fontId="37" fillId="7" borderId="10" applyNumberFormat="0" applyAlignment="0" applyProtection="0">
      <alignment vertical="center"/>
    </xf>
    <xf numFmtId="0" fontId="37" fillId="7" borderId="10" applyNumberFormat="0" applyAlignment="0" applyProtection="0">
      <alignment vertical="center"/>
    </xf>
    <xf numFmtId="0" fontId="37" fillId="7" borderId="10" applyNumberFormat="0" applyAlignment="0" applyProtection="0">
      <alignment vertical="center"/>
    </xf>
    <xf numFmtId="0" fontId="37" fillId="7" borderId="10" applyNumberFormat="0" applyAlignment="0" applyProtection="0">
      <alignment vertical="center"/>
    </xf>
    <xf numFmtId="0" fontId="37" fillId="7" borderId="10" applyNumberFormat="0" applyAlignment="0" applyProtection="0">
      <alignment vertical="center"/>
    </xf>
    <xf numFmtId="0" fontId="37" fillId="7" borderId="10" applyNumberFormat="0" applyAlignment="0" applyProtection="0">
      <alignment vertical="center"/>
    </xf>
    <xf numFmtId="0" fontId="37" fillId="7" borderId="10" applyNumberFormat="0" applyAlignment="0" applyProtection="0">
      <alignment vertical="center"/>
    </xf>
    <xf numFmtId="0" fontId="37" fillId="7" borderId="10" applyNumberFormat="0" applyAlignment="0" applyProtection="0">
      <alignment vertical="center"/>
    </xf>
    <xf numFmtId="0" fontId="37" fillId="7" borderId="10" applyNumberFormat="0" applyAlignment="0" applyProtection="0">
      <alignment vertical="center"/>
    </xf>
    <xf numFmtId="0" fontId="37" fillId="7" borderId="10" applyNumberFormat="0" applyAlignment="0" applyProtection="0">
      <alignment vertical="center"/>
    </xf>
    <xf numFmtId="0" fontId="37" fillId="7" borderId="10" applyNumberFormat="0" applyAlignment="0" applyProtection="0">
      <alignment vertical="center"/>
    </xf>
    <xf numFmtId="0" fontId="37" fillId="7" borderId="10" applyNumberFormat="0" applyAlignment="0" applyProtection="0">
      <alignment vertical="center"/>
    </xf>
    <xf numFmtId="0" fontId="37" fillId="7" borderId="10" applyNumberFormat="0" applyAlignment="0" applyProtection="0">
      <alignment vertical="center"/>
    </xf>
    <xf numFmtId="0" fontId="37" fillId="7" borderId="10" applyNumberFormat="0" applyAlignment="0" applyProtection="0">
      <alignment vertical="center"/>
    </xf>
    <xf numFmtId="0" fontId="37" fillId="7" borderId="10" applyNumberFormat="0" applyAlignment="0" applyProtection="0">
      <alignment vertical="center"/>
    </xf>
    <xf numFmtId="0" fontId="37" fillId="7" borderId="10" applyNumberFormat="0" applyAlignment="0" applyProtection="0">
      <alignment vertical="center"/>
    </xf>
    <xf numFmtId="0" fontId="37" fillId="7" borderId="10" applyNumberFormat="0" applyAlignment="0" applyProtection="0">
      <alignment vertical="center"/>
    </xf>
    <xf numFmtId="0" fontId="37" fillId="7" borderId="10" applyNumberFormat="0" applyAlignment="0" applyProtection="0">
      <alignment vertical="center"/>
    </xf>
    <xf numFmtId="0" fontId="37" fillId="7" borderId="10" applyNumberFormat="0" applyAlignment="0" applyProtection="0">
      <alignment vertical="center"/>
    </xf>
    <xf numFmtId="0" fontId="37" fillId="7" borderId="10" applyNumberFormat="0" applyAlignment="0" applyProtection="0">
      <alignment vertical="center"/>
    </xf>
    <xf numFmtId="0" fontId="37" fillId="7" borderId="10" applyNumberFormat="0" applyAlignment="0" applyProtection="0">
      <alignment vertical="center"/>
    </xf>
    <xf numFmtId="0" fontId="37" fillId="7" borderId="10" applyNumberFormat="0" applyAlignment="0" applyProtection="0">
      <alignment vertical="center"/>
    </xf>
    <xf numFmtId="0" fontId="37" fillId="7" borderId="10" applyNumberFormat="0" applyAlignment="0" applyProtection="0">
      <alignment vertical="center"/>
    </xf>
    <xf numFmtId="0" fontId="37" fillId="7" borderId="10" applyNumberFormat="0" applyAlignment="0" applyProtection="0">
      <alignment vertical="center"/>
    </xf>
    <xf numFmtId="0" fontId="37" fillId="7" borderId="10" applyNumberFormat="0" applyAlignment="0" applyProtection="0">
      <alignment vertical="center"/>
    </xf>
    <xf numFmtId="0" fontId="37" fillId="7" borderId="10" applyNumberFormat="0" applyAlignment="0" applyProtection="0">
      <alignment vertical="center"/>
    </xf>
    <xf numFmtId="0" fontId="37" fillId="7" borderId="10" applyNumberFormat="0" applyAlignment="0" applyProtection="0">
      <alignment vertical="center"/>
    </xf>
    <xf numFmtId="0" fontId="37" fillId="7" borderId="10" applyNumberFormat="0" applyAlignment="0" applyProtection="0">
      <alignment vertical="center"/>
    </xf>
    <xf numFmtId="0" fontId="37" fillId="7" borderId="10" applyNumberFormat="0" applyAlignment="0" applyProtection="0">
      <alignment vertical="center"/>
    </xf>
    <xf numFmtId="0" fontId="37" fillId="7" borderId="10" applyNumberFormat="0" applyAlignment="0" applyProtection="0">
      <alignment vertical="center"/>
    </xf>
    <xf numFmtId="0" fontId="37" fillId="7" borderId="10" applyNumberFormat="0" applyAlignment="0" applyProtection="0">
      <alignment vertical="center"/>
    </xf>
    <xf numFmtId="0" fontId="37" fillId="7" borderId="10" applyNumberFormat="0" applyAlignment="0" applyProtection="0">
      <alignment vertical="center"/>
    </xf>
    <xf numFmtId="0" fontId="37" fillId="7" borderId="10" applyNumberFormat="0" applyAlignment="0" applyProtection="0">
      <alignment vertical="center"/>
    </xf>
    <xf numFmtId="0" fontId="37" fillId="7" borderId="10" applyNumberFormat="0" applyAlignment="0" applyProtection="0">
      <alignment vertical="center"/>
    </xf>
    <xf numFmtId="0" fontId="37" fillId="7" borderId="10" applyNumberFormat="0" applyAlignment="0" applyProtection="0">
      <alignment vertical="center"/>
    </xf>
    <xf numFmtId="0" fontId="37" fillId="7" borderId="10" applyNumberFormat="0" applyAlignment="0" applyProtection="0">
      <alignment vertical="center"/>
    </xf>
    <xf numFmtId="0" fontId="37" fillId="7" borderId="10" applyNumberFormat="0" applyAlignment="0" applyProtection="0">
      <alignment vertical="center"/>
    </xf>
    <xf numFmtId="0" fontId="37" fillId="7" borderId="10" applyNumberFormat="0" applyAlignment="0" applyProtection="0">
      <alignment vertical="center"/>
    </xf>
    <xf numFmtId="0" fontId="37" fillId="7" borderId="10" applyNumberFormat="0" applyAlignment="0" applyProtection="0">
      <alignment vertical="center"/>
    </xf>
    <xf numFmtId="0" fontId="37" fillId="7" borderId="10" applyNumberFormat="0" applyAlignment="0" applyProtection="0">
      <alignment vertical="center"/>
    </xf>
    <xf numFmtId="0" fontId="37" fillId="7" borderId="10" applyNumberFormat="0" applyAlignment="0" applyProtection="0">
      <alignment vertical="center"/>
    </xf>
    <xf numFmtId="0" fontId="37" fillId="7" borderId="10" applyNumberFormat="0" applyAlignment="0" applyProtection="0">
      <alignment vertical="center"/>
    </xf>
    <xf numFmtId="0" fontId="37" fillId="7" borderId="10" applyNumberFormat="0" applyAlignment="0" applyProtection="0">
      <alignment vertical="center"/>
    </xf>
    <xf numFmtId="0" fontId="37" fillId="7" borderId="10" applyNumberFormat="0" applyAlignment="0" applyProtection="0">
      <alignment vertical="center"/>
    </xf>
    <xf numFmtId="0" fontId="37" fillId="7" borderId="10" applyNumberFormat="0" applyAlignment="0" applyProtection="0">
      <alignment vertical="center"/>
    </xf>
    <xf numFmtId="0" fontId="37" fillId="7" borderId="10" applyNumberFormat="0" applyAlignment="0" applyProtection="0">
      <alignment vertical="center"/>
    </xf>
    <xf numFmtId="0" fontId="37" fillId="7" borderId="10" applyNumberFormat="0" applyAlignment="0" applyProtection="0">
      <alignment vertical="center"/>
    </xf>
    <xf numFmtId="0" fontId="37" fillId="7" borderId="10" applyNumberFormat="0" applyAlignment="0" applyProtection="0">
      <alignment vertical="center"/>
    </xf>
    <xf numFmtId="0" fontId="37" fillId="7" borderId="10" applyNumberFormat="0" applyAlignment="0" applyProtection="0">
      <alignment vertical="center"/>
    </xf>
    <xf numFmtId="0" fontId="37" fillId="7" borderId="10" applyNumberFormat="0" applyAlignment="0" applyProtection="0">
      <alignment vertical="center"/>
    </xf>
    <xf numFmtId="0" fontId="37" fillId="7" borderId="10" applyNumberFormat="0" applyAlignment="0" applyProtection="0">
      <alignment vertical="center"/>
    </xf>
    <xf numFmtId="0" fontId="37" fillId="7" borderId="10" applyNumberFormat="0" applyAlignment="0" applyProtection="0">
      <alignment vertical="center"/>
    </xf>
    <xf numFmtId="0" fontId="37" fillId="7" borderId="10" applyNumberFormat="0" applyAlignment="0" applyProtection="0">
      <alignment vertical="center"/>
    </xf>
    <xf numFmtId="0" fontId="37" fillId="7" borderId="10" applyNumberFormat="0" applyAlignment="0" applyProtection="0">
      <alignment vertical="center"/>
    </xf>
    <xf numFmtId="0" fontId="37" fillId="7" borderId="10" applyNumberFormat="0" applyAlignment="0" applyProtection="0">
      <alignment vertical="center"/>
    </xf>
    <xf numFmtId="0" fontId="37" fillId="7" borderId="10" applyNumberFormat="0" applyAlignment="0" applyProtection="0">
      <alignment vertical="center"/>
    </xf>
    <xf numFmtId="0" fontId="37" fillId="7" borderId="10" applyNumberFormat="0" applyAlignment="0" applyProtection="0">
      <alignment vertical="center"/>
    </xf>
    <xf numFmtId="0" fontId="37" fillId="7" borderId="10" applyNumberFormat="0" applyAlignment="0" applyProtection="0">
      <alignment vertical="center"/>
    </xf>
    <xf numFmtId="0" fontId="37" fillId="7" borderId="10" applyNumberFormat="0" applyAlignment="0" applyProtection="0">
      <alignment vertical="center"/>
    </xf>
    <xf numFmtId="0" fontId="37" fillId="7" borderId="10" applyNumberFormat="0" applyAlignment="0" applyProtection="0">
      <alignment vertical="center"/>
    </xf>
    <xf numFmtId="0" fontId="37" fillId="7" borderId="10" applyNumberFormat="0" applyAlignment="0" applyProtection="0">
      <alignment vertical="center"/>
    </xf>
    <xf numFmtId="0" fontId="37" fillId="7" borderId="10" applyNumberFormat="0" applyAlignment="0" applyProtection="0">
      <alignment vertical="center"/>
    </xf>
    <xf numFmtId="0" fontId="37" fillId="7" borderId="10" applyNumberFormat="0" applyAlignment="0" applyProtection="0">
      <alignment vertical="center"/>
    </xf>
    <xf numFmtId="0" fontId="37" fillId="7" borderId="10" applyNumberFormat="0" applyAlignment="0" applyProtection="0">
      <alignment vertical="center"/>
    </xf>
    <xf numFmtId="0" fontId="37" fillId="7" borderId="10" applyNumberFormat="0" applyAlignment="0" applyProtection="0">
      <alignment vertical="center"/>
    </xf>
    <xf numFmtId="0" fontId="37" fillId="7" borderId="10" applyNumberFormat="0" applyAlignment="0" applyProtection="0">
      <alignment vertical="center"/>
    </xf>
    <xf numFmtId="0" fontId="37" fillId="7" borderId="10" applyNumberFormat="0" applyAlignment="0" applyProtection="0">
      <alignment vertical="center"/>
    </xf>
    <xf numFmtId="0" fontId="37" fillId="7" borderId="10" applyNumberFormat="0" applyAlignment="0" applyProtection="0">
      <alignment vertical="center"/>
    </xf>
    <xf numFmtId="0" fontId="37" fillId="7" borderId="10" applyNumberFormat="0" applyAlignment="0" applyProtection="0">
      <alignment vertical="center"/>
    </xf>
    <xf numFmtId="0" fontId="37" fillId="7" borderId="10" applyNumberFormat="0" applyAlignment="0" applyProtection="0">
      <alignment vertical="center"/>
    </xf>
    <xf numFmtId="0" fontId="37" fillId="7" borderId="10" applyNumberFormat="0" applyAlignment="0" applyProtection="0">
      <alignment vertical="center"/>
    </xf>
    <xf numFmtId="0" fontId="37" fillId="7" borderId="10" applyNumberFormat="0" applyAlignment="0" applyProtection="0">
      <alignment vertical="center"/>
    </xf>
    <xf numFmtId="0" fontId="37" fillId="7" borderId="10" applyNumberFormat="0" applyAlignment="0" applyProtection="0">
      <alignment vertical="center"/>
    </xf>
    <xf numFmtId="0" fontId="37" fillId="7" borderId="10" applyNumberFormat="0" applyAlignment="0" applyProtection="0">
      <alignment vertical="center"/>
    </xf>
    <xf numFmtId="0" fontId="37" fillId="7" borderId="10" applyNumberFormat="0" applyAlignment="0" applyProtection="0">
      <alignment vertical="center"/>
    </xf>
    <xf numFmtId="0" fontId="37" fillId="7" borderId="10" applyNumberFormat="0" applyAlignment="0" applyProtection="0">
      <alignment vertical="center"/>
    </xf>
    <xf numFmtId="0" fontId="37" fillId="7" borderId="10" applyNumberFormat="0" applyAlignment="0" applyProtection="0">
      <alignment vertical="center"/>
    </xf>
    <xf numFmtId="0" fontId="37" fillId="7" borderId="10" applyNumberFormat="0" applyAlignment="0" applyProtection="0">
      <alignment vertical="center"/>
    </xf>
    <xf numFmtId="0" fontId="37" fillId="7" borderId="10" applyNumberFormat="0" applyAlignment="0" applyProtection="0">
      <alignment vertical="center"/>
    </xf>
    <xf numFmtId="0" fontId="37" fillId="7" borderId="10" applyNumberFormat="0" applyAlignment="0" applyProtection="0">
      <alignment vertical="center"/>
    </xf>
    <xf numFmtId="0" fontId="37" fillId="7" borderId="10" applyNumberFormat="0" applyAlignment="0" applyProtection="0">
      <alignment vertical="center"/>
    </xf>
    <xf numFmtId="0" fontId="37" fillId="7" borderId="10" applyNumberFormat="0" applyAlignment="0" applyProtection="0">
      <alignment vertical="center"/>
    </xf>
    <xf numFmtId="0" fontId="37" fillId="7" borderId="10" applyNumberFormat="0" applyAlignment="0" applyProtection="0">
      <alignment vertical="center"/>
    </xf>
    <xf numFmtId="0" fontId="37" fillId="7" borderId="10" applyNumberFormat="0" applyAlignment="0" applyProtection="0">
      <alignment vertical="center"/>
    </xf>
    <xf numFmtId="0" fontId="37" fillId="7" borderId="10" applyNumberFormat="0" applyAlignment="0" applyProtection="0">
      <alignment vertical="center"/>
    </xf>
    <xf numFmtId="0" fontId="37" fillId="7" borderId="10" applyNumberFormat="0" applyAlignment="0" applyProtection="0">
      <alignment vertical="center"/>
    </xf>
    <xf numFmtId="0" fontId="37" fillId="7" borderId="10" applyNumberFormat="0" applyAlignment="0" applyProtection="0">
      <alignment vertical="center"/>
    </xf>
    <xf numFmtId="0" fontId="37" fillId="7" borderId="10" applyNumberFormat="0" applyAlignment="0" applyProtection="0">
      <alignment vertical="center"/>
    </xf>
    <xf numFmtId="0" fontId="37" fillId="7" borderId="10" applyNumberFormat="0" applyAlignment="0" applyProtection="0">
      <alignment vertical="center"/>
    </xf>
    <xf numFmtId="0" fontId="37" fillId="7" borderId="10" applyNumberFormat="0" applyAlignment="0" applyProtection="0">
      <alignment vertical="center"/>
    </xf>
    <xf numFmtId="0" fontId="37" fillId="7" borderId="10" applyNumberFormat="0" applyAlignment="0" applyProtection="0">
      <alignment vertical="center"/>
    </xf>
    <xf numFmtId="0" fontId="37" fillId="7" borderId="10" applyNumberFormat="0" applyAlignment="0" applyProtection="0">
      <alignment vertical="center"/>
    </xf>
    <xf numFmtId="0" fontId="37" fillId="7" borderId="10" applyNumberFormat="0" applyAlignment="0" applyProtection="0">
      <alignment vertical="center"/>
    </xf>
    <xf numFmtId="0" fontId="37" fillId="7" borderId="10" applyNumberFormat="0" applyAlignment="0" applyProtection="0">
      <alignment vertical="center"/>
    </xf>
    <xf numFmtId="0" fontId="37" fillId="7" borderId="10" applyNumberFormat="0" applyAlignment="0" applyProtection="0">
      <alignment vertical="center"/>
    </xf>
    <xf numFmtId="0" fontId="37" fillId="7" borderId="10" applyNumberFormat="0" applyAlignment="0" applyProtection="0">
      <alignment vertical="center"/>
    </xf>
    <xf numFmtId="0" fontId="37" fillId="7" borderId="10" applyNumberFormat="0" applyAlignment="0" applyProtection="0">
      <alignment vertical="center"/>
    </xf>
    <xf numFmtId="0" fontId="37" fillId="7" borderId="10" applyNumberFormat="0" applyAlignment="0" applyProtection="0">
      <alignment vertical="center"/>
    </xf>
    <xf numFmtId="0" fontId="37" fillId="7" borderId="10" applyNumberFormat="0" applyAlignment="0" applyProtection="0">
      <alignment vertical="center"/>
    </xf>
    <xf numFmtId="0" fontId="37" fillId="7" borderId="10" applyNumberFormat="0" applyAlignment="0" applyProtection="0">
      <alignment vertical="center"/>
    </xf>
    <xf numFmtId="0" fontId="37" fillId="7" borderId="10" applyNumberFormat="0" applyAlignment="0" applyProtection="0">
      <alignment vertical="center"/>
    </xf>
    <xf numFmtId="0" fontId="37" fillId="7" borderId="10" applyNumberFormat="0" applyAlignment="0" applyProtection="0">
      <alignment vertical="center"/>
    </xf>
    <xf numFmtId="0" fontId="37" fillId="7" borderId="10" applyNumberFormat="0" applyAlignment="0" applyProtection="0">
      <alignment vertical="center"/>
    </xf>
    <xf numFmtId="0" fontId="37" fillId="7" borderId="10" applyNumberFormat="0" applyAlignment="0" applyProtection="0">
      <alignment vertical="center"/>
    </xf>
    <xf numFmtId="0" fontId="37" fillId="7" borderId="10" applyNumberFormat="0" applyAlignment="0" applyProtection="0">
      <alignment vertical="center"/>
    </xf>
    <xf numFmtId="0" fontId="37" fillId="7" borderId="10" applyNumberFormat="0" applyAlignment="0" applyProtection="0">
      <alignment vertical="center"/>
    </xf>
    <xf numFmtId="0" fontId="37" fillId="7" borderId="10" applyNumberFormat="0" applyAlignment="0" applyProtection="0">
      <alignment vertical="center"/>
    </xf>
    <xf numFmtId="0" fontId="37" fillId="7" borderId="10" applyNumberFormat="0" applyAlignment="0" applyProtection="0">
      <alignment vertical="center"/>
    </xf>
    <xf numFmtId="0" fontId="37" fillId="7" borderId="10" applyNumberFormat="0" applyAlignment="0" applyProtection="0">
      <alignment vertical="center"/>
    </xf>
    <xf numFmtId="0" fontId="37" fillId="7" borderId="10" applyNumberFormat="0" applyAlignment="0" applyProtection="0">
      <alignment vertical="center"/>
    </xf>
    <xf numFmtId="0" fontId="37" fillId="7" borderId="10" applyNumberFormat="0" applyAlignment="0" applyProtection="0">
      <alignment vertical="center"/>
    </xf>
    <xf numFmtId="0" fontId="37" fillId="7" borderId="10" applyNumberFormat="0" applyAlignment="0" applyProtection="0">
      <alignment vertical="center"/>
    </xf>
    <xf numFmtId="0" fontId="37" fillId="7" borderId="10" applyNumberFormat="0" applyAlignment="0" applyProtection="0">
      <alignment vertical="center"/>
    </xf>
    <xf numFmtId="0" fontId="37" fillId="7" borderId="10" applyNumberFormat="0" applyAlignment="0" applyProtection="0">
      <alignment vertical="center"/>
    </xf>
    <xf numFmtId="0" fontId="37" fillId="7" borderId="10" applyNumberFormat="0" applyAlignment="0" applyProtection="0">
      <alignment vertical="center"/>
    </xf>
    <xf numFmtId="0" fontId="37" fillId="7" borderId="10" applyNumberFormat="0" applyAlignment="0" applyProtection="0">
      <alignment vertical="center"/>
    </xf>
    <xf numFmtId="0" fontId="37" fillId="7" borderId="10" applyNumberFormat="0" applyAlignment="0" applyProtection="0">
      <alignment vertical="center"/>
    </xf>
    <xf numFmtId="0" fontId="37" fillId="7" borderId="10" applyNumberFormat="0" applyAlignment="0" applyProtection="0">
      <alignment vertical="center"/>
    </xf>
    <xf numFmtId="0" fontId="37" fillId="7" borderId="10" applyNumberFormat="0" applyAlignment="0" applyProtection="0">
      <alignment vertical="center"/>
    </xf>
    <xf numFmtId="0" fontId="37" fillId="7" borderId="10" applyNumberFormat="0" applyAlignment="0" applyProtection="0">
      <alignment vertical="center"/>
    </xf>
    <xf numFmtId="0" fontId="37" fillId="7" borderId="10" applyNumberFormat="0" applyAlignment="0" applyProtection="0">
      <alignment vertical="center"/>
    </xf>
    <xf numFmtId="0" fontId="37" fillId="7" borderId="10" applyNumberFormat="0" applyAlignment="0" applyProtection="0">
      <alignment vertical="center"/>
    </xf>
    <xf numFmtId="0" fontId="37" fillId="7" borderId="10" applyNumberFormat="0" applyAlignment="0" applyProtection="0">
      <alignment vertical="center"/>
    </xf>
    <xf numFmtId="0" fontId="37" fillId="7" borderId="10" applyNumberFormat="0" applyAlignment="0" applyProtection="0">
      <alignment vertical="center"/>
    </xf>
    <xf numFmtId="0" fontId="37" fillId="7" borderId="10" applyNumberFormat="0" applyAlignment="0" applyProtection="0">
      <alignment vertical="center"/>
    </xf>
    <xf numFmtId="0" fontId="37" fillId="7" borderId="10" applyNumberFormat="0" applyAlignment="0" applyProtection="0">
      <alignment vertical="center"/>
    </xf>
    <xf numFmtId="0" fontId="37" fillId="7" borderId="10" applyNumberFormat="0" applyAlignment="0" applyProtection="0">
      <alignment vertical="center"/>
    </xf>
    <xf numFmtId="0" fontId="37" fillId="7" borderId="10" applyNumberFormat="0" applyAlignment="0" applyProtection="0">
      <alignment vertical="center"/>
    </xf>
    <xf numFmtId="0" fontId="37" fillId="7" borderId="10" applyNumberFormat="0" applyAlignment="0" applyProtection="0">
      <alignment vertical="center"/>
    </xf>
    <xf numFmtId="0" fontId="37" fillId="7" borderId="10" applyNumberFormat="0" applyAlignment="0" applyProtection="0">
      <alignment vertical="center"/>
    </xf>
    <xf numFmtId="0" fontId="37" fillId="7" borderId="10" applyNumberFormat="0" applyAlignment="0" applyProtection="0">
      <alignment vertical="center"/>
    </xf>
    <xf numFmtId="0" fontId="37" fillId="7" borderId="10" applyNumberFormat="0" applyAlignment="0" applyProtection="0">
      <alignment vertical="center"/>
    </xf>
    <xf numFmtId="0" fontId="37" fillId="7" borderId="10" applyNumberFormat="0" applyAlignment="0" applyProtection="0">
      <alignment vertical="center"/>
    </xf>
    <xf numFmtId="0" fontId="37" fillId="7" borderId="10" applyNumberFormat="0" applyAlignment="0" applyProtection="0">
      <alignment vertical="center"/>
    </xf>
    <xf numFmtId="0" fontId="37" fillId="7" borderId="10" applyNumberFormat="0" applyAlignment="0" applyProtection="0">
      <alignment vertical="center"/>
    </xf>
    <xf numFmtId="0" fontId="37" fillId="7" borderId="10" applyNumberFormat="0" applyAlignment="0" applyProtection="0">
      <alignment vertical="center"/>
    </xf>
    <xf numFmtId="0" fontId="37" fillId="7" borderId="10" applyNumberFormat="0" applyAlignment="0" applyProtection="0">
      <alignment vertical="center"/>
    </xf>
    <xf numFmtId="0" fontId="37" fillId="7" borderId="10" applyNumberFormat="0" applyAlignment="0" applyProtection="0">
      <alignment vertical="center"/>
    </xf>
    <xf numFmtId="0" fontId="37" fillId="7" borderId="10" applyNumberFormat="0" applyAlignment="0" applyProtection="0">
      <alignment vertical="center"/>
    </xf>
    <xf numFmtId="0" fontId="37" fillId="7" borderId="10" applyNumberFormat="0" applyAlignment="0" applyProtection="0">
      <alignment vertical="center"/>
    </xf>
    <xf numFmtId="0" fontId="37" fillId="7" borderId="10" applyNumberFormat="0" applyAlignment="0" applyProtection="0">
      <alignment vertical="center"/>
    </xf>
    <xf numFmtId="0" fontId="37" fillId="7" borderId="10" applyNumberFormat="0" applyAlignment="0" applyProtection="0">
      <alignment vertical="center"/>
    </xf>
    <xf numFmtId="0" fontId="37" fillId="7" borderId="10" applyNumberFormat="0" applyAlignment="0" applyProtection="0">
      <alignment vertical="center"/>
    </xf>
    <xf numFmtId="0" fontId="37" fillId="7" borderId="10" applyNumberFormat="0" applyAlignment="0" applyProtection="0">
      <alignment vertical="center"/>
    </xf>
    <xf numFmtId="0" fontId="37" fillId="7" borderId="10" applyNumberFormat="0" applyAlignment="0" applyProtection="0">
      <alignment vertical="center"/>
    </xf>
    <xf numFmtId="0" fontId="37" fillId="7" borderId="10" applyNumberFormat="0" applyAlignment="0" applyProtection="0">
      <alignment vertical="center"/>
    </xf>
    <xf numFmtId="0" fontId="37" fillId="7" borderId="10" applyNumberFormat="0" applyAlignment="0" applyProtection="0">
      <alignment vertical="center"/>
    </xf>
    <xf numFmtId="0" fontId="37" fillId="7" borderId="10" applyNumberFormat="0" applyAlignment="0" applyProtection="0">
      <alignment vertical="center"/>
    </xf>
    <xf numFmtId="0" fontId="37" fillId="7" borderId="10" applyNumberFormat="0" applyAlignment="0" applyProtection="0">
      <alignment vertical="center"/>
    </xf>
    <xf numFmtId="0" fontId="37" fillId="7" borderId="10" applyNumberFormat="0" applyAlignment="0" applyProtection="0">
      <alignment vertical="center"/>
    </xf>
    <xf numFmtId="0" fontId="37" fillId="7" borderId="10" applyNumberFormat="0" applyAlignment="0" applyProtection="0">
      <alignment vertical="center"/>
    </xf>
    <xf numFmtId="0" fontId="37" fillId="7" borderId="10" applyNumberFormat="0" applyAlignment="0" applyProtection="0">
      <alignment vertical="center"/>
    </xf>
    <xf numFmtId="0" fontId="37" fillId="7" borderId="10" applyNumberFormat="0" applyAlignment="0" applyProtection="0">
      <alignment vertical="center"/>
    </xf>
    <xf numFmtId="0" fontId="37" fillId="7" borderId="10" applyNumberFormat="0" applyAlignment="0" applyProtection="0">
      <alignment vertical="center"/>
    </xf>
    <xf numFmtId="0" fontId="37" fillId="7" borderId="10" applyNumberFormat="0" applyAlignment="0" applyProtection="0">
      <alignment vertical="center"/>
    </xf>
    <xf numFmtId="0" fontId="37" fillId="7" borderId="10" applyNumberFormat="0" applyAlignment="0" applyProtection="0">
      <alignment vertical="center"/>
    </xf>
    <xf numFmtId="0" fontId="37" fillId="7" borderId="10" applyNumberFormat="0" applyAlignment="0" applyProtection="0">
      <alignment vertical="center"/>
    </xf>
    <xf numFmtId="0" fontId="37" fillId="7" borderId="10" applyNumberFormat="0" applyAlignment="0" applyProtection="0">
      <alignment vertical="center"/>
    </xf>
    <xf numFmtId="0" fontId="37" fillId="7" borderId="10" applyNumberFormat="0" applyAlignment="0" applyProtection="0">
      <alignment vertical="center"/>
    </xf>
    <xf numFmtId="0" fontId="37" fillId="7" borderId="10" applyNumberFormat="0" applyAlignment="0" applyProtection="0">
      <alignment vertical="center"/>
    </xf>
    <xf numFmtId="0" fontId="37" fillId="7" borderId="10" applyNumberFormat="0" applyAlignment="0" applyProtection="0">
      <alignment vertical="center"/>
    </xf>
    <xf numFmtId="0" fontId="37" fillId="7" borderId="10" applyNumberFormat="0" applyAlignment="0" applyProtection="0">
      <alignment vertical="center"/>
    </xf>
    <xf numFmtId="0" fontId="37" fillId="7" borderId="10" applyNumberFormat="0" applyAlignment="0" applyProtection="0">
      <alignment vertical="center"/>
    </xf>
    <xf numFmtId="0" fontId="37" fillId="7" borderId="10" applyNumberFormat="0" applyAlignment="0" applyProtection="0">
      <alignment vertical="center"/>
    </xf>
    <xf numFmtId="0" fontId="37" fillId="7" borderId="10" applyNumberFormat="0" applyAlignment="0" applyProtection="0">
      <alignment vertical="center"/>
    </xf>
    <xf numFmtId="0" fontId="37" fillId="7" borderId="10" applyNumberFormat="0" applyAlignment="0" applyProtection="0">
      <alignment vertical="center"/>
    </xf>
    <xf numFmtId="0" fontId="37" fillId="7" borderId="10" applyNumberFormat="0" applyAlignment="0" applyProtection="0">
      <alignment vertical="center"/>
    </xf>
    <xf numFmtId="0" fontId="37" fillId="7" borderId="10" applyNumberFormat="0" applyAlignment="0" applyProtection="0">
      <alignment vertical="center"/>
    </xf>
    <xf numFmtId="0" fontId="37" fillId="7" borderId="10" applyNumberFormat="0" applyAlignment="0" applyProtection="0">
      <alignment vertical="center"/>
    </xf>
    <xf numFmtId="0" fontId="37" fillId="7" borderId="10" applyNumberFormat="0" applyAlignment="0" applyProtection="0">
      <alignment vertical="center"/>
    </xf>
    <xf numFmtId="0" fontId="37" fillId="7" borderId="10" applyNumberFormat="0" applyAlignment="0" applyProtection="0">
      <alignment vertical="center"/>
    </xf>
    <xf numFmtId="0" fontId="37" fillId="7" borderId="10" applyNumberFormat="0" applyAlignment="0" applyProtection="0">
      <alignment vertical="center"/>
    </xf>
    <xf numFmtId="0" fontId="37" fillId="7" borderId="10" applyNumberFormat="0" applyAlignment="0" applyProtection="0">
      <alignment vertical="center"/>
    </xf>
    <xf numFmtId="0" fontId="37" fillId="7" borderId="10" applyNumberFormat="0" applyAlignment="0" applyProtection="0">
      <alignment vertical="center"/>
    </xf>
    <xf numFmtId="0" fontId="37" fillId="7" borderId="10" applyNumberFormat="0" applyAlignment="0" applyProtection="0">
      <alignment vertical="center"/>
    </xf>
    <xf numFmtId="0" fontId="37" fillId="7" borderId="10" applyNumberFormat="0" applyAlignment="0" applyProtection="0">
      <alignment vertical="center"/>
    </xf>
    <xf numFmtId="0" fontId="37" fillId="7" borderId="10" applyNumberFormat="0" applyAlignment="0" applyProtection="0">
      <alignment vertical="center"/>
    </xf>
    <xf numFmtId="0" fontId="37" fillId="7" borderId="10" applyNumberFormat="0" applyAlignment="0" applyProtection="0">
      <alignment vertical="center"/>
    </xf>
    <xf numFmtId="0" fontId="37" fillId="7" borderId="10" applyNumberFormat="0" applyAlignment="0" applyProtection="0">
      <alignment vertical="center"/>
    </xf>
    <xf numFmtId="0" fontId="37" fillId="7" borderId="10" applyNumberFormat="0" applyAlignment="0" applyProtection="0">
      <alignment vertical="center"/>
    </xf>
    <xf numFmtId="0" fontId="37" fillId="7" borderId="10" applyNumberFormat="0" applyAlignment="0" applyProtection="0">
      <alignment vertical="center"/>
    </xf>
    <xf numFmtId="0" fontId="37" fillId="7" borderId="10" applyNumberFormat="0" applyAlignment="0" applyProtection="0">
      <alignment vertical="center"/>
    </xf>
    <xf numFmtId="0" fontId="37" fillId="7" borderId="10" applyNumberFormat="0" applyAlignment="0" applyProtection="0">
      <alignment vertical="center"/>
    </xf>
    <xf numFmtId="0" fontId="37" fillId="7" borderId="10" applyNumberFormat="0" applyAlignment="0" applyProtection="0">
      <alignment vertical="center"/>
    </xf>
    <xf numFmtId="0" fontId="37" fillId="7" borderId="10" applyNumberFormat="0" applyAlignment="0" applyProtection="0">
      <alignment vertical="center"/>
    </xf>
    <xf numFmtId="0" fontId="37" fillId="7" borderId="10" applyNumberFormat="0" applyAlignment="0" applyProtection="0">
      <alignment vertical="center"/>
    </xf>
    <xf numFmtId="0" fontId="37" fillId="7" borderId="10" applyNumberFormat="0" applyAlignment="0" applyProtection="0">
      <alignment vertical="center"/>
    </xf>
    <xf numFmtId="0" fontId="37" fillId="7" borderId="10" applyNumberFormat="0" applyAlignment="0" applyProtection="0">
      <alignment vertical="center"/>
    </xf>
    <xf numFmtId="0" fontId="37" fillId="7" borderId="10" applyNumberFormat="0" applyAlignment="0" applyProtection="0">
      <alignment vertical="center"/>
    </xf>
    <xf numFmtId="0" fontId="37" fillId="7" borderId="10" applyNumberFormat="0" applyAlignment="0" applyProtection="0">
      <alignment vertical="center"/>
    </xf>
    <xf numFmtId="0" fontId="37" fillId="7" borderId="10" applyNumberFormat="0" applyAlignment="0" applyProtection="0">
      <alignment vertical="center"/>
    </xf>
    <xf numFmtId="0" fontId="37" fillId="7" borderId="10" applyNumberFormat="0" applyAlignment="0" applyProtection="0">
      <alignment vertical="center"/>
    </xf>
    <xf numFmtId="0" fontId="37" fillId="7" borderId="10" applyNumberFormat="0" applyAlignment="0" applyProtection="0">
      <alignment vertical="center"/>
    </xf>
    <xf numFmtId="0" fontId="37" fillId="7" borderId="10" applyNumberFormat="0" applyAlignment="0" applyProtection="0">
      <alignment vertical="center"/>
    </xf>
    <xf numFmtId="0" fontId="37" fillId="7" borderId="10" applyNumberFormat="0" applyAlignment="0" applyProtection="0">
      <alignment vertical="center"/>
    </xf>
    <xf numFmtId="0" fontId="37" fillId="7" borderId="10" applyNumberFormat="0" applyAlignment="0" applyProtection="0">
      <alignment vertical="center"/>
    </xf>
    <xf numFmtId="0" fontId="37" fillId="7" borderId="10" applyNumberFormat="0" applyAlignment="0" applyProtection="0">
      <alignment vertical="center"/>
    </xf>
    <xf numFmtId="0" fontId="37" fillId="7" borderId="10" applyNumberFormat="0" applyAlignment="0" applyProtection="0">
      <alignment vertical="center"/>
    </xf>
    <xf numFmtId="0" fontId="37" fillId="7" borderId="10" applyNumberFormat="0" applyAlignment="0" applyProtection="0">
      <alignment vertical="center"/>
    </xf>
    <xf numFmtId="0" fontId="37" fillId="7" borderId="10" applyNumberFormat="0" applyAlignment="0" applyProtection="0">
      <alignment vertical="center"/>
    </xf>
    <xf numFmtId="0" fontId="37" fillId="7" borderId="10" applyNumberFormat="0" applyAlignment="0" applyProtection="0">
      <alignment vertical="center"/>
    </xf>
    <xf numFmtId="0" fontId="37" fillId="7" borderId="10" applyNumberFormat="0" applyAlignment="0" applyProtection="0">
      <alignment vertical="center"/>
    </xf>
    <xf numFmtId="0" fontId="37" fillId="7" borderId="10" applyNumberFormat="0" applyAlignment="0" applyProtection="0">
      <alignment vertical="center"/>
    </xf>
    <xf numFmtId="0" fontId="37" fillId="7" borderId="10" applyNumberFormat="0" applyAlignment="0" applyProtection="0">
      <alignment vertical="center"/>
    </xf>
    <xf numFmtId="0" fontId="37" fillId="7" borderId="10" applyNumberFormat="0" applyAlignment="0" applyProtection="0">
      <alignment vertical="center"/>
    </xf>
    <xf numFmtId="0" fontId="37" fillId="7" borderId="10" applyNumberFormat="0" applyAlignment="0" applyProtection="0">
      <alignment vertical="center"/>
    </xf>
    <xf numFmtId="0" fontId="37" fillId="7" borderId="10" applyNumberFormat="0" applyAlignment="0" applyProtection="0">
      <alignment vertical="center"/>
    </xf>
    <xf numFmtId="0" fontId="37" fillId="7" borderId="10" applyNumberFormat="0" applyAlignment="0" applyProtection="0">
      <alignment vertical="center"/>
    </xf>
    <xf numFmtId="0" fontId="37" fillId="7" borderId="10" applyNumberFormat="0" applyAlignment="0" applyProtection="0">
      <alignment vertical="center"/>
    </xf>
    <xf numFmtId="0" fontId="37" fillId="7" borderId="10" applyNumberFormat="0" applyAlignment="0" applyProtection="0">
      <alignment vertical="center"/>
    </xf>
    <xf numFmtId="0" fontId="37" fillId="7" borderId="10" applyNumberFormat="0" applyAlignment="0" applyProtection="0">
      <alignment vertical="center"/>
    </xf>
    <xf numFmtId="0" fontId="37" fillId="7" borderId="10" applyNumberFormat="0" applyAlignment="0" applyProtection="0">
      <alignment vertical="center"/>
    </xf>
    <xf numFmtId="0" fontId="37" fillId="7" borderId="10" applyNumberFormat="0" applyAlignment="0" applyProtection="0">
      <alignment vertical="center"/>
    </xf>
    <xf numFmtId="0" fontId="37" fillId="7" borderId="10" applyNumberFormat="0" applyAlignment="0" applyProtection="0">
      <alignment vertical="center"/>
    </xf>
    <xf numFmtId="0" fontId="37" fillId="7" borderId="10" applyNumberFormat="0" applyAlignment="0" applyProtection="0">
      <alignment vertical="center"/>
    </xf>
    <xf numFmtId="0" fontId="37" fillId="7" borderId="10" applyNumberFormat="0" applyAlignment="0" applyProtection="0">
      <alignment vertical="center"/>
    </xf>
    <xf numFmtId="0" fontId="37" fillId="7" borderId="10" applyNumberFormat="0" applyAlignment="0" applyProtection="0">
      <alignment vertical="center"/>
    </xf>
    <xf numFmtId="0" fontId="37" fillId="7" borderId="10" applyNumberFormat="0" applyAlignment="0" applyProtection="0">
      <alignment vertical="center"/>
    </xf>
    <xf numFmtId="0" fontId="37" fillId="7" borderId="10" applyNumberFormat="0" applyAlignment="0" applyProtection="0">
      <alignment vertical="center"/>
    </xf>
    <xf numFmtId="0" fontId="37" fillId="7" borderId="10" applyNumberFormat="0" applyAlignment="0" applyProtection="0">
      <alignment vertical="center"/>
    </xf>
    <xf numFmtId="0" fontId="37" fillId="7" borderId="10" applyNumberFormat="0" applyAlignment="0" applyProtection="0">
      <alignment vertical="center"/>
    </xf>
    <xf numFmtId="0" fontId="37" fillId="7" borderId="10" applyNumberFormat="0" applyAlignment="0" applyProtection="0">
      <alignment vertical="center"/>
    </xf>
    <xf numFmtId="0" fontId="37" fillId="7" borderId="10" applyNumberFormat="0" applyAlignment="0" applyProtection="0">
      <alignment vertical="center"/>
    </xf>
    <xf numFmtId="0" fontId="37" fillId="7" borderId="10" applyNumberFormat="0" applyAlignment="0" applyProtection="0">
      <alignment vertical="center"/>
    </xf>
    <xf numFmtId="0" fontId="37" fillId="7" borderId="10" applyNumberFormat="0" applyAlignment="0" applyProtection="0">
      <alignment vertical="center"/>
    </xf>
    <xf numFmtId="0" fontId="37" fillId="7" borderId="10" applyNumberFormat="0" applyAlignment="0" applyProtection="0">
      <alignment vertical="center"/>
    </xf>
    <xf numFmtId="0" fontId="37" fillId="7" borderId="10" applyNumberFormat="0" applyAlignment="0" applyProtection="0">
      <alignment vertical="center"/>
    </xf>
    <xf numFmtId="0" fontId="37" fillId="7" borderId="10" applyNumberFormat="0" applyAlignment="0" applyProtection="0">
      <alignment vertical="center"/>
    </xf>
    <xf numFmtId="0" fontId="37" fillId="7" borderId="10" applyNumberFormat="0" applyAlignment="0" applyProtection="0">
      <alignment vertical="center"/>
    </xf>
    <xf numFmtId="0" fontId="37" fillId="7" borderId="10" applyNumberFormat="0" applyAlignment="0" applyProtection="0">
      <alignment vertical="center"/>
    </xf>
    <xf numFmtId="0" fontId="37" fillId="7" borderId="10" applyNumberFormat="0" applyAlignment="0" applyProtection="0">
      <alignment vertical="center"/>
    </xf>
    <xf numFmtId="0" fontId="37" fillId="7" borderId="10" applyNumberFormat="0" applyAlignment="0" applyProtection="0">
      <alignment vertical="center"/>
    </xf>
    <xf numFmtId="0" fontId="37" fillId="7" borderId="10" applyNumberFormat="0" applyAlignment="0" applyProtection="0">
      <alignment vertical="center"/>
    </xf>
    <xf numFmtId="0" fontId="37" fillId="7" borderId="10" applyNumberFormat="0" applyAlignment="0" applyProtection="0">
      <alignment vertical="center"/>
    </xf>
    <xf numFmtId="0" fontId="37" fillId="7" borderId="10" applyNumberFormat="0" applyAlignment="0" applyProtection="0">
      <alignment vertical="center"/>
    </xf>
    <xf numFmtId="0" fontId="37" fillId="7" borderId="10" applyNumberFormat="0" applyAlignment="0" applyProtection="0">
      <alignment vertical="center"/>
    </xf>
    <xf numFmtId="0" fontId="37" fillId="7" borderId="10" applyNumberFormat="0" applyAlignment="0" applyProtection="0">
      <alignment vertical="center"/>
    </xf>
    <xf numFmtId="0" fontId="37" fillId="7" borderId="10" applyNumberFormat="0" applyAlignment="0" applyProtection="0">
      <alignment vertical="center"/>
    </xf>
    <xf numFmtId="0" fontId="37" fillId="7" borderId="10" applyNumberFormat="0" applyAlignment="0" applyProtection="0">
      <alignment vertical="center"/>
    </xf>
    <xf numFmtId="0" fontId="37" fillId="7" borderId="10" applyNumberFormat="0" applyAlignment="0" applyProtection="0">
      <alignment vertical="center"/>
    </xf>
    <xf numFmtId="0" fontId="37" fillId="7" borderId="10" applyNumberFormat="0" applyAlignment="0" applyProtection="0">
      <alignment vertical="center"/>
    </xf>
    <xf numFmtId="0" fontId="37" fillId="7" borderId="10" applyNumberFormat="0" applyAlignment="0" applyProtection="0">
      <alignment vertical="center"/>
    </xf>
    <xf numFmtId="0" fontId="37" fillId="7" borderId="10" applyNumberFormat="0" applyAlignment="0" applyProtection="0">
      <alignment vertical="center"/>
    </xf>
    <xf numFmtId="0" fontId="37" fillId="7" borderId="10" applyNumberFormat="0" applyAlignment="0" applyProtection="0">
      <alignment vertical="center"/>
    </xf>
    <xf numFmtId="0" fontId="37" fillId="7" borderId="10" applyNumberFormat="0" applyAlignment="0" applyProtection="0">
      <alignment vertical="center"/>
    </xf>
    <xf numFmtId="0" fontId="37" fillId="7" borderId="10" applyNumberFormat="0" applyAlignment="0" applyProtection="0">
      <alignment vertical="center"/>
    </xf>
    <xf numFmtId="0" fontId="37" fillId="7" borderId="10" applyNumberFormat="0" applyAlignment="0" applyProtection="0">
      <alignment vertical="center"/>
    </xf>
    <xf numFmtId="0" fontId="37" fillId="7" borderId="10" applyNumberFormat="0" applyAlignment="0" applyProtection="0">
      <alignment vertical="center"/>
    </xf>
    <xf numFmtId="0" fontId="37" fillId="7" borderId="10" applyNumberFormat="0" applyAlignment="0" applyProtection="0">
      <alignment vertical="center"/>
    </xf>
    <xf numFmtId="0" fontId="37" fillId="7" borderId="10" applyNumberFormat="0" applyAlignment="0" applyProtection="0">
      <alignment vertical="center"/>
    </xf>
    <xf numFmtId="0" fontId="37" fillId="7" borderId="10" applyNumberFormat="0" applyAlignment="0" applyProtection="0">
      <alignment vertical="center"/>
    </xf>
    <xf numFmtId="0" fontId="37" fillId="7" borderId="10" applyNumberFormat="0" applyAlignment="0" applyProtection="0">
      <alignment vertical="center"/>
    </xf>
    <xf numFmtId="0" fontId="37" fillId="7" borderId="10" applyNumberFormat="0" applyAlignment="0" applyProtection="0">
      <alignment vertical="center"/>
    </xf>
    <xf numFmtId="0" fontId="37" fillId="7" borderId="10" applyNumberFormat="0" applyAlignment="0" applyProtection="0">
      <alignment vertical="center"/>
    </xf>
    <xf numFmtId="0" fontId="37" fillId="7" borderId="10" applyNumberFormat="0" applyAlignment="0" applyProtection="0">
      <alignment vertical="center"/>
    </xf>
    <xf numFmtId="0" fontId="37" fillId="7" borderId="10" applyNumberFormat="0" applyAlignment="0" applyProtection="0">
      <alignment vertical="center"/>
    </xf>
    <xf numFmtId="0" fontId="37" fillId="7" borderId="10" applyNumberFormat="0" applyAlignment="0" applyProtection="0">
      <alignment vertical="center"/>
    </xf>
    <xf numFmtId="0" fontId="37" fillId="7" borderId="10" applyNumberFormat="0" applyAlignment="0" applyProtection="0">
      <alignment vertical="center"/>
    </xf>
    <xf numFmtId="0" fontId="37" fillId="7" borderId="10" applyNumberFormat="0" applyAlignment="0" applyProtection="0">
      <alignment vertical="center"/>
    </xf>
    <xf numFmtId="0" fontId="37" fillId="7" borderId="10" applyNumberFormat="0" applyAlignment="0" applyProtection="0">
      <alignment vertical="center"/>
    </xf>
    <xf numFmtId="0" fontId="37" fillId="7" borderId="10" applyNumberFormat="0" applyAlignment="0" applyProtection="0">
      <alignment vertical="center"/>
    </xf>
    <xf numFmtId="0" fontId="37" fillId="7" borderId="10" applyNumberFormat="0" applyAlignment="0" applyProtection="0">
      <alignment vertical="center"/>
    </xf>
    <xf numFmtId="0" fontId="37" fillId="7" borderId="10" applyNumberFormat="0" applyAlignment="0" applyProtection="0">
      <alignment vertical="center"/>
    </xf>
    <xf numFmtId="0" fontId="37" fillId="7" borderId="10" applyNumberFormat="0" applyAlignment="0" applyProtection="0">
      <alignment vertical="center"/>
    </xf>
    <xf numFmtId="0" fontId="37" fillId="7" borderId="10" applyNumberFormat="0" applyAlignment="0" applyProtection="0">
      <alignment vertical="center"/>
    </xf>
    <xf numFmtId="0" fontId="37" fillId="7" borderId="10" applyNumberFormat="0" applyAlignment="0" applyProtection="0">
      <alignment vertical="center"/>
    </xf>
    <xf numFmtId="0" fontId="37" fillId="7" borderId="10" applyNumberFormat="0" applyAlignment="0" applyProtection="0">
      <alignment vertical="center"/>
    </xf>
    <xf numFmtId="0" fontId="37" fillId="7" borderId="10" applyNumberFormat="0" applyAlignment="0" applyProtection="0">
      <alignment vertical="center"/>
    </xf>
    <xf numFmtId="0" fontId="37" fillId="7" borderId="10" applyNumberFormat="0" applyAlignment="0" applyProtection="0">
      <alignment vertical="center"/>
    </xf>
    <xf numFmtId="0" fontId="37" fillId="7" borderId="10" applyNumberFormat="0" applyAlignment="0" applyProtection="0">
      <alignment vertical="center"/>
    </xf>
    <xf numFmtId="0" fontId="37" fillId="7" borderId="10" applyNumberFormat="0" applyAlignment="0" applyProtection="0">
      <alignment vertical="center"/>
    </xf>
    <xf numFmtId="0" fontId="37" fillId="7" borderId="10" applyNumberFormat="0" applyAlignment="0" applyProtection="0">
      <alignment vertical="center"/>
    </xf>
    <xf numFmtId="0" fontId="37" fillId="7" borderId="10" applyNumberFormat="0" applyAlignment="0" applyProtection="0">
      <alignment vertical="center"/>
    </xf>
    <xf numFmtId="0" fontId="37" fillId="7" borderId="10" applyNumberFormat="0" applyAlignment="0" applyProtection="0">
      <alignment vertical="center"/>
    </xf>
    <xf numFmtId="0" fontId="37" fillId="7" borderId="10" applyNumberFormat="0" applyAlignment="0" applyProtection="0">
      <alignment vertical="center"/>
    </xf>
    <xf numFmtId="0" fontId="37" fillId="7" borderId="10" applyNumberFormat="0" applyAlignment="0" applyProtection="0">
      <alignment vertical="center"/>
    </xf>
    <xf numFmtId="0" fontId="37" fillId="7" borderId="10" applyNumberFormat="0" applyAlignment="0" applyProtection="0">
      <alignment vertical="center"/>
    </xf>
    <xf numFmtId="0" fontId="37" fillId="7" borderId="10" applyNumberFormat="0" applyAlignment="0" applyProtection="0">
      <alignment vertical="center"/>
    </xf>
    <xf numFmtId="0" fontId="37" fillId="7" borderId="10" applyNumberFormat="0" applyAlignment="0" applyProtection="0">
      <alignment vertical="center"/>
    </xf>
    <xf numFmtId="0" fontId="37" fillId="7" borderId="10" applyNumberFormat="0" applyAlignment="0" applyProtection="0">
      <alignment vertical="center"/>
    </xf>
    <xf numFmtId="0" fontId="37" fillId="7" borderId="10" applyNumberFormat="0" applyAlignment="0" applyProtection="0">
      <alignment vertical="center"/>
    </xf>
    <xf numFmtId="0" fontId="37" fillId="7" borderId="10" applyNumberFormat="0" applyAlignment="0" applyProtection="0">
      <alignment vertical="center"/>
    </xf>
    <xf numFmtId="0" fontId="37" fillId="7" borderId="10" applyNumberFormat="0" applyAlignment="0" applyProtection="0">
      <alignment vertical="center"/>
    </xf>
    <xf numFmtId="0" fontId="37" fillId="7" borderId="10" applyNumberFormat="0" applyAlignment="0" applyProtection="0">
      <alignment vertical="center"/>
    </xf>
    <xf numFmtId="0" fontId="37" fillId="7" borderId="10" applyNumberFormat="0" applyAlignment="0" applyProtection="0">
      <alignment vertical="center"/>
    </xf>
    <xf numFmtId="0" fontId="37" fillId="7" borderId="10" applyNumberFormat="0" applyAlignment="0" applyProtection="0">
      <alignment vertical="center"/>
    </xf>
    <xf numFmtId="0" fontId="37" fillId="7" borderId="10" applyNumberFormat="0" applyAlignment="0" applyProtection="0">
      <alignment vertical="center"/>
    </xf>
    <xf numFmtId="0" fontId="37" fillId="7" borderId="10" applyNumberFormat="0" applyAlignment="0" applyProtection="0">
      <alignment vertical="center"/>
    </xf>
    <xf numFmtId="0" fontId="37" fillId="7" borderId="10" applyNumberFormat="0" applyAlignment="0" applyProtection="0">
      <alignment vertical="center"/>
    </xf>
    <xf numFmtId="0" fontId="37" fillId="7" borderId="10" applyNumberFormat="0" applyAlignment="0" applyProtection="0">
      <alignment vertical="center"/>
    </xf>
    <xf numFmtId="0" fontId="37" fillId="7" borderId="10" applyNumberFormat="0" applyAlignment="0" applyProtection="0">
      <alignment vertical="center"/>
    </xf>
    <xf numFmtId="0" fontId="37" fillId="7" borderId="10" applyNumberFormat="0" applyAlignment="0" applyProtection="0">
      <alignment vertical="center"/>
    </xf>
    <xf numFmtId="0" fontId="37" fillId="7" borderId="10" applyNumberFormat="0" applyAlignment="0" applyProtection="0">
      <alignment vertical="center"/>
    </xf>
    <xf numFmtId="0" fontId="37" fillId="7" borderId="10" applyNumberFormat="0" applyAlignment="0" applyProtection="0">
      <alignment vertical="center"/>
    </xf>
    <xf numFmtId="0" fontId="37" fillId="7" borderId="10" applyNumberFormat="0" applyAlignment="0" applyProtection="0">
      <alignment vertical="center"/>
    </xf>
    <xf numFmtId="0" fontId="37" fillId="7" borderId="10" applyNumberFormat="0" applyAlignment="0" applyProtection="0">
      <alignment vertical="center"/>
    </xf>
    <xf numFmtId="0" fontId="37" fillId="7" borderId="10" applyNumberFormat="0" applyAlignment="0" applyProtection="0">
      <alignment vertical="center"/>
    </xf>
    <xf numFmtId="0" fontId="37" fillId="7" borderId="10" applyNumberFormat="0" applyAlignment="0" applyProtection="0">
      <alignment vertical="center"/>
    </xf>
    <xf numFmtId="0" fontId="37" fillId="7" borderId="10" applyNumberFormat="0" applyAlignment="0" applyProtection="0">
      <alignment vertical="center"/>
    </xf>
    <xf numFmtId="0" fontId="37" fillId="7" borderId="10" applyNumberFormat="0" applyAlignment="0" applyProtection="0">
      <alignment vertical="center"/>
    </xf>
    <xf numFmtId="0" fontId="37" fillId="7" borderId="10" applyNumberFormat="0" applyAlignment="0" applyProtection="0">
      <alignment vertical="center"/>
    </xf>
    <xf numFmtId="0" fontId="37" fillId="7" borderId="10" applyNumberFormat="0" applyAlignment="0" applyProtection="0">
      <alignment vertical="center"/>
    </xf>
    <xf numFmtId="0" fontId="37" fillId="7" borderId="10" applyNumberFormat="0" applyAlignment="0" applyProtection="0">
      <alignment vertical="center"/>
    </xf>
    <xf numFmtId="0" fontId="37" fillId="7" borderId="10" applyNumberFormat="0" applyAlignment="0" applyProtection="0">
      <alignment vertical="center"/>
    </xf>
    <xf numFmtId="0" fontId="37" fillId="7" borderId="10" applyNumberFormat="0" applyAlignment="0" applyProtection="0">
      <alignment vertical="center"/>
    </xf>
    <xf numFmtId="0" fontId="37" fillId="7" borderId="10" applyNumberFormat="0" applyAlignment="0" applyProtection="0">
      <alignment vertical="center"/>
    </xf>
    <xf numFmtId="0" fontId="37" fillId="7" borderId="10" applyNumberFormat="0" applyAlignment="0" applyProtection="0">
      <alignment vertical="center"/>
    </xf>
    <xf numFmtId="0" fontId="37" fillId="7" borderId="10" applyNumberFormat="0" applyAlignment="0" applyProtection="0">
      <alignment vertical="center"/>
    </xf>
    <xf numFmtId="0" fontId="37" fillId="7" borderId="10" applyNumberFormat="0" applyAlignment="0" applyProtection="0">
      <alignment vertical="center"/>
    </xf>
    <xf numFmtId="0" fontId="37" fillId="7" borderId="10" applyNumberFormat="0" applyAlignment="0" applyProtection="0">
      <alignment vertical="center"/>
    </xf>
    <xf numFmtId="0" fontId="37" fillId="7" borderId="10" applyNumberFormat="0" applyAlignment="0" applyProtection="0">
      <alignment vertical="center"/>
    </xf>
    <xf numFmtId="0" fontId="37" fillId="7" borderId="10" applyNumberFormat="0" applyAlignment="0" applyProtection="0">
      <alignment vertical="center"/>
    </xf>
    <xf numFmtId="0" fontId="37" fillId="7" borderId="10" applyNumberFormat="0" applyAlignment="0" applyProtection="0">
      <alignment vertical="center"/>
    </xf>
    <xf numFmtId="0" fontId="37" fillId="7" borderId="10" applyNumberFormat="0" applyAlignment="0" applyProtection="0">
      <alignment vertical="center"/>
    </xf>
    <xf numFmtId="0" fontId="37" fillId="7" borderId="10" applyNumberFormat="0" applyAlignment="0" applyProtection="0">
      <alignment vertical="center"/>
    </xf>
    <xf numFmtId="0" fontId="37" fillId="7" borderId="10" applyNumberFormat="0" applyAlignment="0" applyProtection="0">
      <alignment vertical="center"/>
    </xf>
    <xf numFmtId="0" fontId="37" fillId="7" borderId="10" applyNumberFormat="0" applyAlignment="0" applyProtection="0">
      <alignment vertical="center"/>
    </xf>
    <xf numFmtId="0" fontId="37" fillId="7" borderId="10" applyNumberFormat="0" applyAlignment="0" applyProtection="0">
      <alignment vertical="center"/>
    </xf>
    <xf numFmtId="0" fontId="37" fillId="7" borderId="10" applyNumberFormat="0" applyAlignment="0" applyProtection="0">
      <alignment vertical="center"/>
    </xf>
    <xf numFmtId="0" fontId="37" fillId="7" borderId="10" applyNumberFormat="0" applyAlignment="0" applyProtection="0">
      <alignment vertical="center"/>
    </xf>
    <xf numFmtId="0" fontId="37" fillId="7" borderId="10" applyNumberFormat="0" applyAlignment="0" applyProtection="0">
      <alignment vertical="center"/>
    </xf>
    <xf numFmtId="0" fontId="37" fillId="7" borderId="10" applyNumberFormat="0" applyAlignment="0" applyProtection="0">
      <alignment vertical="center"/>
    </xf>
    <xf numFmtId="0" fontId="37" fillId="7" borderId="10" applyNumberFormat="0" applyAlignment="0" applyProtection="0">
      <alignment vertical="center"/>
    </xf>
    <xf numFmtId="0" fontId="37" fillId="7" borderId="10" applyNumberFormat="0" applyAlignment="0" applyProtection="0">
      <alignment vertical="center"/>
    </xf>
    <xf numFmtId="0" fontId="37" fillId="7" borderId="10" applyNumberFormat="0" applyAlignment="0" applyProtection="0">
      <alignment vertical="center"/>
    </xf>
    <xf numFmtId="0" fontId="37" fillId="7" borderId="10" applyNumberFormat="0" applyAlignment="0" applyProtection="0">
      <alignment vertical="center"/>
    </xf>
    <xf numFmtId="0" fontId="37" fillId="7" borderId="10" applyNumberFormat="0" applyAlignment="0" applyProtection="0">
      <alignment vertical="center"/>
    </xf>
    <xf numFmtId="0" fontId="37" fillId="7" borderId="10" applyNumberFormat="0" applyAlignment="0" applyProtection="0">
      <alignment vertical="center"/>
    </xf>
    <xf numFmtId="0" fontId="37" fillId="7" borderId="10" applyNumberFormat="0" applyAlignment="0" applyProtection="0">
      <alignment vertical="center"/>
    </xf>
    <xf numFmtId="0" fontId="37" fillId="7" borderId="10" applyNumberFormat="0" applyAlignment="0" applyProtection="0">
      <alignment vertical="center"/>
    </xf>
    <xf numFmtId="0" fontId="37" fillId="7" borderId="10" applyNumberFormat="0" applyAlignment="0" applyProtection="0">
      <alignment vertical="center"/>
    </xf>
    <xf numFmtId="0" fontId="37" fillId="7" borderId="10" applyNumberFormat="0" applyAlignment="0" applyProtection="0">
      <alignment vertical="center"/>
    </xf>
    <xf numFmtId="0" fontId="37" fillId="7" borderId="10" applyNumberFormat="0" applyAlignment="0" applyProtection="0">
      <alignment vertical="center"/>
    </xf>
    <xf numFmtId="0" fontId="37" fillId="7" borderId="10" applyNumberFormat="0" applyAlignment="0" applyProtection="0">
      <alignment vertical="center"/>
    </xf>
    <xf numFmtId="0" fontId="37" fillId="7" borderId="10" applyNumberFormat="0" applyAlignment="0" applyProtection="0">
      <alignment vertical="center"/>
    </xf>
    <xf numFmtId="0" fontId="37" fillId="7" borderId="10" applyNumberFormat="0" applyAlignment="0" applyProtection="0">
      <alignment vertical="center"/>
    </xf>
    <xf numFmtId="0" fontId="37" fillId="7" borderId="10" applyNumberFormat="0" applyAlignment="0" applyProtection="0">
      <alignment vertical="center"/>
    </xf>
    <xf numFmtId="0" fontId="37" fillId="7" borderId="10" applyNumberFormat="0" applyAlignment="0" applyProtection="0">
      <alignment vertical="center"/>
    </xf>
    <xf numFmtId="0" fontId="37" fillId="7" borderId="10" applyNumberFormat="0" applyAlignment="0" applyProtection="0">
      <alignment vertical="center"/>
    </xf>
    <xf numFmtId="0" fontId="37" fillId="7" borderId="10" applyNumberFormat="0" applyAlignment="0" applyProtection="0">
      <alignment vertical="center"/>
    </xf>
    <xf numFmtId="0" fontId="37" fillId="7" borderId="10" applyNumberFormat="0" applyAlignment="0" applyProtection="0">
      <alignment vertical="center"/>
    </xf>
    <xf numFmtId="0" fontId="37" fillId="7" borderId="10" applyNumberFormat="0" applyAlignment="0" applyProtection="0">
      <alignment vertical="center"/>
    </xf>
    <xf numFmtId="0" fontId="37" fillId="7" borderId="10" applyNumberFormat="0" applyAlignment="0" applyProtection="0">
      <alignment vertical="center"/>
    </xf>
    <xf numFmtId="0" fontId="37" fillId="7" borderId="10" applyNumberFormat="0" applyAlignment="0" applyProtection="0">
      <alignment vertical="center"/>
    </xf>
    <xf numFmtId="0" fontId="37" fillId="7" borderId="10" applyNumberFormat="0" applyAlignment="0" applyProtection="0">
      <alignment vertical="center"/>
    </xf>
    <xf numFmtId="0" fontId="37" fillId="7" borderId="10" applyNumberFormat="0" applyAlignment="0" applyProtection="0">
      <alignment vertical="center"/>
    </xf>
    <xf numFmtId="0" fontId="37" fillId="7" borderId="10" applyNumberFormat="0" applyAlignment="0" applyProtection="0">
      <alignment vertical="center"/>
    </xf>
    <xf numFmtId="0" fontId="37" fillId="7" borderId="10" applyNumberFormat="0" applyAlignment="0" applyProtection="0">
      <alignment vertical="center"/>
    </xf>
    <xf numFmtId="0" fontId="37" fillId="7" borderId="10" applyNumberFormat="0" applyAlignment="0" applyProtection="0">
      <alignment vertical="center"/>
    </xf>
    <xf numFmtId="0" fontId="37" fillId="7" borderId="10" applyNumberFormat="0" applyAlignment="0" applyProtection="0">
      <alignment vertical="center"/>
    </xf>
    <xf numFmtId="0" fontId="37" fillId="7" borderId="10" applyNumberFormat="0" applyAlignment="0" applyProtection="0">
      <alignment vertical="center"/>
    </xf>
    <xf numFmtId="0" fontId="37" fillId="7" borderId="10" applyNumberFormat="0" applyAlignment="0" applyProtection="0">
      <alignment vertical="center"/>
    </xf>
    <xf numFmtId="0" fontId="37" fillId="7" borderId="10" applyNumberFormat="0" applyAlignment="0" applyProtection="0">
      <alignment vertical="center"/>
    </xf>
    <xf numFmtId="0" fontId="37" fillId="7" borderId="10" applyNumberFormat="0" applyAlignment="0" applyProtection="0">
      <alignment vertical="center"/>
    </xf>
    <xf numFmtId="0" fontId="37" fillId="7" borderId="10" applyNumberFormat="0" applyAlignment="0" applyProtection="0">
      <alignment vertical="center"/>
    </xf>
    <xf numFmtId="0" fontId="37" fillId="7" borderId="10" applyNumberFormat="0" applyAlignment="0" applyProtection="0">
      <alignment vertical="center"/>
    </xf>
    <xf numFmtId="0" fontId="37" fillId="7" borderId="10" applyNumberFormat="0" applyAlignment="0" applyProtection="0">
      <alignment vertical="center"/>
    </xf>
    <xf numFmtId="0" fontId="37" fillId="7" borderId="10" applyNumberFormat="0" applyAlignment="0" applyProtection="0">
      <alignment vertical="center"/>
    </xf>
    <xf numFmtId="0" fontId="37" fillId="7" borderId="10" applyNumberFormat="0" applyAlignment="0" applyProtection="0">
      <alignment vertical="center"/>
    </xf>
    <xf numFmtId="0" fontId="37" fillId="7" borderId="10" applyNumberFormat="0" applyAlignment="0" applyProtection="0">
      <alignment vertical="center"/>
    </xf>
    <xf numFmtId="0" fontId="37" fillId="7" borderId="10" applyNumberFormat="0" applyAlignment="0" applyProtection="0">
      <alignment vertical="center"/>
    </xf>
    <xf numFmtId="0" fontId="37" fillId="7" borderId="10" applyNumberFormat="0" applyAlignment="0" applyProtection="0">
      <alignment vertical="center"/>
    </xf>
    <xf numFmtId="0" fontId="37" fillId="7" borderId="10" applyNumberFormat="0" applyAlignment="0" applyProtection="0">
      <alignment vertical="center"/>
    </xf>
    <xf numFmtId="0" fontId="37" fillId="7" borderId="10" applyNumberFormat="0" applyAlignment="0" applyProtection="0">
      <alignment vertical="center"/>
    </xf>
    <xf numFmtId="0" fontId="37" fillId="7" borderId="10" applyNumberFormat="0" applyAlignment="0" applyProtection="0">
      <alignment vertical="center"/>
    </xf>
    <xf numFmtId="0" fontId="37" fillId="7" borderId="10" applyNumberFormat="0" applyAlignment="0" applyProtection="0">
      <alignment vertical="center"/>
    </xf>
    <xf numFmtId="0" fontId="37" fillId="7" borderId="10" applyNumberFormat="0" applyAlignment="0" applyProtection="0">
      <alignment vertical="center"/>
    </xf>
    <xf numFmtId="0" fontId="37" fillId="7" borderId="10" applyNumberFormat="0" applyAlignment="0" applyProtection="0">
      <alignment vertical="center"/>
    </xf>
    <xf numFmtId="0" fontId="37" fillId="7" borderId="10" applyNumberFormat="0" applyAlignment="0" applyProtection="0">
      <alignment vertical="center"/>
    </xf>
    <xf numFmtId="0" fontId="37" fillId="7" borderId="10" applyNumberFormat="0" applyAlignment="0" applyProtection="0">
      <alignment vertical="center"/>
    </xf>
    <xf numFmtId="0" fontId="37" fillId="7" borderId="10" applyNumberFormat="0" applyAlignment="0" applyProtection="0">
      <alignment vertical="center"/>
    </xf>
    <xf numFmtId="0" fontId="37" fillId="7" borderId="10" applyNumberFormat="0" applyAlignment="0" applyProtection="0">
      <alignment vertical="center"/>
    </xf>
    <xf numFmtId="0" fontId="37" fillId="7" borderId="10" applyNumberFormat="0" applyAlignment="0" applyProtection="0">
      <alignment vertical="center"/>
    </xf>
    <xf numFmtId="0" fontId="37" fillId="7" borderId="10" applyNumberFormat="0" applyAlignment="0" applyProtection="0">
      <alignment vertical="center"/>
    </xf>
    <xf numFmtId="0" fontId="37" fillId="7" borderId="10" applyNumberFormat="0" applyAlignment="0" applyProtection="0">
      <alignment vertical="center"/>
    </xf>
    <xf numFmtId="0" fontId="37" fillId="7" borderId="10" applyNumberFormat="0" applyAlignment="0" applyProtection="0">
      <alignment vertical="center"/>
    </xf>
    <xf numFmtId="0" fontId="37" fillId="7" borderId="10" applyNumberFormat="0" applyAlignment="0" applyProtection="0">
      <alignment vertical="center"/>
    </xf>
    <xf numFmtId="0" fontId="37" fillId="7" borderId="10" applyNumberFormat="0" applyAlignment="0" applyProtection="0">
      <alignment vertical="center"/>
    </xf>
    <xf numFmtId="0" fontId="37" fillId="7" borderId="10" applyNumberFormat="0" applyAlignment="0" applyProtection="0">
      <alignment vertical="center"/>
    </xf>
    <xf numFmtId="0" fontId="37" fillId="7" borderId="10" applyNumberFormat="0" applyAlignment="0" applyProtection="0">
      <alignment vertical="center"/>
    </xf>
    <xf numFmtId="0" fontId="37" fillId="7" borderId="10" applyNumberFormat="0" applyAlignment="0" applyProtection="0">
      <alignment vertical="center"/>
    </xf>
    <xf numFmtId="0" fontId="37" fillId="7" borderId="10" applyNumberFormat="0" applyAlignment="0" applyProtection="0">
      <alignment vertical="center"/>
    </xf>
    <xf numFmtId="0" fontId="37" fillId="7" borderId="10" applyNumberFormat="0" applyAlignment="0" applyProtection="0">
      <alignment vertical="center"/>
    </xf>
    <xf numFmtId="0" fontId="37" fillId="7" borderId="10" applyNumberFormat="0" applyAlignment="0" applyProtection="0">
      <alignment vertical="center"/>
    </xf>
    <xf numFmtId="0" fontId="37" fillId="7" borderId="10" applyNumberFormat="0" applyAlignment="0" applyProtection="0">
      <alignment vertical="center"/>
    </xf>
    <xf numFmtId="0" fontId="37" fillId="7" borderId="10" applyNumberFormat="0" applyAlignment="0" applyProtection="0">
      <alignment vertical="center"/>
    </xf>
    <xf numFmtId="0" fontId="37" fillId="7" borderId="10" applyNumberFormat="0" applyAlignment="0" applyProtection="0">
      <alignment vertical="center"/>
    </xf>
    <xf numFmtId="0" fontId="37" fillId="7" borderId="10" applyNumberFormat="0" applyAlignment="0" applyProtection="0">
      <alignment vertical="center"/>
    </xf>
    <xf numFmtId="0" fontId="37" fillId="7" borderId="10" applyNumberFormat="0" applyAlignment="0" applyProtection="0">
      <alignment vertical="center"/>
    </xf>
    <xf numFmtId="0" fontId="37" fillId="7" borderId="10" applyNumberFormat="0" applyAlignment="0" applyProtection="0">
      <alignment vertical="center"/>
    </xf>
    <xf numFmtId="0" fontId="37" fillId="7" borderId="10" applyNumberFormat="0" applyAlignment="0" applyProtection="0">
      <alignment vertical="center"/>
    </xf>
    <xf numFmtId="0" fontId="37" fillId="7" borderId="10" applyNumberFormat="0" applyAlignment="0" applyProtection="0">
      <alignment vertical="center"/>
    </xf>
    <xf numFmtId="0" fontId="37" fillId="7" borderId="10" applyNumberFormat="0" applyAlignment="0" applyProtection="0">
      <alignment vertical="center"/>
    </xf>
    <xf numFmtId="0" fontId="37" fillId="7" borderId="10" applyNumberFormat="0" applyAlignment="0" applyProtection="0">
      <alignment vertical="center"/>
    </xf>
    <xf numFmtId="0" fontId="37" fillId="7" borderId="10" applyNumberFormat="0" applyAlignment="0" applyProtection="0">
      <alignment vertical="center"/>
    </xf>
    <xf numFmtId="0" fontId="37" fillId="7" borderId="10" applyNumberFormat="0" applyAlignment="0" applyProtection="0">
      <alignment vertical="center"/>
    </xf>
    <xf numFmtId="0" fontId="37" fillId="7" borderId="10" applyNumberFormat="0" applyAlignment="0" applyProtection="0">
      <alignment vertical="center"/>
    </xf>
    <xf numFmtId="0" fontId="37" fillId="7" borderId="10" applyNumberFormat="0" applyAlignment="0" applyProtection="0">
      <alignment vertical="center"/>
    </xf>
    <xf numFmtId="0" fontId="37" fillId="7" borderId="10" applyNumberFormat="0" applyAlignment="0" applyProtection="0">
      <alignment vertical="center"/>
    </xf>
    <xf numFmtId="0" fontId="37" fillId="7" borderId="10" applyNumberFormat="0" applyAlignment="0" applyProtection="0">
      <alignment vertical="center"/>
    </xf>
    <xf numFmtId="0" fontId="37" fillId="7" borderId="10" applyNumberFormat="0" applyAlignment="0" applyProtection="0">
      <alignment vertical="center"/>
    </xf>
    <xf numFmtId="0" fontId="37" fillId="7" borderId="10" applyNumberFormat="0" applyAlignment="0" applyProtection="0">
      <alignment vertical="center"/>
    </xf>
    <xf numFmtId="0" fontId="37" fillId="7" borderId="10" applyNumberFormat="0" applyAlignment="0" applyProtection="0">
      <alignment vertical="center"/>
    </xf>
    <xf numFmtId="0" fontId="37" fillId="7" borderId="10" applyNumberFormat="0" applyAlignment="0" applyProtection="0">
      <alignment vertical="center"/>
    </xf>
    <xf numFmtId="0" fontId="37" fillId="7" borderId="10" applyNumberFormat="0" applyAlignment="0" applyProtection="0">
      <alignment vertical="center"/>
    </xf>
    <xf numFmtId="0" fontId="37" fillId="7" borderId="10" applyNumberFormat="0" applyAlignment="0" applyProtection="0">
      <alignment vertical="center"/>
    </xf>
    <xf numFmtId="0" fontId="37" fillId="7" borderId="10" applyNumberFormat="0" applyAlignment="0" applyProtection="0">
      <alignment vertical="center"/>
    </xf>
    <xf numFmtId="0" fontId="37" fillId="7" borderId="10" applyNumberFormat="0" applyAlignment="0" applyProtection="0">
      <alignment vertical="center"/>
    </xf>
    <xf numFmtId="0" fontId="37" fillId="7" borderId="10" applyNumberFormat="0" applyAlignment="0" applyProtection="0">
      <alignment vertical="center"/>
    </xf>
    <xf numFmtId="0" fontId="37" fillId="7" borderId="10" applyNumberFormat="0" applyAlignment="0" applyProtection="0">
      <alignment vertical="center"/>
    </xf>
    <xf numFmtId="0" fontId="37" fillId="7" borderId="10" applyNumberFormat="0" applyAlignment="0" applyProtection="0">
      <alignment vertical="center"/>
    </xf>
    <xf numFmtId="0" fontId="37" fillId="7" borderId="10" applyNumberFormat="0" applyAlignment="0" applyProtection="0">
      <alignment vertical="center"/>
    </xf>
    <xf numFmtId="0" fontId="37" fillId="7" borderId="10" applyNumberFormat="0" applyAlignment="0" applyProtection="0">
      <alignment vertical="center"/>
    </xf>
    <xf numFmtId="0" fontId="37" fillId="7" borderId="10" applyNumberFormat="0" applyAlignment="0" applyProtection="0">
      <alignment vertical="center"/>
    </xf>
    <xf numFmtId="0" fontId="37" fillId="7" borderId="10" applyNumberFormat="0" applyAlignment="0" applyProtection="0">
      <alignment vertical="center"/>
    </xf>
    <xf numFmtId="0" fontId="37" fillId="7" borderId="10" applyNumberFormat="0" applyAlignment="0" applyProtection="0">
      <alignment vertical="center"/>
    </xf>
    <xf numFmtId="0" fontId="37" fillId="7" borderId="10" applyNumberFormat="0" applyAlignment="0" applyProtection="0">
      <alignment vertical="center"/>
    </xf>
    <xf numFmtId="0" fontId="37" fillId="7" borderId="10" applyNumberFormat="0" applyAlignment="0" applyProtection="0">
      <alignment vertical="center"/>
    </xf>
    <xf numFmtId="0" fontId="37" fillId="7" borderId="10" applyNumberFormat="0" applyAlignment="0" applyProtection="0">
      <alignment vertical="center"/>
    </xf>
    <xf numFmtId="0" fontId="37" fillId="7" borderId="10" applyNumberFormat="0" applyAlignment="0" applyProtection="0">
      <alignment vertical="center"/>
    </xf>
    <xf numFmtId="0" fontId="37" fillId="7" borderId="10" applyNumberFormat="0" applyAlignment="0" applyProtection="0">
      <alignment vertical="center"/>
    </xf>
    <xf numFmtId="0" fontId="37" fillId="7" borderId="10" applyNumberFormat="0" applyAlignment="0" applyProtection="0">
      <alignment vertical="center"/>
    </xf>
    <xf numFmtId="0" fontId="37" fillId="7" borderId="10" applyNumberFormat="0" applyAlignment="0" applyProtection="0">
      <alignment vertical="center"/>
    </xf>
    <xf numFmtId="0" fontId="37" fillId="7" borderId="10" applyNumberFormat="0" applyAlignment="0" applyProtection="0">
      <alignment vertical="center"/>
    </xf>
    <xf numFmtId="0" fontId="37" fillId="7" borderId="10" applyNumberFormat="0" applyAlignment="0" applyProtection="0">
      <alignment vertical="center"/>
    </xf>
    <xf numFmtId="0" fontId="37" fillId="7" borderId="10" applyNumberFormat="0" applyAlignment="0" applyProtection="0">
      <alignment vertical="center"/>
    </xf>
    <xf numFmtId="0" fontId="37" fillId="7" borderId="10" applyNumberFormat="0" applyAlignment="0" applyProtection="0">
      <alignment vertical="center"/>
    </xf>
    <xf numFmtId="0" fontId="37" fillId="7" borderId="10" applyNumberFormat="0" applyAlignment="0" applyProtection="0">
      <alignment vertical="center"/>
    </xf>
    <xf numFmtId="0" fontId="37" fillId="7" borderId="10" applyNumberFormat="0" applyAlignment="0" applyProtection="0">
      <alignment vertical="center"/>
    </xf>
    <xf numFmtId="0" fontId="37" fillId="7" borderId="10" applyNumberFormat="0" applyAlignment="0" applyProtection="0">
      <alignment vertical="center"/>
    </xf>
    <xf numFmtId="0" fontId="37" fillId="7" borderId="10" applyNumberFormat="0" applyAlignment="0" applyProtection="0">
      <alignment vertical="center"/>
    </xf>
    <xf numFmtId="0" fontId="37" fillId="7" borderId="10" applyNumberFormat="0" applyAlignment="0" applyProtection="0">
      <alignment vertical="center"/>
    </xf>
    <xf numFmtId="0" fontId="37" fillId="7" borderId="10" applyNumberFormat="0" applyAlignment="0" applyProtection="0">
      <alignment vertical="center"/>
    </xf>
    <xf numFmtId="0" fontId="37" fillId="7" borderId="10" applyNumberFormat="0" applyAlignment="0" applyProtection="0">
      <alignment vertical="center"/>
    </xf>
    <xf numFmtId="0" fontId="37" fillId="7" borderId="10" applyNumberFormat="0" applyAlignment="0" applyProtection="0">
      <alignment vertical="center"/>
    </xf>
    <xf numFmtId="0" fontId="37" fillId="7" borderId="10" applyNumberFormat="0" applyAlignment="0" applyProtection="0">
      <alignment vertical="center"/>
    </xf>
    <xf numFmtId="0" fontId="37" fillId="7" borderId="10" applyNumberFormat="0" applyAlignment="0" applyProtection="0">
      <alignment vertical="center"/>
    </xf>
    <xf numFmtId="0" fontId="37" fillId="7" borderId="10" applyNumberFormat="0" applyAlignment="0" applyProtection="0">
      <alignment vertical="center"/>
    </xf>
    <xf numFmtId="0" fontId="37" fillId="7" borderId="10" applyNumberFormat="0" applyAlignment="0" applyProtection="0">
      <alignment vertical="center"/>
    </xf>
    <xf numFmtId="0" fontId="37" fillId="7" borderId="10" applyNumberFormat="0" applyAlignment="0" applyProtection="0">
      <alignment vertical="center"/>
    </xf>
    <xf numFmtId="0" fontId="37" fillId="7" borderId="10" applyNumberFormat="0" applyAlignment="0" applyProtection="0">
      <alignment vertical="center"/>
    </xf>
    <xf numFmtId="0" fontId="37" fillId="7" borderId="10" applyNumberFormat="0" applyAlignment="0" applyProtection="0">
      <alignment vertical="center"/>
    </xf>
    <xf numFmtId="0" fontId="37" fillId="7" borderId="10" applyNumberFormat="0" applyAlignment="0" applyProtection="0">
      <alignment vertical="center"/>
    </xf>
    <xf numFmtId="0" fontId="37" fillId="7" borderId="10" applyNumberFormat="0" applyAlignment="0" applyProtection="0">
      <alignment vertical="center"/>
    </xf>
    <xf numFmtId="0" fontId="37" fillId="7" borderId="10" applyNumberFormat="0" applyAlignment="0" applyProtection="0">
      <alignment vertical="center"/>
    </xf>
    <xf numFmtId="0" fontId="37" fillId="7" borderId="10" applyNumberFormat="0" applyAlignment="0" applyProtection="0">
      <alignment vertical="center"/>
    </xf>
    <xf numFmtId="0" fontId="37" fillId="7" borderId="10" applyNumberFormat="0" applyAlignment="0" applyProtection="0">
      <alignment vertical="center"/>
    </xf>
    <xf numFmtId="0" fontId="37" fillId="7" borderId="10" applyNumberFormat="0" applyAlignment="0" applyProtection="0">
      <alignment vertical="center"/>
    </xf>
    <xf numFmtId="0" fontId="37" fillId="7" borderId="10" applyNumberFormat="0" applyAlignment="0" applyProtection="0">
      <alignment vertical="center"/>
    </xf>
    <xf numFmtId="0" fontId="37" fillId="7" borderId="10" applyNumberFormat="0" applyAlignment="0" applyProtection="0">
      <alignment vertical="center"/>
    </xf>
    <xf numFmtId="0" fontId="37" fillId="7" borderId="10" applyNumberFormat="0" applyAlignment="0" applyProtection="0">
      <alignment vertical="center"/>
    </xf>
    <xf numFmtId="0" fontId="37" fillId="7" borderId="10" applyNumberFormat="0" applyAlignment="0" applyProtection="0">
      <alignment vertical="center"/>
    </xf>
    <xf numFmtId="0" fontId="37" fillId="7" borderId="10" applyNumberFormat="0" applyAlignment="0" applyProtection="0">
      <alignment vertical="center"/>
    </xf>
    <xf numFmtId="0" fontId="37" fillId="7" borderId="10" applyNumberFormat="0" applyAlignment="0" applyProtection="0">
      <alignment vertical="center"/>
    </xf>
    <xf numFmtId="0" fontId="37" fillId="7" borderId="10" applyNumberFormat="0" applyAlignment="0" applyProtection="0">
      <alignment vertical="center"/>
    </xf>
    <xf numFmtId="0" fontId="37" fillId="7" borderId="10" applyNumberFormat="0" applyAlignment="0" applyProtection="0">
      <alignment vertical="center"/>
    </xf>
    <xf numFmtId="0" fontId="37" fillId="7" borderId="10" applyNumberFormat="0" applyAlignment="0" applyProtection="0">
      <alignment vertical="center"/>
    </xf>
    <xf numFmtId="0" fontId="37" fillId="7" borderId="10" applyNumberFormat="0" applyAlignment="0" applyProtection="0">
      <alignment vertical="center"/>
    </xf>
    <xf numFmtId="0" fontId="37" fillId="7" borderId="10" applyNumberFormat="0" applyAlignment="0" applyProtection="0">
      <alignment vertical="center"/>
    </xf>
    <xf numFmtId="0" fontId="37" fillId="7" borderId="10" applyNumberFormat="0" applyAlignment="0" applyProtection="0">
      <alignment vertical="center"/>
    </xf>
    <xf numFmtId="0" fontId="37" fillId="7" borderId="10" applyNumberFormat="0" applyAlignment="0" applyProtection="0">
      <alignment vertical="center"/>
    </xf>
    <xf numFmtId="0" fontId="37" fillId="7" borderId="10" applyNumberFormat="0" applyAlignment="0" applyProtection="0">
      <alignment vertical="center"/>
    </xf>
    <xf numFmtId="0" fontId="37" fillId="7" borderId="10" applyNumberFormat="0" applyAlignment="0" applyProtection="0">
      <alignment vertical="center"/>
    </xf>
    <xf numFmtId="0" fontId="37" fillId="7" borderId="10" applyNumberFormat="0" applyAlignment="0" applyProtection="0">
      <alignment vertical="center"/>
    </xf>
    <xf numFmtId="0" fontId="37" fillId="7" borderId="10" applyNumberFormat="0" applyAlignment="0" applyProtection="0">
      <alignment vertical="center"/>
    </xf>
    <xf numFmtId="0" fontId="37" fillId="7" borderId="10" applyNumberFormat="0" applyAlignment="0" applyProtection="0">
      <alignment vertical="center"/>
    </xf>
    <xf numFmtId="0" fontId="37" fillId="7" borderId="10" applyNumberFormat="0" applyAlignment="0" applyProtection="0">
      <alignment vertical="center"/>
    </xf>
    <xf numFmtId="0" fontId="37" fillId="7" borderId="10" applyNumberFormat="0" applyAlignment="0" applyProtection="0">
      <alignment vertical="center"/>
    </xf>
    <xf numFmtId="0" fontId="37" fillId="7" borderId="10" applyNumberFormat="0" applyAlignment="0" applyProtection="0">
      <alignment vertical="center"/>
    </xf>
    <xf numFmtId="0" fontId="37" fillId="7" borderId="10" applyNumberFormat="0" applyAlignment="0" applyProtection="0">
      <alignment vertical="center"/>
    </xf>
    <xf numFmtId="0" fontId="37" fillId="7" borderId="10" applyNumberFormat="0" applyAlignment="0" applyProtection="0">
      <alignment vertical="center"/>
    </xf>
    <xf numFmtId="0" fontId="37" fillId="7" borderId="10" applyNumberFormat="0" applyAlignment="0" applyProtection="0">
      <alignment vertical="center"/>
    </xf>
    <xf numFmtId="0" fontId="37" fillId="7" borderId="10" applyNumberFormat="0" applyAlignment="0" applyProtection="0">
      <alignment vertical="center"/>
    </xf>
    <xf numFmtId="0" fontId="37" fillId="7" borderId="10" applyNumberFormat="0" applyAlignment="0" applyProtection="0">
      <alignment vertical="center"/>
    </xf>
    <xf numFmtId="0" fontId="37" fillId="7" borderId="10" applyNumberFormat="0" applyAlignment="0" applyProtection="0">
      <alignment vertical="center"/>
    </xf>
    <xf numFmtId="0" fontId="37" fillId="7" borderId="10" applyNumberFormat="0" applyAlignment="0" applyProtection="0">
      <alignment vertical="center"/>
    </xf>
    <xf numFmtId="0" fontId="37" fillId="7" borderId="10" applyNumberFormat="0" applyAlignment="0" applyProtection="0">
      <alignment vertical="center"/>
    </xf>
    <xf numFmtId="0" fontId="37" fillId="7" borderId="10" applyNumberFormat="0" applyAlignment="0" applyProtection="0">
      <alignment vertical="center"/>
    </xf>
    <xf numFmtId="0" fontId="37" fillId="7" borderId="10" applyNumberFormat="0" applyAlignment="0" applyProtection="0">
      <alignment vertical="center"/>
    </xf>
    <xf numFmtId="0" fontId="37" fillId="7" borderId="10" applyNumberFormat="0" applyAlignment="0" applyProtection="0">
      <alignment vertical="center"/>
    </xf>
    <xf numFmtId="0" fontId="37" fillId="7" borderId="10" applyNumberFormat="0" applyAlignment="0" applyProtection="0">
      <alignment vertical="center"/>
    </xf>
    <xf numFmtId="0" fontId="37" fillId="7" borderId="10" applyNumberFormat="0" applyAlignment="0" applyProtection="0">
      <alignment vertical="center"/>
    </xf>
    <xf numFmtId="0" fontId="37" fillId="7" borderId="10" applyNumberFormat="0" applyAlignment="0" applyProtection="0">
      <alignment vertical="center"/>
    </xf>
    <xf numFmtId="0" fontId="37" fillId="7" borderId="10" applyNumberFormat="0" applyAlignment="0" applyProtection="0">
      <alignment vertical="center"/>
    </xf>
    <xf numFmtId="0" fontId="37" fillId="7" borderId="10" applyNumberFormat="0" applyAlignment="0" applyProtection="0">
      <alignment vertical="center"/>
    </xf>
    <xf numFmtId="0" fontId="37" fillId="7" borderId="10" applyNumberFormat="0" applyAlignment="0" applyProtection="0">
      <alignment vertical="center"/>
    </xf>
    <xf numFmtId="0" fontId="37" fillId="7" borderId="10" applyNumberFormat="0" applyAlignment="0" applyProtection="0">
      <alignment vertical="center"/>
    </xf>
    <xf numFmtId="0" fontId="37" fillId="7" borderId="10" applyNumberFormat="0" applyAlignment="0" applyProtection="0">
      <alignment vertical="center"/>
    </xf>
    <xf numFmtId="0" fontId="37" fillId="7" borderId="10" applyNumberFormat="0" applyAlignment="0" applyProtection="0">
      <alignment vertical="center"/>
    </xf>
    <xf numFmtId="0" fontId="37" fillId="7" borderId="10" applyNumberFormat="0" applyAlignment="0" applyProtection="0">
      <alignment vertical="center"/>
    </xf>
    <xf numFmtId="0" fontId="37" fillId="7" borderId="10" applyNumberFormat="0" applyAlignment="0" applyProtection="0">
      <alignment vertical="center"/>
    </xf>
    <xf numFmtId="0" fontId="37" fillId="7" borderId="10" applyNumberFormat="0" applyAlignment="0" applyProtection="0">
      <alignment vertical="center"/>
    </xf>
    <xf numFmtId="0" fontId="37" fillId="7" borderId="10" applyNumberFormat="0" applyAlignment="0" applyProtection="0">
      <alignment vertical="center"/>
    </xf>
    <xf numFmtId="0" fontId="37" fillId="7" borderId="10" applyNumberFormat="0" applyAlignment="0" applyProtection="0">
      <alignment vertical="center"/>
    </xf>
    <xf numFmtId="0" fontId="37" fillId="7" borderId="10" applyNumberFormat="0" applyAlignment="0" applyProtection="0">
      <alignment vertical="center"/>
    </xf>
    <xf numFmtId="0" fontId="37" fillId="7" borderId="10" applyNumberFormat="0" applyAlignment="0" applyProtection="0">
      <alignment vertical="center"/>
    </xf>
    <xf numFmtId="0" fontId="37" fillId="7" borderId="10" applyNumberFormat="0" applyAlignment="0" applyProtection="0">
      <alignment vertical="center"/>
    </xf>
    <xf numFmtId="0" fontId="37" fillId="7" borderId="10" applyNumberFormat="0" applyAlignment="0" applyProtection="0">
      <alignment vertical="center"/>
    </xf>
    <xf numFmtId="0" fontId="37" fillId="7" borderId="10" applyNumberFormat="0" applyAlignment="0" applyProtection="0">
      <alignment vertical="center"/>
    </xf>
    <xf numFmtId="0" fontId="37" fillId="7" borderId="10" applyNumberFormat="0" applyAlignment="0" applyProtection="0">
      <alignment vertical="center"/>
    </xf>
    <xf numFmtId="0" fontId="37" fillId="7" borderId="10" applyNumberFormat="0" applyAlignment="0" applyProtection="0">
      <alignment vertical="center"/>
    </xf>
    <xf numFmtId="0" fontId="37" fillId="7" borderId="10" applyNumberFormat="0" applyAlignment="0" applyProtection="0">
      <alignment vertical="center"/>
    </xf>
    <xf numFmtId="0" fontId="37" fillId="7" borderId="10" applyNumberFormat="0" applyAlignment="0" applyProtection="0">
      <alignment vertical="center"/>
    </xf>
    <xf numFmtId="0" fontId="37" fillId="7" borderId="10" applyNumberFormat="0" applyAlignment="0" applyProtection="0">
      <alignment vertical="center"/>
    </xf>
    <xf numFmtId="0" fontId="37" fillId="7" borderId="10" applyNumberFormat="0" applyAlignment="0" applyProtection="0">
      <alignment vertical="center"/>
    </xf>
    <xf numFmtId="0" fontId="37" fillId="7" borderId="10" applyNumberFormat="0" applyAlignment="0" applyProtection="0">
      <alignment vertical="center"/>
    </xf>
    <xf numFmtId="0" fontId="37" fillId="7" borderId="10" applyNumberFormat="0" applyAlignment="0" applyProtection="0">
      <alignment vertical="center"/>
    </xf>
    <xf numFmtId="0" fontId="37" fillId="7" borderId="10" applyNumberFormat="0" applyAlignment="0" applyProtection="0">
      <alignment vertical="center"/>
    </xf>
    <xf numFmtId="0" fontId="37" fillId="7" borderId="10" applyNumberFormat="0" applyAlignment="0" applyProtection="0">
      <alignment vertical="center"/>
    </xf>
    <xf numFmtId="0" fontId="37" fillId="7" borderId="10" applyNumberFormat="0" applyAlignment="0" applyProtection="0">
      <alignment vertical="center"/>
    </xf>
    <xf numFmtId="0" fontId="37" fillId="7" borderId="10" applyNumberFormat="0" applyAlignment="0" applyProtection="0">
      <alignment vertical="center"/>
    </xf>
    <xf numFmtId="0" fontId="37" fillId="7" borderId="10" applyNumberFormat="0" applyAlignment="0" applyProtection="0">
      <alignment vertical="center"/>
    </xf>
    <xf numFmtId="0" fontId="37" fillId="7" borderId="10" applyNumberFormat="0" applyAlignment="0" applyProtection="0">
      <alignment vertical="center"/>
    </xf>
    <xf numFmtId="0" fontId="37" fillId="7" borderId="10" applyNumberFormat="0" applyAlignment="0" applyProtection="0">
      <alignment vertical="center"/>
    </xf>
    <xf numFmtId="0" fontId="37" fillId="7" borderId="10" applyNumberFormat="0" applyAlignment="0" applyProtection="0">
      <alignment vertical="center"/>
    </xf>
    <xf numFmtId="0" fontId="37" fillId="7" borderId="10" applyNumberFormat="0" applyAlignment="0" applyProtection="0">
      <alignment vertical="center"/>
    </xf>
    <xf numFmtId="0" fontId="37" fillId="7" borderId="10" applyNumberFormat="0" applyAlignment="0" applyProtection="0">
      <alignment vertical="center"/>
    </xf>
    <xf numFmtId="0" fontId="37" fillId="7" borderId="10" applyNumberFormat="0" applyAlignment="0" applyProtection="0">
      <alignment vertical="center"/>
    </xf>
    <xf numFmtId="0" fontId="37" fillId="7" borderId="10" applyNumberFormat="0" applyAlignment="0" applyProtection="0">
      <alignment vertical="center"/>
    </xf>
    <xf numFmtId="0" fontId="37" fillId="7" borderId="10" applyNumberFormat="0" applyAlignment="0" applyProtection="0">
      <alignment vertical="center"/>
    </xf>
    <xf numFmtId="0" fontId="37" fillId="7" borderId="10" applyNumberFormat="0" applyAlignment="0" applyProtection="0">
      <alignment vertical="center"/>
    </xf>
    <xf numFmtId="0" fontId="37" fillId="7" borderId="10" applyNumberFormat="0" applyAlignment="0" applyProtection="0">
      <alignment vertical="center"/>
    </xf>
    <xf numFmtId="0" fontId="37" fillId="7" borderId="10" applyNumberFormat="0" applyAlignment="0" applyProtection="0">
      <alignment vertical="center"/>
    </xf>
    <xf numFmtId="0" fontId="37" fillId="7" borderId="10" applyNumberFormat="0" applyAlignment="0" applyProtection="0">
      <alignment vertical="center"/>
    </xf>
    <xf numFmtId="0" fontId="37" fillId="7" borderId="10" applyNumberFormat="0" applyAlignment="0" applyProtection="0">
      <alignment vertical="center"/>
    </xf>
    <xf numFmtId="0" fontId="37" fillId="7" borderId="10" applyNumberFormat="0" applyAlignment="0" applyProtection="0">
      <alignment vertical="center"/>
    </xf>
    <xf numFmtId="0" fontId="37" fillId="7" borderId="10" applyNumberFormat="0" applyAlignment="0" applyProtection="0">
      <alignment vertical="center"/>
    </xf>
    <xf numFmtId="0" fontId="37" fillId="7" borderId="10" applyNumberFormat="0" applyAlignment="0" applyProtection="0">
      <alignment vertical="center"/>
    </xf>
    <xf numFmtId="0" fontId="37" fillId="7" borderId="10" applyNumberFormat="0" applyAlignment="0" applyProtection="0">
      <alignment vertical="center"/>
    </xf>
    <xf numFmtId="0" fontId="37" fillId="7" borderId="10" applyNumberFormat="0" applyAlignment="0" applyProtection="0">
      <alignment vertical="center"/>
    </xf>
    <xf numFmtId="0" fontId="37" fillId="7" borderId="10" applyNumberFormat="0" applyAlignment="0" applyProtection="0">
      <alignment vertical="center"/>
    </xf>
    <xf numFmtId="0" fontId="37" fillId="7" borderId="10" applyNumberFormat="0" applyAlignment="0" applyProtection="0">
      <alignment vertical="center"/>
    </xf>
    <xf numFmtId="0" fontId="37" fillId="7" borderId="10" applyNumberFormat="0" applyAlignment="0" applyProtection="0">
      <alignment vertical="center"/>
    </xf>
    <xf numFmtId="0" fontId="37" fillId="7" borderId="10" applyNumberFormat="0" applyAlignment="0" applyProtection="0">
      <alignment vertical="center"/>
    </xf>
    <xf numFmtId="0" fontId="37" fillId="7" borderId="10" applyNumberFormat="0" applyAlignment="0" applyProtection="0">
      <alignment vertical="center"/>
    </xf>
    <xf numFmtId="0" fontId="37" fillId="7" borderId="10" applyNumberFormat="0" applyAlignment="0" applyProtection="0">
      <alignment vertical="center"/>
    </xf>
    <xf numFmtId="0" fontId="37" fillId="7" borderId="10" applyNumberFormat="0" applyAlignment="0" applyProtection="0">
      <alignment vertical="center"/>
    </xf>
    <xf numFmtId="0" fontId="37" fillId="7" borderId="10" applyNumberFormat="0" applyAlignment="0" applyProtection="0">
      <alignment vertical="center"/>
    </xf>
    <xf numFmtId="0" fontId="37" fillId="7" borderId="10" applyNumberFormat="0" applyAlignment="0" applyProtection="0">
      <alignment vertical="center"/>
    </xf>
    <xf numFmtId="0" fontId="37" fillId="7" borderId="10" applyNumberFormat="0" applyAlignment="0" applyProtection="0">
      <alignment vertical="center"/>
    </xf>
    <xf numFmtId="0" fontId="37" fillId="7" borderId="10" applyNumberFormat="0" applyAlignment="0" applyProtection="0">
      <alignment vertical="center"/>
    </xf>
    <xf numFmtId="0" fontId="37" fillId="7" borderId="10" applyNumberFormat="0" applyAlignment="0" applyProtection="0">
      <alignment vertical="center"/>
    </xf>
    <xf numFmtId="0" fontId="37" fillId="7" borderId="10" applyNumberFormat="0" applyAlignment="0" applyProtection="0">
      <alignment vertical="center"/>
    </xf>
    <xf numFmtId="0" fontId="37" fillId="7" borderId="10" applyNumberFormat="0" applyAlignment="0" applyProtection="0">
      <alignment vertical="center"/>
    </xf>
    <xf numFmtId="0" fontId="37" fillId="7" borderId="10" applyNumberFormat="0" applyAlignment="0" applyProtection="0">
      <alignment vertical="center"/>
    </xf>
    <xf numFmtId="0" fontId="37" fillId="7" borderId="10" applyNumberFormat="0" applyAlignment="0" applyProtection="0">
      <alignment vertical="center"/>
    </xf>
    <xf numFmtId="0" fontId="37" fillId="7" borderId="10" applyNumberFormat="0" applyAlignment="0" applyProtection="0">
      <alignment vertical="center"/>
    </xf>
    <xf numFmtId="0" fontId="37" fillId="7" borderId="10" applyNumberFormat="0" applyAlignment="0" applyProtection="0">
      <alignment vertical="center"/>
    </xf>
    <xf numFmtId="0" fontId="37" fillId="7" borderId="10" applyNumberFormat="0" applyAlignment="0" applyProtection="0">
      <alignment vertical="center"/>
    </xf>
    <xf numFmtId="0" fontId="37" fillId="7" borderId="10" applyNumberFormat="0" applyAlignment="0" applyProtection="0">
      <alignment vertical="center"/>
    </xf>
    <xf numFmtId="0" fontId="37" fillId="7" borderId="10" applyNumberFormat="0" applyAlignment="0" applyProtection="0">
      <alignment vertical="center"/>
    </xf>
    <xf numFmtId="0" fontId="37" fillId="7" borderId="10" applyNumberFormat="0" applyAlignment="0" applyProtection="0">
      <alignment vertical="center"/>
    </xf>
    <xf numFmtId="0" fontId="37" fillId="7" borderId="10" applyNumberFormat="0" applyAlignment="0" applyProtection="0">
      <alignment vertical="center"/>
    </xf>
    <xf numFmtId="0" fontId="37" fillId="7" borderId="10" applyNumberFormat="0" applyAlignment="0" applyProtection="0">
      <alignment vertical="center"/>
    </xf>
    <xf numFmtId="0" fontId="37" fillId="7" borderId="10" applyNumberFormat="0" applyAlignment="0" applyProtection="0">
      <alignment vertical="center"/>
    </xf>
    <xf numFmtId="0" fontId="37" fillId="7" borderId="10" applyNumberFormat="0" applyAlignment="0" applyProtection="0">
      <alignment vertical="center"/>
    </xf>
    <xf numFmtId="0" fontId="37" fillId="7" borderId="10" applyNumberFormat="0" applyAlignment="0" applyProtection="0">
      <alignment vertical="center"/>
    </xf>
    <xf numFmtId="0" fontId="37" fillId="7" borderId="10" applyNumberFormat="0" applyAlignment="0" applyProtection="0">
      <alignment vertical="center"/>
    </xf>
    <xf numFmtId="0" fontId="37" fillId="7" borderId="10" applyNumberFormat="0" applyAlignment="0" applyProtection="0">
      <alignment vertical="center"/>
    </xf>
    <xf numFmtId="0" fontId="37" fillId="7" borderId="10" applyNumberFormat="0" applyAlignment="0" applyProtection="0">
      <alignment vertical="center"/>
    </xf>
    <xf numFmtId="0" fontId="37" fillId="7" borderId="10" applyNumberFormat="0" applyAlignment="0" applyProtection="0">
      <alignment vertical="center"/>
    </xf>
    <xf numFmtId="0" fontId="37" fillId="7" borderId="10" applyNumberFormat="0" applyAlignment="0" applyProtection="0">
      <alignment vertical="center"/>
    </xf>
    <xf numFmtId="0" fontId="37" fillId="7" borderId="10" applyNumberFormat="0" applyAlignment="0" applyProtection="0">
      <alignment vertical="center"/>
    </xf>
    <xf numFmtId="0" fontId="37" fillId="7" borderId="10" applyNumberFormat="0" applyAlignment="0" applyProtection="0">
      <alignment vertical="center"/>
    </xf>
    <xf numFmtId="0" fontId="37" fillId="7" borderId="10" applyNumberFormat="0" applyAlignment="0" applyProtection="0">
      <alignment vertical="center"/>
    </xf>
    <xf numFmtId="0" fontId="37" fillId="7" borderId="10" applyNumberFormat="0" applyAlignment="0" applyProtection="0">
      <alignment vertical="center"/>
    </xf>
    <xf numFmtId="0" fontId="37" fillId="7" borderId="10" applyNumberFormat="0" applyAlignment="0" applyProtection="0">
      <alignment vertical="center"/>
    </xf>
    <xf numFmtId="0" fontId="37" fillId="7" borderId="10" applyNumberFormat="0" applyAlignment="0" applyProtection="0">
      <alignment vertical="center"/>
    </xf>
    <xf numFmtId="0" fontId="37" fillId="7" borderId="10" applyNumberFormat="0" applyAlignment="0" applyProtection="0">
      <alignment vertical="center"/>
    </xf>
    <xf numFmtId="0" fontId="37" fillId="7" borderId="10" applyNumberFormat="0" applyAlignment="0" applyProtection="0">
      <alignment vertical="center"/>
    </xf>
    <xf numFmtId="0" fontId="37" fillId="7" borderId="10" applyNumberFormat="0" applyAlignment="0" applyProtection="0">
      <alignment vertical="center"/>
    </xf>
    <xf numFmtId="0" fontId="37" fillId="7" borderId="10" applyNumberFormat="0" applyAlignment="0" applyProtection="0">
      <alignment vertical="center"/>
    </xf>
    <xf numFmtId="0" fontId="37" fillId="7" borderId="10" applyNumberFormat="0" applyAlignment="0" applyProtection="0">
      <alignment vertical="center"/>
    </xf>
    <xf numFmtId="0" fontId="37" fillId="7" borderId="10" applyNumberFormat="0" applyAlignment="0" applyProtection="0">
      <alignment vertical="center"/>
    </xf>
    <xf numFmtId="0" fontId="37" fillId="7" borderId="10" applyNumberFormat="0" applyAlignment="0" applyProtection="0">
      <alignment vertical="center"/>
    </xf>
    <xf numFmtId="0" fontId="37" fillId="7" borderId="10" applyNumberFormat="0" applyAlignment="0" applyProtection="0">
      <alignment vertical="center"/>
    </xf>
    <xf numFmtId="0" fontId="37" fillId="7" borderId="10" applyNumberFormat="0" applyAlignment="0" applyProtection="0">
      <alignment vertical="center"/>
    </xf>
    <xf numFmtId="0" fontId="37" fillId="7" borderId="10" applyNumberFormat="0" applyAlignment="0" applyProtection="0">
      <alignment vertical="center"/>
    </xf>
    <xf numFmtId="0" fontId="37" fillId="7" borderId="10" applyNumberFormat="0" applyAlignment="0" applyProtection="0">
      <alignment vertical="center"/>
    </xf>
    <xf numFmtId="0" fontId="37" fillId="7" borderId="10" applyNumberFormat="0" applyAlignment="0" applyProtection="0">
      <alignment vertical="center"/>
    </xf>
    <xf numFmtId="0" fontId="37" fillId="7" borderId="10" applyNumberFormat="0" applyAlignment="0" applyProtection="0">
      <alignment vertical="center"/>
    </xf>
    <xf numFmtId="0" fontId="37" fillId="7" borderId="10" applyNumberFormat="0" applyAlignment="0" applyProtection="0">
      <alignment vertical="center"/>
    </xf>
    <xf numFmtId="0" fontId="37" fillId="7" borderId="10" applyNumberFormat="0" applyAlignment="0" applyProtection="0">
      <alignment vertical="center"/>
    </xf>
    <xf numFmtId="0" fontId="37" fillId="7" borderId="10" applyNumberFormat="0" applyAlignment="0" applyProtection="0">
      <alignment vertical="center"/>
    </xf>
    <xf numFmtId="0" fontId="37" fillId="7" borderId="10" applyNumberFormat="0" applyAlignment="0" applyProtection="0">
      <alignment vertical="center"/>
    </xf>
    <xf numFmtId="0" fontId="37" fillId="7" borderId="10" applyNumberFormat="0" applyAlignment="0" applyProtection="0">
      <alignment vertical="center"/>
    </xf>
    <xf numFmtId="0" fontId="37" fillId="7" borderId="10" applyNumberFormat="0" applyAlignment="0" applyProtection="0">
      <alignment vertical="center"/>
    </xf>
    <xf numFmtId="0" fontId="37" fillId="7" borderId="10" applyNumberFormat="0" applyAlignment="0" applyProtection="0">
      <alignment vertical="center"/>
    </xf>
    <xf numFmtId="0" fontId="37" fillId="7" borderId="10" applyNumberFormat="0" applyAlignment="0" applyProtection="0">
      <alignment vertical="center"/>
    </xf>
    <xf numFmtId="0" fontId="37" fillId="7" borderId="10" applyNumberFormat="0" applyAlignment="0" applyProtection="0">
      <alignment vertical="center"/>
    </xf>
    <xf numFmtId="0" fontId="37" fillId="7" borderId="10" applyNumberFormat="0" applyAlignment="0" applyProtection="0">
      <alignment vertical="center"/>
    </xf>
    <xf numFmtId="0" fontId="37" fillId="7" borderId="10" applyNumberFormat="0" applyAlignment="0" applyProtection="0">
      <alignment vertical="center"/>
    </xf>
    <xf numFmtId="0" fontId="37" fillId="7" borderId="10" applyNumberFormat="0" applyAlignment="0" applyProtection="0">
      <alignment vertical="center"/>
    </xf>
    <xf numFmtId="0" fontId="37" fillId="7" borderId="10" applyNumberFormat="0" applyAlignment="0" applyProtection="0">
      <alignment vertical="center"/>
    </xf>
    <xf numFmtId="0" fontId="37" fillId="7" borderId="10" applyNumberFormat="0" applyAlignment="0" applyProtection="0">
      <alignment vertical="center"/>
    </xf>
    <xf numFmtId="0" fontId="37" fillId="7" borderId="10" applyNumberFormat="0" applyAlignment="0" applyProtection="0">
      <alignment vertical="center"/>
    </xf>
    <xf numFmtId="0" fontId="37" fillId="7" borderId="10" applyNumberFormat="0" applyAlignment="0" applyProtection="0">
      <alignment vertical="center"/>
    </xf>
    <xf numFmtId="0" fontId="37" fillId="7" borderId="10" applyNumberFormat="0" applyAlignment="0" applyProtection="0">
      <alignment vertical="center"/>
    </xf>
    <xf numFmtId="0" fontId="37" fillId="7" borderId="10" applyNumberFormat="0" applyAlignment="0" applyProtection="0">
      <alignment vertical="center"/>
    </xf>
    <xf numFmtId="0" fontId="37" fillId="7" borderId="10" applyNumberFormat="0" applyAlignment="0" applyProtection="0">
      <alignment vertical="center"/>
    </xf>
    <xf numFmtId="0" fontId="37" fillId="7" borderId="10" applyNumberFormat="0" applyAlignment="0" applyProtection="0">
      <alignment vertical="center"/>
    </xf>
    <xf numFmtId="0" fontId="37" fillId="7" borderId="10" applyNumberFormat="0" applyAlignment="0" applyProtection="0">
      <alignment vertical="center"/>
    </xf>
    <xf numFmtId="0" fontId="37" fillId="7" borderId="10" applyNumberFormat="0" applyAlignment="0" applyProtection="0">
      <alignment vertical="center"/>
    </xf>
    <xf numFmtId="0" fontId="37" fillId="7" borderId="10" applyNumberFormat="0" applyAlignment="0" applyProtection="0">
      <alignment vertical="center"/>
    </xf>
    <xf numFmtId="0" fontId="37" fillId="7" borderId="10" applyNumberFormat="0" applyAlignment="0" applyProtection="0">
      <alignment vertical="center"/>
    </xf>
    <xf numFmtId="0" fontId="37" fillId="7" borderId="10" applyNumberFormat="0" applyAlignment="0" applyProtection="0">
      <alignment vertical="center"/>
    </xf>
    <xf numFmtId="0" fontId="37" fillId="7" borderId="10" applyNumberFormat="0" applyAlignment="0" applyProtection="0">
      <alignment vertical="center"/>
    </xf>
    <xf numFmtId="0" fontId="37" fillId="7" borderId="10" applyNumberFormat="0" applyAlignment="0" applyProtection="0">
      <alignment vertical="center"/>
    </xf>
    <xf numFmtId="0" fontId="37" fillId="7" borderId="10" applyNumberFormat="0" applyAlignment="0" applyProtection="0">
      <alignment vertical="center"/>
    </xf>
    <xf numFmtId="0" fontId="37" fillId="7" borderId="10" applyNumberFormat="0" applyAlignment="0" applyProtection="0">
      <alignment vertical="center"/>
    </xf>
    <xf numFmtId="0" fontId="37" fillId="7" borderId="10" applyNumberFormat="0" applyAlignment="0" applyProtection="0">
      <alignment vertical="center"/>
    </xf>
    <xf numFmtId="0" fontId="37" fillId="7" borderId="10" applyNumberFormat="0" applyAlignment="0" applyProtection="0">
      <alignment vertical="center"/>
    </xf>
    <xf numFmtId="0" fontId="37" fillId="7" borderId="10" applyNumberFormat="0" applyAlignment="0" applyProtection="0">
      <alignment vertical="center"/>
    </xf>
    <xf numFmtId="0" fontId="37" fillId="7" borderId="10" applyNumberFormat="0" applyAlignment="0" applyProtection="0">
      <alignment vertical="center"/>
    </xf>
    <xf numFmtId="0" fontId="37" fillId="7" borderId="10" applyNumberFormat="0" applyAlignment="0" applyProtection="0">
      <alignment vertical="center"/>
    </xf>
    <xf numFmtId="0" fontId="37" fillId="7" borderId="10" applyNumberFormat="0" applyAlignment="0" applyProtection="0">
      <alignment vertical="center"/>
    </xf>
    <xf numFmtId="0" fontId="37" fillId="7" borderId="10" applyNumberFormat="0" applyAlignment="0" applyProtection="0">
      <alignment vertical="center"/>
    </xf>
    <xf numFmtId="0" fontId="37" fillId="7" borderId="10" applyNumberFormat="0" applyAlignment="0" applyProtection="0">
      <alignment vertical="center"/>
    </xf>
    <xf numFmtId="0" fontId="37" fillId="7" borderId="10" applyNumberFormat="0" applyAlignment="0" applyProtection="0">
      <alignment vertical="center"/>
    </xf>
    <xf numFmtId="0" fontId="37" fillId="7" borderId="10" applyNumberFormat="0" applyAlignment="0" applyProtection="0">
      <alignment vertical="center"/>
    </xf>
    <xf numFmtId="0" fontId="37" fillId="7" borderId="10" applyNumberFormat="0" applyAlignment="0" applyProtection="0">
      <alignment vertical="center"/>
    </xf>
    <xf numFmtId="0" fontId="37" fillId="7" borderId="10" applyNumberFormat="0" applyAlignment="0" applyProtection="0">
      <alignment vertical="center"/>
    </xf>
    <xf numFmtId="0" fontId="37" fillId="7" borderId="10" applyNumberFormat="0" applyAlignment="0" applyProtection="0">
      <alignment vertical="center"/>
    </xf>
    <xf numFmtId="0" fontId="37" fillId="7" borderId="10" applyNumberFormat="0" applyAlignment="0" applyProtection="0">
      <alignment vertical="center"/>
    </xf>
    <xf numFmtId="0" fontId="37" fillId="7" borderId="10" applyNumberFormat="0" applyAlignment="0" applyProtection="0">
      <alignment vertical="center"/>
    </xf>
    <xf numFmtId="0" fontId="37" fillId="7" borderId="10" applyNumberFormat="0" applyAlignment="0" applyProtection="0">
      <alignment vertical="center"/>
    </xf>
    <xf numFmtId="0" fontId="37" fillId="7" borderId="10" applyNumberFormat="0" applyAlignment="0" applyProtection="0">
      <alignment vertical="center"/>
    </xf>
    <xf numFmtId="0" fontId="37" fillId="7" borderId="10" applyNumberFormat="0" applyAlignment="0" applyProtection="0">
      <alignment vertical="center"/>
    </xf>
    <xf numFmtId="0" fontId="37" fillId="7" borderId="10" applyNumberFormat="0" applyAlignment="0" applyProtection="0">
      <alignment vertical="center"/>
    </xf>
    <xf numFmtId="0" fontId="37" fillId="7" borderId="10" applyNumberFormat="0" applyAlignment="0" applyProtection="0">
      <alignment vertical="center"/>
    </xf>
    <xf numFmtId="0" fontId="37" fillId="7" borderId="10" applyNumberFormat="0" applyAlignment="0" applyProtection="0">
      <alignment vertical="center"/>
    </xf>
    <xf numFmtId="0" fontId="37" fillId="7" borderId="10" applyNumberFormat="0" applyAlignment="0" applyProtection="0">
      <alignment vertical="center"/>
    </xf>
    <xf numFmtId="0" fontId="37" fillId="7" borderId="10" applyNumberFormat="0" applyAlignment="0" applyProtection="0">
      <alignment vertical="center"/>
    </xf>
    <xf numFmtId="0" fontId="37" fillId="7" borderId="10" applyNumberFormat="0" applyAlignment="0" applyProtection="0">
      <alignment vertical="center"/>
    </xf>
    <xf numFmtId="0" fontId="37" fillId="7" borderId="10" applyNumberFormat="0" applyAlignment="0" applyProtection="0">
      <alignment vertical="center"/>
    </xf>
    <xf numFmtId="0" fontId="37" fillId="7" borderId="10" applyNumberFormat="0" applyAlignment="0" applyProtection="0">
      <alignment vertical="center"/>
    </xf>
    <xf numFmtId="0" fontId="37" fillId="7" borderId="10" applyNumberFormat="0" applyAlignment="0" applyProtection="0">
      <alignment vertical="center"/>
    </xf>
    <xf numFmtId="0" fontId="37" fillId="7" borderId="10" applyNumberFormat="0" applyAlignment="0" applyProtection="0">
      <alignment vertical="center"/>
    </xf>
    <xf numFmtId="0" fontId="37" fillId="7" borderId="10" applyNumberFormat="0" applyAlignment="0" applyProtection="0">
      <alignment vertical="center"/>
    </xf>
    <xf numFmtId="0" fontId="37" fillId="7" borderId="10" applyNumberFormat="0" applyAlignment="0" applyProtection="0">
      <alignment vertical="center"/>
    </xf>
    <xf numFmtId="0" fontId="37" fillId="7" borderId="10" applyNumberFormat="0" applyAlignment="0" applyProtection="0">
      <alignment vertical="center"/>
    </xf>
    <xf numFmtId="0" fontId="37" fillId="7" borderId="10" applyNumberFormat="0" applyAlignment="0" applyProtection="0">
      <alignment vertical="center"/>
    </xf>
    <xf numFmtId="0" fontId="37" fillId="7" borderId="10" applyNumberFormat="0" applyAlignment="0" applyProtection="0">
      <alignment vertical="center"/>
    </xf>
    <xf numFmtId="0" fontId="37" fillId="7" borderId="10" applyNumberFormat="0" applyAlignment="0" applyProtection="0">
      <alignment vertical="center"/>
    </xf>
    <xf numFmtId="0" fontId="37" fillId="7" borderId="10" applyNumberFormat="0" applyAlignment="0" applyProtection="0">
      <alignment vertical="center"/>
    </xf>
    <xf numFmtId="0" fontId="37" fillId="7" borderId="10" applyNumberFormat="0" applyAlignment="0" applyProtection="0">
      <alignment vertical="center"/>
    </xf>
    <xf numFmtId="0" fontId="37" fillId="7" borderId="10" applyNumberFormat="0" applyAlignment="0" applyProtection="0">
      <alignment vertical="center"/>
    </xf>
    <xf numFmtId="0" fontId="37" fillId="7" borderId="10" applyNumberFormat="0" applyAlignment="0" applyProtection="0">
      <alignment vertical="center"/>
    </xf>
    <xf numFmtId="0" fontId="37" fillId="7" borderId="10" applyNumberFormat="0" applyAlignment="0" applyProtection="0">
      <alignment vertical="center"/>
    </xf>
    <xf numFmtId="0" fontId="37" fillId="7" borderId="10" applyNumberFormat="0" applyAlignment="0" applyProtection="0">
      <alignment vertical="center"/>
    </xf>
    <xf numFmtId="0" fontId="37" fillId="7" borderId="10" applyNumberFormat="0" applyAlignment="0" applyProtection="0">
      <alignment vertical="center"/>
    </xf>
    <xf numFmtId="0" fontId="37" fillId="7" borderId="10" applyNumberFormat="0" applyAlignment="0" applyProtection="0">
      <alignment vertical="center"/>
    </xf>
    <xf numFmtId="0" fontId="37" fillId="7" borderId="10" applyNumberFormat="0" applyAlignment="0" applyProtection="0">
      <alignment vertical="center"/>
    </xf>
    <xf numFmtId="0" fontId="37" fillId="7" borderId="10" applyNumberFormat="0" applyAlignment="0" applyProtection="0">
      <alignment vertical="center"/>
    </xf>
    <xf numFmtId="0" fontId="37" fillId="7" borderId="10" applyNumberFormat="0" applyAlignment="0" applyProtection="0">
      <alignment vertical="center"/>
    </xf>
    <xf numFmtId="0" fontId="37" fillId="7" borderId="10" applyNumberFormat="0" applyAlignment="0" applyProtection="0">
      <alignment vertical="center"/>
    </xf>
    <xf numFmtId="0" fontId="37" fillId="7" borderId="10" applyNumberFormat="0" applyAlignment="0" applyProtection="0">
      <alignment vertical="center"/>
    </xf>
    <xf numFmtId="0" fontId="37" fillId="7" borderId="10" applyNumberFormat="0" applyAlignment="0" applyProtection="0">
      <alignment vertical="center"/>
    </xf>
    <xf numFmtId="0" fontId="37" fillId="7" borderId="10" applyNumberFormat="0" applyAlignment="0" applyProtection="0">
      <alignment vertical="center"/>
    </xf>
    <xf numFmtId="0" fontId="37" fillId="7" borderId="10" applyNumberFormat="0" applyAlignment="0" applyProtection="0">
      <alignment vertical="center"/>
    </xf>
    <xf numFmtId="0" fontId="37" fillId="7" borderId="10" applyNumberFormat="0" applyAlignment="0" applyProtection="0">
      <alignment vertical="center"/>
    </xf>
    <xf numFmtId="0" fontId="37" fillId="7" borderId="10" applyNumberFormat="0" applyAlignment="0" applyProtection="0">
      <alignment vertical="center"/>
    </xf>
    <xf numFmtId="0" fontId="37" fillId="7" borderId="10" applyNumberFormat="0" applyAlignment="0" applyProtection="0">
      <alignment vertical="center"/>
    </xf>
    <xf numFmtId="0" fontId="37" fillId="7" borderId="10" applyNumberFormat="0" applyAlignment="0" applyProtection="0">
      <alignment vertical="center"/>
    </xf>
    <xf numFmtId="0" fontId="37" fillId="7" borderId="10" applyNumberFormat="0" applyAlignment="0" applyProtection="0">
      <alignment vertical="center"/>
    </xf>
    <xf numFmtId="0" fontId="37" fillId="7" borderId="10" applyNumberFormat="0" applyAlignment="0" applyProtection="0">
      <alignment vertical="center"/>
    </xf>
    <xf numFmtId="0" fontId="37" fillId="7" borderId="10" applyNumberFormat="0" applyAlignment="0" applyProtection="0">
      <alignment vertical="center"/>
    </xf>
    <xf numFmtId="0" fontId="37" fillId="7" borderId="10" applyNumberFormat="0" applyAlignment="0" applyProtection="0">
      <alignment vertical="center"/>
    </xf>
    <xf numFmtId="0" fontId="37" fillId="7" borderId="10" applyNumberFormat="0" applyAlignment="0" applyProtection="0">
      <alignment vertical="center"/>
    </xf>
    <xf numFmtId="0" fontId="37" fillId="7" borderId="10" applyNumberFormat="0" applyAlignment="0" applyProtection="0">
      <alignment vertical="center"/>
    </xf>
    <xf numFmtId="0" fontId="37" fillId="7" borderId="10" applyNumberFormat="0" applyAlignment="0" applyProtection="0">
      <alignment vertical="center"/>
    </xf>
    <xf numFmtId="0" fontId="37" fillId="7" borderId="10" applyNumberFormat="0" applyAlignment="0" applyProtection="0">
      <alignment vertical="center"/>
    </xf>
    <xf numFmtId="0" fontId="37" fillId="7" borderId="10" applyNumberFormat="0" applyAlignment="0" applyProtection="0">
      <alignment vertical="center"/>
    </xf>
    <xf numFmtId="0" fontId="37" fillId="7" borderId="10" applyNumberFormat="0" applyAlignment="0" applyProtection="0">
      <alignment vertical="center"/>
    </xf>
    <xf numFmtId="0" fontId="37" fillId="7" borderId="10" applyNumberFormat="0" applyAlignment="0" applyProtection="0">
      <alignment vertical="center"/>
    </xf>
    <xf numFmtId="0" fontId="37" fillId="7" borderId="10" applyNumberFormat="0" applyAlignment="0" applyProtection="0">
      <alignment vertical="center"/>
    </xf>
    <xf numFmtId="0" fontId="37" fillId="7" borderId="10" applyNumberFormat="0" applyAlignment="0" applyProtection="0">
      <alignment vertical="center"/>
    </xf>
    <xf numFmtId="0" fontId="37" fillId="7" borderId="10" applyNumberFormat="0" applyAlignment="0" applyProtection="0">
      <alignment vertical="center"/>
    </xf>
    <xf numFmtId="0" fontId="37" fillId="7" borderId="10" applyNumberFormat="0" applyAlignment="0" applyProtection="0">
      <alignment vertical="center"/>
    </xf>
    <xf numFmtId="0" fontId="37" fillId="7" borderId="10" applyNumberFormat="0" applyAlignment="0" applyProtection="0">
      <alignment vertical="center"/>
    </xf>
    <xf numFmtId="0" fontId="37" fillId="7" borderId="10" applyNumberFormat="0" applyAlignment="0" applyProtection="0">
      <alignment vertical="center"/>
    </xf>
    <xf numFmtId="0" fontId="37" fillId="7" borderId="10" applyNumberFormat="0" applyAlignment="0" applyProtection="0">
      <alignment vertical="center"/>
    </xf>
    <xf numFmtId="0" fontId="37" fillId="7" borderId="10" applyNumberFormat="0" applyAlignment="0" applyProtection="0">
      <alignment vertical="center"/>
    </xf>
    <xf numFmtId="0" fontId="37" fillId="7" borderId="10" applyNumberFormat="0" applyAlignment="0" applyProtection="0">
      <alignment vertical="center"/>
    </xf>
    <xf numFmtId="0" fontId="37" fillId="7" borderId="10" applyNumberFormat="0" applyAlignment="0" applyProtection="0">
      <alignment vertical="center"/>
    </xf>
    <xf numFmtId="0" fontId="37" fillId="7" borderId="10" applyNumberFormat="0" applyAlignment="0" applyProtection="0">
      <alignment vertical="center"/>
    </xf>
    <xf numFmtId="0" fontId="37" fillId="7" borderId="10" applyNumberFormat="0" applyAlignment="0" applyProtection="0">
      <alignment vertical="center"/>
    </xf>
    <xf numFmtId="0" fontId="37" fillId="7" borderId="10" applyNumberFormat="0" applyAlignment="0" applyProtection="0">
      <alignment vertical="center"/>
    </xf>
    <xf numFmtId="0" fontId="37" fillId="7" borderId="10" applyNumberFormat="0" applyAlignment="0" applyProtection="0">
      <alignment vertical="center"/>
    </xf>
    <xf numFmtId="0" fontId="37" fillId="7" borderId="10" applyNumberFormat="0" applyAlignment="0" applyProtection="0">
      <alignment vertical="center"/>
    </xf>
    <xf numFmtId="0" fontId="37" fillId="7" borderId="10" applyNumberFormat="0" applyAlignment="0" applyProtection="0">
      <alignment vertical="center"/>
    </xf>
    <xf numFmtId="0" fontId="37" fillId="7" borderId="10" applyNumberFormat="0" applyAlignment="0" applyProtection="0">
      <alignment vertical="center"/>
    </xf>
    <xf numFmtId="0" fontId="37" fillId="7" borderId="10" applyNumberFormat="0" applyAlignment="0" applyProtection="0">
      <alignment vertical="center"/>
    </xf>
    <xf numFmtId="0" fontId="37" fillId="7" borderId="10" applyNumberFormat="0" applyAlignment="0" applyProtection="0">
      <alignment vertical="center"/>
    </xf>
    <xf numFmtId="0" fontId="37" fillId="7" borderId="10" applyNumberFormat="0" applyAlignment="0" applyProtection="0">
      <alignment vertical="center"/>
    </xf>
    <xf numFmtId="0" fontId="37" fillId="7" borderId="10" applyNumberFormat="0" applyAlignment="0" applyProtection="0">
      <alignment vertical="center"/>
    </xf>
    <xf numFmtId="0" fontId="37" fillId="7" borderId="10" applyNumberFormat="0" applyAlignment="0" applyProtection="0">
      <alignment vertical="center"/>
    </xf>
    <xf numFmtId="0" fontId="37" fillId="7" borderId="10" applyNumberFormat="0" applyAlignment="0" applyProtection="0">
      <alignment vertical="center"/>
    </xf>
    <xf numFmtId="0" fontId="37" fillId="7" borderId="10" applyNumberFormat="0" applyAlignment="0" applyProtection="0">
      <alignment vertical="center"/>
    </xf>
    <xf numFmtId="0" fontId="37" fillId="7" borderId="10" applyNumberFormat="0" applyAlignment="0" applyProtection="0">
      <alignment vertical="center"/>
    </xf>
    <xf numFmtId="0" fontId="37" fillId="7" borderId="10" applyNumberFormat="0" applyAlignment="0" applyProtection="0">
      <alignment vertical="center"/>
    </xf>
    <xf numFmtId="0" fontId="37" fillId="7" borderId="10" applyNumberFormat="0" applyAlignment="0" applyProtection="0">
      <alignment vertical="center"/>
    </xf>
    <xf numFmtId="0" fontId="37" fillId="7" borderId="10" applyNumberFormat="0" applyAlignment="0" applyProtection="0">
      <alignment vertical="center"/>
    </xf>
    <xf numFmtId="0" fontId="37" fillId="7" borderId="10" applyNumberFormat="0" applyAlignment="0" applyProtection="0">
      <alignment vertical="center"/>
    </xf>
    <xf numFmtId="0" fontId="37" fillId="7" borderId="10" applyNumberFormat="0" applyAlignment="0" applyProtection="0">
      <alignment vertical="center"/>
    </xf>
    <xf numFmtId="0" fontId="37" fillId="7" borderId="10" applyNumberFormat="0" applyAlignment="0" applyProtection="0">
      <alignment vertical="center"/>
    </xf>
    <xf numFmtId="0" fontId="37" fillId="7" borderId="10" applyNumberFormat="0" applyAlignment="0" applyProtection="0">
      <alignment vertical="center"/>
    </xf>
    <xf numFmtId="0" fontId="37" fillId="7" borderId="10" applyNumberFormat="0" applyAlignment="0" applyProtection="0">
      <alignment vertical="center"/>
    </xf>
    <xf numFmtId="0" fontId="37" fillId="7" borderId="10" applyNumberFormat="0" applyAlignment="0" applyProtection="0">
      <alignment vertical="center"/>
    </xf>
    <xf numFmtId="0" fontId="37" fillId="7" borderId="10" applyNumberFormat="0" applyAlignment="0" applyProtection="0">
      <alignment vertical="center"/>
    </xf>
    <xf numFmtId="0" fontId="37" fillId="7" borderId="10" applyNumberFormat="0" applyAlignment="0" applyProtection="0">
      <alignment vertical="center"/>
    </xf>
    <xf numFmtId="0" fontId="37" fillId="7" borderId="10" applyNumberFormat="0" applyAlignment="0" applyProtection="0">
      <alignment vertical="center"/>
    </xf>
    <xf numFmtId="0" fontId="37" fillId="7" borderId="10" applyNumberFormat="0" applyAlignment="0" applyProtection="0">
      <alignment vertical="center"/>
    </xf>
    <xf numFmtId="0" fontId="37" fillId="7" borderId="10" applyNumberFormat="0" applyAlignment="0" applyProtection="0">
      <alignment vertical="center"/>
    </xf>
    <xf numFmtId="0" fontId="37" fillId="7" borderId="10" applyNumberFormat="0" applyAlignment="0" applyProtection="0">
      <alignment vertical="center"/>
    </xf>
    <xf numFmtId="0" fontId="37" fillId="7" borderId="10" applyNumberFormat="0" applyAlignment="0" applyProtection="0">
      <alignment vertical="center"/>
    </xf>
    <xf numFmtId="0" fontId="37" fillId="7" borderId="10" applyNumberFormat="0" applyAlignment="0" applyProtection="0">
      <alignment vertical="center"/>
    </xf>
    <xf numFmtId="0" fontId="37" fillId="7" borderId="10" applyNumberFormat="0" applyAlignment="0" applyProtection="0">
      <alignment vertical="center"/>
    </xf>
    <xf numFmtId="0" fontId="37" fillId="7" borderId="10" applyNumberFormat="0" applyAlignment="0" applyProtection="0">
      <alignment vertical="center"/>
    </xf>
    <xf numFmtId="0" fontId="37" fillId="7" borderId="10" applyNumberFormat="0" applyAlignment="0" applyProtection="0">
      <alignment vertical="center"/>
    </xf>
    <xf numFmtId="0" fontId="37" fillId="7" borderId="10" applyNumberFormat="0" applyAlignment="0" applyProtection="0">
      <alignment vertical="center"/>
    </xf>
    <xf numFmtId="0" fontId="37" fillId="7" borderId="10" applyNumberFormat="0" applyAlignment="0" applyProtection="0">
      <alignment vertical="center"/>
    </xf>
    <xf numFmtId="0" fontId="37" fillId="7" borderId="10" applyNumberFormat="0" applyAlignment="0" applyProtection="0">
      <alignment vertical="center"/>
    </xf>
    <xf numFmtId="0" fontId="37" fillId="7" borderId="10" applyNumberFormat="0" applyAlignment="0" applyProtection="0">
      <alignment vertical="center"/>
    </xf>
    <xf numFmtId="0" fontId="37" fillId="7" borderId="10" applyNumberFormat="0" applyAlignment="0" applyProtection="0">
      <alignment vertical="center"/>
    </xf>
    <xf numFmtId="0" fontId="37" fillId="7" borderId="10" applyNumberFormat="0" applyAlignment="0" applyProtection="0">
      <alignment vertical="center"/>
    </xf>
    <xf numFmtId="0" fontId="37" fillId="7" borderId="10" applyNumberFormat="0" applyAlignment="0" applyProtection="0">
      <alignment vertical="center"/>
    </xf>
    <xf numFmtId="0" fontId="37" fillId="7" borderId="10" applyNumberFormat="0" applyAlignment="0" applyProtection="0">
      <alignment vertical="center"/>
    </xf>
    <xf numFmtId="0" fontId="37" fillId="7" borderId="10" applyNumberFormat="0" applyAlignment="0" applyProtection="0">
      <alignment vertical="center"/>
    </xf>
    <xf numFmtId="0" fontId="37" fillId="7" borderId="10" applyNumberFormat="0" applyAlignment="0" applyProtection="0">
      <alignment vertical="center"/>
    </xf>
    <xf numFmtId="0" fontId="37" fillId="7" borderId="10" applyNumberFormat="0" applyAlignment="0" applyProtection="0">
      <alignment vertical="center"/>
    </xf>
    <xf numFmtId="0" fontId="37" fillId="7" borderId="10" applyNumberFormat="0" applyAlignment="0" applyProtection="0">
      <alignment vertical="center"/>
    </xf>
    <xf numFmtId="0" fontId="37" fillId="7" borderId="10" applyNumberFormat="0" applyAlignment="0" applyProtection="0">
      <alignment vertical="center"/>
    </xf>
    <xf numFmtId="0" fontId="37" fillId="7" borderId="10" applyNumberFormat="0" applyAlignment="0" applyProtection="0">
      <alignment vertical="center"/>
    </xf>
    <xf numFmtId="0" fontId="37" fillId="7" borderId="10" applyNumberFormat="0" applyAlignment="0" applyProtection="0">
      <alignment vertical="center"/>
    </xf>
    <xf numFmtId="0" fontId="37" fillId="7" borderId="10" applyNumberFormat="0" applyAlignment="0" applyProtection="0">
      <alignment vertical="center"/>
    </xf>
    <xf numFmtId="0" fontId="37" fillId="7" borderId="10" applyNumberFormat="0" applyAlignment="0" applyProtection="0">
      <alignment vertical="center"/>
    </xf>
    <xf numFmtId="0" fontId="37" fillId="7" borderId="10" applyNumberFormat="0" applyAlignment="0" applyProtection="0">
      <alignment vertical="center"/>
    </xf>
    <xf numFmtId="0" fontId="37" fillId="7" borderId="10" applyNumberFormat="0" applyAlignment="0" applyProtection="0">
      <alignment vertical="center"/>
    </xf>
    <xf numFmtId="0" fontId="37" fillId="7" borderId="10" applyNumberFormat="0" applyAlignment="0" applyProtection="0">
      <alignment vertical="center"/>
    </xf>
    <xf numFmtId="0" fontId="37" fillId="7" borderId="10" applyNumberFormat="0" applyAlignment="0" applyProtection="0">
      <alignment vertical="center"/>
    </xf>
    <xf numFmtId="0" fontId="37" fillId="7" borderId="10" applyNumberFormat="0" applyAlignment="0" applyProtection="0">
      <alignment vertical="center"/>
    </xf>
    <xf numFmtId="0" fontId="37" fillId="7" borderId="10" applyNumberFormat="0" applyAlignment="0" applyProtection="0">
      <alignment vertical="center"/>
    </xf>
    <xf numFmtId="0" fontId="37" fillId="7" borderId="10" applyNumberFormat="0" applyAlignment="0" applyProtection="0">
      <alignment vertical="center"/>
    </xf>
    <xf numFmtId="0" fontId="37" fillId="7" borderId="10" applyNumberFormat="0" applyAlignment="0" applyProtection="0">
      <alignment vertical="center"/>
    </xf>
    <xf numFmtId="0" fontId="37" fillId="7" borderId="10" applyNumberFormat="0" applyAlignment="0" applyProtection="0">
      <alignment vertical="center"/>
    </xf>
    <xf numFmtId="0" fontId="37" fillId="7" borderId="10" applyNumberFormat="0" applyAlignment="0" applyProtection="0">
      <alignment vertical="center"/>
    </xf>
    <xf numFmtId="0" fontId="37" fillId="7" borderId="10" applyNumberFormat="0" applyAlignment="0" applyProtection="0">
      <alignment vertical="center"/>
    </xf>
    <xf numFmtId="0" fontId="37" fillId="7" borderId="10" applyNumberFormat="0" applyAlignment="0" applyProtection="0">
      <alignment vertical="center"/>
    </xf>
    <xf numFmtId="0" fontId="37" fillId="7" borderId="10" applyNumberFormat="0" applyAlignment="0" applyProtection="0">
      <alignment vertical="center"/>
    </xf>
    <xf numFmtId="0" fontId="37" fillId="7" borderId="10" applyNumberFormat="0" applyAlignment="0" applyProtection="0">
      <alignment vertical="center"/>
    </xf>
    <xf numFmtId="0" fontId="37" fillId="7" borderId="10" applyNumberFormat="0" applyAlignment="0" applyProtection="0">
      <alignment vertical="center"/>
    </xf>
    <xf numFmtId="0" fontId="37" fillId="7" borderId="10" applyNumberFormat="0" applyAlignment="0" applyProtection="0">
      <alignment vertical="center"/>
    </xf>
    <xf numFmtId="0" fontId="37" fillId="7" borderId="10" applyNumberFormat="0" applyAlignment="0" applyProtection="0">
      <alignment vertical="center"/>
    </xf>
    <xf numFmtId="0" fontId="37" fillId="7" borderId="10" applyNumberFormat="0" applyAlignment="0" applyProtection="0">
      <alignment vertical="center"/>
    </xf>
    <xf numFmtId="0" fontId="37" fillId="7" borderId="10" applyNumberFormat="0" applyAlignment="0" applyProtection="0">
      <alignment vertical="center"/>
    </xf>
    <xf numFmtId="0" fontId="37" fillId="7" borderId="10" applyNumberFormat="0" applyAlignment="0" applyProtection="0">
      <alignment vertical="center"/>
    </xf>
    <xf numFmtId="0" fontId="37" fillId="7" borderId="10" applyNumberFormat="0" applyAlignment="0" applyProtection="0">
      <alignment vertical="center"/>
    </xf>
    <xf numFmtId="0" fontId="37" fillId="7" borderId="10" applyNumberFormat="0" applyAlignment="0" applyProtection="0">
      <alignment vertical="center"/>
    </xf>
    <xf numFmtId="0" fontId="37" fillId="7" borderId="10" applyNumberFormat="0" applyAlignment="0" applyProtection="0">
      <alignment vertical="center"/>
    </xf>
    <xf numFmtId="0" fontId="37" fillId="7" borderId="10" applyNumberFormat="0" applyAlignment="0" applyProtection="0">
      <alignment vertical="center"/>
    </xf>
    <xf numFmtId="0" fontId="37" fillId="7" borderId="10" applyNumberFormat="0" applyAlignment="0" applyProtection="0">
      <alignment vertical="center"/>
    </xf>
    <xf numFmtId="0" fontId="37" fillId="7" borderId="10" applyNumberFormat="0" applyAlignment="0" applyProtection="0">
      <alignment vertical="center"/>
    </xf>
    <xf numFmtId="0" fontId="37" fillId="7" borderId="10" applyNumberFormat="0" applyAlignment="0" applyProtection="0">
      <alignment vertical="center"/>
    </xf>
    <xf numFmtId="0" fontId="37" fillId="7" borderId="10" applyNumberFormat="0" applyAlignment="0" applyProtection="0">
      <alignment vertical="center"/>
    </xf>
    <xf numFmtId="0" fontId="37" fillId="7" borderId="10" applyNumberFormat="0" applyAlignment="0" applyProtection="0">
      <alignment vertical="center"/>
    </xf>
    <xf numFmtId="0" fontId="37" fillId="7" borderId="10" applyNumberFormat="0" applyAlignment="0" applyProtection="0">
      <alignment vertical="center"/>
    </xf>
    <xf numFmtId="0" fontId="37" fillId="7" borderId="10" applyNumberFormat="0" applyAlignment="0" applyProtection="0">
      <alignment vertical="center"/>
    </xf>
    <xf numFmtId="0" fontId="37" fillId="7" borderId="10" applyNumberFormat="0" applyAlignment="0" applyProtection="0">
      <alignment vertical="center"/>
    </xf>
    <xf numFmtId="0" fontId="37" fillId="7" borderId="10" applyNumberFormat="0" applyAlignment="0" applyProtection="0">
      <alignment vertical="center"/>
    </xf>
    <xf numFmtId="0" fontId="37" fillId="7" borderId="10" applyNumberFormat="0" applyAlignment="0" applyProtection="0">
      <alignment vertical="center"/>
    </xf>
    <xf numFmtId="0" fontId="37" fillId="7" borderId="10" applyNumberFormat="0" applyAlignment="0" applyProtection="0">
      <alignment vertical="center"/>
    </xf>
    <xf numFmtId="0" fontId="37" fillId="7" borderId="10" applyNumberFormat="0" applyAlignment="0" applyProtection="0">
      <alignment vertical="center"/>
    </xf>
    <xf numFmtId="0" fontId="37" fillId="7" borderId="10" applyNumberFormat="0" applyAlignment="0" applyProtection="0">
      <alignment vertical="center"/>
    </xf>
    <xf numFmtId="0" fontId="37" fillId="7" borderId="10" applyNumberFormat="0" applyAlignment="0" applyProtection="0">
      <alignment vertical="center"/>
    </xf>
    <xf numFmtId="0" fontId="37" fillId="7" borderId="10" applyNumberFormat="0" applyAlignment="0" applyProtection="0">
      <alignment vertical="center"/>
    </xf>
    <xf numFmtId="0" fontId="37" fillId="7" borderId="10" applyNumberFormat="0" applyAlignment="0" applyProtection="0">
      <alignment vertical="center"/>
    </xf>
    <xf numFmtId="0" fontId="37" fillId="7" borderId="10" applyNumberFormat="0" applyAlignment="0" applyProtection="0">
      <alignment vertical="center"/>
    </xf>
    <xf numFmtId="0" fontId="37" fillId="7" borderId="10" applyNumberFormat="0" applyAlignment="0" applyProtection="0">
      <alignment vertical="center"/>
    </xf>
    <xf numFmtId="0" fontId="37" fillId="7" borderId="10" applyNumberFormat="0" applyAlignment="0" applyProtection="0">
      <alignment vertical="center"/>
    </xf>
    <xf numFmtId="0" fontId="37" fillId="7" borderId="10" applyNumberFormat="0" applyAlignment="0" applyProtection="0">
      <alignment vertical="center"/>
    </xf>
    <xf numFmtId="0" fontId="37" fillId="7" borderId="10" applyNumberFormat="0" applyAlignment="0" applyProtection="0">
      <alignment vertical="center"/>
    </xf>
    <xf numFmtId="0" fontId="37" fillId="7" borderId="10" applyNumberFormat="0" applyAlignment="0" applyProtection="0">
      <alignment vertical="center"/>
    </xf>
    <xf numFmtId="0" fontId="37" fillId="7" borderId="10" applyNumberFormat="0" applyAlignment="0" applyProtection="0">
      <alignment vertical="center"/>
    </xf>
    <xf numFmtId="0" fontId="37" fillId="7" borderId="10" applyNumberFormat="0" applyAlignment="0" applyProtection="0">
      <alignment vertical="center"/>
    </xf>
    <xf numFmtId="0" fontId="37" fillId="7" borderId="10" applyNumberFormat="0" applyAlignment="0" applyProtection="0">
      <alignment vertical="center"/>
    </xf>
    <xf numFmtId="0" fontId="37" fillId="7" borderId="10" applyNumberFormat="0" applyAlignment="0" applyProtection="0">
      <alignment vertical="center"/>
    </xf>
    <xf numFmtId="0" fontId="37" fillId="7" borderId="10" applyNumberFormat="0" applyAlignment="0" applyProtection="0">
      <alignment vertical="center"/>
    </xf>
    <xf numFmtId="0" fontId="37" fillId="7" borderId="10" applyNumberFormat="0" applyAlignment="0" applyProtection="0">
      <alignment vertical="center"/>
    </xf>
    <xf numFmtId="0" fontId="37" fillId="7" borderId="10" applyNumberFormat="0" applyAlignment="0" applyProtection="0">
      <alignment vertical="center"/>
    </xf>
    <xf numFmtId="0" fontId="37" fillId="7" borderId="10" applyNumberFormat="0" applyAlignment="0" applyProtection="0">
      <alignment vertical="center"/>
    </xf>
    <xf numFmtId="0" fontId="37" fillId="7" borderId="10" applyNumberFormat="0" applyAlignment="0" applyProtection="0">
      <alignment vertical="center"/>
    </xf>
    <xf numFmtId="0" fontId="37" fillId="7" borderId="10" applyNumberFormat="0" applyAlignment="0" applyProtection="0">
      <alignment vertical="center"/>
    </xf>
    <xf numFmtId="0" fontId="37" fillId="7" borderId="10" applyNumberFormat="0" applyAlignment="0" applyProtection="0">
      <alignment vertical="center"/>
    </xf>
    <xf numFmtId="0" fontId="37" fillId="7" borderId="10" applyNumberFormat="0" applyAlignment="0" applyProtection="0">
      <alignment vertical="center"/>
    </xf>
    <xf numFmtId="0" fontId="37" fillId="7" borderId="10" applyNumberFormat="0" applyAlignment="0" applyProtection="0">
      <alignment vertical="center"/>
    </xf>
    <xf numFmtId="0" fontId="37" fillId="7" borderId="10" applyNumberFormat="0" applyAlignment="0" applyProtection="0">
      <alignment vertical="center"/>
    </xf>
    <xf numFmtId="0" fontId="37" fillId="7" borderId="10" applyNumberFormat="0" applyAlignment="0" applyProtection="0">
      <alignment vertical="center"/>
    </xf>
    <xf numFmtId="0" fontId="37" fillId="7" borderId="10" applyNumberFormat="0" applyAlignment="0" applyProtection="0">
      <alignment vertical="center"/>
    </xf>
    <xf numFmtId="0" fontId="37" fillId="7" borderId="10" applyNumberFormat="0" applyAlignment="0" applyProtection="0">
      <alignment vertical="center"/>
    </xf>
    <xf numFmtId="0" fontId="37" fillId="7" borderId="10" applyNumberFormat="0" applyAlignment="0" applyProtection="0">
      <alignment vertical="center"/>
    </xf>
    <xf numFmtId="0" fontId="37" fillId="7" borderId="10" applyNumberFormat="0" applyAlignment="0" applyProtection="0">
      <alignment vertical="center"/>
    </xf>
    <xf numFmtId="0" fontId="37" fillId="7" borderId="10" applyNumberFormat="0" applyAlignment="0" applyProtection="0">
      <alignment vertical="center"/>
    </xf>
    <xf numFmtId="0" fontId="37" fillId="7" borderId="10" applyNumberFormat="0" applyAlignment="0" applyProtection="0">
      <alignment vertical="center"/>
    </xf>
    <xf numFmtId="0" fontId="37" fillId="7" borderId="10" applyNumberFormat="0" applyAlignment="0" applyProtection="0">
      <alignment vertical="center"/>
    </xf>
    <xf numFmtId="0" fontId="37" fillId="7" borderId="10" applyNumberFormat="0" applyAlignment="0" applyProtection="0">
      <alignment vertical="center"/>
    </xf>
    <xf numFmtId="0" fontId="37" fillId="7" borderId="10" applyNumberFormat="0" applyAlignment="0" applyProtection="0">
      <alignment vertical="center"/>
    </xf>
    <xf numFmtId="0" fontId="37" fillId="7" borderId="10" applyNumberFormat="0" applyAlignment="0" applyProtection="0">
      <alignment vertical="center"/>
    </xf>
    <xf numFmtId="0" fontId="37" fillId="7" borderId="10" applyNumberFormat="0" applyAlignment="0" applyProtection="0">
      <alignment vertical="center"/>
    </xf>
    <xf numFmtId="0" fontId="37" fillId="7" borderId="10" applyNumberFormat="0" applyAlignment="0" applyProtection="0">
      <alignment vertical="center"/>
    </xf>
    <xf numFmtId="0" fontId="37" fillId="7" borderId="10" applyNumberFormat="0" applyAlignment="0" applyProtection="0">
      <alignment vertical="center"/>
    </xf>
    <xf numFmtId="0" fontId="37" fillId="7" borderId="10" applyNumberFormat="0" applyAlignment="0" applyProtection="0">
      <alignment vertical="center"/>
    </xf>
    <xf numFmtId="0" fontId="37" fillId="7" borderId="10" applyNumberFormat="0" applyAlignment="0" applyProtection="0">
      <alignment vertical="center"/>
    </xf>
    <xf numFmtId="0" fontId="37" fillId="7" borderId="10" applyNumberFormat="0" applyAlignment="0" applyProtection="0">
      <alignment vertical="center"/>
    </xf>
    <xf numFmtId="0" fontId="37" fillId="7" borderId="10" applyNumberFormat="0" applyAlignment="0" applyProtection="0">
      <alignment vertical="center"/>
    </xf>
    <xf numFmtId="0" fontId="37" fillId="7" borderId="10" applyNumberFormat="0" applyAlignment="0" applyProtection="0">
      <alignment vertical="center"/>
    </xf>
    <xf numFmtId="0" fontId="37" fillId="7" borderId="10" applyNumberFormat="0" applyAlignment="0" applyProtection="0">
      <alignment vertical="center"/>
    </xf>
    <xf numFmtId="0" fontId="37" fillId="7" borderId="10" applyNumberFormat="0" applyAlignment="0" applyProtection="0">
      <alignment vertical="center"/>
    </xf>
    <xf numFmtId="0" fontId="37" fillId="7" borderId="10" applyNumberFormat="0" applyAlignment="0" applyProtection="0">
      <alignment vertical="center"/>
    </xf>
    <xf numFmtId="0" fontId="37" fillId="7" borderId="10" applyNumberFormat="0" applyAlignment="0" applyProtection="0">
      <alignment vertical="center"/>
    </xf>
    <xf numFmtId="0" fontId="37" fillId="7" borderId="10" applyNumberFormat="0" applyAlignment="0" applyProtection="0">
      <alignment vertical="center"/>
    </xf>
    <xf numFmtId="0" fontId="37" fillId="7" borderId="10" applyNumberFormat="0" applyAlignment="0" applyProtection="0">
      <alignment vertical="center"/>
    </xf>
    <xf numFmtId="0" fontId="37" fillId="7" borderId="10" applyNumberFormat="0" applyAlignment="0" applyProtection="0">
      <alignment vertical="center"/>
    </xf>
    <xf numFmtId="0" fontId="37" fillId="7" borderId="10" applyNumberFormat="0" applyAlignment="0" applyProtection="0">
      <alignment vertical="center"/>
    </xf>
    <xf numFmtId="0" fontId="37" fillId="7" borderId="10" applyNumberFormat="0" applyAlignment="0" applyProtection="0">
      <alignment vertical="center"/>
    </xf>
    <xf numFmtId="0" fontId="37" fillId="7" borderId="10" applyNumberFormat="0" applyAlignment="0" applyProtection="0">
      <alignment vertical="center"/>
    </xf>
    <xf numFmtId="0" fontId="37" fillId="7" borderId="10" applyNumberFormat="0" applyAlignment="0" applyProtection="0">
      <alignment vertical="center"/>
    </xf>
    <xf numFmtId="0" fontId="37" fillId="7" borderId="10" applyNumberFormat="0" applyAlignment="0" applyProtection="0">
      <alignment vertical="center"/>
    </xf>
    <xf numFmtId="0" fontId="37" fillId="7" borderId="10" applyNumberFormat="0" applyAlignment="0" applyProtection="0">
      <alignment vertical="center"/>
    </xf>
    <xf numFmtId="0" fontId="37" fillId="7" borderId="10" applyNumberFormat="0" applyAlignment="0" applyProtection="0">
      <alignment vertical="center"/>
    </xf>
    <xf numFmtId="0" fontId="37" fillId="7" borderId="10" applyNumberFormat="0" applyAlignment="0" applyProtection="0">
      <alignment vertical="center"/>
    </xf>
    <xf numFmtId="0" fontId="37" fillId="7" borderId="10" applyNumberFormat="0" applyAlignment="0" applyProtection="0">
      <alignment vertical="center"/>
    </xf>
    <xf numFmtId="0" fontId="37" fillId="7" borderId="10" applyNumberFormat="0" applyAlignment="0" applyProtection="0">
      <alignment vertical="center"/>
    </xf>
    <xf numFmtId="0" fontId="37" fillId="7" borderId="10" applyNumberFormat="0" applyAlignment="0" applyProtection="0">
      <alignment vertical="center"/>
    </xf>
    <xf numFmtId="0" fontId="37" fillId="7" borderId="10" applyNumberFormat="0" applyAlignment="0" applyProtection="0">
      <alignment vertical="center"/>
    </xf>
    <xf numFmtId="0" fontId="37" fillId="7" borderId="10" applyNumberFormat="0" applyAlignment="0" applyProtection="0">
      <alignment vertical="center"/>
    </xf>
    <xf numFmtId="0" fontId="37" fillId="7" borderId="10" applyNumberFormat="0" applyAlignment="0" applyProtection="0">
      <alignment vertical="center"/>
    </xf>
    <xf numFmtId="0" fontId="37" fillId="7" borderId="10" applyNumberFormat="0" applyAlignment="0" applyProtection="0">
      <alignment vertical="center"/>
    </xf>
    <xf numFmtId="0" fontId="37" fillId="7" borderId="10" applyNumberFormat="0" applyAlignment="0" applyProtection="0">
      <alignment vertical="center"/>
    </xf>
    <xf numFmtId="0" fontId="37" fillId="7" borderId="10" applyNumberFormat="0" applyAlignment="0" applyProtection="0">
      <alignment vertical="center"/>
    </xf>
    <xf numFmtId="0" fontId="37" fillId="7" borderId="10" applyNumberFormat="0" applyAlignment="0" applyProtection="0">
      <alignment vertical="center"/>
    </xf>
    <xf numFmtId="0" fontId="37" fillId="7" borderId="10" applyNumberFormat="0" applyAlignment="0" applyProtection="0">
      <alignment vertical="center"/>
    </xf>
    <xf numFmtId="0" fontId="37" fillId="7" borderId="10" applyNumberFormat="0" applyAlignment="0" applyProtection="0">
      <alignment vertical="center"/>
    </xf>
    <xf numFmtId="0" fontId="37" fillId="7" borderId="10" applyNumberFormat="0" applyAlignment="0" applyProtection="0">
      <alignment vertical="center"/>
    </xf>
    <xf numFmtId="0" fontId="37" fillId="7" borderId="10" applyNumberFormat="0" applyAlignment="0" applyProtection="0">
      <alignment vertical="center"/>
    </xf>
    <xf numFmtId="0" fontId="37" fillId="7" borderId="10" applyNumberFormat="0" applyAlignment="0" applyProtection="0">
      <alignment vertical="center"/>
    </xf>
    <xf numFmtId="0" fontId="37" fillId="7" borderId="10" applyNumberFormat="0" applyAlignment="0" applyProtection="0">
      <alignment vertical="center"/>
    </xf>
    <xf numFmtId="0" fontId="37" fillId="7" borderId="10" applyNumberFormat="0" applyAlignment="0" applyProtection="0">
      <alignment vertical="center"/>
    </xf>
    <xf numFmtId="0" fontId="37" fillId="7" borderId="10" applyNumberFormat="0" applyAlignment="0" applyProtection="0">
      <alignment vertical="center"/>
    </xf>
    <xf numFmtId="0" fontId="37" fillId="7" borderId="10" applyNumberFormat="0" applyAlignment="0" applyProtection="0">
      <alignment vertical="center"/>
    </xf>
    <xf numFmtId="0" fontId="37" fillId="7" borderId="10" applyNumberFormat="0" applyAlignment="0" applyProtection="0">
      <alignment vertical="center"/>
    </xf>
    <xf numFmtId="0" fontId="37" fillId="7" borderId="10" applyNumberFormat="0" applyAlignment="0" applyProtection="0">
      <alignment vertical="center"/>
    </xf>
    <xf numFmtId="0" fontId="37" fillId="7" borderId="10" applyNumberFormat="0" applyAlignment="0" applyProtection="0">
      <alignment vertical="center"/>
    </xf>
    <xf numFmtId="0" fontId="37" fillId="7" borderId="10" applyNumberFormat="0" applyAlignment="0" applyProtection="0">
      <alignment vertical="center"/>
    </xf>
    <xf numFmtId="0" fontId="37" fillId="7" borderId="10" applyNumberFormat="0" applyAlignment="0" applyProtection="0">
      <alignment vertical="center"/>
    </xf>
    <xf numFmtId="0" fontId="37" fillId="7" borderId="10" applyNumberFormat="0" applyAlignment="0" applyProtection="0">
      <alignment vertical="center"/>
    </xf>
    <xf numFmtId="0" fontId="37" fillId="7" borderId="10" applyNumberFormat="0" applyAlignment="0" applyProtection="0">
      <alignment vertical="center"/>
    </xf>
    <xf numFmtId="0" fontId="37" fillId="7" borderId="10" applyNumberFormat="0" applyAlignment="0" applyProtection="0">
      <alignment vertical="center"/>
    </xf>
    <xf numFmtId="0" fontId="37" fillId="7" borderId="10" applyNumberFormat="0" applyAlignment="0" applyProtection="0">
      <alignment vertical="center"/>
    </xf>
    <xf numFmtId="0" fontId="37" fillId="7" borderId="10" applyNumberFormat="0" applyAlignment="0" applyProtection="0">
      <alignment vertical="center"/>
    </xf>
    <xf numFmtId="0" fontId="37" fillId="7" borderId="10" applyNumberFormat="0" applyAlignment="0" applyProtection="0">
      <alignment vertical="center"/>
    </xf>
    <xf numFmtId="0" fontId="37" fillId="7" borderId="10" applyNumberFormat="0" applyAlignment="0" applyProtection="0">
      <alignment vertical="center"/>
    </xf>
    <xf numFmtId="0" fontId="37" fillId="7" borderId="10" applyNumberFormat="0" applyAlignment="0" applyProtection="0">
      <alignment vertical="center"/>
    </xf>
    <xf numFmtId="0" fontId="37" fillId="7" borderId="10" applyNumberFormat="0" applyAlignment="0" applyProtection="0">
      <alignment vertical="center"/>
    </xf>
    <xf numFmtId="0" fontId="37" fillId="7" borderId="10" applyNumberFormat="0" applyAlignment="0" applyProtection="0">
      <alignment vertical="center"/>
    </xf>
    <xf numFmtId="0" fontId="37" fillId="7" borderId="10" applyNumberFormat="0" applyAlignment="0" applyProtection="0">
      <alignment vertical="center"/>
    </xf>
    <xf numFmtId="0" fontId="37" fillId="7" borderId="10" applyNumberFormat="0" applyAlignment="0" applyProtection="0">
      <alignment vertical="center"/>
    </xf>
    <xf numFmtId="0" fontId="37" fillId="7" borderId="10" applyNumberFormat="0" applyAlignment="0" applyProtection="0">
      <alignment vertical="center"/>
    </xf>
    <xf numFmtId="0" fontId="37" fillId="7" borderId="10" applyNumberFormat="0" applyAlignment="0" applyProtection="0">
      <alignment vertical="center"/>
    </xf>
    <xf numFmtId="0" fontId="37" fillId="7" borderId="10" applyNumberFormat="0" applyAlignment="0" applyProtection="0">
      <alignment vertical="center"/>
    </xf>
    <xf numFmtId="0" fontId="37" fillId="7" borderId="10" applyNumberFormat="0" applyAlignment="0" applyProtection="0">
      <alignment vertical="center"/>
    </xf>
    <xf numFmtId="0" fontId="37" fillId="7" borderId="10" applyNumberFormat="0" applyAlignment="0" applyProtection="0">
      <alignment vertical="center"/>
    </xf>
    <xf numFmtId="0" fontId="37" fillId="7" borderId="10" applyNumberFormat="0" applyAlignment="0" applyProtection="0">
      <alignment vertical="center"/>
    </xf>
    <xf numFmtId="0" fontId="37" fillId="7" borderId="10" applyNumberFormat="0" applyAlignment="0" applyProtection="0">
      <alignment vertical="center"/>
    </xf>
    <xf numFmtId="0" fontId="37" fillId="7" borderId="10" applyNumberFormat="0" applyAlignment="0" applyProtection="0">
      <alignment vertical="center"/>
    </xf>
    <xf numFmtId="0" fontId="37" fillId="7" borderId="10" applyNumberFormat="0" applyAlignment="0" applyProtection="0">
      <alignment vertical="center"/>
    </xf>
    <xf numFmtId="0" fontId="37" fillId="7" borderId="10" applyNumberFormat="0" applyAlignment="0" applyProtection="0">
      <alignment vertical="center"/>
    </xf>
    <xf numFmtId="0" fontId="37" fillId="7" borderId="10" applyNumberFormat="0" applyAlignment="0" applyProtection="0">
      <alignment vertical="center"/>
    </xf>
    <xf numFmtId="0" fontId="37" fillId="7" borderId="10" applyNumberFormat="0" applyAlignment="0" applyProtection="0">
      <alignment vertical="center"/>
    </xf>
    <xf numFmtId="0" fontId="37" fillId="7" borderId="10" applyNumberFormat="0" applyAlignment="0" applyProtection="0">
      <alignment vertical="center"/>
    </xf>
    <xf numFmtId="0" fontId="37" fillId="7" borderId="10" applyNumberFormat="0" applyAlignment="0" applyProtection="0">
      <alignment vertical="center"/>
    </xf>
    <xf numFmtId="0" fontId="37" fillId="7" borderId="10" applyNumberFormat="0" applyAlignment="0" applyProtection="0">
      <alignment vertical="center"/>
    </xf>
    <xf numFmtId="0" fontId="37" fillId="7" borderId="10" applyNumberFormat="0" applyAlignment="0" applyProtection="0">
      <alignment vertical="center"/>
    </xf>
    <xf numFmtId="0" fontId="37" fillId="7" borderId="10" applyNumberFormat="0" applyAlignment="0" applyProtection="0">
      <alignment vertical="center"/>
    </xf>
    <xf numFmtId="0" fontId="37" fillId="7" borderId="10" applyNumberFormat="0" applyAlignment="0" applyProtection="0">
      <alignment vertical="center"/>
    </xf>
    <xf numFmtId="0" fontId="37" fillId="7" borderId="10" applyNumberFormat="0" applyAlignment="0" applyProtection="0">
      <alignment vertical="center"/>
    </xf>
    <xf numFmtId="0" fontId="37" fillId="7" borderId="10" applyNumberFormat="0" applyAlignment="0" applyProtection="0">
      <alignment vertical="center"/>
    </xf>
    <xf numFmtId="0" fontId="37" fillId="7" borderId="10" applyNumberFormat="0" applyAlignment="0" applyProtection="0">
      <alignment vertical="center"/>
    </xf>
    <xf numFmtId="0" fontId="37" fillId="7" borderId="10" applyNumberFormat="0" applyAlignment="0" applyProtection="0">
      <alignment vertical="center"/>
    </xf>
    <xf numFmtId="0" fontId="37" fillId="7" borderId="10" applyNumberFormat="0" applyAlignment="0" applyProtection="0">
      <alignment vertical="center"/>
    </xf>
    <xf numFmtId="0" fontId="37" fillId="7" borderId="10" applyNumberFormat="0" applyAlignment="0" applyProtection="0">
      <alignment vertical="center"/>
    </xf>
    <xf numFmtId="0" fontId="37" fillId="7" borderId="10" applyNumberFormat="0" applyAlignment="0" applyProtection="0">
      <alignment vertical="center"/>
    </xf>
    <xf numFmtId="0" fontId="37" fillId="7" borderId="10" applyNumberFormat="0" applyAlignment="0" applyProtection="0">
      <alignment vertical="center"/>
    </xf>
    <xf numFmtId="0" fontId="37" fillId="7" borderId="10" applyNumberFormat="0" applyAlignment="0" applyProtection="0">
      <alignment vertical="center"/>
    </xf>
    <xf numFmtId="0" fontId="37" fillId="7" borderId="10" applyNumberFormat="0" applyAlignment="0" applyProtection="0">
      <alignment vertical="center"/>
    </xf>
    <xf numFmtId="0" fontId="37" fillId="7" borderId="10" applyNumberFormat="0" applyAlignment="0" applyProtection="0">
      <alignment vertical="center"/>
    </xf>
    <xf numFmtId="0" fontId="37" fillId="7" borderId="10" applyNumberFormat="0" applyAlignment="0" applyProtection="0">
      <alignment vertical="center"/>
    </xf>
    <xf numFmtId="0" fontId="37" fillId="7" borderId="10" applyNumberFormat="0" applyAlignment="0" applyProtection="0">
      <alignment vertical="center"/>
    </xf>
    <xf numFmtId="0" fontId="37" fillId="7" borderId="10" applyNumberFormat="0" applyAlignment="0" applyProtection="0">
      <alignment vertical="center"/>
    </xf>
    <xf numFmtId="0" fontId="37" fillId="7" borderId="10" applyNumberFormat="0" applyAlignment="0" applyProtection="0">
      <alignment vertical="center"/>
    </xf>
    <xf numFmtId="0" fontId="37" fillId="7" borderId="10" applyNumberFormat="0" applyAlignment="0" applyProtection="0">
      <alignment vertical="center"/>
    </xf>
    <xf numFmtId="0" fontId="37" fillId="7" borderId="10" applyNumberFormat="0" applyAlignment="0" applyProtection="0">
      <alignment vertical="center"/>
    </xf>
    <xf numFmtId="0" fontId="37" fillId="7" borderId="10" applyNumberFormat="0" applyAlignment="0" applyProtection="0">
      <alignment vertical="center"/>
    </xf>
    <xf numFmtId="0" fontId="37" fillId="7" borderId="10" applyNumberFormat="0" applyAlignment="0" applyProtection="0">
      <alignment vertical="center"/>
    </xf>
    <xf numFmtId="0" fontId="37" fillId="7" borderId="10" applyNumberFormat="0" applyAlignment="0" applyProtection="0">
      <alignment vertical="center"/>
    </xf>
    <xf numFmtId="0" fontId="37" fillId="7" borderId="10" applyNumberFormat="0" applyAlignment="0" applyProtection="0">
      <alignment vertical="center"/>
    </xf>
    <xf numFmtId="0" fontId="37" fillId="7" borderId="10" applyNumberFormat="0" applyAlignment="0" applyProtection="0">
      <alignment vertical="center"/>
    </xf>
    <xf numFmtId="0" fontId="37" fillId="7" borderId="10" applyNumberFormat="0" applyAlignment="0" applyProtection="0">
      <alignment vertical="center"/>
    </xf>
    <xf numFmtId="0" fontId="37" fillId="7" borderId="10" applyNumberFormat="0" applyAlignment="0" applyProtection="0">
      <alignment vertical="center"/>
    </xf>
    <xf numFmtId="0" fontId="37" fillId="7" borderId="10" applyNumberFormat="0" applyAlignment="0" applyProtection="0">
      <alignment vertical="center"/>
    </xf>
    <xf numFmtId="0" fontId="37" fillId="7" borderId="10" applyNumberFormat="0" applyAlignment="0" applyProtection="0">
      <alignment vertical="center"/>
    </xf>
    <xf numFmtId="0" fontId="37" fillId="7" borderId="10" applyNumberFormat="0" applyAlignment="0" applyProtection="0">
      <alignment vertical="center"/>
    </xf>
    <xf numFmtId="0" fontId="37" fillId="7" borderId="10" applyNumberFormat="0" applyAlignment="0" applyProtection="0">
      <alignment vertical="center"/>
    </xf>
    <xf numFmtId="0" fontId="37" fillId="7" borderId="10" applyNumberFormat="0" applyAlignment="0" applyProtection="0">
      <alignment vertical="center"/>
    </xf>
    <xf numFmtId="0" fontId="37" fillId="7" borderId="10" applyNumberFormat="0" applyAlignment="0" applyProtection="0">
      <alignment vertical="center"/>
    </xf>
    <xf numFmtId="0" fontId="37" fillId="7" borderId="10" applyNumberFormat="0" applyAlignment="0" applyProtection="0">
      <alignment vertical="center"/>
    </xf>
    <xf numFmtId="0" fontId="37" fillId="7" borderId="10" applyNumberFormat="0" applyAlignment="0" applyProtection="0">
      <alignment vertical="center"/>
    </xf>
    <xf numFmtId="0" fontId="37" fillId="7" borderId="10" applyNumberFormat="0" applyAlignment="0" applyProtection="0">
      <alignment vertical="center"/>
    </xf>
    <xf numFmtId="0" fontId="37" fillId="7" borderId="10" applyNumberFormat="0" applyAlignment="0" applyProtection="0">
      <alignment vertical="center"/>
    </xf>
    <xf numFmtId="0" fontId="37" fillId="7" borderId="10" applyNumberFormat="0" applyAlignment="0" applyProtection="0">
      <alignment vertical="center"/>
    </xf>
    <xf numFmtId="0" fontId="37" fillId="7" borderId="10" applyNumberFormat="0" applyAlignment="0" applyProtection="0">
      <alignment vertical="center"/>
    </xf>
    <xf numFmtId="0" fontId="37" fillId="7" borderId="10" applyNumberFormat="0" applyAlignment="0" applyProtection="0">
      <alignment vertical="center"/>
    </xf>
    <xf numFmtId="0" fontId="37" fillId="7" borderId="10" applyNumberFormat="0" applyAlignment="0" applyProtection="0">
      <alignment vertical="center"/>
    </xf>
    <xf numFmtId="0" fontId="37" fillId="7" borderId="10" applyNumberFormat="0" applyAlignment="0" applyProtection="0">
      <alignment vertical="center"/>
    </xf>
    <xf numFmtId="0" fontId="37" fillId="7" borderId="10" applyNumberFormat="0" applyAlignment="0" applyProtection="0">
      <alignment vertical="center"/>
    </xf>
    <xf numFmtId="0" fontId="37" fillId="7" borderId="10" applyNumberFormat="0" applyAlignment="0" applyProtection="0">
      <alignment vertical="center"/>
    </xf>
    <xf numFmtId="0" fontId="37" fillId="7" borderId="10" applyNumberFormat="0" applyAlignment="0" applyProtection="0">
      <alignment vertical="center"/>
    </xf>
    <xf numFmtId="0" fontId="37" fillId="7" borderId="10" applyNumberFormat="0" applyAlignment="0" applyProtection="0">
      <alignment vertical="center"/>
    </xf>
    <xf numFmtId="0" fontId="37" fillId="7" borderId="10" applyNumberFormat="0" applyAlignment="0" applyProtection="0">
      <alignment vertical="center"/>
    </xf>
    <xf numFmtId="0" fontId="37" fillId="7" borderId="10" applyNumberFormat="0" applyAlignment="0" applyProtection="0">
      <alignment vertical="center"/>
    </xf>
    <xf numFmtId="0" fontId="37" fillId="7" borderId="10" applyNumberFormat="0" applyAlignment="0" applyProtection="0">
      <alignment vertical="center"/>
    </xf>
    <xf numFmtId="0" fontId="37" fillId="7" borderId="10" applyNumberFormat="0" applyAlignment="0" applyProtection="0">
      <alignment vertical="center"/>
    </xf>
    <xf numFmtId="0" fontId="37" fillId="7" borderId="10" applyNumberFormat="0" applyAlignment="0" applyProtection="0">
      <alignment vertical="center"/>
    </xf>
    <xf numFmtId="0" fontId="37" fillId="7" borderId="10" applyNumberFormat="0" applyAlignment="0" applyProtection="0">
      <alignment vertical="center"/>
    </xf>
    <xf numFmtId="0" fontId="37" fillId="7" borderId="10" applyNumberFormat="0" applyAlignment="0" applyProtection="0">
      <alignment vertical="center"/>
    </xf>
    <xf numFmtId="0" fontId="37" fillId="7" borderId="10" applyNumberFormat="0" applyAlignment="0" applyProtection="0">
      <alignment vertical="center"/>
    </xf>
    <xf numFmtId="0" fontId="37" fillId="7" borderId="10" applyNumberFormat="0" applyAlignment="0" applyProtection="0">
      <alignment vertical="center"/>
    </xf>
    <xf numFmtId="0" fontId="37" fillId="7" borderId="10" applyNumberFormat="0" applyAlignment="0" applyProtection="0">
      <alignment vertical="center"/>
    </xf>
    <xf numFmtId="0" fontId="37" fillId="7" borderId="10" applyNumberFormat="0" applyAlignment="0" applyProtection="0">
      <alignment vertical="center"/>
    </xf>
    <xf numFmtId="0" fontId="37" fillId="7" borderId="10" applyNumberFormat="0" applyAlignment="0" applyProtection="0">
      <alignment vertical="center"/>
    </xf>
    <xf numFmtId="0" fontId="37" fillId="7" borderId="10" applyNumberFormat="0" applyAlignment="0" applyProtection="0">
      <alignment vertical="center"/>
    </xf>
    <xf numFmtId="0" fontId="37" fillId="7" borderId="10" applyNumberFormat="0" applyAlignment="0" applyProtection="0">
      <alignment vertical="center"/>
    </xf>
    <xf numFmtId="0" fontId="37" fillId="7" borderId="10" applyNumberFormat="0" applyAlignment="0" applyProtection="0">
      <alignment vertical="center"/>
    </xf>
    <xf numFmtId="0" fontId="37" fillId="7" borderId="10" applyNumberFormat="0" applyAlignment="0" applyProtection="0">
      <alignment vertical="center"/>
    </xf>
    <xf numFmtId="0" fontId="37" fillId="7" borderId="10" applyNumberFormat="0" applyAlignment="0" applyProtection="0">
      <alignment vertical="center"/>
    </xf>
    <xf numFmtId="0" fontId="37" fillId="7" borderId="10" applyNumberFormat="0" applyAlignment="0" applyProtection="0">
      <alignment vertical="center"/>
    </xf>
    <xf numFmtId="0" fontId="37" fillId="7" borderId="10" applyNumberFormat="0" applyAlignment="0" applyProtection="0">
      <alignment vertical="center"/>
    </xf>
    <xf numFmtId="0" fontId="37" fillId="7" borderId="10" applyNumberFormat="0" applyAlignment="0" applyProtection="0">
      <alignment vertical="center"/>
    </xf>
    <xf numFmtId="0" fontId="37" fillId="7" borderId="10" applyNumberFormat="0" applyAlignment="0" applyProtection="0">
      <alignment vertical="center"/>
    </xf>
    <xf numFmtId="0" fontId="37" fillId="7" borderId="10" applyNumberFormat="0" applyAlignment="0" applyProtection="0">
      <alignment vertical="center"/>
    </xf>
    <xf numFmtId="0" fontId="37" fillId="7" borderId="10" applyNumberFormat="0" applyAlignment="0" applyProtection="0">
      <alignment vertical="center"/>
    </xf>
    <xf numFmtId="0" fontId="37" fillId="7" borderId="10" applyNumberFormat="0" applyAlignment="0" applyProtection="0">
      <alignment vertical="center"/>
    </xf>
    <xf numFmtId="0" fontId="37" fillId="7" borderId="10" applyNumberFormat="0" applyAlignment="0" applyProtection="0">
      <alignment vertical="center"/>
    </xf>
    <xf numFmtId="0" fontId="37" fillId="7" borderId="10" applyNumberFormat="0" applyAlignment="0" applyProtection="0">
      <alignment vertical="center"/>
    </xf>
    <xf numFmtId="0" fontId="37" fillId="7" borderId="10" applyNumberFormat="0" applyAlignment="0" applyProtection="0">
      <alignment vertical="center"/>
    </xf>
    <xf numFmtId="0" fontId="37" fillId="7" borderId="10" applyNumberFormat="0" applyAlignment="0" applyProtection="0">
      <alignment vertical="center"/>
    </xf>
    <xf numFmtId="0" fontId="37" fillId="7" borderId="10" applyNumberFormat="0" applyAlignment="0" applyProtection="0">
      <alignment vertical="center"/>
    </xf>
    <xf numFmtId="0" fontId="37" fillId="7" borderId="10" applyNumberFormat="0" applyAlignment="0" applyProtection="0">
      <alignment vertical="center"/>
    </xf>
    <xf numFmtId="0" fontId="37" fillId="7" borderId="10" applyNumberFormat="0" applyAlignment="0" applyProtection="0">
      <alignment vertical="center"/>
    </xf>
    <xf numFmtId="0" fontId="37" fillId="7" borderId="10" applyNumberFormat="0" applyAlignment="0" applyProtection="0">
      <alignment vertical="center"/>
    </xf>
    <xf numFmtId="0" fontId="37" fillId="7" borderId="10" applyNumberFormat="0" applyAlignment="0" applyProtection="0">
      <alignment vertical="center"/>
    </xf>
    <xf numFmtId="0" fontId="37" fillId="7" borderId="10" applyNumberFormat="0" applyAlignment="0" applyProtection="0">
      <alignment vertical="center"/>
    </xf>
    <xf numFmtId="0" fontId="37" fillId="7" borderId="10" applyNumberFormat="0" applyAlignment="0" applyProtection="0">
      <alignment vertical="center"/>
    </xf>
    <xf numFmtId="0" fontId="37" fillId="7" borderId="10" applyNumberFormat="0" applyAlignment="0" applyProtection="0">
      <alignment vertical="center"/>
    </xf>
    <xf numFmtId="0" fontId="37" fillId="7" borderId="10" applyNumberFormat="0" applyAlignment="0" applyProtection="0">
      <alignment vertical="center"/>
    </xf>
    <xf numFmtId="0" fontId="37" fillId="7" borderId="10" applyNumberFormat="0" applyAlignment="0" applyProtection="0">
      <alignment vertical="center"/>
    </xf>
    <xf numFmtId="0" fontId="37" fillId="7" borderId="10" applyNumberFormat="0" applyAlignment="0" applyProtection="0">
      <alignment vertical="center"/>
    </xf>
    <xf numFmtId="0" fontId="37" fillId="7" borderId="10" applyNumberFormat="0" applyAlignment="0" applyProtection="0">
      <alignment vertical="center"/>
    </xf>
    <xf numFmtId="0" fontId="37" fillId="7" borderId="10" applyNumberFormat="0" applyAlignment="0" applyProtection="0">
      <alignment vertical="center"/>
    </xf>
    <xf numFmtId="0" fontId="37" fillId="7" borderId="10" applyNumberFormat="0" applyAlignment="0" applyProtection="0">
      <alignment vertical="center"/>
    </xf>
    <xf numFmtId="0" fontId="37" fillId="7" borderId="10" applyNumberFormat="0" applyAlignment="0" applyProtection="0">
      <alignment vertical="center"/>
    </xf>
    <xf numFmtId="0" fontId="37" fillId="7" borderId="10" applyNumberFormat="0" applyAlignment="0" applyProtection="0">
      <alignment vertical="center"/>
    </xf>
    <xf numFmtId="0" fontId="37" fillId="7" borderId="10" applyNumberFormat="0" applyAlignment="0" applyProtection="0">
      <alignment vertical="center"/>
    </xf>
    <xf numFmtId="0" fontId="37" fillId="7" borderId="10" applyNumberFormat="0" applyAlignment="0" applyProtection="0">
      <alignment vertical="center"/>
    </xf>
    <xf numFmtId="0" fontId="37" fillId="7" borderId="10" applyNumberFormat="0" applyAlignment="0" applyProtection="0">
      <alignment vertical="center"/>
    </xf>
    <xf numFmtId="0" fontId="37" fillId="7" borderId="10" applyNumberFormat="0" applyAlignment="0" applyProtection="0">
      <alignment vertical="center"/>
    </xf>
    <xf numFmtId="0" fontId="37" fillId="7" borderId="10" applyNumberFormat="0" applyAlignment="0" applyProtection="0">
      <alignment vertical="center"/>
    </xf>
    <xf numFmtId="0" fontId="37" fillId="7" borderId="10" applyNumberFormat="0" applyAlignment="0" applyProtection="0">
      <alignment vertical="center"/>
    </xf>
    <xf numFmtId="0" fontId="37" fillId="7" borderId="10" applyNumberFormat="0" applyAlignment="0" applyProtection="0">
      <alignment vertical="center"/>
    </xf>
    <xf numFmtId="0" fontId="37" fillId="7" borderId="10" applyNumberFormat="0" applyAlignment="0" applyProtection="0">
      <alignment vertical="center"/>
    </xf>
    <xf numFmtId="0" fontId="37" fillId="7" borderId="10" applyNumberFormat="0" applyAlignment="0" applyProtection="0">
      <alignment vertical="center"/>
    </xf>
    <xf numFmtId="0" fontId="37" fillId="7" borderId="10" applyNumberFormat="0" applyAlignment="0" applyProtection="0">
      <alignment vertical="center"/>
    </xf>
    <xf numFmtId="0" fontId="37" fillId="7" borderId="10" applyNumberFormat="0" applyAlignment="0" applyProtection="0">
      <alignment vertical="center"/>
    </xf>
    <xf numFmtId="0" fontId="37" fillId="7" borderId="10" applyNumberFormat="0" applyAlignment="0" applyProtection="0">
      <alignment vertical="center"/>
    </xf>
    <xf numFmtId="0" fontId="37" fillId="7" borderId="10" applyNumberFormat="0" applyAlignment="0" applyProtection="0">
      <alignment vertical="center"/>
    </xf>
    <xf numFmtId="0" fontId="37" fillId="7" borderId="10" applyNumberFormat="0" applyAlignment="0" applyProtection="0">
      <alignment vertical="center"/>
    </xf>
    <xf numFmtId="0" fontId="37" fillId="7" borderId="10" applyNumberFormat="0" applyAlignment="0" applyProtection="0">
      <alignment vertical="center"/>
    </xf>
    <xf numFmtId="0" fontId="37" fillId="7" borderId="10" applyNumberFormat="0" applyAlignment="0" applyProtection="0">
      <alignment vertical="center"/>
    </xf>
    <xf numFmtId="0" fontId="37" fillId="7" borderId="10" applyNumberFormat="0" applyAlignment="0" applyProtection="0">
      <alignment vertical="center"/>
    </xf>
    <xf numFmtId="0" fontId="37" fillId="7" borderId="10" applyNumberFormat="0" applyAlignment="0" applyProtection="0">
      <alignment vertical="center"/>
    </xf>
    <xf numFmtId="0" fontId="37" fillId="7" borderId="10" applyNumberFormat="0" applyAlignment="0" applyProtection="0">
      <alignment vertical="center"/>
    </xf>
    <xf numFmtId="0" fontId="37" fillId="7" borderId="10" applyNumberFormat="0" applyAlignment="0" applyProtection="0">
      <alignment vertical="center"/>
    </xf>
    <xf numFmtId="0" fontId="37" fillId="7" borderId="10" applyNumberFormat="0" applyAlignment="0" applyProtection="0">
      <alignment vertical="center"/>
    </xf>
    <xf numFmtId="0" fontId="37" fillId="7" borderId="10" applyNumberFormat="0" applyAlignment="0" applyProtection="0">
      <alignment vertical="center"/>
    </xf>
    <xf numFmtId="0" fontId="37" fillId="7" borderId="10" applyNumberFormat="0" applyAlignment="0" applyProtection="0">
      <alignment vertical="center"/>
    </xf>
    <xf numFmtId="0" fontId="37" fillId="7" borderId="10" applyNumberFormat="0" applyAlignment="0" applyProtection="0">
      <alignment vertical="center"/>
    </xf>
    <xf numFmtId="0" fontId="37" fillId="7" borderId="10" applyNumberFormat="0" applyAlignment="0" applyProtection="0">
      <alignment vertical="center"/>
    </xf>
    <xf numFmtId="0" fontId="37" fillId="7" borderId="10" applyNumberFormat="0" applyAlignment="0" applyProtection="0">
      <alignment vertical="center"/>
    </xf>
    <xf numFmtId="0" fontId="37" fillId="7" borderId="10" applyNumberFormat="0" applyAlignment="0" applyProtection="0">
      <alignment vertical="center"/>
    </xf>
    <xf numFmtId="0" fontId="37" fillId="7" borderId="10" applyNumberFormat="0" applyAlignment="0" applyProtection="0">
      <alignment vertical="center"/>
    </xf>
    <xf numFmtId="0" fontId="37" fillId="7" borderId="10" applyNumberFormat="0" applyAlignment="0" applyProtection="0">
      <alignment vertical="center"/>
    </xf>
    <xf numFmtId="0" fontId="37" fillId="7" borderId="10" applyNumberFormat="0" applyAlignment="0" applyProtection="0">
      <alignment vertical="center"/>
    </xf>
    <xf numFmtId="0" fontId="37" fillId="7" borderId="10" applyNumberFormat="0" applyAlignment="0" applyProtection="0">
      <alignment vertical="center"/>
    </xf>
    <xf numFmtId="0" fontId="37" fillId="7" borderId="10" applyNumberFormat="0" applyAlignment="0" applyProtection="0">
      <alignment vertical="center"/>
    </xf>
    <xf numFmtId="0" fontId="37" fillId="7" borderId="10" applyNumberFormat="0" applyAlignment="0" applyProtection="0">
      <alignment vertical="center"/>
    </xf>
    <xf numFmtId="0" fontId="37" fillId="7" borderId="10" applyNumberFormat="0" applyAlignment="0" applyProtection="0">
      <alignment vertical="center"/>
    </xf>
    <xf numFmtId="0" fontId="37" fillId="7" borderId="10" applyNumberFormat="0" applyAlignment="0" applyProtection="0">
      <alignment vertical="center"/>
    </xf>
    <xf numFmtId="0" fontId="37" fillId="7" borderId="10" applyNumberFormat="0" applyAlignment="0" applyProtection="0">
      <alignment vertical="center"/>
    </xf>
    <xf numFmtId="0" fontId="37" fillId="7" borderId="10" applyNumberFormat="0" applyAlignment="0" applyProtection="0">
      <alignment vertical="center"/>
    </xf>
    <xf numFmtId="0" fontId="37" fillId="7" borderId="10" applyNumberFormat="0" applyAlignment="0" applyProtection="0">
      <alignment vertical="center"/>
    </xf>
    <xf numFmtId="0" fontId="37" fillId="7" borderId="10" applyNumberFormat="0" applyAlignment="0" applyProtection="0">
      <alignment vertical="center"/>
    </xf>
    <xf numFmtId="0" fontId="37" fillId="7" borderId="10" applyNumberFormat="0" applyAlignment="0" applyProtection="0">
      <alignment vertical="center"/>
    </xf>
    <xf numFmtId="0" fontId="37" fillId="7" borderId="10" applyNumberFormat="0" applyAlignment="0" applyProtection="0">
      <alignment vertical="center"/>
    </xf>
    <xf numFmtId="0" fontId="37" fillId="7" borderId="10" applyNumberFormat="0" applyAlignment="0" applyProtection="0">
      <alignment vertical="center"/>
    </xf>
    <xf numFmtId="0" fontId="37" fillId="7" borderId="10" applyNumberFormat="0" applyAlignment="0" applyProtection="0">
      <alignment vertical="center"/>
    </xf>
    <xf numFmtId="0" fontId="37" fillId="7" borderId="10" applyNumberFormat="0" applyAlignment="0" applyProtection="0">
      <alignment vertical="center"/>
    </xf>
    <xf numFmtId="0" fontId="37" fillId="7" borderId="10" applyNumberFormat="0" applyAlignment="0" applyProtection="0">
      <alignment vertical="center"/>
    </xf>
    <xf numFmtId="0" fontId="37" fillId="7" borderId="10" applyNumberFormat="0" applyAlignment="0" applyProtection="0">
      <alignment vertical="center"/>
    </xf>
    <xf numFmtId="0" fontId="37" fillId="7" borderId="10" applyNumberFormat="0" applyAlignment="0" applyProtection="0">
      <alignment vertical="center"/>
    </xf>
    <xf numFmtId="0" fontId="37" fillId="7" borderId="10" applyNumberFormat="0" applyAlignment="0" applyProtection="0">
      <alignment vertical="center"/>
    </xf>
    <xf numFmtId="0" fontId="37" fillId="7" borderId="10" applyNumberFormat="0" applyAlignment="0" applyProtection="0">
      <alignment vertical="center"/>
    </xf>
    <xf numFmtId="0" fontId="37" fillId="7" borderId="10" applyNumberFormat="0" applyAlignment="0" applyProtection="0">
      <alignment vertical="center"/>
    </xf>
    <xf numFmtId="0" fontId="37" fillId="7" borderId="10" applyNumberFormat="0" applyAlignment="0" applyProtection="0">
      <alignment vertical="center"/>
    </xf>
    <xf numFmtId="0" fontId="37" fillId="7" borderId="10" applyNumberFormat="0" applyAlignment="0" applyProtection="0">
      <alignment vertical="center"/>
    </xf>
    <xf numFmtId="0" fontId="37" fillId="7" borderId="10" applyNumberFormat="0" applyAlignment="0" applyProtection="0">
      <alignment vertical="center"/>
    </xf>
    <xf numFmtId="0" fontId="37" fillId="7" borderId="10" applyNumberFormat="0" applyAlignment="0" applyProtection="0">
      <alignment vertical="center"/>
    </xf>
    <xf numFmtId="0" fontId="37" fillId="7" borderId="10" applyNumberFormat="0" applyAlignment="0" applyProtection="0">
      <alignment vertical="center"/>
    </xf>
    <xf numFmtId="0" fontId="37" fillId="7" borderId="10" applyNumberFormat="0" applyAlignment="0" applyProtection="0">
      <alignment vertical="center"/>
    </xf>
    <xf numFmtId="0" fontId="37" fillId="7" borderId="10" applyNumberFormat="0" applyAlignment="0" applyProtection="0">
      <alignment vertical="center"/>
    </xf>
    <xf numFmtId="0" fontId="37" fillId="7" borderId="10" applyNumberFormat="0" applyAlignment="0" applyProtection="0">
      <alignment vertical="center"/>
    </xf>
    <xf numFmtId="0" fontId="37" fillId="7" borderId="10" applyNumberFormat="0" applyAlignment="0" applyProtection="0">
      <alignment vertical="center"/>
    </xf>
    <xf numFmtId="0" fontId="37" fillId="7" borderId="10" applyNumberFormat="0" applyAlignment="0" applyProtection="0">
      <alignment vertical="center"/>
    </xf>
    <xf numFmtId="0" fontId="37" fillId="7" borderId="10" applyNumberFormat="0" applyAlignment="0" applyProtection="0">
      <alignment vertical="center"/>
    </xf>
    <xf numFmtId="0" fontId="37" fillId="7" borderId="10" applyNumberFormat="0" applyAlignment="0" applyProtection="0">
      <alignment vertical="center"/>
    </xf>
    <xf numFmtId="0" fontId="37" fillId="7" borderId="10" applyNumberFormat="0" applyAlignment="0" applyProtection="0">
      <alignment vertical="center"/>
    </xf>
    <xf numFmtId="0" fontId="37" fillId="7" borderId="10" applyNumberFormat="0" applyAlignment="0" applyProtection="0">
      <alignment vertical="center"/>
    </xf>
    <xf numFmtId="0" fontId="37" fillId="7" borderId="10" applyNumberFormat="0" applyAlignment="0" applyProtection="0">
      <alignment vertical="center"/>
    </xf>
    <xf numFmtId="0" fontId="37" fillId="7" borderId="10" applyNumberFormat="0" applyAlignment="0" applyProtection="0">
      <alignment vertical="center"/>
    </xf>
    <xf numFmtId="0" fontId="37" fillId="7" borderId="10" applyNumberFormat="0" applyAlignment="0" applyProtection="0">
      <alignment vertical="center"/>
    </xf>
    <xf numFmtId="0" fontId="37" fillId="7" borderId="10" applyNumberFormat="0" applyAlignment="0" applyProtection="0">
      <alignment vertical="center"/>
    </xf>
    <xf numFmtId="0" fontId="37" fillId="7" borderId="10" applyNumberFormat="0" applyAlignment="0" applyProtection="0">
      <alignment vertical="center"/>
    </xf>
    <xf numFmtId="0" fontId="37" fillId="7" borderId="10" applyNumberFormat="0" applyAlignment="0" applyProtection="0">
      <alignment vertical="center"/>
    </xf>
    <xf numFmtId="0" fontId="37" fillId="7" borderId="10" applyNumberFormat="0" applyAlignment="0" applyProtection="0">
      <alignment vertical="center"/>
    </xf>
    <xf numFmtId="0" fontId="37" fillId="7" borderId="10" applyNumberFormat="0" applyAlignment="0" applyProtection="0">
      <alignment vertical="center"/>
    </xf>
    <xf numFmtId="0" fontId="37" fillId="7" borderId="10" applyNumberFormat="0" applyAlignment="0" applyProtection="0">
      <alignment vertical="center"/>
    </xf>
    <xf numFmtId="0" fontId="37" fillId="7" borderId="10" applyNumberFormat="0" applyAlignment="0" applyProtection="0">
      <alignment vertical="center"/>
    </xf>
    <xf numFmtId="0" fontId="37" fillId="7" borderId="10" applyNumberFormat="0" applyAlignment="0" applyProtection="0">
      <alignment vertical="center"/>
    </xf>
    <xf numFmtId="0" fontId="37" fillId="7" borderId="10" applyNumberFormat="0" applyAlignment="0" applyProtection="0">
      <alignment vertical="center"/>
    </xf>
    <xf numFmtId="0" fontId="37" fillId="7" borderId="10" applyNumberFormat="0" applyAlignment="0" applyProtection="0">
      <alignment vertical="center"/>
    </xf>
    <xf numFmtId="0" fontId="37" fillId="7" borderId="10" applyNumberFormat="0" applyAlignment="0" applyProtection="0">
      <alignment vertical="center"/>
    </xf>
    <xf numFmtId="0" fontId="37" fillId="7" borderId="10" applyNumberFormat="0" applyAlignment="0" applyProtection="0">
      <alignment vertical="center"/>
    </xf>
    <xf numFmtId="0" fontId="37" fillId="7" borderId="10" applyNumberFormat="0" applyAlignment="0" applyProtection="0">
      <alignment vertical="center"/>
    </xf>
    <xf numFmtId="0" fontId="37" fillId="7" borderId="10" applyNumberFormat="0" applyAlignment="0" applyProtection="0">
      <alignment vertical="center"/>
    </xf>
    <xf numFmtId="0" fontId="37" fillId="7" borderId="10" applyNumberFormat="0" applyAlignment="0" applyProtection="0">
      <alignment vertical="center"/>
    </xf>
    <xf numFmtId="0" fontId="37" fillId="7" borderId="10" applyNumberFormat="0" applyAlignment="0" applyProtection="0">
      <alignment vertical="center"/>
    </xf>
    <xf numFmtId="0" fontId="37" fillId="7" borderId="10" applyNumberFormat="0" applyAlignment="0" applyProtection="0">
      <alignment vertical="center"/>
    </xf>
    <xf numFmtId="0" fontId="37" fillId="7" borderId="10" applyNumberFormat="0" applyAlignment="0" applyProtection="0">
      <alignment vertical="center"/>
    </xf>
    <xf numFmtId="0" fontId="37" fillId="7" borderId="10" applyNumberFormat="0" applyAlignment="0" applyProtection="0">
      <alignment vertical="center"/>
    </xf>
    <xf numFmtId="0" fontId="37" fillId="7" borderId="10" applyNumberFormat="0" applyAlignment="0" applyProtection="0">
      <alignment vertical="center"/>
    </xf>
    <xf numFmtId="0" fontId="37" fillId="7" borderId="10" applyNumberFormat="0" applyAlignment="0" applyProtection="0">
      <alignment vertical="center"/>
    </xf>
    <xf numFmtId="0" fontId="37" fillId="7" borderId="10" applyNumberFormat="0" applyAlignment="0" applyProtection="0">
      <alignment vertical="center"/>
    </xf>
    <xf numFmtId="0" fontId="37" fillId="7" borderId="10" applyNumberFormat="0" applyAlignment="0" applyProtection="0">
      <alignment vertical="center"/>
    </xf>
    <xf numFmtId="0" fontId="37" fillId="7" borderId="10" applyNumberFormat="0" applyAlignment="0" applyProtection="0">
      <alignment vertical="center"/>
    </xf>
    <xf numFmtId="0" fontId="37" fillId="7" borderId="10" applyNumberFormat="0" applyAlignment="0" applyProtection="0">
      <alignment vertical="center"/>
    </xf>
    <xf numFmtId="0" fontId="37" fillId="7" borderId="10" applyNumberFormat="0" applyAlignment="0" applyProtection="0">
      <alignment vertical="center"/>
    </xf>
    <xf numFmtId="0" fontId="37" fillId="7" borderId="10" applyNumberFormat="0" applyAlignment="0" applyProtection="0">
      <alignment vertical="center"/>
    </xf>
    <xf numFmtId="0" fontId="37" fillId="7" borderId="10" applyNumberFormat="0" applyAlignment="0" applyProtection="0">
      <alignment vertical="center"/>
    </xf>
    <xf numFmtId="0" fontId="37" fillId="7" borderId="10" applyNumberFormat="0" applyAlignment="0" applyProtection="0">
      <alignment vertical="center"/>
    </xf>
    <xf numFmtId="0" fontId="37" fillId="7" borderId="10" applyNumberFormat="0" applyAlignment="0" applyProtection="0">
      <alignment vertical="center"/>
    </xf>
    <xf numFmtId="0" fontId="37" fillId="7" borderId="10" applyNumberFormat="0" applyAlignment="0" applyProtection="0">
      <alignment vertical="center"/>
    </xf>
    <xf numFmtId="0" fontId="37" fillId="7" borderId="10" applyNumberFormat="0" applyAlignment="0" applyProtection="0">
      <alignment vertical="center"/>
    </xf>
    <xf numFmtId="0" fontId="37" fillId="7" borderId="10" applyNumberFormat="0" applyAlignment="0" applyProtection="0">
      <alignment vertical="center"/>
    </xf>
    <xf numFmtId="0" fontId="37" fillId="7" borderId="10" applyNumberFormat="0" applyAlignment="0" applyProtection="0">
      <alignment vertical="center"/>
    </xf>
    <xf numFmtId="0" fontId="37" fillId="7" borderId="10" applyNumberFormat="0" applyAlignment="0" applyProtection="0">
      <alignment vertical="center"/>
    </xf>
    <xf numFmtId="0" fontId="37" fillId="7" borderId="10" applyNumberFormat="0" applyAlignment="0" applyProtection="0">
      <alignment vertical="center"/>
    </xf>
    <xf numFmtId="0" fontId="37" fillId="7" borderId="10" applyNumberFormat="0" applyAlignment="0" applyProtection="0">
      <alignment vertical="center"/>
    </xf>
    <xf numFmtId="0" fontId="37" fillId="7" borderId="10" applyNumberFormat="0" applyAlignment="0" applyProtection="0">
      <alignment vertical="center"/>
    </xf>
    <xf numFmtId="0" fontId="37" fillId="7" borderId="10" applyNumberFormat="0" applyAlignment="0" applyProtection="0">
      <alignment vertical="center"/>
    </xf>
    <xf numFmtId="0" fontId="37" fillId="7" borderId="10" applyNumberFormat="0" applyAlignment="0" applyProtection="0">
      <alignment vertical="center"/>
    </xf>
    <xf numFmtId="0" fontId="37" fillId="7" borderId="10" applyNumberFormat="0" applyAlignment="0" applyProtection="0">
      <alignment vertical="center"/>
    </xf>
    <xf numFmtId="0" fontId="37" fillId="7" borderId="10" applyNumberFormat="0" applyAlignment="0" applyProtection="0">
      <alignment vertical="center"/>
    </xf>
    <xf numFmtId="0" fontId="37" fillId="7" borderId="10" applyNumberFormat="0" applyAlignment="0" applyProtection="0">
      <alignment vertical="center"/>
    </xf>
    <xf numFmtId="0" fontId="37" fillId="7" borderId="10" applyNumberFormat="0" applyAlignment="0" applyProtection="0">
      <alignment vertical="center"/>
    </xf>
    <xf numFmtId="0" fontId="37" fillId="7" borderId="10" applyNumberFormat="0" applyAlignment="0" applyProtection="0">
      <alignment vertical="center"/>
    </xf>
    <xf numFmtId="0" fontId="37" fillId="7" borderId="10" applyNumberFormat="0" applyAlignment="0" applyProtection="0">
      <alignment vertical="center"/>
    </xf>
    <xf numFmtId="0" fontId="37" fillId="7" borderId="10" applyNumberFormat="0" applyAlignment="0" applyProtection="0">
      <alignment vertical="center"/>
    </xf>
    <xf numFmtId="0" fontId="37" fillId="7" borderId="10" applyNumberFormat="0" applyAlignment="0" applyProtection="0">
      <alignment vertical="center"/>
    </xf>
    <xf numFmtId="0" fontId="37" fillId="7" borderId="10" applyNumberFormat="0" applyAlignment="0" applyProtection="0">
      <alignment vertical="center"/>
    </xf>
    <xf numFmtId="0" fontId="37" fillId="7" borderId="10" applyNumberFormat="0" applyAlignment="0" applyProtection="0">
      <alignment vertical="center"/>
    </xf>
    <xf numFmtId="0" fontId="37" fillId="7" borderId="10" applyNumberFormat="0" applyAlignment="0" applyProtection="0">
      <alignment vertical="center"/>
    </xf>
    <xf numFmtId="0" fontId="37" fillId="7" borderId="10" applyNumberFormat="0" applyAlignment="0" applyProtection="0">
      <alignment vertical="center"/>
    </xf>
    <xf numFmtId="0" fontId="37" fillId="7" borderId="10" applyNumberFormat="0" applyAlignment="0" applyProtection="0">
      <alignment vertical="center"/>
    </xf>
    <xf numFmtId="0" fontId="37" fillId="7" borderId="10" applyNumberFormat="0" applyAlignment="0" applyProtection="0">
      <alignment vertical="center"/>
    </xf>
    <xf numFmtId="0" fontId="37" fillId="7" borderId="10" applyNumberFormat="0" applyAlignment="0" applyProtection="0">
      <alignment vertical="center"/>
    </xf>
    <xf numFmtId="0" fontId="37" fillId="7" borderId="10" applyNumberFormat="0" applyAlignment="0" applyProtection="0">
      <alignment vertical="center"/>
    </xf>
    <xf numFmtId="0" fontId="37" fillId="7" borderId="10" applyNumberFormat="0" applyAlignment="0" applyProtection="0">
      <alignment vertical="center"/>
    </xf>
    <xf numFmtId="0" fontId="37" fillId="7" borderId="10" applyNumberFormat="0" applyAlignment="0" applyProtection="0">
      <alignment vertical="center"/>
    </xf>
    <xf numFmtId="0" fontId="37" fillId="7" borderId="10" applyNumberFormat="0" applyAlignment="0" applyProtection="0">
      <alignment vertical="center"/>
    </xf>
    <xf numFmtId="0" fontId="37" fillId="7" borderId="10" applyNumberFormat="0" applyAlignment="0" applyProtection="0">
      <alignment vertical="center"/>
    </xf>
    <xf numFmtId="0" fontId="37" fillId="7" borderId="10" applyNumberFormat="0" applyAlignment="0" applyProtection="0">
      <alignment vertical="center"/>
    </xf>
    <xf numFmtId="0" fontId="37" fillId="7" borderId="10" applyNumberFormat="0" applyAlignment="0" applyProtection="0">
      <alignment vertical="center"/>
    </xf>
    <xf numFmtId="0" fontId="37" fillId="7" borderId="10" applyNumberFormat="0" applyAlignment="0" applyProtection="0">
      <alignment vertical="center"/>
    </xf>
    <xf numFmtId="0" fontId="37" fillId="7" borderId="10" applyNumberFormat="0" applyAlignment="0" applyProtection="0">
      <alignment vertical="center"/>
    </xf>
    <xf numFmtId="0" fontId="37" fillId="7" borderId="10" applyNumberFormat="0" applyAlignment="0" applyProtection="0">
      <alignment vertical="center"/>
    </xf>
    <xf numFmtId="0" fontId="37" fillId="7" borderId="10" applyNumberFormat="0" applyAlignment="0" applyProtection="0">
      <alignment vertical="center"/>
    </xf>
    <xf numFmtId="0" fontId="37" fillId="7" borderId="10" applyNumberFormat="0" applyAlignment="0" applyProtection="0">
      <alignment vertical="center"/>
    </xf>
    <xf numFmtId="0" fontId="37" fillId="7" borderId="10" applyNumberFormat="0" applyAlignment="0" applyProtection="0">
      <alignment vertical="center"/>
    </xf>
    <xf numFmtId="0" fontId="37" fillId="7" borderId="10" applyNumberFormat="0" applyAlignment="0" applyProtection="0">
      <alignment vertical="center"/>
    </xf>
    <xf numFmtId="0" fontId="37" fillId="7" borderId="10" applyNumberFormat="0" applyAlignment="0" applyProtection="0">
      <alignment vertical="center"/>
    </xf>
    <xf numFmtId="0" fontId="37" fillId="7" borderId="10" applyNumberFormat="0" applyAlignment="0" applyProtection="0">
      <alignment vertical="center"/>
    </xf>
    <xf numFmtId="0" fontId="37" fillId="7" borderId="10" applyNumberFormat="0" applyAlignment="0" applyProtection="0">
      <alignment vertical="center"/>
    </xf>
    <xf numFmtId="0" fontId="37" fillId="7" borderId="10" applyNumberFormat="0" applyAlignment="0" applyProtection="0">
      <alignment vertical="center"/>
    </xf>
    <xf numFmtId="0" fontId="37" fillId="7" borderId="10" applyNumberFormat="0" applyAlignment="0" applyProtection="0">
      <alignment vertical="center"/>
    </xf>
    <xf numFmtId="0" fontId="37" fillId="7" borderId="10" applyNumberFormat="0" applyAlignment="0" applyProtection="0">
      <alignment vertical="center"/>
    </xf>
    <xf numFmtId="0" fontId="37" fillId="7" borderId="10" applyNumberFormat="0" applyAlignment="0" applyProtection="0">
      <alignment vertical="center"/>
    </xf>
    <xf numFmtId="0" fontId="37" fillId="7" borderId="10" applyNumberFormat="0" applyAlignment="0" applyProtection="0">
      <alignment vertical="center"/>
    </xf>
    <xf numFmtId="0" fontId="37" fillId="7" borderId="10" applyNumberFormat="0" applyAlignment="0" applyProtection="0">
      <alignment vertical="center"/>
    </xf>
    <xf numFmtId="0" fontId="37" fillId="7" borderId="10" applyNumberFormat="0" applyAlignment="0" applyProtection="0">
      <alignment vertical="center"/>
    </xf>
    <xf numFmtId="0" fontId="37" fillId="7" borderId="10" applyNumberFormat="0" applyAlignment="0" applyProtection="0">
      <alignment vertical="center"/>
    </xf>
    <xf numFmtId="0" fontId="37" fillId="7" borderId="10" applyNumberFormat="0" applyAlignment="0" applyProtection="0">
      <alignment vertical="center"/>
    </xf>
    <xf numFmtId="0" fontId="37" fillId="7" borderId="10" applyNumberFormat="0" applyAlignment="0" applyProtection="0">
      <alignment vertical="center"/>
    </xf>
    <xf numFmtId="0" fontId="37" fillId="7" borderId="10" applyNumberFormat="0" applyAlignment="0" applyProtection="0">
      <alignment vertical="center"/>
    </xf>
    <xf numFmtId="0" fontId="37" fillId="7" borderId="10" applyNumberFormat="0" applyAlignment="0" applyProtection="0">
      <alignment vertical="center"/>
    </xf>
    <xf numFmtId="0" fontId="37" fillId="7" borderId="10" applyNumberFormat="0" applyAlignment="0" applyProtection="0">
      <alignment vertical="center"/>
    </xf>
    <xf numFmtId="0" fontId="37" fillId="7" borderId="10" applyNumberFormat="0" applyAlignment="0" applyProtection="0">
      <alignment vertical="center"/>
    </xf>
    <xf numFmtId="0" fontId="37" fillId="7" borderId="10" applyNumberFormat="0" applyAlignment="0" applyProtection="0">
      <alignment vertical="center"/>
    </xf>
    <xf numFmtId="0" fontId="37" fillId="7" borderId="10" applyNumberFormat="0" applyAlignment="0" applyProtection="0">
      <alignment vertical="center"/>
    </xf>
    <xf numFmtId="0" fontId="37" fillId="7" borderId="10" applyNumberFormat="0" applyAlignment="0" applyProtection="0">
      <alignment vertical="center"/>
    </xf>
    <xf numFmtId="0" fontId="37" fillId="7" borderId="10" applyNumberFormat="0" applyAlignment="0" applyProtection="0">
      <alignment vertical="center"/>
    </xf>
    <xf numFmtId="0" fontId="37" fillId="7" borderId="10" applyNumberFormat="0" applyAlignment="0" applyProtection="0">
      <alignment vertical="center"/>
    </xf>
    <xf numFmtId="0" fontId="37" fillId="7" borderId="10" applyNumberFormat="0" applyAlignment="0" applyProtection="0">
      <alignment vertical="center"/>
    </xf>
    <xf numFmtId="0" fontId="37" fillId="7" borderId="10" applyNumberFormat="0" applyAlignment="0" applyProtection="0">
      <alignment vertical="center"/>
    </xf>
    <xf numFmtId="0" fontId="37" fillId="7" borderId="10" applyNumberFormat="0" applyAlignment="0" applyProtection="0">
      <alignment vertical="center"/>
    </xf>
    <xf numFmtId="0" fontId="37" fillId="7" borderId="10" applyNumberFormat="0" applyAlignment="0" applyProtection="0">
      <alignment vertical="center"/>
    </xf>
    <xf numFmtId="0" fontId="37" fillId="7" borderId="10" applyNumberFormat="0" applyAlignment="0" applyProtection="0">
      <alignment vertical="center"/>
    </xf>
    <xf numFmtId="0" fontId="37" fillId="7" borderId="10" applyNumberFormat="0" applyAlignment="0" applyProtection="0">
      <alignment vertical="center"/>
    </xf>
    <xf numFmtId="0" fontId="37" fillId="7" borderId="10" applyNumberFormat="0" applyAlignment="0" applyProtection="0">
      <alignment vertical="center"/>
    </xf>
    <xf numFmtId="0" fontId="37" fillId="7" borderId="10" applyNumberFormat="0" applyAlignment="0" applyProtection="0">
      <alignment vertical="center"/>
    </xf>
    <xf numFmtId="0" fontId="37" fillId="7" borderId="10" applyNumberFormat="0" applyAlignment="0" applyProtection="0">
      <alignment vertical="center"/>
    </xf>
    <xf numFmtId="0" fontId="37" fillId="7" borderId="10" applyNumberFormat="0" applyAlignment="0" applyProtection="0">
      <alignment vertical="center"/>
    </xf>
    <xf numFmtId="0" fontId="37" fillId="7" borderId="10" applyNumberFormat="0" applyAlignment="0" applyProtection="0">
      <alignment vertical="center"/>
    </xf>
    <xf numFmtId="0" fontId="37" fillId="7" borderId="10" applyNumberFormat="0" applyAlignment="0" applyProtection="0">
      <alignment vertical="center"/>
    </xf>
    <xf numFmtId="0" fontId="37" fillId="7" borderId="10" applyNumberFormat="0" applyAlignment="0" applyProtection="0">
      <alignment vertical="center"/>
    </xf>
    <xf numFmtId="0" fontId="37" fillId="7" borderId="10" applyNumberFormat="0" applyAlignment="0" applyProtection="0">
      <alignment vertical="center"/>
    </xf>
    <xf numFmtId="0" fontId="37" fillId="7" borderId="10" applyNumberFormat="0" applyAlignment="0" applyProtection="0">
      <alignment vertical="center"/>
    </xf>
    <xf numFmtId="0" fontId="37" fillId="7" borderId="10" applyNumberFormat="0" applyAlignment="0" applyProtection="0">
      <alignment vertical="center"/>
    </xf>
    <xf numFmtId="0" fontId="37" fillId="7" borderId="10" applyNumberFormat="0" applyAlignment="0" applyProtection="0">
      <alignment vertical="center"/>
    </xf>
    <xf numFmtId="0" fontId="37" fillId="7" borderId="10" applyNumberFormat="0" applyAlignment="0" applyProtection="0">
      <alignment vertical="center"/>
    </xf>
    <xf numFmtId="0" fontId="37" fillId="7" borderId="10" applyNumberFormat="0" applyAlignment="0" applyProtection="0">
      <alignment vertical="center"/>
    </xf>
    <xf numFmtId="0" fontId="37" fillId="7" borderId="10" applyNumberFormat="0" applyAlignment="0" applyProtection="0">
      <alignment vertical="center"/>
    </xf>
    <xf numFmtId="0" fontId="37" fillId="7" borderId="10" applyNumberFormat="0" applyAlignment="0" applyProtection="0">
      <alignment vertical="center"/>
    </xf>
    <xf numFmtId="0" fontId="37" fillId="7" borderId="10" applyNumberFormat="0" applyAlignment="0" applyProtection="0">
      <alignment vertical="center"/>
    </xf>
    <xf numFmtId="0" fontId="37" fillId="7" borderId="10" applyNumberFormat="0" applyAlignment="0" applyProtection="0">
      <alignment vertical="center"/>
    </xf>
    <xf numFmtId="0" fontId="37" fillId="7" borderId="10" applyNumberFormat="0" applyAlignment="0" applyProtection="0">
      <alignment vertical="center"/>
    </xf>
    <xf numFmtId="0" fontId="37" fillId="7" borderId="10" applyNumberFormat="0" applyAlignment="0" applyProtection="0">
      <alignment vertical="center"/>
    </xf>
    <xf numFmtId="0" fontId="37" fillId="7" borderId="10" applyNumberFormat="0" applyAlignment="0" applyProtection="0">
      <alignment vertical="center"/>
    </xf>
    <xf numFmtId="0" fontId="37" fillId="7" borderId="10" applyNumberFormat="0" applyAlignment="0" applyProtection="0">
      <alignment vertical="center"/>
    </xf>
    <xf numFmtId="0" fontId="37" fillId="7" borderId="10" applyNumberFormat="0" applyAlignment="0" applyProtection="0">
      <alignment vertical="center"/>
    </xf>
    <xf numFmtId="0" fontId="37" fillId="7" borderId="10" applyNumberFormat="0" applyAlignment="0" applyProtection="0">
      <alignment vertical="center"/>
    </xf>
    <xf numFmtId="0" fontId="37" fillId="7" borderId="10" applyNumberFormat="0" applyAlignment="0" applyProtection="0">
      <alignment vertical="center"/>
    </xf>
    <xf numFmtId="0" fontId="37" fillId="7" borderId="10" applyNumberFormat="0" applyAlignment="0" applyProtection="0">
      <alignment vertical="center"/>
    </xf>
    <xf numFmtId="0" fontId="37" fillId="7" borderId="10" applyNumberFormat="0" applyAlignment="0" applyProtection="0">
      <alignment vertical="center"/>
    </xf>
    <xf numFmtId="0" fontId="37" fillId="7" borderId="10" applyNumberFormat="0" applyAlignment="0" applyProtection="0">
      <alignment vertical="center"/>
    </xf>
    <xf numFmtId="0" fontId="37" fillId="7" borderId="10" applyNumberFormat="0" applyAlignment="0" applyProtection="0">
      <alignment vertical="center"/>
    </xf>
    <xf numFmtId="0" fontId="37" fillId="7" borderId="10" applyNumberFormat="0" applyAlignment="0" applyProtection="0">
      <alignment vertical="center"/>
    </xf>
    <xf numFmtId="0" fontId="37" fillId="7" borderId="10" applyNumberFormat="0" applyAlignment="0" applyProtection="0">
      <alignment vertical="center"/>
    </xf>
    <xf numFmtId="0" fontId="37" fillId="7" borderId="10" applyNumberFormat="0" applyAlignment="0" applyProtection="0">
      <alignment vertical="center"/>
    </xf>
    <xf numFmtId="0" fontId="37" fillId="7" borderId="10" applyNumberFormat="0" applyAlignment="0" applyProtection="0">
      <alignment vertical="center"/>
    </xf>
    <xf numFmtId="0" fontId="37" fillId="7" borderId="10" applyNumberFormat="0" applyAlignment="0" applyProtection="0">
      <alignment vertical="center"/>
    </xf>
    <xf numFmtId="0" fontId="37" fillId="7" borderId="10" applyNumberFormat="0" applyAlignment="0" applyProtection="0">
      <alignment vertical="center"/>
    </xf>
    <xf numFmtId="0" fontId="37" fillId="7" borderId="10" applyNumberFormat="0" applyAlignment="0" applyProtection="0">
      <alignment vertical="center"/>
    </xf>
    <xf numFmtId="0" fontId="37" fillId="7" borderId="10" applyNumberFormat="0" applyAlignment="0" applyProtection="0">
      <alignment vertical="center"/>
    </xf>
    <xf numFmtId="0" fontId="37" fillId="7" borderId="10" applyNumberFormat="0" applyAlignment="0" applyProtection="0">
      <alignment vertical="center"/>
    </xf>
    <xf numFmtId="0" fontId="37" fillId="7" borderId="10" applyNumberFormat="0" applyAlignment="0" applyProtection="0">
      <alignment vertical="center"/>
    </xf>
    <xf numFmtId="0" fontId="37" fillId="7" borderId="10" applyNumberFormat="0" applyAlignment="0" applyProtection="0">
      <alignment vertical="center"/>
    </xf>
    <xf numFmtId="0" fontId="37" fillId="7" borderId="10" applyNumberFormat="0" applyAlignment="0" applyProtection="0">
      <alignment vertical="center"/>
    </xf>
    <xf numFmtId="0" fontId="37" fillId="7" borderId="10" applyNumberFormat="0" applyAlignment="0" applyProtection="0">
      <alignment vertical="center"/>
    </xf>
    <xf numFmtId="0" fontId="37" fillId="7" borderId="10" applyNumberFormat="0" applyAlignment="0" applyProtection="0">
      <alignment vertical="center"/>
    </xf>
    <xf numFmtId="0" fontId="37" fillId="7" borderId="10" applyNumberFormat="0" applyAlignment="0" applyProtection="0">
      <alignment vertical="center"/>
    </xf>
    <xf numFmtId="0" fontId="37" fillId="7" borderId="10" applyNumberFormat="0" applyAlignment="0" applyProtection="0">
      <alignment vertical="center"/>
    </xf>
    <xf numFmtId="0" fontId="37" fillId="7" borderId="10" applyNumberFormat="0" applyAlignment="0" applyProtection="0">
      <alignment vertical="center"/>
    </xf>
    <xf numFmtId="0" fontId="37" fillId="7" borderId="10" applyNumberFormat="0" applyAlignment="0" applyProtection="0">
      <alignment vertical="center"/>
    </xf>
    <xf numFmtId="0" fontId="37" fillId="7" borderId="10" applyNumberFormat="0" applyAlignment="0" applyProtection="0">
      <alignment vertical="center"/>
    </xf>
    <xf numFmtId="0" fontId="37" fillId="7" borderId="10" applyNumberFormat="0" applyAlignment="0" applyProtection="0">
      <alignment vertical="center"/>
    </xf>
    <xf numFmtId="0" fontId="37" fillId="7" borderId="10" applyNumberFormat="0" applyAlignment="0" applyProtection="0">
      <alignment vertical="center"/>
    </xf>
    <xf numFmtId="0" fontId="37" fillId="7" borderId="10" applyNumberFormat="0" applyAlignment="0" applyProtection="0">
      <alignment vertical="center"/>
    </xf>
    <xf numFmtId="0" fontId="37" fillId="7" borderId="10" applyNumberFormat="0" applyAlignment="0" applyProtection="0">
      <alignment vertical="center"/>
    </xf>
    <xf numFmtId="0" fontId="37" fillId="7" borderId="10" applyNumberFormat="0" applyAlignment="0" applyProtection="0">
      <alignment vertical="center"/>
    </xf>
    <xf numFmtId="0" fontId="37" fillId="7" borderId="10" applyNumberFormat="0" applyAlignment="0" applyProtection="0">
      <alignment vertical="center"/>
    </xf>
    <xf numFmtId="0" fontId="37" fillId="7" borderId="10" applyNumberFormat="0" applyAlignment="0" applyProtection="0">
      <alignment vertical="center"/>
    </xf>
    <xf numFmtId="0" fontId="37" fillId="7" borderId="10" applyNumberFormat="0" applyAlignment="0" applyProtection="0">
      <alignment vertical="center"/>
    </xf>
    <xf numFmtId="0" fontId="37" fillId="7" borderId="10" applyNumberFormat="0" applyAlignment="0" applyProtection="0">
      <alignment vertical="center"/>
    </xf>
    <xf numFmtId="0" fontId="37" fillId="7" borderId="10" applyNumberFormat="0" applyAlignment="0" applyProtection="0">
      <alignment vertical="center"/>
    </xf>
    <xf numFmtId="0" fontId="37" fillId="7" borderId="10" applyNumberFormat="0" applyAlignment="0" applyProtection="0">
      <alignment vertical="center"/>
    </xf>
    <xf numFmtId="0" fontId="37" fillId="7" borderId="10" applyNumberFormat="0" applyAlignment="0" applyProtection="0">
      <alignment vertical="center"/>
    </xf>
    <xf numFmtId="0" fontId="37" fillId="7" borderId="10" applyNumberFormat="0" applyAlignment="0" applyProtection="0">
      <alignment vertical="center"/>
    </xf>
    <xf numFmtId="0" fontId="37" fillId="7" borderId="10" applyNumberFormat="0" applyAlignment="0" applyProtection="0">
      <alignment vertical="center"/>
    </xf>
    <xf numFmtId="0" fontId="37" fillId="7" borderId="10" applyNumberFormat="0" applyAlignment="0" applyProtection="0">
      <alignment vertical="center"/>
    </xf>
    <xf numFmtId="0" fontId="37" fillId="7" borderId="10" applyNumberFormat="0" applyAlignment="0" applyProtection="0">
      <alignment vertical="center"/>
    </xf>
    <xf numFmtId="0" fontId="37" fillId="7" borderId="10" applyNumberFormat="0" applyAlignment="0" applyProtection="0">
      <alignment vertical="center"/>
    </xf>
    <xf numFmtId="0" fontId="37" fillId="7" borderId="10" applyNumberFormat="0" applyAlignment="0" applyProtection="0">
      <alignment vertical="center"/>
    </xf>
    <xf numFmtId="0" fontId="37" fillId="7" borderId="10" applyNumberFormat="0" applyAlignment="0" applyProtection="0">
      <alignment vertical="center"/>
    </xf>
    <xf numFmtId="0" fontId="37" fillId="7" borderId="10" applyNumberFormat="0" applyAlignment="0" applyProtection="0">
      <alignment vertical="center"/>
    </xf>
    <xf numFmtId="0" fontId="37" fillId="7" borderId="10" applyNumberFormat="0" applyAlignment="0" applyProtection="0">
      <alignment vertical="center"/>
    </xf>
    <xf numFmtId="0" fontId="37" fillId="7" borderId="10" applyNumberFormat="0" applyAlignment="0" applyProtection="0">
      <alignment vertical="center"/>
    </xf>
    <xf numFmtId="0" fontId="37" fillId="7" borderId="10" applyNumberFormat="0" applyAlignment="0" applyProtection="0">
      <alignment vertical="center"/>
    </xf>
    <xf numFmtId="0" fontId="37" fillId="7" borderId="10" applyNumberFormat="0" applyAlignment="0" applyProtection="0">
      <alignment vertical="center"/>
    </xf>
    <xf numFmtId="0" fontId="37" fillId="7" borderId="10" applyNumberFormat="0" applyAlignment="0" applyProtection="0">
      <alignment vertical="center"/>
    </xf>
    <xf numFmtId="0" fontId="37" fillId="7" borderId="10" applyNumberFormat="0" applyAlignment="0" applyProtection="0">
      <alignment vertical="center"/>
    </xf>
    <xf numFmtId="0" fontId="37" fillId="7" borderId="10" applyNumberFormat="0" applyAlignment="0" applyProtection="0">
      <alignment vertical="center"/>
    </xf>
    <xf numFmtId="0" fontId="37" fillId="7" borderId="10" applyNumberFormat="0" applyAlignment="0" applyProtection="0">
      <alignment vertical="center"/>
    </xf>
    <xf numFmtId="0" fontId="37" fillId="7" borderId="10" applyNumberFormat="0" applyAlignment="0" applyProtection="0">
      <alignment vertical="center"/>
    </xf>
    <xf numFmtId="0" fontId="37" fillId="7" borderId="10" applyNumberFormat="0" applyAlignment="0" applyProtection="0">
      <alignment vertical="center"/>
    </xf>
    <xf numFmtId="0" fontId="37" fillId="7" borderId="10" applyNumberFormat="0" applyAlignment="0" applyProtection="0">
      <alignment vertical="center"/>
    </xf>
    <xf numFmtId="0" fontId="37" fillId="7" borderId="10" applyNumberFormat="0" applyAlignment="0" applyProtection="0">
      <alignment vertical="center"/>
    </xf>
    <xf numFmtId="0" fontId="37" fillId="7" borderId="10" applyNumberFormat="0" applyAlignment="0" applyProtection="0">
      <alignment vertical="center"/>
    </xf>
    <xf numFmtId="0" fontId="37" fillId="7" borderId="10" applyNumberFormat="0" applyAlignment="0" applyProtection="0">
      <alignment vertical="center"/>
    </xf>
    <xf numFmtId="0" fontId="37" fillId="7" borderId="10" applyNumberFormat="0" applyAlignment="0" applyProtection="0">
      <alignment vertical="center"/>
    </xf>
    <xf numFmtId="0" fontId="37" fillId="7" borderId="10" applyNumberFormat="0" applyAlignment="0" applyProtection="0">
      <alignment vertical="center"/>
    </xf>
    <xf numFmtId="0" fontId="37" fillId="7" borderId="10" applyNumberFormat="0" applyAlignment="0" applyProtection="0">
      <alignment vertical="center"/>
    </xf>
    <xf numFmtId="0" fontId="37" fillId="7" borderId="10" applyNumberFormat="0" applyAlignment="0" applyProtection="0">
      <alignment vertical="center"/>
    </xf>
    <xf numFmtId="0" fontId="37" fillId="7" borderId="10" applyNumberFormat="0" applyAlignment="0" applyProtection="0">
      <alignment vertical="center"/>
    </xf>
    <xf numFmtId="0" fontId="37" fillId="7" borderId="10" applyNumberFormat="0" applyAlignment="0" applyProtection="0">
      <alignment vertical="center"/>
    </xf>
    <xf numFmtId="0" fontId="37" fillId="7" borderId="10" applyNumberFormat="0" applyAlignment="0" applyProtection="0">
      <alignment vertical="center"/>
    </xf>
    <xf numFmtId="0" fontId="37" fillId="7" borderId="10" applyNumberFormat="0" applyAlignment="0" applyProtection="0">
      <alignment vertical="center"/>
    </xf>
    <xf numFmtId="0" fontId="37" fillId="7" borderId="10" applyNumberFormat="0" applyAlignment="0" applyProtection="0">
      <alignment vertical="center"/>
    </xf>
    <xf numFmtId="0" fontId="37" fillId="7" borderId="10" applyNumberFormat="0" applyAlignment="0" applyProtection="0">
      <alignment vertical="center"/>
    </xf>
    <xf numFmtId="0" fontId="37" fillId="7" borderId="10" applyNumberFormat="0" applyAlignment="0" applyProtection="0">
      <alignment vertical="center"/>
    </xf>
    <xf numFmtId="0" fontId="37" fillId="7" borderId="10" applyNumberFormat="0" applyAlignment="0" applyProtection="0">
      <alignment vertical="center"/>
    </xf>
    <xf numFmtId="0" fontId="37" fillId="7" borderId="10" applyNumberFormat="0" applyAlignment="0" applyProtection="0">
      <alignment vertical="center"/>
    </xf>
    <xf numFmtId="0" fontId="37" fillId="7" borderId="10" applyNumberFormat="0" applyAlignment="0" applyProtection="0">
      <alignment vertical="center"/>
    </xf>
    <xf numFmtId="0" fontId="37" fillId="7" borderId="10" applyNumberFormat="0" applyAlignment="0" applyProtection="0">
      <alignment vertical="center"/>
    </xf>
    <xf numFmtId="0" fontId="37" fillId="7" borderId="10" applyNumberFormat="0" applyAlignment="0" applyProtection="0">
      <alignment vertical="center"/>
    </xf>
    <xf numFmtId="0" fontId="37" fillId="7" borderId="10" applyNumberFormat="0" applyAlignment="0" applyProtection="0">
      <alignment vertical="center"/>
    </xf>
    <xf numFmtId="0" fontId="37" fillId="7" borderId="10" applyNumberFormat="0" applyAlignment="0" applyProtection="0">
      <alignment vertical="center"/>
    </xf>
    <xf numFmtId="0" fontId="37" fillId="7" borderId="10" applyNumberFormat="0" applyAlignment="0" applyProtection="0">
      <alignment vertical="center"/>
    </xf>
    <xf numFmtId="0" fontId="37" fillId="7" borderId="10" applyNumberFormat="0" applyAlignment="0" applyProtection="0">
      <alignment vertical="center"/>
    </xf>
    <xf numFmtId="0" fontId="37" fillId="7" borderId="10" applyNumberFormat="0" applyAlignment="0" applyProtection="0">
      <alignment vertical="center"/>
    </xf>
    <xf numFmtId="0" fontId="37" fillId="7" borderId="10" applyNumberFormat="0" applyAlignment="0" applyProtection="0">
      <alignment vertical="center"/>
    </xf>
    <xf numFmtId="0" fontId="37" fillId="7" borderId="10" applyNumberFormat="0" applyAlignment="0" applyProtection="0">
      <alignment vertical="center"/>
    </xf>
    <xf numFmtId="0" fontId="37" fillId="7" borderId="10" applyNumberFormat="0" applyAlignment="0" applyProtection="0">
      <alignment vertical="center"/>
    </xf>
    <xf numFmtId="0" fontId="37" fillId="7" borderId="10" applyNumberFormat="0" applyAlignment="0" applyProtection="0">
      <alignment vertical="center"/>
    </xf>
    <xf numFmtId="0" fontId="37" fillId="7" borderId="10" applyNumberFormat="0" applyAlignment="0" applyProtection="0">
      <alignment vertical="center"/>
    </xf>
    <xf numFmtId="0" fontId="37" fillId="7" borderId="10" applyNumberFormat="0" applyAlignment="0" applyProtection="0">
      <alignment vertical="center"/>
    </xf>
    <xf numFmtId="0" fontId="37" fillId="7" borderId="10" applyNumberFormat="0" applyAlignment="0" applyProtection="0">
      <alignment vertical="center"/>
    </xf>
    <xf numFmtId="0" fontId="37" fillId="7" borderId="10" applyNumberFormat="0" applyAlignment="0" applyProtection="0">
      <alignment vertical="center"/>
    </xf>
    <xf numFmtId="0" fontId="37" fillId="7" borderId="10" applyNumberFormat="0" applyAlignment="0" applyProtection="0">
      <alignment vertical="center"/>
    </xf>
    <xf numFmtId="0" fontId="37" fillId="7" borderId="10" applyNumberFormat="0" applyAlignment="0" applyProtection="0">
      <alignment vertical="center"/>
    </xf>
    <xf numFmtId="0" fontId="37" fillId="7" borderId="10" applyNumberFormat="0" applyAlignment="0" applyProtection="0">
      <alignment vertical="center"/>
    </xf>
    <xf numFmtId="0" fontId="37" fillId="7" borderId="10" applyNumberFormat="0" applyAlignment="0" applyProtection="0">
      <alignment vertical="center"/>
    </xf>
    <xf numFmtId="0" fontId="37" fillId="7" borderId="10" applyNumberFormat="0" applyAlignment="0" applyProtection="0">
      <alignment vertical="center"/>
    </xf>
    <xf numFmtId="0" fontId="37" fillId="7" borderId="10" applyNumberFormat="0" applyAlignment="0" applyProtection="0">
      <alignment vertical="center"/>
    </xf>
    <xf numFmtId="0" fontId="37" fillId="7" borderId="10" applyNumberFormat="0" applyAlignment="0" applyProtection="0">
      <alignment vertical="center"/>
    </xf>
    <xf numFmtId="0" fontId="37" fillId="7" borderId="10" applyNumberFormat="0" applyAlignment="0" applyProtection="0">
      <alignment vertical="center"/>
    </xf>
    <xf numFmtId="0" fontId="37" fillId="7" borderId="10" applyNumberFormat="0" applyAlignment="0" applyProtection="0">
      <alignment vertical="center"/>
    </xf>
    <xf numFmtId="0" fontId="37" fillId="7" borderId="10" applyNumberFormat="0" applyAlignment="0" applyProtection="0">
      <alignment vertical="center"/>
    </xf>
    <xf numFmtId="0" fontId="37" fillId="7" borderId="10" applyNumberFormat="0" applyAlignment="0" applyProtection="0">
      <alignment vertical="center"/>
    </xf>
    <xf numFmtId="0" fontId="37" fillId="7" borderId="10" applyNumberFormat="0" applyAlignment="0" applyProtection="0">
      <alignment vertical="center"/>
    </xf>
    <xf numFmtId="0" fontId="37" fillId="7" borderId="10" applyNumberFormat="0" applyAlignment="0" applyProtection="0">
      <alignment vertical="center"/>
    </xf>
    <xf numFmtId="0" fontId="37" fillId="7" borderId="10" applyNumberFormat="0" applyAlignment="0" applyProtection="0">
      <alignment vertical="center"/>
    </xf>
    <xf numFmtId="0" fontId="37" fillId="7" borderId="10" applyNumberFormat="0" applyAlignment="0" applyProtection="0">
      <alignment vertical="center"/>
    </xf>
    <xf numFmtId="0" fontId="37" fillId="7" borderId="10" applyNumberFormat="0" applyAlignment="0" applyProtection="0">
      <alignment vertical="center"/>
    </xf>
    <xf numFmtId="0" fontId="37" fillId="7" borderId="10" applyNumberFormat="0" applyAlignment="0" applyProtection="0">
      <alignment vertical="center"/>
    </xf>
    <xf numFmtId="0" fontId="37" fillId="7" borderId="10" applyNumberFormat="0" applyAlignment="0" applyProtection="0">
      <alignment vertical="center"/>
    </xf>
    <xf numFmtId="0" fontId="37" fillId="7" borderId="10" applyNumberFormat="0" applyAlignment="0" applyProtection="0">
      <alignment vertical="center"/>
    </xf>
    <xf numFmtId="0" fontId="37" fillId="7" borderId="10" applyNumberFormat="0" applyAlignment="0" applyProtection="0">
      <alignment vertical="center"/>
    </xf>
    <xf numFmtId="0" fontId="37" fillId="7" borderId="10" applyNumberFormat="0" applyAlignment="0" applyProtection="0">
      <alignment vertical="center"/>
    </xf>
    <xf numFmtId="0" fontId="37" fillId="7" borderId="10" applyNumberFormat="0" applyAlignment="0" applyProtection="0">
      <alignment vertical="center"/>
    </xf>
    <xf numFmtId="0" fontId="37" fillId="7" borderId="10" applyNumberFormat="0" applyAlignment="0" applyProtection="0">
      <alignment vertical="center"/>
    </xf>
    <xf numFmtId="0" fontId="37" fillId="7" borderId="10" applyNumberFormat="0" applyAlignment="0" applyProtection="0">
      <alignment vertical="center"/>
    </xf>
    <xf numFmtId="0" fontId="37" fillId="7" borderId="10" applyNumberFormat="0" applyAlignment="0" applyProtection="0">
      <alignment vertical="center"/>
    </xf>
    <xf numFmtId="0" fontId="37" fillId="7" borderId="10" applyNumberFormat="0" applyAlignment="0" applyProtection="0">
      <alignment vertical="center"/>
    </xf>
    <xf numFmtId="0" fontId="37" fillId="7" borderId="10" applyNumberFormat="0" applyAlignment="0" applyProtection="0">
      <alignment vertical="center"/>
    </xf>
    <xf numFmtId="0" fontId="37" fillId="7" borderId="10" applyNumberFormat="0" applyAlignment="0" applyProtection="0">
      <alignment vertical="center"/>
    </xf>
    <xf numFmtId="0" fontId="37" fillId="7" borderId="10" applyNumberFormat="0" applyAlignment="0" applyProtection="0">
      <alignment vertical="center"/>
    </xf>
    <xf numFmtId="0" fontId="37" fillId="7" borderId="10" applyNumberFormat="0" applyAlignment="0" applyProtection="0">
      <alignment vertical="center"/>
    </xf>
    <xf numFmtId="0" fontId="37" fillId="7" borderId="10" applyNumberFormat="0" applyAlignment="0" applyProtection="0">
      <alignment vertical="center"/>
    </xf>
    <xf numFmtId="0" fontId="37" fillId="7" borderId="10" applyNumberFormat="0" applyAlignment="0" applyProtection="0">
      <alignment vertical="center"/>
    </xf>
    <xf numFmtId="0" fontId="37" fillId="7" borderId="10" applyNumberFormat="0" applyAlignment="0" applyProtection="0">
      <alignment vertical="center"/>
    </xf>
    <xf numFmtId="0" fontId="37" fillId="7" borderId="10" applyNumberFormat="0" applyAlignment="0" applyProtection="0">
      <alignment vertical="center"/>
    </xf>
    <xf numFmtId="0" fontId="37" fillId="7" borderId="10" applyNumberFormat="0" applyAlignment="0" applyProtection="0">
      <alignment vertical="center"/>
    </xf>
    <xf numFmtId="0" fontId="37" fillId="7" borderId="10" applyNumberFormat="0" applyAlignment="0" applyProtection="0">
      <alignment vertical="center"/>
    </xf>
    <xf numFmtId="0" fontId="37" fillId="7" borderId="10" applyNumberFormat="0" applyAlignment="0" applyProtection="0">
      <alignment vertical="center"/>
    </xf>
    <xf numFmtId="0" fontId="37" fillId="7" borderId="10" applyNumberFormat="0" applyAlignment="0" applyProtection="0">
      <alignment vertical="center"/>
    </xf>
    <xf numFmtId="0" fontId="37" fillId="7" borderId="10" applyNumberFormat="0" applyAlignment="0" applyProtection="0">
      <alignment vertical="center"/>
    </xf>
    <xf numFmtId="0" fontId="37" fillId="7" borderId="10" applyNumberFormat="0" applyAlignment="0" applyProtection="0">
      <alignment vertical="center"/>
    </xf>
    <xf numFmtId="0" fontId="37" fillId="7" borderId="10" applyNumberFormat="0" applyAlignment="0" applyProtection="0">
      <alignment vertical="center"/>
    </xf>
    <xf numFmtId="0" fontId="37" fillId="7" borderId="10" applyNumberFormat="0" applyAlignment="0" applyProtection="0">
      <alignment vertical="center"/>
    </xf>
    <xf numFmtId="0" fontId="37" fillId="7" borderId="10" applyNumberFormat="0" applyAlignment="0" applyProtection="0">
      <alignment vertical="center"/>
    </xf>
    <xf numFmtId="0" fontId="37" fillId="7" borderId="10" applyNumberFormat="0" applyAlignment="0" applyProtection="0">
      <alignment vertical="center"/>
    </xf>
    <xf numFmtId="0" fontId="37" fillId="7" borderId="10" applyNumberFormat="0" applyAlignment="0" applyProtection="0">
      <alignment vertical="center"/>
    </xf>
    <xf numFmtId="0" fontId="37" fillId="7" borderId="10" applyNumberFormat="0" applyAlignment="0" applyProtection="0">
      <alignment vertical="center"/>
    </xf>
    <xf numFmtId="0" fontId="37" fillId="7" borderId="10" applyNumberFormat="0" applyAlignment="0" applyProtection="0">
      <alignment vertical="center"/>
    </xf>
    <xf numFmtId="0" fontId="37" fillId="7" borderId="10" applyNumberFormat="0" applyAlignment="0" applyProtection="0">
      <alignment vertical="center"/>
    </xf>
    <xf numFmtId="0" fontId="37" fillId="7" borderId="10" applyNumberFormat="0" applyAlignment="0" applyProtection="0">
      <alignment vertical="center"/>
    </xf>
    <xf numFmtId="0" fontId="37" fillId="7" borderId="10" applyNumberFormat="0" applyAlignment="0" applyProtection="0">
      <alignment vertical="center"/>
    </xf>
    <xf numFmtId="0" fontId="37" fillId="7" borderId="10" applyNumberFormat="0" applyAlignment="0" applyProtection="0">
      <alignment vertical="center"/>
    </xf>
    <xf numFmtId="0" fontId="37" fillId="7" borderId="10" applyNumberFormat="0" applyAlignment="0" applyProtection="0">
      <alignment vertical="center"/>
    </xf>
    <xf numFmtId="0" fontId="37" fillId="7" borderId="10" applyNumberFormat="0" applyAlignment="0" applyProtection="0">
      <alignment vertical="center"/>
    </xf>
    <xf numFmtId="0" fontId="37" fillId="7" borderId="10" applyNumberFormat="0" applyAlignment="0" applyProtection="0">
      <alignment vertical="center"/>
    </xf>
    <xf numFmtId="0" fontId="37" fillId="7" borderId="10" applyNumberFormat="0" applyAlignment="0" applyProtection="0">
      <alignment vertical="center"/>
    </xf>
    <xf numFmtId="0" fontId="37" fillId="7" borderId="10" applyNumberFormat="0" applyAlignment="0" applyProtection="0">
      <alignment vertical="center"/>
    </xf>
    <xf numFmtId="0" fontId="37" fillId="7" borderId="10" applyNumberFormat="0" applyAlignment="0" applyProtection="0">
      <alignment vertical="center"/>
    </xf>
    <xf numFmtId="0" fontId="37" fillId="7" borderId="10" applyNumberFormat="0" applyAlignment="0" applyProtection="0">
      <alignment vertical="center"/>
    </xf>
    <xf numFmtId="0" fontId="37" fillId="7" borderId="10" applyNumberFormat="0" applyAlignment="0" applyProtection="0">
      <alignment vertical="center"/>
    </xf>
    <xf numFmtId="0" fontId="37" fillId="7" borderId="10" applyNumberFormat="0" applyAlignment="0" applyProtection="0">
      <alignment vertical="center"/>
    </xf>
    <xf numFmtId="0" fontId="37" fillId="7" borderId="10" applyNumberFormat="0" applyAlignment="0" applyProtection="0">
      <alignment vertical="center"/>
    </xf>
    <xf numFmtId="0" fontId="37" fillId="7" borderId="10" applyNumberFormat="0" applyAlignment="0" applyProtection="0">
      <alignment vertical="center"/>
    </xf>
    <xf numFmtId="0" fontId="37" fillId="7" borderId="10" applyNumberFormat="0" applyAlignment="0" applyProtection="0">
      <alignment vertical="center"/>
    </xf>
    <xf numFmtId="0" fontId="37" fillId="7" borderId="10" applyNumberFormat="0" applyAlignment="0" applyProtection="0">
      <alignment vertical="center"/>
    </xf>
    <xf numFmtId="0" fontId="37" fillId="7" borderId="10" applyNumberFormat="0" applyAlignment="0" applyProtection="0">
      <alignment vertical="center"/>
    </xf>
    <xf numFmtId="0" fontId="37" fillId="7" borderId="10" applyNumberFormat="0" applyAlignment="0" applyProtection="0">
      <alignment vertical="center"/>
    </xf>
    <xf numFmtId="0" fontId="37" fillId="7" borderId="10" applyNumberFormat="0" applyAlignment="0" applyProtection="0">
      <alignment vertical="center"/>
    </xf>
    <xf numFmtId="0" fontId="37" fillId="7" borderId="10" applyNumberFormat="0" applyAlignment="0" applyProtection="0">
      <alignment vertical="center"/>
    </xf>
    <xf numFmtId="0" fontId="37" fillId="7" borderId="10" applyNumberFormat="0" applyAlignment="0" applyProtection="0">
      <alignment vertical="center"/>
    </xf>
    <xf numFmtId="0" fontId="37" fillId="7" borderId="10" applyNumberFormat="0" applyAlignment="0" applyProtection="0">
      <alignment vertical="center"/>
    </xf>
    <xf numFmtId="0" fontId="37" fillId="7" borderId="10" applyNumberFormat="0" applyAlignment="0" applyProtection="0">
      <alignment vertical="center"/>
    </xf>
    <xf numFmtId="0" fontId="37" fillId="7" borderId="10" applyNumberFormat="0" applyAlignment="0" applyProtection="0">
      <alignment vertical="center"/>
    </xf>
    <xf numFmtId="0" fontId="37" fillId="7" borderId="10" applyNumberFormat="0" applyAlignment="0" applyProtection="0">
      <alignment vertical="center"/>
    </xf>
    <xf numFmtId="0" fontId="37" fillId="7" borderId="10" applyNumberFormat="0" applyAlignment="0" applyProtection="0">
      <alignment vertical="center"/>
    </xf>
    <xf numFmtId="0" fontId="37" fillId="7" borderId="10" applyNumberFormat="0" applyAlignment="0" applyProtection="0">
      <alignment vertical="center"/>
    </xf>
    <xf numFmtId="0" fontId="37" fillId="7" borderId="10" applyNumberFormat="0" applyAlignment="0" applyProtection="0">
      <alignment vertical="center"/>
    </xf>
    <xf numFmtId="0" fontId="37" fillId="7" borderId="10" applyNumberFormat="0" applyAlignment="0" applyProtection="0">
      <alignment vertical="center"/>
    </xf>
    <xf numFmtId="0" fontId="37" fillId="7" borderId="10" applyNumberFormat="0" applyAlignment="0" applyProtection="0">
      <alignment vertical="center"/>
    </xf>
    <xf numFmtId="0" fontId="37" fillId="7" borderId="10" applyNumberFormat="0" applyAlignment="0" applyProtection="0">
      <alignment vertical="center"/>
    </xf>
    <xf numFmtId="0" fontId="37" fillId="7" borderId="10" applyNumberFormat="0" applyAlignment="0" applyProtection="0">
      <alignment vertical="center"/>
    </xf>
    <xf numFmtId="0" fontId="37" fillId="7" borderId="10" applyNumberFormat="0" applyAlignment="0" applyProtection="0">
      <alignment vertical="center"/>
    </xf>
    <xf numFmtId="0" fontId="37" fillId="7" borderId="10" applyNumberFormat="0" applyAlignment="0" applyProtection="0">
      <alignment vertical="center"/>
    </xf>
    <xf numFmtId="0" fontId="37" fillId="7" borderId="10" applyNumberFormat="0" applyAlignment="0" applyProtection="0">
      <alignment vertical="center"/>
    </xf>
    <xf numFmtId="0" fontId="37" fillId="7" borderId="10" applyNumberFormat="0" applyAlignment="0" applyProtection="0">
      <alignment vertical="center"/>
    </xf>
    <xf numFmtId="0" fontId="37" fillId="7" borderId="10" applyNumberFormat="0" applyAlignment="0" applyProtection="0">
      <alignment vertical="center"/>
    </xf>
    <xf numFmtId="0" fontId="37" fillId="7" borderId="10" applyNumberFormat="0" applyAlignment="0" applyProtection="0">
      <alignment vertical="center"/>
    </xf>
    <xf numFmtId="0" fontId="37" fillId="7" borderId="10" applyNumberFormat="0" applyAlignment="0" applyProtection="0">
      <alignment vertical="center"/>
    </xf>
    <xf numFmtId="0" fontId="37" fillId="7" borderId="10" applyNumberFormat="0" applyAlignment="0" applyProtection="0">
      <alignment vertical="center"/>
    </xf>
    <xf numFmtId="0" fontId="37" fillId="7" borderId="10" applyNumberFormat="0" applyAlignment="0" applyProtection="0">
      <alignment vertical="center"/>
    </xf>
    <xf numFmtId="0" fontId="37" fillId="7" borderId="10" applyNumberFormat="0" applyAlignment="0" applyProtection="0">
      <alignment vertical="center"/>
    </xf>
    <xf numFmtId="0" fontId="37" fillId="7" borderId="10" applyNumberFormat="0" applyAlignment="0" applyProtection="0">
      <alignment vertical="center"/>
    </xf>
    <xf numFmtId="0" fontId="37" fillId="7" borderId="10" applyNumberFormat="0" applyAlignment="0" applyProtection="0">
      <alignment vertical="center"/>
    </xf>
    <xf numFmtId="0" fontId="37" fillId="7" borderId="10" applyNumberFormat="0" applyAlignment="0" applyProtection="0">
      <alignment vertical="center"/>
    </xf>
    <xf numFmtId="0" fontId="37" fillId="7" borderId="10" applyNumberFormat="0" applyAlignment="0" applyProtection="0">
      <alignment vertical="center"/>
    </xf>
    <xf numFmtId="0" fontId="37" fillId="7" borderId="10" applyNumberFormat="0" applyAlignment="0" applyProtection="0">
      <alignment vertical="center"/>
    </xf>
    <xf numFmtId="0" fontId="37" fillId="7" borderId="10" applyNumberFormat="0" applyAlignment="0" applyProtection="0">
      <alignment vertical="center"/>
    </xf>
    <xf numFmtId="0" fontId="37" fillId="7" borderId="10" applyNumberFormat="0" applyAlignment="0" applyProtection="0">
      <alignment vertical="center"/>
    </xf>
    <xf numFmtId="0" fontId="37" fillId="7" borderId="10" applyNumberFormat="0" applyAlignment="0" applyProtection="0">
      <alignment vertical="center"/>
    </xf>
    <xf numFmtId="0" fontId="37" fillId="7" borderId="10" applyNumberFormat="0" applyAlignment="0" applyProtection="0">
      <alignment vertical="center"/>
    </xf>
    <xf numFmtId="0" fontId="37" fillId="7" borderId="10" applyNumberFormat="0" applyAlignment="0" applyProtection="0">
      <alignment vertical="center"/>
    </xf>
    <xf numFmtId="0" fontId="37" fillId="7" borderId="10" applyNumberFormat="0" applyAlignment="0" applyProtection="0">
      <alignment vertical="center"/>
    </xf>
    <xf numFmtId="0" fontId="37" fillId="7" borderId="10" applyNumberFormat="0" applyAlignment="0" applyProtection="0">
      <alignment vertical="center"/>
    </xf>
    <xf numFmtId="0" fontId="37" fillId="7" borderId="10" applyNumberFormat="0" applyAlignment="0" applyProtection="0">
      <alignment vertical="center"/>
    </xf>
    <xf numFmtId="0" fontId="37" fillId="7" borderId="10" applyNumberFormat="0" applyAlignment="0" applyProtection="0">
      <alignment vertical="center"/>
    </xf>
    <xf numFmtId="0" fontId="37" fillId="7" borderId="10" applyNumberFormat="0" applyAlignment="0" applyProtection="0">
      <alignment vertical="center"/>
    </xf>
    <xf numFmtId="0" fontId="37" fillId="7" borderId="10" applyNumberFormat="0" applyAlignment="0" applyProtection="0">
      <alignment vertical="center"/>
    </xf>
    <xf numFmtId="0" fontId="37" fillId="7" borderId="10" applyNumberFormat="0" applyAlignment="0" applyProtection="0">
      <alignment vertical="center"/>
    </xf>
    <xf numFmtId="0" fontId="37" fillId="7" borderId="10" applyNumberFormat="0" applyAlignment="0" applyProtection="0">
      <alignment vertical="center"/>
    </xf>
    <xf numFmtId="0" fontId="37" fillId="7" borderId="10" applyNumberFormat="0" applyAlignment="0" applyProtection="0">
      <alignment vertical="center"/>
    </xf>
    <xf numFmtId="0" fontId="37" fillId="7" borderId="10" applyNumberFormat="0" applyAlignment="0" applyProtection="0">
      <alignment vertical="center"/>
    </xf>
    <xf numFmtId="0" fontId="37" fillId="7" borderId="10" applyNumberFormat="0" applyAlignment="0" applyProtection="0">
      <alignment vertical="center"/>
    </xf>
    <xf numFmtId="0" fontId="37" fillId="7" borderId="10" applyNumberFormat="0" applyAlignment="0" applyProtection="0">
      <alignment vertical="center"/>
    </xf>
    <xf numFmtId="0" fontId="37" fillId="7" borderId="10" applyNumberFormat="0" applyAlignment="0" applyProtection="0">
      <alignment vertical="center"/>
    </xf>
    <xf numFmtId="0" fontId="37" fillId="7" borderId="10" applyNumberFormat="0" applyAlignment="0" applyProtection="0">
      <alignment vertical="center"/>
    </xf>
    <xf numFmtId="0" fontId="37" fillId="7" borderId="10" applyNumberFormat="0" applyAlignment="0" applyProtection="0">
      <alignment vertical="center"/>
    </xf>
    <xf numFmtId="0" fontId="37" fillId="7" borderId="10" applyNumberFormat="0" applyAlignment="0" applyProtection="0">
      <alignment vertical="center"/>
    </xf>
    <xf numFmtId="0" fontId="37" fillId="7" borderId="10" applyNumberFormat="0" applyAlignment="0" applyProtection="0">
      <alignment vertical="center"/>
    </xf>
    <xf numFmtId="0" fontId="37" fillId="7" borderId="10" applyNumberFormat="0" applyAlignment="0" applyProtection="0">
      <alignment vertical="center"/>
    </xf>
    <xf numFmtId="0" fontId="37" fillId="7" borderId="10" applyNumberFormat="0" applyAlignment="0" applyProtection="0">
      <alignment vertical="center"/>
    </xf>
    <xf numFmtId="0" fontId="37" fillId="7" borderId="10" applyNumberFormat="0" applyAlignment="0" applyProtection="0">
      <alignment vertical="center"/>
    </xf>
    <xf numFmtId="0" fontId="37" fillId="7" borderId="10" applyNumberFormat="0" applyAlignment="0" applyProtection="0">
      <alignment vertical="center"/>
    </xf>
    <xf numFmtId="0" fontId="37" fillId="7" borderId="10" applyNumberFormat="0" applyAlignment="0" applyProtection="0">
      <alignment vertical="center"/>
    </xf>
    <xf numFmtId="0" fontId="37" fillId="7" borderId="10" applyNumberFormat="0" applyAlignment="0" applyProtection="0">
      <alignment vertical="center"/>
    </xf>
    <xf numFmtId="0" fontId="37" fillId="7" borderId="10" applyNumberFormat="0" applyAlignment="0" applyProtection="0">
      <alignment vertical="center"/>
    </xf>
    <xf numFmtId="0" fontId="37" fillId="7" borderId="10" applyNumberFormat="0" applyAlignment="0" applyProtection="0">
      <alignment vertical="center"/>
    </xf>
    <xf numFmtId="0" fontId="37" fillId="7" borderId="10" applyNumberFormat="0" applyAlignment="0" applyProtection="0">
      <alignment vertical="center"/>
    </xf>
    <xf numFmtId="0" fontId="37" fillId="7" borderId="10" applyNumberFormat="0" applyAlignment="0" applyProtection="0">
      <alignment vertical="center"/>
    </xf>
    <xf numFmtId="0" fontId="37" fillId="7" borderId="10" applyNumberFormat="0" applyAlignment="0" applyProtection="0">
      <alignment vertical="center"/>
    </xf>
    <xf numFmtId="0" fontId="37" fillId="7" borderId="10" applyNumberFormat="0" applyAlignment="0" applyProtection="0">
      <alignment vertical="center"/>
    </xf>
    <xf numFmtId="0" fontId="37" fillId="7" borderId="10" applyNumberFormat="0" applyAlignment="0" applyProtection="0">
      <alignment vertical="center"/>
    </xf>
    <xf numFmtId="0" fontId="37" fillId="7" borderId="10" applyNumberFormat="0" applyAlignment="0" applyProtection="0">
      <alignment vertical="center"/>
    </xf>
    <xf numFmtId="0" fontId="37" fillId="7" borderId="10" applyNumberFormat="0" applyAlignment="0" applyProtection="0">
      <alignment vertical="center"/>
    </xf>
    <xf numFmtId="0" fontId="37" fillId="7" borderId="10" applyNumberFormat="0" applyAlignment="0" applyProtection="0">
      <alignment vertical="center"/>
    </xf>
    <xf numFmtId="0" fontId="37" fillId="7" borderId="10" applyNumberFormat="0" applyAlignment="0" applyProtection="0">
      <alignment vertical="center"/>
    </xf>
    <xf numFmtId="0" fontId="37" fillId="7" borderId="10" applyNumberFormat="0" applyAlignment="0" applyProtection="0">
      <alignment vertical="center"/>
    </xf>
    <xf numFmtId="0" fontId="37" fillId="7" borderId="10" applyNumberFormat="0" applyAlignment="0" applyProtection="0">
      <alignment vertical="center"/>
    </xf>
    <xf numFmtId="0" fontId="37" fillId="7" borderId="10" applyNumberFormat="0" applyAlignment="0" applyProtection="0">
      <alignment vertical="center"/>
    </xf>
    <xf numFmtId="0" fontId="37" fillId="7" borderId="10" applyNumberFormat="0" applyAlignment="0" applyProtection="0">
      <alignment vertical="center"/>
    </xf>
    <xf numFmtId="0" fontId="37" fillId="7" borderId="10" applyNumberFormat="0" applyAlignment="0" applyProtection="0">
      <alignment vertical="center"/>
    </xf>
    <xf numFmtId="0" fontId="37" fillId="7" borderId="10" applyNumberFormat="0" applyAlignment="0" applyProtection="0">
      <alignment vertical="center"/>
    </xf>
    <xf numFmtId="0" fontId="37" fillId="7" borderId="10" applyNumberFormat="0" applyAlignment="0" applyProtection="0">
      <alignment vertical="center"/>
    </xf>
    <xf numFmtId="0" fontId="37" fillId="7" borderId="10" applyNumberFormat="0" applyAlignment="0" applyProtection="0">
      <alignment vertical="center"/>
    </xf>
    <xf numFmtId="0" fontId="37" fillId="7" borderId="10" applyNumberFormat="0" applyAlignment="0" applyProtection="0">
      <alignment vertical="center"/>
    </xf>
    <xf numFmtId="0" fontId="37" fillId="7" borderId="10" applyNumberFormat="0" applyAlignment="0" applyProtection="0">
      <alignment vertical="center"/>
    </xf>
    <xf numFmtId="0" fontId="37" fillId="7" borderId="10" applyNumberFormat="0" applyAlignment="0" applyProtection="0">
      <alignment vertical="center"/>
    </xf>
    <xf numFmtId="0" fontId="37" fillId="7" borderId="10" applyNumberFormat="0" applyAlignment="0" applyProtection="0">
      <alignment vertical="center"/>
    </xf>
    <xf numFmtId="0" fontId="37" fillId="7" borderId="10" applyNumberFormat="0" applyAlignment="0" applyProtection="0">
      <alignment vertical="center"/>
    </xf>
    <xf numFmtId="0" fontId="37" fillId="7" borderId="10" applyNumberFormat="0" applyAlignment="0" applyProtection="0">
      <alignment vertical="center"/>
    </xf>
    <xf numFmtId="0" fontId="37" fillId="7" borderId="10" applyNumberFormat="0" applyAlignment="0" applyProtection="0">
      <alignment vertical="center"/>
    </xf>
    <xf numFmtId="0" fontId="37" fillId="7" borderId="10" applyNumberFormat="0" applyAlignment="0" applyProtection="0">
      <alignment vertical="center"/>
    </xf>
    <xf numFmtId="0" fontId="37" fillId="7" borderId="10" applyNumberFormat="0" applyAlignment="0" applyProtection="0">
      <alignment vertical="center"/>
    </xf>
    <xf numFmtId="0" fontId="37" fillId="7" borderId="10" applyNumberFormat="0" applyAlignment="0" applyProtection="0">
      <alignment vertical="center"/>
    </xf>
    <xf numFmtId="0" fontId="37" fillId="7" borderId="10" applyNumberFormat="0" applyAlignment="0" applyProtection="0">
      <alignment vertical="center"/>
    </xf>
    <xf numFmtId="0" fontId="37" fillId="7" borderId="10" applyNumberFormat="0" applyAlignment="0" applyProtection="0">
      <alignment vertical="center"/>
    </xf>
    <xf numFmtId="0" fontId="37" fillId="7" borderId="10" applyNumberFormat="0" applyAlignment="0" applyProtection="0">
      <alignment vertical="center"/>
    </xf>
    <xf numFmtId="0" fontId="37" fillId="7" borderId="10" applyNumberFormat="0" applyAlignment="0" applyProtection="0">
      <alignment vertical="center"/>
    </xf>
    <xf numFmtId="0" fontId="37" fillId="7" borderId="10" applyNumberFormat="0" applyAlignment="0" applyProtection="0">
      <alignment vertical="center"/>
    </xf>
    <xf numFmtId="0" fontId="37" fillId="7" borderId="10" applyNumberFormat="0" applyAlignment="0" applyProtection="0">
      <alignment vertical="center"/>
    </xf>
    <xf numFmtId="0" fontId="37" fillId="7" borderId="10" applyNumberFormat="0" applyAlignment="0" applyProtection="0">
      <alignment vertical="center"/>
    </xf>
    <xf numFmtId="0" fontId="37" fillId="7" borderId="10" applyNumberFormat="0" applyAlignment="0" applyProtection="0">
      <alignment vertical="center"/>
    </xf>
    <xf numFmtId="0" fontId="37" fillId="7" borderId="10" applyNumberFormat="0" applyAlignment="0" applyProtection="0">
      <alignment vertical="center"/>
    </xf>
    <xf numFmtId="0" fontId="37" fillId="7" borderId="10" applyNumberFormat="0" applyAlignment="0" applyProtection="0">
      <alignment vertical="center"/>
    </xf>
    <xf numFmtId="0" fontId="37" fillId="7" borderId="10" applyNumberFormat="0" applyAlignment="0" applyProtection="0">
      <alignment vertical="center"/>
    </xf>
    <xf numFmtId="0" fontId="37" fillId="7" borderId="10" applyNumberFormat="0" applyAlignment="0" applyProtection="0">
      <alignment vertical="center"/>
    </xf>
    <xf numFmtId="0" fontId="37" fillId="7" borderId="10" applyNumberFormat="0" applyAlignment="0" applyProtection="0">
      <alignment vertical="center"/>
    </xf>
    <xf numFmtId="0" fontId="37" fillId="7" borderId="10" applyNumberFormat="0" applyAlignment="0" applyProtection="0">
      <alignment vertical="center"/>
    </xf>
    <xf numFmtId="0" fontId="37" fillId="7" borderId="10" applyNumberFormat="0" applyAlignment="0" applyProtection="0">
      <alignment vertical="center"/>
    </xf>
    <xf numFmtId="0" fontId="37" fillId="7" borderId="10" applyNumberFormat="0" applyAlignment="0" applyProtection="0">
      <alignment vertical="center"/>
    </xf>
    <xf numFmtId="0" fontId="37" fillId="7" borderId="10" applyNumberFormat="0" applyAlignment="0" applyProtection="0">
      <alignment vertical="center"/>
    </xf>
    <xf numFmtId="0" fontId="37" fillId="7" borderId="10" applyNumberFormat="0" applyAlignment="0" applyProtection="0">
      <alignment vertical="center"/>
    </xf>
    <xf numFmtId="0" fontId="37" fillId="7" borderId="10" applyNumberFormat="0" applyAlignment="0" applyProtection="0">
      <alignment vertical="center"/>
    </xf>
    <xf numFmtId="0" fontId="37" fillId="7" borderId="10" applyNumberFormat="0" applyAlignment="0" applyProtection="0">
      <alignment vertical="center"/>
    </xf>
    <xf numFmtId="0" fontId="37" fillId="7" borderId="10" applyNumberFormat="0" applyAlignment="0" applyProtection="0">
      <alignment vertical="center"/>
    </xf>
    <xf numFmtId="0" fontId="37" fillId="7" borderId="10" applyNumberFormat="0" applyAlignment="0" applyProtection="0">
      <alignment vertical="center"/>
    </xf>
    <xf numFmtId="0" fontId="37" fillId="7" borderId="10" applyNumberFormat="0" applyAlignment="0" applyProtection="0">
      <alignment vertical="center"/>
    </xf>
    <xf numFmtId="0" fontId="37" fillId="7" borderId="10" applyNumberFormat="0" applyAlignment="0" applyProtection="0">
      <alignment vertical="center"/>
    </xf>
    <xf numFmtId="0" fontId="37" fillId="7" borderId="10" applyNumberFormat="0" applyAlignment="0" applyProtection="0">
      <alignment vertical="center"/>
    </xf>
    <xf numFmtId="0" fontId="37" fillId="7" borderId="10" applyNumberFormat="0" applyAlignment="0" applyProtection="0">
      <alignment vertical="center"/>
    </xf>
    <xf numFmtId="0" fontId="37" fillId="7" borderId="10" applyNumberFormat="0" applyAlignment="0" applyProtection="0">
      <alignment vertical="center"/>
    </xf>
    <xf numFmtId="0" fontId="37" fillId="7" borderId="10" applyNumberFormat="0" applyAlignment="0" applyProtection="0">
      <alignment vertical="center"/>
    </xf>
    <xf numFmtId="0" fontId="37" fillId="7" borderId="10" applyNumberFormat="0" applyAlignment="0" applyProtection="0">
      <alignment vertical="center"/>
    </xf>
    <xf numFmtId="0" fontId="37" fillId="7" borderId="10" applyNumberFormat="0" applyAlignment="0" applyProtection="0">
      <alignment vertical="center"/>
    </xf>
    <xf numFmtId="0" fontId="37" fillId="7" borderId="10" applyNumberFormat="0" applyAlignment="0" applyProtection="0">
      <alignment vertical="center"/>
    </xf>
    <xf numFmtId="0" fontId="37" fillId="7" borderId="10" applyNumberFormat="0" applyAlignment="0" applyProtection="0">
      <alignment vertical="center"/>
    </xf>
    <xf numFmtId="0" fontId="37" fillId="7" borderId="10" applyNumberFormat="0" applyAlignment="0" applyProtection="0">
      <alignment vertical="center"/>
    </xf>
    <xf numFmtId="0" fontId="37" fillId="7" borderId="10" applyNumberFormat="0" applyAlignment="0" applyProtection="0">
      <alignment vertical="center"/>
    </xf>
    <xf numFmtId="0" fontId="37" fillId="7" borderId="10" applyNumberFormat="0" applyAlignment="0" applyProtection="0">
      <alignment vertical="center"/>
    </xf>
    <xf numFmtId="0" fontId="37" fillId="7" borderId="10" applyNumberFormat="0" applyAlignment="0" applyProtection="0">
      <alignment vertical="center"/>
    </xf>
    <xf numFmtId="0" fontId="37" fillId="7" borderId="10" applyNumberFormat="0" applyAlignment="0" applyProtection="0">
      <alignment vertical="center"/>
    </xf>
    <xf numFmtId="0" fontId="37" fillId="7" borderId="10" applyNumberFormat="0" applyAlignment="0" applyProtection="0">
      <alignment vertical="center"/>
    </xf>
    <xf numFmtId="0" fontId="37" fillId="7" borderId="10" applyNumberFormat="0" applyAlignment="0" applyProtection="0">
      <alignment vertical="center"/>
    </xf>
    <xf numFmtId="0" fontId="37" fillId="7" borderId="10" applyNumberFormat="0" applyAlignment="0" applyProtection="0">
      <alignment vertical="center"/>
    </xf>
    <xf numFmtId="0" fontId="37" fillId="7" borderId="10" applyNumberFormat="0" applyAlignment="0" applyProtection="0">
      <alignment vertical="center"/>
    </xf>
    <xf numFmtId="0" fontId="37" fillId="7" borderId="10" applyNumberFormat="0" applyAlignment="0" applyProtection="0">
      <alignment vertical="center"/>
    </xf>
    <xf numFmtId="0" fontId="37" fillId="7" borderId="10" applyNumberFormat="0" applyAlignment="0" applyProtection="0">
      <alignment vertical="center"/>
    </xf>
    <xf numFmtId="0" fontId="37" fillId="7" borderId="10" applyNumberFormat="0" applyAlignment="0" applyProtection="0">
      <alignment vertical="center"/>
    </xf>
    <xf numFmtId="0" fontId="37" fillId="7" borderId="10" applyNumberFormat="0" applyAlignment="0" applyProtection="0">
      <alignment vertical="center"/>
    </xf>
    <xf numFmtId="0" fontId="37" fillId="7" borderId="10" applyNumberFormat="0" applyAlignment="0" applyProtection="0">
      <alignment vertical="center"/>
    </xf>
    <xf numFmtId="0" fontId="37" fillId="7" borderId="10" applyNumberFormat="0" applyAlignment="0" applyProtection="0">
      <alignment vertical="center"/>
    </xf>
    <xf numFmtId="0" fontId="37" fillId="7" borderId="10" applyNumberFormat="0" applyAlignment="0" applyProtection="0">
      <alignment vertical="center"/>
    </xf>
    <xf numFmtId="0" fontId="37" fillId="7" borderId="10" applyNumberFormat="0" applyAlignment="0" applyProtection="0">
      <alignment vertical="center"/>
    </xf>
    <xf numFmtId="0" fontId="37" fillId="7" borderId="10" applyNumberFormat="0" applyAlignment="0" applyProtection="0">
      <alignment vertical="center"/>
    </xf>
    <xf numFmtId="0" fontId="37" fillId="7" borderId="10" applyNumberFormat="0" applyAlignment="0" applyProtection="0">
      <alignment vertical="center"/>
    </xf>
    <xf numFmtId="0" fontId="37" fillId="7" borderId="10" applyNumberFormat="0" applyAlignment="0" applyProtection="0">
      <alignment vertical="center"/>
    </xf>
    <xf numFmtId="0" fontId="37" fillId="7" borderId="10" applyNumberFormat="0" applyAlignment="0" applyProtection="0">
      <alignment vertical="center"/>
    </xf>
    <xf numFmtId="0" fontId="37" fillId="7" borderId="10" applyNumberFormat="0" applyAlignment="0" applyProtection="0">
      <alignment vertical="center"/>
    </xf>
    <xf numFmtId="0" fontId="37" fillId="7" borderId="10" applyNumberFormat="0" applyAlignment="0" applyProtection="0">
      <alignment vertical="center"/>
    </xf>
    <xf numFmtId="0" fontId="37" fillId="7" borderId="10" applyNumberFormat="0" applyAlignment="0" applyProtection="0">
      <alignment vertical="center"/>
    </xf>
    <xf numFmtId="0" fontId="37" fillId="7" borderId="10" applyNumberFormat="0" applyAlignment="0" applyProtection="0">
      <alignment vertical="center"/>
    </xf>
    <xf numFmtId="0" fontId="37" fillId="7" borderId="10" applyNumberFormat="0" applyAlignment="0" applyProtection="0">
      <alignment vertical="center"/>
    </xf>
    <xf numFmtId="0" fontId="37" fillId="7" borderId="10" applyNumberFormat="0" applyAlignment="0" applyProtection="0">
      <alignment vertical="center"/>
    </xf>
    <xf numFmtId="0" fontId="37" fillId="7" borderId="10" applyNumberFormat="0" applyAlignment="0" applyProtection="0">
      <alignment vertical="center"/>
    </xf>
    <xf numFmtId="0" fontId="37" fillId="7" borderId="10" applyNumberFormat="0" applyAlignment="0" applyProtection="0">
      <alignment vertical="center"/>
    </xf>
    <xf numFmtId="0" fontId="37" fillId="7" borderId="10" applyNumberFormat="0" applyAlignment="0" applyProtection="0">
      <alignment vertical="center"/>
    </xf>
    <xf numFmtId="0" fontId="37" fillId="7" borderId="10" applyNumberFormat="0" applyAlignment="0" applyProtection="0">
      <alignment vertical="center"/>
    </xf>
    <xf numFmtId="0" fontId="37" fillId="7" borderId="10" applyNumberFormat="0" applyAlignment="0" applyProtection="0">
      <alignment vertical="center"/>
    </xf>
    <xf numFmtId="0" fontId="37" fillId="7" borderId="10" applyNumberFormat="0" applyAlignment="0" applyProtection="0">
      <alignment vertical="center"/>
    </xf>
    <xf numFmtId="0" fontId="37" fillId="7" borderId="10" applyNumberFormat="0" applyAlignment="0" applyProtection="0">
      <alignment vertical="center"/>
    </xf>
    <xf numFmtId="0" fontId="37" fillId="7" borderId="10" applyNumberFormat="0" applyAlignment="0" applyProtection="0">
      <alignment vertical="center"/>
    </xf>
    <xf numFmtId="0" fontId="37" fillId="7" borderId="10" applyNumberFormat="0" applyAlignment="0" applyProtection="0">
      <alignment vertical="center"/>
    </xf>
    <xf numFmtId="0" fontId="37" fillId="7" borderId="10" applyNumberFormat="0" applyAlignment="0" applyProtection="0">
      <alignment vertical="center"/>
    </xf>
    <xf numFmtId="0" fontId="37" fillId="7" borderId="10" applyNumberFormat="0" applyAlignment="0" applyProtection="0">
      <alignment vertical="center"/>
    </xf>
    <xf numFmtId="0" fontId="37" fillId="7" borderId="10" applyNumberFormat="0" applyAlignment="0" applyProtection="0">
      <alignment vertical="center"/>
    </xf>
    <xf numFmtId="0" fontId="37" fillId="7" borderId="10" applyNumberFormat="0" applyAlignment="0" applyProtection="0">
      <alignment vertical="center"/>
    </xf>
    <xf numFmtId="0" fontId="37" fillId="7" borderId="10" applyNumberFormat="0" applyAlignment="0" applyProtection="0">
      <alignment vertical="center"/>
    </xf>
    <xf numFmtId="0" fontId="37" fillId="7" borderId="10" applyNumberFormat="0" applyAlignment="0" applyProtection="0">
      <alignment vertical="center"/>
    </xf>
    <xf numFmtId="0" fontId="37" fillId="7" borderId="10" applyNumberFormat="0" applyAlignment="0" applyProtection="0">
      <alignment vertical="center"/>
    </xf>
    <xf numFmtId="0" fontId="37" fillId="7" borderId="10" applyNumberFormat="0" applyAlignment="0" applyProtection="0">
      <alignment vertical="center"/>
    </xf>
    <xf numFmtId="0" fontId="37" fillId="7" borderId="10" applyNumberFormat="0" applyAlignment="0" applyProtection="0">
      <alignment vertical="center"/>
    </xf>
    <xf numFmtId="0" fontId="37" fillId="7" borderId="10" applyNumberFormat="0" applyAlignment="0" applyProtection="0">
      <alignment vertical="center"/>
    </xf>
    <xf numFmtId="0" fontId="37" fillId="7" borderId="10" applyNumberFormat="0" applyAlignment="0" applyProtection="0">
      <alignment vertical="center"/>
    </xf>
    <xf numFmtId="0" fontId="37" fillId="7" borderId="10" applyNumberFormat="0" applyAlignment="0" applyProtection="0">
      <alignment vertical="center"/>
    </xf>
    <xf numFmtId="0" fontId="37" fillId="7" borderId="10" applyNumberFormat="0" applyAlignment="0" applyProtection="0">
      <alignment vertical="center"/>
    </xf>
    <xf numFmtId="0" fontId="37" fillId="7" borderId="10" applyNumberFormat="0" applyAlignment="0" applyProtection="0">
      <alignment vertical="center"/>
    </xf>
    <xf numFmtId="0" fontId="37" fillId="7" borderId="10" applyNumberFormat="0" applyAlignment="0" applyProtection="0">
      <alignment vertical="center"/>
    </xf>
    <xf numFmtId="0" fontId="37" fillId="7" borderId="10" applyNumberFormat="0" applyAlignment="0" applyProtection="0">
      <alignment vertical="center"/>
    </xf>
    <xf numFmtId="0" fontId="37" fillId="7" borderId="10" applyNumberFormat="0" applyAlignment="0" applyProtection="0">
      <alignment vertical="center"/>
    </xf>
    <xf numFmtId="0" fontId="37" fillId="7" borderId="10" applyNumberFormat="0" applyAlignment="0" applyProtection="0">
      <alignment vertical="center"/>
    </xf>
    <xf numFmtId="0" fontId="37" fillId="7" borderId="10" applyNumberFormat="0" applyAlignment="0" applyProtection="0">
      <alignment vertical="center"/>
    </xf>
    <xf numFmtId="0" fontId="37" fillId="7" borderId="10" applyNumberFormat="0" applyAlignment="0" applyProtection="0">
      <alignment vertical="center"/>
    </xf>
    <xf numFmtId="0" fontId="37" fillId="7" borderId="10" applyNumberFormat="0" applyAlignment="0" applyProtection="0">
      <alignment vertical="center"/>
    </xf>
    <xf numFmtId="0" fontId="37" fillId="7" borderId="10" applyNumberFormat="0" applyAlignment="0" applyProtection="0">
      <alignment vertical="center"/>
    </xf>
    <xf numFmtId="0" fontId="37" fillId="7" borderId="10" applyNumberFormat="0" applyAlignment="0" applyProtection="0">
      <alignment vertical="center"/>
    </xf>
    <xf numFmtId="0" fontId="37" fillId="7" borderId="10" applyNumberFormat="0" applyAlignment="0" applyProtection="0">
      <alignment vertical="center"/>
    </xf>
    <xf numFmtId="0" fontId="37" fillId="7" borderId="10" applyNumberFormat="0" applyAlignment="0" applyProtection="0">
      <alignment vertical="center"/>
    </xf>
    <xf numFmtId="0" fontId="37" fillId="7" borderId="10" applyNumberFormat="0" applyAlignment="0" applyProtection="0">
      <alignment vertical="center"/>
    </xf>
    <xf numFmtId="0" fontId="37" fillId="7" borderId="10" applyNumberFormat="0" applyAlignment="0" applyProtection="0">
      <alignment vertical="center"/>
    </xf>
    <xf numFmtId="0" fontId="37" fillId="7" borderId="10" applyNumberFormat="0" applyAlignment="0" applyProtection="0">
      <alignment vertical="center"/>
    </xf>
    <xf numFmtId="0" fontId="37" fillId="7" borderId="10" applyNumberFormat="0" applyAlignment="0" applyProtection="0">
      <alignment vertical="center"/>
    </xf>
    <xf numFmtId="0" fontId="37" fillId="7" borderId="10" applyNumberFormat="0" applyAlignment="0" applyProtection="0">
      <alignment vertical="center"/>
    </xf>
    <xf numFmtId="0" fontId="37" fillId="7" borderId="10" applyNumberFormat="0" applyAlignment="0" applyProtection="0">
      <alignment vertical="center"/>
    </xf>
    <xf numFmtId="0" fontId="37" fillId="7" borderId="10" applyNumberFormat="0" applyAlignment="0" applyProtection="0">
      <alignment vertical="center"/>
    </xf>
    <xf numFmtId="0" fontId="37" fillId="7" borderId="10" applyNumberFormat="0" applyAlignment="0" applyProtection="0">
      <alignment vertical="center"/>
    </xf>
    <xf numFmtId="0" fontId="37" fillId="7" borderId="10" applyNumberFormat="0" applyAlignment="0" applyProtection="0">
      <alignment vertical="center"/>
    </xf>
    <xf numFmtId="0" fontId="37" fillId="7" borderId="10" applyNumberFormat="0" applyAlignment="0" applyProtection="0">
      <alignment vertical="center"/>
    </xf>
    <xf numFmtId="0" fontId="37" fillId="7" borderId="10" applyNumberFormat="0" applyAlignment="0" applyProtection="0">
      <alignment vertical="center"/>
    </xf>
    <xf numFmtId="0" fontId="37" fillId="7" borderId="10" applyNumberFormat="0" applyAlignment="0" applyProtection="0">
      <alignment vertical="center"/>
    </xf>
    <xf numFmtId="0" fontId="37" fillId="7" borderId="10" applyNumberFormat="0" applyAlignment="0" applyProtection="0">
      <alignment vertical="center"/>
    </xf>
    <xf numFmtId="0" fontId="37" fillId="7" borderId="10" applyNumberFormat="0" applyAlignment="0" applyProtection="0">
      <alignment vertical="center"/>
    </xf>
    <xf numFmtId="0" fontId="37" fillId="7" borderId="10" applyNumberFormat="0" applyAlignment="0" applyProtection="0">
      <alignment vertical="center"/>
    </xf>
    <xf numFmtId="0" fontId="37" fillId="7" borderId="10" applyNumberFormat="0" applyAlignment="0" applyProtection="0">
      <alignment vertical="center"/>
    </xf>
    <xf numFmtId="0" fontId="37" fillId="7" borderId="10" applyNumberFormat="0" applyAlignment="0" applyProtection="0">
      <alignment vertical="center"/>
    </xf>
    <xf numFmtId="0" fontId="37" fillId="7" borderId="10" applyNumberFormat="0" applyAlignment="0" applyProtection="0">
      <alignment vertical="center"/>
    </xf>
    <xf numFmtId="0" fontId="37" fillId="7" borderId="10" applyNumberFormat="0" applyAlignment="0" applyProtection="0">
      <alignment vertical="center"/>
    </xf>
    <xf numFmtId="0" fontId="37" fillId="7" borderId="10" applyNumberFormat="0" applyAlignment="0" applyProtection="0">
      <alignment vertical="center"/>
    </xf>
    <xf numFmtId="0" fontId="37" fillId="7" borderId="10" applyNumberFormat="0" applyAlignment="0" applyProtection="0">
      <alignment vertical="center"/>
    </xf>
    <xf numFmtId="0" fontId="37" fillId="7" borderId="10" applyNumberFormat="0" applyAlignment="0" applyProtection="0">
      <alignment vertical="center"/>
    </xf>
    <xf numFmtId="0" fontId="37" fillId="7" borderId="10" applyNumberFormat="0" applyAlignment="0" applyProtection="0">
      <alignment vertical="center"/>
    </xf>
    <xf numFmtId="0" fontId="37" fillId="7" borderId="10" applyNumberFormat="0" applyAlignment="0" applyProtection="0">
      <alignment vertical="center"/>
    </xf>
    <xf numFmtId="0" fontId="37" fillId="7" borderId="10" applyNumberFormat="0" applyAlignment="0" applyProtection="0">
      <alignment vertical="center"/>
    </xf>
    <xf numFmtId="0" fontId="37" fillId="7" borderId="10" applyNumberFormat="0" applyAlignment="0" applyProtection="0">
      <alignment vertical="center"/>
    </xf>
    <xf numFmtId="0" fontId="37" fillId="7" borderId="10" applyNumberFormat="0" applyAlignment="0" applyProtection="0">
      <alignment vertical="center"/>
    </xf>
    <xf numFmtId="0" fontId="37" fillId="7" borderId="10" applyNumberFormat="0" applyAlignment="0" applyProtection="0">
      <alignment vertical="center"/>
    </xf>
    <xf numFmtId="0" fontId="37" fillId="7" borderId="10" applyNumberFormat="0" applyAlignment="0" applyProtection="0">
      <alignment vertical="center"/>
    </xf>
    <xf numFmtId="0" fontId="37" fillId="7" borderId="10" applyNumberFormat="0" applyAlignment="0" applyProtection="0">
      <alignment vertical="center"/>
    </xf>
    <xf numFmtId="0" fontId="37" fillId="7" borderId="10" applyNumberFormat="0" applyAlignment="0" applyProtection="0">
      <alignment vertical="center"/>
    </xf>
    <xf numFmtId="0" fontId="37" fillId="7" borderId="10" applyNumberFormat="0" applyAlignment="0" applyProtection="0">
      <alignment vertical="center"/>
    </xf>
    <xf numFmtId="0" fontId="37" fillId="7" borderId="10" applyNumberFormat="0" applyAlignment="0" applyProtection="0">
      <alignment vertical="center"/>
    </xf>
    <xf numFmtId="0" fontId="37" fillId="7" borderId="10" applyNumberFormat="0" applyAlignment="0" applyProtection="0">
      <alignment vertical="center"/>
    </xf>
    <xf numFmtId="0" fontId="37" fillId="7" borderId="10" applyNumberFormat="0" applyAlignment="0" applyProtection="0">
      <alignment vertical="center"/>
    </xf>
    <xf numFmtId="0" fontId="37" fillId="7" borderId="10" applyNumberFormat="0" applyAlignment="0" applyProtection="0">
      <alignment vertical="center"/>
    </xf>
    <xf numFmtId="0" fontId="37" fillId="7" borderId="10" applyNumberFormat="0" applyAlignment="0" applyProtection="0">
      <alignment vertical="center"/>
    </xf>
    <xf numFmtId="0" fontId="37" fillId="7" borderId="10" applyNumberFormat="0" applyAlignment="0" applyProtection="0">
      <alignment vertical="center"/>
    </xf>
    <xf numFmtId="0" fontId="37" fillId="7" borderId="10" applyNumberFormat="0" applyAlignment="0" applyProtection="0">
      <alignment vertical="center"/>
    </xf>
    <xf numFmtId="0" fontId="37" fillId="7" borderId="10" applyNumberFormat="0" applyAlignment="0" applyProtection="0">
      <alignment vertical="center"/>
    </xf>
    <xf numFmtId="0" fontId="37" fillId="7" borderId="10" applyNumberFormat="0" applyAlignment="0" applyProtection="0">
      <alignment vertical="center"/>
    </xf>
    <xf numFmtId="0" fontId="37" fillId="7" borderId="10" applyNumberFormat="0" applyAlignment="0" applyProtection="0">
      <alignment vertical="center"/>
    </xf>
    <xf numFmtId="0" fontId="37" fillId="7" borderId="10" applyNumberFormat="0" applyAlignment="0" applyProtection="0">
      <alignment vertical="center"/>
    </xf>
    <xf numFmtId="0" fontId="37" fillId="7" borderId="10" applyNumberFormat="0" applyAlignment="0" applyProtection="0">
      <alignment vertical="center"/>
    </xf>
    <xf numFmtId="0" fontId="37" fillId="7" borderId="10" applyNumberFormat="0" applyAlignment="0" applyProtection="0">
      <alignment vertical="center"/>
    </xf>
    <xf numFmtId="0" fontId="37" fillId="7" borderId="10" applyNumberFormat="0" applyAlignment="0" applyProtection="0">
      <alignment vertical="center"/>
    </xf>
    <xf numFmtId="0" fontId="37" fillId="7" borderId="10" applyNumberFormat="0" applyAlignment="0" applyProtection="0">
      <alignment vertical="center"/>
    </xf>
    <xf numFmtId="0" fontId="37" fillId="7" borderId="10" applyNumberFormat="0" applyAlignment="0" applyProtection="0">
      <alignment vertical="center"/>
    </xf>
    <xf numFmtId="0" fontId="37" fillId="7" borderId="10" applyNumberFormat="0" applyAlignment="0" applyProtection="0">
      <alignment vertical="center"/>
    </xf>
    <xf numFmtId="0" fontId="37" fillId="7" borderId="10" applyNumberFormat="0" applyAlignment="0" applyProtection="0">
      <alignment vertical="center"/>
    </xf>
    <xf numFmtId="0" fontId="37" fillId="7" borderId="10" applyNumberFormat="0" applyAlignment="0" applyProtection="0">
      <alignment vertical="center"/>
    </xf>
    <xf numFmtId="0" fontId="37" fillId="7" borderId="10" applyNumberFormat="0" applyAlignment="0" applyProtection="0">
      <alignment vertical="center"/>
    </xf>
    <xf numFmtId="0" fontId="37" fillId="7" borderId="10" applyNumberFormat="0" applyAlignment="0" applyProtection="0">
      <alignment vertical="center"/>
    </xf>
    <xf numFmtId="0" fontId="37" fillId="7" borderId="10" applyNumberFormat="0" applyAlignment="0" applyProtection="0">
      <alignment vertical="center"/>
    </xf>
    <xf numFmtId="0" fontId="37" fillId="7" borderId="10" applyNumberFormat="0" applyAlignment="0" applyProtection="0">
      <alignment vertical="center"/>
    </xf>
    <xf numFmtId="0" fontId="37" fillId="7" borderId="10" applyNumberFormat="0" applyAlignment="0" applyProtection="0">
      <alignment vertical="center"/>
    </xf>
    <xf numFmtId="0" fontId="37" fillId="7" borderId="10" applyNumberFormat="0" applyAlignment="0" applyProtection="0">
      <alignment vertical="center"/>
    </xf>
    <xf numFmtId="0" fontId="37" fillId="7" borderId="10" applyNumberFormat="0" applyAlignment="0" applyProtection="0">
      <alignment vertical="center"/>
    </xf>
    <xf numFmtId="0" fontId="37" fillId="7" borderId="10" applyNumberFormat="0" applyAlignment="0" applyProtection="0">
      <alignment vertical="center"/>
    </xf>
    <xf numFmtId="0" fontId="37" fillId="7" borderId="10" applyNumberFormat="0" applyAlignment="0" applyProtection="0">
      <alignment vertical="center"/>
    </xf>
    <xf numFmtId="0" fontId="37" fillId="7" borderId="10" applyNumberFormat="0" applyAlignment="0" applyProtection="0">
      <alignment vertical="center"/>
    </xf>
    <xf numFmtId="0" fontId="37" fillId="7" borderId="10" applyNumberFormat="0" applyAlignment="0" applyProtection="0">
      <alignment vertical="center"/>
    </xf>
    <xf numFmtId="0" fontId="37" fillId="7" borderId="10" applyNumberFormat="0" applyAlignment="0" applyProtection="0">
      <alignment vertical="center"/>
    </xf>
    <xf numFmtId="0" fontId="37" fillId="7" borderId="10" applyNumberFormat="0" applyAlignment="0" applyProtection="0">
      <alignment vertical="center"/>
    </xf>
    <xf numFmtId="0" fontId="37" fillId="7" borderId="10" applyNumberFormat="0" applyAlignment="0" applyProtection="0">
      <alignment vertical="center"/>
    </xf>
    <xf numFmtId="0" fontId="37" fillId="7" borderId="10" applyNumberFormat="0" applyAlignment="0" applyProtection="0">
      <alignment vertical="center"/>
    </xf>
    <xf numFmtId="0" fontId="37" fillId="7" borderId="10" applyNumberFormat="0" applyAlignment="0" applyProtection="0">
      <alignment vertical="center"/>
    </xf>
    <xf numFmtId="0" fontId="37" fillId="7" borderId="10" applyNumberFormat="0" applyAlignment="0" applyProtection="0">
      <alignment vertical="center"/>
    </xf>
    <xf numFmtId="0" fontId="37" fillId="7" borderId="10" applyNumberFormat="0" applyAlignment="0" applyProtection="0">
      <alignment vertical="center"/>
    </xf>
    <xf numFmtId="0" fontId="37" fillId="7" borderId="10" applyNumberFormat="0" applyAlignment="0" applyProtection="0">
      <alignment vertical="center"/>
    </xf>
    <xf numFmtId="0" fontId="37" fillId="7" borderId="10" applyNumberFormat="0" applyAlignment="0" applyProtection="0">
      <alignment vertical="center"/>
    </xf>
    <xf numFmtId="0" fontId="37" fillId="7" borderId="10" applyNumberFormat="0" applyAlignment="0" applyProtection="0">
      <alignment vertical="center"/>
    </xf>
    <xf numFmtId="0" fontId="37" fillId="7" borderId="10" applyNumberFormat="0" applyAlignment="0" applyProtection="0">
      <alignment vertical="center"/>
    </xf>
    <xf numFmtId="0" fontId="37" fillId="7" borderId="10" applyNumberFormat="0" applyAlignment="0" applyProtection="0">
      <alignment vertical="center"/>
    </xf>
    <xf numFmtId="0" fontId="37" fillId="7" borderId="10" applyNumberFormat="0" applyAlignment="0" applyProtection="0">
      <alignment vertical="center"/>
    </xf>
    <xf numFmtId="0" fontId="37" fillId="7" borderId="10" applyNumberFormat="0" applyAlignment="0" applyProtection="0">
      <alignment vertical="center"/>
    </xf>
    <xf numFmtId="0" fontId="37" fillId="7" borderId="10" applyNumberFormat="0" applyAlignment="0" applyProtection="0">
      <alignment vertical="center"/>
    </xf>
    <xf numFmtId="0" fontId="37" fillId="7" borderId="10" applyNumberFormat="0" applyAlignment="0" applyProtection="0">
      <alignment vertical="center"/>
    </xf>
    <xf numFmtId="0" fontId="37" fillId="7" borderId="10" applyNumberFormat="0" applyAlignment="0" applyProtection="0">
      <alignment vertical="center"/>
    </xf>
    <xf numFmtId="0" fontId="37" fillId="7" borderId="10" applyNumberFormat="0" applyAlignment="0" applyProtection="0">
      <alignment vertical="center"/>
    </xf>
    <xf numFmtId="0" fontId="37" fillId="7" borderId="10" applyNumberFormat="0" applyAlignment="0" applyProtection="0">
      <alignment vertical="center"/>
    </xf>
    <xf numFmtId="0" fontId="37" fillId="7" borderId="10" applyNumberFormat="0" applyAlignment="0" applyProtection="0">
      <alignment vertical="center"/>
    </xf>
    <xf numFmtId="0" fontId="37" fillId="7" borderId="10" applyNumberFormat="0" applyAlignment="0" applyProtection="0">
      <alignment vertical="center"/>
    </xf>
    <xf numFmtId="0" fontId="37" fillId="7" borderId="10" applyNumberFormat="0" applyAlignment="0" applyProtection="0">
      <alignment vertical="center"/>
    </xf>
    <xf numFmtId="0" fontId="37" fillId="7" borderId="10" applyNumberFormat="0" applyAlignment="0" applyProtection="0">
      <alignment vertical="center"/>
    </xf>
    <xf numFmtId="0" fontId="37" fillId="7" borderId="10" applyNumberFormat="0" applyAlignment="0" applyProtection="0">
      <alignment vertical="center"/>
    </xf>
    <xf numFmtId="0" fontId="37" fillId="7" borderId="10" applyNumberFormat="0" applyAlignment="0" applyProtection="0">
      <alignment vertical="center"/>
    </xf>
    <xf numFmtId="0" fontId="37" fillId="7" borderId="10" applyNumberFormat="0" applyAlignment="0" applyProtection="0">
      <alignment vertical="center"/>
    </xf>
    <xf numFmtId="0" fontId="37" fillId="7" borderId="10" applyNumberFormat="0" applyAlignment="0" applyProtection="0">
      <alignment vertical="center"/>
    </xf>
    <xf numFmtId="0" fontId="37" fillId="7" borderId="10" applyNumberFormat="0" applyAlignment="0" applyProtection="0">
      <alignment vertical="center"/>
    </xf>
    <xf numFmtId="0" fontId="37" fillId="7" borderId="10" applyNumberFormat="0" applyAlignment="0" applyProtection="0">
      <alignment vertical="center"/>
    </xf>
    <xf numFmtId="0" fontId="37" fillId="7" borderId="10" applyNumberFormat="0" applyAlignment="0" applyProtection="0">
      <alignment vertical="center"/>
    </xf>
    <xf numFmtId="0" fontId="37" fillId="7" borderId="10" applyNumberFormat="0" applyAlignment="0" applyProtection="0">
      <alignment vertical="center"/>
    </xf>
    <xf numFmtId="0" fontId="37" fillId="7" borderId="10" applyNumberFormat="0" applyAlignment="0" applyProtection="0">
      <alignment vertical="center"/>
    </xf>
    <xf numFmtId="0" fontId="37" fillId="7" borderId="10" applyNumberFormat="0" applyAlignment="0" applyProtection="0">
      <alignment vertical="center"/>
    </xf>
    <xf numFmtId="0" fontId="37" fillId="7" borderId="10" applyNumberFormat="0" applyAlignment="0" applyProtection="0">
      <alignment vertical="center"/>
    </xf>
    <xf numFmtId="0" fontId="37" fillId="7" borderId="10" applyNumberFormat="0" applyAlignment="0" applyProtection="0">
      <alignment vertical="center"/>
    </xf>
    <xf numFmtId="0" fontId="37" fillId="7" borderId="10" applyNumberFormat="0" applyAlignment="0" applyProtection="0">
      <alignment vertical="center"/>
    </xf>
    <xf numFmtId="0" fontId="37" fillId="7" borderId="10" applyNumberFormat="0" applyAlignment="0" applyProtection="0">
      <alignment vertical="center"/>
    </xf>
    <xf numFmtId="0" fontId="37" fillId="7" borderId="10" applyNumberFormat="0" applyAlignment="0" applyProtection="0">
      <alignment vertical="center"/>
    </xf>
    <xf numFmtId="0" fontId="37" fillId="7" borderId="10" applyNumberFormat="0" applyAlignment="0" applyProtection="0">
      <alignment vertical="center"/>
    </xf>
    <xf numFmtId="0" fontId="37" fillId="7" borderId="10" applyNumberFormat="0" applyAlignment="0" applyProtection="0">
      <alignment vertical="center"/>
    </xf>
    <xf numFmtId="0" fontId="37" fillId="7" borderId="10" applyNumberFormat="0" applyAlignment="0" applyProtection="0">
      <alignment vertical="center"/>
    </xf>
    <xf numFmtId="0" fontId="37" fillId="7" borderId="10" applyNumberFormat="0" applyAlignment="0" applyProtection="0">
      <alignment vertical="center"/>
    </xf>
    <xf numFmtId="0" fontId="37" fillId="7" borderId="10" applyNumberFormat="0" applyAlignment="0" applyProtection="0">
      <alignment vertical="center"/>
    </xf>
    <xf numFmtId="0" fontId="37" fillId="7" borderId="10" applyNumberFormat="0" applyAlignment="0" applyProtection="0">
      <alignment vertical="center"/>
    </xf>
    <xf numFmtId="0" fontId="37" fillId="7" borderId="10" applyNumberFormat="0" applyAlignment="0" applyProtection="0">
      <alignment vertical="center"/>
    </xf>
    <xf numFmtId="0" fontId="37" fillId="7" borderId="10" applyNumberFormat="0" applyAlignment="0" applyProtection="0">
      <alignment vertical="center"/>
    </xf>
    <xf numFmtId="0" fontId="37" fillId="7" borderId="10" applyNumberFormat="0" applyAlignment="0" applyProtection="0">
      <alignment vertical="center"/>
    </xf>
    <xf numFmtId="0" fontId="37" fillId="7" borderId="10" applyNumberFormat="0" applyAlignment="0" applyProtection="0">
      <alignment vertical="center"/>
    </xf>
    <xf numFmtId="0" fontId="37" fillId="7" borderId="10" applyNumberFormat="0" applyAlignment="0" applyProtection="0">
      <alignment vertical="center"/>
    </xf>
    <xf numFmtId="0" fontId="37" fillId="7" borderId="10" applyNumberFormat="0" applyAlignment="0" applyProtection="0">
      <alignment vertical="center"/>
    </xf>
    <xf numFmtId="0" fontId="37" fillId="7" borderId="10" applyNumberFormat="0" applyAlignment="0" applyProtection="0">
      <alignment vertical="center"/>
    </xf>
    <xf numFmtId="0" fontId="37" fillId="7" borderId="10" applyNumberFormat="0" applyAlignment="0" applyProtection="0">
      <alignment vertical="center"/>
    </xf>
    <xf numFmtId="0" fontId="37" fillId="7" borderId="10" applyNumberFormat="0" applyAlignment="0" applyProtection="0">
      <alignment vertical="center"/>
    </xf>
    <xf numFmtId="0" fontId="37" fillId="7" borderId="10" applyNumberFormat="0" applyAlignment="0" applyProtection="0">
      <alignment vertical="center"/>
    </xf>
    <xf numFmtId="0" fontId="37" fillId="7" borderId="10" applyNumberFormat="0" applyAlignment="0" applyProtection="0">
      <alignment vertical="center"/>
    </xf>
    <xf numFmtId="0" fontId="37" fillId="7" borderId="10" applyNumberFormat="0" applyAlignment="0" applyProtection="0">
      <alignment vertical="center"/>
    </xf>
    <xf numFmtId="0" fontId="37" fillId="7" borderId="10" applyNumberFormat="0" applyAlignment="0" applyProtection="0">
      <alignment vertical="center"/>
    </xf>
    <xf numFmtId="0" fontId="37" fillId="7" borderId="10" applyNumberFormat="0" applyAlignment="0" applyProtection="0">
      <alignment vertical="center"/>
    </xf>
    <xf numFmtId="0" fontId="37" fillId="7" borderId="10" applyNumberFormat="0" applyAlignment="0" applyProtection="0">
      <alignment vertical="center"/>
    </xf>
    <xf numFmtId="0" fontId="37" fillId="7" borderId="10" applyNumberFormat="0" applyAlignment="0" applyProtection="0">
      <alignment vertical="center"/>
    </xf>
    <xf numFmtId="0" fontId="37" fillId="7" borderId="10" applyNumberFormat="0" applyAlignment="0" applyProtection="0">
      <alignment vertical="center"/>
    </xf>
    <xf numFmtId="0" fontId="37" fillId="7" borderId="10" applyNumberFormat="0" applyAlignment="0" applyProtection="0">
      <alignment vertical="center"/>
    </xf>
    <xf numFmtId="0" fontId="37" fillId="7" borderId="10" applyNumberFormat="0" applyAlignment="0" applyProtection="0">
      <alignment vertical="center"/>
    </xf>
    <xf numFmtId="0" fontId="37" fillId="7" borderId="10" applyNumberFormat="0" applyAlignment="0" applyProtection="0">
      <alignment vertical="center"/>
    </xf>
    <xf numFmtId="0" fontId="209" fillId="7" borderId="10" applyNumberFormat="0" applyAlignment="0" applyProtection="0">
      <alignment vertical="center"/>
    </xf>
    <xf numFmtId="0" fontId="209" fillId="7" borderId="10" applyNumberFormat="0" applyAlignment="0" applyProtection="0">
      <alignment vertical="center"/>
    </xf>
    <xf numFmtId="0" fontId="209" fillId="7" borderId="10" applyNumberFormat="0" applyAlignment="0" applyProtection="0">
      <alignment vertical="center"/>
    </xf>
    <xf numFmtId="0" fontId="209" fillId="7" borderId="10" applyNumberFormat="0" applyAlignment="0" applyProtection="0">
      <alignment vertical="center"/>
    </xf>
    <xf numFmtId="0" fontId="209" fillId="7" borderId="10" applyNumberFormat="0" applyAlignment="0" applyProtection="0">
      <alignment vertical="center"/>
    </xf>
    <xf numFmtId="0" fontId="209" fillId="7" borderId="10" applyNumberFormat="0" applyAlignment="0" applyProtection="0">
      <alignment vertical="center"/>
    </xf>
    <xf numFmtId="0" fontId="209" fillId="7" borderId="10" applyNumberFormat="0" applyAlignment="0" applyProtection="0">
      <alignment vertical="center"/>
    </xf>
    <xf numFmtId="0" fontId="209" fillId="7" borderId="10" applyNumberFormat="0" applyAlignment="0" applyProtection="0">
      <alignment vertical="center"/>
    </xf>
    <xf numFmtId="0" fontId="209" fillId="7" borderId="10" applyNumberFormat="0" applyAlignment="0" applyProtection="0">
      <alignment vertical="center"/>
    </xf>
    <xf numFmtId="0" fontId="209" fillId="7" borderId="10" applyNumberFormat="0" applyAlignment="0" applyProtection="0">
      <alignment vertical="center"/>
    </xf>
    <xf numFmtId="0" fontId="209" fillId="7" borderId="10" applyNumberFormat="0" applyAlignment="0" applyProtection="0">
      <alignment vertical="center"/>
    </xf>
    <xf numFmtId="0" fontId="209" fillId="7" borderId="10" applyNumberFormat="0" applyAlignment="0" applyProtection="0">
      <alignment vertical="center"/>
    </xf>
    <xf numFmtId="0" fontId="209" fillId="7" borderId="10" applyNumberFormat="0" applyAlignment="0" applyProtection="0">
      <alignment vertical="center"/>
    </xf>
    <xf numFmtId="0" fontId="209" fillId="7" borderId="10" applyNumberFormat="0" applyAlignment="0" applyProtection="0">
      <alignment vertical="center"/>
    </xf>
    <xf numFmtId="0" fontId="208" fillId="65" borderId="191" applyNumberFormat="0" applyAlignment="0" applyProtection="0">
      <alignment vertical="center"/>
    </xf>
    <xf numFmtId="0" fontId="209" fillId="7" borderId="10" applyNumberFormat="0" applyAlignment="0" applyProtection="0">
      <alignment vertical="center"/>
    </xf>
    <xf numFmtId="0" fontId="209" fillId="7" borderId="10" applyNumberFormat="0" applyAlignment="0" applyProtection="0">
      <alignment vertical="center"/>
    </xf>
    <xf numFmtId="0" fontId="209" fillId="7" borderId="10" applyNumberFormat="0" applyAlignment="0" applyProtection="0">
      <alignment vertical="center"/>
    </xf>
    <xf numFmtId="0" fontId="209" fillId="7" borderId="10" applyNumberFormat="0" applyAlignment="0" applyProtection="0">
      <alignment vertical="center"/>
    </xf>
    <xf numFmtId="0" fontId="209" fillId="7" borderId="10" applyNumberFormat="0" applyAlignment="0" applyProtection="0">
      <alignment vertical="center"/>
    </xf>
    <xf numFmtId="0" fontId="209" fillId="7" borderId="10" applyNumberFormat="0" applyAlignment="0" applyProtection="0">
      <alignment vertical="center"/>
    </xf>
    <xf numFmtId="0" fontId="209" fillId="7" borderId="10" applyNumberFormat="0" applyAlignment="0" applyProtection="0">
      <alignment vertical="center"/>
    </xf>
    <xf numFmtId="0" fontId="209" fillId="7" borderId="10" applyNumberFormat="0" applyAlignment="0" applyProtection="0">
      <alignment vertical="center"/>
    </xf>
    <xf numFmtId="0" fontId="209" fillId="7" borderId="10" applyNumberFormat="0" applyAlignment="0" applyProtection="0">
      <alignment vertical="center"/>
    </xf>
    <xf numFmtId="0" fontId="209" fillId="7" borderId="10" applyNumberFormat="0" applyAlignment="0" applyProtection="0">
      <alignment vertical="center"/>
    </xf>
    <xf numFmtId="0" fontId="209" fillId="7" borderId="10" applyNumberFormat="0" applyAlignment="0" applyProtection="0">
      <alignment vertical="center"/>
    </xf>
    <xf numFmtId="0" fontId="209" fillId="7" borderId="10" applyNumberFormat="0" applyAlignment="0" applyProtection="0">
      <alignment vertical="center"/>
    </xf>
    <xf numFmtId="0" fontId="209" fillId="7" borderId="10" applyNumberFormat="0" applyAlignment="0" applyProtection="0">
      <alignment vertical="center"/>
    </xf>
    <xf numFmtId="0" fontId="209" fillId="7" borderId="10" applyNumberFormat="0" applyAlignment="0" applyProtection="0">
      <alignment vertical="center"/>
    </xf>
    <xf numFmtId="0" fontId="209" fillId="7" borderId="10" applyNumberFormat="0" applyAlignment="0" applyProtection="0">
      <alignment vertical="center"/>
    </xf>
    <xf numFmtId="0" fontId="209" fillId="7" borderId="10" applyNumberFormat="0" applyAlignment="0" applyProtection="0">
      <alignment vertical="center"/>
    </xf>
    <xf numFmtId="0" fontId="209" fillId="7" borderId="10" applyNumberFormat="0" applyAlignment="0" applyProtection="0">
      <alignment vertical="center"/>
    </xf>
    <xf numFmtId="0" fontId="209" fillId="7" borderId="10" applyNumberFormat="0" applyAlignment="0" applyProtection="0">
      <alignment vertical="center"/>
    </xf>
    <xf numFmtId="0" fontId="209" fillId="7" borderId="10" applyNumberFormat="0" applyAlignment="0" applyProtection="0">
      <alignment vertical="center"/>
    </xf>
    <xf numFmtId="0" fontId="209" fillId="7" borderId="10" applyNumberFormat="0" applyAlignment="0" applyProtection="0">
      <alignment vertical="center"/>
    </xf>
    <xf numFmtId="0" fontId="209" fillId="7" borderId="10" applyNumberFormat="0" applyAlignment="0" applyProtection="0">
      <alignment vertical="center"/>
    </xf>
    <xf numFmtId="0" fontId="209" fillId="7" borderId="10" applyNumberFormat="0" applyAlignment="0" applyProtection="0">
      <alignment vertical="center"/>
    </xf>
    <xf numFmtId="0" fontId="209" fillId="7" borderId="10" applyNumberFormat="0" applyAlignment="0" applyProtection="0">
      <alignment vertical="center"/>
    </xf>
    <xf numFmtId="0" fontId="209" fillId="7" borderId="10" applyNumberFormat="0" applyAlignment="0" applyProtection="0">
      <alignment vertical="center"/>
    </xf>
    <xf numFmtId="0" fontId="209" fillId="7" borderId="10" applyNumberFormat="0" applyAlignment="0" applyProtection="0">
      <alignment vertical="center"/>
    </xf>
    <xf numFmtId="0" fontId="209" fillId="7" borderId="10" applyNumberFormat="0" applyAlignment="0" applyProtection="0">
      <alignment vertical="center"/>
    </xf>
    <xf numFmtId="0" fontId="209" fillId="7" borderId="10" applyNumberFormat="0" applyAlignment="0" applyProtection="0">
      <alignment vertical="center"/>
    </xf>
    <xf numFmtId="0" fontId="209" fillId="7" borderId="10" applyNumberFormat="0" applyAlignment="0" applyProtection="0">
      <alignment vertical="center"/>
    </xf>
    <xf numFmtId="0" fontId="209" fillId="7" borderId="10" applyNumberFormat="0" applyAlignment="0" applyProtection="0">
      <alignment vertical="center"/>
    </xf>
    <xf numFmtId="0" fontId="209" fillId="7" borderId="10" applyNumberFormat="0" applyAlignment="0" applyProtection="0">
      <alignment vertical="center"/>
    </xf>
    <xf numFmtId="0" fontId="209" fillId="7" borderId="10" applyNumberFormat="0" applyAlignment="0" applyProtection="0">
      <alignment vertical="center"/>
    </xf>
    <xf numFmtId="0" fontId="209" fillId="7" borderId="10" applyNumberFormat="0" applyAlignment="0" applyProtection="0">
      <alignment vertical="center"/>
    </xf>
    <xf numFmtId="0" fontId="209" fillId="7" borderId="10" applyNumberFormat="0" applyAlignment="0" applyProtection="0">
      <alignment vertical="center"/>
    </xf>
    <xf numFmtId="0" fontId="209" fillId="7" borderId="10" applyNumberFormat="0" applyAlignment="0" applyProtection="0">
      <alignment vertical="center"/>
    </xf>
    <xf numFmtId="0" fontId="209" fillId="7" borderId="10" applyNumberFormat="0" applyAlignment="0" applyProtection="0">
      <alignment vertical="center"/>
    </xf>
    <xf numFmtId="0" fontId="209" fillId="7" borderId="10" applyNumberFormat="0" applyAlignment="0" applyProtection="0">
      <alignment vertical="center"/>
    </xf>
    <xf numFmtId="0" fontId="209" fillId="7" borderId="10" applyNumberFormat="0" applyAlignment="0" applyProtection="0">
      <alignment vertical="center"/>
    </xf>
    <xf numFmtId="0" fontId="209" fillId="7" borderId="10" applyNumberFormat="0" applyAlignment="0" applyProtection="0">
      <alignment vertical="center"/>
    </xf>
    <xf numFmtId="0" fontId="209" fillId="7" borderId="10" applyNumberFormat="0" applyAlignment="0" applyProtection="0">
      <alignment vertical="center"/>
    </xf>
    <xf numFmtId="0" fontId="209" fillId="7" borderId="10" applyNumberFormat="0" applyAlignment="0" applyProtection="0">
      <alignment vertical="center"/>
    </xf>
    <xf numFmtId="0" fontId="209" fillId="7" borderId="10" applyNumberFormat="0" applyAlignment="0" applyProtection="0">
      <alignment vertical="center"/>
    </xf>
    <xf numFmtId="0" fontId="209" fillId="7" borderId="10" applyNumberFormat="0" applyAlignment="0" applyProtection="0">
      <alignment vertical="center"/>
    </xf>
    <xf numFmtId="0" fontId="209" fillId="7" borderId="10" applyNumberFormat="0" applyAlignment="0" applyProtection="0">
      <alignment vertical="center"/>
    </xf>
    <xf numFmtId="0" fontId="209" fillId="7" borderId="10" applyNumberFormat="0" applyAlignment="0" applyProtection="0">
      <alignment vertical="center"/>
    </xf>
    <xf numFmtId="0" fontId="209" fillId="7" borderId="10" applyNumberFormat="0" applyAlignment="0" applyProtection="0">
      <alignment vertical="center"/>
    </xf>
    <xf numFmtId="0" fontId="209" fillId="7" borderId="10" applyNumberFormat="0" applyAlignment="0" applyProtection="0">
      <alignment vertical="center"/>
    </xf>
    <xf numFmtId="0" fontId="209" fillId="7" borderId="10" applyNumberFormat="0" applyAlignment="0" applyProtection="0">
      <alignment vertical="center"/>
    </xf>
    <xf numFmtId="0" fontId="209" fillId="7" borderId="10" applyNumberFormat="0" applyAlignment="0" applyProtection="0">
      <alignment vertical="center"/>
    </xf>
    <xf numFmtId="0" fontId="209" fillId="7" borderId="10" applyNumberFormat="0" applyAlignment="0" applyProtection="0">
      <alignment vertical="center"/>
    </xf>
    <xf numFmtId="0" fontId="209" fillId="7" borderId="10" applyNumberFormat="0" applyAlignment="0" applyProtection="0">
      <alignment vertical="center"/>
    </xf>
    <xf numFmtId="0" fontId="209" fillId="7" borderId="10" applyNumberFormat="0" applyAlignment="0" applyProtection="0">
      <alignment vertical="center"/>
    </xf>
    <xf numFmtId="0" fontId="209" fillId="7" borderId="10" applyNumberFormat="0" applyAlignment="0" applyProtection="0">
      <alignment vertical="center"/>
    </xf>
    <xf numFmtId="0" fontId="209" fillId="7" borderId="10" applyNumberFormat="0" applyAlignment="0" applyProtection="0">
      <alignment vertical="center"/>
    </xf>
    <xf numFmtId="0" fontId="209" fillId="7" borderId="10" applyNumberFormat="0" applyAlignment="0" applyProtection="0">
      <alignment vertical="center"/>
    </xf>
    <xf numFmtId="0" fontId="209" fillId="7" borderId="10" applyNumberFormat="0" applyAlignment="0" applyProtection="0">
      <alignment vertical="center"/>
    </xf>
    <xf numFmtId="0" fontId="209" fillId="7" borderId="10" applyNumberFormat="0" applyAlignment="0" applyProtection="0">
      <alignment vertical="center"/>
    </xf>
    <xf numFmtId="0" fontId="209" fillId="7" borderId="10" applyNumberFormat="0" applyAlignment="0" applyProtection="0">
      <alignment vertical="center"/>
    </xf>
    <xf numFmtId="0" fontId="209" fillId="7" borderId="10" applyNumberFormat="0" applyAlignment="0" applyProtection="0">
      <alignment vertical="center"/>
    </xf>
    <xf numFmtId="0" fontId="209" fillId="7" borderId="10" applyNumberFormat="0" applyAlignment="0" applyProtection="0">
      <alignment vertical="center"/>
    </xf>
    <xf numFmtId="0" fontId="209" fillId="7" borderId="10" applyNumberFormat="0" applyAlignment="0" applyProtection="0">
      <alignment vertical="center"/>
    </xf>
    <xf numFmtId="0" fontId="209" fillId="7" borderId="10" applyNumberFormat="0" applyAlignment="0" applyProtection="0">
      <alignment vertical="center"/>
    </xf>
    <xf numFmtId="0" fontId="209" fillId="7" borderId="10" applyNumberFormat="0" applyAlignment="0" applyProtection="0">
      <alignment vertical="center"/>
    </xf>
    <xf numFmtId="0" fontId="209" fillId="7" borderId="10" applyNumberFormat="0" applyAlignment="0" applyProtection="0">
      <alignment vertical="center"/>
    </xf>
    <xf numFmtId="0" fontId="209" fillId="7" borderId="10" applyNumberFormat="0" applyAlignment="0" applyProtection="0">
      <alignment vertical="center"/>
    </xf>
    <xf numFmtId="0" fontId="209" fillId="7" borderId="10" applyNumberFormat="0" applyAlignment="0" applyProtection="0">
      <alignment vertical="center"/>
    </xf>
    <xf numFmtId="0" fontId="209" fillId="7" borderId="10" applyNumberFormat="0" applyAlignment="0" applyProtection="0">
      <alignment vertical="center"/>
    </xf>
    <xf numFmtId="0" fontId="209" fillId="7" borderId="10" applyNumberFormat="0" applyAlignment="0" applyProtection="0">
      <alignment vertical="center"/>
    </xf>
    <xf numFmtId="0" fontId="209" fillId="7" borderId="10" applyNumberFormat="0" applyAlignment="0" applyProtection="0">
      <alignment vertical="center"/>
    </xf>
    <xf numFmtId="0" fontId="209" fillId="7" borderId="10" applyNumberFormat="0" applyAlignment="0" applyProtection="0">
      <alignment vertical="center"/>
    </xf>
    <xf numFmtId="0" fontId="209" fillId="7" borderId="10" applyNumberFormat="0" applyAlignment="0" applyProtection="0">
      <alignment vertical="center"/>
    </xf>
    <xf numFmtId="0" fontId="209" fillId="7" borderId="10" applyNumberFormat="0" applyAlignment="0" applyProtection="0">
      <alignment vertical="center"/>
    </xf>
    <xf numFmtId="0" fontId="209" fillId="7" borderId="10" applyNumberFormat="0" applyAlignment="0" applyProtection="0">
      <alignment vertical="center"/>
    </xf>
    <xf numFmtId="0" fontId="209" fillId="7" borderId="10" applyNumberFormat="0" applyAlignment="0" applyProtection="0">
      <alignment vertical="center"/>
    </xf>
    <xf numFmtId="0" fontId="209" fillId="7" borderId="10" applyNumberFormat="0" applyAlignment="0" applyProtection="0">
      <alignment vertical="center"/>
    </xf>
    <xf numFmtId="0" fontId="209" fillId="7" borderId="10" applyNumberFormat="0" applyAlignment="0" applyProtection="0">
      <alignment vertical="center"/>
    </xf>
    <xf numFmtId="0" fontId="209" fillId="7" borderId="10" applyNumberFormat="0" applyAlignment="0" applyProtection="0">
      <alignment vertical="center"/>
    </xf>
    <xf numFmtId="0" fontId="209" fillId="7" borderId="10" applyNumberFormat="0" applyAlignment="0" applyProtection="0">
      <alignment vertical="center"/>
    </xf>
    <xf numFmtId="0" fontId="209" fillId="7" borderId="10" applyNumberFormat="0" applyAlignment="0" applyProtection="0">
      <alignment vertical="center"/>
    </xf>
    <xf numFmtId="0" fontId="209" fillId="7" borderId="10" applyNumberFormat="0" applyAlignment="0" applyProtection="0">
      <alignment vertical="center"/>
    </xf>
    <xf numFmtId="0" fontId="209" fillId="7" borderId="10" applyNumberFormat="0" applyAlignment="0" applyProtection="0">
      <alignment vertical="center"/>
    </xf>
    <xf numFmtId="0" fontId="209" fillId="7" borderId="10" applyNumberFormat="0" applyAlignment="0" applyProtection="0">
      <alignment vertical="center"/>
    </xf>
    <xf numFmtId="0" fontId="209" fillId="7" borderId="10" applyNumberFormat="0" applyAlignment="0" applyProtection="0">
      <alignment vertical="center"/>
    </xf>
    <xf numFmtId="0" fontId="209" fillId="7" borderId="10" applyNumberFormat="0" applyAlignment="0" applyProtection="0">
      <alignment vertical="center"/>
    </xf>
    <xf numFmtId="0" fontId="209" fillId="7" borderId="10" applyNumberFormat="0" applyAlignment="0" applyProtection="0">
      <alignment vertical="center"/>
    </xf>
    <xf numFmtId="0" fontId="209" fillId="7" borderId="10" applyNumberFormat="0" applyAlignment="0" applyProtection="0">
      <alignment vertical="center"/>
    </xf>
    <xf numFmtId="0" fontId="209" fillId="7" borderId="10" applyNumberFormat="0" applyAlignment="0" applyProtection="0">
      <alignment vertical="center"/>
    </xf>
    <xf numFmtId="0" fontId="209" fillId="7" borderId="10" applyNumberFormat="0" applyAlignment="0" applyProtection="0">
      <alignment vertical="center"/>
    </xf>
    <xf numFmtId="0" fontId="209" fillId="7" borderId="10" applyNumberFormat="0" applyAlignment="0" applyProtection="0">
      <alignment vertical="center"/>
    </xf>
    <xf numFmtId="0" fontId="209" fillId="7" borderId="10" applyNumberFormat="0" applyAlignment="0" applyProtection="0">
      <alignment vertical="center"/>
    </xf>
    <xf numFmtId="0" fontId="209" fillId="7" borderId="10" applyNumberFormat="0" applyAlignment="0" applyProtection="0">
      <alignment vertical="center"/>
    </xf>
    <xf numFmtId="0" fontId="209" fillId="7" borderId="10" applyNumberFormat="0" applyAlignment="0" applyProtection="0">
      <alignment vertical="center"/>
    </xf>
    <xf numFmtId="0" fontId="209" fillId="7" borderId="10" applyNumberFormat="0" applyAlignment="0" applyProtection="0">
      <alignment vertical="center"/>
    </xf>
    <xf numFmtId="0" fontId="209" fillId="7" borderId="10" applyNumberFormat="0" applyAlignment="0" applyProtection="0">
      <alignment vertical="center"/>
    </xf>
    <xf numFmtId="0" fontId="209" fillId="7" borderId="10" applyNumberFormat="0" applyAlignment="0" applyProtection="0">
      <alignment vertical="center"/>
    </xf>
    <xf numFmtId="0" fontId="209" fillId="7" borderId="10" applyNumberFormat="0" applyAlignment="0" applyProtection="0">
      <alignment vertical="center"/>
    </xf>
    <xf numFmtId="0" fontId="209" fillId="7" borderId="10" applyNumberFormat="0" applyAlignment="0" applyProtection="0">
      <alignment vertical="center"/>
    </xf>
    <xf numFmtId="0" fontId="209" fillId="7" borderId="10" applyNumberFormat="0" applyAlignment="0" applyProtection="0">
      <alignment vertical="center"/>
    </xf>
    <xf numFmtId="0" fontId="209" fillId="7" borderId="10" applyNumberFormat="0" applyAlignment="0" applyProtection="0">
      <alignment vertical="center"/>
    </xf>
    <xf numFmtId="0" fontId="209" fillId="7" borderId="10" applyNumberFormat="0" applyAlignment="0" applyProtection="0">
      <alignment vertical="center"/>
    </xf>
    <xf numFmtId="0" fontId="209" fillId="7" borderId="10" applyNumberFormat="0" applyAlignment="0" applyProtection="0">
      <alignment vertical="center"/>
    </xf>
    <xf numFmtId="0" fontId="209" fillId="7" borderId="10" applyNumberFormat="0" applyAlignment="0" applyProtection="0">
      <alignment vertical="center"/>
    </xf>
    <xf numFmtId="0" fontId="209" fillId="7" borderId="10" applyNumberFormat="0" applyAlignment="0" applyProtection="0">
      <alignment vertical="center"/>
    </xf>
    <xf numFmtId="0" fontId="209" fillId="7" borderId="10" applyNumberFormat="0" applyAlignment="0" applyProtection="0">
      <alignment vertical="center"/>
    </xf>
    <xf numFmtId="0" fontId="209" fillId="7" borderId="10" applyNumberFormat="0" applyAlignment="0" applyProtection="0">
      <alignment vertical="center"/>
    </xf>
    <xf numFmtId="0" fontId="209" fillId="7" borderId="10" applyNumberFormat="0" applyAlignment="0" applyProtection="0">
      <alignment vertical="center"/>
    </xf>
    <xf numFmtId="0" fontId="209" fillId="7" borderId="10" applyNumberFormat="0" applyAlignment="0" applyProtection="0">
      <alignment vertical="center"/>
    </xf>
    <xf numFmtId="0" fontId="209" fillId="7" borderId="10" applyNumberFormat="0" applyAlignment="0" applyProtection="0">
      <alignment vertical="center"/>
    </xf>
    <xf numFmtId="0" fontId="209" fillId="7" borderId="10" applyNumberFormat="0" applyAlignment="0" applyProtection="0">
      <alignment vertical="center"/>
    </xf>
    <xf numFmtId="0" fontId="209" fillId="7" borderId="10" applyNumberFormat="0" applyAlignment="0" applyProtection="0">
      <alignment vertical="center"/>
    </xf>
    <xf numFmtId="0" fontId="209" fillId="7" borderId="10" applyNumberFormat="0" applyAlignment="0" applyProtection="0">
      <alignment vertical="center"/>
    </xf>
    <xf numFmtId="0" fontId="209" fillId="7" borderId="10" applyNumberFormat="0" applyAlignment="0" applyProtection="0">
      <alignment vertical="center"/>
    </xf>
    <xf numFmtId="0" fontId="209" fillId="7" borderId="10" applyNumberFormat="0" applyAlignment="0" applyProtection="0">
      <alignment vertical="center"/>
    </xf>
    <xf numFmtId="0" fontId="209" fillId="7" borderId="10" applyNumberFormat="0" applyAlignment="0" applyProtection="0">
      <alignment vertical="center"/>
    </xf>
    <xf numFmtId="0" fontId="209" fillId="7" borderId="10" applyNumberFormat="0" applyAlignment="0" applyProtection="0">
      <alignment vertical="center"/>
    </xf>
    <xf numFmtId="0" fontId="209" fillId="7" borderId="10" applyNumberFormat="0" applyAlignment="0" applyProtection="0">
      <alignment vertical="center"/>
    </xf>
    <xf numFmtId="0" fontId="209" fillId="7" borderId="10" applyNumberFormat="0" applyAlignment="0" applyProtection="0">
      <alignment vertical="center"/>
    </xf>
    <xf numFmtId="0" fontId="209" fillId="7" borderId="10" applyNumberFormat="0" applyAlignment="0" applyProtection="0">
      <alignment vertical="center"/>
    </xf>
    <xf numFmtId="0" fontId="209" fillId="7" borderId="10" applyNumberFormat="0" applyAlignment="0" applyProtection="0">
      <alignment vertical="center"/>
    </xf>
    <xf numFmtId="0" fontId="209" fillId="7" borderId="10" applyNumberFormat="0" applyAlignment="0" applyProtection="0">
      <alignment vertical="center"/>
    </xf>
    <xf numFmtId="0" fontId="209" fillId="7" borderId="10" applyNumberFormat="0" applyAlignment="0" applyProtection="0">
      <alignment vertical="center"/>
    </xf>
    <xf numFmtId="0" fontId="209" fillId="7" borderId="10" applyNumberFormat="0" applyAlignment="0" applyProtection="0">
      <alignment vertical="center"/>
    </xf>
    <xf numFmtId="0" fontId="209" fillId="7" borderId="10" applyNumberFormat="0" applyAlignment="0" applyProtection="0">
      <alignment vertical="center"/>
    </xf>
    <xf numFmtId="0" fontId="209" fillId="7" borderId="10" applyNumberFormat="0" applyAlignment="0" applyProtection="0">
      <alignment vertical="center"/>
    </xf>
    <xf numFmtId="0" fontId="209" fillId="7" borderId="10" applyNumberFormat="0" applyAlignment="0" applyProtection="0">
      <alignment vertical="center"/>
    </xf>
    <xf numFmtId="0" fontId="209" fillId="7" borderId="10" applyNumberFormat="0" applyAlignment="0" applyProtection="0">
      <alignment vertical="center"/>
    </xf>
    <xf numFmtId="0" fontId="209" fillId="7" borderId="10" applyNumberFormat="0" applyAlignment="0" applyProtection="0">
      <alignment vertical="center"/>
    </xf>
    <xf numFmtId="0" fontId="209" fillId="7" borderId="10" applyNumberFormat="0" applyAlignment="0" applyProtection="0">
      <alignment vertical="center"/>
    </xf>
    <xf numFmtId="0" fontId="209" fillId="7" borderId="10" applyNumberFormat="0" applyAlignment="0" applyProtection="0">
      <alignment vertical="center"/>
    </xf>
    <xf numFmtId="0" fontId="209" fillId="7" borderId="10" applyNumberFormat="0" applyAlignment="0" applyProtection="0">
      <alignment vertical="center"/>
    </xf>
    <xf numFmtId="0" fontId="209" fillId="7" borderId="10" applyNumberFormat="0" applyAlignment="0" applyProtection="0">
      <alignment vertical="center"/>
    </xf>
    <xf numFmtId="0" fontId="209" fillId="7" borderId="10" applyNumberFormat="0" applyAlignment="0" applyProtection="0">
      <alignment vertical="center"/>
    </xf>
    <xf numFmtId="0" fontId="209" fillId="7" borderId="10" applyNumberFormat="0" applyAlignment="0" applyProtection="0">
      <alignment vertical="center"/>
    </xf>
    <xf numFmtId="0" fontId="209" fillId="7" borderId="10" applyNumberFormat="0" applyAlignment="0" applyProtection="0">
      <alignment vertical="center"/>
    </xf>
    <xf numFmtId="0" fontId="209" fillId="7" borderId="10" applyNumberFormat="0" applyAlignment="0" applyProtection="0">
      <alignment vertical="center"/>
    </xf>
    <xf numFmtId="0" fontId="209" fillId="7" borderId="10" applyNumberFormat="0" applyAlignment="0" applyProtection="0">
      <alignment vertical="center"/>
    </xf>
    <xf numFmtId="0" fontId="209" fillId="7" borderId="10" applyNumberFormat="0" applyAlignment="0" applyProtection="0">
      <alignment vertical="center"/>
    </xf>
    <xf numFmtId="0" fontId="209" fillId="7" borderId="10" applyNumberFormat="0" applyAlignment="0" applyProtection="0">
      <alignment vertical="center"/>
    </xf>
    <xf numFmtId="0" fontId="209" fillId="7" borderId="10" applyNumberFormat="0" applyAlignment="0" applyProtection="0">
      <alignment vertical="center"/>
    </xf>
    <xf numFmtId="0" fontId="209" fillId="7" borderId="10" applyNumberFormat="0" applyAlignment="0" applyProtection="0">
      <alignment vertical="center"/>
    </xf>
    <xf numFmtId="0" fontId="209" fillId="7" borderId="10" applyNumberFormat="0" applyAlignment="0" applyProtection="0">
      <alignment vertical="center"/>
    </xf>
    <xf numFmtId="0" fontId="209" fillId="7" borderId="10" applyNumberFormat="0" applyAlignment="0" applyProtection="0">
      <alignment vertical="center"/>
    </xf>
    <xf numFmtId="0" fontId="209" fillId="7" borderId="10" applyNumberFormat="0" applyAlignment="0" applyProtection="0">
      <alignment vertical="center"/>
    </xf>
    <xf numFmtId="0" fontId="209" fillId="7" borderId="10" applyNumberFormat="0" applyAlignment="0" applyProtection="0">
      <alignment vertical="center"/>
    </xf>
    <xf numFmtId="0" fontId="209" fillId="7" borderId="10" applyNumberFormat="0" applyAlignment="0" applyProtection="0">
      <alignment vertical="center"/>
    </xf>
    <xf numFmtId="0" fontId="209" fillId="7" borderId="10" applyNumberFormat="0" applyAlignment="0" applyProtection="0">
      <alignment vertical="center"/>
    </xf>
    <xf numFmtId="0" fontId="209" fillId="7" borderId="10" applyNumberFormat="0" applyAlignment="0" applyProtection="0">
      <alignment vertical="center"/>
    </xf>
    <xf numFmtId="0" fontId="209" fillId="7" borderId="10" applyNumberFormat="0" applyAlignment="0" applyProtection="0">
      <alignment vertical="center"/>
    </xf>
    <xf numFmtId="0" fontId="209" fillId="7" borderId="10" applyNumberFormat="0" applyAlignment="0" applyProtection="0">
      <alignment vertical="center"/>
    </xf>
    <xf numFmtId="0" fontId="209" fillId="7" borderId="10" applyNumberFormat="0" applyAlignment="0" applyProtection="0">
      <alignment vertical="center"/>
    </xf>
    <xf numFmtId="0" fontId="209" fillId="7" borderId="10" applyNumberFormat="0" applyAlignment="0" applyProtection="0">
      <alignment vertical="center"/>
    </xf>
    <xf numFmtId="0" fontId="209" fillId="7" borderId="10" applyNumberFormat="0" applyAlignment="0" applyProtection="0">
      <alignment vertical="center"/>
    </xf>
    <xf numFmtId="0" fontId="209" fillId="7" borderId="10" applyNumberFormat="0" applyAlignment="0" applyProtection="0">
      <alignment vertical="center"/>
    </xf>
    <xf numFmtId="0" fontId="209" fillId="7" borderId="10" applyNumberFormat="0" applyAlignment="0" applyProtection="0">
      <alignment vertical="center"/>
    </xf>
    <xf numFmtId="0" fontId="209" fillId="7" borderId="10" applyNumberFormat="0" applyAlignment="0" applyProtection="0">
      <alignment vertical="center"/>
    </xf>
    <xf numFmtId="0" fontId="209" fillId="7" borderId="10" applyNumberFormat="0" applyAlignment="0" applyProtection="0">
      <alignment vertical="center"/>
    </xf>
    <xf numFmtId="0" fontId="209" fillId="7" borderId="10" applyNumberFormat="0" applyAlignment="0" applyProtection="0">
      <alignment vertical="center"/>
    </xf>
    <xf numFmtId="0" fontId="209" fillId="7" borderId="10" applyNumberFormat="0" applyAlignment="0" applyProtection="0">
      <alignment vertical="center"/>
    </xf>
    <xf numFmtId="0" fontId="209" fillId="7" borderId="10" applyNumberFormat="0" applyAlignment="0" applyProtection="0">
      <alignment vertical="center"/>
    </xf>
    <xf numFmtId="0" fontId="209" fillId="7" borderId="10" applyNumberFormat="0" applyAlignment="0" applyProtection="0">
      <alignment vertical="center"/>
    </xf>
    <xf numFmtId="0" fontId="209" fillId="7" borderId="10" applyNumberFormat="0" applyAlignment="0" applyProtection="0">
      <alignment vertical="center"/>
    </xf>
    <xf numFmtId="0" fontId="209" fillId="7" borderId="10" applyNumberFormat="0" applyAlignment="0" applyProtection="0">
      <alignment vertical="center"/>
    </xf>
    <xf numFmtId="0" fontId="209" fillId="7" borderId="10" applyNumberFormat="0" applyAlignment="0" applyProtection="0">
      <alignment vertical="center"/>
    </xf>
    <xf numFmtId="0" fontId="209" fillId="7" borderId="10" applyNumberFormat="0" applyAlignment="0" applyProtection="0">
      <alignment vertical="center"/>
    </xf>
    <xf numFmtId="0" fontId="209" fillId="7" borderId="10" applyNumberFormat="0" applyAlignment="0" applyProtection="0">
      <alignment vertical="center"/>
    </xf>
    <xf numFmtId="0" fontId="209" fillId="7" borderId="10" applyNumberFormat="0" applyAlignment="0" applyProtection="0">
      <alignment vertical="center"/>
    </xf>
    <xf numFmtId="0" fontId="209" fillId="7" borderId="10" applyNumberFormat="0" applyAlignment="0" applyProtection="0">
      <alignment vertical="center"/>
    </xf>
    <xf numFmtId="0" fontId="209" fillId="7" borderId="10" applyNumberFormat="0" applyAlignment="0" applyProtection="0">
      <alignment vertical="center"/>
    </xf>
    <xf numFmtId="0" fontId="209" fillId="7" borderId="10" applyNumberFormat="0" applyAlignment="0" applyProtection="0">
      <alignment vertical="center"/>
    </xf>
    <xf numFmtId="0" fontId="209" fillId="7" borderId="10" applyNumberFormat="0" applyAlignment="0" applyProtection="0">
      <alignment vertical="center"/>
    </xf>
    <xf numFmtId="0" fontId="209" fillId="7" borderId="10" applyNumberFormat="0" applyAlignment="0" applyProtection="0">
      <alignment vertical="center"/>
    </xf>
    <xf numFmtId="0" fontId="209" fillId="7" borderId="10" applyNumberFormat="0" applyAlignment="0" applyProtection="0">
      <alignment vertical="center"/>
    </xf>
    <xf numFmtId="0" fontId="209" fillId="7" borderId="10" applyNumberFormat="0" applyAlignment="0" applyProtection="0">
      <alignment vertical="center"/>
    </xf>
    <xf numFmtId="0" fontId="209" fillId="7" borderId="10" applyNumberFormat="0" applyAlignment="0" applyProtection="0">
      <alignment vertical="center"/>
    </xf>
    <xf numFmtId="0" fontId="209" fillId="7" borderId="10" applyNumberFormat="0" applyAlignment="0" applyProtection="0">
      <alignment vertical="center"/>
    </xf>
    <xf numFmtId="0" fontId="209" fillId="7" borderId="10" applyNumberFormat="0" applyAlignment="0" applyProtection="0">
      <alignment vertical="center"/>
    </xf>
    <xf numFmtId="0" fontId="209" fillId="7" borderId="10" applyNumberFormat="0" applyAlignment="0" applyProtection="0">
      <alignment vertical="center"/>
    </xf>
    <xf numFmtId="0" fontId="209" fillId="7" borderId="10" applyNumberFormat="0" applyAlignment="0" applyProtection="0">
      <alignment vertical="center"/>
    </xf>
    <xf numFmtId="0" fontId="209" fillId="7" borderId="10" applyNumberFormat="0" applyAlignment="0" applyProtection="0">
      <alignment vertical="center"/>
    </xf>
    <xf numFmtId="0" fontId="209" fillId="7" borderId="10" applyNumberFormat="0" applyAlignment="0" applyProtection="0">
      <alignment vertical="center"/>
    </xf>
    <xf numFmtId="0" fontId="209" fillId="7" borderId="10" applyNumberFormat="0" applyAlignment="0" applyProtection="0">
      <alignment vertical="center"/>
    </xf>
    <xf numFmtId="0" fontId="209" fillId="7" borderId="10" applyNumberFormat="0" applyAlignment="0" applyProtection="0">
      <alignment vertical="center"/>
    </xf>
    <xf numFmtId="0" fontId="209" fillId="7" borderId="10" applyNumberFormat="0" applyAlignment="0" applyProtection="0">
      <alignment vertical="center"/>
    </xf>
    <xf numFmtId="0" fontId="209" fillId="7" borderId="10" applyNumberFormat="0" applyAlignment="0" applyProtection="0">
      <alignment vertical="center"/>
    </xf>
    <xf numFmtId="0" fontId="209" fillId="7" borderId="10" applyNumberFormat="0" applyAlignment="0" applyProtection="0">
      <alignment vertical="center"/>
    </xf>
    <xf numFmtId="0" fontId="209" fillId="7" borderId="10" applyNumberFormat="0" applyAlignment="0" applyProtection="0">
      <alignment vertical="center"/>
    </xf>
    <xf numFmtId="0" fontId="209" fillId="7" borderId="10" applyNumberFormat="0" applyAlignment="0" applyProtection="0">
      <alignment vertical="center"/>
    </xf>
    <xf numFmtId="0" fontId="209" fillId="7" borderId="10" applyNumberFormat="0" applyAlignment="0" applyProtection="0">
      <alignment vertical="center"/>
    </xf>
    <xf numFmtId="0" fontId="209" fillId="7" borderId="10" applyNumberFormat="0" applyAlignment="0" applyProtection="0">
      <alignment vertical="center"/>
    </xf>
    <xf numFmtId="0" fontId="209" fillId="7" borderId="10" applyNumberFormat="0" applyAlignment="0" applyProtection="0">
      <alignment vertical="center"/>
    </xf>
    <xf numFmtId="0" fontId="209" fillId="7" borderId="10" applyNumberFormat="0" applyAlignment="0" applyProtection="0">
      <alignment vertical="center"/>
    </xf>
    <xf numFmtId="0" fontId="209" fillId="7" borderId="10" applyNumberFormat="0" applyAlignment="0" applyProtection="0">
      <alignment vertical="center"/>
    </xf>
    <xf numFmtId="0" fontId="209" fillId="7" borderId="10" applyNumberFormat="0" applyAlignment="0" applyProtection="0">
      <alignment vertical="center"/>
    </xf>
    <xf numFmtId="0" fontId="209" fillId="7" borderId="10" applyNumberFormat="0" applyAlignment="0" applyProtection="0">
      <alignment vertical="center"/>
    </xf>
    <xf numFmtId="0" fontId="209" fillId="7" borderId="10" applyNumberFormat="0" applyAlignment="0" applyProtection="0">
      <alignment vertical="center"/>
    </xf>
    <xf numFmtId="0" fontId="209" fillId="7" borderId="10" applyNumberFormat="0" applyAlignment="0" applyProtection="0">
      <alignment vertical="center"/>
    </xf>
    <xf numFmtId="0" fontId="209" fillId="7" borderId="10" applyNumberFormat="0" applyAlignment="0" applyProtection="0">
      <alignment vertical="center"/>
    </xf>
    <xf numFmtId="0" fontId="209" fillId="7" borderId="10" applyNumberFormat="0" applyAlignment="0" applyProtection="0">
      <alignment vertical="center"/>
    </xf>
    <xf numFmtId="0" fontId="209" fillId="7" borderId="10" applyNumberFormat="0" applyAlignment="0" applyProtection="0">
      <alignment vertical="center"/>
    </xf>
    <xf numFmtId="0" fontId="209" fillId="7" borderId="10" applyNumberFormat="0" applyAlignment="0" applyProtection="0">
      <alignment vertical="center"/>
    </xf>
    <xf numFmtId="0" fontId="209" fillId="7" borderId="10" applyNumberFormat="0" applyAlignment="0" applyProtection="0">
      <alignment vertical="center"/>
    </xf>
    <xf numFmtId="0" fontId="209" fillId="7" borderId="10" applyNumberFormat="0" applyAlignment="0" applyProtection="0">
      <alignment vertical="center"/>
    </xf>
    <xf numFmtId="0" fontId="209" fillId="7" borderId="10" applyNumberFormat="0" applyAlignment="0" applyProtection="0">
      <alignment vertical="center"/>
    </xf>
    <xf numFmtId="0" fontId="209" fillId="7" borderId="10" applyNumberFormat="0" applyAlignment="0" applyProtection="0">
      <alignment vertical="center"/>
    </xf>
    <xf numFmtId="0" fontId="209" fillId="7" borderId="10" applyNumberFormat="0" applyAlignment="0" applyProtection="0">
      <alignment vertical="center"/>
    </xf>
    <xf numFmtId="0" fontId="209" fillId="7" borderId="10" applyNumberFormat="0" applyAlignment="0" applyProtection="0">
      <alignment vertical="center"/>
    </xf>
    <xf numFmtId="0" fontId="209" fillId="7" borderId="10" applyNumberFormat="0" applyAlignment="0" applyProtection="0">
      <alignment vertical="center"/>
    </xf>
    <xf numFmtId="0" fontId="209" fillId="7" borderId="10" applyNumberFormat="0" applyAlignment="0" applyProtection="0">
      <alignment vertical="center"/>
    </xf>
    <xf numFmtId="0" fontId="209" fillId="7" borderId="10" applyNumberFormat="0" applyAlignment="0" applyProtection="0">
      <alignment vertical="center"/>
    </xf>
    <xf numFmtId="0" fontId="209" fillId="7" borderId="10" applyNumberFormat="0" applyAlignment="0" applyProtection="0">
      <alignment vertical="center"/>
    </xf>
    <xf numFmtId="0" fontId="209" fillId="7" borderId="10" applyNumberFormat="0" applyAlignment="0" applyProtection="0">
      <alignment vertical="center"/>
    </xf>
    <xf numFmtId="0" fontId="209" fillId="7" borderId="10" applyNumberFormat="0" applyAlignment="0" applyProtection="0">
      <alignment vertical="center"/>
    </xf>
    <xf numFmtId="0" fontId="209" fillId="7" borderId="10" applyNumberFormat="0" applyAlignment="0" applyProtection="0">
      <alignment vertical="center"/>
    </xf>
    <xf numFmtId="0" fontId="209" fillId="7" borderId="10" applyNumberFormat="0" applyAlignment="0" applyProtection="0">
      <alignment vertical="center"/>
    </xf>
    <xf numFmtId="0" fontId="209" fillId="7" borderId="10" applyNumberFormat="0" applyAlignment="0" applyProtection="0">
      <alignment vertical="center"/>
    </xf>
    <xf numFmtId="0" fontId="209" fillId="7" borderId="10" applyNumberFormat="0" applyAlignment="0" applyProtection="0">
      <alignment vertical="center"/>
    </xf>
    <xf numFmtId="0" fontId="209" fillId="7" borderId="10" applyNumberFormat="0" applyAlignment="0" applyProtection="0">
      <alignment vertical="center"/>
    </xf>
    <xf numFmtId="0" fontId="209" fillId="7" borderId="10" applyNumberFormat="0" applyAlignment="0" applyProtection="0">
      <alignment vertical="center"/>
    </xf>
    <xf numFmtId="0" fontId="209" fillId="7" borderId="10" applyNumberFormat="0" applyAlignment="0" applyProtection="0">
      <alignment vertical="center"/>
    </xf>
    <xf numFmtId="0" fontId="209" fillId="7" borderId="10" applyNumberFormat="0" applyAlignment="0" applyProtection="0">
      <alignment vertical="center"/>
    </xf>
    <xf numFmtId="0" fontId="209" fillId="7" borderId="10" applyNumberFormat="0" applyAlignment="0" applyProtection="0">
      <alignment vertical="center"/>
    </xf>
    <xf numFmtId="0" fontId="209" fillId="7" borderId="10" applyNumberFormat="0" applyAlignment="0" applyProtection="0">
      <alignment vertical="center"/>
    </xf>
    <xf numFmtId="0" fontId="209" fillId="7" borderId="10" applyNumberFormat="0" applyAlignment="0" applyProtection="0">
      <alignment vertical="center"/>
    </xf>
    <xf numFmtId="0" fontId="209" fillId="7" borderId="10" applyNumberFormat="0" applyAlignment="0" applyProtection="0">
      <alignment vertical="center"/>
    </xf>
    <xf numFmtId="0" fontId="209" fillId="7" borderId="10" applyNumberFormat="0" applyAlignment="0" applyProtection="0">
      <alignment vertical="center"/>
    </xf>
    <xf numFmtId="0" fontId="209" fillId="7" borderId="10" applyNumberFormat="0" applyAlignment="0" applyProtection="0">
      <alignment vertical="center"/>
    </xf>
    <xf numFmtId="0" fontId="209" fillId="7" borderId="10" applyNumberFormat="0" applyAlignment="0" applyProtection="0">
      <alignment vertical="center"/>
    </xf>
    <xf numFmtId="0" fontId="209" fillId="7" borderId="10" applyNumberFormat="0" applyAlignment="0" applyProtection="0">
      <alignment vertical="center"/>
    </xf>
    <xf numFmtId="0" fontId="209" fillId="7" borderId="10" applyNumberFormat="0" applyAlignment="0" applyProtection="0">
      <alignment vertical="center"/>
    </xf>
    <xf numFmtId="0" fontId="209" fillId="7" borderId="10" applyNumberFormat="0" applyAlignment="0" applyProtection="0">
      <alignment vertical="center"/>
    </xf>
    <xf numFmtId="0" fontId="209" fillId="7" borderId="10" applyNumberFormat="0" applyAlignment="0" applyProtection="0">
      <alignment vertical="center"/>
    </xf>
    <xf numFmtId="0" fontId="209" fillId="7" borderId="10" applyNumberFormat="0" applyAlignment="0" applyProtection="0">
      <alignment vertical="center"/>
    </xf>
    <xf numFmtId="0" fontId="209" fillId="7" borderId="10" applyNumberFormat="0" applyAlignment="0" applyProtection="0">
      <alignment vertical="center"/>
    </xf>
    <xf numFmtId="0" fontId="209" fillId="7" borderId="10" applyNumberFormat="0" applyAlignment="0" applyProtection="0">
      <alignment vertical="center"/>
    </xf>
    <xf numFmtId="0" fontId="209" fillId="7" borderId="10" applyNumberFormat="0" applyAlignment="0" applyProtection="0">
      <alignment vertical="center"/>
    </xf>
    <xf numFmtId="0" fontId="209" fillId="7" borderId="10" applyNumberFormat="0" applyAlignment="0" applyProtection="0">
      <alignment vertical="center"/>
    </xf>
    <xf numFmtId="0" fontId="209" fillId="7" borderId="10" applyNumberFormat="0" applyAlignment="0" applyProtection="0">
      <alignment vertical="center"/>
    </xf>
    <xf numFmtId="0" fontId="209" fillId="7" borderId="10" applyNumberFormat="0" applyAlignment="0" applyProtection="0">
      <alignment vertical="center"/>
    </xf>
    <xf numFmtId="0" fontId="209" fillId="7" borderId="10" applyNumberFormat="0" applyAlignment="0" applyProtection="0">
      <alignment vertical="center"/>
    </xf>
    <xf numFmtId="0" fontId="209" fillId="7" borderId="10" applyNumberFormat="0" applyAlignment="0" applyProtection="0">
      <alignment vertical="center"/>
    </xf>
    <xf numFmtId="0" fontId="209" fillId="7" borderId="10" applyNumberFormat="0" applyAlignment="0" applyProtection="0">
      <alignment vertical="center"/>
    </xf>
    <xf numFmtId="0" fontId="209" fillId="7" borderId="10" applyNumberFormat="0" applyAlignment="0" applyProtection="0">
      <alignment vertical="center"/>
    </xf>
    <xf numFmtId="0" fontId="209" fillId="7" borderId="10" applyNumberFormat="0" applyAlignment="0" applyProtection="0">
      <alignment vertical="center"/>
    </xf>
    <xf numFmtId="0" fontId="209" fillId="7" borderId="10" applyNumberFormat="0" applyAlignment="0" applyProtection="0">
      <alignment vertical="center"/>
    </xf>
    <xf numFmtId="0" fontId="209" fillId="7" borderId="10" applyNumberFormat="0" applyAlignment="0" applyProtection="0">
      <alignment vertical="center"/>
    </xf>
    <xf numFmtId="0" fontId="209" fillId="7" borderId="10" applyNumberFormat="0" applyAlignment="0" applyProtection="0">
      <alignment vertical="center"/>
    </xf>
    <xf numFmtId="0" fontId="209" fillId="7" borderId="10" applyNumberFormat="0" applyAlignment="0" applyProtection="0">
      <alignment vertical="center"/>
    </xf>
    <xf numFmtId="0" fontId="209" fillId="7" borderId="10" applyNumberFormat="0" applyAlignment="0" applyProtection="0">
      <alignment vertical="center"/>
    </xf>
    <xf numFmtId="0" fontId="209" fillId="7" borderId="10" applyNumberFormat="0" applyAlignment="0" applyProtection="0">
      <alignment vertical="center"/>
    </xf>
    <xf numFmtId="0" fontId="209" fillId="7" borderId="10" applyNumberFormat="0" applyAlignment="0" applyProtection="0">
      <alignment vertical="center"/>
    </xf>
    <xf numFmtId="0" fontId="209" fillId="7" borderId="10" applyNumberFormat="0" applyAlignment="0" applyProtection="0">
      <alignment vertical="center"/>
    </xf>
    <xf numFmtId="0" fontId="209" fillId="7" borderId="10" applyNumberFormat="0" applyAlignment="0" applyProtection="0">
      <alignment vertical="center"/>
    </xf>
    <xf numFmtId="0" fontId="209" fillId="7" borderId="10" applyNumberFormat="0" applyAlignment="0" applyProtection="0">
      <alignment vertical="center"/>
    </xf>
    <xf numFmtId="0" fontId="209" fillId="7" borderId="10" applyNumberFormat="0" applyAlignment="0" applyProtection="0">
      <alignment vertical="center"/>
    </xf>
    <xf numFmtId="0" fontId="209" fillId="7" borderId="10" applyNumberFormat="0" applyAlignment="0" applyProtection="0">
      <alignment vertical="center"/>
    </xf>
    <xf numFmtId="0" fontId="209" fillId="7" borderId="10" applyNumberFormat="0" applyAlignment="0" applyProtection="0">
      <alignment vertical="center"/>
    </xf>
    <xf numFmtId="0" fontId="209" fillId="7" borderId="10" applyNumberFormat="0" applyAlignment="0" applyProtection="0">
      <alignment vertical="center"/>
    </xf>
    <xf numFmtId="0" fontId="209" fillId="7" borderId="10" applyNumberFormat="0" applyAlignment="0" applyProtection="0">
      <alignment vertical="center"/>
    </xf>
    <xf numFmtId="0" fontId="209" fillId="7" borderId="10" applyNumberFormat="0" applyAlignment="0" applyProtection="0">
      <alignment vertical="center"/>
    </xf>
    <xf numFmtId="0" fontId="209" fillId="7" borderId="10" applyNumberFormat="0" applyAlignment="0" applyProtection="0">
      <alignment vertical="center"/>
    </xf>
    <xf numFmtId="0" fontId="209" fillId="7" borderId="10" applyNumberFormat="0" applyAlignment="0" applyProtection="0">
      <alignment vertical="center"/>
    </xf>
    <xf numFmtId="0" fontId="209" fillId="7" borderId="10" applyNumberFormat="0" applyAlignment="0" applyProtection="0">
      <alignment vertical="center"/>
    </xf>
    <xf numFmtId="0" fontId="209" fillId="7" borderId="10" applyNumberFormat="0" applyAlignment="0" applyProtection="0">
      <alignment vertical="center"/>
    </xf>
    <xf numFmtId="0" fontId="209" fillId="7" borderId="10" applyNumberFormat="0" applyAlignment="0" applyProtection="0">
      <alignment vertical="center"/>
    </xf>
    <xf numFmtId="0" fontId="209" fillId="7" borderId="10" applyNumberFormat="0" applyAlignment="0" applyProtection="0">
      <alignment vertical="center"/>
    </xf>
    <xf numFmtId="0" fontId="209" fillId="7" borderId="10" applyNumberFormat="0" applyAlignment="0" applyProtection="0">
      <alignment vertical="center"/>
    </xf>
    <xf numFmtId="0" fontId="209" fillId="7" borderId="10" applyNumberFormat="0" applyAlignment="0" applyProtection="0">
      <alignment vertical="center"/>
    </xf>
    <xf numFmtId="0" fontId="209" fillId="7" borderId="10" applyNumberFormat="0" applyAlignment="0" applyProtection="0">
      <alignment vertical="center"/>
    </xf>
    <xf numFmtId="0" fontId="209" fillId="7" borderId="10" applyNumberFormat="0" applyAlignment="0" applyProtection="0">
      <alignment vertical="center"/>
    </xf>
    <xf numFmtId="0" fontId="209" fillId="7" borderId="10" applyNumberFormat="0" applyAlignment="0" applyProtection="0">
      <alignment vertical="center"/>
    </xf>
    <xf numFmtId="0" fontId="209" fillId="7" borderId="10" applyNumberFormat="0" applyAlignment="0" applyProtection="0">
      <alignment vertical="center"/>
    </xf>
    <xf numFmtId="0" fontId="209" fillId="7" borderId="10" applyNumberFormat="0" applyAlignment="0" applyProtection="0">
      <alignment vertical="center"/>
    </xf>
    <xf numFmtId="0" fontId="209" fillId="7" borderId="10" applyNumberFormat="0" applyAlignment="0" applyProtection="0">
      <alignment vertical="center"/>
    </xf>
    <xf numFmtId="0" fontId="209" fillId="7" borderId="10" applyNumberFormat="0" applyAlignment="0" applyProtection="0">
      <alignment vertical="center"/>
    </xf>
    <xf numFmtId="0" fontId="209" fillId="7" borderId="10" applyNumberFormat="0" applyAlignment="0" applyProtection="0">
      <alignment vertical="center"/>
    </xf>
    <xf numFmtId="0" fontId="209" fillId="7" borderId="10" applyNumberFormat="0" applyAlignment="0" applyProtection="0">
      <alignment vertical="center"/>
    </xf>
    <xf numFmtId="0" fontId="209" fillId="7" borderId="10" applyNumberFormat="0" applyAlignment="0" applyProtection="0">
      <alignment vertical="center"/>
    </xf>
    <xf numFmtId="0" fontId="209" fillId="7" borderId="10" applyNumberFormat="0" applyAlignment="0" applyProtection="0">
      <alignment vertical="center"/>
    </xf>
    <xf numFmtId="0" fontId="209" fillId="7" borderId="10" applyNumberFormat="0" applyAlignment="0" applyProtection="0">
      <alignment vertical="center"/>
    </xf>
    <xf numFmtId="0" fontId="209" fillId="7" borderId="10" applyNumberFormat="0" applyAlignment="0" applyProtection="0">
      <alignment vertical="center"/>
    </xf>
    <xf numFmtId="0" fontId="209" fillId="7" borderId="10" applyNumberFormat="0" applyAlignment="0" applyProtection="0">
      <alignment vertical="center"/>
    </xf>
    <xf numFmtId="0" fontId="209" fillId="7" borderId="10" applyNumberFormat="0" applyAlignment="0" applyProtection="0">
      <alignment vertical="center"/>
    </xf>
    <xf numFmtId="0" fontId="209" fillId="7" borderId="10" applyNumberFormat="0" applyAlignment="0" applyProtection="0">
      <alignment vertical="center"/>
    </xf>
    <xf numFmtId="0" fontId="209" fillId="7" borderId="10" applyNumberFormat="0" applyAlignment="0" applyProtection="0">
      <alignment vertical="center"/>
    </xf>
    <xf numFmtId="0" fontId="209" fillId="7" borderId="10" applyNumberFormat="0" applyAlignment="0" applyProtection="0">
      <alignment vertical="center"/>
    </xf>
    <xf numFmtId="0" fontId="209" fillId="7" borderId="10" applyNumberFormat="0" applyAlignment="0" applyProtection="0">
      <alignment vertical="center"/>
    </xf>
    <xf numFmtId="0" fontId="209" fillId="7" borderId="10" applyNumberFormat="0" applyAlignment="0" applyProtection="0">
      <alignment vertical="center"/>
    </xf>
    <xf numFmtId="0" fontId="209" fillId="7" borderId="10" applyNumberFormat="0" applyAlignment="0" applyProtection="0">
      <alignment vertical="center"/>
    </xf>
    <xf numFmtId="0" fontId="209" fillId="7" borderId="10" applyNumberFormat="0" applyAlignment="0" applyProtection="0">
      <alignment vertical="center"/>
    </xf>
    <xf numFmtId="0" fontId="209" fillId="7" borderId="10" applyNumberFormat="0" applyAlignment="0" applyProtection="0">
      <alignment vertical="center"/>
    </xf>
    <xf numFmtId="0" fontId="209" fillId="7" borderId="10" applyNumberFormat="0" applyAlignment="0" applyProtection="0">
      <alignment vertical="center"/>
    </xf>
    <xf numFmtId="0" fontId="209" fillId="7" borderId="10" applyNumberFormat="0" applyAlignment="0" applyProtection="0">
      <alignment vertical="center"/>
    </xf>
    <xf numFmtId="0" fontId="209" fillId="7" borderId="10" applyNumberFormat="0" applyAlignment="0" applyProtection="0">
      <alignment vertical="center"/>
    </xf>
    <xf numFmtId="0" fontId="209" fillId="7" borderId="10" applyNumberFormat="0" applyAlignment="0" applyProtection="0">
      <alignment vertical="center"/>
    </xf>
    <xf numFmtId="0" fontId="209" fillId="7" borderId="10" applyNumberFormat="0" applyAlignment="0" applyProtection="0">
      <alignment vertical="center"/>
    </xf>
    <xf numFmtId="0" fontId="209" fillId="7" borderId="10" applyNumberFormat="0" applyAlignment="0" applyProtection="0">
      <alignment vertical="center"/>
    </xf>
    <xf numFmtId="0" fontId="209" fillId="7" borderId="10" applyNumberFormat="0" applyAlignment="0" applyProtection="0">
      <alignment vertical="center"/>
    </xf>
    <xf numFmtId="0" fontId="209" fillId="7" borderId="10" applyNumberFormat="0" applyAlignment="0" applyProtection="0">
      <alignment vertical="center"/>
    </xf>
    <xf numFmtId="0" fontId="209" fillId="7" borderId="10" applyNumberFormat="0" applyAlignment="0" applyProtection="0">
      <alignment vertical="center"/>
    </xf>
    <xf numFmtId="0" fontId="209" fillId="7" borderId="10" applyNumberFormat="0" applyAlignment="0" applyProtection="0">
      <alignment vertical="center"/>
    </xf>
    <xf numFmtId="0" fontId="209" fillId="7" borderId="10" applyNumberFormat="0" applyAlignment="0" applyProtection="0">
      <alignment vertical="center"/>
    </xf>
    <xf numFmtId="0" fontId="209" fillId="7" borderId="10" applyNumberFormat="0" applyAlignment="0" applyProtection="0">
      <alignment vertical="center"/>
    </xf>
    <xf numFmtId="0" fontId="209" fillId="7" borderId="10" applyNumberFormat="0" applyAlignment="0" applyProtection="0">
      <alignment vertical="center"/>
    </xf>
    <xf numFmtId="0" fontId="209" fillId="7" borderId="10" applyNumberFormat="0" applyAlignment="0" applyProtection="0">
      <alignment vertical="center"/>
    </xf>
    <xf numFmtId="0" fontId="209" fillId="7" borderId="10" applyNumberFormat="0" applyAlignment="0" applyProtection="0">
      <alignment vertical="center"/>
    </xf>
    <xf numFmtId="0" fontId="209" fillId="7" borderId="10" applyNumberFormat="0" applyAlignment="0" applyProtection="0">
      <alignment vertical="center"/>
    </xf>
    <xf numFmtId="0" fontId="209" fillId="7" borderId="10" applyNumberFormat="0" applyAlignment="0" applyProtection="0">
      <alignment vertical="center"/>
    </xf>
    <xf numFmtId="0" fontId="209" fillId="7" borderId="10" applyNumberFormat="0" applyAlignment="0" applyProtection="0">
      <alignment vertical="center"/>
    </xf>
    <xf numFmtId="0" fontId="209" fillId="7" borderId="10" applyNumberFormat="0" applyAlignment="0" applyProtection="0">
      <alignment vertical="center"/>
    </xf>
    <xf numFmtId="0" fontId="209" fillId="7" borderId="10" applyNumberFormat="0" applyAlignment="0" applyProtection="0">
      <alignment vertical="center"/>
    </xf>
    <xf numFmtId="0" fontId="209" fillId="7" borderId="10" applyNumberFormat="0" applyAlignment="0" applyProtection="0">
      <alignment vertical="center"/>
    </xf>
    <xf numFmtId="0" fontId="209" fillId="7" borderId="10" applyNumberFormat="0" applyAlignment="0" applyProtection="0">
      <alignment vertical="center"/>
    </xf>
    <xf numFmtId="0" fontId="209" fillId="7" borderId="10" applyNumberFormat="0" applyAlignment="0" applyProtection="0">
      <alignment vertical="center"/>
    </xf>
    <xf numFmtId="0" fontId="209" fillId="7" borderId="10" applyNumberFormat="0" applyAlignment="0" applyProtection="0">
      <alignment vertical="center"/>
    </xf>
    <xf numFmtId="0" fontId="209" fillId="7" borderId="10" applyNumberFormat="0" applyAlignment="0" applyProtection="0">
      <alignment vertical="center"/>
    </xf>
    <xf numFmtId="0" fontId="209" fillId="7" borderId="10" applyNumberFormat="0" applyAlignment="0" applyProtection="0">
      <alignment vertical="center"/>
    </xf>
    <xf numFmtId="0" fontId="209" fillId="7" borderId="10" applyNumberFormat="0" applyAlignment="0" applyProtection="0">
      <alignment vertical="center"/>
    </xf>
    <xf numFmtId="0" fontId="209" fillId="7" borderId="10" applyNumberFormat="0" applyAlignment="0" applyProtection="0">
      <alignment vertical="center"/>
    </xf>
    <xf numFmtId="0" fontId="209" fillId="7" borderId="10" applyNumberFormat="0" applyAlignment="0" applyProtection="0">
      <alignment vertical="center"/>
    </xf>
    <xf numFmtId="0" fontId="209" fillId="7" borderId="10" applyNumberFormat="0" applyAlignment="0" applyProtection="0">
      <alignment vertical="center"/>
    </xf>
    <xf numFmtId="0" fontId="209" fillId="7" borderId="10" applyNumberFormat="0" applyAlignment="0" applyProtection="0">
      <alignment vertical="center"/>
    </xf>
    <xf numFmtId="0" fontId="209" fillId="7" borderId="10" applyNumberFormat="0" applyAlignment="0" applyProtection="0">
      <alignment vertical="center"/>
    </xf>
    <xf numFmtId="0" fontId="209" fillId="7" borderId="10" applyNumberFormat="0" applyAlignment="0" applyProtection="0">
      <alignment vertical="center"/>
    </xf>
    <xf numFmtId="0" fontId="209" fillId="7" borderId="10" applyNumberFormat="0" applyAlignment="0" applyProtection="0">
      <alignment vertical="center"/>
    </xf>
    <xf numFmtId="0" fontId="209" fillId="7" borderId="10" applyNumberFormat="0" applyAlignment="0" applyProtection="0">
      <alignment vertical="center"/>
    </xf>
    <xf numFmtId="0" fontId="209" fillId="7" borderId="10" applyNumberFormat="0" applyAlignment="0" applyProtection="0">
      <alignment vertical="center"/>
    </xf>
    <xf numFmtId="0" fontId="209" fillId="7" borderId="10" applyNumberFormat="0" applyAlignment="0" applyProtection="0">
      <alignment vertical="center"/>
    </xf>
    <xf numFmtId="0" fontId="209" fillId="7" borderId="10" applyNumberFormat="0" applyAlignment="0" applyProtection="0">
      <alignment vertical="center"/>
    </xf>
    <xf numFmtId="0" fontId="209" fillId="7" borderId="10" applyNumberFormat="0" applyAlignment="0" applyProtection="0">
      <alignment vertical="center"/>
    </xf>
    <xf numFmtId="0" fontId="209" fillId="7" borderId="10" applyNumberFormat="0" applyAlignment="0" applyProtection="0">
      <alignment vertical="center"/>
    </xf>
    <xf numFmtId="0" fontId="209" fillId="7" borderId="10" applyNumberFormat="0" applyAlignment="0" applyProtection="0">
      <alignment vertical="center"/>
    </xf>
    <xf numFmtId="0" fontId="209" fillId="7" borderId="10" applyNumberFormat="0" applyAlignment="0" applyProtection="0">
      <alignment vertical="center"/>
    </xf>
    <xf numFmtId="0" fontId="209" fillId="7" borderId="10" applyNumberFormat="0" applyAlignment="0" applyProtection="0">
      <alignment vertical="center"/>
    </xf>
    <xf numFmtId="0" fontId="209" fillId="7" borderId="10" applyNumberFormat="0" applyAlignment="0" applyProtection="0">
      <alignment vertical="center"/>
    </xf>
    <xf numFmtId="0" fontId="209" fillId="7" borderId="10" applyNumberFormat="0" applyAlignment="0" applyProtection="0">
      <alignment vertical="center"/>
    </xf>
    <xf numFmtId="0" fontId="209" fillId="7" borderId="10" applyNumberFormat="0" applyAlignment="0" applyProtection="0">
      <alignment vertical="center"/>
    </xf>
    <xf numFmtId="0" fontId="209" fillId="7" borderId="10" applyNumberFormat="0" applyAlignment="0" applyProtection="0">
      <alignment vertical="center"/>
    </xf>
    <xf numFmtId="0" fontId="209" fillId="7" borderId="10" applyNumberFormat="0" applyAlignment="0" applyProtection="0">
      <alignment vertical="center"/>
    </xf>
    <xf numFmtId="0" fontId="209" fillId="7" borderId="10" applyNumberFormat="0" applyAlignment="0" applyProtection="0">
      <alignment vertical="center"/>
    </xf>
    <xf numFmtId="0" fontId="209" fillId="7" borderId="10" applyNumberFormat="0" applyAlignment="0" applyProtection="0">
      <alignment vertical="center"/>
    </xf>
    <xf numFmtId="0" fontId="209" fillId="7" borderId="10" applyNumberFormat="0" applyAlignment="0" applyProtection="0">
      <alignment vertical="center"/>
    </xf>
    <xf numFmtId="0" fontId="209" fillId="7" borderId="10" applyNumberFormat="0" applyAlignment="0" applyProtection="0">
      <alignment vertical="center"/>
    </xf>
    <xf numFmtId="0" fontId="209" fillId="7" borderId="10" applyNumberFormat="0" applyAlignment="0" applyProtection="0">
      <alignment vertical="center"/>
    </xf>
    <xf numFmtId="0" fontId="209" fillId="7" borderId="10" applyNumberFormat="0" applyAlignment="0" applyProtection="0">
      <alignment vertical="center"/>
    </xf>
    <xf numFmtId="0" fontId="209" fillId="7" borderId="10" applyNumberFormat="0" applyAlignment="0" applyProtection="0">
      <alignment vertical="center"/>
    </xf>
    <xf numFmtId="0" fontId="209" fillId="7" borderId="10" applyNumberFormat="0" applyAlignment="0" applyProtection="0">
      <alignment vertical="center"/>
    </xf>
    <xf numFmtId="0" fontId="209" fillId="7" borderId="10" applyNumberFormat="0" applyAlignment="0" applyProtection="0">
      <alignment vertical="center"/>
    </xf>
    <xf numFmtId="0" fontId="209" fillId="7" borderId="10" applyNumberFormat="0" applyAlignment="0" applyProtection="0">
      <alignment vertical="center"/>
    </xf>
    <xf numFmtId="0" fontId="209" fillId="7" borderId="10" applyNumberFormat="0" applyAlignment="0" applyProtection="0">
      <alignment vertical="center"/>
    </xf>
    <xf numFmtId="0" fontId="209" fillId="7" borderId="10" applyNumberFormat="0" applyAlignment="0" applyProtection="0">
      <alignment vertical="center"/>
    </xf>
    <xf numFmtId="0" fontId="209" fillId="7" borderId="10" applyNumberFormat="0" applyAlignment="0" applyProtection="0">
      <alignment vertical="center"/>
    </xf>
    <xf numFmtId="0" fontId="209" fillId="7" borderId="10" applyNumberFormat="0" applyAlignment="0" applyProtection="0">
      <alignment vertical="center"/>
    </xf>
    <xf numFmtId="0" fontId="209" fillId="7" borderId="10" applyNumberFormat="0" applyAlignment="0" applyProtection="0">
      <alignment vertical="center"/>
    </xf>
    <xf numFmtId="0" fontId="209" fillId="7" borderId="10" applyNumberFormat="0" applyAlignment="0" applyProtection="0">
      <alignment vertical="center"/>
    </xf>
    <xf numFmtId="0" fontId="209" fillId="7" borderId="10" applyNumberFormat="0" applyAlignment="0" applyProtection="0">
      <alignment vertical="center"/>
    </xf>
    <xf numFmtId="0" fontId="209" fillId="7" borderId="10" applyNumberFormat="0" applyAlignment="0" applyProtection="0">
      <alignment vertical="center"/>
    </xf>
    <xf numFmtId="0" fontId="209" fillId="7" borderId="10" applyNumberFormat="0" applyAlignment="0" applyProtection="0">
      <alignment vertical="center"/>
    </xf>
    <xf numFmtId="0" fontId="209" fillId="7" borderId="10" applyNumberFormat="0" applyAlignment="0" applyProtection="0">
      <alignment vertical="center"/>
    </xf>
    <xf numFmtId="0" fontId="209" fillId="7" borderId="10" applyNumberFormat="0" applyAlignment="0" applyProtection="0">
      <alignment vertical="center"/>
    </xf>
    <xf numFmtId="0" fontId="209" fillId="7" borderId="10" applyNumberFormat="0" applyAlignment="0" applyProtection="0">
      <alignment vertical="center"/>
    </xf>
    <xf numFmtId="0" fontId="209" fillId="7" borderId="10" applyNumberFormat="0" applyAlignment="0" applyProtection="0">
      <alignment vertical="center"/>
    </xf>
    <xf numFmtId="0" fontId="209" fillId="7" borderId="10" applyNumberFormat="0" applyAlignment="0" applyProtection="0">
      <alignment vertical="center"/>
    </xf>
    <xf numFmtId="0" fontId="209" fillId="7" borderId="10" applyNumberFormat="0" applyAlignment="0" applyProtection="0">
      <alignment vertical="center"/>
    </xf>
    <xf numFmtId="0" fontId="209" fillId="7" borderId="10" applyNumberFormat="0" applyAlignment="0" applyProtection="0">
      <alignment vertical="center"/>
    </xf>
    <xf numFmtId="0" fontId="209" fillId="7" borderId="10" applyNumberFormat="0" applyAlignment="0" applyProtection="0">
      <alignment vertical="center"/>
    </xf>
    <xf numFmtId="0" fontId="209" fillId="7" borderId="10" applyNumberFormat="0" applyAlignment="0" applyProtection="0">
      <alignment vertical="center"/>
    </xf>
    <xf numFmtId="0" fontId="209" fillId="7" borderId="10" applyNumberFormat="0" applyAlignment="0" applyProtection="0">
      <alignment vertical="center"/>
    </xf>
    <xf numFmtId="0" fontId="209" fillId="7" borderId="10" applyNumberFormat="0" applyAlignment="0" applyProtection="0">
      <alignment vertical="center"/>
    </xf>
    <xf numFmtId="0" fontId="209" fillId="7" borderId="10" applyNumberFormat="0" applyAlignment="0" applyProtection="0">
      <alignment vertical="center"/>
    </xf>
    <xf numFmtId="0" fontId="209" fillId="7" borderId="10" applyNumberFormat="0" applyAlignment="0" applyProtection="0">
      <alignment vertical="center"/>
    </xf>
    <xf numFmtId="0" fontId="209" fillId="7" borderId="10" applyNumberFormat="0" applyAlignment="0" applyProtection="0">
      <alignment vertical="center"/>
    </xf>
    <xf numFmtId="0" fontId="209" fillId="7" borderId="10" applyNumberFormat="0" applyAlignment="0" applyProtection="0">
      <alignment vertical="center"/>
    </xf>
    <xf numFmtId="0" fontId="209" fillId="7" borderId="10" applyNumberFormat="0" applyAlignment="0" applyProtection="0">
      <alignment vertical="center"/>
    </xf>
    <xf numFmtId="0" fontId="209" fillId="7" borderId="10" applyNumberFormat="0" applyAlignment="0" applyProtection="0">
      <alignment vertical="center"/>
    </xf>
    <xf numFmtId="0" fontId="209" fillId="7" borderId="10" applyNumberFormat="0" applyAlignment="0" applyProtection="0">
      <alignment vertical="center"/>
    </xf>
    <xf numFmtId="0" fontId="209" fillId="7" borderId="10" applyNumberFormat="0" applyAlignment="0" applyProtection="0">
      <alignment vertical="center"/>
    </xf>
    <xf numFmtId="0" fontId="209" fillId="7" borderId="10" applyNumberFormat="0" applyAlignment="0" applyProtection="0">
      <alignment vertical="center"/>
    </xf>
    <xf numFmtId="0" fontId="209" fillId="7" borderId="10" applyNumberFormat="0" applyAlignment="0" applyProtection="0">
      <alignment vertical="center"/>
    </xf>
    <xf numFmtId="0" fontId="209" fillId="7" borderId="10" applyNumberFormat="0" applyAlignment="0" applyProtection="0">
      <alignment vertical="center"/>
    </xf>
    <xf numFmtId="0" fontId="209" fillId="7" borderId="10" applyNumberFormat="0" applyAlignment="0" applyProtection="0">
      <alignment vertical="center"/>
    </xf>
    <xf numFmtId="0" fontId="209" fillId="7" borderId="10" applyNumberFormat="0" applyAlignment="0" applyProtection="0">
      <alignment vertical="center"/>
    </xf>
    <xf numFmtId="0" fontId="209" fillId="7" borderId="10" applyNumberFormat="0" applyAlignment="0" applyProtection="0">
      <alignment vertical="center"/>
    </xf>
    <xf numFmtId="0" fontId="209" fillId="7" borderId="10" applyNumberFormat="0" applyAlignment="0" applyProtection="0">
      <alignment vertical="center"/>
    </xf>
    <xf numFmtId="0" fontId="209" fillId="7" borderId="10" applyNumberFormat="0" applyAlignment="0" applyProtection="0">
      <alignment vertical="center"/>
    </xf>
    <xf numFmtId="0" fontId="209" fillId="7" borderId="10" applyNumberFormat="0" applyAlignment="0" applyProtection="0">
      <alignment vertical="center"/>
    </xf>
    <xf numFmtId="0" fontId="209" fillId="7" borderId="10" applyNumberFormat="0" applyAlignment="0" applyProtection="0">
      <alignment vertical="center"/>
    </xf>
    <xf numFmtId="0" fontId="209" fillId="7" borderId="10" applyNumberFormat="0" applyAlignment="0" applyProtection="0">
      <alignment vertical="center"/>
    </xf>
    <xf numFmtId="0" fontId="209" fillId="7" borderId="10" applyNumberFormat="0" applyAlignment="0" applyProtection="0">
      <alignment vertical="center"/>
    </xf>
    <xf numFmtId="0" fontId="209" fillId="7" borderId="10" applyNumberFormat="0" applyAlignment="0" applyProtection="0">
      <alignment vertical="center"/>
    </xf>
    <xf numFmtId="0" fontId="209" fillId="7" borderId="10" applyNumberFormat="0" applyAlignment="0" applyProtection="0">
      <alignment vertical="center"/>
    </xf>
    <xf numFmtId="0" fontId="209" fillId="7" borderId="10" applyNumberFormat="0" applyAlignment="0" applyProtection="0">
      <alignment vertical="center"/>
    </xf>
    <xf numFmtId="0" fontId="209" fillId="7" borderId="10" applyNumberFormat="0" applyAlignment="0" applyProtection="0">
      <alignment vertical="center"/>
    </xf>
    <xf numFmtId="0" fontId="209" fillId="7" borderId="10" applyNumberFormat="0" applyAlignment="0" applyProtection="0">
      <alignment vertical="center"/>
    </xf>
    <xf numFmtId="0" fontId="209" fillId="7" borderId="10" applyNumberFormat="0" applyAlignment="0" applyProtection="0">
      <alignment vertical="center"/>
    </xf>
    <xf numFmtId="0" fontId="209" fillId="7" borderId="10" applyNumberFormat="0" applyAlignment="0" applyProtection="0">
      <alignment vertical="center"/>
    </xf>
    <xf numFmtId="0" fontId="209" fillId="7" borderId="10" applyNumberFormat="0" applyAlignment="0" applyProtection="0">
      <alignment vertical="center"/>
    </xf>
    <xf numFmtId="0" fontId="209" fillId="7" borderId="10" applyNumberFormat="0" applyAlignment="0" applyProtection="0">
      <alignment vertical="center"/>
    </xf>
    <xf numFmtId="0" fontId="209" fillId="7" borderId="10" applyNumberFormat="0" applyAlignment="0" applyProtection="0">
      <alignment vertical="center"/>
    </xf>
    <xf numFmtId="0" fontId="209" fillId="7" borderId="10" applyNumberFormat="0" applyAlignment="0" applyProtection="0">
      <alignment vertical="center"/>
    </xf>
    <xf numFmtId="0" fontId="209" fillId="7" borderId="10" applyNumberFormat="0" applyAlignment="0" applyProtection="0">
      <alignment vertical="center"/>
    </xf>
    <xf numFmtId="0" fontId="209" fillId="7" borderId="10" applyNumberFormat="0" applyAlignment="0" applyProtection="0">
      <alignment vertical="center"/>
    </xf>
    <xf numFmtId="0" fontId="209" fillId="7" borderId="10" applyNumberFormat="0" applyAlignment="0" applyProtection="0">
      <alignment vertical="center"/>
    </xf>
    <xf numFmtId="0" fontId="209" fillId="7" borderId="10" applyNumberFormat="0" applyAlignment="0" applyProtection="0">
      <alignment vertical="center"/>
    </xf>
    <xf numFmtId="0" fontId="209" fillId="7" borderId="10" applyNumberFormat="0" applyAlignment="0" applyProtection="0">
      <alignment vertical="center"/>
    </xf>
    <xf numFmtId="0" fontId="209" fillId="7" borderId="10" applyNumberFormat="0" applyAlignment="0" applyProtection="0">
      <alignment vertical="center"/>
    </xf>
    <xf numFmtId="0" fontId="209" fillId="7" borderId="10" applyNumberFormat="0" applyAlignment="0" applyProtection="0">
      <alignment vertical="center"/>
    </xf>
    <xf numFmtId="0" fontId="209" fillId="7" borderId="10" applyNumberFormat="0" applyAlignment="0" applyProtection="0">
      <alignment vertical="center"/>
    </xf>
    <xf numFmtId="0" fontId="209" fillId="7" borderId="10" applyNumberFormat="0" applyAlignment="0" applyProtection="0">
      <alignment vertical="center"/>
    </xf>
    <xf numFmtId="0" fontId="209" fillId="7" borderId="10" applyNumberFormat="0" applyAlignment="0" applyProtection="0">
      <alignment vertical="center"/>
    </xf>
    <xf numFmtId="0" fontId="209" fillId="7" borderId="10" applyNumberFormat="0" applyAlignment="0" applyProtection="0">
      <alignment vertical="center"/>
    </xf>
    <xf numFmtId="0" fontId="209" fillId="7" borderId="10" applyNumberFormat="0" applyAlignment="0" applyProtection="0">
      <alignment vertical="center"/>
    </xf>
    <xf numFmtId="0" fontId="209" fillId="7" borderId="10" applyNumberFormat="0" applyAlignment="0" applyProtection="0">
      <alignment vertical="center"/>
    </xf>
    <xf numFmtId="0" fontId="209" fillId="7" borderId="10" applyNumberFormat="0" applyAlignment="0" applyProtection="0">
      <alignment vertical="center"/>
    </xf>
    <xf numFmtId="0" fontId="209" fillId="7" borderId="10" applyNumberFormat="0" applyAlignment="0" applyProtection="0">
      <alignment vertical="center"/>
    </xf>
    <xf numFmtId="0" fontId="209" fillId="7" borderId="10" applyNumberFormat="0" applyAlignment="0" applyProtection="0">
      <alignment vertical="center"/>
    </xf>
    <xf numFmtId="0" fontId="209" fillId="7" borderId="10" applyNumberFormat="0" applyAlignment="0" applyProtection="0">
      <alignment vertical="center"/>
    </xf>
    <xf numFmtId="0" fontId="209" fillId="7" borderId="10" applyNumberFormat="0" applyAlignment="0" applyProtection="0">
      <alignment vertical="center"/>
    </xf>
    <xf numFmtId="0" fontId="209" fillId="7" borderId="10" applyNumberFormat="0" applyAlignment="0" applyProtection="0">
      <alignment vertical="center"/>
    </xf>
    <xf numFmtId="0" fontId="209" fillId="7" borderId="10" applyNumberFormat="0" applyAlignment="0" applyProtection="0">
      <alignment vertical="center"/>
    </xf>
    <xf numFmtId="0" fontId="209" fillId="7" borderId="10" applyNumberFormat="0" applyAlignment="0" applyProtection="0">
      <alignment vertical="center"/>
    </xf>
    <xf numFmtId="0" fontId="209" fillId="7" borderId="10" applyNumberFormat="0" applyAlignment="0" applyProtection="0">
      <alignment vertical="center"/>
    </xf>
    <xf numFmtId="0" fontId="209" fillId="7" borderId="10" applyNumberFormat="0" applyAlignment="0" applyProtection="0">
      <alignment vertical="center"/>
    </xf>
    <xf numFmtId="0" fontId="209" fillId="7" borderId="10" applyNumberFormat="0" applyAlignment="0" applyProtection="0">
      <alignment vertical="center"/>
    </xf>
    <xf numFmtId="0" fontId="209" fillId="7" borderId="10" applyNumberFormat="0" applyAlignment="0" applyProtection="0">
      <alignment vertical="center"/>
    </xf>
    <xf numFmtId="0" fontId="209" fillId="7" borderId="10" applyNumberFormat="0" applyAlignment="0" applyProtection="0">
      <alignment vertical="center"/>
    </xf>
    <xf numFmtId="0" fontId="209" fillId="7" borderId="10" applyNumberFormat="0" applyAlignment="0" applyProtection="0">
      <alignment vertical="center"/>
    </xf>
    <xf numFmtId="0" fontId="209" fillId="7" borderId="10" applyNumberFormat="0" applyAlignment="0" applyProtection="0">
      <alignment vertical="center"/>
    </xf>
    <xf numFmtId="0" fontId="209" fillId="7" borderId="10" applyNumberFormat="0" applyAlignment="0" applyProtection="0">
      <alignment vertical="center"/>
    </xf>
    <xf numFmtId="0" fontId="209" fillId="7" borderId="10" applyNumberFormat="0" applyAlignment="0" applyProtection="0">
      <alignment vertical="center"/>
    </xf>
    <xf numFmtId="0" fontId="209" fillId="7" borderId="10" applyNumberFormat="0" applyAlignment="0" applyProtection="0">
      <alignment vertical="center"/>
    </xf>
    <xf numFmtId="0" fontId="209" fillId="7" borderId="10" applyNumberFormat="0" applyAlignment="0" applyProtection="0">
      <alignment vertical="center"/>
    </xf>
    <xf numFmtId="0" fontId="209" fillId="7" borderId="10" applyNumberFormat="0" applyAlignment="0" applyProtection="0">
      <alignment vertical="center"/>
    </xf>
    <xf numFmtId="0" fontId="209" fillId="7" borderId="10" applyNumberFormat="0" applyAlignment="0" applyProtection="0">
      <alignment vertical="center"/>
    </xf>
    <xf numFmtId="0" fontId="209" fillId="7" borderId="10" applyNumberFormat="0" applyAlignment="0" applyProtection="0">
      <alignment vertical="center"/>
    </xf>
    <xf numFmtId="0" fontId="209" fillId="7" borderId="10" applyNumberFormat="0" applyAlignment="0" applyProtection="0">
      <alignment vertical="center"/>
    </xf>
    <xf numFmtId="0" fontId="209" fillId="7" borderId="10" applyNumberFormat="0" applyAlignment="0" applyProtection="0">
      <alignment vertical="center"/>
    </xf>
    <xf numFmtId="0" fontId="209" fillId="7" borderId="10" applyNumberFormat="0" applyAlignment="0" applyProtection="0">
      <alignment vertical="center"/>
    </xf>
    <xf numFmtId="0" fontId="209" fillId="7" borderId="10" applyNumberFormat="0" applyAlignment="0" applyProtection="0">
      <alignment vertical="center"/>
    </xf>
    <xf numFmtId="0" fontId="209" fillId="7" borderId="10" applyNumberFormat="0" applyAlignment="0" applyProtection="0">
      <alignment vertical="center"/>
    </xf>
    <xf numFmtId="0" fontId="209" fillId="7" borderId="10" applyNumberFormat="0" applyAlignment="0" applyProtection="0">
      <alignment vertical="center"/>
    </xf>
    <xf numFmtId="0" fontId="209" fillId="7" borderId="10" applyNumberFormat="0" applyAlignment="0" applyProtection="0">
      <alignment vertical="center"/>
    </xf>
    <xf numFmtId="0" fontId="209" fillId="7" borderId="10" applyNumberFormat="0" applyAlignment="0" applyProtection="0">
      <alignment vertical="center"/>
    </xf>
    <xf numFmtId="0" fontId="209" fillId="7" borderId="10" applyNumberFormat="0" applyAlignment="0" applyProtection="0">
      <alignment vertical="center"/>
    </xf>
    <xf numFmtId="0" fontId="209" fillId="7" borderId="10" applyNumberFormat="0" applyAlignment="0" applyProtection="0">
      <alignment vertical="center"/>
    </xf>
    <xf numFmtId="0" fontId="209" fillId="7" borderId="10" applyNumberFormat="0" applyAlignment="0" applyProtection="0">
      <alignment vertical="center"/>
    </xf>
    <xf numFmtId="0" fontId="209" fillId="7" borderId="10" applyNumberFormat="0" applyAlignment="0" applyProtection="0">
      <alignment vertical="center"/>
    </xf>
    <xf numFmtId="0" fontId="209" fillId="7" borderId="10" applyNumberFormat="0" applyAlignment="0" applyProtection="0">
      <alignment vertical="center"/>
    </xf>
    <xf numFmtId="0" fontId="209" fillId="7" borderId="10" applyNumberFormat="0" applyAlignment="0" applyProtection="0">
      <alignment vertical="center"/>
    </xf>
    <xf numFmtId="0" fontId="209" fillId="7" borderId="10" applyNumberFormat="0" applyAlignment="0" applyProtection="0">
      <alignment vertical="center"/>
    </xf>
    <xf numFmtId="0" fontId="209" fillId="7" borderId="10" applyNumberFormat="0" applyAlignment="0" applyProtection="0">
      <alignment vertical="center"/>
    </xf>
    <xf numFmtId="0" fontId="209" fillId="7" borderId="10" applyNumberFormat="0" applyAlignment="0" applyProtection="0">
      <alignment vertical="center"/>
    </xf>
    <xf numFmtId="0" fontId="209" fillId="7" borderId="10" applyNumberFormat="0" applyAlignment="0" applyProtection="0">
      <alignment vertical="center"/>
    </xf>
    <xf numFmtId="0" fontId="209" fillId="7" borderId="10" applyNumberFormat="0" applyAlignment="0" applyProtection="0">
      <alignment vertical="center"/>
    </xf>
    <xf numFmtId="0" fontId="209" fillId="7" borderId="10" applyNumberFormat="0" applyAlignment="0" applyProtection="0">
      <alignment vertical="center"/>
    </xf>
    <xf numFmtId="0" fontId="209" fillId="7" borderId="10" applyNumberFormat="0" applyAlignment="0" applyProtection="0">
      <alignment vertical="center"/>
    </xf>
    <xf numFmtId="0" fontId="209" fillId="7" borderId="10" applyNumberFormat="0" applyAlignment="0" applyProtection="0">
      <alignment vertical="center"/>
    </xf>
    <xf numFmtId="0" fontId="209" fillId="7" borderId="10" applyNumberFormat="0" applyAlignment="0" applyProtection="0">
      <alignment vertical="center"/>
    </xf>
    <xf numFmtId="0" fontId="209" fillId="7" borderId="10" applyNumberFormat="0" applyAlignment="0" applyProtection="0">
      <alignment vertical="center"/>
    </xf>
    <xf numFmtId="0" fontId="209" fillId="7" borderId="10" applyNumberFormat="0" applyAlignment="0" applyProtection="0">
      <alignment vertical="center"/>
    </xf>
    <xf numFmtId="0" fontId="209" fillId="7" borderId="10" applyNumberFormat="0" applyAlignment="0" applyProtection="0">
      <alignment vertical="center"/>
    </xf>
    <xf numFmtId="0" fontId="209" fillId="7" borderId="10" applyNumberFormat="0" applyAlignment="0" applyProtection="0">
      <alignment vertical="center"/>
    </xf>
    <xf numFmtId="0" fontId="209" fillId="7" borderId="10" applyNumberFormat="0" applyAlignment="0" applyProtection="0">
      <alignment vertical="center"/>
    </xf>
    <xf numFmtId="0" fontId="209" fillId="7" borderId="10" applyNumberFormat="0" applyAlignment="0" applyProtection="0">
      <alignment vertical="center"/>
    </xf>
    <xf numFmtId="0" fontId="209" fillId="7" borderId="10" applyNumberFormat="0" applyAlignment="0" applyProtection="0">
      <alignment vertical="center"/>
    </xf>
    <xf numFmtId="0" fontId="209" fillId="7" borderId="10" applyNumberFormat="0" applyAlignment="0" applyProtection="0">
      <alignment vertical="center"/>
    </xf>
    <xf numFmtId="0" fontId="209" fillId="7" borderId="10" applyNumberFormat="0" applyAlignment="0" applyProtection="0">
      <alignment vertical="center"/>
    </xf>
    <xf numFmtId="0" fontId="209" fillId="7" borderId="10" applyNumberFormat="0" applyAlignment="0" applyProtection="0">
      <alignment vertical="center"/>
    </xf>
    <xf numFmtId="0" fontId="209" fillId="7" borderId="10" applyNumberFormat="0" applyAlignment="0" applyProtection="0">
      <alignment vertical="center"/>
    </xf>
    <xf numFmtId="0" fontId="209" fillId="7" borderId="10" applyNumberFormat="0" applyAlignment="0" applyProtection="0">
      <alignment vertical="center"/>
    </xf>
    <xf numFmtId="0" fontId="209" fillId="7" borderId="10" applyNumberFormat="0" applyAlignment="0" applyProtection="0">
      <alignment vertical="center"/>
    </xf>
    <xf numFmtId="0" fontId="209" fillId="7" borderId="10" applyNumberFormat="0" applyAlignment="0" applyProtection="0">
      <alignment vertical="center"/>
    </xf>
    <xf numFmtId="0" fontId="209" fillId="7" borderId="10" applyNumberFormat="0" applyAlignment="0" applyProtection="0">
      <alignment vertical="center"/>
    </xf>
    <xf numFmtId="0" fontId="209" fillId="7" borderId="10" applyNumberFormat="0" applyAlignment="0" applyProtection="0">
      <alignment vertical="center"/>
    </xf>
    <xf numFmtId="0" fontId="209" fillId="7" borderId="10" applyNumberFormat="0" applyAlignment="0" applyProtection="0">
      <alignment vertical="center"/>
    </xf>
    <xf numFmtId="0" fontId="209" fillId="7" borderId="10" applyNumberFormat="0" applyAlignment="0" applyProtection="0">
      <alignment vertical="center"/>
    </xf>
    <xf numFmtId="0" fontId="209" fillId="7" borderId="10" applyNumberFormat="0" applyAlignment="0" applyProtection="0">
      <alignment vertical="center"/>
    </xf>
    <xf numFmtId="0" fontId="209" fillId="7" borderId="10" applyNumberFormat="0" applyAlignment="0" applyProtection="0">
      <alignment vertical="center"/>
    </xf>
    <xf numFmtId="0" fontId="209" fillId="7" borderId="10" applyNumberFormat="0" applyAlignment="0" applyProtection="0">
      <alignment vertical="center"/>
    </xf>
    <xf numFmtId="0" fontId="209" fillId="7" borderId="10" applyNumberFormat="0" applyAlignment="0" applyProtection="0">
      <alignment vertical="center"/>
    </xf>
    <xf numFmtId="0" fontId="209" fillId="7" borderId="10" applyNumberFormat="0" applyAlignment="0" applyProtection="0">
      <alignment vertical="center"/>
    </xf>
    <xf numFmtId="0" fontId="209" fillId="7" borderId="10" applyNumberFormat="0" applyAlignment="0" applyProtection="0">
      <alignment vertical="center"/>
    </xf>
    <xf numFmtId="0" fontId="209" fillId="7" borderId="10" applyNumberFormat="0" applyAlignment="0" applyProtection="0">
      <alignment vertical="center"/>
    </xf>
    <xf numFmtId="0" fontId="209" fillId="7" borderId="10" applyNumberFormat="0" applyAlignment="0" applyProtection="0">
      <alignment vertical="center"/>
    </xf>
    <xf numFmtId="0" fontId="209" fillId="7" borderId="10" applyNumberFormat="0" applyAlignment="0" applyProtection="0">
      <alignment vertical="center"/>
    </xf>
    <xf numFmtId="0" fontId="209" fillId="7" borderId="10" applyNumberFormat="0" applyAlignment="0" applyProtection="0">
      <alignment vertical="center"/>
    </xf>
    <xf numFmtId="0" fontId="209" fillId="7" borderId="10" applyNumberFormat="0" applyAlignment="0" applyProtection="0">
      <alignment vertical="center"/>
    </xf>
    <xf numFmtId="0" fontId="209" fillId="7" borderId="10" applyNumberFormat="0" applyAlignment="0" applyProtection="0">
      <alignment vertical="center"/>
    </xf>
    <xf numFmtId="0" fontId="209" fillId="7" borderId="10" applyNumberFormat="0" applyAlignment="0" applyProtection="0">
      <alignment vertical="center"/>
    </xf>
    <xf numFmtId="0" fontId="209" fillId="7" borderId="10" applyNumberFormat="0" applyAlignment="0" applyProtection="0">
      <alignment vertical="center"/>
    </xf>
    <xf numFmtId="0" fontId="209" fillId="7" borderId="10" applyNumberFormat="0" applyAlignment="0" applyProtection="0">
      <alignment vertical="center"/>
    </xf>
    <xf numFmtId="0" fontId="209" fillId="7" borderId="10" applyNumberFormat="0" applyAlignment="0" applyProtection="0">
      <alignment vertical="center"/>
    </xf>
    <xf numFmtId="0" fontId="209" fillId="7" borderId="10" applyNumberFormat="0" applyAlignment="0" applyProtection="0">
      <alignment vertical="center"/>
    </xf>
    <xf numFmtId="0" fontId="209" fillId="7" borderId="10" applyNumberFormat="0" applyAlignment="0" applyProtection="0">
      <alignment vertical="center"/>
    </xf>
    <xf numFmtId="0" fontId="209" fillId="7" borderId="10" applyNumberFormat="0" applyAlignment="0" applyProtection="0">
      <alignment vertical="center"/>
    </xf>
    <xf numFmtId="0" fontId="209" fillId="7" borderId="10" applyNumberFormat="0" applyAlignment="0" applyProtection="0">
      <alignment vertical="center"/>
    </xf>
    <xf numFmtId="0" fontId="209" fillId="7" borderId="10" applyNumberFormat="0" applyAlignment="0" applyProtection="0">
      <alignment vertical="center"/>
    </xf>
    <xf numFmtId="0" fontId="209" fillId="7" borderId="10" applyNumberFormat="0" applyAlignment="0" applyProtection="0">
      <alignment vertical="center"/>
    </xf>
    <xf numFmtId="0" fontId="209" fillId="7" borderId="10" applyNumberFormat="0" applyAlignment="0" applyProtection="0">
      <alignment vertical="center"/>
    </xf>
    <xf numFmtId="0" fontId="209" fillId="7" borderId="10" applyNumberFormat="0" applyAlignment="0" applyProtection="0">
      <alignment vertical="center"/>
    </xf>
    <xf numFmtId="0" fontId="209" fillId="7" borderId="10" applyNumberFormat="0" applyAlignment="0" applyProtection="0">
      <alignment vertical="center"/>
    </xf>
    <xf numFmtId="0" fontId="209" fillId="7" borderId="10" applyNumberFormat="0" applyAlignment="0" applyProtection="0">
      <alignment vertical="center"/>
    </xf>
    <xf numFmtId="0" fontId="209" fillId="7" borderId="10" applyNumberFormat="0" applyAlignment="0" applyProtection="0">
      <alignment vertical="center"/>
    </xf>
    <xf numFmtId="0" fontId="209" fillId="7" borderId="10" applyNumberFormat="0" applyAlignment="0" applyProtection="0">
      <alignment vertical="center"/>
    </xf>
    <xf numFmtId="0" fontId="209" fillId="7" borderId="10" applyNumberFormat="0" applyAlignment="0" applyProtection="0">
      <alignment vertical="center"/>
    </xf>
    <xf numFmtId="0" fontId="209" fillId="7" borderId="10" applyNumberFormat="0" applyAlignment="0" applyProtection="0">
      <alignment vertical="center"/>
    </xf>
    <xf numFmtId="0" fontId="209" fillId="7" borderId="10" applyNumberFormat="0" applyAlignment="0" applyProtection="0">
      <alignment vertical="center"/>
    </xf>
    <xf numFmtId="0" fontId="209" fillId="7" borderId="10" applyNumberFormat="0" applyAlignment="0" applyProtection="0">
      <alignment vertical="center"/>
    </xf>
    <xf numFmtId="0" fontId="209" fillId="7" borderId="10" applyNumberFormat="0" applyAlignment="0" applyProtection="0">
      <alignment vertical="center"/>
    </xf>
    <xf numFmtId="0" fontId="209" fillId="7" borderId="10" applyNumberFormat="0" applyAlignment="0" applyProtection="0">
      <alignment vertical="center"/>
    </xf>
    <xf numFmtId="0" fontId="209" fillId="7" borderId="10" applyNumberFormat="0" applyAlignment="0" applyProtection="0">
      <alignment vertical="center"/>
    </xf>
    <xf numFmtId="0" fontId="209" fillId="7" borderId="10" applyNumberFormat="0" applyAlignment="0" applyProtection="0">
      <alignment vertical="center"/>
    </xf>
    <xf numFmtId="0" fontId="209" fillId="7" borderId="10" applyNumberFormat="0" applyAlignment="0" applyProtection="0">
      <alignment vertical="center"/>
    </xf>
    <xf numFmtId="0" fontId="209" fillId="7" borderId="10" applyNumberFormat="0" applyAlignment="0" applyProtection="0">
      <alignment vertical="center"/>
    </xf>
    <xf numFmtId="0" fontId="209" fillId="7" borderId="10" applyNumberFormat="0" applyAlignment="0" applyProtection="0">
      <alignment vertical="center"/>
    </xf>
    <xf numFmtId="0" fontId="209" fillId="7" borderId="10" applyNumberFormat="0" applyAlignment="0" applyProtection="0">
      <alignment vertical="center"/>
    </xf>
    <xf numFmtId="0" fontId="209" fillId="7" borderId="10" applyNumberFormat="0" applyAlignment="0" applyProtection="0">
      <alignment vertical="center"/>
    </xf>
    <xf numFmtId="0" fontId="209" fillId="7" borderId="10" applyNumberFormat="0" applyAlignment="0" applyProtection="0">
      <alignment vertical="center"/>
    </xf>
    <xf numFmtId="0" fontId="209" fillId="7" borderId="10" applyNumberFormat="0" applyAlignment="0" applyProtection="0">
      <alignment vertical="center"/>
    </xf>
    <xf numFmtId="0" fontId="209" fillId="7" borderId="10" applyNumberFormat="0" applyAlignment="0" applyProtection="0">
      <alignment vertical="center"/>
    </xf>
    <xf numFmtId="0" fontId="209" fillId="7" borderId="10" applyNumberFormat="0" applyAlignment="0" applyProtection="0">
      <alignment vertical="center"/>
    </xf>
    <xf numFmtId="0" fontId="209" fillId="7" borderId="10" applyNumberFormat="0" applyAlignment="0" applyProtection="0">
      <alignment vertical="center"/>
    </xf>
    <xf numFmtId="0" fontId="209" fillId="7" borderId="10" applyNumberFormat="0" applyAlignment="0" applyProtection="0">
      <alignment vertical="center"/>
    </xf>
    <xf numFmtId="0" fontId="209" fillId="7" borderId="10" applyNumberFormat="0" applyAlignment="0" applyProtection="0">
      <alignment vertical="center"/>
    </xf>
    <xf numFmtId="0" fontId="209" fillId="7" borderId="10" applyNumberFormat="0" applyAlignment="0" applyProtection="0">
      <alignment vertical="center"/>
    </xf>
    <xf numFmtId="0" fontId="209" fillId="7" borderId="10" applyNumberFormat="0" applyAlignment="0" applyProtection="0">
      <alignment vertical="center"/>
    </xf>
    <xf numFmtId="0" fontId="209" fillId="7" borderId="10" applyNumberFormat="0" applyAlignment="0" applyProtection="0">
      <alignment vertical="center"/>
    </xf>
    <xf numFmtId="0" fontId="209" fillId="7" borderId="10" applyNumberFormat="0" applyAlignment="0" applyProtection="0">
      <alignment vertical="center"/>
    </xf>
    <xf numFmtId="0" fontId="209" fillId="7" borderId="10" applyNumberFormat="0" applyAlignment="0" applyProtection="0">
      <alignment vertical="center"/>
    </xf>
    <xf numFmtId="0" fontId="209" fillId="7" borderId="10" applyNumberFormat="0" applyAlignment="0" applyProtection="0">
      <alignment vertical="center"/>
    </xf>
    <xf numFmtId="0" fontId="209" fillId="7" borderId="10" applyNumberFormat="0" applyAlignment="0" applyProtection="0">
      <alignment vertical="center"/>
    </xf>
    <xf numFmtId="0" fontId="209" fillId="7" borderId="10" applyNumberFormat="0" applyAlignment="0" applyProtection="0">
      <alignment vertical="center"/>
    </xf>
    <xf numFmtId="0" fontId="209" fillId="7" borderId="10" applyNumberFormat="0" applyAlignment="0" applyProtection="0">
      <alignment vertical="center"/>
    </xf>
    <xf numFmtId="0" fontId="209" fillId="7" borderId="10" applyNumberFormat="0" applyAlignment="0" applyProtection="0">
      <alignment vertical="center"/>
    </xf>
    <xf numFmtId="0" fontId="209" fillId="7" borderId="10" applyNumberFormat="0" applyAlignment="0" applyProtection="0">
      <alignment vertical="center"/>
    </xf>
    <xf numFmtId="0" fontId="209" fillId="7" borderId="10" applyNumberFormat="0" applyAlignment="0" applyProtection="0">
      <alignment vertical="center"/>
    </xf>
    <xf numFmtId="0" fontId="209" fillId="7" borderId="10" applyNumberFormat="0" applyAlignment="0" applyProtection="0">
      <alignment vertical="center"/>
    </xf>
    <xf numFmtId="0" fontId="209" fillId="7" borderId="10" applyNumberFormat="0" applyAlignment="0" applyProtection="0">
      <alignment vertical="center"/>
    </xf>
    <xf numFmtId="0" fontId="209" fillId="7" borderId="10" applyNumberFormat="0" applyAlignment="0" applyProtection="0">
      <alignment vertical="center"/>
    </xf>
    <xf numFmtId="0" fontId="209" fillId="7" borderId="10" applyNumberFormat="0" applyAlignment="0" applyProtection="0">
      <alignment vertical="center"/>
    </xf>
    <xf numFmtId="0" fontId="209" fillId="7" borderId="10" applyNumberFormat="0" applyAlignment="0" applyProtection="0">
      <alignment vertical="center"/>
    </xf>
    <xf numFmtId="0" fontId="209" fillId="7" borderId="10" applyNumberFormat="0" applyAlignment="0" applyProtection="0">
      <alignment vertical="center"/>
    </xf>
    <xf numFmtId="0" fontId="209" fillId="7" borderId="10" applyNumberFormat="0" applyAlignment="0" applyProtection="0">
      <alignment vertical="center"/>
    </xf>
    <xf numFmtId="0" fontId="209" fillId="7" borderId="10" applyNumberFormat="0" applyAlignment="0" applyProtection="0">
      <alignment vertical="center"/>
    </xf>
    <xf numFmtId="0" fontId="209" fillId="7" borderId="10" applyNumberFormat="0" applyAlignment="0" applyProtection="0">
      <alignment vertical="center"/>
    </xf>
    <xf numFmtId="0" fontId="209" fillId="7" borderId="10" applyNumberFormat="0" applyAlignment="0" applyProtection="0">
      <alignment vertical="center"/>
    </xf>
    <xf numFmtId="0" fontId="209" fillId="7" borderId="10" applyNumberFormat="0" applyAlignment="0" applyProtection="0">
      <alignment vertical="center"/>
    </xf>
    <xf numFmtId="0" fontId="209" fillId="7" borderId="10" applyNumberFormat="0" applyAlignment="0" applyProtection="0">
      <alignment vertical="center"/>
    </xf>
    <xf numFmtId="0" fontId="209" fillId="7" borderId="10" applyNumberFormat="0" applyAlignment="0" applyProtection="0">
      <alignment vertical="center"/>
    </xf>
    <xf numFmtId="0" fontId="209" fillId="7" borderId="10" applyNumberFormat="0" applyAlignment="0" applyProtection="0">
      <alignment vertical="center"/>
    </xf>
    <xf numFmtId="0" fontId="209" fillId="7" borderId="10" applyNumberFormat="0" applyAlignment="0" applyProtection="0">
      <alignment vertical="center"/>
    </xf>
    <xf numFmtId="0" fontId="209" fillId="7" borderId="10" applyNumberFormat="0" applyAlignment="0" applyProtection="0">
      <alignment vertical="center"/>
    </xf>
    <xf numFmtId="0" fontId="209" fillId="7" borderId="10" applyNumberFormat="0" applyAlignment="0" applyProtection="0">
      <alignment vertical="center"/>
    </xf>
    <xf numFmtId="0" fontId="209" fillId="7" borderId="10" applyNumberFormat="0" applyAlignment="0" applyProtection="0">
      <alignment vertical="center"/>
    </xf>
    <xf numFmtId="0" fontId="209" fillId="7" borderId="10" applyNumberFormat="0" applyAlignment="0" applyProtection="0">
      <alignment vertical="center"/>
    </xf>
    <xf numFmtId="0" fontId="209" fillId="7" borderId="10" applyNumberFormat="0" applyAlignment="0" applyProtection="0">
      <alignment vertical="center"/>
    </xf>
    <xf numFmtId="0" fontId="209" fillId="7" borderId="10" applyNumberFormat="0" applyAlignment="0" applyProtection="0">
      <alignment vertical="center"/>
    </xf>
    <xf numFmtId="0" fontId="209" fillId="7" borderId="10" applyNumberFormat="0" applyAlignment="0" applyProtection="0">
      <alignment vertical="center"/>
    </xf>
    <xf numFmtId="0" fontId="209" fillId="7" borderId="10" applyNumberFormat="0" applyAlignment="0" applyProtection="0">
      <alignment vertical="center"/>
    </xf>
    <xf numFmtId="0" fontId="209" fillId="7" borderId="10" applyNumberFormat="0" applyAlignment="0" applyProtection="0">
      <alignment vertical="center"/>
    </xf>
    <xf numFmtId="0" fontId="209" fillId="7" borderId="10" applyNumberFormat="0" applyAlignment="0" applyProtection="0">
      <alignment vertical="center"/>
    </xf>
    <xf numFmtId="0" fontId="209" fillId="7" borderId="10" applyNumberFormat="0" applyAlignment="0" applyProtection="0">
      <alignment vertical="center"/>
    </xf>
    <xf numFmtId="0" fontId="209" fillId="7" borderId="10" applyNumberFormat="0" applyAlignment="0" applyProtection="0">
      <alignment vertical="center"/>
    </xf>
    <xf numFmtId="0" fontId="209" fillId="7" borderId="10" applyNumberFormat="0" applyAlignment="0" applyProtection="0">
      <alignment vertical="center"/>
    </xf>
    <xf numFmtId="0" fontId="209" fillId="7" borderId="10" applyNumberFormat="0" applyAlignment="0" applyProtection="0">
      <alignment vertical="center"/>
    </xf>
    <xf numFmtId="0" fontId="209" fillId="7" borderId="10" applyNumberFormat="0" applyAlignment="0" applyProtection="0">
      <alignment vertical="center"/>
    </xf>
    <xf numFmtId="0" fontId="209" fillId="7" borderId="10" applyNumberFormat="0" applyAlignment="0" applyProtection="0">
      <alignment vertical="center"/>
    </xf>
    <xf numFmtId="0" fontId="209" fillId="7" borderId="10" applyNumberFormat="0" applyAlignment="0" applyProtection="0">
      <alignment vertical="center"/>
    </xf>
    <xf numFmtId="0" fontId="209" fillId="7" borderId="10" applyNumberFormat="0" applyAlignment="0" applyProtection="0">
      <alignment vertical="center"/>
    </xf>
    <xf numFmtId="0" fontId="209" fillId="7" borderId="10" applyNumberFormat="0" applyAlignment="0" applyProtection="0">
      <alignment vertical="center"/>
    </xf>
    <xf numFmtId="0" fontId="209" fillId="7" borderId="10" applyNumberFormat="0" applyAlignment="0" applyProtection="0">
      <alignment vertical="center"/>
    </xf>
    <xf numFmtId="0" fontId="209" fillId="7" borderId="10" applyNumberFormat="0" applyAlignment="0" applyProtection="0">
      <alignment vertical="center"/>
    </xf>
    <xf numFmtId="0" fontId="209" fillId="7" borderId="10" applyNumberFormat="0" applyAlignment="0" applyProtection="0">
      <alignment vertical="center"/>
    </xf>
    <xf numFmtId="0" fontId="209" fillId="7" borderId="10" applyNumberFormat="0" applyAlignment="0" applyProtection="0">
      <alignment vertical="center"/>
    </xf>
    <xf numFmtId="0" fontId="209" fillId="7" borderId="10" applyNumberFormat="0" applyAlignment="0" applyProtection="0">
      <alignment vertical="center"/>
    </xf>
    <xf numFmtId="0" fontId="209" fillId="7" borderId="10" applyNumberFormat="0" applyAlignment="0" applyProtection="0">
      <alignment vertical="center"/>
    </xf>
    <xf numFmtId="0" fontId="209" fillId="7" borderId="10" applyNumberFormat="0" applyAlignment="0" applyProtection="0">
      <alignment vertical="center"/>
    </xf>
    <xf numFmtId="0" fontId="209" fillId="7" borderId="10" applyNumberFormat="0" applyAlignment="0" applyProtection="0">
      <alignment vertical="center"/>
    </xf>
    <xf numFmtId="0" fontId="209" fillId="7" borderId="10" applyNumberFormat="0" applyAlignment="0" applyProtection="0">
      <alignment vertical="center"/>
    </xf>
    <xf numFmtId="0" fontId="209" fillId="7" borderId="10" applyNumberFormat="0" applyAlignment="0" applyProtection="0">
      <alignment vertical="center"/>
    </xf>
    <xf numFmtId="0" fontId="209" fillId="7" borderId="10" applyNumberFormat="0" applyAlignment="0" applyProtection="0">
      <alignment vertical="center"/>
    </xf>
    <xf numFmtId="0" fontId="209" fillId="7" borderId="10" applyNumberFormat="0" applyAlignment="0" applyProtection="0">
      <alignment vertical="center"/>
    </xf>
    <xf numFmtId="0" fontId="209" fillId="7" borderId="10" applyNumberFormat="0" applyAlignment="0" applyProtection="0">
      <alignment vertical="center"/>
    </xf>
    <xf numFmtId="0" fontId="209" fillId="7" borderId="10" applyNumberFormat="0" applyAlignment="0" applyProtection="0">
      <alignment vertical="center"/>
    </xf>
    <xf numFmtId="0" fontId="209" fillId="7" borderId="10" applyNumberFormat="0" applyAlignment="0" applyProtection="0">
      <alignment vertical="center"/>
    </xf>
    <xf numFmtId="0" fontId="209" fillId="7" borderId="10" applyNumberFormat="0" applyAlignment="0" applyProtection="0">
      <alignment vertical="center"/>
    </xf>
    <xf numFmtId="0" fontId="209" fillId="7" borderId="10" applyNumberFormat="0" applyAlignment="0" applyProtection="0">
      <alignment vertical="center"/>
    </xf>
    <xf numFmtId="0" fontId="209" fillId="7" borderId="10" applyNumberFormat="0" applyAlignment="0" applyProtection="0">
      <alignment vertical="center"/>
    </xf>
    <xf numFmtId="0" fontId="209" fillId="7" borderId="10" applyNumberFormat="0" applyAlignment="0" applyProtection="0">
      <alignment vertical="center"/>
    </xf>
    <xf numFmtId="0" fontId="209" fillId="7" borderId="10" applyNumberFormat="0" applyAlignment="0" applyProtection="0">
      <alignment vertical="center"/>
    </xf>
    <xf numFmtId="0" fontId="209" fillId="7" borderId="10" applyNumberFormat="0" applyAlignment="0" applyProtection="0">
      <alignment vertical="center"/>
    </xf>
    <xf numFmtId="0" fontId="209" fillId="7" borderId="10" applyNumberFormat="0" applyAlignment="0" applyProtection="0">
      <alignment vertical="center"/>
    </xf>
    <xf numFmtId="0" fontId="209" fillId="7" borderId="10" applyNumberFormat="0" applyAlignment="0" applyProtection="0">
      <alignment vertical="center"/>
    </xf>
    <xf numFmtId="0" fontId="209" fillId="7" borderId="10" applyNumberFormat="0" applyAlignment="0" applyProtection="0">
      <alignment vertical="center"/>
    </xf>
    <xf numFmtId="0" fontId="209" fillId="7" borderId="10" applyNumberFormat="0" applyAlignment="0" applyProtection="0">
      <alignment vertical="center"/>
    </xf>
    <xf numFmtId="0" fontId="209" fillId="7" borderId="10" applyNumberFormat="0" applyAlignment="0" applyProtection="0">
      <alignment vertical="center"/>
    </xf>
    <xf numFmtId="0" fontId="209" fillId="7" borderId="10" applyNumberFormat="0" applyAlignment="0" applyProtection="0">
      <alignment vertical="center"/>
    </xf>
    <xf numFmtId="0" fontId="209" fillId="7" borderId="10" applyNumberFormat="0" applyAlignment="0" applyProtection="0">
      <alignment vertical="center"/>
    </xf>
    <xf numFmtId="0" fontId="209" fillId="7" borderId="10" applyNumberFormat="0" applyAlignment="0" applyProtection="0">
      <alignment vertical="center"/>
    </xf>
    <xf numFmtId="0" fontId="209" fillId="7" borderId="10" applyNumberFormat="0" applyAlignment="0" applyProtection="0">
      <alignment vertical="center"/>
    </xf>
    <xf numFmtId="0" fontId="209" fillId="7" borderId="10" applyNumberFormat="0" applyAlignment="0" applyProtection="0">
      <alignment vertical="center"/>
    </xf>
    <xf numFmtId="0" fontId="209" fillId="7" borderId="10" applyNumberFormat="0" applyAlignment="0" applyProtection="0">
      <alignment vertical="center"/>
    </xf>
    <xf numFmtId="0" fontId="209" fillId="7" borderId="10" applyNumberFormat="0" applyAlignment="0" applyProtection="0">
      <alignment vertical="center"/>
    </xf>
    <xf numFmtId="0" fontId="209" fillId="7" borderId="10" applyNumberFormat="0" applyAlignment="0" applyProtection="0">
      <alignment vertical="center"/>
    </xf>
    <xf numFmtId="0" fontId="209" fillId="7" borderId="10" applyNumberFormat="0" applyAlignment="0" applyProtection="0">
      <alignment vertical="center"/>
    </xf>
    <xf numFmtId="0" fontId="209" fillId="7" borderId="10" applyNumberFormat="0" applyAlignment="0" applyProtection="0">
      <alignment vertical="center"/>
    </xf>
    <xf numFmtId="0" fontId="209" fillId="7" borderId="10" applyNumberFormat="0" applyAlignment="0" applyProtection="0">
      <alignment vertical="center"/>
    </xf>
    <xf numFmtId="0" fontId="209" fillId="7" borderId="10" applyNumberFormat="0" applyAlignment="0" applyProtection="0">
      <alignment vertical="center"/>
    </xf>
    <xf numFmtId="0" fontId="209" fillId="7" borderId="10" applyNumberFormat="0" applyAlignment="0" applyProtection="0">
      <alignment vertical="center"/>
    </xf>
    <xf numFmtId="0" fontId="209" fillId="7" borderId="10" applyNumberFormat="0" applyAlignment="0" applyProtection="0">
      <alignment vertical="center"/>
    </xf>
    <xf numFmtId="0" fontId="209" fillId="7" borderId="10" applyNumberFormat="0" applyAlignment="0" applyProtection="0">
      <alignment vertical="center"/>
    </xf>
    <xf numFmtId="0" fontId="209" fillId="7" borderId="10" applyNumberFormat="0" applyAlignment="0" applyProtection="0">
      <alignment vertical="center"/>
    </xf>
    <xf numFmtId="0" fontId="209" fillId="7" borderId="10" applyNumberFormat="0" applyAlignment="0" applyProtection="0">
      <alignment vertical="center"/>
    </xf>
    <xf numFmtId="0" fontId="209" fillId="7" borderId="10" applyNumberFormat="0" applyAlignment="0" applyProtection="0">
      <alignment vertical="center"/>
    </xf>
    <xf numFmtId="0" fontId="209" fillId="7" borderId="10" applyNumberFormat="0" applyAlignment="0" applyProtection="0">
      <alignment vertical="center"/>
    </xf>
    <xf numFmtId="0" fontId="209" fillId="7" borderId="10" applyNumberFormat="0" applyAlignment="0" applyProtection="0">
      <alignment vertical="center"/>
    </xf>
    <xf numFmtId="0" fontId="209" fillId="7" borderId="10" applyNumberFormat="0" applyAlignment="0" applyProtection="0">
      <alignment vertical="center"/>
    </xf>
    <xf numFmtId="0" fontId="209" fillId="7" borderId="10" applyNumberFormat="0" applyAlignment="0" applyProtection="0">
      <alignment vertical="center"/>
    </xf>
    <xf numFmtId="0" fontId="209" fillId="7" borderId="10" applyNumberFormat="0" applyAlignment="0" applyProtection="0">
      <alignment vertical="center"/>
    </xf>
    <xf numFmtId="0" fontId="209" fillId="7" borderId="10" applyNumberFormat="0" applyAlignment="0" applyProtection="0">
      <alignment vertical="center"/>
    </xf>
    <xf numFmtId="0" fontId="209" fillId="7" borderId="10" applyNumberFormat="0" applyAlignment="0" applyProtection="0">
      <alignment vertical="center"/>
    </xf>
    <xf numFmtId="0" fontId="209" fillId="7" borderId="10" applyNumberFormat="0" applyAlignment="0" applyProtection="0">
      <alignment vertical="center"/>
    </xf>
    <xf numFmtId="0" fontId="209" fillId="7" borderId="10" applyNumberFormat="0" applyAlignment="0" applyProtection="0">
      <alignment vertical="center"/>
    </xf>
    <xf numFmtId="0" fontId="209" fillId="7" borderId="10" applyNumberFormat="0" applyAlignment="0" applyProtection="0">
      <alignment vertical="center"/>
    </xf>
    <xf numFmtId="0" fontId="209" fillId="7" borderId="10" applyNumberFormat="0" applyAlignment="0" applyProtection="0">
      <alignment vertical="center"/>
    </xf>
    <xf numFmtId="0" fontId="209" fillId="7" borderId="10" applyNumberFormat="0" applyAlignment="0" applyProtection="0">
      <alignment vertical="center"/>
    </xf>
    <xf numFmtId="0" fontId="209" fillId="7" borderId="10" applyNumberFormat="0" applyAlignment="0" applyProtection="0">
      <alignment vertical="center"/>
    </xf>
    <xf numFmtId="0" fontId="209" fillId="7" borderId="10" applyNumberFormat="0" applyAlignment="0" applyProtection="0">
      <alignment vertical="center"/>
    </xf>
    <xf numFmtId="0" fontId="209" fillId="7" borderId="10" applyNumberFormat="0" applyAlignment="0" applyProtection="0">
      <alignment vertical="center"/>
    </xf>
    <xf numFmtId="0" fontId="209" fillId="7" borderId="10" applyNumberFormat="0" applyAlignment="0" applyProtection="0">
      <alignment vertical="center"/>
    </xf>
    <xf numFmtId="0" fontId="209" fillId="7" borderId="10" applyNumberFormat="0" applyAlignment="0" applyProtection="0">
      <alignment vertical="center"/>
    </xf>
    <xf numFmtId="0" fontId="209" fillId="7" borderId="10" applyNumberFormat="0" applyAlignment="0" applyProtection="0">
      <alignment vertical="center"/>
    </xf>
    <xf numFmtId="0" fontId="209" fillId="7" borderId="10" applyNumberFormat="0" applyAlignment="0" applyProtection="0">
      <alignment vertical="center"/>
    </xf>
    <xf numFmtId="0" fontId="209" fillId="7" borderId="10" applyNumberFormat="0" applyAlignment="0" applyProtection="0">
      <alignment vertical="center"/>
    </xf>
    <xf numFmtId="0" fontId="209" fillId="7" borderId="10" applyNumberFormat="0" applyAlignment="0" applyProtection="0">
      <alignment vertical="center"/>
    </xf>
    <xf numFmtId="0" fontId="209" fillId="7" borderId="10" applyNumberFormat="0" applyAlignment="0" applyProtection="0">
      <alignment vertical="center"/>
    </xf>
    <xf numFmtId="0" fontId="209" fillId="7" borderId="10" applyNumberFormat="0" applyAlignment="0" applyProtection="0">
      <alignment vertical="center"/>
    </xf>
    <xf numFmtId="0" fontId="209" fillId="7" borderId="10" applyNumberFormat="0" applyAlignment="0" applyProtection="0">
      <alignment vertical="center"/>
    </xf>
    <xf numFmtId="0" fontId="209" fillId="7" borderId="10" applyNumberFormat="0" applyAlignment="0" applyProtection="0">
      <alignment vertical="center"/>
    </xf>
    <xf numFmtId="0" fontId="209" fillId="7" borderId="10" applyNumberFormat="0" applyAlignment="0" applyProtection="0">
      <alignment vertical="center"/>
    </xf>
    <xf numFmtId="0" fontId="209" fillId="7" borderId="10" applyNumberFormat="0" applyAlignment="0" applyProtection="0">
      <alignment vertical="center"/>
    </xf>
    <xf numFmtId="0" fontId="209" fillId="7" borderId="10" applyNumberFormat="0" applyAlignment="0" applyProtection="0">
      <alignment vertical="center"/>
    </xf>
    <xf numFmtId="0" fontId="209" fillId="7" borderId="10" applyNumberFormat="0" applyAlignment="0" applyProtection="0">
      <alignment vertical="center"/>
    </xf>
    <xf numFmtId="0" fontId="209" fillId="7" borderId="10" applyNumberFormat="0" applyAlignment="0" applyProtection="0">
      <alignment vertical="center"/>
    </xf>
    <xf numFmtId="0" fontId="209" fillId="7" borderId="10" applyNumberFormat="0" applyAlignment="0" applyProtection="0">
      <alignment vertical="center"/>
    </xf>
    <xf numFmtId="0" fontId="209" fillId="7" borderId="10" applyNumberFormat="0" applyAlignment="0" applyProtection="0">
      <alignment vertical="center"/>
    </xf>
    <xf numFmtId="0" fontId="209" fillId="7" borderId="10" applyNumberFormat="0" applyAlignment="0" applyProtection="0">
      <alignment vertical="center"/>
    </xf>
    <xf numFmtId="0" fontId="209" fillId="7" borderId="10" applyNumberFormat="0" applyAlignment="0" applyProtection="0">
      <alignment vertical="center"/>
    </xf>
    <xf numFmtId="0" fontId="209" fillId="7" borderId="10" applyNumberFormat="0" applyAlignment="0" applyProtection="0">
      <alignment vertical="center"/>
    </xf>
    <xf numFmtId="0" fontId="209" fillId="7" borderId="10" applyNumberFormat="0" applyAlignment="0" applyProtection="0">
      <alignment vertical="center"/>
    </xf>
    <xf numFmtId="0" fontId="209" fillId="7" borderId="10" applyNumberFormat="0" applyAlignment="0" applyProtection="0">
      <alignment vertical="center"/>
    </xf>
    <xf numFmtId="0" fontId="209" fillId="7" borderId="10" applyNumberFormat="0" applyAlignment="0" applyProtection="0">
      <alignment vertical="center"/>
    </xf>
    <xf numFmtId="0" fontId="209" fillId="7" borderId="10" applyNumberFormat="0" applyAlignment="0" applyProtection="0">
      <alignment vertical="center"/>
    </xf>
    <xf numFmtId="0" fontId="209" fillId="7" borderId="10" applyNumberFormat="0" applyAlignment="0" applyProtection="0">
      <alignment vertical="center"/>
    </xf>
    <xf numFmtId="0" fontId="209" fillId="7" borderId="10" applyNumberFormat="0" applyAlignment="0" applyProtection="0">
      <alignment vertical="center"/>
    </xf>
    <xf numFmtId="0" fontId="209" fillId="7" borderId="10" applyNumberFormat="0" applyAlignment="0" applyProtection="0">
      <alignment vertical="center"/>
    </xf>
    <xf numFmtId="0" fontId="209" fillId="7" borderId="10" applyNumberFormat="0" applyAlignment="0" applyProtection="0">
      <alignment vertical="center"/>
    </xf>
    <xf numFmtId="0" fontId="209" fillId="7" borderId="10" applyNumberFormat="0" applyAlignment="0" applyProtection="0">
      <alignment vertical="center"/>
    </xf>
    <xf numFmtId="0" fontId="209" fillId="7" borderId="10" applyNumberFormat="0" applyAlignment="0" applyProtection="0">
      <alignment vertical="center"/>
    </xf>
    <xf numFmtId="0" fontId="209" fillId="7" borderId="10" applyNumberFormat="0" applyAlignment="0" applyProtection="0">
      <alignment vertical="center"/>
    </xf>
    <xf numFmtId="0" fontId="209" fillId="7" borderId="10" applyNumberFormat="0" applyAlignment="0" applyProtection="0">
      <alignment vertical="center"/>
    </xf>
    <xf numFmtId="0" fontId="209" fillId="7" borderId="10" applyNumberFormat="0" applyAlignment="0" applyProtection="0">
      <alignment vertical="center"/>
    </xf>
    <xf numFmtId="0" fontId="209" fillId="7" borderId="10" applyNumberFormat="0" applyAlignment="0" applyProtection="0">
      <alignment vertical="center"/>
    </xf>
    <xf numFmtId="0" fontId="209" fillId="7" borderId="10" applyNumberFormat="0" applyAlignment="0" applyProtection="0">
      <alignment vertical="center"/>
    </xf>
    <xf numFmtId="0" fontId="209" fillId="7" borderId="10" applyNumberFormat="0" applyAlignment="0" applyProtection="0">
      <alignment vertical="center"/>
    </xf>
    <xf numFmtId="0" fontId="209" fillId="7" borderId="10" applyNumberFormat="0" applyAlignment="0" applyProtection="0">
      <alignment vertical="center"/>
    </xf>
    <xf numFmtId="0" fontId="209" fillId="7" borderId="10" applyNumberFormat="0" applyAlignment="0" applyProtection="0">
      <alignment vertical="center"/>
    </xf>
    <xf numFmtId="0" fontId="209" fillId="7" borderId="10" applyNumberFormat="0" applyAlignment="0" applyProtection="0">
      <alignment vertical="center"/>
    </xf>
    <xf numFmtId="0" fontId="209" fillId="7" borderId="10" applyNumberFormat="0" applyAlignment="0" applyProtection="0">
      <alignment vertical="center"/>
    </xf>
    <xf numFmtId="0" fontId="209" fillId="7" borderId="10" applyNumberFormat="0" applyAlignment="0" applyProtection="0">
      <alignment vertical="center"/>
    </xf>
    <xf numFmtId="0" fontId="209" fillId="7" borderId="10" applyNumberFormat="0" applyAlignment="0" applyProtection="0">
      <alignment vertical="center"/>
    </xf>
    <xf numFmtId="0" fontId="209" fillId="7" borderId="10" applyNumberFormat="0" applyAlignment="0" applyProtection="0">
      <alignment vertical="center"/>
    </xf>
    <xf numFmtId="0" fontId="209" fillId="7" borderId="10" applyNumberFormat="0" applyAlignment="0" applyProtection="0">
      <alignment vertical="center"/>
    </xf>
    <xf numFmtId="0" fontId="209" fillId="7" borderId="10" applyNumberFormat="0" applyAlignment="0" applyProtection="0">
      <alignment vertical="center"/>
    </xf>
    <xf numFmtId="0" fontId="209" fillId="7" borderId="10" applyNumberFormat="0" applyAlignment="0" applyProtection="0">
      <alignment vertical="center"/>
    </xf>
    <xf numFmtId="0" fontId="209" fillId="7" borderId="10" applyNumberFormat="0" applyAlignment="0" applyProtection="0">
      <alignment vertical="center"/>
    </xf>
    <xf numFmtId="0" fontId="209" fillId="7" borderId="10" applyNumberFormat="0" applyAlignment="0" applyProtection="0">
      <alignment vertical="center"/>
    </xf>
    <xf numFmtId="0" fontId="209" fillId="7" borderId="10" applyNumberFormat="0" applyAlignment="0" applyProtection="0">
      <alignment vertical="center"/>
    </xf>
    <xf numFmtId="0" fontId="209" fillId="7" borderId="10" applyNumberFormat="0" applyAlignment="0" applyProtection="0">
      <alignment vertical="center"/>
    </xf>
    <xf numFmtId="0" fontId="209" fillId="7" borderId="10" applyNumberFormat="0" applyAlignment="0" applyProtection="0">
      <alignment vertical="center"/>
    </xf>
    <xf numFmtId="0" fontId="209" fillId="7" borderId="10" applyNumberFormat="0" applyAlignment="0" applyProtection="0">
      <alignment vertical="center"/>
    </xf>
    <xf numFmtId="0" fontId="209" fillId="7" borderId="10" applyNumberFormat="0" applyAlignment="0" applyProtection="0">
      <alignment vertical="center"/>
    </xf>
    <xf numFmtId="0" fontId="209" fillId="7" borderId="10" applyNumberFormat="0" applyAlignment="0" applyProtection="0">
      <alignment vertical="center"/>
    </xf>
    <xf numFmtId="0" fontId="209" fillId="7" borderId="10" applyNumberFormat="0" applyAlignment="0" applyProtection="0">
      <alignment vertical="center"/>
    </xf>
    <xf numFmtId="0" fontId="209" fillId="7" borderId="10" applyNumberFormat="0" applyAlignment="0" applyProtection="0">
      <alignment vertical="center"/>
    </xf>
    <xf numFmtId="0" fontId="209" fillId="7" borderId="10" applyNumberFormat="0" applyAlignment="0" applyProtection="0">
      <alignment vertical="center"/>
    </xf>
    <xf numFmtId="0" fontId="209" fillId="7" borderId="10" applyNumberFormat="0" applyAlignment="0" applyProtection="0">
      <alignment vertical="center"/>
    </xf>
    <xf numFmtId="0" fontId="209" fillId="7" borderId="10" applyNumberFormat="0" applyAlignment="0" applyProtection="0">
      <alignment vertical="center"/>
    </xf>
    <xf numFmtId="0" fontId="209" fillId="7" borderId="10" applyNumberFormat="0" applyAlignment="0" applyProtection="0">
      <alignment vertical="center"/>
    </xf>
    <xf numFmtId="0" fontId="209" fillId="7" borderId="10" applyNumberFormat="0" applyAlignment="0" applyProtection="0">
      <alignment vertical="center"/>
    </xf>
    <xf numFmtId="0" fontId="209" fillId="7" borderId="10" applyNumberFormat="0" applyAlignment="0" applyProtection="0">
      <alignment vertical="center"/>
    </xf>
    <xf numFmtId="0" fontId="209" fillId="7" borderId="10" applyNumberFormat="0" applyAlignment="0" applyProtection="0">
      <alignment vertical="center"/>
    </xf>
    <xf numFmtId="0" fontId="209" fillId="7" borderId="10" applyNumberFormat="0" applyAlignment="0" applyProtection="0">
      <alignment vertical="center"/>
    </xf>
    <xf numFmtId="0" fontId="209" fillId="7" borderId="10" applyNumberFormat="0" applyAlignment="0" applyProtection="0">
      <alignment vertical="center"/>
    </xf>
    <xf numFmtId="0" fontId="209" fillId="7" borderId="10" applyNumberFormat="0" applyAlignment="0" applyProtection="0">
      <alignment vertical="center"/>
    </xf>
    <xf numFmtId="0" fontId="209" fillId="7" borderId="10" applyNumberFormat="0" applyAlignment="0" applyProtection="0">
      <alignment vertical="center"/>
    </xf>
    <xf numFmtId="0" fontId="209" fillId="7" borderId="10" applyNumberFormat="0" applyAlignment="0" applyProtection="0">
      <alignment vertical="center"/>
    </xf>
    <xf numFmtId="0" fontId="209" fillId="7" borderId="10" applyNumberFormat="0" applyAlignment="0" applyProtection="0">
      <alignment vertical="center"/>
    </xf>
    <xf numFmtId="0" fontId="209" fillId="7" borderId="10" applyNumberFormat="0" applyAlignment="0" applyProtection="0">
      <alignment vertical="center"/>
    </xf>
    <xf numFmtId="0" fontId="209" fillId="7" borderId="10" applyNumberFormat="0" applyAlignment="0" applyProtection="0">
      <alignment vertical="center"/>
    </xf>
    <xf numFmtId="0" fontId="209" fillId="7" borderId="10" applyNumberFormat="0" applyAlignment="0" applyProtection="0">
      <alignment vertical="center"/>
    </xf>
    <xf numFmtId="0" fontId="209" fillId="7" borderId="10" applyNumberFormat="0" applyAlignment="0" applyProtection="0">
      <alignment vertical="center"/>
    </xf>
    <xf numFmtId="0" fontId="209" fillId="7" borderId="10" applyNumberFormat="0" applyAlignment="0" applyProtection="0">
      <alignment vertical="center"/>
    </xf>
    <xf numFmtId="0" fontId="209" fillId="7" borderId="10" applyNumberFormat="0" applyAlignment="0" applyProtection="0">
      <alignment vertical="center"/>
    </xf>
    <xf numFmtId="0" fontId="209" fillId="7" borderId="10" applyNumberFormat="0" applyAlignment="0" applyProtection="0">
      <alignment vertical="center"/>
    </xf>
    <xf numFmtId="0" fontId="209" fillId="7" borderId="10" applyNumberFormat="0" applyAlignment="0" applyProtection="0">
      <alignment vertical="center"/>
    </xf>
    <xf numFmtId="0" fontId="209" fillId="7" borderId="10" applyNumberFormat="0" applyAlignment="0" applyProtection="0">
      <alignment vertical="center"/>
    </xf>
    <xf numFmtId="0" fontId="209" fillId="7" borderId="10" applyNumberFormat="0" applyAlignment="0" applyProtection="0">
      <alignment vertical="center"/>
    </xf>
    <xf numFmtId="0" fontId="209" fillId="7" borderId="10" applyNumberFormat="0" applyAlignment="0" applyProtection="0">
      <alignment vertical="center"/>
    </xf>
    <xf numFmtId="0" fontId="209" fillId="7" borderId="10" applyNumberFormat="0" applyAlignment="0" applyProtection="0">
      <alignment vertical="center"/>
    </xf>
    <xf numFmtId="0" fontId="209" fillId="7" borderId="10" applyNumberFormat="0" applyAlignment="0" applyProtection="0">
      <alignment vertical="center"/>
    </xf>
    <xf numFmtId="0" fontId="209" fillId="7" borderId="10" applyNumberFormat="0" applyAlignment="0" applyProtection="0">
      <alignment vertical="center"/>
    </xf>
    <xf numFmtId="0" fontId="209" fillId="7" borderId="10" applyNumberFormat="0" applyAlignment="0" applyProtection="0">
      <alignment vertical="center"/>
    </xf>
    <xf numFmtId="0" fontId="209" fillId="7" borderId="10" applyNumberFormat="0" applyAlignment="0" applyProtection="0">
      <alignment vertical="center"/>
    </xf>
    <xf numFmtId="0" fontId="209" fillId="7" borderId="10" applyNumberFormat="0" applyAlignment="0" applyProtection="0">
      <alignment vertical="center"/>
    </xf>
    <xf numFmtId="0" fontId="209" fillId="7" borderId="10" applyNumberFormat="0" applyAlignment="0" applyProtection="0">
      <alignment vertical="center"/>
    </xf>
    <xf numFmtId="0" fontId="209" fillId="7" borderId="10" applyNumberFormat="0" applyAlignment="0" applyProtection="0">
      <alignment vertical="center"/>
    </xf>
    <xf numFmtId="0" fontId="209" fillId="7" borderId="10" applyNumberFormat="0" applyAlignment="0" applyProtection="0">
      <alignment vertical="center"/>
    </xf>
    <xf numFmtId="0" fontId="209" fillId="7" borderId="10" applyNumberFormat="0" applyAlignment="0" applyProtection="0">
      <alignment vertical="center"/>
    </xf>
    <xf numFmtId="0" fontId="209" fillId="7" borderId="10" applyNumberFormat="0" applyAlignment="0" applyProtection="0">
      <alignment vertical="center"/>
    </xf>
    <xf numFmtId="0" fontId="209" fillId="7" borderId="10" applyNumberFormat="0" applyAlignment="0" applyProtection="0">
      <alignment vertical="center"/>
    </xf>
    <xf numFmtId="0" fontId="209" fillId="7" borderId="10" applyNumberFormat="0" applyAlignment="0" applyProtection="0">
      <alignment vertical="center"/>
    </xf>
    <xf numFmtId="0" fontId="209" fillId="7" borderId="10" applyNumberFormat="0" applyAlignment="0" applyProtection="0">
      <alignment vertical="center"/>
    </xf>
    <xf numFmtId="0" fontId="209" fillId="7" borderId="10" applyNumberFormat="0" applyAlignment="0" applyProtection="0">
      <alignment vertical="center"/>
    </xf>
    <xf numFmtId="0" fontId="209" fillId="7" borderId="10" applyNumberFormat="0" applyAlignment="0" applyProtection="0">
      <alignment vertical="center"/>
    </xf>
    <xf numFmtId="0" fontId="209" fillId="7" borderId="10" applyNumberFormat="0" applyAlignment="0" applyProtection="0">
      <alignment vertical="center"/>
    </xf>
    <xf numFmtId="0" fontId="209" fillId="7" borderId="10" applyNumberFormat="0" applyAlignment="0" applyProtection="0">
      <alignment vertical="center"/>
    </xf>
    <xf numFmtId="0" fontId="209" fillId="7" borderId="10" applyNumberFormat="0" applyAlignment="0" applyProtection="0">
      <alignment vertical="center"/>
    </xf>
    <xf numFmtId="0" fontId="209" fillId="7" borderId="10" applyNumberFormat="0" applyAlignment="0" applyProtection="0">
      <alignment vertical="center"/>
    </xf>
    <xf numFmtId="0" fontId="209" fillId="7" borderId="10" applyNumberFormat="0" applyAlignment="0" applyProtection="0">
      <alignment vertical="center"/>
    </xf>
    <xf numFmtId="0" fontId="209" fillId="7" borderId="10" applyNumberFormat="0" applyAlignment="0" applyProtection="0">
      <alignment vertical="center"/>
    </xf>
    <xf numFmtId="0" fontId="209" fillId="7" borderId="10" applyNumberFormat="0" applyAlignment="0" applyProtection="0">
      <alignment vertical="center"/>
    </xf>
    <xf numFmtId="0" fontId="209" fillId="7" borderId="10" applyNumberFormat="0" applyAlignment="0" applyProtection="0">
      <alignment vertical="center"/>
    </xf>
    <xf numFmtId="0" fontId="209" fillId="7" borderId="10" applyNumberFormat="0" applyAlignment="0" applyProtection="0">
      <alignment vertical="center"/>
    </xf>
    <xf numFmtId="0" fontId="209" fillId="7" borderId="10" applyNumberFormat="0" applyAlignment="0" applyProtection="0">
      <alignment vertical="center"/>
    </xf>
    <xf numFmtId="0" fontId="209" fillId="7" borderId="10" applyNumberFormat="0" applyAlignment="0" applyProtection="0">
      <alignment vertical="center"/>
    </xf>
    <xf numFmtId="0" fontId="209" fillId="7" borderId="10" applyNumberFormat="0" applyAlignment="0" applyProtection="0">
      <alignment vertical="center"/>
    </xf>
    <xf numFmtId="0" fontId="209" fillId="7" borderId="10" applyNumberFormat="0" applyAlignment="0" applyProtection="0">
      <alignment vertical="center"/>
    </xf>
    <xf numFmtId="0" fontId="209" fillId="7" borderId="10" applyNumberFormat="0" applyAlignment="0" applyProtection="0">
      <alignment vertical="center"/>
    </xf>
    <xf numFmtId="0" fontId="209" fillId="7" borderId="10" applyNumberFormat="0" applyAlignment="0" applyProtection="0">
      <alignment vertical="center"/>
    </xf>
    <xf numFmtId="0" fontId="209" fillId="7" borderId="10" applyNumberFormat="0" applyAlignment="0" applyProtection="0">
      <alignment vertical="center"/>
    </xf>
    <xf numFmtId="0" fontId="209" fillId="7" borderId="10" applyNumberFormat="0" applyAlignment="0" applyProtection="0">
      <alignment vertical="center"/>
    </xf>
    <xf numFmtId="0" fontId="209" fillId="7" borderId="10" applyNumberFormat="0" applyAlignment="0" applyProtection="0">
      <alignment vertical="center"/>
    </xf>
    <xf numFmtId="0" fontId="209" fillId="7" borderId="10" applyNumberFormat="0" applyAlignment="0" applyProtection="0">
      <alignment vertical="center"/>
    </xf>
    <xf numFmtId="0" fontId="209" fillId="7" borderId="10" applyNumberFormat="0" applyAlignment="0" applyProtection="0">
      <alignment vertical="center"/>
    </xf>
    <xf numFmtId="0" fontId="209" fillId="7" borderId="10" applyNumberFormat="0" applyAlignment="0" applyProtection="0">
      <alignment vertical="center"/>
    </xf>
    <xf numFmtId="0" fontId="209" fillId="7" borderId="10" applyNumberFormat="0" applyAlignment="0" applyProtection="0">
      <alignment vertical="center"/>
    </xf>
    <xf numFmtId="0" fontId="209" fillId="7" borderId="10" applyNumberFormat="0" applyAlignment="0" applyProtection="0">
      <alignment vertical="center"/>
    </xf>
    <xf numFmtId="0" fontId="209" fillId="7" borderId="10" applyNumberFormat="0" applyAlignment="0" applyProtection="0">
      <alignment vertical="center"/>
    </xf>
    <xf numFmtId="0" fontId="209" fillId="7" borderId="10" applyNumberFormat="0" applyAlignment="0" applyProtection="0">
      <alignment vertical="center"/>
    </xf>
    <xf numFmtId="0" fontId="209" fillId="7" borderId="10" applyNumberFormat="0" applyAlignment="0" applyProtection="0">
      <alignment vertical="center"/>
    </xf>
    <xf numFmtId="0" fontId="209" fillId="7" borderId="10" applyNumberFormat="0" applyAlignment="0" applyProtection="0">
      <alignment vertical="center"/>
    </xf>
    <xf numFmtId="0" fontId="209" fillId="7" borderId="10" applyNumberFormat="0" applyAlignment="0" applyProtection="0">
      <alignment vertical="center"/>
    </xf>
    <xf numFmtId="0" fontId="209" fillId="7" borderId="10" applyNumberFormat="0" applyAlignment="0" applyProtection="0">
      <alignment vertical="center"/>
    </xf>
    <xf numFmtId="0" fontId="209" fillId="7" borderId="10" applyNumberFormat="0" applyAlignment="0" applyProtection="0">
      <alignment vertical="center"/>
    </xf>
    <xf numFmtId="0" fontId="209" fillId="7" borderId="10" applyNumberFormat="0" applyAlignment="0" applyProtection="0">
      <alignment vertical="center"/>
    </xf>
    <xf numFmtId="0" fontId="209" fillId="7" borderId="10" applyNumberFormat="0" applyAlignment="0" applyProtection="0">
      <alignment vertical="center"/>
    </xf>
    <xf numFmtId="0" fontId="209" fillId="7" borderId="10" applyNumberFormat="0" applyAlignment="0" applyProtection="0">
      <alignment vertical="center"/>
    </xf>
    <xf numFmtId="0" fontId="209" fillId="7" borderId="10" applyNumberFormat="0" applyAlignment="0" applyProtection="0">
      <alignment vertical="center"/>
    </xf>
    <xf numFmtId="0" fontId="209" fillId="7" borderId="10" applyNumberFormat="0" applyAlignment="0" applyProtection="0">
      <alignment vertical="center"/>
    </xf>
    <xf numFmtId="0" fontId="209" fillId="7" borderId="10" applyNumberFormat="0" applyAlignment="0" applyProtection="0">
      <alignment vertical="center"/>
    </xf>
    <xf numFmtId="0" fontId="209" fillId="7" borderId="10" applyNumberFormat="0" applyAlignment="0" applyProtection="0">
      <alignment vertical="center"/>
    </xf>
    <xf numFmtId="0" fontId="209" fillId="7" borderId="10" applyNumberFormat="0" applyAlignment="0" applyProtection="0">
      <alignment vertical="center"/>
    </xf>
    <xf numFmtId="0" fontId="209" fillId="7" borderId="10" applyNumberFormat="0" applyAlignment="0" applyProtection="0">
      <alignment vertical="center"/>
    </xf>
    <xf numFmtId="0" fontId="209" fillId="7" borderId="10" applyNumberFormat="0" applyAlignment="0" applyProtection="0">
      <alignment vertical="center"/>
    </xf>
    <xf numFmtId="0" fontId="209" fillId="7" borderId="10" applyNumberFormat="0" applyAlignment="0" applyProtection="0">
      <alignment vertical="center"/>
    </xf>
    <xf numFmtId="0" fontId="209" fillId="7" borderId="10" applyNumberFormat="0" applyAlignment="0" applyProtection="0">
      <alignment vertical="center"/>
    </xf>
    <xf numFmtId="0" fontId="209" fillId="7" borderId="10" applyNumberFormat="0" applyAlignment="0" applyProtection="0">
      <alignment vertical="center"/>
    </xf>
    <xf numFmtId="0" fontId="209" fillId="7" borderId="10" applyNumberFormat="0" applyAlignment="0" applyProtection="0">
      <alignment vertical="center"/>
    </xf>
    <xf numFmtId="0" fontId="209" fillId="7" borderId="10" applyNumberFormat="0" applyAlignment="0" applyProtection="0">
      <alignment vertical="center"/>
    </xf>
    <xf numFmtId="0" fontId="209" fillId="7" borderId="10" applyNumberFormat="0" applyAlignment="0" applyProtection="0">
      <alignment vertical="center"/>
    </xf>
    <xf numFmtId="0" fontId="209" fillId="7" borderId="10" applyNumberFormat="0" applyAlignment="0" applyProtection="0">
      <alignment vertical="center"/>
    </xf>
    <xf numFmtId="0" fontId="209" fillId="7" borderId="10" applyNumberFormat="0" applyAlignment="0" applyProtection="0">
      <alignment vertical="center"/>
    </xf>
    <xf numFmtId="0" fontId="209" fillId="7" borderId="10" applyNumberFormat="0" applyAlignment="0" applyProtection="0">
      <alignment vertical="center"/>
    </xf>
    <xf numFmtId="0" fontId="209" fillId="7" borderId="10" applyNumberFormat="0" applyAlignment="0" applyProtection="0">
      <alignment vertical="center"/>
    </xf>
    <xf numFmtId="0" fontId="209" fillId="7" borderId="10" applyNumberFormat="0" applyAlignment="0" applyProtection="0">
      <alignment vertical="center"/>
    </xf>
    <xf numFmtId="0" fontId="209" fillId="7" borderId="10" applyNumberFormat="0" applyAlignment="0" applyProtection="0">
      <alignment vertical="center"/>
    </xf>
    <xf numFmtId="0" fontId="209" fillId="7" borderId="10" applyNumberFormat="0" applyAlignment="0" applyProtection="0">
      <alignment vertical="center"/>
    </xf>
    <xf numFmtId="0" fontId="209" fillId="7" borderId="10" applyNumberFormat="0" applyAlignment="0" applyProtection="0">
      <alignment vertical="center"/>
    </xf>
    <xf numFmtId="0" fontId="209" fillId="7" borderId="10" applyNumberFormat="0" applyAlignment="0" applyProtection="0">
      <alignment vertical="center"/>
    </xf>
    <xf numFmtId="0" fontId="209" fillId="7" borderId="10" applyNumberFormat="0" applyAlignment="0" applyProtection="0">
      <alignment vertical="center"/>
    </xf>
    <xf numFmtId="0" fontId="209" fillId="7" borderId="10" applyNumberFormat="0" applyAlignment="0" applyProtection="0">
      <alignment vertical="center"/>
    </xf>
    <xf numFmtId="0" fontId="209" fillId="7" borderId="10" applyNumberFormat="0" applyAlignment="0" applyProtection="0">
      <alignment vertical="center"/>
    </xf>
    <xf numFmtId="0" fontId="209" fillId="7" borderId="10" applyNumberFormat="0" applyAlignment="0" applyProtection="0">
      <alignment vertical="center"/>
    </xf>
    <xf numFmtId="0" fontId="209" fillId="7" borderId="10" applyNumberFormat="0" applyAlignment="0" applyProtection="0">
      <alignment vertical="center"/>
    </xf>
    <xf numFmtId="0" fontId="209" fillId="7" borderId="10" applyNumberFormat="0" applyAlignment="0" applyProtection="0">
      <alignment vertical="center"/>
    </xf>
    <xf numFmtId="0" fontId="209" fillId="7" borderId="10" applyNumberFormat="0" applyAlignment="0" applyProtection="0">
      <alignment vertical="center"/>
    </xf>
    <xf numFmtId="0" fontId="209" fillId="7" borderId="10" applyNumberFormat="0" applyAlignment="0" applyProtection="0">
      <alignment vertical="center"/>
    </xf>
    <xf numFmtId="0" fontId="209" fillId="7" borderId="10" applyNumberFormat="0" applyAlignment="0" applyProtection="0">
      <alignment vertical="center"/>
    </xf>
    <xf numFmtId="0" fontId="209" fillId="7" borderId="10" applyNumberFormat="0" applyAlignment="0" applyProtection="0">
      <alignment vertical="center"/>
    </xf>
    <xf numFmtId="0" fontId="209" fillId="7" borderId="10" applyNumberFormat="0" applyAlignment="0" applyProtection="0">
      <alignment vertical="center"/>
    </xf>
    <xf numFmtId="0" fontId="209" fillId="7" borderId="10" applyNumberFormat="0" applyAlignment="0" applyProtection="0">
      <alignment vertical="center"/>
    </xf>
    <xf numFmtId="0" fontId="209" fillId="7" borderId="10" applyNumberFormat="0" applyAlignment="0" applyProtection="0">
      <alignment vertical="center"/>
    </xf>
    <xf numFmtId="0" fontId="209" fillId="7" borderId="10" applyNumberFormat="0" applyAlignment="0" applyProtection="0">
      <alignment vertical="center"/>
    </xf>
    <xf numFmtId="0" fontId="209" fillId="7" borderId="10" applyNumberFormat="0" applyAlignment="0" applyProtection="0">
      <alignment vertical="center"/>
    </xf>
    <xf numFmtId="0" fontId="209" fillId="7" borderId="10" applyNumberFormat="0" applyAlignment="0" applyProtection="0">
      <alignment vertical="center"/>
    </xf>
    <xf numFmtId="0" fontId="209" fillId="7" borderId="10" applyNumberFormat="0" applyAlignment="0" applyProtection="0">
      <alignment vertical="center"/>
    </xf>
    <xf numFmtId="0" fontId="209" fillId="7" borderId="10" applyNumberFormat="0" applyAlignment="0" applyProtection="0">
      <alignment vertical="center"/>
    </xf>
    <xf numFmtId="0" fontId="209" fillId="7" borderId="10" applyNumberFormat="0" applyAlignment="0" applyProtection="0">
      <alignment vertical="center"/>
    </xf>
    <xf numFmtId="0" fontId="209" fillId="7" borderId="10" applyNumberFormat="0" applyAlignment="0" applyProtection="0">
      <alignment vertical="center"/>
    </xf>
    <xf numFmtId="0" fontId="209" fillId="7" borderId="10" applyNumberFormat="0" applyAlignment="0" applyProtection="0">
      <alignment vertical="center"/>
    </xf>
    <xf numFmtId="0" fontId="209" fillId="7" borderId="10" applyNumberFormat="0" applyAlignment="0" applyProtection="0">
      <alignment vertical="center"/>
    </xf>
    <xf numFmtId="0" fontId="209" fillId="7" borderId="10" applyNumberFormat="0" applyAlignment="0" applyProtection="0">
      <alignment vertical="center"/>
    </xf>
    <xf numFmtId="0" fontId="209" fillId="7" borderId="10" applyNumberFormat="0" applyAlignment="0" applyProtection="0">
      <alignment vertical="center"/>
    </xf>
    <xf numFmtId="0" fontId="209" fillId="7" borderId="10" applyNumberFormat="0" applyAlignment="0" applyProtection="0">
      <alignment vertical="center"/>
    </xf>
    <xf numFmtId="0" fontId="209" fillId="7" borderId="10" applyNumberFormat="0" applyAlignment="0" applyProtection="0">
      <alignment vertical="center"/>
    </xf>
    <xf numFmtId="0" fontId="209" fillId="7" borderId="10" applyNumberFormat="0" applyAlignment="0" applyProtection="0">
      <alignment vertical="center"/>
    </xf>
    <xf numFmtId="0" fontId="209" fillId="7" borderId="10" applyNumberFormat="0" applyAlignment="0" applyProtection="0">
      <alignment vertical="center"/>
    </xf>
    <xf numFmtId="0" fontId="209" fillId="7" borderId="10" applyNumberFormat="0" applyAlignment="0" applyProtection="0">
      <alignment vertical="center"/>
    </xf>
    <xf numFmtId="0" fontId="209" fillId="7" borderId="10" applyNumberFormat="0" applyAlignment="0" applyProtection="0">
      <alignment vertical="center"/>
    </xf>
    <xf numFmtId="0" fontId="209" fillId="7" borderId="10" applyNumberFormat="0" applyAlignment="0" applyProtection="0">
      <alignment vertical="center"/>
    </xf>
    <xf numFmtId="0" fontId="209" fillId="7" borderId="10" applyNumberFormat="0" applyAlignment="0" applyProtection="0">
      <alignment vertical="center"/>
    </xf>
    <xf numFmtId="0" fontId="209" fillId="7" borderId="10" applyNumberFormat="0" applyAlignment="0" applyProtection="0">
      <alignment vertical="center"/>
    </xf>
    <xf numFmtId="0" fontId="209" fillId="7" borderId="10" applyNumberFormat="0" applyAlignment="0" applyProtection="0">
      <alignment vertical="center"/>
    </xf>
    <xf numFmtId="0" fontId="209" fillId="7" borderId="10" applyNumberFormat="0" applyAlignment="0" applyProtection="0">
      <alignment vertical="center"/>
    </xf>
    <xf numFmtId="0" fontId="209" fillId="7" borderId="10" applyNumberFormat="0" applyAlignment="0" applyProtection="0">
      <alignment vertical="center"/>
    </xf>
    <xf numFmtId="0" fontId="209" fillId="7" borderId="10" applyNumberFormat="0" applyAlignment="0" applyProtection="0">
      <alignment vertical="center"/>
    </xf>
    <xf numFmtId="0" fontId="209" fillId="7" borderId="10" applyNumberFormat="0" applyAlignment="0" applyProtection="0">
      <alignment vertical="center"/>
    </xf>
    <xf numFmtId="0" fontId="209" fillId="7" borderId="10" applyNumberFormat="0" applyAlignment="0" applyProtection="0">
      <alignment vertical="center"/>
    </xf>
    <xf numFmtId="0" fontId="209" fillId="7" borderId="10" applyNumberFormat="0" applyAlignment="0" applyProtection="0">
      <alignment vertical="center"/>
    </xf>
    <xf numFmtId="0" fontId="209" fillId="7" borderId="10" applyNumberFormat="0" applyAlignment="0" applyProtection="0">
      <alignment vertical="center"/>
    </xf>
    <xf numFmtId="0" fontId="209" fillId="7" borderId="10" applyNumberFormat="0" applyAlignment="0" applyProtection="0">
      <alignment vertical="center"/>
    </xf>
    <xf numFmtId="0" fontId="209" fillId="7" borderId="10" applyNumberFormat="0" applyAlignment="0" applyProtection="0">
      <alignment vertical="center"/>
    </xf>
    <xf numFmtId="0" fontId="209" fillId="7" borderId="10" applyNumberFormat="0" applyAlignment="0" applyProtection="0">
      <alignment vertical="center"/>
    </xf>
    <xf numFmtId="0" fontId="209" fillId="7" borderId="10" applyNumberFormat="0" applyAlignment="0" applyProtection="0">
      <alignment vertical="center"/>
    </xf>
    <xf numFmtId="0" fontId="209" fillId="7" borderId="10" applyNumberFormat="0" applyAlignment="0" applyProtection="0">
      <alignment vertical="center"/>
    </xf>
    <xf numFmtId="0" fontId="209" fillId="7" borderId="10" applyNumberFormat="0" applyAlignment="0" applyProtection="0">
      <alignment vertical="center"/>
    </xf>
    <xf numFmtId="0" fontId="209" fillId="7" borderId="10" applyNumberFormat="0" applyAlignment="0" applyProtection="0">
      <alignment vertical="center"/>
    </xf>
    <xf numFmtId="0" fontId="209" fillId="7" borderId="10" applyNumberFormat="0" applyAlignment="0" applyProtection="0">
      <alignment vertical="center"/>
    </xf>
    <xf numFmtId="0" fontId="209" fillId="7" borderId="10" applyNumberFormat="0" applyAlignment="0" applyProtection="0">
      <alignment vertical="center"/>
    </xf>
    <xf numFmtId="0" fontId="209" fillId="7" borderId="10" applyNumberFormat="0" applyAlignment="0" applyProtection="0">
      <alignment vertical="center"/>
    </xf>
    <xf numFmtId="0" fontId="209" fillId="7" borderId="10" applyNumberFormat="0" applyAlignment="0" applyProtection="0">
      <alignment vertical="center"/>
    </xf>
    <xf numFmtId="0" fontId="209" fillId="7" borderId="10" applyNumberFormat="0" applyAlignment="0" applyProtection="0">
      <alignment vertical="center"/>
    </xf>
    <xf numFmtId="0" fontId="209" fillId="7" borderId="10" applyNumberFormat="0" applyAlignment="0" applyProtection="0">
      <alignment vertical="center"/>
    </xf>
    <xf numFmtId="0" fontId="209" fillId="7" borderId="10" applyNumberFormat="0" applyAlignment="0" applyProtection="0">
      <alignment vertical="center"/>
    </xf>
    <xf numFmtId="0" fontId="209" fillId="7" borderId="10" applyNumberFormat="0" applyAlignment="0" applyProtection="0">
      <alignment vertical="center"/>
    </xf>
    <xf numFmtId="0" fontId="209" fillId="7" borderId="10" applyNumberFormat="0" applyAlignment="0" applyProtection="0">
      <alignment vertical="center"/>
    </xf>
    <xf numFmtId="0" fontId="209" fillId="7" borderId="10" applyNumberFormat="0" applyAlignment="0" applyProtection="0">
      <alignment vertical="center"/>
    </xf>
    <xf numFmtId="0" fontId="209" fillId="7" borderId="10" applyNumberFormat="0" applyAlignment="0" applyProtection="0">
      <alignment vertical="center"/>
    </xf>
    <xf numFmtId="0" fontId="209" fillId="7" borderId="10" applyNumberFormat="0" applyAlignment="0" applyProtection="0">
      <alignment vertical="center"/>
    </xf>
    <xf numFmtId="0" fontId="209" fillId="7" borderId="10" applyNumberFormat="0" applyAlignment="0" applyProtection="0">
      <alignment vertical="center"/>
    </xf>
    <xf numFmtId="0" fontId="209" fillId="7" borderId="10" applyNumberFormat="0" applyAlignment="0" applyProtection="0">
      <alignment vertical="center"/>
    </xf>
    <xf numFmtId="0" fontId="209" fillId="7" borderId="10" applyNumberFormat="0" applyAlignment="0" applyProtection="0">
      <alignment vertical="center"/>
    </xf>
    <xf numFmtId="0" fontId="209" fillId="7" borderId="10" applyNumberFormat="0" applyAlignment="0" applyProtection="0">
      <alignment vertical="center"/>
    </xf>
    <xf numFmtId="0" fontId="209" fillId="7" borderId="10" applyNumberFormat="0" applyAlignment="0" applyProtection="0">
      <alignment vertical="center"/>
    </xf>
    <xf numFmtId="0" fontId="209" fillId="7" borderId="10" applyNumberFormat="0" applyAlignment="0" applyProtection="0">
      <alignment vertical="center"/>
    </xf>
    <xf numFmtId="0" fontId="209" fillId="7" borderId="10" applyNumberFormat="0" applyAlignment="0" applyProtection="0">
      <alignment vertical="center"/>
    </xf>
    <xf numFmtId="0" fontId="209" fillId="7" borderId="10" applyNumberFormat="0" applyAlignment="0" applyProtection="0">
      <alignment vertical="center"/>
    </xf>
    <xf numFmtId="0" fontId="209" fillId="7" borderId="10" applyNumberFormat="0" applyAlignment="0" applyProtection="0">
      <alignment vertical="center"/>
    </xf>
    <xf numFmtId="0" fontId="209" fillId="7" borderId="10" applyNumberFormat="0" applyAlignment="0" applyProtection="0">
      <alignment vertical="center"/>
    </xf>
    <xf numFmtId="0" fontId="209" fillId="7" borderId="10" applyNumberFormat="0" applyAlignment="0" applyProtection="0">
      <alignment vertical="center"/>
    </xf>
    <xf numFmtId="0" fontId="209" fillId="7" borderId="10" applyNumberFormat="0" applyAlignment="0" applyProtection="0">
      <alignment vertical="center"/>
    </xf>
    <xf numFmtId="0" fontId="209" fillId="7" borderId="10" applyNumberFormat="0" applyAlignment="0" applyProtection="0">
      <alignment vertical="center"/>
    </xf>
    <xf numFmtId="0" fontId="209" fillId="7" borderId="10" applyNumberFormat="0" applyAlignment="0" applyProtection="0">
      <alignment vertical="center"/>
    </xf>
    <xf numFmtId="0" fontId="209" fillId="7" borderId="10" applyNumberFormat="0" applyAlignment="0" applyProtection="0">
      <alignment vertical="center"/>
    </xf>
    <xf numFmtId="0" fontId="209" fillId="7" borderId="10" applyNumberFormat="0" applyAlignment="0" applyProtection="0">
      <alignment vertical="center"/>
    </xf>
    <xf numFmtId="0" fontId="209" fillId="7" borderId="10" applyNumberFormat="0" applyAlignment="0" applyProtection="0">
      <alignment vertical="center"/>
    </xf>
    <xf numFmtId="0" fontId="209" fillId="7" borderId="10" applyNumberFormat="0" applyAlignment="0" applyProtection="0">
      <alignment vertical="center"/>
    </xf>
    <xf numFmtId="0" fontId="209" fillId="7" borderId="10" applyNumberFormat="0" applyAlignment="0" applyProtection="0">
      <alignment vertical="center"/>
    </xf>
    <xf numFmtId="0" fontId="209" fillId="7" borderId="10" applyNumberFormat="0" applyAlignment="0" applyProtection="0">
      <alignment vertical="center"/>
    </xf>
    <xf numFmtId="0" fontId="209" fillId="7" borderId="10" applyNumberFormat="0" applyAlignment="0" applyProtection="0">
      <alignment vertical="center"/>
    </xf>
    <xf numFmtId="0" fontId="209" fillId="7" borderId="10" applyNumberFormat="0" applyAlignment="0" applyProtection="0">
      <alignment vertical="center"/>
    </xf>
    <xf numFmtId="0" fontId="209" fillId="7" borderId="10" applyNumberFormat="0" applyAlignment="0" applyProtection="0">
      <alignment vertical="center"/>
    </xf>
    <xf numFmtId="0" fontId="209" fillId="7" borderId="10" applyNumberFormat="0" applyAlignment="0" applyProtection="0">
      <alignment vertical="center"/>
    </xf>
    <xf numFmtId="0" fontId="209" fillId="7" borderId="10" applyNumberFormat="0" applyAlignment="0" applyProtection="0">
      <alignment vertical="center"/>
    </xf>
    <xf numFmtId="0" fontId="209" fillId="7" borderId="10" applyNumberFormat="0" applyAlignment="0" applyProtection="0">
      <alignment vertical="center"/>
    </xf>
    <xf numFmtId="0" fontId="209" fillId="7" borderId="10" applyNumberFormat="0" applyAlignment="0" applyProtection="0">
      <alignment vertical="center"/>
    </xf>
    <xf numFmtId="0" fontId="209" fillId="7" borderId="10" applyNumberFormat="0" applyAlignment="0" applyProtection="0">
      <alignment vertical="center"/>
    </xf>
    <xf numFmtId="0" fontId="209" fillId="7" borderId="10" applyNumberFormat="0" applyAlignment="0" applyProtection="0">
      <alignment vertical="center"/>
    </xf>
    <xf numFmtId="0" fontId="209" fillId="7" borderId="10" applyNumberFormat="0" applyAlignment="0" applyProtection="0">
      <alignment vertical="center"/>
    </xf>
    <xf numFmtId="0" fontId="209" fillId="7" borderId="10" applyNumberFormat="0" applyAlignment="0" applyProtection="0">
      <alignment vertical="center"/>
    </xf>
    <xf numFmtId="0" fontId="209" fillId="7" borderId="10" applyNumberFormat="0" applyAlignment="0" applyProtection="0">
      <alignment vertical="center"/>
    </xf>
    <xf numFmtId="0" fontId="209" fillId="7" borderId="10" applyNumberFormat="0" applyAlignment="0" applyProtection="0">
      <alignment vertical="center"/>
    </xf>
    <xf numFmtId="0" fontId="209" fillId="7" borderId="10" applyNumberFormat="0" applyAlignment="0" applyProtection="0">
      <alignment vertical="center"/>
    </xf>
    <xf numFmtId="0" fontId="209" fillId="7" borderId="10" applyNumberFormat="0" applyAlignment="0" applyProtection="0">
      <alignment vertical="center"/>
    </xf>
    <xf numFmtId="0" fontId="209" fillId="7" borderId="10" applyNumberFormat="0" applyAlignment="0" applyProtection="0">
      <alignment vertical="center"/>
    </xf>
    <xf numFmtId="0" fontId="209" fillId="7" borderId="10" applyNumberFormat="0" applyAlignment="0" applyProtection="0">
      <alignment vertical="center"/>
    </xf>
    <xf numFmtId="0" fontId="209" fillId="7" borderId="10" applyNumberFormat="0" applyAlignment="0" applyProtection="0">
      <alignment vertical="center"/>
    </xf>
    <xf numFmtId="0" fontId="209" fillId="7" borderId="10" applyNumberFormat="0" applyAlignment="0" applyProtection="0">
      <alignment vertical="center"/>
    </xf>
    <xf numFmtId="0" fontId="209" fillId="7" borderId="10" applyNumberFormat="0" applyAlignment="0" applyProtection="0">
      <alignment vertical="center"/>
    </xf>
    <xf numFmtId="0" fontId="209" fillId="7" borderId="10" applyNumberFormat="0" applyAlignment="0" applyProtection="0">
      <alignment vertical="center"/>
    </xf>
    <xf numFmtId="0" fontId="209" fillId="7" borderId="10" applyNumberFormat="0" applyAlignment="0" applyProtection="0">
      <alignment vertical="center"/>
    </xf>
    <xf numFmtId="0" fontId="209" fillId="7" borderId="10" applyNumberFormat="0" applyAlignment="0" applyProtection="0">
      <alignment vertical="center"/>
    </xf>
    <xf numFmtId="0" fontId="209" fillId="7" borderId="10" applyNumberFormat="0" applyAlignment="0" applyProtection="0">
      <alignment vertical="center"/>
    </xf>
    <xf numFmtId="0" fontId="209" fillId="7" borderId="10" applyNumberFormat="0" applyAlignment="0" applyProtection="0">
      <alignment vertical="center"/>
    </xf>
    <xf numFmtId="0" fontId="209" fillId="7" borderId="10" applyNumberFormat="0" applyAlignment="0" applyProtection="0">
      <alignment vertical="center"/>
    </xf>
    <xf numFmtId="0" fontId="209" fillId="7" borderId="10" applyNumberFormat="0" applyAlignment="0" applyProtection="0">
      <alignment vertical="center"/>
    </xf>
    <xf numFmtId="0" fontId="209" fillId="7" borderId="10" applyNumberFormat="0" applyAlignment="0" applyProtection="0">
      <alignment vertical="center"/>
    </xf>
    <xf numFmtId="0" fontId="209" fillId="7" borderId="10" applyNumberFormat="0" applyAlignment="0" applyProtection="0">
      <alignment vertical="center"/>
    </xf>
    <xf numFmtId="0" fontId="209" fillId="7" borderId="10" applyNumberFormat="0" applyAlignment="0" applyProtection="0">
      <alignment vertical="center"/>
    </xf>
    <xf numFmtId="0" fontId="209" fillId="7" borderId="10" applyNumberFormat="0" applyAlignment="0" applyProtection="0">
      <alignment vertical="center"/>
    </xf>
    <xf numFmtId="0" fontId="209" fillId="7" borderId="10" applyNumberFormat="0" applyAlignment="0" applyProtection="0">
      <alignment vertical="center"/>
    </xf>
    <xf numFmtId="0" fontId="209" fillId="7" borderId="10" applyNumberFormat="0" applyAlignment="0" applyProtection="0">
      <alignment vertical="center"/>
    </xf>
    <xf numFmtId="0" fontId="209" fillId="7" borderId="10" applyNumberFormat="0" applyAlignment="0" applyProtection="0">
      <alignment vertical="center"/>
    </xf>
    <xf numFmtId="0" fontId="209" fillId="7" borderId="10" applyNumberFormat="0" applyAlignment="0" applyProtection="0">
      <alignment vertical="center"/>
    </xf>
    <xf numFmtId="0" fontId="209" fillId="7" borderId="10" applyNumberFormat="0" applyAlignment="0" applyProtection="0">
      <alignment vertical="center"/>
    </xf>
    <xf numFmtId="0" fontId="209" fillId="7" borderId="10" applyNumberFormat="0" applyAlignment="0" applyProtection="0">
      <alignment vertical="center"/>
    </xf>
    <xf numFmtId="0" fontId="209" fillId="7" borderId="10" applyNumberFormat="0" applyAlignment="0" applyProtection="0">
      <alignment vertical="center"/>
    </xf>
    <xf numFmtId="0" fontId="209" fillId="7" borderId="10" applyNumberFormat="0" applyAlignment="0" applyProtection="0">
      <alignment vertical="center"/>
    </xf>
    <xf numFmtId="0" fontId="209" fillId="7" borderId="10" applyNumberFormat="0" applyAlignment="0" applyProtection="0">
      <alignment vertical="center"/>
    </xf>
    <xf numFmtId="0" fontId="209" fillId="7" borderId="10" applyNumberFormat="0" applyAlignment="0" applyProtection="0">
      <alignment vertical="center"/>
    </xf>
    <xf numFmtId="0" fontId="209" fillId="7" borderId="10" applyNumberFormat="0" applyAlignment="0" applyProtection="0">
      <alignment vertical="center"/>
    </xf>
    <xf numFmtId="0" fontId="209" fillId="7" borderId="10" applyNumberFormat="0" applyAlignment="0" applyProtection="0">
      <alignment vertical="center"/>
    </xf>
    <xf numFmtId="0" fontId="209" fillId="7" borderId="10" applyNumberFormat="0" applyAlignment="0" applyProtection="0">
      <alignment vertical="center"/>
    </xf>
    <xf numFmtId="0" fontId="209" fillId="7" borderId="10" applyNumberFormat="0" applyAlignment="0" applyProtection="0">
      <alignment vertical="center"/>
    </xf>
    <xf numFmtId="0" fontId="209" fillId="7" borderId="10" applyNumberFormat="0" applyAlignment="0" applyProtection="0">
      <alignment vertical="center"/>
    </xf>
    <xf numFmtId="0" fontId="209" fillId="7" borderId="10" applyNumberFormat="0" applyAlignment="0" applyProtection="0">
      <alignment vertical="center"/>
    </xf>
    <xf numFmtId="0" fontId="209" fillId="7" borderId="10" applyNumberFormat="0" applyAlignment="0" applyProtection="0">
      <alignment vertical="center"/>
    </xf>
    <xf numFmtId="0" fontId="209" fillId="7" borderId="10" applyNumberFormat="0" applyAlignment="0" applyProtection="0">
      <alignment vertical="center"/>
    </xf>
    <xf numFmtId="0" fontId="209" fillId="7" borderId="10" applyNumberFormat="0" applyAlignment="0" applyProtection="0">
      <alignment vertical="center"/>
    </xf>
    <xf numFmtId="0" fontId="209" fillId="7" borderId="10" applyNumberFormat="0" applyAlignment="0" applyProtection="0">
      <alignment vertical="center"/>
    </xf>
    <xf numFmtId="0" fontId="209" fillId="7" borderId="10" applyNumberFormat="0" applyAlignment="0" applyProtection="0">
      <alignment vertical="center"/>
    </xf>
    <xf numFmtId="0" fontId="209" fillId="7" borderId="10" applyNumberFormat="0" applyAlignment="0" applyProtection="0">
      <alignment vertical="center"/>
    </xf>
    <xf numFmtId="0" fontId="209" fillId="7" borderId="10" applyNumberFormat="0" applyAlignment="0" applyProtection="0">
      <alignment vertical="center"/>
    </xf>
    <xf numFmtId="0" fontId="209" fillId="7" borderId="10" applyNumberFormat="0" applyAlignment="0" applyProtection="0">
      <alignment vertical="center"/>
    </xf>
    <xf numFmtId="0" fontId="209" fillId="7" borderId="10" applyNumberFormat="0" applyAlignment="0" applyProtection="0">
      <alignment vertical="center"/>
    </xf>
    <xf numFmtId="0" fontId="209" fillId="7" borderId="10" applyNumberFormat="0" applyAlignment="0" applyProtection="0">
      <alignment vertical="center"/>
    </xf>
    <xf numFmtId="0" fontId="209" fillId="7" borderId="10" applyNumberFormat="0" applyAlignment="0" applyProtection="0">
      <alignment vertical="center"/>
    </xf>
    <xf numFmtId="0" fontId="209" fillId="7" borderId="10" applyNumberFormat="0" applyAlignment="0" applyProtection="0">
      <alignment vertical="center"/>
    </xf>
    <xf numFmtId="0" fontId="209" fillId="7" borderId="10" applyNumberFormat="0" applyAlignment="0" applyProtection="0">
      <alignment vertical="center"/>
    </xf>
    <xf numFmtId="0" fontId="209" fillId="7" borderId="10" applyNumberFormat="0" applyAlignment="0" applyProtection="0">
      <alignment vertical="center"/>
    </xf>
    <xf numFmtId="0" fontId="209" fillId="7" borderId="10" applyNumberFormat="0" applyAlignment="0" applyProtection="0">
      <alignment vertical="center"/>
    </xf>
    <xf numFmtId="0" fontId="209" fillId="7" borderId="10" applyNumberFormat="0" applyAlignment="0" applyProtection="0">
      <alignment vertical="center"/>
    </xf>
    <xf numFmtId="0" fontId="209" fillId="7" borderId="10" applyNumberFormat="0" applyAlignment="0" applyProtection="0">
      <alignment vertical="center"/>
    </xf>
    <xf numFmtId="0" fontId="209" fillId="7" borderId="10" applyNumberFormat="0" applyAlignment="0" applyProtection="0">
      <alignment vertical="center"/>
    </xf>
    <xf numFmtId="0" fontId="209" fillId="7" borderId="10" applyNumberFormat="0" applyAlignment="0" applyProtection="0">
      <alignment vertical="center"/>
    </xf>
    <xf numFmtId="0" fontId="209" fillId="7" borderId="10" applyNumberFormat="0" applyAlignment="0" applyProtection="0">
      <alignment vertical="center"/>
    </xf>
    <xf numFmtId="0" fontId="209" fillId="7" borderId="10" applyNumberFormat="0" applyAlignment="0" applyProtection="0">
      <alignment vertical="center"/>
    </xf>
    <xf numFmtId="0" fontId="209" fillId="7" borderId="10" applyNumberFormat="0" applyAlignment="0" applyProtection="0">
      <alignment vertical="center"/>
    </xf>
    <xf numFmtId="0" fontId="209" fillId="7" borderId="10" applyNumberFormat="0" applyAlignment="0" applyProtection="0">
      <alignment vertical="center"/>
    </xf>
    <xf numFmtId="0" fontId="209" fillId="7" borderId="10" applyNumberFormat="0" applyAlignment="0" applyProtection="0">
      <alignment vertical="center"/>
    </xf>
    <xf numFmtId="0" fontId="209" fillId="7" borderId="10" applyNumberFormat="0" applyAlignment="0" applyProtection="0">
      <alignment vertical="center"/>
    </xf>
    <xf numFmtId="0" fontId="209" fillId="7" borderId="10" applyNumberFormat="0" applyAlignment="0" applyProtection="0">
      <alignment vertical="center"/>
    </xf>
    <xf numFmtId="0" fontId="209" fillId="7" borderId="10" applyNumberFormat="0" applyAlignment="0" applyProtection="0">
      <alignment vertical="center"/>
    </xf>
    <xf numFmtId="0" fontId="209" fillId="7" borderId="10" applyNumberFormat="0" applyAlignment="0" applyProtection="0">
      <alignment vertical="center"/>
    </xf>
    <xf numFmtId="0" fontId="209" fillId="7" borderId="10" applyNumberFormat="0" applyAlignment="0" applyProtection="0">
      <alignment vertical="center"/>
    </xf>
    <xf numFmtId="0" fontId="209" fillId="7" borderId="10" applyNumberFormat="0" applyAlignment="0" applyProtection="0">
      <alignment vertical="center"/>
    </xf>
    <xf numFmtId="0" fontId="209" fillId="7" borderId="10" applyNumberFormat="0" applyAlignment="0" applyProtection="0">
      <alignment vertical="center"/>
    </xf>
    <xf numFmtId="0" fontId="209" fillId="7" borderId="10" applyNumberFormat="0" applyAlignment="0" applyProtection="0">
      <alignment vertical="center"/>
    </xf>
    <xf numFmtId="0" fontId="209" fillId="7" borderId="10" applyNumberFormat="0" applyAlignment="0" applyProtection="0">
      <alignment vertical="center"/>
    </xf>
    <xf numFmtId="0" fontId="209" fillId="7" borderId="10" applyNumberFormat="0" applyAlignment="0" applyProtection="0">
      <alignment vertical="center"/>
    </xf>
    <xf numFmtId="0" fontId="209" fillId="7" borderId="10" applyNumberFormat="0" applyAlignment="0" applyProtection="0">
      <alignment vertical="center"/>
    </xf>
    <xf numFmtId="0" fontId="209" fillId="7" borderId="10" applyNumberFormat="0" applyAlignment="0" applyProtection="0">
      <alignment vertical="center"/>
    </xf>
    <xf numFmtId="0" fontId="209" fillId="7" borderId="10" applyNumberFormat="0" applyAlignment="0" applyProtection="0">
      <alignment vertical="center"/>
    </xf>
    <xf numFmtId="0" fontId="209" fillId="7" borderId="10" applyNumberFormat="0" applyAlignment="0" applyProtection="0">
      <alignment vertical="center"/>
    </xf>
    <xf numFmtId="0" fontId="209" fillId="7" borderId="10" applyNumberFormat="0" applyAlignment="0" applyProtection="0">
      <alignment vertical="center"/>
    </xf>
    <xf numFmtId="0" fontId="209" fillId="7" borderId="10" applyNumberFormat="0" applyAlignment="0" applyProtection="0">
      <alignment vertical="center"/>
    </xf>
    <xf numFmtId="0" fontId="209" fillId="7" borderId="10" applyNumberFormat="0" applyAlignment="0" applyProtection="0">
      <alignment vertical="center"/>
    </xf>
    <xf numFmtId="0" fontId="209" fillId="7" borderId="10" applyNumberFormat="0" applyAlignment="0" applyProtection="0">
      <alignment vertical="center"/>
    </xf>
    <xf numFmtId="0" fontId="209" fillId="7" borderId="10" applyNumberFormat="0" applyAlignment="0" applyProtection="0">
      <alignment vertical="center"/>
    </xf>
    <xf numFmtId="0" fontId="209" fillId="7" borderId="10" applyNumberFormat="0" applyAlignment="0" applyProtection="0">
      <alignment vertical="center"/>
    </xf>
    <xf numFmtId="0" fontId="209" fillId="7" borderId="10" applyNumberFormat="0" applyAlignment="0" applyProtection="0">
      <alignment vertical="center"/>
    </xf>
    <xf numFmtId="0" fontId="209" fillId="7" borderId="10" applyNumberFormat="0" applyAlignment="0" applyProtection="0">
      <alignment vertical="center"/>
    </xf>
    <xf numFmtId="0" fontId="209" fillId="7" borderId="10" applyNumberFormat="0" applyAlignment="0" applyProtection="0">
      <alignment vertical="center"/>
    </xf>
    <xf numFmtId="0" fontId="209" fillId="7" borderId="10" applyNumberFormat="0" applyAlignment="0" applyProtection="0">
      <alignment vertical="center"/>
    </xf>
    <xf numFmtId="0" fontId="209" fillId="7" borderId="10" applyNumberFormat="0" applyAlignment="0" applyProtection="0">
      <alignment vertical="center"/>
    </xf>
    <xf numFmtId="0" fontId="209" fillId="7" borderId="10" applyNumberFormat="0" applyAlignment="0" applyProtection="0">
      <alignment vertical="center"/>
    </xf>
    <xf numFmtId="0" fontId="209" fillId="7" borderId="10" applyNumberFormat="0" applyAlignment="0" applyProtection="0">
      <alignment vertical="center"/>
    </xf>
    <xf numFmtId="0" fontId="209" fillId="7" borderId="10" applyNumberFormat="0" applyAlignment="0" applyProtection="0">
      <alignment vertical="center"/>
    </xf>
    <xf numFmtId="0" fontId="209" fillId="7" borderId="10" applyNumberFormat="0" applyAlignment="0" applyProtection="0">
      <alignment vertical="center"/>
    </xf>
    <xf numFmtId="0" fontId="209" fillId="7" borderId="10" applyNumberFormat="0" applyAlignment="0" applyProtection="0">
      <alignment vertical="center"/>
    </xf>
    <xf numFmtId="0" fontId="209" fillId="7" borderId="10" applyNumberFormat="0" applyAlignment="0" applyProtection="0">
      <alignment vertical="center"/>
    </xf>
    <xf numFmtId="0" fontId="209" fillId="7" borderId="10" applyNumberFormat="0" applyAlignment="0" applyProtection="0">
      <alignment vertical="center"/>
    </xf>
    <xf numFmtId="0" fontId="209" fillId="7" borderId="10" applyNumberFormat="0" applyAlignment="0" applyProtection="0">
      <alignment vertical="center"/>
    </xf>
    <xf numFmtId="0" fontId="209" fillId="7" borderId="10" applyNumberFormat="0" applyAlignment="0" applyProtection="0">
      <alignment vertical="center"/>
    </xf>
    <xf numFmtId="0" fontId="209" fillId="7" borderId="10" applyNumberFormat="0" applyAlignment="0" applyProtection="0">
      <alignment vertical="center"/>
    </xf>
    <xf numFmtId="0" fontId="209" fillId="7" borderId="10" applyNumberFormat="0" applyAlignment="0" applyProtection="0">
      <alignment vertical="center"/>
    </xf>
    <xf numFmtId="0" fontId="209" fillId="7" borderId="10" applyNumberFormat="0" applyAlignment="0" applyProtection="0">
      <alignment vertical="center"/>
    </xf>
    <xf numFmtId="0" fontId="209" fillId="7" borderId="10" applyNumberFormat="0" applyAlignment="0" applyProtection="0">
      <alignment vertical="center"/>
    </xf>
    <xf numFmtId="0" fontId="209" fillId="7" borderId="10" applyNumberFormat="0" applyAlignment="0" applyProtection="0">
      <alignment vertical="center"/>
    </xf>
    <xf numFmtId="0" fontId="209" fillId="7" borderId="10" applyNumberFormat="0" applyAlignment="0" applyProtection="0">
      <alignment vertical="center"/>
    </xf>
    <xf numFmtId="0" fontId="209" fillId="7" borderId="10" applyNumberFormat="0" applyAlignment="0" applyProtection="0">
      <alignment vertical="center"/>
    </xf>
    <xf numFmtId="0" fontId="209" fillId="7" borderId="10" applyNumberFormat="0" applyAlignment="0" applyProtection="0">
      <alignment vertical="center"/>
    </xf>
    <xf numFmtId="0" fontId="209" fillId="7" borderId="10" applyNumberFormat="0" applyAlignment="0" applyProtection="0">
      <alignment vertical="center"/>
    </xf>
    <xf numFmtId="0" fontId="209" fillId="7" borderId="10" applyNumberFormat="0" applyAlignment="0" applyProtection="0">
      <alignment vertical="center"/>
    </xf>
    <xf numFmtId="0" fontId="209" fillId="7" borderId="10" applyNumberFormat="0" applyAlignment="0" applyProtection="0">
      <alignment vertical="center"/>
    </xf>
    <xf numFmtId="0" fontId="209" fillId="7" borderId="10" applyNumberFormat="0" applyAlignment="0" applyProtection="0">
      <alignment vertical="center"/>
    </xf>
    <xf numFmtId="0" fontId="209" fillId="7" borderId="10" applyNumberFormat="0" applyAlignment="0" applyProtection="0">
      <alignment vertical="center"/>
    </xf>
    <xf numFmtId="0" fontId="209" fillId="7" borderId="10" applyNumberFormat="0" applyAlignment="0" applyProtection="0">
      <alignment vertical="center"/>
    </xf>
    <xf numFmtId="0" fontId="209" fillId="7" borderId="10" applyNumberFormat="0" applyAlignment="0" applyProtection="0">
      <alignment vertical="center"/>
    </xf>
    <xf numFmtId="0" fontId="209" fillId="7" borderId="10" applyNumberFormat="0" applyAlignment="0" applyProtection="0">
      <alignment vertical="center"/>
    </xf>
    <xf numFmtId="0" fontId="209" fillId="7" borderId="10" applyNumberFormat="0" applyAlignment="0" applyProtection="0">
      <alignment vertical="center"/>
    </xf>
    <xf numFmtId="0" fontId="209" fillId="7" borderId="10" applyNumberFormat="0" applyAlignment="0" applyProtection="0">
      <alignment vertical="center"/>
    </xf>
    <xf numFmtId="0" fontId="209" fillId="7" borderId="10" applyNumberFormat="0" applyAlignment="0" applyProtection="0">
      <alignment vertical="center"/>
    </xf>
    <xf numFmtId="0" fontId="209" fillId="7" borderId="10" applyNumberFormat="0" applyAlignment="0" applyProtection="0">
      <alignment vertical="center"/>
    </xf>
    <xf numFmtId="0" fontId="209" fillId="7" borderId="10" applyNumberFormat="0" applyAlignment="0" applyProtection="0">
      <alignment vertical="center"/>
    </xf>
    <xf numFmtId="0" fontId="209" fillId="7" borderId="10" applyNumberFormat="0" applyAlignment="0" applyProtection="0">
      <alignment vertical="center"/>
    </xf>
    <xf numFmtId="0" fontId="209" fillId="7" borderId="10" applyNumberFormat="0" applyAlignment="0" applyProtection="0">
      <alignment vertical="center"/>
    </xf>
    <xf numFmtId="0" fontId="209" fillId="7" borderId="10" applyNumberFormat="0" applyAlignment="0" applyProtection="0">
      <alignment vertical="center"/>
    </xf>
    <xf numFmtId="0" fontId="209" fillId="7" borderId="10" applyNumberFormat="0" applyAlignment="0" applyProtection="0">
      <alignment vertical="center"/>
    </xf>
    <xf numFmtId="0" fontId="209" fillId="7" borderId="10" applyNumberFormat="0" applyAlignment="0" applyProtection="0">
      <alignment vertical="center"/>
    </xf>
    <xf numFmtId="0" fontId="209" fillId="7" borderId="10" applyNumberFormat="0" applyAlignment="0" applyProtection="0">
      <alignment vertical="center"/>
    </xf>
    <xf numFmtId="0" fontId="209" fillId="7" borderId="10" applyNumberFormat="0" applyAlignment="0" applyProtection="0">
      <alignment vertical="center"/>
    </xf>
    <xf numFmtId="0" fontId="209" fillId="7" borderId="10" applyNumberFormat="0" applyAlignment="0" applyProtection="0">
      <alignment vertical="center"/>
    </xf>
    <xf numFmtId="0" fontId="209" fillId="7" borderId="10" applyNumberFormat="0" applyAlignment="0" applyProtection="0">
      <alignment vertical="center"/>
    </xf>
    <xf numFmtId="0" fontId="209" fillId="7" borderId="10" applyNumberFormat="0" applyAlignment="0" applyProtection="0">
      <alignment vertical="center"/>
    </xf>
    <xf numFmtId="0" fontId="209" fillId="7" borderId="10" applyNumberFormat="0" applyAlignment="0" applyProtection="0">
      <alignment vertical="center"/>
    </xf>
    <xf numFmtId="0" fontId="209" fillId="7" borderId="10" applyNumberFormat="0" applyAlignment="0" applyProtection="0">
      <alignment vertical="center"/>
    </xf>
    <xf numFmtId="0" fontId="209" fillId="7" borderId="10" applyNumberFormat="0" applyAlignment="0" applyProtection="0">
      <alignment vertical="center"/>
    </xf>
    <xf numFmtId="0" fontId="209" fillId="7" borderId="10" applyNumberFormat="0" applyAlignment="0" applyProtection="0">
      <alignment vertical="center"/>
    </xf>
    <xf numFmtId="0" fontId="209" fillId="7" borderId="10" applyNumberFormat="0" applyAlignment="0" applyProtection="0">
      <alignment vertical="center"/>
    </xf>
    <xf numFmtId="0" fontId="209" fillId="7" borderId="10" applyNumberFormat="0" applyAlignment="0" applyProtection="0">
      <alignment vertical="center"/>
    </xf>
    <xf numFmtId="0" fontId="209" fillId="7" borderId="10" applyNumberFormat="0" applyAlignment="0" applyProtection="0">
      <alignment vertical="center"/>
    </xf>
    <xf numFmtId="0" fontId="209" fillId="7" borderId="10" applyNumberFormat="0" applyAlignment="0" applyProtection="0">
      <alignment vertical="center"/>
    </xf>
    <xf numFmtId="0" fontId="209" fillId="7" borderId="10" applyNumberFormat="0" applyAlignment="0" applyProtection="0">
      <alignment vertical="center"/>
    </xf>
    <xf numFmtId="0" fontId="209" fillId="7" borderId="10" applyNumberFormat="0" applyAlignment="0" applyProtection="0">
      <alignment vertical="center"/>
    </xf>
    <xf numFmtId="0" fontId="209" fillId="7" borderId="10" applyNumberFormat="0" applyAlignment="0" applyProtection="0">
      <alignment vertical="center"/>
    </xf>
    <xf numFmtId="0" fontId="209" fillId="7" borderId="10" applyNumberFormat="0" applyAlignment="0" applyProtection="0">
      <alignment vertical="center"/>
    </xf>
    <xf numFmtId="0" fontId="209" fillId="7" borderId="10" applyNumberFormat="0" applyAlignment="0" applyProtection="0">
      <alignment vertical="center"/>
    </xf>
    <xf numFmtId="0" fontId="209" fillId="7" borderId="10" applyNumberFormat="0" applyAlignment="0" applyProtection="0">
      <alignment vertical="center"/>
    </xf>
    <xf numFmtId="0" fontId="209" fillId="7" borderId="10" applyNumberFormat="0" applyAlignment="0" applyProtection="0">
      <alignment vertical="center"/>
    </xf>
    <xf numFmtId="0" fontId="209" fillId="7" borderId="10" applyNumberFormat="0" applyAlignment="0" applyProtection="0">
      <alignment vertical="center"/>
    </xf>
    <xf numFmtId="0" fontId="209" fillId="7" borderId="10" applyNumberFormat="0" applyAlignment="0" applyProtection="0">
      <alignment vertical="center"/>
    </xf>
    <xf numFmtId="0" fontId="209" fillId="7" borderId="10" applyNumberFormat="0" applyAlignment="0" applyProtection="0">
      <alignment vertical="center"/>
    </xf>
    <xf numFmtId="0" fontId="209" fillId="7" borderId="10" applyNumberFormat="0" applyAlignment="0" applyProtection="0">
      <alignment vertical="center"/>
    </xf>
    <xf numFmtId="0" fontId="209" fillId="7" borderId="10" applyNumberFormat="0" applyAlignment="0" applyProtection="0">
      <alignment vertical="center"/>
    </xf>
    <xf numFmtId="0" fontId="209" fillId="7" borderId="10" applyNumberFormat="0" applyAlignment="0" applyProtection="0">
      <alignment vertical="center"/>
    </xf>
    <xf numFmtId="0" fontId="209" fillId="7" borderId="10" applyNumberFormat="0" applyAlignment="0" applyProtection="0">
      <alignment vertical="center"/>
    </xf>
    <xf numFmtId="0" fontId="209" fillId="7" borderId="10" applyNumberFormat="0" applyAlignment="0" applyProtection="0">
      <alignment vertical="center"/>
    </xf>
    <xf numFmtId="0" fontId="209" fillId="7" borderId="10" applyNumberFormat="0" applyAlignment="0" applyProtection="0">
      <alignment vertical="center"/>
    </xf>
    <xf numFmtId="0" fontId="209" fillId="7" borderId="10" applyNumberFormat="0" applyAlignment="0" applyProtection="0">
      <alignment vertical="center"/>
    </xf>
    <xf numFmtId="0" fontId="209" fillId="7" borderId="10" applyNumberFormat="0" applyAlignment="0" applyProtection="0">
      <alignment vertical="center"/>
    </xf>
    <xf numFmtId="0" fontId="209" fillId="7" borderId="10" applyNumberFormat="0" applyAlignment="0" applyProtection="0">
      <alignment vertical="center"/>
    </xf>
    <xf numFmtId="0" fontId="209" fillId="7" borderId="10" applyNumberFormat="0" applyAlignment="0" applyProtection="0">
      <alignment vertical="center"/>
    </xf>
    <xf numFmtId="0" fontId="209" fillId="7" borderId="10" applyNumberFormat="0" applyAlignment="0" applyProtection="0">
      <alignment vertical="center"/>
    </xf>
    <xf numFmtId="0" fontId="209" fillId="7" borderId="10" applyNumberFormat="0" applyAlignment="0" applyProtection="0">
      <alignment vertical="center"/>
    </xf>
    <xf numFmtId="0" fontId="209" fillId="7" borderId="10" applyNumberFormat="0" applyAlignment="0" applyProtection="0">
      <alignment vertical="center"/>
    </xf>
    <xf numFmtId="0" fontId="209" fillId="7" borderId="10" applyNumberFormat="0" applyAlignment="0" applyProtection="0">
      <alignment vertical="center"/>
    </xf>
    <xf numFmtId="0" fontId="209" fillId="7" borderId="10" applyNumberFormat="0" applyAlignment="0" applyProtection="0">
      <alignment vertical="center"/>
    </xf>
    <xf numFmtId="0" fontId="209" fillId="7" borderId="10" applyNumberFormat="0" applyAlignment="0" applyProtection="0">
      <alignment vertical="center"/>
    </xf>
    <xf numFmtId="0" fontId="209" fillId="7" borderId="10" applyNumberFormat="0" applyAlignment="0" applyProtection="0">
      <alignment vertical="center"/>
    </xf>
    <xf numFmtId="0" fontId="209" fillId="7" borderId="10" applyNumberFormat="0" applyAlignment="0" applyProtection="0">
      <alignment vertical="center"/>
    </xf>
    <xf numFmtId="0" fontId="209" fillId="7" borderId="10" applyNumberFormat="0" applyAlignment="0" applyProtection="0">
      <alignment vertical="center"/>
    </xf>
    <xf numFmtId="0" fontId="209" fillId="7" borderId="10" applyNumberFormat="0" applyAlignment="0" applyProtection="0">
      <alignment vertical="center"/>
    </xf>
    <xf numFmtId="0" fontId="209" fillId="7" borderId="10" applyNumberFormat="0" applyAlignment="0" applyProtection="0">
      <alignment vertical="center"/>
    </xf>
    <xf numFmtId="0" fontId="209" fillId="7" borderId="10" applyNumberFormat="0" applyAlignment="0" applyProtection="0">
      <alignment vertical="center"/>
    </xf>
    <xf numFmtId="0" fontId="209" fillId="7" borderId="10" applyNumberFormat="0" applyAlignment="0" applyProtection="0">
      <alignment vertical="center"/>
    </xf>
    <xf numFmtId="0" fontId="209" fillId="7" borderId="10" applyNumberFormat="0" applyAlignment="0" applyProtection="0">
      <alignment vertical="center"/>
    </xf>
    <xf numFmtId="0" fontId="209" fillId="7" borderId="10" applyNumberFormat="0" applyAlignment="0" applyProtection="0">
      <alignment vertical="center"/>
    </xf>
    <xf numFmtId="0" fontId="209" fillId="7" borderId="10" applyNumberFormat="0" applyAlignment="0" applyProtection="0">
      <alignment vertical="center"/>
    </xf>
    <xf numFmtId="0" fontId="209" fillId="7" borderId="10" applyNumberFormat="0" applyAlignment="0" applyProtection="0">
      <alignment vertical="center"/>
    </xf>
    <xf numFmtId="0" fontId="209" fillId="7" borderId="10" applyNumberFormat="0" applyAlignment="0" applyProtection="0">
      <alignment vertical="center"/>
    </xf>
    <xf numFmtId="0" fontId="209" fillId="7" borderId="10" applyNumberFormat="0" applyAlignment="0" applyProtection="0">
      <alignment vertical="center"/>
    </xf>
    <xf numFmtId="0" fontId="209" fillId="7" borderId="10" applyNumberFormat="0" applyAlignment="0" applyProtection="0">
      <alignment vertical="center"/>
    </xf>
    <xf numFmtId="0" fontId="209" fillId="7" borderId="10" applyNumberFormat="0" applyAlignment="0" applyProtection="0">
      <alignment vertical="center"/>
    </xf>
    <xf numFmtId="0" fontId="209" fillId="7" borderId="10" applyNumberFormat="0" applyAlignment="0" applyProtection="0">
      <alignment vertical="center"/>
    </xf>
    <xf numFmtId="0" fontId="209" fillId="7" borderId="10" applyNumberFormat="0" applyAlignment="0" applyProtection="0">
      <alignment vertical="center"/>
    </xf>
    <xf numFmtId="0" fontId="209" fillId="7" borderId="10" applyNumberFormat="0" applyAlignment="0" applyProtection="0">
      <alignment vertical="center"/>
    </xf>
    <xf numFmtId="0" fontId="209" fillId="7" borderId="10" applyNumberFormat="0" applyAlignment="0" applyProtection="0">
      <alignment vertical="center"/>
    </xf>
    <xf numFmtId="0" fontId="209" fillId="7" borderId="10" applyNumberFormat="0" applyAlignment="0" applyProtection="0">
      <alignment vertical="center"/>
    </xf>
    <xf numFmtId="0" fontId="209" fillId="7" borderId="10" applyNumberFormat="0" applyAlignment="0" applyProtection="0">
      <alignment vertical="center"/>
    </xf>
    <xf numFmtId="0" fontId="209" fillId="7" borderId="10" applyNumberFormat="0" applyAlignment="0" applyProtection="0">
      <alignment vertical="center"/>
    </xf>
    <xf numFmtId="0" fontId="209" fillId="7" borderId="10" applyNumberFormat="0" applyAlignment="0" applyProtection="0">
      <alignment vertical="center"/>
    </xf>
    <xf numFmtId="0" fontId="209" fillId="7" borderId="10" applyNumberFormat="0" applyAlignment="0" applyProtection="0">
      <alignment vertical="center"/>
    </xf>
    <xf numFmtId="0" fontId="209" fillId="7" borderId="10" applyNumberFormat="0" applyAlignment="0" applyProtection="0">
      <alignment vertical="center"/>
    </xf>
    <xf numFmtId="0" fontId="209" fillId="7" borderId="10" applyNumberFormat="0" applyAlignment="0" applyProtection="0">
      <alignment vertical="center"/>
    </xf>
    <xf numFmtId="0" fontId="209" fillId="7" borderId="10" applyNumberFormat="0" applyAlignment="0" applyProtection="0">
      <alignment vertical="center"/>
    </xf>
    <xf numFmtId="0" fontId="209" fillId="7" borderId="10" applyNumberFormat="0" applyAlignment="0" applyProtection="0">
      <alignment vertical="center"/>
    </xf>
    <xf numFmtId="0" fontId="209" fillId="7" borderId="10" applyNumberFormat="0" applyAlignment="0" applyProtection="0">
      <alignment vertical="center"/>
    </xf>
    <xf numFmtId="0" fontId="209" fillId="7" borderId="10" applyNumberFormat="0" applyAlignment="0" applyProtection="0">
      <alignment vertical="center"/>
    </xf>
    <xf numFmtId="0" fontId="209" fillId="7" borderId="10" applyNumberFormat="0" applyAlignment="0" applyProtection="0">
      <alignment vertical="center"/>
    </xf>
    <xf numFmtId="0" fontId="209" fillId="7" borderId="10" applyNumberFormat="0" applyAlignment="0" applyProtection="0">
      <alignment vertical="center"/>
    </xf>
    <xf numFmtId="0" fontId="209" fillId="7" borderId="10" applyNumberFormat="0" applyAlignment="0" applyProtection="0">
      <alignment vertical="center"/>
    </xf>
    <xf numFmtId="0" fontId="209" fillId="7" borderId="10" applyNumberFormat="0" applyAlignment="0" applyProtection="0">
      <alignment vertical="center"/>
    </xf>
    <xf numFmtId="0" fontId="209" fillId="7" borderId="10" applyNumberFormat="0" applyAlignment="0" applyProtection="0">
      <alignment vertical="center"/>
    </xf>
    <xf numFmtId="0" fontId="209" fillId="7" borderId="10" applyNumberFormat="0" applyAlignment="0" applyProtection="0">
      <alignment vertical="center"/>
    </xf>
    <xf numFmtId="0" fontId="209" fillId="7" borderId="10" applyNumberFormat="0" applyAlignment="0" applyProtection="0">
      <alignment vertical="center"/>
    </xf>
    <xf numFmtId="0" fontId="209" fillId="7" borderId="10" applyNumberFormat="0" applyAlignment="0" applyProtection="0">
      <alignment vertical="center"/>
    </xf>
    <xf numFmtId="0" fontId="209" fillId="7" borderId="10" applyNumberFormat="0" applyAlignment="0" applyProtection="0">
      <alignment vertical="center"/>
    </xf>
    <xf numFmtId="0" fontId="209" fillId="7" borderId="10" applyNumberFormat="0" applyAlignment="0" applyProtection="0">
      <alignment vertical="center"/>
    </xf>
    <xf numFmtId="0" fontId="209" fillId="7" borderId="10" applyNumberFormat="0" applyAlignment="0" applyProtection="0">
      <alignment vertical="center"/>
    </xf>
    <xf numFmtId="0" fontId="209" fillId="7" borderId="10" applyNumberFormat="0" applyAlignment="0" applyProtection="0">
      <alignment vertical="center"/>
    </xf>
    <xf numFmtId="0" fontId="209" fillId="7" borderId="10" applyNumberFormat="0" applyAlignment="0" applyProtection="0">
      <alignment vertical="center"/>
    </xf>
    <xf numFmtId="0" fontId="209" fillId="7" borderId="10" applyNumberFormat="0" applyAlignment="0" applyProtection="0">
      <alignment vertical="center"/>
    </xf>
    <xf numFmtId="0" fontId="209" fillId="7" borderId="10" applyNumberFormat="0" applyAlignment="0" applyProtection="0">
      <alignment vertical="center"/>
    </xf>
    <xf numFmtId="0" fontId="209" fillId="7" borderId="10" applyNumberFormat="0" applyAlignment="0" applyProtection="0">
      <alignment vertical="center"/>
    </xf>
    <xf numFmtId="0" fontId="209" fillId="7" borderId="10" applyNumberFormat="0" applyAlignment="0" applyProtection="0">
      <alignment vertical="center"/>
    </xf>
    <xf numFmtId="0" fontId="209" fillId="7" borderId="10" applyNumberFormat="0" applyAlignment="0" applyProtection="0">
      <alignment vertical="center"/>
    </xf>
    <xf numFmtId="0" fontId="209" fillId="7" borderId="10" applyNumberFormat="0" applyAlignment="0" applyProtection="0">
      <alignment vertical="center"/>
    </xf>
    <xf numFmtId="0" fontId="209" fillId="7" borderId="10" applyNumberFormat="0" applyAlignment="0" applyProtection="0">
      <alignment vertical="center"/>
    </xf>
    <xf numFmtId="0" fontId="209" fillId="7" borderId="10" applyNumberFormat="0" applyAlignment="0" applyProtection="0">
      <alignment vertical="center"/>
    </xf>
    <xf numFmtId="0" fontId="209" fillId="7" borderId="10" applyNumberFormat="0" applyAlignment="0" applyProtection="0">
      <alignment vertical="center"/>
    </xf>
    <xf numFmtId="0" fontId="209" fillId="7" borderId="10" applyNumberFormat="0" applyAlignment="0" applyProtection="0">
      <alignment vertical="center"/>
    </xf>
    <xf numFmtId="0" fontId="209" fillId="7" borderId="10" applyNumberFormat="0" applyAlignment="0" applyProtection="0">
      <alignment vertical="center"/>
    </xf>
    <xf numFmtId="0" fontId="209" fillId="7" borderId="10" applyNumberFormat="0" applyAlignment="0" applyProtection="0">
      <alignment vertical="center"/>
    </xf>
    <xf numFmtId="0" fontId="209" fillId="7" borderId="10" applyNumberFormat="0" applyAlignment="0" applyProtection="0">
      <alignment vertical="center"/>
    </xf>
    <xf numFmtId="0" fontId="209" fillId="7" borderId="10" applyNumberFormat="0" applyAlignment="0" applyProtection="0">
      <alignment vertical="center"/>
    </xf>
    <xf numFmtId="0" fontId="209" fillId="7" borderId="10" applyNumberFormat="0" applyAlignment="0" applyProtection="0">
      <alignment vertical="center"/>
    </xf>
    <xf numFmtId="0" fontId="209" fillId="7" borderId="10" applyNumberFormat="0" applyAlignment="0" applyProtection="0">
      <alignment vertical="center"/>
    </xf>
    <xf numFmtId="0" fontId="209" fillId="7" borderId="10" applyNumberFormat="0" applyAlignment="0" applyProtection="0">
      <alignment vertical="center"/>
    </xf>
    <xf numFmtId="0" fontId="209" fillId="7" borderId="10" applyNumberFormat="0" applyAlignment="0" applyProtection="0">
      <alignment vertical="center"/>
    </xf>
    <xf numFmtId="0" fontId="209" fillId="7" borderId="10" applyNumberFormat="0" applyAlignment="0" applyProtection="0">
      <alignment vertical="center"/>
    </xf>
    <xf numFmtId="0" fontId="209" fillId="7" borderId="10" applyNumberFormat="0" applyAlignment="0" applyProtection="0">
      <alignment vertical="center"/>
    </xf>
    <xf numFmtId="0" fontId="209" fillId="7" borderId="10" applyNumberFormat="0" applyAlignment="0" applyProtection="0">
      <alignment vertical="center"/>
    </xf>
    <xf numFmtId="0" fontId="209" fillId="7" borderId="10" applyNumberFormat="0" applyAlignment="0" applyProtection="0">
      <alignment vertical="center"/>
    </xf>
    <xf numFmtId="0" fontId="209" fillId="7" borderId="10" applyNumberFormat="0" applyAlignment="0" applyProtection="0">
      <alignment vertical="center"/>
    </xf>
    <xf numFmtId="0" fontId="209" fillId="7" borderId="10" applyNumberFormat="0" applyAlignment="0" applyProtection="0">
      <alignment vertical="center"/>
    </xf>
    <xf numFmtId="0" fontId="209" fillId="7" borderId="10" applyNumberFormat="0" applyAlignment="0" applyProtection="0">
      <alignment vertical="center"/>
    </xf>
    <xf numFmtId="0" fontId="209" fillId="7" borderId="10" applyNumberFormat="0" applyAlignment="0" applyProtection="0">
      <alignment vertical="center"/>
    </xf>
    <xf numFmtId="0" fontId="209" fillId="7" borderId="10" applyNumberFormat="0" applyAlignment="0" applyProtection="0">
      <alignment vertical="center"/>
    </xf>
    <xf numFmtId="0" fontId="209" fillId="7" borderId="10" applyNumberFormat="0" applyAlignment="0" applyProtection="0">
      <alignment vertical="center"/>
    </xf>
    <xf numFmtId="0" fontId="209" fillId="7" borderId="10" applyNumberFormat="0" applyAlignment="0" applyProtection="0">
      <alignment vertical="center"/>
    </xf>
    <xf numFmtId="0" fontId="209" fillId="7" borderId="10" applyNumberFormat="0" applyAlignment="0" applyProtection="0">
      <alignment vertical="center"/>
    </xf>
    <xf numFmtId="0" fontId="209" fillId="7" borderId="10" applyNumberFormat="0" applyAlignment="0" applyProtection="0">
      <alignment vertical="center"/>
    </xf>
    <xf numFmtId="0" fontId="209" fillId="7" borderId="10" applyNumberFormat="0" applyAlignment="0" applyProtection="0">
      <alignment vertical="center"/>
    </xf>
    <xf numFmtId="0" fontId="209" fillId="7" borderId="10" applyNumberFormat="0" applyAlignment="0" applyProtection="0">
      <alignment vertical="center"/>
    </xf>
    <xf numFmtId="0" fontId="209" fillId="7" borderId="10" applyNumberFormat="0" applyAlignment="0" applyProtection="0">
      <alignment vertical="center"/>
    </xf>
    <xf numFmtId="0" fontId="209" fillId="7" borderId="10" applyNumberFormat="0" applyAlignment="0" applyProtection="0">
      <alignment vertical="center"/>
    </xf>
    <xf numFmtId="0" fontId="209" fillId="7" borderId="10" applyNumberFormat="0" applyAlignment="0" applyProtection="0">
      <alignment vertical="center"/>
    </xf>
    <xf numFmtId="0" fontId="209" fillId="7" borderId="10" applyNumberFormat="0" applyAlignment="0" applyProtection="0">
      <alignment vertical="center"/>
    </xf>
    <xf numFmtId="0" fontId="209" fillId="7" borderId="10" applyNumberFormat="0" applyAlignment="0" applyProtection="0">
      <alignment vertical="center"/>
    </xf>
    <xf numFmtId="0" fontId="209" fillId="7" borderId="10" applyNumberFormat="0" applyAlignment="0" applyProtection="0">
      <alignment vertical="center"/>
    </xf>
    <xf numFmtId="0" fontId="209" fillId="7" borderId="10" applyNumberFormat="0" applyAlignment="0" applyProtection="0">
      <alignment vertical="center"/>
    </xf>
    <xf numFmtId="0" fontId="209" fillId="7" borderId="10" applyNumberFormat="0" applyAlignment="0" applyProtection="0">
      <alignment vertical="center"/>
    </xf>
    <xf numFmtId="0" fontId="209" fillId="7" borderId="10" applyNumberFormat="0" applyAlignment="0" applyProtection="0">
      <alignment vertical="center"/>
    </xf>
    <xf numFmtId="0" fontId="209" fillId="7" borderId="10" applyNumberFormat="0" applyAlignment="0" applyProtection="0">
      <alignment vertical="center"/>
    </xf>
    <xf numFmtId="0" fontId="209" fillId="7" borderId="10" applyNumberFormat="0" applyAlignment="0" applyProtection="0">
      <alignment vertical="center"/>
    </xf>
    <xf numFmtId="0" fontId="209" fillId="7" borderId="10" applyNumberFormat="0" applyAlignment="0" applyProtection="0">
      <alignment vertical="center"/>
    </xf>
    <xf numFmtId="0" fontId="209" fillId="7" borderId="10" applyNumberFormat="0" applyAlignment="0" applyProtection="0">
      <alignment vertical="center"/>
    </xf>
    <xf numFmtId="0" fontId="209" fillId="7" borderId="10" applyNumberFormat="0" applyAlignment="0" applyProtection="0">
      <alignment vertical="center"/>
    </xf>
    <xf numFmtId="0" fontId="209" fillId="7" borderId="10" applyNumberFormat="0" applyAlignment="0" applyProtection="0">
      <alignment vertical="center"/>
    </xf>
    <xf numFmtId="0" fontId="209" fillId="7" borderId="10" applyNumberFormat="0" applyAlignment="0" applyProtection="0">
      <alignment vertical="center"/>
    </xf>
    <xf numFmtId="0" fontId="209" fillId="7" borderId="10" applyNumberFormat="0" applyAlignment="0" applyProtection="0">
      <alignment vertical="center"/>
    </xf>
    <xf numFmtId="0" fontId="209" fillId="7" borderId="10" applyNumberFormat="0" applyAlignment="0" applyProtection="0">
      <alignment vertical="center"/>
    </xf>
    <xf numFmtId="0" fontId="209" fillId="7" borderId="10" applyNumberFormat="0" applyAlignment="0" applyProtection="0">
      <alignment vertical="center"/>
    </xf>
    <xf numFmtId="0" fontId="209" fillId="7" borderId="10" applyNumberFormat="0" applyAlignment="0" applyProtection="0">
      <alignment vertical="center"/>
    </xf>
    <xf numFmtId="0" fontId="209" fillId="7" borderId="10" applyNumberFormat="0" applyAlignment="0" applyProtection="0">
      <alignment vertical="center"/>
    </xf>
    <xf numFmtId="0" fontId="209" fillId="7" borderId="10" applyNumberFormat="0" applyAlignment="0" applyProtection="0">
      <alignment vertical="center"/>
    </xf>
    <xf numFmtId="0" fontId="209" fillId="7" borderId="10" applyNumberFormat="0" applyAlignment="0" applyProtection="0">
      <alignment vertical="center"/>
    </xf>
    <xf numFmtId="0" fontId="209" fillId="7" borderId="10" applyNumberFormat="0" applyAlignment="0" applyProtection="0">
      <alignment vertical="center"/>
    </xf>
    <xf numFmtId="0" fontId="209" fillId="7" borderId="10" applyNumberFormat="0" applyAlignment="0" applyProtection="0">
      <alignment vertical="center"/>
    </xf>
    <xf numFmtId="0" fontId="209" fillId="7" borderId="10" applyNumberFormat="0" applyAlignment="0" applyProtection="0">
      <alignment vertical="center"/>
    </xf>
    <xf numFmtId="0" fontId="209" fillId="7" borderId="10" applyNumberFormat="0" applyAlignment="0" applyProtection="0">
      <alignment vertical="center"/>
    </xf>
    <xf numFmtId="0" fontId="209" fillId="7" borderId="10" applyNumberFormat="0" applyAlignment="0" applyProtection="0">
      <alignment vertical="center"/>
    </xf>
    <xf numFmtId="0" fontId="209" fillId="7" borderId="10" applyNumberFormat="0" applyAlignment="0" applyProtection="0">
      <alignment vertical="center"/>
    </xf>
    <xf numFmtId="0" fontId="209" fillId="7" borderId="10" applyNumberFormat="0" applyAlignment="0" applyProtection="0">
      <alignment vertical="center"/>
    </xf>
    <xf numFmtId="0" fontId="209" fillId="7" borderId="10" applyNumberFormat="0" applyAlignment="0" applyProtection="0">
      <alignment vertical="center"/>
    </xf>
    <xf numFmtId="0" fontId="209" fillId="7" borderId="10" applyNumberFormat="0" applyAlignment="0" applyProtection="0">
      <alignment vertical="center"/>
    </xf>
    <xf numFmtId="0" fontId="209" fillId="7" borderId="10" applyNumberFormat="0" applyAlignment="0" applyProtection="0">
      <alignment vertical="center"/>
    </xf>
    <xf numFmtId="0" fontId="209" fillId="7" borderId="10" applyNumberFormat="0" applyAlignment="0" applyProtection="0">
      <alignment vertical="center"/>
    </xf>
    <xf numFmtId="0" fontId="209" fillId="7" borderId="10" applyNumberFormat="0" applyAlignment="0" applyProtection="0">
      <alignment vertical="center"/>
    </xf>
    <xf numFmtId="0" fontId="209" fillId="7" borderId="10" applyNumberFormat="0" applyAlignment="0" applyProtection="0">
      <alignment vertical="center"/>
    </xf>
    <xf numFmtId="0" fontId="209" fillId="7" borderId="10" applyNumberFormat="0" applyAlignment="0" applyProtection="0">
      <alignment vertical="center"/>
    </xf>
    <xf numFmtId="0" fontId="209" fillId="7" borderId="10" applyNumberFormat="0" applyAlignment="0" applyProtection="0">
      <alignment vertical="center"/>
    </xf>
    <xf numFmtId="0" fontId="209" fillId="7" borderId="10" applyNumberFormat="0" applyAlignment="0" applyProtection="0">
      <alignment vertical="center"/>
    </xf>
    <xf numFmtId="0" fontId="209" fillId="7" borderId="10" applyNumberFormat="0" applyAlignment="0" applyProtection="0">
      <alignment vertical="center"/>
    </xf>
    <xf numFmtId="0" fontId="209" fillId="7" borderId="10" applyNumberFormat="0" applyAlignment="0" applyProtection="0">
      <alignment vertical="center"/>
    </xf>
    <xf numFmtId="0" fontId="209" fillId="7" borderId="10" applyNumberFormat="0" applyAlignment="0" applyProtection="0">
      <alignment vertical="center"/>
    </xf>
    <xf numFmtId="0" fontId="209" fillId="7" borderId="10" applyNumberFormat="0" applyAlignment="0" applyProtection="0">
      <alignment vertical="center"/>
    </xf>
    <xf numFmtId="0" fontId="209" fillId="7" borderId="10" applyNumberFormat="0" applyAlignment="0" applyProtection="0">
      <alignment vertical="center"/>
    </xf>
    <xf numFmtId="0" fontId="209" fillId="7" borderId="10" applyNumberFormat="0" applyAlignment="0" applyProtection="0">
      <alignment vertical="center"/>
    </xf>
    <xf numFmtId="0" fontId="209" fillId="7" borderId="10" applyNumberFormat="0" applyAlignment="0" applyProtection="0">
      <alignment vertical="center"/>
    </xf>
    <xf numFmtId="0" fontId="209" fillId="7" borderId="10" applyNumberFormat="0" applyAlignment="0" applyProtection="0">
      <alignment vertical="center"/>
    </xf>
    <xf numFmtId="0" fontId="209" fillId="7" borderId="10" applyNumberFormat="0" applyAlignment="0" applyProtection="0">
      <alignment vertical="center"/>
    </xf>
    <xf numFmtId="0" fontId="209" fillId="7" borderId="10" applyNumberFormat="0" applyAlignment="0" applyProtection="0">
      <alignment vertical="center"/>
    </xf>
    <xf numFmtId="0" fontId="209" fillId="7" borderId="10" applyNumberFormat="0" applyAlignment="0" applyProtection="0">
      <alignment vertical="center"/>
    </xf>
    <xf numFmtId="0" fontId="209" fillId="7" borderId="10" applyNumberFormat="0" applyAlignment="0" applyProtection="0">
      <alignment vertical="center"/>
    </xf>
    <xf numFmtId="0" fontId="209" fillId="7" borderId="10" applyNumberFormat="0" applyAlignment="0" applyProtection="0">
      <alignment vertical="center"/>
    </xf>
    <xf numFmtId="0" fontId="209" fillId="7" borderId="10" applyNumberFormat="0" applyAlignment="0" applyProtection="0">
      <alignment vertical="center"/>
    </xf>
    <xf numFmtId="0" fontId="209" fillId="7" borderId="10" applyNumberFormat="0" applyAlignment="0" applyProtection="0">
      <alignment vertical="center"/>
    </xf>
    <xf numFmtId="0" fontId="209" fillId="7" borderId="10" applyNumberFormat="0" applyAlignment="0" applyProtection="0">
      <alignment vertical="center"/>
    </xf>
    <xf numFmtId="0" fontId="209" fillId="7" borderId="10" applyNumberFormat="0" applyAlignment="0" applyProtection="0">
      <alignment vertical="center"/>
    </xf>
    <xf numFmtId="0" fontId="209" fillId="7" borderId="10" applyNumberFormat="0" applyAlignment="0" applyProtection="0">
      <alignment vertical="center"/>
    </xf>
    <xf numFmtId="0" fontId="209" fillId="7" borderId="10" applyNumberFormat="0" applyAlignment="0" applyProtection="0">
      <alignment vertical="center"/>
    </xf>
    <xf numFmtId="0" fontId="209" fillId="7" borderId="10" applyNumberFormat="0" applyAlignment="0" applyProtection="0">
      <alignment vertical="center"/>
    </xf>
    <xf numFmtId="0" fontId="209" fillId="7" borderId="10" applyNumberFormat="0" applyAlignment="0" applyProtection="0">
      <alignment vertical="center"/>
    </xf>
    <xf numFmtId="0" fontId="209" fillId="7" borderId="10" applyNumberFormat="0" applyAlignment="0" applyProtection="0">
      <alignment vertical="center"/>
    </xf>
    <xf numFmtId="0" fontId="209" fillId="7" borderId="10" applyNumberFormat="0" applyAlignment="0" applyProtection="0">
      <alignment vertical="center"/>
    </xf>
    <xf numFmtId="0" fontId="209" fillId="7" borderId="10" applyNumberFormat="0" applyAlignment="0" applyProtection="0">
      <alignment vertical="center"/>
    </xf>
    <xf numFmtId="0" fontId="209" fillId="7" borderId="10" applyNumberFormat="0" applyAlignment="0" applyProtection="0">
      <alignment vertical="center"/>
    </xf>
    <xf numFmtId="0" fontId="209" fillId="7" borderId="10" applyNumberFormat="0" applyAlignment="0" applyProtection="0">
      <alignment vertical="center"/>
    </xf>
    <xf numFmtId="0" fontId="209" fillId="7" borderId="10" applyNumberFormat="0" applyAlignment="0" applyProtection="0">
      <alignment vertical="center"/>
    </xf>
    <xf numFmtId="0" fontId="209" fillId="7" borderId="10" applyNumberFormat="0" applyAlignment="0" applyProtection="0">
      <alignment vertical="center"/>
    </xf>
    <xf numFmtId="0" fontId="209" fillId="7" borderId="10" applyNumberFormat="0" applyAlignment="0" applyProtection="0">
      <alignment vertical="center"/>
    </xf>
    <xf numFmtId="0" fontId="209" fillId="7" borderId="10" applyNumberFormat="0" applyAlignment="0" applyProtection="0">
      <alignment vertical="center"/>
    </xf>
    <xf numFmtId="0" fontId="209" fillId="7" borderId="10" applyNumberFormat="0" applyAlignment="0" applyProtection="0">
      <alignment vertical="center"/>
    </xf>
    <xf numFmtId="0" fontId="209" fillId="7" borderId="10" applyNumberFormat="0" applyAlignment="0" applyProtection="0">
      <alignment vertical="center"/>
    </xf>
    <xf numFmtId="0" fontId="209" fillId="7" borderId="10" applyNumberFormat="0" applyAlignment="0" applyProtection="0">
      <alignment vertical="center"/>
    </xf>
    <xf numFmtId="0" fontId="209" fillId="7" borderId="10" applyNumberFormat="0" applyAlignment="0" applyProtection="0">
      <alignment vertical="center"/>
    </xf>
    <xf numFmtId="0" fontId="209" fillId="7" borderId="10" applyNumberFormat="0" applyAlignment="0" applyProtection="0">
      <alignment vertical="center"/>
    </xf>
    <xf numFmtId="0" fontId="209" fillId="7" borderId="10" applyNumberFormat="0" applyAlignment="0" applyProtection="0">
      <alignment vertical="center"/>
    </xf>
    <xf numFmtId="0" fontId="209" fillId="7" borderId="10" applyNumberFormat="0" applyAlignment="0" applyProtection="0">
      <alignment vertical="center"/>
    </xf>
    <xf numFmtId="0" fontId="209" fillId="7" borderId="10" applyNumberFormat="0" applyAlignment="0" applyProtection="0">
      <alignment vertical="center"/>
    </xf>
    <xf numFmtId="0" fontId="209" fillId="7" borderId="10" applyNumberFormat="0" applyAlignment="0" applyProtection="0">
      <alignment vertical="center"/>
    </xf>
    <xf numFmtId="0" fontId="209" fillId="7" borderId="10" applyNumberFormat="0" applyAlignment="0" applyProtection="0">
      <alignment vertical="center"/>
    </xf>
    <xf numFmtId="0" fontId="209" fillId="7" borderId="10" applyNumberFormat="0" applyAlignment="0" applyProtection="0">
      <alignment vertical="center"/>
    </xf>
    <xf numFmtId="0" fontId="209" fillId="7" borderId="10" applyNumberFormat="0" applyAlignment="0" applyProtection="0">
      <alignment vertical="center"/>
    </xf>
    <xf numFmtId="0" fontId="209" fillId="7" borderId="10" applyNumberFormat="0" applyAlignment="0" applyProtection="0">
      <alignment vertical="center"/>
    </xf>
    <xf numFmtId="0" fontId="209" fillId="7" borderId="10" applyNumberFormat="0" applyAlignment="0" applyProtection="0">
      <alignment vertical="center"/>
    </xf>
    <xf numFmtId="0" fontId="209" fillId="7" borderId="10" applyNumberFormat="0" applyAlignment="0" applyProtection="0">
      <alignment vertical="center"/>
    </xf>
    <xf numFmtId="0" fontId="209" fillId="7" borderId="10" applyNumberFormat="0" applyAlignment="0" applyProtection="0">
      <alignment vertical="center"/>
    </xf>
    <xf numFmtId="0" fontId="209" fillId="7" borderId="10" applyNumberFormat="0" applyAlignment="0" applyProtection="0">
      <alignment vertical="center"/>
    </xf>
    <xf numFmtId="0" fontId="209" fillId="7" borderId="10" applyNumberFormat="0" applyAlignment="0" applyProtection="0">
      <alignment vertical="center"/>
    </xf>
    <xf numFmtId="0" fontId="209" fillId="7" borderId="10" applyNumberFormat="0" applyAlignment="0" applyProtection="0">
      <alignment vertical="center"/>
    </xf>
    <xf numFmtId="0" fontId="209" fillId="7" borderId="10" applyNumberFormat="0" applyAlignment="0" applyProtection="0">
      <alignment vertical="center"/>
    </xf>
    <xf numFmtId="0" fontId="209" fillId="7" borderId="10" applyNumberFormat="0" applyAlignment="0" applyProtection="0">
      <alignment vertical="center"/>
    </xf>
    <xf numFmtId="0" fontId="209" fillId="7" borderId="10" applyNumberFormat="0" applyAlignment="0" applyProtection="0">
      <alignment vertical="center"/>
    </xf>
    <xf numFmtId="0" fontId="209" fillId="7" borderId="10" applyNumberFormat="0" applyAlignment="0" applyProtection="0">
      <alignment vertical="center"/>
    </xf>
    <xf numFmtId="0" fontId="209" fillId="7" borderId="10" applyNumberFormat="0" applyAlignment="0" applyProtection="0">
      <alignment vertical="center"/>
    </xf>
    <xf numFmtId="0" fontId="209" fillId="7" borderId="10" applyNumberFormat="0" applyAlignment="0" applyProtection="0">
      <alignment vertical="center"/>
    </xf>
    <xf numFmtId="0" fontId="209" fillId="7" borderId="10" applyNumberFormat="0" applyAlignment="0" applyProtection="0">
      <alignment vertical="center"/>
    </xf>
    <xf numFmtId="0" fontId="209" fillId="7" borderId="10" applyNumberFormat="0" applyAlignment="0" applyProtection="0">
      <alignment vertical="center"/>
    </xf>
    <xf numFmtId="0" fontId="209" fillId="7" borderId="10" applyNumberFormat="0" applyAlignment="0" applyProtection="0">
      <alignment vertical="center"/>
    </xf>
    <xf numFmtId="0" fontId="209" fillId="7" borderId="10" applyNumberFormat="0" applyAlignment="0" applyProtection="0">
      <alignment vertical="center"/>
    </xf>
    <xf numFmtId="0" fontId="209" fillId="7" borderId="10" applyNumberFormat="0" applyAlignment="0" applyProtection="0">
      <alignment vertical="center"/>
    </xf>
    <xf numFmtId="0" fontId="209" fillId="7" borderId="10" applyNumberFormat="0" applyAlignment="0" applyProtection="0">
      <alignment vertical="center"/>
    </xf>
    <xf numFmtId="0" fontId="209" fillId="7" borderId="10" applyNumberFormat="0" applyAlignment="0" applyProtection="0">
      <alignment vertical="center"/>
    </xf>
    <xf numFmtId="0" fontId="209" fillId="7" borderId="10" applyNumberFormat="0" applyAlignment="0" applyProtection="0">
      <alignment vertical="center"/>
    </xf>
    <xf numFmtId="0" fontId="209" fillId="7" borderId="10" applyNumberFormat="0" applyAlignment="0" applyProtection="0">
      <alignment vertical="center"/>
    </xf>
    <xf numFmtId="0" fontId="209" fillId="7" borderId="10" applyNumberFormat="0" applyAlignment="0" applyProtection="0">
      <alignment vertical="center"/>
    </xf>
    <xf numFmtId="0" fontId="209" fillId="7" borderId="10" applyNumberFormat="0" applyAlignment="0" applyProtection="0">
      <alignment vertical="center"/>
    </xf>
    <xf numFmtId="0" fontId="209" fillId="7" borderId="10" applyNumberFormat="0" applyAlignment="0" applyProtection="0">
      <alignment vertical="center"/>
    </xf>
    <xf numFmtId="0" fontId="209" fillId="7" borderId="10" applyNumberFormat="0" applyAlignment="0" applyProtection="0">
      <alignment vertical="center"/>
    </xf>
    <xf numFmtId="0" fontId="209" fillId="7" borderId="10" applyNumberFormat="0" applyAlignment="0" applyProtection="0">
      <alignment vertical="center"/>
    </xf>
    <xf numFmtId="0" fontId="209" fillId="7" borderId="10" applyNumberFormat="0" applyAlignment="0" applyProtection="0">
      <alignment vertical="center"/>
    </xf>
    <xf numFmtId="0" fontId="209" fillId="7" borderId="10" applyNumberFormat="0" applyAlignment="0" applyProtection="0">
      <alignment vertical="center"/>
    </xf>
    <xf numFmtId="0" fontId="209" fillId="7" borderId="10" applyNumberFormat="0" applyAlignment="0" applyProtection="0">
      <alignment vertical="center"/>
    </xf>
    <xf numFmtId="0" fontId="209" fillId="7" borderId="10" applyNumberFormat="0" applyAlignment="0" applyProtection="0">
      <alignment vertical="center"/>
    </xf>
    <xf numFmtId="0" fontId="209" fillId="7" borderId="10" applyNumberFormat="0" applyAlignment="0" applyProtection="0">
      <alignment vertical="center"/>
    </xf>
    <xf numFmtId="0" fontId="209" fillId="7" borderId="10" applyNumberFormat="0" applyAlignment="0" applyProtection="0">
      <alignment vertical="center"/>
    </xf>
    <xf numFmtId="0" fontId="209" fillId="7" borderId="10" applyNumberFormat="0" applyAlignment="0" applyProtection="0">
      <alignment vertical="center"/>
    </xf>
    <xf numFmtId="0" fontId="209" fillId="7" borderId="10" applyNumberFormat="0" applyAlignment="0" applyProtection="0">
      <alignment vertical="center"/>
    </xf>
    <xf numFmtId="0" fontId="209" fillId="7" borderId="10" applyNumberFormat="0" applyAlignment="0" applyProtection="0">
      <alignment vertical="center"/>
    </xf>
    <xf numFmtId="0" fontId="209" fillId="7" borderId="10" applyNumberFormat="0" applyAlignment="0" applyProtection="0">
      <alignment vertical="center"/>
    </xf>
    <xf numFmtId="0" fontId="209" fillId="7" borderId="10" applyNumberFormat="0" applyAlignment="0" applyProtection="0">
      <alignment vertical="center"/>
    </xf>
    <xf numFmtId="0" fontId="209" fillId="7" borderId="10" applyNumberFormat="0" applyAlignment="0" applyProtection="0">
      <alignment vertical="center"/>
    </xf>
    <xf numFmtId="0" fontId="209" fillId="7" borderId="10" applyNumberFormat="0" applyAlignment="0" applyProtection="0">
      <alignment vertical="center"/>
    </xf>
    <xf numFmtId="0" fontId="209" fillId="7" borderId="10" applyNumberFormat="0" applyAlignment="0" applyProtection="0">
      <alignment vertical="center"/>
    </xf>
    <xf numFmtId="0" fontId="209" fillId="7" borderId="10" applyNumberFormat="0" applyAlignment="0" applyProtection="0">
      <alignment vertical="center"/>
    </xf>
    <xf numFmtId="0" fontId="209" fillId="7" borderId="10" applyNumberFormat="0" applyAlignment="0" applyProtection="0">
      <alignment vertical="center"/>
    </xf>
    <xf numFmtId="0" fontId="209" fillId="7" borderId="10" applyNumberFormat="0" applyAlignment="0" applyProtection="0">
      <alignment vertical="center"/>
    </xf>
    <xf numFmtId="0" fontId="209" fillId="7" borderId="10" applyNumberFormat="0" applyAlignment="0" applyProtection="0">
      <alignment vertical="center"/>
    </xf>
    <xf numFmtId="0" fontId="209" fillId="7" borderId="10" applyNumberFormat="0" applyAlignment="0" applyProtection="0">
      <alignment vertical="center"/>
    </xf>
    <xf numFmtId="0" fontId="209" fillId="7" borderId="10" applyNumberFormat="0" applyAlignment="0" applyProtection="0">
      <alignment vertical="center"/>
    </xf>
    <xf numFmtId="0" fontId="209" fillId="7" borderId="10" applyNumberFormat="0" applyAlignment="0" applyProtection="0">
      <alignment vertical="center"/>
    </xf>
    <xf numFmtId="0" fontId="209" fillId="7" borderId="10" applyNumberFormat="0" applyAlignment="0" applyProtection="0">
      <alignment vertical="center"/>
    </xf>
    <xf numFmtId="0" fontId="209" fillId="7" borderId="10" applyNumberFormat="0" applyAlignment="0" applyProtection="0">
      <alignment vertical="center"/>
    </xf>
    <xf numFmtId="0" fontId="209" fillId="7" borderId="10" applyNumberFormat="0" applyAlignment="0" applyProtection="0">
      <alignment vertical="center"/>
    </xf>
    <xf numFmtId="0" fontId="209" fillId="7" borderId="10" applyNumberFormat="0" applyAlignment="0" applyProtection="0">
      <alignment vertical="center"/>
    </xf>
    <xf numFmtId="0" fontId="209" fillId="7" borderId="10" applyNumberFormat="0" applyAlignment="0" applyProtection="0">
      <alignment vertical="center"/>
    </xf>
    <xf numFmtId="0" fontId="209" fillId="7" borderId="10" applyNumberFormat="0" applyAlignment="0" applyProtection="0">
      <alignment vertical="center"/>
    </xf>
    <xf numFmtId="0" fontId="209" fillId="7" borderId="10" applyNumberFormat="0" applyAlignment="0" applyProtection="0">
      <alignment vertical="center"/>
    </xf>
    <xf numFmtId="0" fontId="209" fillId="7" borderId="10" applyNumberFormat="0" applyAlignment="0" applyProtection="0">
      <alignment vertical="center"/>
    </xf>
    <xf numFmtId="0" fontId="209" fillId="7" borderId="10" applyNumberFormat="0" applyAlignment="0" applyProtection="0">
      <alignment vertical="center"/>
    </xf>
    <xf numFmtId="0" fontId="209" fillId="7" borderId="10" applyNumberFormat="0" applyAlignment="0" applyProtection="0">
      <alignment vertical="center"/>
    </xf>
    <xf numFmtId="0" fontId="209" fillId="7" borderId="10" applyNumberFormat="0" applyAlignment="0" applyProtection="0">
      <alignment vertical="center"/>
    </xf>
    <xf numFmtId="0" fontId="209" fillId="7" borderId="10" applyNumberFormat="0" applyAlignment="0" applyProtection="0">
      <alignment vertical="center"/>
    </xf>
    <xf numFmtId="0" fontId="209" fillId="7" borderId="10" applyNumberFormat="0" applyAlignment="0" applyProtection="0">
      <alignment vertical="center"/>
    </xf>
    <xf numFmtId="0" fontId="209" fillId="7" borderId="10" applyNumberFormat="0" applyAlignment="0" applyProtection="0">
      <alignment vertical="center"/>
    </xf>
    <xf numFmtId="0" fontId="209" fillId="7" borderId="10" applyNumberFormat="0" applyAlignment="0" applyProtection="0">
      <alignment vertical="center"/>
    </xf>
    <xf numFmtId="0" fontId="209" fillId="7" borderId="10" applyNumberFormat="0" applyAlignment="0" applyProtection="0">
      <alignment vertical="center"/>
    </xf>
    <xf numFmtId="0" fontId="209" fillId="7" borderId="10" applyNumberFormat="0" applyAlignment="0" applyProtection="0">
      <alignment vertical="center"/>
    </xf>
    <xf numFmtId="0" fontId="209" fillId="7" borderId="10" applyNumberFormat="0" applyAlignment="0" applyProtection="0">
      <alignment vertical="center"/>
    </xf>
    <xf numFmtId="0" fontId="209" fillId="7" borderId="10" applyNumberFormat="0" applyAlignment="0" applyProtection="0">
      <alignment vertical="center"/>
    </xf>
    <xf numFmtId="0" fontId="209" fillId="7" borderId="10" applyNumberFormat="0" applyAlignment="0" applyProtection="0">
      <alignment vertical="center"/>
    </xf>
    <xf numFmtId="0" fontId="209" fillId="7" borderId="10" applyNumberFormat="0" applyAlignment="0" applyProtection="0">
      <alignment vertical="center"/>
    </xf>
    <xf numFmtId="0" fontId="209" fillId="7" borderId="10" applyNumberFormat="0" applyAlignment="0" applyProtection="0">
      <alignment vertical="center"/>
    </xf>
    <xf numFmtId="0" fontId="209" fillId="7" borderId="10" applyNumberFormat="0" applyAlignment="0" applyProtection="0">
      <alignment vertical="center"/>
    </xf>
    <xf numFmtId="0" fontId="209" fillId="7" borderId="10" applyNumberFormat="0" applyAlignment="0" applyProtection="0">
      <alignment vertical="center"/>
    </xf>
    <xf numFmtId="0" fontId="209" fillId="7" borderId="10" applyNumberFormat="0" applyAlignment="0" applyProtection="0">
      <alignment vertical="center"/>
    </xf>
    <xf numFmtId="0" fontId="209" fillId="7" borderId="10" applyNumberFormat="0" applyAlignment="0" applyProtection="0">
      <alignment vertical="center"/>
    </xf>
    <xf numFmtId="0" fontId="209" fillId="7" borderId="10" applyNumberFormat="0" applyAlignment="0" applyProtection="0">
      <alignment vertical="center"/>
    </xf>
    <xf numFmtId="0" fontId="209" fillId="7" borderId="10" applyNumberFormat="0" applyAlignment="0" applyProtection="0">
      <alignment vertical="center"/>
    </xf>
    <xf numFmtId="0" fontId="209" fillId="7" borderId="10" applyNumberFormat="0" applyAlignment="0" applyProtection="0">
      <alignment vertical="center"/>
    </xf>
    <xf numFmtId="0" fontId="209" fillId="7" borderId="10" applyNumberFormat="0" applyAlignment="0" applyProtection="0">
      <alignment vertical="center"/>
    </xf>
    <xf numFmtId="0" fontId="209" fillId="7" borderId="10" applyNumberFormat="0" applyAlignment="0" applyProtection="0">
      <alignment vertical="center"/>
    </xf>
    <xf numFmtId="0" fontId="209" fillId="7" borderId="10" applyNumberFormat="0" applyAlignment="0" applyProtection="0">
      <alignment vertical="center"/>
    </xf>
    <xf numFmtId="0" fontId="209" fillId="7" borderId="10" applyNumberFormat="0" applyAlignment="0" applyProtection="0">
      <alignment vertical="center"/>
    </xf>
    <xf numFmtId="0" fontId="209" fillId="7" borderId="10" applyNumberFormat="0" applyAlignment="0" applyProtection="0">
      <alignment vertical="center"/>
    </xf>
    <xf numFmtId="0" fontId="209" fillId="7" borderId="10" applyNumberFormat="0" applyAlignment="0" applyProtection="0">
      <alignment vertical="center"/>
    </xf>
    <xf numFmtId="0" fontId="209" fillId="7" borderId="10" applyNumberFormat="0" applyAlignment="0" applyProtection="0">
      <alignment vertical="center"/>
    </xf>
    <xf numFmtId="0" fontId="209" fillId="7" borderId="10" applyNumberFormat="0" applyAlignment="0" applyProtection="0">
      <alignment vertical="center"/>
    </xf>
    <xf numFmtId="0" fontId="209" fillId="7" borderId="10" applyNumberFormat="0" applyAlignment="0" applyProtection="0">
      <alignment vertical="center"/>
    </xf>
    <xf numFmtId="0" fontId="209" fillId="7" borderId="10" applyNumberFormat="0" applyAlignment="0" applyProtection="0">
      <alignment vertical="center"/>
    </xf>
    <xf numFmtId="0" fontId="209" fillId="7" borderId="10" applyNumberFormat="0" applyAlignment="0" applyProtection="0">
      <alignment vertical="center"/>
    </xf>
    <xf numFmtId="0" fontId="209" fillId="7" borderId="10" applyNumberFormat="0" applyAlignment="0" applyProtection="0">
      <alignment vertical="center"/>
    </xf>
    <xf numFmtId="0" fontId="209" fillId="7" borderId="10" applyNumberFormat="0" applyAlignment="0" applyProtection="0">
      <alignment vertical="center"/>
    </xf>
    <xf numFmtId="0" fontId="209" fillId="7" borderId="10" applyNumberFormat="0" applyAlignment="0" applyProtection="0">
      <alignment vertical="center"/>
    </xf>
    <xf numFmtId="0" fontId="209" fillId="7" borderId="10" applyNumberFormat="0" applyAlignment="0" applyProtection="0">
      <alignment vertical="center"/>
    </xf>
    <xf numFmtId="0" fontId="209" fillId="7" borderId="10" applyNumberFormat="0" applyAlignment="0" applyProtection="0">
      <alignment vertical="center"/>
    </xf>
    <xf numFmtId="0" fontId="209" fillId="7" borderId="10" applyNumberFormat="0" applyAlignment="0" applyProtection="0">
      <alignment vertical="center"/>
    </xf>
    <xf numFmtId="0" fontId="209" fillId="7" borderId="10" applyNumberFormat="0" applyAlignment="0" applyProtection="0">
      <alignment vertical="center"/>
    </xf>
    <xf numFmtId="0" fontId="209" fillId="7" borderId="10" applyNumberFormat="0" applyAlignment="0" applyProtection="0">
      <alignment vertical="center"/>
    </xf>
    <xf numFmtId="0" fontId="209" fillId="7" borderId="10" applyNumberFormat="0" applyAlignment="0" applyProtection="0">
      <alignment vertical="center"/>
    </xf>
    <xf numFmtId="0" fontId="209" fillId="7" borderId="10" applyNumberFormat="0" applyAlignment="0" applyProtection="0">
      <alignment vertical="center"/>
    </xf>
    <xf numFmtId="0" fontId="209" fillId="7" borderId="10" applyNumberFormat="0" applyAlignment="0" applyProtection="0">
      <alignment vertical="center"/>
    </xf>
    <xf numFmtId="0" fontId="209" fillId="7" borderId="10" applyNumberFormat="0" applyAlignment="0" applyProtection="0">
      <alignment vertical="center"/>
    </xf>
    <xf numFmtId="0" fontId="209" fillId="7" borderId="10" applyNumberFormat="0" applyAlignment="0" applyProtection="0">
      <alignment vertical="center"/>
    </xf>
    <xf numFmtId="0" fontId="209" fillId="7" borderId="10" applyNumberFormat="0" applyAlignment="0" applyProtection="0">
      <alignment vertical="center"/>
    </xf>
    <xf numFmtId="0" fontId="209" fillId="7" borderId="10" applyNumberFormat="0" applyAlignment="0" applyProtection="0">
      <alignment vertical="center"/>
    </xf>
    <xf numFmtId="0" fontId="209" fillId="7" borderId="10" applyNumberFormat="0" applyAlignment="0" applyProtection="0">
      <alignment vertical="center"/>
    </xf>
    <xf numFmtId="0" fontId="209" fillId="7" borderId="10" applyNumberFormat="0" applyAlignment="0" applyProtection="0">
      <alignment vertical="center"/>
    </xf>
    <xf numFmtId="0" fontId="209" fillId="7" borderId="10" applyNumberFormat="0" applyAlignment="0" applyProtection="0">
      <alignment vertical="center"/>
    </xf>
    <xf numFmtId="0" fontId="209" fillId="7" borderId="10" applyNumberFormat="0" applyAlignment="0" applyProtection="0">
      <alignment vertical="center"/>
    </xf>
    <xf numFmtId="0" fontId="209" fillId="7" borderId="10" applyNumberFormat="0" applyAlignment="0" applyProtection="0">
      <alignment vertical="center"/>
    </xf>
    <xf numFmtId="0" fontId="209" fillId="7" borderId="10" applyNumberFormat="0" applyAlignment="0" applyProtection="0">
      <alignment vertical="center"/>
    </xf>
    <xf numFmtId="0" fontId="209" fillId="7" borderId="10" applyNumberFormat="0" applyAlignment="0" applyProtection="0">
      <alignment vertical="center"/>
    </xf>
    <xf numFmtId="0" fontId="209" fillId="7" borderId="10" applyNumberFormat="0" applyAlignment="0" applyProtection="0">
      <alignment vertical="center"/>
    </xf>
    <xf numFmtId="0" fontId="209" fillId="7" borderId="10" applyNumberFormat="0" applyAlignment="0" applyProtection="0">
      <alignment vertical="center"/>
    </xf>
    <xf numFmtId="0" fontId="209" fillId="7" borderId="10" applyNumberFormat="0" applyAlignment="0" applyProtection="0">
      <alignment vertical="center"/>
    </xf>
    <xf numFmtId="0" fontId="209" fillId="7" borderId="10" applyNumberFormat="0" applyAlignment="0" applyProtection="0">
      <alignment vertical="center"/>
    </xf>
    <xf numFmtId="0" fontId="209" fillId="7" borderId="10" applyNumberFormat="0" applyAlignment="0" applyProtection="0">
      <alignment vertical="center"/>
    </xf>
    <xf numFmtId="0" fontId="209" fillId="7" borderId="10" applyNumberFormat="0" applyAlignment="0" applyProtection="0">
      <alignment vertical="center"/>
    </xf>
    <xf numFmtId="0" fontId="209" fillId="7" borderId="10" applyNumberFormat="0" applyAlignment="0" applyProtection="0">
      <alignment vertical="center"/>
    </xf>
    <xf numFmtId="0" fontId="209" fillId="7" borderId="10" applyNumberFormat="0" applyAlignment="0" applyProtection="0">
      <alignment vertical="center"/>
    </xf>
    <xf numFmtId="0" fontId="209" fillId="7" borderId="10" applyNumberFormat="0" applyAlignment="0" applyProtection="0">
      <alignment vertical="center"/>
    </xf>
    <xf numFmtId="0" fontId="209" fillId="7" borderId="10" applyNumberFormat="0" applyAlignment="0" applyProtection="0">
      <alignment vertical="center"/>
    </xf>
    <xf numFmtId="0" fontId="209" fillId="7" borderId="10" applyNumberFormat="0" applyAlignment="0" applyProtection="0">
      <alignment vertical="center"/>
    </xf>
    <xf numFmtId="0" fontId="209" fillId="7" borderId="10" applyNumberFormat="0" applyAlignment="0" applyProtection="0">
      <alignment vertical="center"/>
    </xf>
    <xf numFmtId="0" fontId="209" fillId="7" borderId="10" applyNumberFormat="0" applyAlignment="0" applyProtection="0">
      <alignment vertical="center"/>
    </xf>
    <xf numFmtId="0" fontId="209" fillId="7" borderId="10" applyNumberFormat="0" applyAlignment="0" applyProtection="0">
      <alignment vertical="center"/>
    </xf>
    <xf numFmtId="0" fontId="209" fillId="7" borderId="10" applyNumberFormat="0" applyAlignment="0" applyProtection="0">
      <alignment vertical="center"/>
    </xf>
    <xf numFmtId="0" fontId="209" fillId="7" borderId="10" applyNumberFormat="0" applyAlignment="0" applyProtection="0">
      <alignment vertical="center"/>
    </xf>
    <xf numFmtId="0" fontId="209" fillId="7" borderId="10" applyNumberFormat="0" applyAlignment="0" applyProtection="0">
      <alignment vertical="center"/>
    </xf>
    <xf numFmtId="0" fontId="209" fillId="7" borderId="10" applyNumberFormat="0" applyAlignment="0" applyProtection="0">
      <alignment vertical="center"/>
    </xf>
    <xf numFmtId="0" fontId="209" fillId="7" borderId="10" applyNumberFormat="0" applyAlignment="0" applyProtection="0">
      <alignment vertical="center"/>
    </xf>
    <xf numFmtId="0" fontId="209" fillId="7" borderId="10" applyNumberFormat="0" applyAlignment="0" applyProtection="0">
      <alignment vertical="center"/>
    </xf>
    <xf numFmtId="0" fontId="209" fillId="7" borderId="10" applyNumberFormat="0" applyAlignment="0" applyProtection="0">
      <alignment vertical="center"/>
    </xf>
    <xf numFmtId="0" fontId="209" fillId="7" borderId="10" applyNumberFormat="0" applyAlignment="0" applyProtection="0">
      <alignment vertical="center"/>
    </xf>
    <xf numFmtId="0" fontId="209" fillId="7" borderId="10" applyNumberFormat="0" applyAlignment="0" applyProtection="0">
      <alignment vertical="center"/>
    </xf>
    <xf numFmtId="0" fontId="209" fillId="7" borderId="10" applyNumberFormat="0" applyAlignment="0" applyProtection="0">
      <alignment vertical="center"/>
    </xf>
    <xf numFmtId="0" fontId="209" fillId="7" borderId="10" applyNumberFormat="0" applyAlignment="0" applyProtection="0">
      <alignment vertical="center"/>
    </xf>
    <xf numFmtId="0" fontId="209" fillId="7" borderId="10" applyNumberFormat="0" applyAlignment="0" applyProtection="0">
      <alignment vertical="center"/>
    </xf>
    <xf numFmtId="0" fontId="209" fillId="7" borderId="10" applyNumberFormat="0" applyAlignment="0" applyProtection="0">
      <alignment vertical="center"/>
    </xf>
    <xf numFmtId="0" fontId="209" fillId="7" borderId="10" applyNumberFormat="0" applyAlignment="0" applyProtection="0">
      <alignment vertical="center"/>
    </xf>
    <xf numFmtId="0" fontId="209" fillId="7" borderId="10" applyNumberFormat="0" applyAlignment="0" applyProtection="0">
      <alignment vertical="center"/>
    </xf>
    <xf numFmtId="0" fontId="209" fillId="7" borderId="10" applyNumberFormat="0" applyAlignment="0" applyProtection="0">
      <alignment vertical="center"/>
    </xf>
    <xf numFmtId="0" fontId="209" fillId="7" borderId="10" applyNumberFormat="0" applyAlignment="0" applyProtection="0">
      <alignment vertical="center"/>
    </xf>
    <xf numFmtId="0" fontId="209" fillId="7" borderId="10" applyNumberFormat="0" applyAlignment="0" applyProtection="0">
      <alignment vertical="center"/>
    </xf>
    <xf numFmtId="0" fontId="209" fillId="7" borderId="10" applyNumberFormat="0" applyAlignment="0" applyProtection="0">
      <alignment vertical="center"/>
    </xf>
    <xf numFmtId="0" fontId="209" fillId="7" borderId="10" applyNumberFormat="0" applyAlignment="0" applyProtection="0">
      <alignment vertical="center"/>
    </xf>
    <xf numFmtId="0" fontId="209" fillId="7" borderId="10" applyNumberFormat="0" applyAlignment="0" applyProtection="0">
      <alignment vertical="center"/>
    </xf>
    <xf numFmtId="0" fontId="209" fillId="7" borderId="10" applyNumberFormat="0" applyAlignment="0" applyProtection="0">
      <alignment vertical="center"/>
    </xf>
    <xf numFmtId="0" fontId="209" fillId="7" borderId="10" applyNumberFormat="0" applyAlignment="0" applyProtection="0">
      <alignment vertical="center"/>
    </xf>
    <xf numFmtId="0" fontId="209" fillId="7" borderId="10" applyNumberFormat="0" applyAlignment="0" applyProtection="0">
      <alignment vertical="center"/>
    </xf>
    <xf numFmtId="0" fontId="209" fillId="7" borderId="10" applyNumberFormat="0" applyAlignment="0" applyProtection="0">
      <alignment vertical="center"/>
    </xf>
    <xf numFmtId="0" fontId="209" fillId="7" borderId="10" applyNumberFormat="0" applyAlignment="0" applyProtection="0">
      <alignment vertical="center"/>
    </xf>
    <xf numFmtId="0" fontId="209" fillId="7" borderId="10" applyNumberFormat="0" applyAlignment="0" applyProtection="0">
      <alignment vertical="center"/>
    </xf>
    <xf numFmtId="0" fontId="209" fillId="7" borderId="10" applyNumberFormat="0" applyAlignment="0" applyProtection="0">
      <alignment vertical="center"/>
    </xf>
    <xf numFmtId="0" fontId="209" fillId="7" borderId="10" applyNumberFormat="0" applyAlignment="0" applyProtection="0">
      <alignment vertical="center"/>
    </xf>
    <xf numFmtId="0" fontId="209" fillId="7" borderId="10" applyNumberFormat="0" applyAlignment="0" applyProtection="0">
      <alignment vertical="center"/>
    </xf>
    <xf numFmtId="0" fontId="209" fillId="7" borderId="10" applyNumberFormat="0" applyAlignment="0" applyProtection="0">
      <alignment vertical="center"/>
    </xf>
    <xf numFmtId="0" fontId="209" fillId="7" borderId="10" applyNumberFormat="0" applyAlignment="0" applyProtection="0">
      <alignment vertical="center"/>
    </xf>
    <xf numFmtId="0" fontId="209" fillId="7" borderId="10" applyNumberFormat="0" applyAlignment="0" applyProtection="0">
      <alignment vertical="center"/>
    </xf>
    <xf numFmtId="0" fontId="209" fillId="7" borderId="10" applyNumberFormat="0" applyAlignment="0" applyProtection="0">
      <alignment vertical="center"/>
    </xf>
    <xf numFmtId="0" fontId="209" fillId="7" borderId="10" applyNumberFormat="0" applyAlignment="0" applyProtection="0">
      <alignment vertical="center"/>
    </xf>
    <xf numFmtId="0" fontId="209" fillId="7" borderId="10" applyNumberFormat="0" applyAlignment="0" applyProtection="0">
      <alignment vertical="center"/>
    </xf>
    <xf numFmtId="0" fontId="209" fillId="7" borderId="10" applyNumberFormat="0" applyAlignment="0" applyProtection="0">
      <alignment vertical="center"/>
    </xf>
    <xf numFmtId="0" fontId="209" fillId="7" borderId="10" applyNumberFormat="0" applyAlignment="0" applyProtection="0">
      <alignment vertical="center"/>
    </xf>
    <xf numFmtId="0" fontId="209" fillId="7" borderId="10" applyNumberFormat="0" applyAlignment="0" applyProtection="0">
      <alignment vertical="center"/>
    </xf>
    <xf numFmtId="0" fontId="209" fillId="7" borderId="10" applyNumberFormat="0" applyAlignment="0" applyProtection="0">
      <alignment vertical="center"/>
    </xf>
    <xf numFmtId="0" fontId="209" fillId="7" borderId="10" applyNumberFormat="0" applyAlignment="0" applyProtection="0">
      <alignment vertical="center"/>
    </xf>
    <xf numFmtId="0" fontId="209" fillId="7" borderId="10" applyNumberFormat="0" applyAlignment="0" applyProtection="0">
      <alignment vertical="center"/>
    </xf>
    <xf numFmtId="0" fontId="209" fillId="7" borderId="10" applyNumberFormat="0" applyAlignment="0" applyProtection="0">
      <alignment vertical="center"/>
    </xf>
    <xf numFmtId="0" fontId="209" fillId="7" borderId="10" applyNumberFormat="0" applyAlignment="0" applyProtection="0">
      <alignment vertical="center"/>
    </xf>
    <xf numFmtId="0" fontId="209" fillId="7" borderId="10" applyNumberFormat="0" applyAlignment="0" applyProtection="0">
      <alignment vertical="center"/>
    </xf>
    <xf numFmtId="0" fontId="209" fillId="7" borderId="10" applyNumberFormat="0" applyAlignment="0" applyProtection="0">
      <alignment vertical="center"/>
    </xf>
    <xf numFmtId="0" fontId="209" fillId="7" borderId="10" applyNumberFormat="0" applyAlignment="0" applyProtection="0">
      <alignment vertical="center"/>
    </xf>
    <xf numFmtId="0" fontId="209" fillId="7" borderId="10" applyNumberFormat="0" applyAlignment="0" applyProtection="0">
      <alignment vertical="center"/>
    </xf>
    <xf numFmtId="0" fontId="209" fillId="7" borderId="10" applyNumberFormat="0" applyAlignment="0" applyProtection="0">
      <alignment vertical="center"/>
    </xf>
    <xf numFmtId="0" fontId="209" fillId="7" borderId="10" applyNumberFormat="0" applyAlignment="0" applyProtection="0">
      <alignment vertical="center"/>
    </xf>
    <xf numFmtId="0" fontId="209" fillId="7" borderId="10" applyNumberFormat="0" applyAlignment="0" applyProtection="0">
      <alignment vertical="center"/>
    </xf>
    <xf numFmtId="0" fontId="209" fillId="7" borderId="10" applyNumberFormat="0" applyAlignment="0" applyProtection="0">
      <alignment vertical="center"/>
    </xf>
    <xf numFmtId="0" fontId="209" fillId="7" borderId="10" applyNumberFormat="0" applyAlignment="0" applyProtection="0">
      <alignment vertical="center"/>
    </xf>
    <xf numFmtId="0" fontId="209" fillId="7" borderId="10" applyNumberFormat="0" applyAlignment="0" applyProtection="0">
      <alignment vertical="center"/>
    </xf>
    <xf numFmtId="0" fontId="209" fillId="7" borderId="10" applyNumberFormat="0" applyAlignment="0" applyProtection="0">
      <alignment vertical="center"/>
    </xf>
    <xf numFmtId="0" fontId="209" fillId="7" borderId="10" applyNumberFormat="0" applyAlignment="0" applyProtection="0">
      <alignment vertical="center"/>
    </xf>
    <xf numFmtId="0" fontId="209" fillId="7" borderId="10" applyNumberFormat="0" applyAlignment="0" applyProtection="0">
      <alignment vertical="center"/>
    </xf>
    <xf numFmtId="0" fontId="209" fillId="7" borderId="10" applyNumberFormat="0" applyAlignment="0" applyProtection="0">
      <alignment vertical="center"/>
    </xf>
    <xf numFmtId="0" fontId="209" fillId="7" borderId="10" applyNumberFormat="0" applyAlignment="0" applyProtection="0">
      <alignment vertical="center"/>
    </xf>
    <xf numFmtId="0" fontId="209" fillId="7" borderId="10" applyNumberFormat="0" applyAlignment="0" applyProtection="0">
      <alignment vertical="center"/>
    </xf>
    <xf numFmtId="0" fontId="209" fillId="7" borderId="10" applyNumberFormat="0" applyAlignment="0" applyProtection="0">
      <alignment vertical="center"/>
    </xf>
    <xf numFmtId="0" fontId="209" fillId="7" borderId="10" applyNumberFormat="0" applyAlignment="0" applyProtection="0">
      <alignment vertical="center"/>
    </xf>
    <xf numFmtId="0" fontId="209" fillId="7" borderId="10" applyNumberFormat="0" applyAlignment="0" applyProtection="0">
      <alignment vertical="center"/>
    </xf>
    <xf numFmtId="0" fontId="209" fillId="7" borderId="10" applyNumberFormat="0" applyAlignment="0" applyProtection="0">
      <alignment vertical="center"/>
    </xf>
    <xf numFmtId="0" fontId="209" fillId="7" borderId="10" applyNumberFormat="0" applyAlignment="0" applyProtection="0">
      <alignment vertical="center"/>
    </xf>
    <xf numFmtId="0" fontId="209" fillId="7" borderId="10" applyNumberFormat="0" applyAlignment="0" applyProtection="0">
      <alignment vertical="center"/>
    </xf>
    <xf numFmtId="0" fontId="209" fillId="7" borderId="10" applyNumberFormat="0" applyAlignment="0" applyProtection="0">
      <alignment vertical="center"/>
    </xf>
    <xf numFmtId="0" fontId="209" fillId="7" borderId="10" applyNumberFormat="0" applyAlignment="0" applyProtection="0">
      <alignment vertical="center"/>
    </xf>
    <xf numFmtId="0" fontId="209" fillId="7" borderId="10" applyNumberFormat="0" applyAlignment="0" applyProtection="0">
      <alignment vertical="center"/>
    </xf>
    <xf numFmtId="0" fontId="209" fillId="7" borderId="10" applyNumberFormat="0" applyAlignment="0" applyProtection="0">
      <alignment vertical="center"/>
    </xf>
    <xf numFmtId="0" fontId="209" fillId="7" borderId="10" applyNumberFormat="0" applyAlignment="0" applyProtection="0">
      <alignment vertical="center"/>
    </xf>
    <xf numFmtId="0" fontId="209" fillId="7" borderId="10" applyNumberFormat="0" applyAlignment="0" applyProtection="0">
      <alignment vertical="center"/>
    </xf>
    <xf numFmtId="0" fontId="209" fillId="7" borderId="10" applyNumberFormat="0" applyAlignment="0" applyProtection="0">
      <alignment vertical="center"/>
    </xf>
    <xf numFmtId="0" fontId="209" fillId="7" borderId="10" applyNumberFormat="0" applyAlignment="0" applyProtection="0">
      <alignment vertical="center"/>
    </xf>
    <xf numFmtId="0" fontId="209" fillId="7" borderId="10" applyNumberFormat="0" applyAlignment="0" applyProtection="0">
      <alignment vertical="center"/>
    </xf>
    <xf numFmtId="0" fontId="209" fillId="7" borderId="10" applyNumberFormat="0" applyAlignment="0" applyProtection="0">
      <alignment vertical="center"/>
    </xf>
    <xf numFmtId="0" fontId="209" fillId="7" borderId="10" applyNumberFormat="0" applyAlignment="0" applyProtection="0">
      <alignment vertical="center"/>
    </xf>
    <xf numFmtId="0" fontId="209" fillId="7" borderId="10" applyNumberFormat="0" applyAlignment="0" applyProtection="0">
      <alignment vertical="center"/>
    </xf>
    <xf numFmtId="0" fontId="209" fillId="7" borderId="10" applyNumberFormat="0" applyAlignment="0" applyProtection="0">
      <alignment vertical="center"/>
    </xf>
    <xf numFmtId="0" fontId="209" fillId="7" borderId="10" applyNumberFormat="0" applyAlignment="0" applyProtection="0">
      <alignment vertical="center"/>
    </xf>
    <xf numFmtId="0" fontId="209" fillId="7" borderId="10" applyNumberFormat="0" applyAlignment="0" applyProtection="0">
      <alignment vertical="center"/>
    </xf>
    <xf numFmtId="0" fontId="209" fillId="7" borderId="10" applyNumberFormat="0" applyAlignment="0" applyProtection="0">
      <alignment vertical="center"/>
    </xf>
    <xf numFmtId="0" fontId="209" fillId="7" borderId="10" applyNumberFormat="0" applyAlignment="0" applyProtection="0">
      <alignment vertical="center"/>
    </xf>
    <xf numFmtId="0" fontId="209" fillId="7" borderId="10" applyNumberFormat="0" applyAlignment="0" applyProtection="0">
      <alignment vertical="center"/>
    </xf>
    <xf numFmtId="0" fontId="209" fillId="7" borderId="10" applyNumberFormat="0" applyAlignment="0" applyProtection="0">
      <alignment vertical="center"/>
    </xf>
    <xf numFmtId="0" fontId="209" fillId="7" borderId="10" applyNumberFormat="0" applyAlignment="0" applyProtection="0">
      <alignment vertical="center"/>
    </xf>
    <xf numFmtId="0" fontId="209" fillId="7" borderId="10" applyNumberFormat="0" applyAlignment="0" applyProtection="0">
      <alignment vertical="center"/>
    </xf>
    <xf numFmtId="0" fontId="209" fillId="7" borderId="10" applyNumberFormat="0" applyAlignment="0" applyProtection="0">
      <alignment vertical="center"/>
    </xf>
    <xf numFmtId="0" fontId="209" fillId="7" borderId="10" applyNumberFormat="0" applyAlignment="0" applyProtection="0">
      <alignment vertical="center"/>
    </xf>
    <xf numFmtId="0" fontId="209" fillId="7" borderId="10" applyNumberFormat="0" applyAlignment="0" applyProtection="0">
      <alignment vertical="center"/>
    </xf>
    <xf numFmtId="0" fontId="209" fillId="7" borderId="10" applyNumberFormat="0" applyAlignment="0" applyProtection="0">
      <alignment vertical="center"/>
    </xf>
    <xf numFmtId="0" fontId="209" fillId="7" borderId="10" applyNumberFormat="0" applyAlignment="0" applyProtection="0">
      <alignment vertical="center"/>
    </xf>
    <xf numFmtId="0" fontId="209" fillId="7" borderId="10" applyNumberFormat="0" applyAlignment="0" applyProtection="0">
      <alignment vertical="center"/>
    </xf>
    <xf numFmtId="0" fontId="209" fillId="7" borderId="10" applyNumberFormat="0" applyAlignment="0" applyProtection="0">
      <alignment vertical="center"/>
    </xf>
    <xf numFmtId="0" fontId="209" fillId="7" borderId="10" applyNumberFormat="0" applyAlignment="0" applyProtection="0">
      <alignment vertical="center"/>
    </xf>
    <xf numFmtId="0" fontId="209" fillId="7" borderId="10" applyNumberFormat="0" applyAlignment="0" applyProtection="0">
      <alignment vertical="center"/>
    </xf>
    <xf numFmtId="0" fontId="209" fillId="7" borderId="10" applyNumberFormat="0" applyAlignment="0" applyProtection="0">
      <alignment vertical="center"/>
    </xf>
    <xf numFmtId="0" fontId="209" fillId="7" borderId="10" applyNumberFormat="0" applyAlignment="0" applyProtection="0">
      <alignment vertical="center"/>
    </xf>
    <xf numFmtId="0" fontId="209" fillId="7" borderId="10" applyNumberFormat="0" applyAlignment="0" applyProtection="0">
      <alignment vertical="center"/>
    </xf>
    <xf numFmtId="0" fontId="209" fillId="7" borderId="10" applyNumberFormat="0" applyAlignment="0" applyProtection="0">
      <alignment vertical="center"/>
    </xf>
    <xf numFmtId="0" fontId="209" fillId="7" borderId="10" applyNumberFormat="0" applyAlignment="0" applyProtection="0">
      <alignment vertical="center"/>
    </xf>
    <xf numFmtId="0" fontId="209" fillId="7" borderId="10" applyNumberFormat="0" applyAlignment="0" applyProtection="0">
      <alignment vertical="center"/>
    </xf>
    <xf numFmtId="0" fontId="209" fillId="7" borderId="10" applyNumberFormat="0" applyAlignment="0" applyProtection="0">
      <alignment vertical="center"/>
    </xf>
    <xf numFmtId="0" fontId="209" fillId="7" borderId="10" applyNumberFormat="0" applyAlignment="0" applyProtection="0">
      <alignment vertical="center"/>
    </xf>
    <xf numFmtId="0" fontId="209" fillId="7" borderId="10" applyNumberFormat="0" applyAlignment="0" applyProtection="0">
      <alignment vertical="center"/>
    </xf>
    <xf numFmtId="0" fontId="209" fillId="7" borderId="10" applyNumberFormat="0" applyAlignment="0" applyProtection="0">
      <alignment vertical="center"/>
    </xf>
    <xf numFmtId="0" fontId="209" fillId="7" borderId="10" applyNumberFormat="0" applyAlignment="0" applyProtection="0">
      <alignment vertical="center"/>
    </xf>
    <xf numFmtId="0" fontId="209" fillId="7" borderId="10" applyNumberFormat="0" applyAlignment="0" applyProtection="0">
      <alignment vertical="center"/>
    </xf>
    <xf numFmtId="0" fontId="209" fillId="7" borderId="10" applyNumberFormat="0" applyAlignment="0" applyProtection="0">
      <alignment vertical="center"/>
    </xf>
    <xf numFmtId="0" fontId="209" fillId="7" borderId="10" applyNumberFormat="0" applyAlignment="0" applyProtection="0">
      <alignment vertical="center"/>
    </xf>
    <xf numFmtId="0" fontId="209" fillId="7" borderId="10" applyNumberFormat="0" applyAlignment="0" applyProtection="0">
      <alignment vertical="center"/>
    </xf>
    <xf numFmtId="0" fontId="209" fillId="7" borderId="10" applyNumberFormat="0" applyAlignment="0" applyProtection="0">
      <alignment vertical="center"/>
    </xf>
    <xf numFmtId="0" fontId="209" fillId="7" borderId="10" applyNumberFormat="0" applyAlignment="0" applyProtection="0">
      <alignment vertical="center"/>
    </xf>
    <xf numFmtId="0" fontId="209" fillId="7" borderId="10" applyNumberFormat="0" applyAlignment="0" applyProtection="0">
      <alignment vertical="center"/>
    </xf>
    <xf numFmtId="0" fontId="209" fillId="7" borderId="10" applyNumberFormat="0" applyAlignment="0" applyProtection="0">
      <alignment vertical="center"/>
    </xf>
    <xf numFmtId="0" fontId="209" fillId="7" borderId="10" applyNumberFormat="0" applyAlignment="0" applyProtection="0">
      <alignment vertical="center"/>
    </xf>
    <xf numFmtId="0" fontId="209" fillId="7" borderId="10" applyNumberFormat="0" applyAlignment="0" applyProtection="0">
      <alignment vertical="center"/>
    </xf>
    <xf numFmtId="0" fontId="209" fillId="7" borderId="10" applyNumberFormat="0" applyAlignment="0" applyProtection="0">
      <alignment vertical="center"/>
    </xf>
    <xf numFmtId="0" fontId="209" fillId="7" borderId="10" applyNumberFormat="0" applyAlignment="0" applyProtection="0">
      <alignment vertical="center"/>
    </xf>
    <xf numFmtId="0" fontId="209" fillId="7" borderId="10" applyNumberFormat="0" applyAlignment="0" applyProtection="0">
      <alignment vertical="center"/>
    </xf>
    <xf numFmtId="0" fontId="209" fillId="7" borderId="10" applyNumberFormat="0" applyAlignment="0" applyProtection="0">
      <alignment vertical="center"/>
    </xf>
    <xf numFmtId="0" fontId="209" fillId="7" borderId="10" applyNumberFormat="0" applyAlignment="0" applyProtection="0">
      <alignment vertical="center"/>
    </xf>
    <xf numFmtId="0" fontId="209" fillId="7" borderId="10" applyNumberFormat="0" applyAlignment="0" applyProtection="0">
      <alignment vertical="center"/>
    </xf>
    <xf numFmtId="0" fontId="209" fillId="7" borderId="10" applyNumberFormat="0" applyAlignment="0" applyProtection="0">
      <alignment vertical="center"/>
    </xf>
    <xf numFmtId="0" fontId="209" fillId="7" borderId="10" applyNumberFormat="0" applyAlignment="0" applyProtection="0">
      <alignment vertical="center"/>
    </xf>
    <xf numFmtId="0" fontId="209" fillId="7" borderId="10" applyNumberFormat="0" applyAlignment="0" applyProtection="0">
      <alignment vertical="center"/>
    </xf>
    <xf numFmtId="0" fontId="209" fillId="7" borderId="10" applyNumberFormat="0" applyAlignment="0" applyProtection="0">
      <alignment vertical="center"/>
    </xf>
    <xf numFmtId="0" fontId="209" fillId="7" borderId="10" applyNumberFormat="0" applyAlignment="0" applyProtection="0">
      <alignment vertical="center"/>
    </xf>
    <xf numFmtId="0" fontId="209" fillId="7" borderId="10" applyNumberFormat="0" applyAlignment="0" applyProtection="0">
      <alignment vertical="center"/>
    </xf>
    <xf numFmtId="0" fontId="209" fillId="7" borderId="10" applyNumberFormat="0" applyAlignment="0" applyProtection="0">
      <alignment vertical="center"/>
    </xf>
    <xf numFmtId="0" fontId="209" fillId="7" borderId="10" applyNumberFormat="0" applyAlignment="0" applyProtection="0">
      <alignment vertical="center"/>
    </xf>
    <xf numFmtId="0" fontId="209" fillId="7" borderId="10" applyNumberFormat="0" applyAlignment="0" applyProtection="0">
      <alignment vertical="center"/>
    </xf>
    <xf numFmtId="0" fontId="209" fillId="7" borderId="10" applyNumberFormat="0" applyAlignment="0" applyProtection="0">
      <alignment vertical="center"/>
    </xf>
    <xf numFmtId="0" fontId="209" fillId="7" borderId="10" applyNumberFormat="0" applyAlignment="0" applyProtection="0">
      <alignment vertical="center"/>
    </xf>
    <xf numFmtId="0" fontId="209" fillId="7" borderId="10" applyNumberFormat="0" applyAlignment="0" applyProtection="0">
      <alignment vertical="center"/>
    </xf>
    <xf numFmtId="0" fontId="209" fillId="7" borderId="10" applyNumberFormat="0" applyAlignment="0" applyProtection="0">
      <alignment vertical="center"/>
    </xf>
    <xf numFmtId="0" fontId="209" fillId="7" borderId="10" applyNumberFormat="0" applyAlignment="0" applyProtection="0">
      <alignment vertical="center"/>
    </xf>
    <xf numFmtId="0" fontId="209" fillId="7" borderId="10" applyNumberFormat="0" applyAlignment="0" applyProtection="0">
      <alignment vertical="center"/>
    </xf>
    <xf numFmtId="0" fontId="209" fillId="7" borderId="10" applyNumberFormat="0" applyAlignment="0" applyProtection="0">
      <alignment vertical="center"/>
    </xf>
    <xf numFmtId="0" fontId="209" fillId="7" borderId="10" applyNumberFormat="0" applyAlignment="0" applyProtection="0">
      <alignment vertical="center"/>
    </xf>
    <xf numFmtId="0" fontId="209" fillId="7" borderId="10" applyNumberFormat="0" applyAlignment="0" applyProtection="0">
      <alignment vertical="center"/>
    </xf>
    <xf numFmtId="0" fontId="209" fillId="7" borderId="10" applyNumberFormat="0" applyAlignment="0" applyProtection="0">
      <alignment vertical="center"/>
    </xf>
    <xf numFmtId="0" fontId="209" fillId="7" borderId="10" applyNumberFormat="0" applyAlignment="0" applyProtection="0">
      <alignment vertical="center"/>
    </xf>
    <xf numFmtId="0" fontId="209" fillId="7" borderId="10" applyNumberFormat="0" applyAlignment="0" applyProtection="0">
      <alignment vertical="center"/>
    </xf>
    <xf numFmtId="0" fontId="209" fillId="7" borderId="10" applyNumberFormat="0" applyAlignment="0" applyProtection="0">
      <alignment vertical="center"/>
    </xf>
    <xf numFmtId="0" fontId="209" fillId="7" borderId="10" applyNumberFormat="0" applyAlignment="0" applyProtection="0">
      <alignment vertical="center"/>
    </xf>
    <xf numFmtId="0" fontId="209" fillId="7" borderId="10" applyNumberFormat="0" applyAlignment="0" applyProtection="0">
      <alignment vertical="center"/>
    </xf>
    <xf numFmtId="0" fontId="209" fillId="7" borderId="10" applyNumberFormat="0" applyAlignment="0" applyProtection="0">
      <alignment vertical="center"/>
    </xf>
    <xf numFmtId="0" fontId="209" fillId="7" borderId="10" applyNumberFormat="0" applyAlignment="0" applyProtection="0">
      <alignment vertical="center"/>
    </xf>
    <xf numFmtId="0" fontId="209" fillId="7" borderId="10" applyNumberFormat="0" applyAlignment="0" applyProtection="0">
      <alignment vertical="center"/>
    </xf>
    <xf numFmtId="0" fontId="209" fillId="7" borderId="10" applyNumberFormat="0" applyAlignment="0" applyProtection="0">
      <alignment vertical="center"/>
    </xf>
    <xf numFmtId="0" fontId="209" fillId="7" borderId="10" applyNumberFormat="0" applyAlignment="0" applyProtection="0">
      <alignment vertical="center"/>
    </xf>
    <xf numFmtId="0" fontId="209" fillId="7" borderId="10" applyNumberFormat="0" applyAlignment="0" applyProtection="0">
      <alignment vertical="center"/>
    </xf>
    <xf numFmtId="0" fontId="209" fillId="7" borderId="10" applyNumberFormat="0" applyAlignment="0" applyProtection="0">
      <alignment vertical="center"/>
    </xf>
    <xf numFmtId="0" fontId="209" fillId="7" borderId="10" applyNumberFormat="0" applyAlignment="0" applyProtection="0">
      <alignment vertical="center"/>
    </xf>
    <xf numFmtId="0" fontId="209" fillId="7" borderId="10" applyNumberFormat="0" applyAlignment="0" applyProtection="0">
      <alignment vertical="center"/>
    </xf>
    <xf numFmtId="0" fontId="209" fillId="7" borderId="10" applyNumberFormat="0" applyAlignment="0" applyProtection="0">
      <alignment vertical="center"/>
    </xf>
    <xf numFmtId="0" fontId="209" fillId="7" borderId="10" applyNumberFormat="0" applyAlignment="0" applyProtection="0">
      <alignment vertical="center"/>
    </xf>
    <xf numFmtId="0" fontId="209" fillId="7" borderId="10" applyNumberFormat="0" applyAlignment="0" applyProtection="0">
      <alignment vertical="center"/>
    </xf>
    <xf numFmtId="0" fontId="209" fillId="7" borderId="10" applyNumberFormat="0" applyAlignment="0" applyProtection="0">
      <alignment vertical="center"/>
    </xf>
    <xf numFmtId="0" fontId="209" fillId="7" borderId="10" applyNumberFormat="0" applyAlignment="0" applyProtection="0">
      <alignment vertical="center"/>
    </xf>
    <xf numFmtId="0" fontId="209" fillId="7" borderId="10" applyNumberFormat="0" applyAlignment="0" applyProtection="0">
      <alignment vertical="center"/>
    </xf>
    <xf numFmtId="0" fontId="209" fillId="7" borderId="10" applyNumberFormat="0" applyAlignment="0" applyProtection="0">
      <alignment vertical="center"/>
    </xf>
    <xf numFmtId="0" fontId="209" fillId="7" borderId="10" applyNumberFormat="0" applyAlignment="0" applyProtection="0">
      <alignment vertical="center"/>
    </xf>
    <xf numFmtId="0" fontId="209" fillId="7" borderId="10" applyNumberFormat="0" applyAlignment="0" applyProtection="0">
      <alignment vertical="center"/>
    </xf>
    <xf numFmtId="0" fontId="209" fillId="7" borderId="10" applyNumberFormat="0" applyAlignment="0" applyProtection="0">
      <alignment vertical="center"/>
    </xf>
    <xf numFmtId="0" fontId="209" fillId="7" borderId="10" applyNumberFormat="0" applyAlignment="0" applyProtection="0">
      <alignment vertical="center"/>
    </xf>
    <xf numFmtId="0" fontId="209" fillId="7" borderId="10" applyNumberFormat="0" applyAlignment="0" applyProtection="0">
      <alignment vertical="center"/>
    </xf>
    <xf numFmtId="0" fontId="209" fillId="7" borderId="10" applyNumberFormat="0" applyAlignment="0" applyProtection="0">
      <alignment vertical="center"/>
    </xf>
    <xf numFmtId="0" fontId="209" fillId="7" borderId="10" applyNumberFormat="0" applyAlignment="0" applyProtection="0">
      <alignment vertical="center"/>
    </xf>
    <xf numFmtId="0" fontId="209" fillId="7" borderId="10" applyNumberFormat="0" applyAlignment="0" applyProtection="0">
      <alignment vertical="center"/>
    </xf>
    <xf numFmtId="0" fontId="209" fillId="7" borderId="10" applyNumberFormat="0" applyAlignment="0" applyProtection="0">
      <alignment vertical="center"/>
    </xf>
    <xf numFmtId="0" fontId="209" fillId="7" borderId="10" applyNumberFormat="0" applyAlignment="0" applyProtection="0">
      <alignment vertical="center"/>
    </xf>
    <xf numFmtId="0" fontId="209" fillId="7" borderId="10" applyNumberFormat="0" applyAlignment="0" applyProtection="0">
      <alignment vertical="center"/>
    </xf>
    <xf numFmtId="0" fontId="209" fillId="7" borderId="10" applyNumberFormat="0" applyAlignment="0" applyProtection="0">
      <alignment vertical="center"/>
    </xf>
    <xf numFmtId="0" fontId="209" fillId="7" borderId="10" applyNumberFormat="0" applyAlignment="0" applyProtection="0">
      <alignment vertical="center"/>
    </xf>
    <xf numFmtId="0" fontId="209" fillId="7" borderId="10" applyNumberFormat="0" applyAlignment="0" applyProtection="0">
      <alignment vertical="center"/>
    </xf>
    <xf numFmtId="0" fontId="209" fillId="7" borderId="10" applyNumberFormat="0" applyAlignment="0" applyProtection="0">
      <alignment vertical="center"/>
    </xf>
    <xf numFmtId="0" fontId="209" fillId="7" borderId="10" applyNumberFormat="0" applyAlignment="0" applyProtection="0">
      <alignment vertical="center"/>
    </xf>
    <xf numFmtId="0" fontId="209" fillId="7" borderId="10" applyNumberFormat="0" applyAlignment="0" applyProtection="0">
      <alignment vertical="center"/>
    </xf>
    <xf numFmtId="0" fontId="209" fillId="7" borderId="10" applyNumberFormat="0" applyAlignment="0" applyProtection="0">
      <alignment vertical="center"/>
    </xf>
    <xf numFmtId="0" fontId="209" fillId="7" borderId="10" applyNumberFormat="0" applyAlignment="0" applyProtection="0">
      <alignment vertical="center"/>
    </xf>
    <xf numFmtId="0" fontId="209" fillId="7" borderId="10" applyNumberFormat="0" applyAlignment="0" applyProtection="0">
      <alignment vertical="center"/>
    </xf>
    <xf numFmtId="0" fontId="209" fillId="7" borderId="10" applyNumberFormat="0" applyAlignment="0" applyProtection="0">
      <alignment vertical="center"/>
    </xf>
    <xf numFmtId="0" fontId="209" fillId="7" borderId="10" applyNumberFormat="0" applyAlignment="0" applyProtection="0">
      <alignment vertical="center"/>
    </xf>
    <xf numFmtId="0" fontId="209" fillId="7" borderId="10" applyNumberFormat="0" applyAlignment="0" applyProtection="0">
      <alignment vertical="center"/>
    </xf>
    <xf numFmtId="0" fontId="209" fillId="7" borderId="10" applyNumberFormat="0" applyAlignment="0" applyProtection="0">
      <alignment vertical="center"/>
    </xf>
    <xf numFmtId="0" fontId="209" fillId="7" borderId="10" applyNumberFormat="0" applyAlignment="0" applyProtection="0">
      <alignment vertical="center"/>
    </xf>
    <xf numFmtId="0" fontId="209" fillId="7" borderId="10" applyNumberFormat="0" applyAlignment="0" applyProtection="0">
      <alignment vertical="center"/>
    </xf>
    <xf numFmtId="0" fontId="209" fillId="7" borderId="10" applyNumberFormat="0" applyAlignment="0" applyProtection="0">
      <alignment vertical="center"/>
    </xf>
    <xf numFmtId="0" fontId="209" fillId="7" borderId="10" applyNumberFormat="0" applyAlignment="0" applyProtection="0">
      <alignment vertical="center"/>
    </xf>
    <xf numFmtId="0" fontId="209" fillId="7" borderId="10" applyNumberFormat="0" applyAlignment="0" applyProtection="0">
      <alignment vertical="center"/>
    </xf>
    <xf numFmtId="0" fontId="209" fillId="7" borderId="10" applyNumberFormat="0" applyAlignment="0" applyProtection="0">
      <alignment vertical="center"/>
    </xf>
    <xf numFmtId="0" fontId="209" fillId="7" borderId="10" applyNumberFormat="0" applyAlignment="0" applyProtection="0">
      <alignment vertical="center"/>
    </xf>
    <xf numFmtId="0" fontId="209" fillId="7" borderId="10" applyNumberFormat="0" applyAlignment="0" applyProtection="0">
      <alignment vertical="center"/>
    </xf>
    <xf numFmtId="0" fontId="209" fillId="7" borderId="10" applyNumberFormat="0" applyAlignment="0" applyProtection="0">
      <alignment vertical="center"/>
    </xf>
    <xf numFmtId="0" fontId="209" fillId="7" borderId="10" applyNumberFormat="0" applyAlignment="0" applyProtection="0">
      <alignment vertical="center"/>
    </xf>
    <xf numFmtId="0" fontId="209" fillId="7" borderId="10" applyNumberFormat="0" applyAlignment="0" applyProtection="0">
      <alignment vertical="center"/>
    </xf>
    <xf numFmtId="0" fontId="209" fillId="7" borderId="10" applyNumberFormat="0" applyAlignment="0" applyProtection="0">
      <alignment vertical="center"/>
    </xf>
    <xf numFmtId="0" fontId="209" fillId="7" borderId="10" applyNumberFormat="0" applyAlignment="0" applyProtection="0">
      <alignment vertical="center"/>
    </xf>
    <xf numFmtId="0" fontId="209" fillId="7" borderId="10" applyNumberFormat="0" applyAlignment="0" applyProtection="0">
      <alignment vertical="center"/>
    </xf>
    <xf numFmtId="0" fontId="209" fillId="7" borderId="10" applyNumberFormat="0" applyAlignment="0" applyProtection="0">
      <alignment vertical="center"/>
    </xf>
    <xf numFmtId="0" fontId="209" fillId="7" borderId="10" applyNumberFormat="0" applyAlignment="0" applyProtection="0">
      <alignment vertical="center"/>
    </xf>
    <xf numFmtId="0" fontId="209" fillId="7" borderId="10" applyNumberFormat="0" applyAlignment="0" applyProtection="0">
      <alignment vertical="center"/>
    </xf>
    <xf numFmtId="0" fontId="209" fillId="7" borderId="10" applyNumberFormat="0" applyAlignment="0" applyProtection="0">
      <alignment vertical="center"/>
    </xf>
    <xf numFmtId="0" fontId="209" fillId="7" borderId="10" applyNumberFormat="0" applyAlignment="0" applyProtection="0">
      <alignment vertical="center"/>
    </xf>
    <xf numFmtId="0" fontId="209" fillId="7" borderId="10" applyNumberFormat="0" applyAlignment="0" applyProtection="0">
      <alignment vertical="center"/>
    </xf>
    <xf numFmtId="0" fontId="209" fillId="7" borderId="10" applyNumberFormat="0" applyAlignment="0" applyProtection="0">
      <alignment vertical="center"/>
    </xf>
    <xf numFmtId="0" fontId="209" fillId="7" borderId="10" applyNumberFormat="0" applyAlignment="0" applyProtection="0">
      <alignment vertical="center"/>
    </xf>
    <xf numFmtId="0" fontId="209" fillId="7" borderId="10" applyNumberFormat="0" applyAlignment="0" applyProtection="0">
      <alignment vertical="center"/>
    </xf>
    <xf numFmtId="0" fontId="209" fillId="7" borderId="10" applyNumberFormat="0" applyAlignment="0" applyProtection="0">
      <alignment vertical="center"/>
    </xf>
    <xf numFmtId="0" fontId="209" fillId="7" borderId="10" applyNumberFormat="0" applyAlignment="0" applyProtection="0">
      <alignment vertical="center"/>
    </xf>
    <xf numFmtId="0" fontId="209" fillId="7" borderId="10" applyNumberFormat="0" applyAlignment="0" applyProtection="0">
      <alignment vertical="center"/>
    </xf>
    <xf numFmtId="0" fontId="209" fillId="7" borderId="10" applyNumberFormat="0" applyAlignment="0" applyProtection="0">
      <alignment vertical="center"/>
    </xf>
    <xf numFmtId="0" fontId="209" fillId="7" borderId="10" applyNumberFormat="0" applyAlignment="0" applyProtection="0">
      <alignment vertical="center"/>
    </xf>
    <xf numFmtId="0" fontId="209" fillId="7" borderId="10" applyNumberFormat="0" applyAlignment="0" applyProtection="0">
      <alignment vertical="center"/>
    </xf>
    <xf numFmtId="0" fontId="209" fillId="7" borderId="10" applyNumberFormat="0" applyAlignment="0" applyProtection="0">
      <alignment vertical="center"/>
    </xf>
    <xf numFmtId="0" fontId="209" fillId="7" borderId="10" applyNumberFormat="0" applyAlignment="0" applyProtection="0">
      <alignment vertical="center"/>
    </xf>
    <xf numFmtId="0" fontId="209" fillId="7" borderId="10" applyNumberFormat="0" applyAlignment="0" applyProtection="0">
      <alignment vertical="center"/>
    </xf>
    <xf numFmtId="0" fontId="209" fillId="7" borderId="10" applyNumberFormat="0" applyAlignment="0" applyProtection="0">
      <alignment vertical="center"/>
    </xf>
    <xf numFmtId="0" fontId="209" fillId="7" borderId="10" applyNumberFormat="0" applyAlignment="0" applyProtection="0">
      <alignment vertical="center"/>
    </xf>
    <xf numFmtId="0" fontId="209" fillId="7" borderId="10" applyNumberFormat="0" applyAlignment="0" applyProtection="0">
      <alignment vertical="center"/>
    </xf>
    <xf numFmtId="0" fontId="209" fillId="7" borderId="10" applyNumberFormat="0" applyAlignment="0" applyProtection="0">
      <alignment vertical="center"/>
    </xf>
    <xf numFmtId="0" fontId="209" fillId="7" borderId="10" applyNumberFormat="0" applyAlignment="0" applyProtection="0">
      <alignment vertical="center"/>
    </xf>
    <xf numFmtId="0" fontId="209" fillId="7" borderId="10" applyNumberFormat="0" applyAlignment="0" applyProtection="0">
      <alignment vertical="center"/>
    </xf>
    <xf numFmtId="0" fontId="209" fillId="7" borderId="10" applyNumberFormat="0" applyAlignment="0" applyProtection="0">
      <alignment vertical="center"/>
    </xf>
    <xf numFmtId="0" fontId="209" fillId="7" borderId="10" applyNumberFormat="0" applyAlignment="0" applyProtection="0">
      <alignment vertical="center"/>
    </xf>
    <xf numFmtId="0" fontId="209" fillId="7" borderId="10" applyNumberFormat="0" applyAlignment="0" applyProtection="0">
      <alignment vertical="center"/>
    </xf>
    <xf numFmtId="0" fontId="209" fillId="7" borderId="10" applyNumberFormat="0" applyAlignment="0" applyProtection="0">
      <alignment vertical="center"/>
    </xf>
    <xf numFmtId="0" fontId="209" fillId="7" borderId="10" applyNumberFormat="0" applyAlignment="0" applyProtection="0">
      <alignment vertical="center"/>
    </xf>
    <xf numFmtId="0" fontId="209" fillId="7" borderId="10" applyNumberFormat="0" applyAlignment="0" applyProtection="0">
      <alignment vertical="center"/>
    </xf>
    <xf numFmtId="0" fontId="209" fillId="7" borderId="10" applyNumberFormat="0" applyAlignment="0" applyProtection="0">
      <alignment vertical="center"/>
    </xf>
    <xf numFmtId="0" fontId="209" fillId="7" borderId="10" applyNumberFormat="0" applyAlignment="0" applyProtection="0">
      <alignment vertical="center"/>
    </xf>
    <xf numFmtId="0" fontId="209" fillId="7" borderId="10" applyNumberFormat="0" applyAlignment="0" applyProtection="0">
      <alignment vertical="center"/>
    </xf>
    <xf numFmtId="0" fontId="209" fillId="7" borderId="10" applyNumberFormat="0" applyAlignment="0" applyProtection="0">
      <alignment vertical="center"/>
    </xf>
    <xf numFmtId="0" fontId="209" fillId="7" borderId="10" applyNumberFormat="0" applyAlignment="0" applyProtection="0">
      <alignment vertical="center"/>
    </xf>
    <xf numFmtId="0" fontId="209" fillId="7" borderId="10" applyNumberFormat="0" applyAlignment="0" applyProtection="0">
      <alignment vertical="center"/>
    </xf>
    <xf numFmtId="0" fontId="209" fillId="7" borderId="10" applyNumberFormat="0" applyAlignment="0" applyProtection="0">
      <alignment vertical="center"/>
    </xf>
    <xf numFmtId="0" fontId="209" fillId="7" borderId="10" applyNumberFormat="0" applyAlignment="0" applyProtection="0">
      <alignment vertical="center"/>
    </xf>
    <xf numFmtId="0" fontId="209" fillId="7" borderId="10" applyNumberFormat="0" applyAlignment="0" applyProtection="0">
      <alignment vertical="center"/>
    </xf>
    <xf numFmtId="0" fontId="209" fillId="7" borderId="10" applyNumberFormat="0" applyAlignment="0" applyProtection="0">
      <alignment vertical="center"/>
    </xf>
    <xf numFmtId="0" fontId="209" fillId="7" borderId="10" applyNumberFormat="0" applyAlignment="0" applyProtection="0">
      <alignment vertical="center"/>
    </xf>
    <xf numFmtId="0" fontId="209" fillId="7" borderId="10" applyNumberFormat="0" applyAlignment="0" applyProtection="0">
      <alignment vertical="center"/>
    </xf>
    <xf numFmtId="0" fontId="209" fillId="7" borderId="10" applyNumberFormat="0" applyAlignment="0" applyProtection="0">
      <alignment vertical="center"/>
    </xf>
    <xf numFmtId="0" fontId="209" fillId="7" borderId="10" applyNumberFormat="0" applyAlignment="0" applyProtection="0">
      <alignment vertical="center"/>
    </xf>
    <xf numFmtId="0" fontId="209" fillId="7" borderId="10" applyNumberFormat="0" applyAlignment="0" applyProtection="0">
      <alignment vertical="center"/>
    </xf>
    <xf numFmtId="0" fontId="209" fillId="7" borderId="10" applyNumberFormat="0" applyAlignment="0" applyProtection="0">
      <alignment vertical="center"/>
    </xf>
    <xf numFmtId="0" fontId="209" fillId="7" borderId="10" applyNumberFormat="0" applyAlignment="0" applyProtection="0">
      <alignment vertical="center"/>
    </xf>
    <xf numFmtId="0" fontId="209" fillId="7" borderId="10" applyNumberFormat="0" applyAlignment="0" applyProtection="0">
      <alignment vertical="center"/>
    </xf>
    <xf numFmtId="0" fontId="209" fillId="7" borderId="10" applyNumberFormat="0" applyAlignment="0" applyProtection="0">
      <alignment vertical="center"/>
    </xf>
    <xf numFmtId="0" fontId="209" fillId="7" borderId="10" applyNumberFormat="0" applyAlignment="0" applyProtection="0">
      <alignment vertical="center"/>
    </xf>
    <xf numFmtId="0" fontId="209" fillId="7" borderId="10" applyNumberFormat="0" applyAlignment="0" applyProtection="0">
      <alignment vertical="center"/>
    </xf>
    <xf numFmtId="0" fontId="209" fillId="7" borderId="10" applyNumberFormat="0" applyAlignment="0" applyProtection="0">
      <alignment vertical="center"/>
    </xf>
    <xf numFmtId="0" fontId="209" fillId="7" borderId="10" applyNumberFormat="0" applyAlignment="0" applyProtection="0">
      <alignment vertical="center"/>
    </xf>
    <xf numFmtId="0" fontId="209" fillId="7" borderId="10" applyNumberFormat="0" applyAlignment="0" applyProtection="0">
      <alignment vertical="center"/>
    </xf>
    <xf numFmtId="0" fontId="209" fillId="7" borderId="10" applyNumberFormat="0" applyAlignment="0" applyProtection="0">
      <alignment vertical="center"/>
    </xf>
    <xf numFmtId="0" fontId="209" fillId="7" borderId="10" applyNumberFormat="0" applyAlignment="0" applyProtection="0">
      <alignment vertical="center"/>
    </xf>
    <xf numFmtId="0" fontId="209" fillId="7" borderId="10" applyNumberFormat="0" applyAlignment="0" applyProtection="0">
      <alignment vertical="center"/>
    </xf>
    <xf numFmtId="0" fontId="209" fillId="7" borderId="10" applyNumberFormat="0" applyAlignment="0" applyProtection="0">
      <alignment vertical="center"/>
    </xf>
    <xf numFmtId="0" fontId="209" fillId="7" borderId="10" applyNumberFormat="0" applyAlignment="0" applyProtection="0">
      <alignment vertical="center"/>
    </xf>
    <xf numFmtId="0" fontId="209" fillId="7" borderId="10" applyNumberFormat="0" applyAlignment="0" applyProtection="0">
      <alignment vertical="center"/>
    </xf>
    <xf numFmtId="0" fontId="209" fillId="7" borderId="10" applyNumberFormat="0" applyAlignment="0" applyProtection="0">
      <alignment vertical="center"/>
    </xf>
    <xf numFmtId="0" fontId="209" fillId="7" borderId="10" applyNumberFormat="0" applyAlignment="0" applyProtection="0">
      <alignment vertical="center"/>
    </xf>
    <xf numFmtId="0" fontId="209" fillId="7" borderId="10" applyNumberFormat="0" applyAlignment="0" applyProtection="0">
      <alignment vertical="center"/>
    </xf>
    <xf numFmtId="0" fontId="209" fillId="7" borderId="10" applyNumberFormat="0" applyAlignment="0" applyProtection="0">
      <alignment vertical="center"/>
    </xf>
    <xf numFmtId="0" fontId="209" fillId="7" borderId="10" applyNumberFormat="0" applyAlignment="0" applyProtection="0">
      <alignment vertical="center"/>
    </xf>
    <xf numFmtId="0" fontId="209" fillId="7" borderId="10" applyNumberFormat="0" applyAlignment="0" applyProtection="0">
      <alignment vertical="center"/>
    </xf>
    <xf numFmtId="0" fontId="209" fillId="7" borderId="10" applyNumberFormat="0" applyAlignment="0" applyProtection="0">
      <alignment vertical="center"/>
    </xf>
    <xf numFmtId="0" fontId="209" fillId="7" borderId="10" applyNumberFormat="0" applyAlignment="0" applyProtection="0">
      <alignment vertical="center"/>
    </xf>
    <xf numFmtId="0" fontId="209" fillId="7" borderId="10" applyNumberFormat="0" applyAlignment="0" applyProtection="0">
      <alignment vertical="center"/>
    </xf>
    <xf numFmtId="0" fontId="209" fillId="7" borderId="10" applyNumberFormat="0" applyAlignment="0" applyProtection="0">
      <alignment vertical="center"/>
    </xf>
    <xf numFmtId="0" fontId="209" fillId="7" borderId="10" applyNumberFormat="0" applyAlignment="0" applyProtection="0">
      <alignment vertical="center"/>
    </xf>
    <xf numFmtId="0" fontId="209" fillId="7" borderId="10" applyNumberFormat="0" applyAlignment="0" applyProtection="0">
      <alignment vertical="center"/>
    </xf>
    <xf numFmtId="0" fontId="209" fillId="7" borderId="10" applyNumberFormat="0" applyAlignment="0" applyProtection="0">
      <alignment vertical="center"/>
    </xf>
    <xf numFmtId="0" fontId="209" fillId="7" borderId="10" applyNumberFormat="0" applyAlignment="0" applyProtection="0">
      <alignment vertical="center"/>
    </xf>
    <xf numFmtId="0" fontId="209" fillId="7" borderId="10" applyNumberFormat="0" applyAlignment="0" applyProtection="0">
      <alignment vertical="center"/>
    </xf>
    <xf numFmtId="0" fontId="209" fillId="7" borderId="10" applyNumberFormat="0" applyAlignment="0" applyProtection="0">
      <alignment vertical="center"/>
    </xf>
    <xf numFmtId="0" fontId="209" fillId="7" borderId="10" applyNumberFormat="0" applyAlignment="0" applyProtection="0">
      <alignment vertical="center"/>
    </xf>
    <xf numFmtId="0" fontId="209" fillId="7" borderId="10" applyNumberFormat="0" applyAlignment="0" applyProtection="0">
      <alignment vertical="center"/>
    </xf>
    <xf numFmtId="0" fontId="209" fillId="7" borderId="10" applyNumberFormat="0" applyAlignment="0" applyProtection="0">
      <alignment vertical="center"/>
    </xf>
    <xf numFmtId="0" fontId="209" fillId="7" borderId="10" applyNumberFormat="0" applyAlignment="0" applyProtection="0">
      <alignment vertical="center"/>
    </xf>
    <xf numFmtId="0" fontId="209" fillId="7" borderId="10" applyNumberFormat="0" applyAlignment="0" applyProtection="0">
      <alignment vertical="center"/>
    </xf>
    <xf numFmtId="0" fontId="209" fillId="7" borderId="10" applyNumberFormat="0" applyAlignment="0" applyProtection="0">
      <alignment vertical="center"/>
    </xf>
    <xf numFmtId="0" fontId="209" fillId="7" borderId="10" applyNumberFormat="0" applyAlignment="0" applyProtection="0">
      <alignment vertical="center"/>
    </xf>
    <xf numFmtId="0" fontId="209" fillId="7" borderId="10" applyNumberFormat="0" applyAlignment="0" applyProtection="0">
      <alignment vertical="center"/>
    </xf>
    <xf numFmtId="0" fontId="209" fillId="7" borderId="10" applyNumberFormat="0" applyAlignment="0" applyProtection="0">
      <alignment vertical="center"/>
    </xf>
    <xf numFmtId="0" fontId="209" fillId="7" borderId="10" applyNumberFormat="0" applyAlignment="0" applyProtection="0">
      <alignment vertical="center"/>
    </xf>
    <xf numFmtId="0" fontId="209" fillId="7" borderId="10" applyNumberFormat="0" applyAlignment="0" applyProtection="0">
      <alignment vertical="center"/>
    </xf>
    <xf numFmtId="0" fontId="209" fillId="7" borderId="10" applyNumberFormat="0" applyAlignment="0" applyProtection="0">
      <alignment vertical="center"/>
    </xf>
    <xf numFmtId="0" fontId="209" fillId="7" borderId="10" applyNumberFormat="0" applyAlignment="0" applyProtection="0">
      <alignment vertical="center"/>
    </xf>
    <xf numFmtId="0" fontId="209" fillId="7" borderId="10" applyNumberFormat="0" applyAlignment="0" applyProtection="0">
      <alignment vertical="center"/>
    </xf>
    <xf numFmtId="0" fontId="209" fillId="7" borderId="10" applyNumberFormat="0" applyAlignment="0" applyProtection="0">
      <alignment vertical="center"/>
    </xf>
    <xf numFmtId="0" fontId="209" fillId="7" borderId="10" applyNumberFormat="0" applyAlignment="0" applyProtection="0">
      <alignment vertical="center"/>
    </xf>
    <xf numFmtId="0" fontId="209" fillId="7" borderId="10" applyNumberFormat="0" applyAlignment="0" applyProtection="0">
      <alignment vertical="center"/>
    </xf>
    <xf numFmtId="0" fontId="209" fillId="7" borderId="10" applyNumberFormat="0" applyAlignment="0" applyProtection="0">
      <alignment vertical="center"/>
    </xf>
    <xf numFmtId="0" fontId="209" fillId="7" borderId="10" applyNumberFormat="0" applyAlignment="0" applyProtection="0">
      <alignment vertical="center"/>
    </xf>
    <xf numFmtId="0" fontId="209" fillId="7" borderId="10" applyNumberFormat="0" applyAlignment="0" applyProtection="0">
      <alignment vertical="center"/>
    </xf>
    <xf numFmtId="0" fontId="209" fillId="7" borderId="10" applyNumberFormat="0" applyAlignment="0" applyProtection="0">
      <alignment vertical="center"/>
    </xf>
    <xf numFmtId="0" fontId="209" fillId="7" borderId="10" applyNumberFormat="0" applyAlignment="0" applyProtection="0">
      <alignment vertical="center"/>
    </xf>
    <xf numFmtId="0" fontId="209" fillId="7" borderId="10" applyNumberFormat="0" applyAlignment="0" applyProtection="0">
      <alignment vertical="center"/>
    </xf>
    <xf numFmtId="0" fontId="209" fillId="7" borderId="10" applyNumberFormat="0" applyAlignment="0" applyProtection="0">
      <alignment vertical="center"/>
    </xf>
    <xf numFmtId="0" fontId="209" fillId="7" borderId="10" applyNumberFormat="0" applyAlignment="0" applyProtection="0">
      <alignment vertical="center"/>
    </xf>
    <xf numFmtId="0" fontId="209" fillId="7" borderId="10" applyNumberFormat="0" applyAlignment="0" applyProtection="0">
      <alignment vertical="center"/>
    </xf>
    <xf numFmtId="0" fontId="209" fillId="7" borderId="10" applyNumberFormat="0" applyAlignment="0" applyProtection="0">
      <alignment vertical="center"/>
    </xf>
    <xf numFmtId="0" fontId="209" fillId="7" borderId="10" applyNumberFormat="0" applyAlignment="0" applyProtection="0">
      <alignment vertical="center"/>
    </xf>
    <xf numFmtId="0" fontId="209" fillId="7" borderId="10" applyNumberFormat="0" applyAlignment="0" applyProtection="0">
      <alignment vertical="center"/>
    </xf>
    <xf numFmtId="0" fontId="209" fillId="7" borderId="10" applyNumberFormat="0" applyAlignment="0" applyProtection="0">
      <alignment vertical="center"/>
    </xf>
    <xf numFmtId="0" fontId="209" fillId="7" borderId="10" applyNumberFormat="0" applyAlignment="0" applyProtection="0">
      <alignment vertical="center"/>
    </xf>
    <xf numFmtId="0" fontId="209" fillId="7" borderId="10" applyNumberFormat="0" applyAlignment="0" applyProtection="0">
      <alignment vertical="center"/>
    </xf>
    <xf numFmtId="0" fontId="209" fillId="7" borderId="10" applyNumberFormat="0" applyAlignment="0" applyProtection="0">
      <alignment vertical="center"/>
    </xf>
    <xf numFmtId="0" fontId="209" fillId="7" borderId="10" applyNumberFormat="0" applyAlignment="0" applyProtection="0">
      <alignment vertical="center"/>
    </xf>
    <xf numFmtId="0" fontId="209" fillId="7" borderId="10" applyNumberFormat="0" applyAlignment="0" applyProtection="0">
      <alignment vertical="center"/>
    </xf>
    <xf numFmtId="0" fontId="209" fillId="7" borderId="10" applyNumberFormat="0" applyAlignment="0" applyProtection="0">
      <alignment vertical="center"/>
    </xf>
    <xf numFmtId="0" fontId="209" fillId="7" borderId="10" applyNumberFormat="0" applyAlignment="0" applyProtection="0">
      <alignment vertical="center"/>
    </xf>
    <xf numFmtId="0" fontId="209" fillId="7" borderId="10" applyNumberFormat="0" applyAlignment="0" applyProtection="0">
      <alignment vertical="center"/>
    </xf>
    <xf numFmtId="0" fontId="209" fillId="7" borderId="10" applyNumberFormat="0" applyAlignment="0" applyProtection="0">
      <alignment vertical="center"/>
    </xf>
    <xf numFmtId="0" fontId="209" fillId="7" borderId="10" applyNumberFormat="0" applyAlignment="0" applyProtection="0">
      <alignment vertical="center"/>
    </xf>
    <xf numFmtId="0" fontId="209" fillId="7" borderId="10" applyNumberFormat="0" applyAlignment="0" applyProtection="0">
      <alignment vertical="center"/>
    </xf>
    <xf numFmtId="0" fontId="209" fillId="7" borderId="10" applyNumberFormat="0" applyAlignment="0" applyProtection="0">
      <alignment vertical="center"/>
    </xf>
    <xf numFmtId="0" fontId="209" fillId="7" borderId="10" applyNumberFormat="0" applyAlignment="0" applyProtection="0">
      <alignment vertical="center"/>
    </xf>
    <xf numFmtId="0" fontId="209" fillId="7" borderId="10" applyNumberFormat="0" applyAlignment="0" applyProtection="0">
      <alignment vertical="center"/>
    </xf>
    <xf numFmtId="0" fontId="209" fillId="7" borderId="10" applyNumberFormat="0" applyAlignment="0" applyProtection="0">
      <alignment vertical="center"/>
    </xf>
    <xf numFmtId="0" fontId="209" fillId="7" borderId="10" applyNumberFormat="0" applyAlignment="0" applyProtection="0">
      <alignment vertical="center"/>
    </xf>
    <xf numFmtId="0" fontId="209" fillId="7" borderId="10" applyNumberFormat="0" applyAlignment="0" applyProtection="0">
      <alignment vertical="center"/>
    </xf>
    <xf numFmtId="0" fontId="209" fillId="7" borderId="10" applyNumberFormat="0" applyAlignment="0" applyProtection="0">
      <alignment vertical="center"/>
    </xf>
    <xf numFmtId="0" fontId="209" fillId="7" borderId="10" applyNumberFormat="0" applyAlignment="0" applyProtection="0">
      <alignment vertical="center"/>
    </xf>
    <xf numFmtId="0" fontId="209" fillId="7" borderId="10" applyNumberFormat="0" applyAlignment="0" applyProtection="0">
      <alignment vertical="center"/>
    </xf>
    <xf numFmtId="0" fontId="209" fillId="7" borderId="10" applyNumberFormat="0" applyAlignment="0" applyProtection="0">
      <alignment vertical="center"/>
    </xf>
    <xf numFmtId="0" fontId="209" fillId="7" borderId="10" applyNumberFormat="0" applyAlignment="0" applyProtection="0">
      <alignment vertical="center"/>
    </xf>
    <xf numFmtId="0" fontId="209" fillId="7" borderId="10" applyNumberFormat="0" applyAlignment="0" applyProtection="0">
      <alignment vertical="center"/>
    </xf>
    <xf numFmtId="0" fontId="209" fillId="7" borderId="10" applyNumberFormat="0" applyAlignment="0" applyProtection="0">
      <alignment vertical="center"/>
    </xf>
    <xf numFmtId="0" fontId="209" fillId="7" borderId="10" applyNumberFormat="0" applyAlignment="0" applyProtection="0">
      <alignment vertical="center"/>
    </xf>
    <xf numFmtId="0" fontId="209" fillId="7" borderId="10" applyNumberFormat="0" applyAlignment="0" applyProtection="0">
      <alignment vertical="center"/>
    </xf>
    <xf numFmtId="0" fontId="209" fillId="7" borderId="10" applyNumberFormat="0" applyAlignment="0" applyProtection="0">
      <alignment vertical="center"/>
    </xf>
    <xf numFmtId="0" fontId="209" fillId="7" borderId="10" applyNumberFormat="0" applyAlignment="0" applyProtection="0">
      <alignment vertical="center"/>
    </xf>
    <xf numFmtId="0" fontId="209" fillId="7" borderId="10" applyNumberFormat="0" applyAlignment="0" applyProtection="0">
      <alignment vertical="center"/>
    </xf>
    <xf numFmtId="0" fontId="209" fillId="7" borderId="10" applyNumberFormat="0" applyAlignment="0" applyProtection="0">
      <alignment vertical="center"/>
    </xf>
    <xf numFmtId="0" fontId="209" fillId="7" borderId="10" applyNumberFormat="0" applyAlignment="0" applyProtection="0">
      <alignment vertical="center"/>
    </xf>
    <xf numFmtId="0" fontId="209" fillId="7" borderId="10" applyNumberFormat="0" applyAlignment="0" applyProtection="0">
      <alignment vertical="center"/>
    </xf>
    <xf numFmtId="0" fontId="209" fillId="7" borderId="10" applyNumberFormat="0" applyAlignment="0" applyProtection="0">
      <alignment vertical="center"/>
    </xf>
    <xf numFmtId="0" fontId="209" fillId="7" borderId="10" applyNumberFormat="0" applyAlignment="0" applyProtection="0">
      <alignment vertical="center"/>
    </xf>
    <xf numFmtId="0" fontId="209" fillId="7" borderId="10" applyNumberFormat="0" applyAlignment="0" applyProtection="0">
      <alignment vertical="center"/>
    </xf>
    <xf numFmtId="0" fontId="209" fillId="7" borderId="10" applyNumberFormat="0" applyAlignment="0" applyProtection="0">
      <alignment vertical="center"/>
    </xf>
    <xf numFmtId="0" fontId="209" fillId="7" borderId="10" applyNumberFormat="0" applyAlignment="0" applyProtection="0">
      <alignment vertical="center"/>
    </xf>
    <xf numFmtId="0" fontId="209" fillId="7" borderId="10" applyNumberFormat="0" applyAlignment="0" applyProtection="0">
      <alignment vertical="center"/>
    </xf>
    <xf numFmtId="0" fontId="209" fillId="7" borderId="10" applyNumberFormat="0" applyAlignment="0" applyProtection="0">
      <alignment vertical="center"/>
    </xf>
    <xf numFmtId="0" fontId="209" fillId="7" borderId="10" applyNumberFormat="0" applyAlignment="0" applyProtection="0">
      <alignment vertical="center"/>
    </xf>
    <xf numFmtId="0" fontId="209" fillId="7" borderId="10" applyNumberFormat="0" applyAlignment="0" applyProtection="0">
      <alignment vertical="center"/>
    </xf>
    <xf numFmtId="0" fontId="209" fillId="7" borderId="10" applyNumberFormat="0" applyAlignment="0" applyProtection="0">
      <alignment vertical="center"/>
    </xf>
    <xf numFmtId="0" fontId="209" fillId="7" borderId="10" applyNumberFormat="0" applyAlignment="0" applyProtection="0">
      <alignment vertical="center"/>
    </xf>
    <xf numFmtId="0" fontId="209" fillId="7" borderId="10" applyNumberFormat="0" applyAlignment="0" applyProtection="0">
      <alignment vertical="center"/>
    </xf>
    <xf numFmtId="0" fontId="209" fillId="7" borderId="10" applyNumberFormat="0" applyAlignment="0" applyProtection="0">
      <alignment vertical="center"/>
    </xf>
    <xf numFmtId="0" fontId="209" fillId="7" borderId="10" applyNumberFormat="0" applyAlignment="0" applyProtection="0">
      <alignment vertical="center"/>
    </xf>
    <xf numFmtId="0" fontId="209" fillId="7" borderId="10" applyNumberFormat="0" applyAlignment="0" applyProtection="0">
      <alignment vertical="center"/>
    </xf>
    <xf numFmtId="0" fontId="209" fillId="7" borderId="10" applyNumberFormat="0" applyAlignment="0" applyProtection="0">
      <alignment vertical="center"/>
    </xf>
    <xf numFmtId="0" fontId="209" fillId="7" borderId="10" applyNumberFormat="0" applyAlignment="0" applyProtection="0">
      <alignment vertical="center"/>
    </xf>
    <xf numFmtId="0" fontId="209" fillId="7" borderId="10" applyNumberFormat="0" applyAlignment="0" applyProtection="0">
      <alignment vertical="center"/>
    </xf>
    <xf numFmtId="0" fontId="209" fillId="7" borderId="10" applyNumberFormat="0" applyAlignment="0" applyProtection="0">
      <alignment vertical="center"/>
    </xf>
    <xf numFmtId="0" fontId="209" fillId="7" borderId="10" applyNumberFormat="0" applyAlignment="0" applyProtection="0">
      <alignment vertical="center"/>
    </xf>
    <xf numFmtId="0" fontId="209" fillId="7" borderId="10" applyNumberFormat="0" applyAlignment="0" applyProtection="0">
      <alignment vertical="center"/>
    </xf>
    <xf numFmtId="0" fontId="209" fillId="7" borderId="10" applyNumberFormat="0" applyAlignment="0" applyProtection="0">
      <alignment vertical="center"/>
    </xf>
    <xf numFmtId="0" fontId="209" fillId="7" borderId="10" applyNumberFormat="0" applyAlignment="0" applyProtection="0">
      <alignment vertical="center"/>
    </xf>
    <xf numFmtId="0" fontId="209" fillId="7" borderId="10" applyNumberFormat="0" applyAlignment="0" applyProtection="0">
      <alignment vertical="center"/>
    </xf>
    <xf numFmtId="0" fontId="209" fillId="7" borderId="10" applyNumberFormat="0" applyAlignment="0" applyProtection="0">
      <alignment vertical="center"/>
    </xf>
    <xf numFmtId="0" fontId="209" fillId="7" borderId="10" applyNumberFormat="0" applyAlignment="0" applyProtection="0">
      <alignment vertical="center"/>
    </xf>
    <xf numFmtId="0" fontId="209" fillId="7" borderId="10" applyNumberFormat="0" applyAlignment="0" applyProtection="0">
      <alignment vertical="center"/>
    </xf>
    <xf numFmtId="0" fontId="209" fillId="7" borderId="10" applyNumberFormat="0" applyAlignment="0" applyProtection="0">
      <alignment vertical="center"/>
    </xf>
    <xf numFmtId="0" fontId="209" fillId="7" borderId="10" applyNumberFormat="0" applyAlignment="0" applyProtection="0">
      <alignment vertical="center"/>
    </xf>
    <xf numFmtId="0" fontId="209" fillId="7" borderId="10" applyNumberFormat="0" applyAlignment="0" applyProtection="0">
      <alignment vertical="center"/>
    </xf>
    <xf numFmtId="0" fontId="209" fillId="7" borderId="10" applyNumberFormat="0" applyAlignment="0" applyProtection="0">
      <alignment vertical="center"/>
    </xf>
    <xf numFmtId="0" fontId="209" fillId="7" borderId="10" applyNumberFormat="0" applyAlignment="0" applyProtection="0">
      <alignment vertical="center"/>
    </xf>
    <xf numFmtId="0" fontId="209" fillId="7" borderId="10" applyNumberFormat="0" applyAlignment="0" applyProtection="0">
      <alignment vertical="center"/>
    </xf>
    <xf numFmtId="0" fontId="209" fillId="7" borderId="10" applyNumberFormat="0" applyAlignment="0" applyProtection="0">
      <alignment vertical="center"/>
    </xf>
    <xf numFmtId="0" fontId="209" fillId="7" borderId="10" applyNumberFormat="0" applyAlignment="0" applyProtection="0">
      <alignment vertical="center"/>
    </xf>
    <xf numFmtId="0" fontId="209" fillId="7" borderId="10" applyNumberFormat="0" applyAlignment="0" applyProtection="0">
      <alignment vertical="center"/>
    </xf>
    <xf numFmtId="0" fontId="209" fillId="7" borderId="10" applyNumberFormat="0" applyAlignment="0" applyProtection="0">
      <alignment vertical="center"/>
    </xf>
    <xf numFmtId="0" fontId="209" fillId="7" borderId="10" applyNumberFormat="0" applyAlignment="0" applyProtection="0">
      <alignment vertical="center"/>
    </xf>
    <xf numFmtId="0" fontId="209" fillId="7" borderId="10" applyNumberFormat="0" applyAlignment="0" applyProtection="0">
      <alignment vertical="center"/>
    </xf>
    <xf numFmtId="0" fontId="209" fillId="7" borderId="10" applyNumberFormat="0" applyAlignment="0" applyProtection="0">
      <alignment vertical="center"/>
    </xf>
    <xf numFmtId="0" fontId="209" fillId="7" borderId="10" applyNumberFormat="0" applyAlignment="0" applyProtection="0">
      <alignment vertical="center"/>
    </xf>
    <xf numFmtId="0" fontId="209" fillId="7" borderId="10" applyNumberFormat="0" applyAlignment="0" applyProtection="0">
      <alignment vertical="center"/>
    </xf>
    <xf numFmtId="0" fontId="209" fillId="7" borderId="10" applyNumberFormat="0" applyAlignment="0" applyProtection="0">
      <alignment vertical="center"/>
    </xf>
    <xf numFmtId="0" fontId="209" fillId="7" borderId="10" applyNumberFormat="0" applyAlignment="0" applyProtection="0">
      <alignment vertical="center"/>
    </xf>
    <xf numFmtId="0" fontId="209" fillId="7" borderId="10" applyNumberFormat="0" applyAlignment="0" applyProtection="0">
      <alignment vertical="center"/>
    </xf>
    <xf numFmtId="0" fontId="209" fillId="7" borderId="10" applyNumberFormat="0" applyAlignment="0" applyProtection="0">
      <alignment vertical="center"/>
    </xf>
    <xf numFmtId="0" fontId="209" fillId="7" borderId="10" applyNumberFormat="0" applyAlignment="0" applyProtection="0">
      <alignment vertical="center"/>
    </xf>
    <xf numFmtId="0" fontId="209" fillId="7" borderId="10" applyNumberFormat="0" applyAlignment="0" applyProtection="0">
      <alignment vertical="center"/>
    </xf>
    <xf numFmtId="0" fontId="209" fillId="7" borderId="10" applyNumberFormat="0" applyAlignment="0" applyProtection="0">
      <alignment vertical="center"/>
    </xf>
    <xf numFmtId="0" fontId="209" fillId="7" borderId="10" applyNumberFormat="0" applyAlignment="0" applyProtection="0">
      <alignment vertical="center"/>
    </xf>
    <xf numFmtId="0" fontId="209" fillId="7" borderId="10" applyNumberFormat="0" applyAlignment="0" applyProtection="0">
      <alignment vertical="center"/>
    </xf>
    <xf numFmtId="0" fontId="209" fillId="7" borderId="10" applyNumberFormat="0" applyAlignment="0" applyProtection="0">
      <alignment vertical="center"/>
    </xf>
    <xf numFmtId="0" fontId="209" fillId="7" borderId="10" applyNumberFormat="0" applyAlignment="0" applyProtection="0">
      <alignment vertical="center"/>
    </xf>
    <xf numFmtId="0" fontId="209" fillId="7" borderId="10" applyNumberFormat="0" applyAlignment="0" applyProtection="0">
      <alignment vertical="center"/>
    </xf>
    <xf numFmtId="0" fontId="209" fillId="7" borderId="10" applyNumberFormat="0" applyAlignment="0" applyProtection="0">
      <alignment vertical="center"/>
    </xf>
    <xf numFmtId="0" fontId="209" fillId="7" borderId="10" applyNumberFormat="0" applyAlignment="0" applyProtection="0">
      <alignment vertical="center"/>
    </xf>
    <xf numFmtId="0" fontId="209" fillId="7" borderId="10" applyNumberFormat="0" applyAlignment="0" applyProtection="0">
      <alignment vertical="center"/>
    </xf>
    <xf numFmtId="0" fontId="209" fillId="7" borderId="10" applyNumberFormat="0" applyAlignment="0" applyProtection="0">
      <alignment vertical="center"/>
    </xf>
    <xf numFmtId="0" fontId="209" fillId="7" borderId="10" applyNumberFormat="0" applyAlignment="0" applyProtection="0">
      <alignment vertical="center"/>
    </xf>
    <xf numFmtId="0" fontId="209" fillId="7" borderId="10" applyNumberFormat="0" applyAlignment="0" applyProtection="0">
      <alignment vertical="center"/>
    </xf>
    <xf numFmtId="0" fontId="209" fillId="7" borderId="10" applyNumberFormat="0" applyAlignment="0" applyProtection="0">
      <alignment vertical="center"/>
    </xf>
    <xf numFmtId="0" fontId="209" fillId="7" borderId="10" applyNumberFormat="0" applyAlignment="0" applyProtection="0">
      <alignment vertical="center"/>
    </xf>
    <xf numFmtId="0" fontId="209" fillId="7" borderId="10" applyNumberFormat="0" applyAlignment="0" applyProtection="0">
      <alignment vertical="center"/>
    </xf>
    <xf numFmtId="0" fontId="209" fillId="7" borderId="10" applyNumberFormat="0" applyAlignment="0" applyProtection="0">
      <alignment vertical="center"/>
    </xf>
    <xf numFmtId="0" fontId="209" fillId="7" borderId="10" applyNumberFormat="0" applyAlignment="0" applyProtection="0">
      <alignment vertical="center"/>
    </xf>
    <xf numFmtId="0" fontId="209" fillId="7" borderId="10" applyNumberFormat="0" applyAlignment="0" applyProtection="0">
      <alignment vertical="center"/>
    </xf>
    <xf numFmtId="0" fontId="208" fillId="65" borderId="191" applyNumberFormat="0" applyAlignment="0" applyProtection="0">
      <alignment vertical="center"/>
    </xf>
    <xf numFmtId="0" fontId="208" fillId="65" borderId="191" applyNumberFormat="0" applyAlignment="0" applyProtection="0">
      <alignment vertical="center"/>
    </xf>
    <xf numFmtId="0" fontId="208" fillId="65" borderId="191" applyNumberFormat="0" applyAlignment="0" applyProtection="0">
      <alignment vertical="center"/>
    </xf>
    <xf numFmtId="0" fontId="208" fillId="65" borderId="191" applyNumberFormat="0" applyAlignment="0" applyProtection="0">
      <alignment vertical="center"/>
    </xf>
    <xf numFmtId="0" fontId="208" fillId="65" borderId="191" applyNumberFormat="0" applyAlignment="0" applyProtection="0">
      <alignment vertical="center"/>
    </xf>
    <xf numFmtId="0" fontId="208" fillId="65" borderId="191" applyNumberFormat="0" applyAlignment="0" applyProtection="0">
      <alignment vertical="center"/>
    </xf>
    <xf numFmtId="0" fontId="208" fillId="65" borderId="191" applyNumberFormat="0" applyAlignment="0" applyProtection="0">
      <alignment vertical="center"/>
    </xf>
    <xf numFmtId="0" fontId="208" fillId="65" borderId="191" applyNumberFormat="0" applyAlignment="0" applyProtection="0">
      <alignment vertical="center"/>
    </xf>
    <xf numFmtId="0" fontId="208" fillId="65" borderId="191" applyNumberFormat="0" applyAlignment="0" applyProtection="0">
      <alignment vertical="center"/>
    </xf>
    <xf numFmtId="0" fontId="208" fillId="65" borderId="191" applyNumberFormat="0" applyAlignment="0" applyProtection="0">
      <alignment vertical="center"/>
    </xf>
    <xf numFmtId="0" fontId="37" fillId="7" borderId="10" applyNumberFormat="0" applyAlignment="0" applyProtection="0">
      <alignment vertical="center"/>
    </xf>
    <xf numFmtId="0" fontId="37" fillId="7" borderId="10" applyNumberFormat="0" applyAlignment="0" applyProtection="0">
      <alignment vertical="center"/>
    </xf>
    <xf numFmtId="0" fontId="37" fillId="7" borderId="10" applyNumberFormat="0" applyAlignment="0" applyProtection="0">
      <alignment vertical="center"/>
    </xf>
    <xf numFmtId="0" fontId="37" fillId="7" borderId="10" applyNumberFormat="0" applyAlignment="0" applyProtection="0">
      <alignment vertical="center"/>
    </xf>
    <xf numFmtId="0" fontId="37" fillId="7" borderId="10" applyNumberFormat="0" applyAlignment="0" applyProtection="0">
      <alignment vertical="center"/>
    </xf>
    <xf numFmtId="0" fontId="37" fillId="7" borderId="10" applyNumberFormat="0" applyAlignment="0" applyProtection="0">
      <alignment vertical="center"/>
    </xf>
    <xf numFmtId="0" fontId="37" fillId="7" borderId="10" applyNumberFormat="0" applyAlignment="0" applyProtection="0">
      <alignment vertical="center"/>
    </xf>
    <xf numFmtId="0" fontId="37" fillId="7" borderId="10" applyNumberFormat="0" applyAlignment="0" applyProtection="0">
      <alignment vertical="center"/>
    </xf>
    <xf numFmtId="0" fontId="37" fillId="7" borderId="10" applyNumberFormat="0" applyAlignment="0" applyProtection="0">
      <alignment vertical="center"/>
    </xf>
    <xf numFmtId="0" fontId="37" fillId="7" borderId="10" applyNumberFormat="0" applyAlignment="0" applyProtection="0">
      <alignment vertical="center"/>
    </xf>
    <xf numFmtId="0" fontId="37" fillId="7" borderId="10" applyNumberFormat="0" applyAlignment="0" applyProtection="0">
      <alignment vertical="center"/>
    </xf>
    <xf numFmtId="0" fontId="37" fillId="7" borderId="10" applyNumberFormat="0" applyAlignment="0" applyProtection="0">
      <alignment vertical="center"/>
    </xf>
    <xf numFmtId="0" fontId="37" fillId="7" borderId="10" applyNumberFormat="0" applyAlignment="0" applyProtection="0">
      <alignment vertical="center"/>
    </xf>
    <xf numFmtId="0" fontId="37" fillId="7" borderId="10" applyNumberFormat="0" applyAlignment="0" applyProtection="0">
      <alignment vertical="center"/>
    </xf>
    <xf numFmtId="0" fontId="37" fillId="7" borderId="10" applyNumberFormat="0" applyAlignment="0" applyProtection="0">
      <alignment vertical="center"/>
    </xf>
    <xf numFmtId="0" fontId="37" fillId="7" borderId="10" applyNumberFormat="0" applyAlignment="0" applyProtection="0">
      <alignment vertical="center"/>
    </xf>
    <xf numFmtId="0" fontId="37" fillId="7" borderId="10" applyNumberFormat="0" applyAlignment="0" applyProtection="0">
      <alignment vertical="center"/>
    </xf>
    <xf numFmtId="0" fontId="37" fillId="7" borderId="10" applyNumberFormat="0" applyAlignment="0" applyProtection="0">
      <alignment vertical="center"/>
    </xf>
    <xf numFmtId="0" fontId="37" fillId="7" borderId="10" applyNumberFormat="0" applyAlignment="0" applyProtection="0">
      <alignment vertical="center"/>
    </xf>
    <xf numFmtId="0" fontId="37" fillId="7" borderId="10" applyNumberFormat="0" applyAlignment="0" applyProtection="0">
      <alignment vertical="center"/>
    </xf>
    <xf numFmtId="0" fontId="37" fillId="7" borderId="10" applyNumberFormat="0" applyAlignment="0" applyProtection="0">
      <alignment vertical="center"/>
    </xf>
    <xf numFmtId="0" fontId="37" fillId="7" borderId="10" applyNumberFormat="0" applyAlignment="0" applyProtection="0">
      <alignment vertical="center"/>
    </xf>
    <xf numFmtId="0" fontId="37" fillId="7" borderId="10" applyNumberFormat="0" applyAlignment="0" applyProtection="0">
      <alignment vertical="center"/>
    </xf>
    <xf numFmtId="0" fontId="37" fillId="7" borderId="10" applyNumberFormat="0" applyAlignment="0" applyProtection="0">
      <alignment vertical="center"/>
    </xf>
    <xf numFmtId="0" fontId="37" fillId="7" borderId="10" applyNumberFormat="0" applyAlignment="0" applyProtection="0">
      <alignment vertical="center"/>
    </xf>
    <xf numFmtId="0" fontId="37" fillId="7" borderId="10" applyNumberFormat="0" applyAlignment="0" applyProtection="0">
      <alignment vertical="center"/>
    </xf>
    <xf numFmtId="0" fontId="37" fillId="7" borderId="10" applyNumberFormat="0" applyAlignment="0" applyProtection="0">
      <alignment vertical="center"/>
    </xf>
    <xf numFmtId="0" fontId="37" fillId="7" borderId="10" applyNumberFormat="0" applyAlignment="0" applyProtection="0">
      <alignment vertical="center"/>
    </xf>
    <xf numFmtId="0" fontId="37" fillId="7" borderId="10" applyNumberFormat="0" applyAlignment="0" applyProtection="0">
      <alignment vertical="center"/>
    </xf>
    <xf numFmtId="0" fontId="37" fillId="7" borderId="10" applyNumberFormat="0" applyAlignment="0" applyProtection="0">
      <alignment vertical="center"/>
    </xf>
    <xf numFmtId="0" fontId="37" fillId="7" borderId="10" applyNumberFormat="0" applyAlignment="0" applyProtection="0">
      <alignment vertical="center"/>
    </xf>
    <xf numFmtId="0" fontId="37" fillId="7" borderId="10" applyNumberFormat="0" applyAlignment="0" applyProtection="0">
      <alignment vertical="center"/>
    </xf>
    <xf numFmtId="0" fontId="37" fillId="7" borderId="10" applyNumberFormat="0" applyAlignment="0" applyProtection="0">
      <alignment vertical="center"/>
    </xf>
    <xf numFmtId="0" fontId="37" fillId="7" borderId="10" applyNumberFormat="0" applyAlignment="0" applyProtection="0">
      <alignment vertical="center"/>
    </xf>
    <xf numFmtId="0" fontId="37" fillId="7" borderId="10" applyNumberFormat="0" applyAlignment="0" applyProtection="0">
      <alignment vertical="center"/>
    </xf>
    <xf numFmtId="0" fontId="37" fillId="7" borderId="10" applyNumberFormat="0" applyAlignment="0" applyProtection="0">
      <alignment vertical="center"/>
    </xf>
    <xf numFmtId="0" fontId="37" fillId="7" borderId="10" applyNumberFormat="0" applyAlignment="0" applyProtection="0">
      <alignment vertical="center"/>
    </xf>
    <xf numFmtId="0" fontId="37" fillId="7" borderId="10" applyNumberFormat="0" applyAlignment="0" applyProtection="0">
      <alignment vertical="center"/>
    </xf>
    <xf numFmtId="0" fontId="37" fillId="7" borderId="10" applyNumberFormat="0" applyAlignment="0" applyProtection="0">
      <alignment vertical="center"/>
    </xf>
    <xf numFmtId="0" fontId="37" fillId="27" borderId="10" applyNumberFormat="0" applyAlignment="0" applyProtection="0">
      <alignment vertical="center"/>
    </xf>
    <xf numFmtId="0" fontId="37" fillId="7" borderId="10" applyNumberFormat="0" applyAlignment="0" applyProtection="0">
      <alignment vertical="center"/>
    </xf>
    <xf numFmtId="0" fontId="37" fillId="7" borderId="10" applyNumberFormat="0" applyAlignment="0" applyProtection="0">
      <alignment vertical="center"/>
    </xf>
    <xf numFmtId="0" fontId="37" fillId="7" borderId="10" applyNumberFormat="0" applyAlignment="0" applyProtection="0">
      <alignment vertical="center"/>
    </xf>
    <xf numFmtId="0" fontId="37" fillId="7" borderId="10" applyNumberFormat="0" applyAlignment="0" applyProtection="0">
      <alignment vertical="center"/>
    </xf>
    <xf numFmtId="0" fontId="37" fillId="7" borderId="10" applyNumberFormat="0" applyAlignment="0" applyProtection="0">
      <alignment vertical="center"/>
    </xf>
    <xf numFmtId="0" fontId="37" fillId="7" borderId="10" applyNumberFormat="0" applyAlignment="0" applyProtection="0">
      <alignment vertical="center"/>
    </xf>
    <xf numFmtId="0" fontId="37" fillId="7" borderId="10" applyNumberFormat="0" applyAlignment="0" applyProtection="0">
      <alignment vertical="center"/>
    </xf>
    <xf numFmtId="0" fontId="37" fillId="7" borderId="10" applyNumberFormat="0" applyAlignment="0" applyProtection="0">
      <alignment vertical="center"/>
    </xf>
    <xf numFmtId="0" fontId="37" fillId="7" borderId="10" applyNumberFormat="0" applyAlignment="0" applyProtection="0">
      <alignment vertical="center"/>
    </xf>
    <xf numFmtId="0" fontId="37" fillId="7" borderId="10" applyNumberFormat="0" applyAlignment="0" applyProtection="0">
      <alignment vertical="center"/>
    </xf>
    <xf numFmtId="0" fontId="37" fillId="7" borderId="10" applyNumberFormat="0" applyAlignment="0" applyProtection="0">
      <alignment vertical="center"/>
    </xf>
    <xf numFmtId="0" fontId="37" fillId="7" borderId="10" applyNumberFormat="0" applyAlignment="0" applyProtection="0">
      <alignment vertical="center"/>
    </xf>
    <xf numFmtId="0" fontId="37" fillId="7" borderId="10" applyNumberFormat="0" applyAlignment="0" applyProtection="0">
      <alignment vertical="center"/>
    </xf>
    <xf numFmtId="0" fontId="37" fillId="7" borderId="10" applyNumberFormat="0" applyAlignment="0" applyProtection="0">
      <alignment vertical="center"/>
    </xf>
    <xf numFmtId="0" fontId="37" fillId="7" borderId="10" applyNumberFormat="0" applyAlignment="0" applyProtection="0">
      <alignment vertical="center"/>
    </xf>
    <xf numFmtId="0" fontId="37" fillId="7" borderId="10" applyNumberFormat="0" applyAlignment="0" applyProtection="0">
      <alignment vertical="center"/>
    </xf>
    <xf numFmtId="0" fontId="37" fillId="7" borderId="10" applyNumberFormat="0" applyAlignment="0" applyProtection="0">
      <alignment vertical="center"/>
    </xf>
    <xf numFmtId="0" fontId="37" fillId="7" borderId="10" applyNumberFormat="0" applyAlignment="0" applyProtection="0">
      <alignment vertical="center"/>
    </xf>
    <xf numFmtId="0" fontId="37" fillId="7" borderId="10" applyNumberFormat="0" applyAlignment="0" applyProtection="0">
      <alignment vertical="center"/>
    </xf>
    <xf numFmtId="0" fontId="37" fillId="7" borderId="10" applyNumberFormat="0" applyAlignment="0" applyProtection="0">
      <alignment vertical="center"/>
    </xf>
    <xf numFmtId="0" fontId="37" fillId="7" borderId="10" applyNumberFormat="0" applyAlignment="0" applyProtection="0">
      <alignment vertical="center"/>
    </xf>
    <xf numFmtId="0" fontId="37" fillId="7" borderId="10" applyNumberFormat="0" applyAlignment="0" applyProtection="0">
      <alignment vertical="center"/>
    </xf>
    <xf numFmtId="0" fontId="37" fillId="7" borderId="10" applyNumberFormat="0" applyAlignment="0" applyProtection="0">
      <alignment vertical="center"/>
    </xf>
    <xf numFmtId="0" fontId="37" fillId="7" borderId="10" applyNumberFormat="0" applyAlignment="0" applyProtection="0">
      <alignment vertical="center"/>
    </xf>
    <xf numFmtId="0" fontId="37" fillId="7" borderId="10" applyNumberFormat="0" applyAlignment="0" applyProtection="0">
      <alignment vertical="center"/>
    </xf>
    <xf numFmtId="0" fontId="37" fillId="7" borderId="10" applyNumberFormat="0" applyAlignment="0" applyProtection="0">
      <alignment vertical="center"/>
    </xf>
    <xf numFmtId="0" fontId="37" fillId="7" borderId="10" applyNumberFormat="0" applyAlignment="0" applyProtection="0">
      <alignment vertical="center"/>
    </xf>
    <xf numFmtId="0" fontId="37" fillId="7" borderId="10" applyNumberFormat="0" applyAlignment="0" applyProtection="0">
      <alignment vertical="center"/>
    </xf>
    <xf numFmtId="0" fontId="37" fillId="7" borderId="10" applyNumberFormat="0" applyAlignment="0" applyProtection="0">
      <alignment vertical="center"/>
    </xf>
    <xf numFmtId="0" fontId="37" fillId="7" borderId="10" applyNumberFormat="0" applyAlignment="0" applyProtection="0">
      <alignment vertical="center"/>
    </xf>
    <xf numFmtId="0" fontId="37" fillId="7" borderId="10" applyNumberFormat="0" applyAlignment="0" applyProtection="0">
      <alignment vertical="center"/>
    </xf>
    <xf numFmtId="0" fontId="37" fillId="7" borderId="10" applyNumberFormat="0" applyAlignment="0" applyProtection="0">
      <alignment vertical="center"/>
    </xf>
    <xf numFmtId="0" fontId="37" fillId="7" borderId="10" applyNumberFormat="0" applyAlignment="0" applyProtection="0">
      <alignment vertical="center"/>
    </xf>
    <xf numFmtId="0" fontId="37" fillId="7" borderId="10" applyNumberFormat="0" applyAlignment="0" applyProtection="0">
      <alignment vertical="center"/>
    </xf>
    <xf numFmtId="0" fontId="37" fillId="7" borderId="10" applyNumberFormat="0" applyAlignment="0" applyProtection="0">
      <alignment vertical="center"/>
    </xf>
    <xf numFmtId="0" fontId="208" fillId="65" borderId="191" applyNumberFormat="0" applyAlignment="0" applyProtection="0">
      <alignment vertical="center"/>
    </xf>
    <xf numFmtId="0" fontId="208" fillId="65" borderId="191" applyNumberFormat="0" applyAlignment="0" applyProtection="0">
      <alignment vertical="center"/>
    </xf>
    <xf numFmtId="0" fontId="208" fillId="65" borderId="191" applyNumberFormat="0" applyAlignment="0" applyProtection="0">
      <alignment vertical="center"/>
    </xf>
    <xf numFmtId="0" fontId="208" fillId="65" borderId="191" applyNumberFormat="0" applyAlignment="0" applyProtection="0">
      <alignment vertical="center"/>
    </xf>
    <xf numFmtId="0" fontId="208" fillId="65" borderId="191" applyNumberFormat="0" applyAlignment="0" applyProtection="0">
      <alignment vertical="center"/>
    </xf>
    <xf numFmtId="0" fontId="208" fillId="65" borderId="191" applyNumberFormat="0" applyAlignment="0" applyProtection="0">
      <alignment vertical="center"/>
    </xf>
    <xf numFmtId="0" fontId="208" fillId="65" borderId="191" applyNumberFormat="0" applyAlignment="0" applyProtection="0">
      <alignment vertical="center"/>
    </xf>
    <xf numFmtId="0" fontId="208" fillId="65" borderId="191" applyNumberFormat="0" applyAlignment="0" applyProtection="0">
      <alignment vertical="center"/>
    </xf>
    <xf numFmtId="0" fontId="208" fillId="65" borderId="191" applyNumberFormat="0" applyAlignment="0" applyProtection="0">
      <alignment vertical="center"/>
    </xf>
    <xf numFmtId="0" fontId="208" fillId="65" borderId="191" applyNumberFormat="0" applyAlignment="0" applyProtection="0">
      <alignment vertical="center"/>
    </xf>
    <xf numFmtId="0" fontId="37" fillId="7" borderId="10" applyNumberFormat="0" applyAlignment="0" applyProtection="0">
      <alignment vertical="center"/>
    </xf>
    <xf numFmtId="0" fontId="208" fillId="65" borderId="191" applyNumberFormat="0" applyAlignment="0" applyProtection="0">
      <alignment vertical="center"/>
    </xf>
    <xf numFmtId="0" fontId="208" fillId="65" borderId="191" applyNumberFormat="0" applyAlignment="0" applyProtection="0">
      <alignment vertical="center"/>
    </xf>
    <xf numFmtId="0" fontId="208" fillId="65" borderId="191" applyNumberFormat="0" applyAlignment="0" applyProtection="0">
      <alignment vertical="center"/>
    </xf>
    <xf numFmtId="0" fontId="208" fillId="65" borderId="191" applyNumberFormat="0" applyAlignment="0" applyProtection="0">
      <alignment vertical="center"/>
    </xf>
    <xf numFmtId="0" fontId="208" fillId="65" borderId="191" applyNumberFormat="0" applyAlignment="0" applyProtection="0">
      <alignment vertical="center"/>
    </xf>
    <xf numFmtId="0" fontId="208" fillId="65" borderId="191" applyNumberFormat="0" applyAlignment="0" applyProtection="0">
      <alignment vertical="center"/>
    </xf>
    <xf numFmtId="0" fontId="208" fillId="65" borderId="191" applyNumberFormat="0" applyAlignment="0" applyProtection="0">
      <alignment vertical="center"/>
    </xf>
    <xf numFmtId="0" fontId="208" fillId="65" borderId="191" applyNumberFormat="0" applyAlignment="0" applyProtection="0">
      <alignment vertical="center"/>
    </xf>
    <xf numFmtId="0" fontId="208" fillId="65" borderId="191" applyNumberFormat="0" applyAlignment="0" applyProtection="0">
      <alignment vertical="center"/>
    </xf>
    <xf numFmtId="0" fontId="37" fillId="7" borderId="10" applyNumberFormat="0" applyAlignment="0" applyProtection="0">
      <alignment vertical="center"/>
    </xf>
    <xf numFmtId="0" fontId="37" fillId="7" borderId="10" applyNumberFormat="0" applyAlignment="0" applyProtection="0">
      <alignment vertical="center"/>
    </xf>
    <xf numFmtId="0" fontId="208" fillId="65" borderId="191" applyNumberFormat="0" applyAlignment="0" applyProtection="0">
      <alignment vertical="center"/>
    </xf>
    <xf numFmtId="0" fontId="37" fillId="7" borderId="10" applyNumberFormat="0" applyAlignment="0" applyProtection="0">
      <alignment vertical="center"/>
    </xf>
    <xf numFmtId="0" fontId="208" fillId="65" borderId="191" applyNumberFormat="0" applyAlignment="0" applyProtection="0">
      <alignment vertical="center"/>
    </xf>
    <xf numFmtId="0" fontId="208" fillId="65" borderId="191" applyNumberFormat="0" applyAlignment="0" applyProtection="0">
      <alignment vertical="center"/>
    </xf>
    <xf numFmtId="0" fontId="208" fillId="65" borderId="191" applyNumberFormat="0" applyAlignment="0" applyProtection="0">
      <alignment vertical="center"/>
    </xf>
    <xf numFmtId="4" fontId="184" fillId="0" borderId="0">
      <protection locked="0"/>
    </xf>
    <xf numFmtId="4" fontId="184" fillId="0" borderId="0">
      <protection locked="0"/>
    </xf>
    <xf numFmtId="4" fontId="185" fillId="0" borderId="0">
      <protection locked="0"/>
    </xf>
    <xf numFmtId="237" fontId="184" fillId="0" borderId="0">
      <protection locked="0"/>
    </xf>
    <xf numFmtId="237" fontId="184" fillId="0" borderId="0">
      <protection locked="0"/>
    </xf>
    <xf numFmtId="237" fontId="185" fillId="0" borderId="0">
      <protection locked="0"/>
    </xf>
    <xf numFmtId="0" fontId="210" fillId="0" borderId="197" applyNumberFormat="0" applyFill="0" applyAlignment="0" applyProtection="0">
      <alignment vertical="center"/>
    </xf>
    <xf numFmtId="0" fontId="210" fillId="0" borderId="197" applyNumberFormat="0" applyFill="0" applyAlignment="0" applyProtection="0">
      <alignment vertical="center"/>
    </xf>
    <xf numFmtId="0" fontId="210" fillId="0" borderId="197" applyNumberFormat="0" applyFill="0" applyAlignment="0" applyProtection="0">
      <alignment vertical="center"/>
    </xf>
    <xf numFmtId="0" fontId="210" fillId="0" borderId="197" applyNumberFormat="0" applyFill="0" applyAlignment="0" applyProtection="0">
      <alignment vertical="center"/>
    </xf>
    <xf numFmtId="0" fontId="210" fillId="0" borderId="197" applyNumberFormat="0" applyFill="0" applyAlignment="0" applyProtection="0">
      <alignment vertical="center"/>
    </xf>
    <xf numFmtId="0" fontId="210" fillId="0" borderId="197" applyNumberFormat="0" applyFill="0" applyAlignment="0" applyProtection="0">
      <alignment vertical="center"/>
    </xf>
    <xf numFmtId="0" fontId="210" fillId="0" borderId="197" applyNumberFormat="0" applyFill="0" applyAlignment="0" applyProtection="0">
      <alignment vertical="center"/>
    </xf>
    <xf numFmtId="0" fontId="210" fillId="0" borderId="197" applyNumberFormat="0" applyFill="0" applyAlignment="0" applyProtection="0">
      <alignment vertical="center"/>
    </xf>
    <xf numFmtId="0" fontId="210" fillId="0" borderId="197" applyNumberFormat="0" applyFill="0" applyAlignment="0" applyProtection="0">
      <alignment vertical="center"/>
    </xf>
    <xf numFmtId="0" fontId="210" fillId="0" borderId="197" applyNumberFormat="0" applyFill="0" applyAlignment="0" applyProtection="0">
      <alignment vertical="center"/>
    </xf>
    <xf numFmtId="0" fontId="210" fillId="0" borderId="197" applyNumberFormat="0" applyFill="0" applyAlignment="0" applyProtection="0">
      <alignment vertical="center"/>
    </xf>
    <xf numFmtId="0" fontId="210" fillId="0" borderId="197" applyNumberFormat="0" applyFill="0" applyAlignment="0" applyProtection="0">
      <alignment vertical="center"/>
    </xf>
    <xf numFmtId="0" fontId="210" fillId="0" borderId="197" applyNumberFormat="0" applyFill="0" applyAlignment="0" applyProtection="0">
      <alignment vertical="center"/>
    </xf>
    <xf numFmtId="0" fontId="210" fillId="0" borderId="197" applyNumberFormat="0" applyFill="0" applyAlignment="0" applyProtection="0">
      <alignment vertical="center"/>
    </xf>
    <xf numFmtId="0" fontId="210" fillId="0" borderId="197" applyNumberFormat="0" applyFill="0" applyAlignment="0" applyProtection="0">
      <alignment vertical="center"/>
    </xf>
    <xf numFmtId="0" fontId="210" fillId="0" borderId="197" applyNumberFormat="0" applyFill="0" applyAlignment="0" applyProtection="0">
      <alignment vertical="center"/>
    </xf>
    <xf numFmtId="0" fontId="210" fillId="0" borderId="197" applyNumberFormat="0" applyFill="0" applyAlignment="0" applyProtection="0">
      <alignment vertical="center"/>
    </xf>
    <xf numFmtId="0" fontId="210" fillId="0" borderId="197" applyNumberFormat="0" applyFill="0" applyAlignment="0" applyProtection="0">
      <alignment vertical="center"/>
    </xf>
    <xf numFmtId="0" fontId="210" fillId="0" borderId="197" applyNumberFormat="0" applyFill="0" applyAlignment="0" applyProtection="0">
      <alignment vertical="center"/>
    </xf>
    <xf numFmtId="0" fontId="210" fillId="0" borderId="197" applyNumberFormat="0" applyFill="0" applyAlignment="0" applyProtection="0">
      <alignment vertical="center"/>
    </xf>
    <xf numFmtId="0" fontId="39" fillId="0" borderId="18" applyNumberFormat="0" applyFill="0" applyAlignment="0" applyProtection="0">
      <alignment vertical="center"/>
    </xf>
    <xf numFmtId="0" fontId="211" fillId="0" borderId="213" applyNumberFormat="0" applyFill="0" applyAlignment="0" applyProtection="0">
      <alignment vertical="center"/>
    </xf>
    <xf numFmtId="0" fontId="210" fillId="0" borderId="197" applyNumberFormat="0" applyFill="0" applyAlignment="0" applyProtection="0">
      <alignment vertical="center"/>
    </xf>
    <xf numFmtId="0" fontId="210" fillId="0" borderId="197" applyNumberFormat="0" applyFill="0" applyAlignment="0" applyProtection="0">
      <alignment vertical="center"/>
    </xf>
    <xf numFmtId="0" fontId="210" fillId="0" borderId="197" applyNumberFormat="0" applyFill="0" applyAlignment="0" applyProtection="0">
      <alignment vertical="center"/>
    </xf>
    <xf numFmtId="0" fontId="210" fillId="0" borderId="197" applyNumberFormat="0" applyFill="0" applyAlignment="0" applyProtection="0">
      <alignment vertical="center"/>
    </xf>
    <xf numFmtId="0" fontId="210" fillId="0" borderId="197" applyNumberFormat="0" applyFill="0" applyAlignment="0" applyProtection="0">
      <alignment vertical="center"/>
    </xf>
    <xf numFmtId="0" fontId="210" fillId="0" borderId="197" applyNumberFormat="0" applyFill="0" applyAlignment="0" applyProtection="0">
      <alignment vertical="center"/>
    </xf>
    <xf numFmtId="0" fontId="210" fillId="0" borderId="197" applyNumberFormat="0" applyFill="0" applyAlignment="0" applyProtection="0">
      <alignment vertical="center"/>
    </xf>
    <xf numFmtId="0" fontId="210" fillId="0" borderId="197" applyNumberFormat="0" applyFill="0" applyAlignment="0" applyProtection="0">
      <alignment vertical="center"/>
    </xf>
    <xf numFmtId="0" fontId="210" fillId="0" borderId="197" applyNumberFormat="0" applyFill="0" applyAlignment="0" applyProtection="0">
      <alignment vertical="center"/>
    </xf>
    <xf numFmtId="0" fontId="210" fillId="0" borderId="197" applyNumberFormat="0" applyFill="0" applyAlignment="0" applyProtection="0">
      <alignment vertical="center"/>
    </xf>
    <xf numFmtId="0" fontId="39" fillId="0" borderId="18" applyNumberFormat="0" applyFill="0" applyAlignment="0" applyProtection="0">
      <alignment vertical="center"/>
    </xf>
    <xf numFmtId="0" fontId="210" fillId="0" borderId="197" applyNumberFormat="0" applyFill="0" applyAlignment="0" applyProtection="0">
      <alignment vertical="center"/>
    </xf>
    <xf numFmtId="0" fontId="210" fillId="0" borderId="197" applyNumberFormat="0" applyFill="0" applyAlignment="0" applyProtection="0">
      <alignment vertical="center"/>
    </xf>
    <xf numFmtId="0" fontId="210" fillId="0" borderId="197" applyNumberFormat="0" applyFill="0" applyAlignment="0" applyProtection="0">
      <alignment vertical="center"/>
    </xf>
    <xf numFmtId="0" fontId="210" fillId="0" borderId="197" applyNumberFormat="0" applyFill="0" applyAlignment="0" applyProtection="0">
      <alignment vertical="center"/>
    </xf>
    <xf numFmtId="0" fontId="210" fillId="0" borderId="197" applyNumberFormat="0" applyFill="0" applyAlignment="0" applyProtection="0">
      <alignment vertical="center"/>
    </xf>
    <xf numFmtId="0" fontId="210" fillId="0" borderId="197" applyNumberFormat="0" applyFill="0" applyAlignment="0" applyProtection="0">
      <alignment vertical="center"/>
    </xf>
    <xf numFmtId="0" fontId="210" fillId="0" borderId="197" applyNumberFormat="0" applyFill="0" applyAlignment="0" applyProtection="0">
      <alignment vertical="center"/>
    </xf>
    <xf numFmtId="0" fontId="210" fillId="0" borderId="197" applyNumberFormat="0" applyFill="0" applyAlignment="0" applyProtection="0">
      <alignment vertical="center"/>
    </xf>
    <xf numFmtId="0" fontId="210" fillId="0" borderId="197" applyNumberFormat="0" applyFill="0" applyAlignment="0" applyProtection="0">
      <alignment vertical="center"/>
    </xf>
    <xf numFmtId="0" fontId="210" fillId="0" borderId="197" applyNumberFormat="0" applyFill="0" applyAlignment="0" applyProtection="0">
      <alignment vertical="center"/>
    </xf>
    <xf numFmtId="0" fontId="210" fillId="0" borderId="197" applyNumberFormat="0" applyFill="0" applyAlignment="0" applyProtection="0">
      <alignment vertical="center"/>
    </xf>
    <xf numFmtId="0" fontId="210" fillId="0" borderId="197" applyNumberFormat="0" applyFill="0" applyAlignment="0" applyProtection="0">
      <alignment vertical="center"/>
    </xf>
    <xf numFmtId="0" fontId="212" fillId="0" borderId="0" applyNumberFormat="0" applyFill="0" applyBorder="0" applyAlignment="0" applyProtection="0">
      <alignment vertical="center"/>
    </xf>
    <xf numFmtId="0" fontId="212" fillId="0" borderId="0" applyNumberFormat="0" applyFill="0" applyBorder="0" applyAlignment="0" applyProtection="0">
      <alignment vertical="center"/>
    </xf>
    <xf numFmtId="0" fontId="212" fillId="0" borderId="0" applyNumberFormat="0" applyFill="0" applyBorder="0" applyAlignment="0" applyProtection="0">
      <alignment vertical="center"/>
    </xf>
    <xf numFmtId="0" fontId="212" fillId="0" borderId="0" applyNumberFormat="0" applyFill="0" applyBorder="0" applyAlignment="0" applyProtection="0">
      <alignment vertical="center"/>
    </xf>
    <xf numFmtId="0" fontId="212" fillId="0" borderId="0" applyNumberFormat="0" applyFill="0" applyBorder="0" applyAlignment="0" applyProtection="0">
      <alignment vertical="center"/>
    </xf>
    <xf numFmtId="0" fontId="212" fillId="0" borderId="0" applyNumberFormat="0" applyFill="0" applyBorder="0" applyAlignment="0" applyProtection="0">
      <alignment vertical="center"/>
    </xf>
    <xf numFmtId="0" fontId="212" fillId="0" borderId="0" applyNumberFormat="0" applyFill="0" applyBorder="0" applyAlignment="0" applyProtection="0">
      <alignment vertical="center"/>
    </xf>
    <xf numFmtId="0" fontId="212" fillId="0" borderId="0" applyNumberFormat="0" applyFill="0" applyBorder="0" applyAlignment="0" applyProtection="0">
      <alignment vertical="center"/>
    </xf>
    <xf numFmtId="0" fontId="212" fillId="0" borderId="0" applyNumberFormat="0" applyFill="0" applyBorder="0" applyAlignment="0" applyProtection="0">
      <alignment vertical="center"/>
    </xf>
    <xf numFmtId="0" fontId="212" fillId="0" borderId="0" applyNumberFormat="0" applyFill="0" applyBorder="0" applyAlignment="0" applyProtection="0">
      <alignment vertical="center"/>
    </xf>
    <xf numFmtId="0" fontId="213" fillId="0" borderId="195" applyNumberFormat="0" applyFill="0" applyAlignment="0" applyProtection="0">
      <alignment vertical="center"/>
    </xf>
    <xf numFmtId="0" fontId="213" fillId="0" borderId="195" applyNumberFormat="0" applyFill="0" applyAlignment="0" applyProtection="0">
      <alignment vertical="center"/>
    </xf>
    <xf numFmtId="0" fontId="213" fillId="0" borderId="195" applyNumberFormat="0" applyFill="0" applyAlignment="0" applyProtection="0">
      <alignment vertical="center"/>
    </xf>
    <xf numFmtId="0" fontId="213" fillId="0" borderId="195" applyNumberFormat="0" applyFill="0" applyAlignment="0" applyProtection="0">
      <alignment vertical="center"/>
    </xf>
    <xf numFmtId="0" fontId="213" fillId="0" borderId="195" applyNumberFormat="0" applyFill="0" applyAlignment="0" applyProtection="0">
      <alignment vertical="center"/>
    </xf>
    <xf numFmtId="0" fontId="213" fillId="0" borderId="195" applyNumberFormat="0" applyFill="0" applyAlignment="0" applyProtection="0">
      <alignment vertical="center"/>
    </xf>
    <xf numFmtId="0" fontId="213" fillId="0" borderId="195" applyNumberFormat="0" applyFill="0" applyAlignment="0" applyProtection="0">
      <alignment vertical="center"/>
    </xf>
    <xf numFmtId="0" fontId="213" fillId="0" borderId="195" applyNumberFormat="0" applyFill="0" applyAlignment="0" applyProtection="0">
      <alignment vertical="center"/>
    </xf>
    <xf numFmtId="0" fontId="213" fillId="0" borderId="195" applyNumberFormat="0" applyFill="0" applyAlignment="0" applyProtection="0">
      <alignment vertical="center"/>
    </xf>
    <xf numFmtId="0" fontId="213" fillId="0" borderId="195" applyNumberFormat="0" applyFill="0" applyAlignment="0" applyProtection="0">
      <alignment vertical="center"/>
    </xf>
    <xf numFmtId="0" fontId="213" fillId="0" borderId="195" applyNumberFormat="0" applyFill="0" applyAlignment="0" applyProtection="0">
      <alignment vertical="center"/>
    </xf>
    <xf numFmtId="0" fontId="213" fillId="0" borderId="195" applyNumberFormat="0" applyFill="0" applyAlignment="0" applyProtection="0">
      <alignment vertical="center"/>
    </xf>
    <xf numFmtId="0" fontId="213" fillId="0" borderId="195" applyNumberFormat="0" applyFill="0" applyAlignment="0" applyProtection="0">
      <alignment vertical="center"/>
    </xf>
    <xf numFmtId="0" fontId="213" fillId="0" borderId="195" applyNumberFormat="0" applyFill="0" applyAlignment="0" applyProtection="0">
      <alignment vertical="center"/>
    </xf>
    <xf numFmtId="0" fontId="213" fillId="0" borderId="195" applyNumberFormat="0" applyFill="0" applyAlignment="0" applyProtection="0">
      <alignment vertical="center"/>
    </xf>
    <xf numFmtId="0" fontId="213" fillId="0" borderId="195" applyNumberFormat="0" applyFill="0" applyAlignment="0" applyProtection="0">
      <alignment vertical="center"/>
    </xf>
    <xf numFmtId="0" fontId="213" fillId="0" borderId="195" applyNumberFormat="0" applyFill="0" applyAlignment="0" applyProtection="0">
      <alignment vertical="center"/>
    </xf>
    <xf numFmtId="0" fontId="213" fillId="0" borderId="195" applyNumberFormat="0" applyFill="0" applyAlignment="0" applyProtection="0">
      <alignment vertical="center"/>
    </xf>
    <xf numFmtId="0" fontId="213" fillId="0" borderId="195" applyNumberFormat="0" applyFill="0" applyAlignment="0" applyProtection="0">
      <alignment vertical="center"/>
    </xf>
    <xf numFmtId="0" fontId="213" fillId="0" borderId="195" applyNumberFormat="0" applyFill="0" applyAlignment="0" applyProtection="0">
      <alignment vertical="center"/>
    </xf>
    <xf numFmtId="0" fontId="40" fillId="0" borderId="20" applyNumberFormat="0" applyFill="0" applyAlignment="0" applyProtection="0">
      <alignment vertical="center"/>
    </xf>
    <xf numFmtId="0" fontId="214" fillId="0" borderId="214" applyNumberFormat="0" applyFill="0" applyAlignment="0" applyProtection="0">
      <alignment vertical="center"/>
    </xf>
    <xf numFmtId="0" fontId="213" fillId="0" borderId="195" applyNumberFormat="0" applyFill="0" applyAlignment="0" applyProtection="0">
      <alignment vertical="center"/>
    </xf>
    <xf numFmtId="0" fontId="213" fillId="0" borderId="195" applyNumberFormat="0" applyFill="0" applyAlignment="0" applyProtection="0">
      <alignment vertical="center"/>
    </xf>
    <xf numFmtId="0" fontId="213" fillId="0" borderId="195" applyNumberFormat="0" applyFill="0" applyAlignment="0" applyProtection="0">
      <alignment vertical="center"/>
    </xf>
    <xf numFmtId="0" fontId="213" fillId="0" borderId="195" applyNumberFormat="0" applyFill="0" applyAlignment="0" applyProtection="0">
      <alignment vertical="center"/>
    </xf>
    <xf numFmtId="0" fontId="213" fillId="0" borderId="195" applyNumberFormat="0" applyFill="0" applyAlignment="0" applyProtection="0">
      <alignment vertical="center"/>
    </xf>
    <xf numFmtId="0" fontId="213" fillId="0" borderId="195" applyNumberFormat="0" applyFill="0" applyAlignment="0" applyProtection="0">
      <alignment vertical="center"/>
    </xf>
    <xf numFmtId="0" fontId="213" fillId="0" borderId="195" applyNumberFormat="0" applyFill="0" applyAlignment="0" applyProtection="0">
      <alignment vertical="center"/>
    </xf>
    <xf numFmtId="0" fontId="213" fillId="0" borderId="195" applyNumberFormat="0" applyFill="0" applyAlignment="0" applyProtection="0">
      <alignment vertical="center"/>
    </xf>
    <xf numFmtId="0" fontId="213" fillId="0" borderId="195" applyNumberFormat="0" applyFill="0" applyAlignment="0" applyProtection="0">
      <alignment vertical="center"/>
    </xf>
    <xf numFmtId="0" fontId="213" fillId="0" borderId="195" applyNumberFormat="0" applyFill="0" applyAlignment="0" applyProtection="0">
      <alignment vertical="center"/>
    </xf>
    <xf numFmtId="0" fontId="40" fillId="0" borderId="20" applyNumberFormat="0" applyFill="0" applyAlignment="0" applyProtection="0">
      <alignment vertical="center"/>
    </xf>
    <xf numFmtId="0" fontId="213" fillId="0" borderId="195" applyNumberFormat="0" applyFill="0" applyAlignment="0" applyProtection="0">
      <alignment vertical="center"/>
    </xf>
    <xf numFmtId="0" fontId="213" fillId="0" borderId="195" applyNumberFormat="0" applyFill="0" applyAlignment="0" applyProtection="0">
      <alignment vertical="center"/>
    </xf>
    <xf numFmtId="0" fontId="213" fillId="0" borderId="195" applyNumberFormat="0" applyFill="0" applyAlignment="0" applyProtection="0">
      <alignment vertical="center"/>
    </xf>
    <xf numFmtId="0" fontId="213" fillId="0" borderId="195" applyNumberFormat="0" applyFill="0" applyAlignment="0" applyProtection="0">
      <alignment vertical="center"/>
    </xf>
    <xf numFmtId="0" fontId="213" fillId="0" borderId="195" applyNumberFormat="0" applyFill="0" applyAlignment="0" applyProtection="0">
      <alignment vertical="center"/>
    </xf>
    <xf numFmtId="0" fontId="213" fillId="0" borderId="195" applyNumberFormat="0" applyFill="0" applyAlignment="0" applyProtection="0">
      <alignment vertical="center"/>
    </xf>
    <xf numFmtId="0" fontId="213" fillId="0" borderId="195" applyNumberFormat="0" applyFill="0" applyAlignment="0" applyProtection="0">
      <alignment vertical="center"/>
    </xf>
    <xf numFmtId="0" fontId="213" fillId="0" borderId="195" applyNumberFormat="0" applyFill="0" applyAlignment="0" applyProtection="0">
      <alignment vertical="center"/>
    </xf>
    <xf numFmtId="0" fontId="213" fillId="0" borderId="195" applyNumberFormat="0" applyFill="0" applyAlignment="0" applyProtection="0">
      <alignment vertical="center"/>
    </xf>
    <xf numFmtId="0" fontId="213" fillId="0" borderId="195" applyNumberFormat="0" applyFill="0" applyAlignment="0" applyProtection="0">
      <alignment vertical="center"/>
    </xf>
    <xf numFmtId="0" fontId="213" fillId="0" borderId="195" applyNumberFormat="0" applyFill="0" applyAlignment="0" applyProtection="0">
      <alignment vertical="center"/>
    </xf>
    <xf numFmtId="0" fontId="213" fillId="0" borderId="195" applyNumberFormat="0" applyFill="0" applyAlignment="0" applyProtection="0">
      <alignment vertical="center"/>
    </xf>
    <xf numFmtId="0" fontId="212" fillId="0" borderId="0" applyNumberFormat="0" applyFill="0" applyBorder="0" applyAlignment="0" applyProtection="0">
      <alignment vertical="center"/>
    </xf>
    <xf numFmtId="0" fontId="212" fillId="0" borderId="0" applyNumberFormat="0" applyFill="0" applyBorder="0" applyAlignment="0" applyProtection="0">
      <alignment vertical="center"/>
    </xf>
    <xf numFmtId="0" fontId="212" fillId="0" borderId="0" applyNumberFormat="0" applyFill="0" applyBorder="0" applyAlignment="0" applyProtection="0">
      <alignment vertical="center"/>
    </xf>
    <xf numFmtId="0" fontId="212" fillId="0" borderId="0" applyNumberFormat="0" applyFill="0" applyBorder="0" applyAlignment="0" applyProtection="0">
      <alignment vertical="center"/>
    </xf>
    <xf numFmtId="0" fontId="212" fillId="0" borderId="0" applyNumberFormat="0" applyFill="0" applyBorder="0" applyAlignment="0" applyProtection="0">
      <alignment vertical="center"/>
    </xf>
    <xf numFmtId="0" fontId="212" fillId="0" borderId="0" applyNumberFormat="0" applyFill="0" applyBorder="0" applyAlignment="0" applyProtection="0">
      <alignment vertical="center"/>
    </xf>
    <xf numFmtId="0" fontId="212" fillId="0" borderId="0" applyNumberFormat="0" applyFill="0" applyBorder="0" applyAlignment="0" applyProtection="0">
      <alignment vertical="center"/>
    </xf>
    <xf numFmtId="0" fontId="212" fillId="0" borderId="0" applyNumberFormat="0" applyFill="0" applyBorder="0" applyAlignment="0" applyProtection="0">
      <alignment vertical="center"/>
    </xf>
    <xf numFmtId="0" fontId="212" fillId="0" borderId="0" applyNumberFormat="0" applyFill="0" applyBorder="0" applyAlignment="0" applyProtection="0">
      <alignment vertical="center"/>
    </xf>
    <xf numFmtId="0" fontId="212" fillId="0" borderId="0" applyNumberFormat="0" applyFill="0" applyBorder="0" applyAlignment="0" applyProtection="0">
      <alignment vertical="center"/>
    </xf>
    <xf numFmtId="0" fontId="215" fillId="0" borderId="198" applyNumberFormat="0" applyFill="0" applyAlignment="0" applyProtection="0">
      <alignment vertical="center"/>
    </xf>
    <xf numFmtId="0" fontId="215" fillId="0" borderId="198" applyNumberFormat="0" applyFill="0" applyAlignment="0" applyProtection="0">
      <alignment vertical="center"/>
    </xf>
    <xf numFmtId="0" fontId="215" fillId="0" borderId="198" applyNumberFormat="0" applyFill="0" applyAlignment="0" applyProtection="0">
      <alignment vertical="center"/>
    </xf>
    <xf numFmtId="0" fontId="215" fillId="0" borderId="198" applyNumberFormat="0" applyFill="0" applyAlignment="0" applyProtection="0">
      <alignment vertical="center"/>
    </xf>
    <xf numFmtId="0" fontId="215" fillId="0" borderId="198" applyNumberFormat="0" applyFill="0" applyAlignment="0" applyProtection="0">
      <alignment vertical="center"/>
    </xf>
    <xf numFmtId="0" fontId="215" fillId="0" borderId="198" applyNumberFormat="0" applyFill="0" applyAlignment="0" applyProtection="0">
      <alignment vertical="center"/>
    </xf>
    <xf numFmtId="0" fontId="215" fillId="0" borderId="198" applyNumberFormat="0" applyFill="0" applyAlignment="0" applyProtection="0">
      <alignment vertical="center"/>
    </xf>
    <xf numFmtId="0" fontId="215" fillId="0" borderId="198" applyNumberFormat="0" applyFill="0" applyAlignment="0" applyProtection="0">
      <alignment vertical="center"/>
    </xf>
    <xf numFmtId="0" fontId="215" fillId="0" borderId="198" applyNumberFormat="0" applyFill="0" applyAlignment="0" applyProtection="0">
      <alignment vertical="center"/>
    </xf>
    <xf numFmtId="0" fontId="215" fillId="0" borderId="198" applyNumberFormat="0" applyFill="0" applyAlignment="0" applyProtection="0">
      <alignment vertical="center"/>
    </xf>
    <xf numFmtId="0" fontId="41" fillId="0" borderId="21" applyNumberFormat="0" applyFill="0" applyAlignment="0" applyProtection="0">
      <alignment vertical="center"/>
    </xf>
    <xf numFmtId="0" fontId="215" fillId="0" borderId="198" applyNumberFormat="0" applyFill="0" applyAlignment="0" applyProtection="0">
      <alignment vertical="center"/>
    </xf>
    <xf numFmtId="0" fontId="215" fillId="0" borderId="198" applyNumberFormat="0" applyFill="0" applyAlignment="0" applyProtection="0">
      <alignment vertical="center"/>
    </xf>
    <xf numFmtId="0" fontId="215" fillId="0" borderId="198" applyNumberFormat="0" applyFill="0" applyAlignment="0" applyProtection="0">
      <alignment vertical="center"/>
    </xf>
    <xf numFmtId="0" fontId="215" fillId="0" borderId="198" applyNumberFormat="0" applyFill="0" applyAlignment="0" applyProtection="0">
      <alignment vertical="center"/>
    </xf>
    <xf numFmtId="0" fontId="215" fillId="0" borderId="198" applyNumberFormat="0" applyFill="0" applyAlignment="0" applyProtection="0">
      <alignment vertical="center"/>
    </xf>
    <xf numFmtId="0" fontId="215" fillId="0" borderId="198" applyNumberFormat="0" applyFill="0" applyAlignment="0" applyProtection="0">
      <alignment vertical="center"/>
    </xf>
    <xf numFmtId="0" fontId="215" fillId="0" borderId="198" applyNumberFormat="0" applyFill="0" applyAlignment="0" applyProtection="0">
      <alignment vertical="center"/>
    </xf>
    <xf numFmtId="0" fontId="215" fillId="0" borderId="198" applyNumberFormat="0" applyFill="0" applyAlignment="0" applyProtection="0">
      <alignment vertical="center"/>
    </xf>
    <xf numFmtId="0" fontId="215" fillId="0" borderId="198" applyNumberFormat="0" applyFill="0" applyAlignment="0" applyProtection="0">
      <alignment vertical="center"/>
    </xf>
    <xf numFmtId="0" fontId="215" fillId="0" borderId="198" applyNumberFormat="0" applyFill="0" applyAlignment="0" applyProtection="0">
      <alignment vertical="center"/>
    </xf>
    <xf numFmtId="0" fontId="215" fillId="0" borderId="198" applyNumberFormat="0" applyFill="0" applyAlignment="0" applyProtection="0">
      <alignment vertical="center"/>
    </xf>
    <xf numFmtId="0" fontId="41" fillId="0" borderId="21" applyNumberFormat="0" applyFill="0" applyAlignment="0" applyProtection="0">
      <alignment vertical="center"/>
    </xf>
    <xf numFmtId="0" fontId="216" fillId="0" borderId="215" applyNumberFormat="0" applyFill="0" applyAlignment="0" applyProtection="0">
      <alignment vertical="center"/>
    </xf>
    <xf numFmtId="0" fontId="215" fillId="0" borderId="198" applyNumberFormat="0" applyFill="0" applyAlignment="0" applyProtection="0">
      <alignment vertical="center"/>
    </xf>
    <xf numFmtId="0" fontId="215" fillId="0" borderId="198" applyNumberFormat="0" applyFill="0" applyAlignment="0" applyProtection="0">
      <alignment vertical="center"/>
    </xf>
    <xf numFmtId="0" fontId="215" fillId="0" borderId="198" applyNumberFormat="0" applyFill="0" applyAlignment="0" applyProtection="0">
      <alignment vertical="center"/>
    </xf>
    <xf numFmtId="0" fontId="215" fillId="0" borderId="198" applyNumberFormat="0" applyFill="0" applyAlignment="0" applyProtection="0">
      <alignment vertical="center"/>
    </xf>
    <xf numFmtId="0" fontId="215" fillId="0" borderId="198" applyNumberFormat="0" applyFill="0" applyAlignment="0" applyProtection="0">
      <alignment vertical="center"/>
    </xf>
    <xf numFmtId="0" fontId="215" fillId="0" borderId="198" applyNumberFormat="0" applyFill="0" applyAlignment="0" applyProtection="0">
      <alignment vertical="center"/>
    </xf>
    <xf numFmtId="0" fontId="215" fillId="0" borderId="198" applyNumberFormat="0" applyFill="0" applyAlignment="0" applyProtection="0">
      <alignment vertical="center"/>
    </xf>
    <xf numFmtId="0" fontId="215" fillId="0" borderId="198" applyNumberFormat="0" applyFill="0" applyAlignment="0" applyProtection="0">
      <alignment vertical="center"/>
    </xf>
    <xf numFmtId="0" fontId="215" fillId="0" borderId="198" applyNumberFormat="0" applyFill="0" applyAlignment="0" applyProtection="0">
      <alignment vertical="center"/>
    </xf>
    <xf numFmtId="0" fontId="215" fillId="0" borderId="198" applyNumberFormat="0" applyFill="0" applyAlignment="0" applyProtection="0">
      <alignment vertical="center"/>
    </xf>
    <xf numFmtId="0" fontId="41" fillId="0" borderId="21" applyNumberFormat="0" applyFill="0" applyAlignment="0" applyProtection="0">
      <alignment vertical="center"/>
    </xf>
    <xf numFmtId="0" fontId="215" fillId="0" borderId="198" applyNumberFormat="0" applyFill="0" applyAlignment="0" applyProtection="0">
      <alignment vertical="center"/>
    </xf>
    <xf numFmtId="0" fontId="215" fillId="0" borderId="198" applyNumberFormat="0" applyFill="0" applyAlignment="0" applyProtection="0">
      <alignment vertical="center"/>
    </xf>
    <xf numFmtId="0" fontId="215" fillId="0" borderId="198" applyNumberFormat="0" applyFill="0" applyAlignment="0" applyProtection="0">
      <alignment vertical="center"/>
    </xf>
    <xf numFmtId="0" fontId="215" fillId="0" borderId="198" applyNumberFormat="0" applyFill="0" applyAlignment="0" applyProtection="0">
      <alignment vertical="center"/>
    </xf>
    <xf numFmtId="0" fontId="215" fillId="0" borderId="198" applyNumberFormat="0" applyFill="0" applyAlignment="0" applyProtection="0">
      <alignment vertical="center"/>
    </xf>
    <xf numFmtId="0" fontId="215" fillId="0" borderId="198" applyNumberFormat="0" applyFill="0" applyAlignment="0" applyProtection="0">
      <alignment vertical="center"/>
    </xf>
    <xf numFmtId="0" fontId="215" fillId="0" borderId="198" applyNumberFormat="0" applyFill="0" applyAlignment="0" applyProtection="0">
      <alignment vertical="center"/>
    </xf>
    <xf numFmtId="0" fontId="215" fillId="0" borderId="198" applyNumberFormat="0" applyFill="0" applyAlignment="0" applyProtection="0">
      <alignment vertical="center"/>
    </xf>
    <xf numFmtId="0" fontId="215" fillId="0" borderId="198" applyNumberFormat="0" applyFill="0" applyAlignment="0" applyProtection="0">
      <alignment vertical="center"/>
    </xf>
    <xf numFmtId="0" fontId="215" fillId="0" borderId="198" applyNumberFormat="0" applyFill="0" applyAlignment="0" applyProtection="0">
      <alignment vertical="center"/>
    </xf>
    <xf numFmtId="0" fontId="215" fillId="0" borderId="198" applyNumberFormat="0" applyFill="0" applyAlignment="0" applyProtection="0">
      <alignment vertical="center"/>
    </xf>
    <xf numFmtId="0" fontId="215" fillId="0" borderId="198" applyNumberFormat="0" applyFill="0" applyAlignment="0" applyProtection="0">
      <alignment vertical="center"/>
    </xf>
    <xf numFmtId="0" fontId="212" fillId="0" borderId="0" applyNumberFormat="0" applyFill="0" applyBorder="0" applyAlignment="0" applyProtection="0">
      <alignment vertical="center"/>
    </xf>
    <xf numFmtId="0" fontId="212" fillId="0" borderId="0" applyNumberFormat="0" applyFill="0" applyBorder="0" applyAlignment="0" applyProtection="0">
      <alignment vertical="center"/>
    </xf>
    <xf numFmtId="0" fontId="212" fillId="0" borderId="0" applyNumberFormat="0" applyFill="0" applyBorder="0" applyAlignment="0" applyProtection="0">
      <alignment vertical="center"/>
    </xf>
    <xf numFmtId="0" fontId="212" fillId="0" borderId="0" applyNumberFormat="0" applyFill="0" applyBorder="0" applyAlignment="0" applyProtection="0">
      <alignment vertical="center"/>
    </xf>
    <xf numFmtId="0" fontId="212" fillId="0" borderId="0" applyNumberFormat="0" applyFill="0" applyBorder="0" applyAlignment="0" applyProtection="0">
      <alignment vertical="center"/>
    </xf>
    <xf numFmtId="0" fontId="212" fillId="0" borderId="0" applyNumberFormat="0" applyFill="0" applyBorder="0" applyAlignment="0" applyProtection="0">
      <alignment vertical="center"/>
    </xf>
    <xf numFmtId="0" fontId="212" fillId="0" borderId="0" applyNumberFormat="0" applyFill="0" applyBorder="0" applyAlignment="0" applyProtection="0">
      <alignment vertical="center"/>
    </xf>
    <xf numFmtId="0" fontId="212" fillId="0" borderId="0" applyNumberFormat="0" applyFill="0" applyBorder="0" applyAlignment="0" applyProtection="0">
      <alignment vertical="center"/>
    </xf>
    <xf numFmtId="0" fontId="212" fillId="0" borderId="0" applyNumberFormat="0" applyFill="0" applyBorder="0" applyAlignment="0" applyProtection="0">
      <alignment vertical="center"/>
    </xf>
    <xf numFmtId="0" fontId="212" fillId="0" borderId="0" applyNumberFormat="0" applyFill="0" applyBorder="0" applyAlignment="0" applyProtection="0">
      <alignment vertical="center"/>
    </xf>
    <xf numFmtId="0" fontId="215" fillId="0" borderId="0" applyNumberFormat="0" applyFill="0" applyBorder="0" applyAlignment="0" applyProtection="0">
      <alignment vertical="center"/>
    </xf>
    <xf numFmtId="0" fontId="215" fillId="0" borderId="0" applyNumberFormat="0" applyFill="0" applyBorder="0" applyAlignment="0" applyProtection="0">
      <alignment vertical="center"/>
    </xf>
    <xf numFmtId="0" fontId="215" fillId="0" borderId="0" applyNumberFormat="0" applyFill="0" applyBorder="0" applyAlignment="0" applyProtection="0">
      <alignment vertical="center"/>
    </xf>
    <xf numFmtId="0" fontId="215" fillId="0" borderId="0" applyNumberFormat="0" applyFill="0" applyBorder="0" applyAlignment="0" applyProtection="0">
      <alignment vertical="center"/>
    </xf>
    <xf numFmtId="0" fontId="215" fillId="0" borderId="0" applyNumberFormat="0" applyFill="0" applyBorder="0" applyAlignment="0" applyProtection="0">
      <alignment vertical="center"/>
    </xf>
    <xf numFmtId="0" fontId="215" fillId="0" borderId="0" applyNumberFormat="0" applyFill="0" applyBorder="0" applyAlignment="0" applyProtection="0">
      <alignment vertical="center"/>
    </xf>
    <xf numFmtId="0" fontId="215" fillId="0" borderId="0" applyNumberFormat="0" applyFill="0" applyBorder="0" applyAlignment="0" applyProtection="0">
      <alignment vertical="center"/>
    </xf>
    <xf numFmtId="0" fontId="215" fillId="0" borderId="0" applyNumberFormat="0" applyFill="0" applyBorder="0" applyAlignment="0" applyProtection="0">
      <alignment vertical="center"/>
    </xf>
    <xf numFmtId="0" fontId="215" fillId="0" borderId="0" applyNumberFormat="0" applyFill="0" applyBorder="0" applyAlignment="0" applyProtection="0">
      <alignment vertical="center"/>
    </xf>
    <xf numFmtId="0" fontId="215" fillId="0" borderId="0" applyNumberFormat="0" applyFill="0" applyBorder="0" applyAlignment="0" applyProtection="0">
      <alignment vertical="center"/>
    </xf>
    <xf numFmtId="0" fontId="215" fillId="0" borderId="0" applyNumberFormat="0" applyFill="0" applyBorder="0" applyAlignment="0" applyProtection="0">
      <alignment vertical="center"/>
    </xf>
    <xf numFmtId="0" fontId="215" fillId="0" borderId="0" applyNumberFormat="0" applyFill="0" applyBorder="0" applyAlignment="0" applyProtection="0">
      <alignment vertical="center"/>
    </xf>
    <xf numFmtId="0" fontId="215" fillId="0" borderId="0" applyNumberFormat="0" applyFill="0" applyBorder="0" applyAlignment="0" applyProtection="0">
      <alignment vertical="center"/>
    </xf>
    <xf numFmtId="0" fontId="215" fillId="0" borderId="0" applyNumberFormat="0" applyFill="0" applyBorder="0" applyAlignment="0" applyProtection="0">
      <alignment vertical="center"/>
    </xf>
    <xf numFmtId="0" fontId="215" fillId="0" borderId="0" applyNumberFormat="0" applyFill="0" applyBorder="0" applyAlignment="0" applyProtection="0">
      <alignment vertical="center"/>
    </xf>
    <xf numFmtId="0" fontId="215" fillId="0" borderId="0" applyNumberFormat="0" applyFill="0" applyBorder="0" applyAlignment="0" applyProtection="0">
      <alignment vertical="center"/>
    </xf>
    <xf numFmtId="0" fontId="215" fillId="0" borderId="0" applyNumberFormat="0" applyFill="0" applyBorder="0" applyAlignment="0" applyProtection="0">
      <alignment vertical="center"/>
    </xf>
    <xf numFmtId="0" fontId="215" fillId="0" borderId="0" applyNumberFormat="0" applyFill="0" applyBorder="0" applyAlignment="0" applyProtection="0">
      <alignment vertical="center"/>
    </xf>
    <xf numFmtId="0" fontId="215" fillId="0" borderId="0" applyNumberFormat="0" applyFill="0" applyBorder="0" applyAlignment="0" applyProtection="0">
      <alignment vertical="center"/>
    </xf>
    <xf numFmtId="0" fontId="215" fillId="0" borderId="0" applyNumberFormat="0" applyFill="0" applyBorder="0" applyAlignment="0" applyProtection="0">
      <alignment vertical="center"/>
    </xf>
    <xf numFmtId="0" fontId="41" fillId="0" borderId="0" applyNumberFormat="0" applyFill="0" applyBorder="0" applyAlignment="0" applyProtection="0">
      <alignment vertical="center"/>
    </xf>
    <xf numFmtId="0" fontId="216" fillId="0" borderId="0" applyNumberFormat="0" applyFill="0" applyBorder="0" applyAlignment="0" applyProtection="0">
      <alignment vertical="center"/>
    </xf>
    <xf numFmtId="0" fontId="215" fillId="0" borderId="0" applyNumberFormat="0" applyFill="0" applyBorder="0" applyAlignment="0" applyProtection="0">
      <alignment vertical="center"/>
    </xf>
    <xf numFmtId="0" fontId="215" fillId="0" borderId="0" applyNumberFormat="0" applyFill="0" applyBorder="0" applyAlignment="0" applyProtection="0">
      <alignment vertical="center"/>
    </xf>
    <xf numFmtId="0" fontId="215" fillId="0" borderId="0" applyNumberFormat="0" applyFill="0" applyBorder="0" applyAlignment="0" applyProtection="0">
      <alignment vertical="center"/>
    </xf>
    <xf numFmtId="0" fontId="215" fillId="0" borderId="0" applyNumberFormat="0" applyFill="0" applyBorder="0" applyAlignment="0" applyProtection="0">
      <alignment vertical="center"/>
    </xf>
    <xf numFmtId="0" fontId="215" fillId="0" borderId="0" applyNumberFormat="0" applyFill="0" applyBorder="0" applyAlignment="0" applyProtection="0">
      <alignment vertical="center"/>
    </xf>
    <xf numFmtId="0" fontId="215" fillId="0" borderId="0" applyNumberFormat="0" applyFill="0" applyBorder="0" applyAlignment="0" applyProtection="0">
      <alignment vertical="center"/>
    </xf>
    <xf numFmtId="0" fontId="215" fillId="0" borderId="0" applyNumberFormat="0" applyFill="0" applyBorder="0" applyAlignment="0" applyProtection="0">
      <alignment vertical="center"/>
    </xf>
    <xf numFmtId="0" fontId="215" fillId="0" borderId="0" applyNumberFormat="0" applyFill="0" applyBorder="0" applyAlignment="0" applyProtection="0">
      <alignment vertical="center"/>
    </xf>
    <xf numFmtId="0" fontId="215" fillId="0" borderId="0" applyNumberFormat="0" applyFill="0" applyBorder="0" applyAlignment="0" applyProtection="0">
      <alignment vertical="center"/>
    </xf>
    <xf numFmtId="0" fontId="215" fillId="0" borderId="0" applyNumberFormat="0" applyFill="0" applyBorder="0" applyAlignment="0" applyProtection="0">
      <alignment vertical="center"/>
    </xf>
    <xf numFmtId="0" fontId="41" fillId="0" borderId="0" applyNumberFormat="0" applyFill="0" applyBorder="0" applyAlignment="0" applyProtection="0">
      <alignment vertical="center"/>
    </xf>
    <xf numFmtId="0" fontId="215" fillId="0" borderId="0" applyNumberFormat="0" applyFill="0" applyBorder="0" applyAlignment="0" applyProtection="0">
      <alignment vertical="center"/>
    </xf>
    <xf numFmtId="0" fontId="215" fillId="0" borderId="0" applyNumberFormat="0" applyFill="0" applyBorder="0" applyAlignment="0" applyProtection="0">
      <alignment vertical="center"/>
    </xf>
    <xf numFmtId="0" fontId="215" fillId="0" borderId="0" applyNumberFormat="0" applyFill="0" applyBorder="0" applyAlignment="0" applyProtection="0">
      <alignment vertical="center"/>
    </xf>
    <xf numFmtId="0" fontId="215" fillId="0" borderId="0" applyNumberFormat="0" applyFill="0" applyBorder="0" applyAlignment="0" applyProtection="0">
      <alignment vertical="center"/>
    </xf>
    <xf numFmtId="0" fontId="215" fillId="0" borderId="0" applyNumberFormat="0" applyFill="0" applyBorder="0" applyAlignment="0" applyProtection="0">
      <alignment vertical="center"/>
    </xf>
    <xf numFmtId="0" fontId="215" fillId="0" borderId="0" applyNumberFormat="0" applyFill="0" applyBorder="0" applyAlignment="0" applyProtection="0">
      <alignment vertical="center"/>
    </xf>
    <xf numFmtId="0" fontId="215" fillId="0" borderId="0" applyNumberFormat="0" applyFill="0" applyBorder="0" applyAlignment="0" applyProtection="0">
      <alignment vertical="center"/>
    </xf>
    <xf numFmtId="0" fontId="215" fillId="0" borderId="0" applyNumberFormat="0" applyFill="0" applyBorder="0" applyAlignment="0" applyProtection="0">
      <alignment vertical="center"/>
    </xf>
    <xf numFmtId="0" fontId="215" fillId="0" borderId="0" applyNumberFormat="0" applyFill="0" applyBorder="0" applyAlignment="0" applyProtection="0">
      <alignment vertical="center"/>
    </xf>
    <xf numFmtId="0" fontId="215" fillId="0" borderId="0" applyNumberFormat="0" applyFill="0" applyBorder="0" applyAlignment="0" applyProtection="0">
      <alignment vertical="center"/>
    </xf>
    <xf numFmtId="0" fontId="215" fillId="0" borderId="0" applyNumberFormat="0" applyFill="0" applyBorder="0" applyAlignment="0" applyProtection="0">
      <alignment vertical="center"/>
    </xf>
    <xf numFmtId="0" fontId="215" fillId="0" borderId="0" applyNumberFormat="0" applyFill="0" applyBorder="0" applyAlignment="0" applyProtection="0">
      <alignment vertical="center"/>
    </xf>
    <xf numFmtId="0" fontId="212" fillId="0" borderId="0" applyNumberFormat="0" applyFill="0" applyBorder="0" applyAlignment="0" applyProtection="0">
      <alignment vertical="center"/>
    </xf>
    <xf numFmtId="0" fontId="212" fillId="0" borderId="0" applyNumberFormat="0" applyFill="0" applyBorder="0" applyAlignment="0" applyProtection="0">
      <alignment vertical="center"/>
    </xf>
    <xf numFmtId="0" fontId="212" fillId="0" borderId="0" applyNumberFormat="0" applyFill="0" applyBorder="0" applyAlignment="0" applyProtection="0">
      <alignment vertical="center"/>
    </xf>
    <xf numFmtId="0" fontId="212" fillId="0" borderId="0" applyNumberFormat="0" applyFill="0" applyBorder="0" applyAlignment="0" applyProtection="0">
      <alignment vertical="center"/>
    </xf>
    <xf numFmtId="0" fontId="212" fillId="0" borderId="0" applyNumberFormat="0" applyFill="0" applyBorder="0" applyAlignment="0" applyProtection="0">
      <alignment vertical="center"/>
    </xf>
    <xf numFmtId="0" fontId="212" fillId="0" borderId="0" applyNumberFormat="0" applyFill="0" applyBorder="0" applyAlignment="0" applyProtection="0">
      <alignment vertical="center"/>
    </xf>
    <xf numFmtId="0" fontId="212" fillId="0" borderId="0" applyNumberFormat="0" applyFill="0" applyBorder="0" applyAlignment="0" applyProtection="0">
      <alignment vertical="center"/>
    </xf>
    <xf numFmtId="0" fontId="212" fillId="0" borderId="0" applyNumberFormat="0" applyFill="0" applyBorder="0" applyAlignment="0" applyProtection="0">
      <alignment vertical="center"/>
    </xf>
    <xf numFmtId="0" fontId="212" fillId="0" borderId="0" applyNumberFormat="0" applyFill="0" applyBorder="0" applyAlignment="0" applyProtection="0">
      <alignment vertical="center"/>
    </xf>
    <xf numFmtId="0" fontId="38" fillId="0" borderId="0" applyNumberFormat="0" applyFill="0" applyBorder="0" applyAlignment="0" applyProtection="0">
      <alignment vertical="center"/>
    </xf>
    <xf numFmtId="0" fontId="217" fillId="0" borderId="0" applyNumberFormat="0" applyFill="0" applyBorder="0" applyAlignment="0" applyProtection="0">
      <alignment vertical="center"/>
    </xf>
    <xf numFmtId="0" fontId="38" fillId="0" borderId="0" applyNumberFormat="0" applyFill="0" applyBorder="0" applyAlignment="0" applyProtection="0">
      <alignment vertical="center"/>
    </xf>
    <xf numFmtId="0" fontId="212" fillId="0" borderId="0" applyNumberFormat="0" applyFill="0" applyBorder="0" applyAlignment="0" applyProtection="0">
      <alignment vertical="center"/>
    </xf>
    <xf numFmtId="0" fontId="212" fillId="0" borderId="0" applyNumberFormat="0" applyFill="0" applyBorder="0" applyAlignment="0" applyProtection="0">
      <alignment vertical="center"/>
    </xf>
    <xf numFmtId="0" fontId="212" fillId="0" borderId="0" applyNumberFormat="0" applyFill="0" applyBorder="0" applyAlignment="0" applyProtection="0">
      <alignment vertical="center"/>
    </xf>
    <xf numFmtId="0" fontId="15" fillId="0" borderId="0"/>
    <xf numFmtId="0" fontId="218" fillId="0" borderId="0"/>
    <xf numFmtId="0" fontId="219" fillId="66" borderId="0" applyNumberFormat="0" applyBorder="0" applyAlignment="0" applyProtection="0">
      <alignment vertical="center"/>
    </xf>
    <xf numFmtId="0" fontId="219" fillId="66" borderId="0" applyNumberFormat="0" applyBorder="0" applyAlignment="0" applyProtection="0">
      <alignment vertical="center"/>
    </xf>
    <xf numFmtId="0" fontId="219" fillId="66" borderId="0" applyNumberFormat="0" applyBorder="0" applyAlignment="0" applyProtection="0">
      <alignment vertical="center"/>
    </xf>
    <xf numFmtId="0" fontId="219" fillId="66" borderId="0" applyNumberFormat="0" applyBorder="0" applyAlignment="0" applyProtection="0">
      <alignment vertical="center"/>
    </xf>
    <xf numFmtId="0" fontId="219" fillId="66" borderId="0" applyNumberFormat="0" applyBorder="0" applyAlignment="0" applyProtection="0">
      <alignment vertical="center"/>
    </xf>
    <xf numFmtId="0" fontId="219" fillId="66" borderId="0" applyNumberFormat="0" applyBorder="0" applyAlignment="0" applyProtection="0">
      <alignment vertical="center"/>
    </xf>
    <xf numFmtId="0" fontId="219" fillId="66" borderId="0" applyNumberFormat="0" applyBorder="0" applyAlignment="0" applyProtection="0">
      <alignment vertical="center"/>
    </xf>
    <xf numFmtId="0" fontId="219" fillId="66" borderId="0" applyNumberFormat="0" applyBorder="0" applyAlignment="0" applyProtection="0">
      <alignment vertical="center"/>
    </xf>
    <xf numFmtId="0" fontId="219" fillId="66" borderId="0" applyNumberFormat="0" applyBorder="0" applyAlignment="0" applyProtection="0">
      <alignment vertical="center"/>
    </xf>
    <xf numFmtId="0" fontId="219" fillId="66" borderId="0" applyNumberFormat="0" applyBorder="0" applyAlignment="0" applyProtection="0">
      <alignment vertical="center"/>
    </xf>
    <xf numFmtId="0" fontId="219" fillId="66" borderId="0" applyNumberFormat="0" applyBorder="0" applyAlignment="0" applyProtection="0">
      <alignment vertical="center"/>
    </xf>
    <xf numFmtId="0" fontId="219" fillId="66" borderId="0" applyNumberFormat="0" applyBorder="0" applyAlignment="0" applyProtection="0">
      <alignment vertical="center"/>
    </xf>
    <xf numFmtId="0" fontId="219" fillId="66" borderId="0" applyNumberFormat="0" applyBorder="0" applyAlignment="0" applyProtection="0">
      <alignment vertical="center"/>
    </xf>
    <xf numFmtId="0" fontId="219" fillId="66" borderId="0" applyNumberFormat="0" applyBorder="0" applyAlignment="0" applyProtection="0">
      <alignment vertical="center"/>
    </xf>
    <xf numFmtId="0" fontId="219" fillId="66" borderId="0" applyNumberFormat="0" applyBorder="0" applyAlignment="0" applyProtection="0">
      <alignment vertical="center"/>
    </xf>
    <xf numFmtId="0" fontId="219" fillId="66" borderId="0" applyNumberFormat="0" applyBorder="0" applyAlignment="0" applyProtection="0">
      <alignment vertical="center"/>
    </xf>
    <xf numFmtId="0" fontId="219" fillId="66" borderId="0" applyNumberFormat="0" applyBorder="0" applyAlignment="0" applyProtection="0">
      <alignment vertical="center"/>
    </xf>
    <xf numFmtId="0" fontId="219" fillId="66" borderId="0" applyNumberFormat="0" applyBorder="0" applyAlignment="0" applyProtection="0">
      <alignment vertical="center"/>
    </xf>
    <xf numFmtId="0" fontId="219" fillId="66" borderId="0" applyNumberFormat="0" applyBorder="0" applyAlignment="0" applyProtection="0">
      <alignment vertical="center"/>
    </xf>
    <xf numFmtId="0" fontId="219" fillId="66" borderId="0" applyNumberFormat="0" applyBorder="0" applyAlignment="0" applyProtection="0">
      <alignment vertical="center"/>
    </xf>
    <xf numFmtId="0" fontId="42" fillId="4" borderId="0" applyNumberFormat="0" applyBorder="0" applyAlignment="0" applyProtection="0">
      <alignment vertical="center"/>
    </xf>
    <xf numFmtId="0" fontId="42" fillId="6" borderId="0" applyNumberFormat="0" applyBorder="0" applyAlignment="0" applyProtection="0">
      <alignment vertical="center"/>
    </xf>
    <xf numFmtId="0" fontId="219" fillId="66" borderId="0" applyNumberFormat="0" applyBorder="0" applyAlignment="0" applyProtection="0">
      <alignment vertical="center"/>
    </xf>
    <xf numFmtId="0" fontId="219" fillId="66" borderId="0" applyNumberFormat="0" applyBorder="0" applyAlignment="0" applyProtection="0">
      <alignment vertical="center"/>
    </xf>
    <xf numFmtId="0" fontId="219" fillId="66" borderId="0" applyNumberFormat="0" applyBorder="0" applyAlignment="0" applyProtection="0">
      <alignment vertical="center"/>
    </xf>
    <xf numFmtId="0" fontId="219" fillId="66" borderId="0" applyNumberFormat="0" applyBorder="0" applyAlignment="0" applyProtection="0">
      <alignment vertical="center"/>
    </xf>
    <xf numFmtId="0" fontId="219" fillId="66" borderId="0" applyNumberFormat="0" applyBorder="0" applyAlignment="0" applyProtection="0">
      <alignment vertical="center"/>
    </xf>
    <xf numFmtId="0" fontId="219" fillId="66" borderId="0" applyNumberFormat="0" applyBorder="0" applyAlignment="0" applyProtection="0">
      <alignment vertical="center"/>
    </xf>
    <xf numFmtId="0" fontId="219" fillId="66" borderId="0" applyNumberFormat="0" applyBorder="0" applyAlignment="0" applyProtection="0">
      <alignment vertical="center"/>
    </xf>
    <xf numFmtId="0" fontId="219" fillId="66" borderId="0" applyNumberFormat="0" applyBorder="0" applyAlignment="0" applyProtection="0">
      <alignment vertical="center"/>
    </xf>
    <xf numFmtId="0" fontId="219" fillId="66" borderId="0" applyNumberFormat="0" applyBorder="0" applyAlignment="0" applyProtection="0">
      <alignment vertical="center"/>
    </xf>
    <xf numFmtId="0" fontId="219" fillId="66" borderId="0" applyNumberFormat="0" applyBorder="0" applyAlignment="0" applyProtection="0">
      <alignment vertical="center"/>
    </xf>
    <xf numFmtId="0" fontId="42" fillId="4" borderId="0" applyNumberFormat="0" applyBorder="0" applyAlignment="0" applyProtection="0">
      <alignment vertical="center"/>
    </xf>
    <xf numFmtId="0" fontId="219" fillId="66" borderId="0" applyNumberFormat="0" applyBorder="0" applyAlignment="0" applyProtection="0">
      <alignment vertical="center"/>
    </xf>
    <xf numFmtId="0" fontId="219" fillId="66" borderId="0" applyNumberFormat="0" applyBorder="0" applyAlignment="0" applyProtection="0">
      <alignment vertical="center"/>
    </xf>
    <xf numFmtId="0" fontId="219" fillId="66" borderId="0" applyNumberFormat="0" applyBorder="0" applyAlignment="0" applyProtection="0">
      <alignment vertical="center"/>
    </xf>
    <xf numFmtId="0" fontId="219" fillId="66" borderId="0" applyNumberFormat="0" applyBorder="0" applyAlignment="0" applyProtection="0">
      <alignment vertical="center"/>
    </xf>
    <xf numFmtId="0" fontId="219" fillId="66" borderId="0" applyNumberFormat="0" applyBorder="0" applyAlignment="0" applyProtection="0">
      <alignment vertical="center"/>
    </xf>
    <xf numFmtId="0" fontId="219" fillId="66" borderId="0" applyNumberFormat="0" applyBorder="0" applyAlignment="0" applyProtection="0">
      <alignment vertical="center"/>
    </xf>
    <xf numFmtId="0" fontId="219" fillId="66" borderId="0" applyNumberFormat="0" applyBorder="0" applyAlignment="0" applyProtection="0">
      <alignment vertical="center"/>
    </xf>
    <xf numFmtId="0" fontId="219" fillId="66" borderId="0" applyNumberFormat="0" applyBorder="0" applyAlignment="0" applyProtection="0">
      <alignment vertical="center"/>
    </xf>
    <xf numFmtId="0" fontId="219" fillId="66" borderId="0" applyNumberFormat="0" applyBorder="0" applyAlignment="0" applyProtection="0">
      <alignment vertical="center"/>
    </xf>
    <xf numFmtId="0" fontId="219" fillId="66" borderId="0" applyNumberFormat="0" applyBorder="0" applyAlignment="0" applyProtection="0">
      <alignment vertical="center"/>
    </xf>
    <xf numFmtId="0" fontId="219" fillId="66" borderId="0" applyNumberFormat="0" applyBorder="0" applyAlignment="0" applyProtection="0">
      <alignment vertical="center"/>
    </xf>
    <xf numFmtId="0" fontId="219" fillId="66" borderId="0" applyNumberFormat="0" applyBorder="0" applyAlignment="0" applyProtection="0">
      <alignment vertical="center"/>
    </xf>
    <xf numFmtId="0" fontId="4" fillId="0" borderId="0"/>
    <xf numFmtId="0" fontId="27" fillId="0" borderId="0">
      <alignment vertical="center"/>
    </xf>
    <xf numFmtId="0" fontId="70" fillId="0" borderId="0"/>
    <xf numFmtId="0" fontId="70" fillId="0" borderId="0"/>
    <xf numFmtId="0" fontId="70" fillId="0" borderId="0"/>
    <xf numFmtId="0" fontId="70" fillId="0" borderId="0"/>
    <xf numFmtId="0" fontId="70" fillId="0" borderId="0"/>
    <xf numFmtId="0" fontId="70" fillId="0" borderId="0"/>
    <xf numFmtId="0" fontId="70" fillId="0" borderId="0"/>
    <xf numFmtId="0" fontId="70" fillId="0" borderId="0"/>
    <xf numFmtId="0" fontId="70" fillId="0" borderId="0"/>
    <xf numFmtId="0" fontId="70" fillId="0" borderId="0"/>
    <xf numFmtId="0" fontId="70" fillId="0" borderId="0"/>
    <xf numFmtId="0" fontId="70" fillId="0" borderId="0"/>
    <xf numFmtId="0" fontId="70" fillId="0" borderId="0"/>
    <xf numFmtId="0" fontId="70" fillId="0" borderId="0"/>
    <xf numFmtId="0" fontId="27" fillId="0" borderId="0">
      <alignment vertical="center"/>
    </xf>
    <xf numFmtId="0" fontId="4" fillId="0" borderId="0"/>
    <xf numFmtId="0" fontId="4" fillId="0" borderId="0"/>
    <xf numFmtId="0" fontId="27" fillId="0" borderId="0">
      <alignment vertical="center"/>
    </xf>
    <xf numFmtId="0" fontId="27" fillId="0" borderId="0">
      <alignment vertical="center"/>
    </xf>
    <xf numFmtId="0" fontId="27" fillId="0" borderId="0">
      <alignment vertical="center"/>
    </xf>
    <xf numFmtId="0" fontId="4" fillId="0" borderId="0"/>
    <xf numFmtId="0" fontId="4" fillId="0" borderId="0">
      <alignment vertical="center"/>
    </xf>
    <xf numFmtId="0" fontId="15" fillId="0" borderId="0"/>
    <xf numFmtId="0" fontId="15" fillId="0" borderId="0"/>
    <xf numFmtId="0" fontId="107" fillId="0" borderId="0"/>
    <xf numFmtId="0" fontId="220" fillId="69" borderId="196" applyNumberFormat="0" applyAlignment="0" applyProtection="0">
      <alignment vertical="center"/>
    </xf>
    <xf numFmtId="0" fontId="220" fillId="69" borderId="196" applyNumberFormat="0" applyAlignment="0" applyProtection="0">
      <alignment vertical="center"/>
    </xf>
    <xf numFmtId="0" fontId="220" fillId="69" borderId="196" applyNumberFormat="0" applyAlignment="0" applyProtection="0">
      <alignment vertical="center"/>
    </xf>
    <xf numFmtId="0" fontId="220" fillId="69" borderId="196" applyNumberFormat="0" applyAlignment="0" applyProtection="0">
      <alignment vertical="center"/>
    </xf>
    <xf numFmtId="0" fontId="220" fillId="69" borderId="196" applyNumberFormat="0" applyAlignment="0" applyProtection="0">
      <alignment vertical="center"/>
    </xf>
    <xf numFmtId="0" fontId="220" fillId="69" borderId="196" applyNumberFormat="0" applyAlignment="0" applyProtection="0">
      <alignment vertical="center"/>
    </xf>
    <xf numFmtId="0" fontId="220" fillId="69" borderId="196" applyNumberFormat="0" applyAlignment="0" applyProtection="0">
      <alignment vertical="center"/>
    </xf>
    <xf numFmtId="0" fontId="220" fillId="69" borderId="196" applyNumberFormat="0" applyAlignment="0" applyProtection="0">
      <alignment vertical="center"/>
    </xf>
    <xf numFmtId="0" fontId="220" fillId="69" borderId="196" applyNumberFormat="0" applyAlignment="0" applyProtection="0">
      <alignment vertical="center"/>
    </xf>
    <xf numFmtId="0" fontId="220" fillId="69" borderId="196" applyNumberFormat="0" applyAlignment="0" applyProtection="0">
      <alignment vertical="center"/>
    </xf>
    <xf numFmtId="0" fontId="162" fillId="9" borderId="23" applyNumberFormat="0" applyAlignment="0" applyProtection="0">
      <alignment vertical="center"/>
    </xf>
    <xf numFmtId="0" fontId="162" fillId="9" borderId="23" applyNumberFormat="0" applyAlignment="0" applyProtection="0">
      <alignment vertical="center"/>
    </xf>
    <xf numFmtId="0" fontId="162" fillId="9" borderId="23" applyNumberFormat="0" applyAlignment="0" applyProtection="0">
      <alignment vertical="center"/>
    </xf>
    <xf numFmtId="0" fontId="162" fillId="9" borderId="23" applyNumberFormat="0" applyAlignment="0" applyProtection="0">
      <alignment vertical="center"/>
    </xf>
    <xf numFmtId="0" fontId="162" fillId="9" borderId="23" applyNumberFormat="0" applyAlignment="0" applyProtection="0">
      <alignment vertical="center"/>
    </xf>
    <xf numFmtId="0" fontId="162" fillId="9" borderId="23" applyNumberFormat="0" applyAlignment="0" applyProtection="0">
      <alignment vertical="center"/>
    </xf>
    <xf numFmtId="0" fontId="162" fillId="9" borderId="23" applyNumberFormat="0" applyAlignment="0" applyProtection="0">
      <alignment vertical="center"/>
    </xf>
    <xf numFmtId="0" fontId="162" fillId="9" borderId="23" applyNumberFormat="0" applyAlignment="0" applyProtection="0">
      <alignment vertical="center"/>
    </xf>
    <xf numFmtId="0" fontId="162" fillId="9" borderId="23" applyNumberFormat="0" applyAlignment="0" applyProtection="0">
      <alignment vertical="center"/>
    </xf>
    <xf numFmtId="0" fontId="162" fillId="9" borderId="23" applyNumberFormat="0" applyAlignment="0" applyProtection="0">
      <alignment vertical="center"/>
    </xf>
    <xf numFmtId="0" fontId="162" fillId="9" borderId="23" applyNumberFormat="0" applyAlignment="0" applyProtection="0">
      <alignment vertical="center"/>
    </xf>
    <xf numFmtId="0" fontId="162" fillId="9" borderId="23" applyNumberFormat="0" applyAlignment="0" applyProtection="0">
      <alignment vertical="center"/>
    </xf>
    <xf numFmtId="0" fontId="162" fillId="9" borderId="23" applyNumberFormat="0" applyAlignment="0" applyProtection="0">
      <alignment vertical="center"/>
    </xf>
    <xf numFmtId="0" fontId="162" fillId="9" borderId="23" applyNumberFormat="0" applyAlignment="0" applyProtection="0">
      <alignment vertical="center"/>
    </xf>
    <xf numFmtId="0" fontId="162" fillId="9" borderId="23" applyNumberFormat="0" applyAlignment="0" applyProtection="0">
      <alignment vertical="center"/>
    </xf>
    <xf numFmtId="0" fontId="162" fillId="9" borderId="23" applyNumberFormat="0" applyAlignment="0" applyProtection="0">
      <alignment vertical="center"/>
    </xf>
    <xf numFmtId="0" fontId="162" fillId="9" borderId="23" applyNumberFormat="0" applyAlignment="0" applyProtection="0">
      <alignment vertical="center"/>
    </xf>
    <xf numFmtId="0" fontId="162" fillId="9" borderId="23" applyNumberFormat="0" applyAlignment="0" applyProtection="0">
      <alignment vertical="center"/>
    </xf>
    <xf numFmtId="0" fontId="162" fillId="9" borderId="23" applyNumberFormat="0" applyAlignment="0" applyProtection="0">
      <alignment vertical="center"/>
    </xf>
    <xf numFmtId="0" fontId="162" fillId="9" borderId="23" applyNumberFormat="0" applyAlignment="0" applyProtection="0">
      <alignment vertical="center"/>
    </xf>
    <xf numFmtId="0" fontId="162" fillId="9" borderId="23" applyNumberFormat="0" applyAlignment="0" applyProtection="0">
      <alignment vertical="center"/>
    </xf>
    <xf numFmtId="0" fontId="162" fillId="9" borderId="23" applyNumberFormat="0" applyAlignment="0" applyProtection="0">
      <alignment vertical="center"/>
    </xf>
    <xf numFmtId="0" fontId="162" fillId="9" borderId="23" applyNumberFormat="0" applyAlignment="0" applyProtection="0">
      <alignment vertical="center"/>
    </xf>
    <xf numFmtId="0" fontId="162" fillId="9" borderId="23" applyNumberFormat="0" applyAlignment="0" applyProtection="0">
      <alignment vertical="center"/>
    </xf>
    <xf numFmtId="0" fontId="162" fillId="9" borderId="23" applyNumberFormat="0" applyAlignment="0" applyProtection="0">
      <alignment vertical="center"/>
    </xf>
    <xf numFmtId="0" fontId="162" fillId="9" borderId="23" applyNumberFormat="0" applyAlignment="0" applyProtection="0">
      <alignment vertical="center"/>
    </xf>
    <xf numFmtId="0" fontId="162" fillId="9" borderId="23" applyNumberFormat="0" applyAlignment="0" applyProtection="0">
      <alignment vertical="center"/>
    </xf>
    <xf numFmtId="0" fontId="162" fillId="9" borderId="23" applyNumberFormat="0" applyAlignment="0" applyProtection="0">
      <alignment vertical="center"/>
    </xf>
    <xf numFmtId="0" fontId="162" fillId="9" borderId="23" applyNumberFormat="0" applyAlignment="0" applyProtection="0">
      <alignment vertical="center"/>
    </xf>
    <xf numFmtId="0" fontId="162" fillId="9" borderId="23" applyNumberFormat="0" applyAlignment="0" applyProtection="0">
      <alignment vertical="center"/>
    </xf>
    <xf numFmtId="0" fontId="162" fillId="9" borderId="23" applyNumberFormat="0" applyAlignment="0" applyProtection="0">
      <alignment vertical="center"/>
    </xf>
    <xf numFmtId="0" fontId="162" fillId="9" borderId="23" applyNumberFormat="0" applyAlignment="0" applyProtection="0">
      <alignment vertical="center"/>
    </xf>
    <xf numFmtId="0" fontId="162" fillId="9" borderId="23" applyNumberFormat="0" applyAlignment="0" applyProtection="0">
      <alignment vertical="center"/>
    </xf>
    <xf numFmtId="0" fontId="162" fillId="9" borderId="23" applyNumberFormat="0" applyAlignment="0" applyProtection="0">
      <alignment vertical="center"/>
    </xf>
    <xf numFmtId="0" fontId="162" fillId="9" borderId="23" applyNumberFormat="0" applyAlignment="0" applyProtection="0">
      <alignment vertical="center"/>
    </xf>
    <xf numFmtId="0" fontId="162" fillId="9" borderId="23" applyNumberFormat="0" applyAlignment="0" applyProtection="0">
      <alignment vertical="center"/>
    </xf>
    <xf numFmtId="0" fontId="162" fillId="9" borderId="23" applyNumberFormat="0" applyAlignment="0" applyProtection="0">
      <alignment vertical="center"/>
    </xf>
    <xf numFmtId="0" fontId="162" fillId="9" borderId="23" applyNumberFormat="0" applyAlignment="0" applyProtection="0">
      <alignment vertical="center"/>
    </xf>
    <xf numFmtId="0" fontId="162" fillId="9" borderId="23" applyNumberFormat="0" applyAlignment="0" applyProtection="0">
      <alignment vertical="center"/>
    </xf>
    <xf numFmtId="0" fontId="162" fillId="9" borderId="23" applyNumberFormat="0" applyAlignment="0" applyProtection="0">
      <alignment vertical="center"/>
    </xf>
    <xf numFmtId="0" fontId="162" fillId="9" borderId="23" applyNumberFormat="0" applyAlignment="0" applyProtection="0">
      <alignment vertical="center"/>
    </xf>
    <xf numFmtId="0" fontId="162" fillId="9" borderId="23" applyNumberFormat="0" applyAlignment="0" applyProtection="0">
      <alignment vertical="center"/>
    </xf>
    <xf numFmtId="0" fontId="162" fillId="9" borderId="23" applyNumberFormat="0" applyAlignment="0" applyProtection="0">
      <alignment vertical="center"/>
    </xf>
    <xf numFmtId="0" fontId="162" fillId="9" borderId="23" applyNumberFormat="0" applyAlignment="0" applyProtection="0">
      <alignment vertical="center"/>
    </xf>
    <xf numFmtId="0" fontId="162" fillId="9" borderId="23" applyNumberFormat="0" applyAlignment="0" applyProtection="0">
      <alignment vertical="center"/>
    </xf>
    <xf numFmtId="0" fontId="162" fillId="9" borderId="23" applyNumberFormat="0" applyAlignment="0" applyProtection="0">
      <alignment vertical="center"/>
    </xf>
    <xf numFmtId="0" fontId="162" fillId="9" borderId="23" applyNumberFormat="0" applyAlignment="0" applyProtection="0">
      <alignment vertical="center"/>
    </xf>
    <xf numFmtId="0" fontId="162" fillId="9" borderId="23" applyNumberFormat="0" applyAlignment="0" applyProtection="0">
      <alignment vertical="center"/>
    </xf>
    <xf numFmtId="0" fontId="162" fillId="9" borderId="23" applyNumberFormat="0" applyAlignment="0" applyProtection="0">
      <alignment vertical="center"/>
    </xf>
    <xf numFmtId="0" fontId="162" fillId="9" borderId="23" applyNumberFormat="0" applyAlignment="0" applyProtection="0">
      <alignment vertical="center"/>
    </xf>
    <xf numFmtId="0" fontId="162" fillId="9" borderId="23" applyNumberFormat="0" applyAlignment="0" applyProtection="0">
      <alignment vertical="center"/>
    </xf>
    <xf numFmtId="0" fontId="162" fillId="9" borderId="23" applyNumberFormat="0" applyAlignment="0" applyProtection="0">
      <alignment vertical="center"/>
    </xf>
    <xf numFmtId="0" fontId="162" fillId="9" borderId="23" applyNumberFormat="0" applyAlignment="0" applyProtection="0">
      <alignment vertical="center"/>
    </xf>
    <xf numFmtId="0" fontId="162" fillId="9" borderId="23" applyNumberFormat="0" applyAlignment="0" applyProtection="0">
      <alignment vertical="center"/>
    </xf>
    <xf numFmtId="0" fontId="162" fillId="9" borderId="23" applyNumberFormat="0" applyAlignment="0" applyProtection="0">
      <alignment vertical="center"/>
    </xf>
    <xf numFmtId="0" fontId="162" fillId="9" borderId="23" applyNumberFormat="0" applyAlignment="0" applyProtection="0">
      <alignment vertical="center"/>
    </xf>
    <xf numFmtId="0" fontId="162" fillId="9" borderId="23" applyNumberFormat="0" applyAlignment="0" applyProtection="0">
      <alignment vertical="center"/>
    </xf>
    <xf numFmtId="0" fontId="162" fillId="9" borderId="23" applyNumberFormat="0" applyAlignment="0" applyProtection="0">
      <alignment vertical="center"/>
    </xf>
    <xf numFmtId="0" fontId="162" fillId="9" borderId="23" applyNumberFormat="0" applyAlignment="0" applyProtection="0">
      <alignment vertical="center"/>
    </xf>
    <xf numFmtId="0" fontId="162" fillId="9" borderId="23" applyNumberFormat="0" applyAlignment="0" applyProtection="0">
      <alignment vertical="center"/>
    </xf>
    <xf numFmtId="0" fontId="162" fillId="9" borderId="23" applyNumberFormat="0" applyAlignment="0" applyProtection="0">
      <alignment vertical="center"/>
    </xf>
    <xf numFmtId="0" fontId="162" fillId="9" borderId="23" applyNumberFormat="0" applyAlignment="0" applyProtection="0">
      <alignment vertical="center"/>
    </xf>
    <xf numFmtId="0" fontId="162" fillId="9" borderId="23" applyNumberFormat="0" applyAlignment="0" applyProtection="0">
      <alignment vertical="center"/>
    </xf>
    <xf numFmtId="0" fontId="162" fillId="9" borderId="23" applyNumberFormat="0" applyAlignment="0" applyProtection="0">
      <alignment vertical="center"/>
    </xf>
    <xf numFmtId="0" fontId="162" fillId="9" borderId="23" applyNumberFormat="0" applyAlignment="0" applyProtection="0">
      <alignment vertical="center"/>
    </xf>
    <xf numFmtId="0" fontId="162" fillId="9" borderId="23" applyNumberFormat="0" applyAlignment="0" applyProtection="0">
      <alignment vertical="center"/>
    </xf>
    <xf numFmtId="0" fontId="162" fillId="9" borderId="23" applyNumberFormat="0" applyAlignment="0" applyProtection="0">
      <alignment vertical="center"/>
    </xf>
    <xf numFmtId="0" fontId="162" fillId="9" borderId="23" applyNumberFormat="0" applyAlignment="0" applyProtection="0">
      <alignment vertical="center"/>
    </xf>
    <xf numFmtId="0" fontId="162" fillId="9" borderId="23" applyNumberFormat="0" applyAlignment="0" applyProtection="0">
      <alignment vertical="center"/>
    </xf>
    <xf numFmtId="0" fontId="162" fillId="9" borderId="23" applyNumberFormat="0" applyAlignment="0" applyProtection="0">
      <alignment vertical="center"/>
    </xf>
    <xf numFmtId="0" fontId="162" fillId="9" borderId="23" applyNumberFormat="0" applyAlignment="0" applyProtection="0">
      <alignment vertical="center"/>
    </xf>
    <xf numFmtId="0" fontId="162" fillId="9" borderId="23" applyNumberFormat="0" applyAlignment="0" applyProtection="0">
      <alignment vertical="center"/>
    </xf>
    <xf numFmtId="0" fontId="162" fillId="9" borderId="23" applyNumberFormat="0" applyAlignment="0" applyProtection="0">
      <alignment vertical="center"/>
    </xf>
    <xf numFmtId="0" fontId="162" fillId="9" borderId="23" applyNumberFormat="0" applyAlignment="0" applyProtection="0">
      <alignment vertical="center"/>
    </xf>
    <xf numFmtId="0" fontId="162" fillId="9" borderId="23" applyNumberFormat="0" applyAlignment="0" applyProtection="0">
      <alignment vertical="center"/>
    </xf>
    <xf numFmtId="0" fontId="162" fillId="9" borderId="23" applyNumberFormat="0" applyAlignment="0" applyProtection="0">
      <alignment vertical="center"/>
    </xf>
    <xf numFmtId="0" fontId="162" fillId="9" borderId="23" applyNumberFormat="0" applyAlignment="0" applyProtection="0">
      <alignment vertical="center"/>
    </xf>
    <xf numFmtId="0" fontId="162" fillId="9" borderId="23" applyNumberFormat="0" applyAlignment="0" applyProtection="0">
      <alignment vertical="center"/>
    </xf>
    <xf numFmtId="0" fontId="162" fillId="9" borderId="23" applyNumberFormat="0" applyAlignment="0" applyProtection="0">
      <alignment vertical="center"/>
    </xf>
    <xf numFmtId="0" fontId="162" fillId="9" borderId="23" applyNumberFormat="0" applyAlignment="0" applyProtection="0">
      <alignment vertical="center"/>
    </xf>
    <xf numFmtId="0" fontId="162" fillId="9" borderId="23" applyNumberFormat="0" applyAlignment="0" applyProtection="0">
      <alignment vertical="center"/>
    </xf>
    <xf numFmtId="0" fontId="162" fillId="9" borderId="23" applyNumberFormat="0" applyAlignment="0" applyProtection="0">
      <alignment vertical="center"/>
    </xf>
    <xf numFmtId="0" fontId="162" fillId="9" borderId="23" applyNumberFormat="0" applyAlignment="0" applyProtection="0">
      <alignment vertical="center"/>
    </xf>
    <xf numFmtId="0" fontId="162" fillId="9" borderId="23" applyNumberFormat="0" applyAlignment="0" applyProtection="0">
      <alignment vertical="center"/>
    </xf>
    <xf numFmtId="0" fontId="162" fillId="9" borderId="23" applyNumberFormat="0" applyAlignment="0" applyProtection="0">
      <alignment vertical="center"/>
    </xf>
    <xf numFmtId="0" fontId="162" fillId="9" borderId="23" applyNumberFormat="0" applyAlignment="0" applyProtection="0">
      <alignment vertical="center"/>
    </xf>
    <xf numFmtId="0" fontId="162" fillId="9" borderId="23" applyNumberFormat="0" applyAlignment="0" applyProtection="0">
      <alignment vertical="center"/>
    </xf>
    <xf numFmtId="0" fontId="162" fillId="9" borderId="23" applyNumberFormat="0" applyAlignment="0" applyProtection="0">
      <alignment vertical="center"/>
    </xf>
    <xf numFmtId="0" fontId="162" fillId="9" borderId="23" applyNumberFormat="0" applyAlignment="0" applyProtection="0">
      <alignment vertical="center"/>
    </xf>
    <xf numFmtId="0" fontId="162" fillId="9" borderId="23" applyNumberFormat="0" applyAlignment="0" applyProtection="0">
      <alignment vertical="center"/>
    </xf>
    <xf numFmtId="0" fontId="162" fillId="9" borderId="23" applyNumberFormat="0" applyAlignment="0" applyProtection="0">
      <alignment vertical="center"/>
    </xf>
    <xf numFmtId="0" fontId="162" fillId="9" borderId="23" applyNumberFormat="0" applyAlignment="0" applyProtection="0">
      <alignment vertical="center"/>
    </xf>
    <xf numFmtId="0" fontId="162" fillId="9" borderId="23" applyNumberFormat="0" applyAlignment="0" applyProtection="0">
      <alignment vertical="center"/>
    </xf>
    <xf numFmtId="0" fontId="162" fillId="9" borderId="23" applyNumberFormat="0" applyAlignment="0" applyProtection="0">
      <alignment vertical="center"/>
    </xf>
    <xf numFmtId="0" fontId="162" fillId="9" borderId="23" applyNumberFormat="0" applyAlignment="0" applyProtection="0">
      <alignment vertical="center"/>
    </xf>
    <xf numFmtId="0" fontId="162" fillId="9" borderId="23" applyNumberFormat="0" applyAlignment="0" applyProtection="0">
      <alignment vertical="center"/>
    </xf>
    <xf numFmtId="0" fontId="162" fillId="9" borderId="23" applyNumberFormat="0" applyAlignment="0" applyProtection="0">
      <alignment vertical="center"/>
    </xf>
    <xf numFmtId="0" fontId="162" fillId="9" borderId="23" applyNumberFormat="0" applyAlignment="0" applyProtection="0">
      <alignment vertical="center"/>
    </xf>
    <xf numFmtId="0" fontId="162" fillId="9" borderId="23" applyNumberFormat="0" applyAlignment="0" applyProtection="0">
      <alignment vertical="center"/>
    </xf>
    <xf numFmtId="0" fontId="162" fillId="9" borderId="23" applyNumberFormat="0" applyAlignment="0" applyProtection="0">
      <alignment vertical="center"/>
    </xf>
    <xf numFmtId="0" fontId="162" fillId="9" borderId="23" applyNumberFormat="0" applyAlignment="0" applyProtection="0">
      <alignment vertical="center"/>
    </xf>
    <xf numFmtId="0" fontId="162" fillId="9" borderId="23" applyNumberFormat="0" applyAlignment="0" applyProtection="0">
      <alignment vertical="center"/>
    </xf>
    <xf numFmtId="0" fontId="162" fillId="9" borderId="23" applyNumberFormat="0" applyAlignment="0" applyProtection="0">
      <alignment vertical="center"/>
    </xf>
    <xf numFmtId="0" fontId="162" fillId="9" borderId="23" applyNumberFormat="0" applyAlignment="0" applyProtection="0">
      <alignment vertical="center"/>
    </xf>
    <xf numFmtId="0" fontId="162" fillId="9" borderId="23" applyNumberFormat="0" applyAlignment="0" applyProtection="0">
      <alignment vertical="center"/>
    </xf>
    <xf numFmtId="0" fontId="162" fillId="9" borderId="23" applyNumberFormat="0" applyAlignment="0" applyProtection="0">
      <alignment vertical="center"/>
    </xf>
    <xf numFmtId="0" fontId="162" fillId="9" borderId="23" applyNumberFormat="0" applyAlignment="0" applyProtection="0">
      <alignment vertical="center"/>
    </xf>
    <xf numFmtId="0" fontId="162" fillId="9" borderId="23" applyNumberFormat="0" applyAlignment="0" applyProtection="0">
      <alignment vertical="center"/>
    </xf>
    <xf numFmtId="0" fontId="162" fillId="9" borderId="23" applyNumberFormat="0" applyAlignment="0" applyProtection="0">
      <alignment vertical="center"/>
    </xf>
    <xf numFmtId="0" fontId="162" fillId="9" borderId="23" applyNumberFormat="0" applyAlignment="0" applyProtection="0">
      <alignment vertical="center"/>
    </xf>
    <xf numFmtId="0" fontId="162" fillId="9" borderId="23" applyNumberFormat="0" applyAlignment="0" applyProtection="0">
      <alignment vertical="center"/>
    </xf>
    <xf numFmtId="0" fontId="162" fillId="9" borderId="23" applyNumberFormat="0" applyAlignment="0" applyProtection="0">
      <alignment vertical="center"/>
    </xf>
    <xf numFmtId="0" fontId="162" fillId="9" borderId="23" applyNumberFormat="0" applyAlignment="0" applyProtection="0">
      <alignment vertical="center"/>
    </xf>
    <xf numFmtId="0" fontId="162" fillId="9" borderId="23" applyNumberFormat="0" applyAlignment="0" applyProtection="0">
      <alignment vertical="center"/>
    </xf>
    <xf numFmtId="0" fontId="162" fillId="9" borderId="23" applyNumberFormat="0" applyAlignment="0" applyProtection="0">
      <alignment vertical="center"/>
    </xf>
    <xf numFmtId="0" fontId="162" fillId="9" borderId="23" applyNumberFormat="0" applyAlignment="0" applyProtection="0">
      <alignment vertical="center"/>
    </xf>
    <xf numFmtId="0" fontId="162" fillId="9" borderId="23" applyNumberFormat="0" applyAlignment="0" applyProtection="0">
      <alignment vertical="center"/>
    </xf>
    <xf numFmtId="0" fontId="162" fillId="9" borderId="23" applyNumberFormat="0" applyAlignment="0" applyProtection="0">
      <alignment vertical="center"/>
    </xf>
    <xf numFmtId="0" fontId="162" fillId="9" borderId="23" applyNumberFormat="0" applyAlignment="0" applyProtection="0">
      <alignment vertical="center"/>
    </xf>
    <xf numFmtId="0" fontId="162" fillId="9" borderId="23" applyNumberFormat="0" applyAlignment="0" applyProtection="0">
      <alignment vertical="center"/>
    </xf>
    <xf numFmtId="0" fontId="162" fillId="9" borderId="23" applyNumberFormat="0" applyAlignment="0" applyProtection="0">
      <alignment vertical="center"/>
    </xf>
    <xf numFmtId="0" fontId="162" fillId="9" borderId="23" applyNumberFormat="0" applyAlignment="0" applyProtection="0">
      <alignment vertical="center"/>
    </xf>
    <xf numFmtId="0" fontId="162" fillId="9" borderId="23" applyNumberFormat="0" applyAlignment="0" applyProtection="0">
      <alignment vertical="center"/>
    </xf>
    <xf numFmtId="0" fontId="162" fillId="9" borderId="23" applyNumberFormat="0" applyAlignment="0" applyProtection="0">
      <alignment vertical="center"/>
    </xf>
    <xf numFmtId="0" fontId="162" fillId="9" borderId="23" applyNumberFormat="0" applyAlignment="0" applyProtection="0">
      <alignment vertical="center"/>
    </xf>
    <xf numFmtId="0" fontId="162" fillId="9" borderId="23" applyNumberFormat="0" applyAlignment="0" applyProtection="0">
      <alignment vertical="center"/>
    </xf>
    <xf numFmtId="0" fontId="162" fillId="9" borderId="23" applyNumberFormat="0" applyAlignment="0" applyProtection="0">
      <alignment vertical="center"/>
    </xf>
    <xf numFmtId="0" fontId="162" fillId="9" borderId="23" applyNumberFormat="0" applyAlignment="0" applyProtection="0">
      <alignment vertical="center"/>
    </xf>
    <xf numFmtId="0" fontId="162" fillId="9" borderId="23" applyNumberFormat="0" applyAlignment="0" applyProtection="0">
      <alignment vertical="center"/>
    </xf>
    <xf numFmtId="0" fontId="162" fillId="9" borderId="23" applyNumberFormat="0" applyAlignment="0" applyProtection="0">
      <alignment vertical="center"/>
    </xf>
    <xf numFmtId="0" fontId="162" fillId="9" borderId="23" applyNumberFormat="0" applyAlignment="0" applyProtection="0">
      <alignment vertical="center"/>
    </xf>
    <xf numFmtId="0" fontId="162" fillId="9" borderId="23" applyNumberFormat="0" applyAlignment="0" applyProtection="0">
      <alignment vertical="center"/>
    </xf>
    <xf numFmtId="0" fontId="162" fillId="9" borderId="23" applyNumberFormat="0" applyAlignment="0" applyProtection="0">
      <alignment vertical="center"/>
    </xf>
    <xf numFmtId="0" fontId="162" fillId="9" borderId="23" applyNumberFormat="0" applyAlignment="0" applyProtection="0">
      <alignment vertical="center"/>
    </xf>
    <xf numFmtId="0" fontId="162" fillId="9" borderId="23" applyNumberFormat="0" applyAlignment="0" applyProtection="0">
      <alignment vertical="center"/>
    </xf>
    <xf numFmtId="0" fontId="162" fillId="9" borderId="23" applyNumberFormat="0" applyAlignment="0" applyProtection="0">
      <alignment vertical="center"/>
    </xf>
    <xf numFmtId="0" fontId="162" fillId="9" borderId="23" applyNumberFormat="0" applyAlignment="0" applyProtection="0">
      <alignment vertical="center"/>
    </xf>
    <xf numFmtId="0" fontId="162" fillId="9" borderId="23" applyNumberFormat="0" applyAlignment="0" applyProtection="0">
      <alignment vertical="center"/>
    </xf>
    <xf numFmtId="0" fontId="162" fillId="9" borderId="23" applyNumberFormat="0" applyAlignment="0" applyProtection="0">
      <alignment vertical="center"/>
    </xf>
    <xf numFmtId="0" fontId="162" fillId="9" borderId="23" applyNumberFormat="0" applyAlignment="0" applyProtection="0">
      <alignment vertical="center"/>
    </xf>
    <xf numFmtId="0" fontId="43" fillId="9" borderId="23" applyNumberFormat="0" applyAlignment="0" applyProtection="0">
      <alignment vertical="center"/>
    </xf>
    <xf numFmtId="0" fontId="43" fillId="9" borderId="23" applyNumberFormat="0" applyAlignment="0" applyProtection="0">
      <alignment vertical="center"/>
    </xf>
    <xf numFmtId="0" fontId="43" fillId="9" borderId="23" applyNumberFormat="0" applyAlignment="0" applyProtection="0">
      <alignment vertical="center"/>
    </xf>
    <xf numFmtId="0" fontId="43" fillId="9" borderId="23" applyNumberFormat="0" applyAlignment="0" applyProtection="0">
      <alignment vertical="center"/>
    </xf>
    <xf numFmtId="0" fontId="43" fillId="9" borderId="23" applyNumberFormat="0" applyAlignment="0" applyProtection="0">
      <alignment vertical="center"/>
    </xf>
    <xf numFmtId="0" fontId="43" fillId="9" borderId="23" applyNumberFormat="0" applyAlignment="0" applyProtection="0">
      <alignment vertical="center"/>
    </xf>
    <xf numFmtId="0" fontId="43" fillId="9" borderId="23" applyNumberFormat="0" applyAlignment="0" applyProtection="0">
      <alignment vertical="center"/>
    </xf>
    <xf numFmtId="0" fontId="43" fillId="9" borderId="23" applyNumberFormat="0" applyAlignment="0" applyProtection="0">
      <alignment vertical="center"/>
    </xf>
    <xf numFmtId="0" fontId="43" fillId="9" borderId="23" applyNumberFormat="0" applyAlignment="0" applyProtection="0">
      <alignment vertical="center"/>
    </xf>
    <xf numFmtId="0" fontId="43" fillId="9" borderId="23" applyNumberFormat="0" applyAlignment="0" applyProtection="0">
      <alignment vertical="center"/>
    </xf>
    <xf numFmtId="0" fontId="43" fillId="9" borderId="23" applyNumberFormat="0" applyAlignment="0" applyProtection="0">
      <alignment vertical="center"/>
    </xf>
    <xf numFmtId="0" fontId="43" fillId="9" borderId="23" applyNumberFormat="0" applyAlignment="0" applyProtection="0">
      <alignment vertical="center"/>
    </xf>
    <xf numFmtId="0" fontId="43" fillId="9" borderId="23" applyNumberFormat="0" applyAlignment="0" applyProtection="0">
      <alignment vertical="center"/>
    </xf>
    <xf numFmtId="0" fontId="43" fillId="9" borderId="23" applyNumberFormat="0" applyAlignment="0" applyProtection="0">
      <alignment vertical="center"/>
    </xf>
    <xf numFmtId="0" fontId="43" fillId="9" borderId="23" applyNumberFormat="0" applyAlignment="0" applyProtection="0">
      <alignment vertical="center"/>
    </xf>
    <xf numFmtId="0" fontId="43" fillId="9" borderId="23" applyNumberFormat="0" applyAlignment="0" applyProtection="0">
      <alignment vertical="center"/>
    </xf>
    <xf numFmtId="0" fontId="43" fillId="9" borderId="23" applyNumberFormat="0" applyAlignment="0" applyProtection="0">
      <alignment vertical="center"/>
    </xf>
    <xf numFmtId="0" fontId="43" fillId="9" borderId="23" applyNumberFormat="0" applyAlignment="0" applyProtection="0">
      <alignment vertical="center"/>
    </xf>
    <xf numFmtId="0" fontId="43" fillId="9" borderId="23" applyNumberFormat="0" applyAlignment="0" applyProtection="0">
      <alignment vertical="center"/>
    </xf>
    <xf numFmtId="0" fontId="43" fillId="9" borderId="23" applyNumberFormat="0" applyAlignment="0" applyProtection="0">
      <alignment vertical="center"/>
    </xf>
    <xf numFmtId="0" fontId="43" fillId="9" borderId="23" applyNumberFormat="0" applyAlignment="0" applyProtection="0">
      <alignment vertical="center"/>
    </xf>
    <xf numFmtId="0" fontId="43" fillId="9" borderId="23" applyNumberFormat="0" applyAlignment="0" applyProtection="0">
      <alignment vertical="center"/>
    </xf>
    <xf numFmtId="0" fontId="43" fillId="9" borderId="23" applyNumberFormat="0" applyAlignment="0" applyProtection="0">
      <alignment vertical="center"/>
    </xf>
    <xf numFmtId="0" fontId="43" fillId="9" borderId="23" applyNumberFormat="0" applyAlignment="0" applyProtection="0">
      <alignment vertical="center"/>
    </xf>
    <xf numFmtId="0" fontId="43" fillId="9" borderId="23" applyNumberFormat="0" applyAlignment="0" applyProtection="0">
      <alignment vertical="center"/>
    </xf>
    <xf numFmtId="0" fontId="43" fillId="9" borderId="23" applyNumberFormat="0" applyAlignment="0" applyProtection="0">
      <alignment vertical="center"/>
    </xf>
    <xf numFmtId="0" fontId="43" fillId="9" borderId="23" applyNumberFormat="0" applyAlignment="0" applyProtection="0">
      <alignment vertical="center"/>
    </xf>
    <xf numFmtId="0" fontId="43" fillId="9" borderId="23" applyNumberFormat="0" applyAlignment="0" applyProtection="0">
      <alignment vertical="center"/>
    </xf>
    <xf numFmtId="0" fontId="43" fillId="9" borderId="23" applyNumberFormat="0" applyAlignment="0" applyProtection="0">
      <alignment vertical="center"/>
    </xf>
    <xf numFmtId="0" fontId="43" fillId="9" borderId="23" applyNumberFormat="0" applyAlignment="0" applyProtection="0">
      <alignment vertical="center"/>
    </xf>
    <xf numFmtId="0" fontId="43" fillId="9" borderId="23" applyNumberFormat="0" applyAlignment="0" applyProtection="0">
      <alignment vertical="center"/>
    </xf>
    <xf numFmtId="0" fontId="43" fillId="9" borderId="23" applyNumberFormat="0" applyAlignment="0" applyProtection="0">
      <alignment vertical="center"/>
    </xf>
    <xf numFmtId="0" fontId="43" fillId="9" borderId="23" applyNumberFormat="0" applyAlignment="0" applyProtection="0">
      <alignment vertical="center"/>
    </xf>
    <xf numFmtId="0" fontId="43" fillId="9" borderId="23" applyNumberFormat="0" applyAlignment="0" applyProtection="0">
      <alignment vertical="center"/>
    </xf>
    <xf numFmtId="0" fontId="43" fillId="9" borderId="23" applyNumberFormat="0" applyAlignment="0" applyProtection="0">
      <alignment vertical="center"/>
    </xf>
    <xf numFmtId="0" fontId="43" fillId="9" borderId="23" applyNumberFormat="0" applyAlignment="0" applyProtection="0">
      <alignment vertical="center"/>
    </xf>
    <xf numFmtId="0" fontId="43" fillId="9" borderId="23" applyNumberFormat="0" applyAlignment="0" applyProtection="0">
      <alignment vertical="center"/>
    </xf>
    <xf numFmtId="0" fontId="43" fillId="9" borderId="23" applyNumberFormat="0" applyAlignment="0" applyProtection="0">
      <alignment vertical="center"/>
    </xf>
    <xf numFmtId="0" fontId="43" fillId="9" borderId="23" applyNumberFormat="0" applyAlignment="0" applyProtection="0">
      <alignment vertical="center"/>
    </xf>
    <xf numFmtId="0" fontId="43" fillId="9" borderId="23" applyNumberFormat="0" applyAlignment="0" applyProtection="0">
      <alignment vertical="center"/>
    </xf>
    <xf numFmtId="0" fontId="43" fillId="9" borderId="23" applyNumberFormat="0" applyAlignment="0" applyProtection="0">
      <alignment vertical="center"/>
    </xf>
    <xf numFmtId="0" fontId="43" fillId="9" borderId="23" applyNumberFormat="0" applyAlignment="0" applyProtection="0">
      <alignment vertical="center"/>
    </xf>
    <xf numFmtId="0" fontId="43" fillId="9" borderId="23" applyNumberFormat="0" applyAlignment="0" applyProtection="0">
      <alignment vertical="center"/>
    </xf>
    <xf numFmtId="0" fontId="43" fillId="9" borderId="23" applyNumberFormat="0" applyAlignment="0" applyProtection="0">
      <alignment vertical="center"/>
    </xf>
    <xf numFmtId="0" fontId="43" fillId="9" borderId="23" applyNumberFormat="0" applyAlignment="0" applyProtection="0">
      <alignment vertical="center"/>
    </xf>
    <xf numFmtId="0" fontId="43" fillId="9" borderId="23" applyNumberFormat="0" applyAlignment="0" applyProtection="0">
      <alignment vertical="center"/>
    </xf>
    <xf numFmtId="0" fontId="43" fillId="9" borderId="23" applyNumberFormat="0" applyAlignment="0" applyProtection="0">
      <alignment vertical="center"/>
    </xf>
    <xf numFmtId="0" fontId="43" fillId="9" borderId="23" applyNumberFormat="0" applyAlignment="0" applyProtection="0">
      <alignment vertical="center"/>
    </xf>
    <xf numFmtId="0" fontId="43" fillId="9" borderId="23" applyNumberFormat="0" applyAlignment="0" applyProtection="0">
      <alignment vertical="center"/>
    </xf>
    <xf numFmtId="0" fontId="43" fillId="9" borderId="23" applyNumberFormat="0" applyAlignment="0" applyProtection="0">
      <alignment vertical="center"/>
    </xf>
    <xf numFmtId="0" fontId="43" fillId="9" borderId="23" applyNumberFormat="0" applyAlignment="0" applyProtection="0">
      <alignment vertical="center"/>
    </xf>
    <xf numFmtId="0" fontId="43" fillId="9" borderId="23" applyNumberFormat="0" applyAlignment="0" applyProtection="0">
      <alignment vertical="center"/>
    </xf>
    <xf numFmtId="0" fontId="43" fillId="9" borderId="23" applyNumberFormat="0" applyAlignment="0" applyProtection="0">
      <alignment vertical="center"/>
    </xf>
    <xf numFmtId="0" fontId="43" fillId="9" borderId="23" applyNumberFormat="0" applyAlignment="0" applyProtection="0">
      <alignment vertical="center"/>
    </xf>
    <xf numFmtId="0" fontId="43" fillId="9" borderId="23" applyNumberFormat="0" applyAlignment="0" applyProtection="0">
      <alignment vertical="center"/>
    </xf>
    <xf numFmtId="0" fontId="43" fillId="9" borderId="23" applyNumberFormat="0" applyAlignment="0" applyProtection="0">
      <alignment vertical="center"/>
    </xf>
    <xf numFmtId="0" fontId="43" fillId="9" borderId="23" applyNumberFormat="0" applyAlignment="0" applyProtection="0">
      <alignment vertical="center"/>
    </xf>
    <xf numFmtId="0" fontId="43" fillId="9" borderId="23" applyNumberFormat="0" applyAlignment="0" applyProtection="0">
      <alignment vertical="center"/>
    </xf>
    <xf numFmtId="0" fontId="43" fillId="9" borderId="23" applyNumberFormat="0" applyAlignment="0" applyProtection="0">
      <alignment vertical="center"/>
    </xf>
    <xf numFmtId="0" fontId="43" fillId="9" borderId="23" applyNumberFormat="0" applyAlignment="0" applyProtection="0">
      <alignment vertical="center"/>
    </xf>
    <xf numFmtId="0" fontId="43" fillId="9" borderId="23" applyNumberFormat="0" applyAlignment="0" applyProtection="0">
      <alignment vertical="center"/>
    </xf>
    <xf numFmtId="0" fontId="43" fillId="9" borderId="23" applyNumberFormat="0" applyAlignment="0" applyProtection="0">
      <alignment vertical="center"/>
    </xf>
    <xf numFmtId="0" fontId="43" fillId="9" borderId="23" applyNumberFormat="0" applyAlignment="0" applyProtection="0">
      <alignment vertical="center"/>
    </xf>
    <xf numFmtId="0" fontId="43" fillId="9" borderId="23" applyNumberFormat="0" applyAlignment="0" applyProtection="0">
      <alignment vertical="center"/>
    </xf>
    <xf numFmtId="0" fontId="43" fillId="9" borderId="23" applyNumberFormat="0" applyAlignment="0" applyProtection="0">
      <alignment vertical="center"/>
    </xf>
    <xf numFmtId="0" fontId="43" fillId="9" borderId="23" applyNumberFormat="0" applyAlignment="0" applyProtection="0">
      <alignment vertical="center"/>
    </xf>
    <xf numFmtId="0" fontId="43" fillId="9" borderId="23" applyNumberFormat="0" applyAlignment="0" applyProtection="0">
      <alignment vertical="center"/>
    </xf>
    <xf numFmtId="0" fontId="43" fillId="9" borderId="23" applyNumberFormat="0" applyAlignment="0" applyProtection="0">
      <alignment vertical="center"/>
    </xf>
    <xf numFmtId="0" fontId="43" fillId="9" borderId="23" applyNumberFormat="0" applyAlignment="0" applyProtection="0">
      <alignment vertical="center"/>
    </xf>
    <xf numFmtId="0" fontId="43" fillId="9" borderId="23" applyNumberFormat="0" applyAlignment="0" applyProtection="0">
      <alignment vertical="center"/>
    </xf>
    <xf numFmtId="0" fontId="43" fillId="9" borderId="23" applyNumberFormat="0" applyAlignment="0" applyProtection="0">
      <alignment vertical="center"/>
    </xf>
    <xf numFmtId="0" fontId="43" fillId="9" borderId="23" applyNumberFormat="0" applyAlignment="0" applyProtection="0">
      <alignment vertical="center"/>
    </xf>
    <xf numFmtId="0" fontId="43" fillId="9" borderId="23" applyNumberFormat="0" applyAlignment="0" applyProtection="0">
      <alignment vertical="center"/>
    </xf>
    <xf numFmtId="0" fontId="43" fillId="9" borderId="23" applyNumberFormat="0" applyAlignment="0" applyProtection="0">
      <alignment vertical="center"/>
    </xf>
    <xf numFmtId="0" fontId="43" fillId="9" borderId="23" applyNumberFormat="0" applyAlignment="0" applyProtection="0">
      <alignment vertical="center"/>
    </xf>
    <xf numFmtId="0" fontId="43" fillId="9" borderId="23" applyNumberFormat="0" applyAlignment="0" applyProtection="0">
      <alignment vertical="center"/>
    </xf>
    <xf numFmtId="0" fontId="43" fillId="9" borderId="23" applyNumberFormat="0" applyAlignment="0" applyProtection="0">
      <alignment vertical="center"/>
    </xf>
    <xf numFmtId="0" fontId="43" fillId="9" borderId="23" applyNumberFormat="0" applyAlignment="0" applyProtection="0">
      <alignment vertical="center"/>
    </xf>
    <xf numFmtId="0" fontId="43" fillId="9" borderId="23" applyNumberFormat="0" applyAlignment="0" applyProtection="0">
      <alignment vertical="center"/>
    </xf>
    <xf numFmtId="0" fontId="43" fillId="9" borderId="23" applyNumberFormat="0" applyAlignment="0" applyProtection="0">
      <alignment vertical="center"/>
    </xf>
    <xf numFmtId="0" fontId="43" fillId="9" borderId="23" applyNumberFormat="0" applyAlignment="0" applyProtection="0">
      <alignment vertical="center"/>
    </xf>
    <xf numFmtId="0" fontId="43" fillId="9" borderId="23" applyNumberFormat="0" applyAlignment="0" applyProtection="0">
      <alignment vertical="center"/>
    </xf>
    <xf numFmtId="0" fontId="43" fillId="9" borderId="23" applyNumberFormat="0" applyAlignment="0" applyProtection="0">
      <alignment vertical="center"/>
    </xf>
    <xf numFmtId="0" fontId="43" fillId="9" borderId="23" applyNumberFormat="0" applyAlignment="0" applyProtection="0">
      <alignment vertical="center"/>
    </xf>
    <xf numFmtId="0" fontId="43" fillId="9" borderId="23" applyNumberFormat="0" applyAlignment="0" applyProtection="0">
      <alignment vertical="center"/>
    </xf>
    <xf numFmtId="0" fontId="43" fillId="9" borderId="23" applyNumberFormat="0" applyAlignment="0" applyProtection="0">
      <alignment vertical="center"/>
    </xf>
    <xf numFmtId="0" fontId="43" fillId="9" borderId="23" applyNumberFormat="0" applyAlignment="0" applyProtection="0">
      <alignment vertical="center"/>
    </xf>
    <xf numFmtId="0" fontId="43" fillId="9" borderId="23" applyNumberFormat="0" applyAlignment="0" applyProtection="0">
      <alignment vertical="center"/>
    </xf>
    <xf numFmtId="0" fontId="43" fillId="9" borderId="23" applyNumberFormat="0" applyAlignment="0" applyProtection="0">
      <alignment vertical="center"/>
    </xf>
    <xf numFmtId="0" fontId="43" fillId="9" borderId="23" applyNumberFormat="0" applyAlignment="0" applyProtection="0">
      <alignment vertical="center"/>
    </xf>
    <xf numFmtId="0" fontId="43" fillId="9" borderId="23" applyNumberFormat="0" applyAlignment="0" applyProtection="0">
      <alignment vertical="center"/>
    </xf>
    <xf numFmtId="0" fontId="43" fillId="9" borderId="23" applyNumberFormat="0" applyAlignment="0" applyProtection="0">
      <alignment vertical="center"/>
    </xf>
    <xf numFmtId="0" fontId="43" fillId="9" borderId="23" applyNumberFormat="0" applyAlignment="0" applyProtection="0">
      <alignment vertical="center"/>
    </xf>
    <xf numFmtId="0" fontId="43" fillId="9" borderId="23" applyNumberFormat="0" applyAlignment="0" applyProtection="0">
      <alignment vertical="center"/>
    </xf>
    <xf numFmtId="0" fontId="43" fillId="9" borderId="23" applyNumberFormat="0" applyAlignment="0" applyProtection="0">
      <alignment vertical="center"/>
    </xf>
    <xf numFmtId="0" fontId="43" fillId="9" borderId="23" applyNumberFormat="0" applyAlignment="0" applyProtection="0">
      <alignment vertical="center"/>
    </xf>
    <xf numFmtId="0" fontId="43" fillId="9" borderId="23" applyNumberFormat="0" applyAlignment="0" applyProtection="0">
      <alignment vertical="center"/>
    </xf>
    <xf numFmtId="0" fontId="43" fillId="9" borderId="23" applyNumberFormat="0" applyAlignment="0" applyProtection="0">
      <alignment vertical="center"/>
    </xf>
    <xf numFmtId="0" fontId="43" fillId="9" borderId="23" applyNumberFormat="0" applyAlignment="0" applyProtection="0">
      <alignment vertical="center"/>
    </xf>
    <xf numFmtId="0" fontId="43" fillId="9" borderId="23" applyNumberFormat="0" applyAlignment="0" applyProtection="0">
      <alignment vertical="center"/>
    </xf>
    <xf numFmtId="0" fontId="43" fillId="9" borderId="23" applyNumberFormat="0" applyAlignment="0" applyProtection="0">
      <alignment vertical="center"/>
    </xf>
    <xf numFmtId="0" fontId="43" fillId="9" borderId="23" applyNumberFormat="0" applyAlignment="0" applyProtection="0">
      <alignment vertical="center"/>
    </xf>
    <xf numFmtId="0" fontId="43" fillId="9" borderId="23" applyNumberFormat="0" applyAlignment="0" applyProtection="0">
      <alignment vertical="center"/>
    </xf>
    <xf numFmtId="0" fontId="43" fillId="9" borderId="23" applyNumberFormat="0" applyAlignment="0" applyProtection="0">
      <alignment vertical="center"/>
    </xf>
    <xf numFmtId="0" fontId="43" fillId="9" borderId="23" applyNumberFormat="0" applyAlignment="0" applyProtection="0">
      <alignment vertical="center"/>
    </xf>
    <xf numFmtId="0" fontId="43" fillId="9" borderId="23" applyNumberFormat="0" applyAlignment="0" applyProtection="0">
      <alignment vertical="center"/>
    </xf>
    <xf numFmtId="0" fontId="43" fillId="9" borderId="23" applyNumberFormat="0" applyAlignment="0" applyProtection="0">
      <alignment vertical="center"/>
    </xf>
    <xf numFmtId="0" fontId="43" fillId="9" borderId="23" applyNumberFormat="0" applyAlignment="0" applyProtection="0">
      <alignment vertical="center"/>
    </xf>
    <xf numFmtId="0" fontId="43" fillId="9" borderId="23" applyNumberFormat="0" applyAlignment="0" applyProtection="0">
      <alignment vertical="center"/>
    </xf>
    <xf numFmtId="0" fontId="43" fillId="9" borderId="23" applyNumberFormat="0" applyAlignment="0" applyProtection="0">
      <alignment vertical="center"/>
    </xf>
    <xf numFmtId="0" fontId="43" fillId="9" borderId="23" applyNumberFormat="0" applyAlignment="0" applyProtection="0">
      <alignment vertical="center"/>
    </xf>
    <xf numFmtId="0" fontId="43" fillId="9" borderId="23" applyNumberFormat="0" applyAlignment="0" applyProtection="0">
      <alignment vertical="center"/>
    </xf>
    <xf numFmtId="0" fontId="43" fillId="9" borderId="23" applyNumberFormat="0" applyAlignment="0" applyProtection="0">
      <alignment vertical="center"/>
    </xf>
    <xf numFmtId="0" fontId="43" fillId="9" borderId="23" applyNumberFormat="0" applyAlignment="0" applyProtection="0">
      <alignment vertical="center"/>
    </xf>
    <xf numFmtId="0" fontId="43" fillId="9" borderId="23" applyNumberFormat="0" applyAlignment="0" applyProtection="0">
      <alignment vertical="center"/>
    </xf>
    <xf numFmtId="0" fontId="43" fillId="9" borderId="23" applyNumberFormat="0" applyAlignment="0" applyProtection="0">
      <alignment vertical="center"/>
    </xf>
    <xf numFmtId="0" fontId="43" fillId="9" borderId="23" applyNumberFormat="0" applyAlignment="0" applyProtection="0">
      <alignment vertical="center"/>
    </xf>
    <xf numFmtId="0" fontId="43" fillId="9" borderId="23" applyNumberFormat="0" applyAlignment="0" applyProtection="0">
      <alignment vertical="center"/>
    </xf>
    <xf numFmtId="0" fontId="43" fillId="9" borderId="23" applyNumberFormat="0" applyAlignment="0" applyProtection="0">
      <alignment vertical="center"/>
    </xf>
    <xf numFmtId="0" fontId="43" fillId="9" borderId="23" applyNumberFormat="0" applyAlignment="0" applyProtection="0">
      <alignment vertical="center"/>
    </xf>
    <xf numFmtId="0" fontId="43" fillId="9" borderId="23" applyNumberFormat="0" applyAlignment="0" applyProtection="0">
      <alignment vertical="center"/>
    </xf>
    <xf numFmtId="0" fontId="43" fillId="9" borderId="23" applyNumberFormat="0" applyAlignment="0" applyProtection="0">
      <alignment vertical="center"/>
    </xf>
    <xf numFmtId="0" fontId="43" fillId="9" borderId="23" applyNumberFormat="0" applyAlignment="0" applyProtection="0">
      <alignment vertical="center"/>
    </xf>
    <xf numFmtId="0" fontId="43" fillId="9" borderId="23" applyNumberFormat="0" applyAlignment="0" applyProtection="0">
      <alignment vertical="center"/>
    </xf>
    <xf numFmtId="0" fontId="43" fillId="9" borderId="23" applyNumberFormat="0" applyAlignment="0" applyProtection="0">
      <alignment vertical="center"/>
    </xf>
    <xf numFmtId="0" fontId="43" fillId="9" borderId="23" applyNumberFormat="0" applyAlignment="0" applyProtection="0">
      <alignment vertical="center"/>
    </xf>
    <xf numFmtId="0" fontId="43" fillId="9" borderId="23" applyNumberFormat="0" applyAlignment="0" applyProtection="0">
      <alignment vertical="center"/>
    </xf>
    <xf numFmtId="0" fontId="43" fillId="9" borderId="23" applyNumberFormat="0" applyAlignment="0" applyProtection="0">
      <alignment vertical="center"/>
    </xf>
    <xf numFmtId="0" fontId="43" fillId="9" borderId="23" applyNumberFormat="0" applyAlignment="0" applyProtection="0">
      <alignment vertical="center"/>
    </xf>
    <xf numFmtId="0" fontId="43" fillId="9" borderId="23" applyNumberFormat="0" applyAlignment="0" applyProtection="0">
      <alignment vertical="center"/>
    </xf>
    <xf numFmtId="0" fontId="43" fillId="9" borderId="23" applyNumberFormat="0" applyAlignment="0" applyProtection="0">
      <alignment vertical="center"/>
    </xf>
    <xf numFmtId="0" fontId="43" fillId="9" borderId="23" applyNumberFormat="0" applyAlignment="0" applyProtection="0">
      <alignment vertical="center"/>
    </xf>
    <xf numFmtId="0" fontId="43" fillId="9" borderId="23" applyNumberFormat="0" applyAlignment="0" applyProtection="0">
      <alignment vertical="center"/>
    </xf>
    <xf numFmtId="0" fontId="43" fillId="9" borderId="23" applyNumberFormat="0" applyAlignment="0" applyProtection="0">
      <alignment vertical="center"/>
    </xf>
    <xf numFmtId="0" fontId="43" fillId="9" borderId="23" applyNumberFormat="0" applyAlignment="0" applyProtection="0">
      <alignment vertical="center"/>
    </xf>
    <xf numFmtId="0" fontId="43" fillId="9" borderId="23" applyNumberFormat="0" applyAlignment="0" applyProtection="0">
      <alignment vertical="center"/>
    </xf>
    <xf numFmtId="0" fontId="43" fillId="9" borderId="23" applyNumberFormat="0" applyAlignment="0" applyProtection="0">
      <alignment vertical="center"/>
    </xf>
    <xf numFmtId="0" fontId="43" fillId="9" borderId="23" applyNumberFormat="0" applyAlignment="0" applyProtection="0">
      <alignment vertical="center"/>
    </xf>
    <xf numFmtId="0" fontId="43" fillId="9" borderId="23" applyNumberFormat="0" applyAlignment="0" applyProtection="0">
      <alignment vertical="center"/>
    </xf>
    <xf numFmtId="0" fontId="43" fillId="9" borderId="23" applyNumberFormat="0" applyAlignment="0" applyProtection="0">
      <alignment vertical="center"/>
    </xf>
    <xf numFmtId="0" fontId="43" fillId="9" borderId="23" applyNumberFormat="0" applyAlignment="0" applyProtection="0">
      <alignment vertical="center"/>
    </xf>
    <xf numFmtId="0" fontId="43" fillId="9" borderId="23" applyNumberFormat="0" applyAlignment="0" applyProtection="0">
      <alignment vertical="center"/>
    </xf>
    <xf numFmtId="0" fontId="43" fillId="9" borderId="23" applyNumberFormat="0" applyAlignment="0" applyProtection="0">
      <alignment vertical="center"/>
    </xf>
    <xf numFmtId="0" fontId="43" fillId="9" borderId="23" applyNumberFormat="0" applyAlignment="0" applyProtection="0">
      <alignment vertical="center"/>
    </xf>
    <xf numFmtId="0" fontId="43" fillId="9" borderId="23" applyNumberFormat="0" applyAlignment="0" applyProtection="0">
      <alignment vertical="center"/>
    </xf>
    <xf numFmtId="0" fontId="43" fillId="9" borderId="23" applyNumberFormat="0" applyAlignment="0" applyProtection="0">
      <alignment vertical="center"/>
    </xf>
    <xf numFmtId="0" fontId="43" fillId="9" borderId="23" applyNumberFormat="0" applyAlignment="0" applyProtection="0">
      <alignment vertical="center"/>
    </xf>
    <xf numFmtId="0" fontId="43" fillId="9" borderId="23" applyNumberFormat="0" applyAlignment="0" applyProtection="0">
      <alignment vertical="center"/>
    </xf>
    <xf numFmtId="0" fontId="43" fillId="9" borderId="23" applyNumberFormat="0" applyAlignment="0" applyProtection="0">
      <alignment vertical="center"/>
    </xf>
    <xf numFmtId="0" fontId="43" fillId="9" borderId="23" applyNumberFormat="0" applyAlignment="0" applyProtection="0">
      <alignment vertical="center"/>
    </xf>
    <xf numFmtId="0" fontId="43" fillId="9" borderId="23" applyNumberFormat="0" applyAlignment="0" applyProtection="0">
      <alignment vertical="center"/>
    </xf>
    <xf numFmtId="0" fontId="43" fillId="9" borderId="23" applyNumberFormat="0" applyAlignment="0" applyProtection="0">
      <alignment vertical="center"/>
    </xf>
    <xf numFmtId="0" fontId="43" fillId="9" borderId="23" applyNumberFormat="0" applyAlignment="0" applyProtection="0">
      <alignment vertical="center"/>
    </xf>
    <xf numFmtId="0" fontId="43" fillId="9" borderId="23" applyNumberFormat="0" applyAlignment="0" applyProtection="0">
      <alignment vertical="center"/>
    </xf>
    <xf numFmtId="0" fontId="43" fillId="9" borderId="23" applyNumberFormat="0" applyAlignment="0" applyProtection="0">
      <alignment vertical="center"/>
    </xf>
    <xf numFmtId="0" fontId="43" fillId="9" borderId="23" applyNumberFormat="0" applyAlignment="0" applyProtection="0">
      <alignment vertical="center"/>
    </xf>
    <xf numFmtId="0" fontId="43" fillId="9" borderId="23" applyNumberFormat="0" applyAlignment="0" applyProtection="0">
      <alignment vertical="center"/>
    </xf>
    <xf numFmtId="0" fontId="43" fillId="9" borderId="23" applyNumberFormat="0" applyAlignment="0" applyProtection="0">
      <alignment vertical="center"/>
    </xf>
    <xf numFmtId="0" fontId="43" fillId="9" borderId="23" applyNumberFormat="0" applyAlignment="0" applyProtection="0">
      <alignment vertical="center"/>
    </xf>
    <xf numFmtId="0" fontId="43" fillId="9" borderId="23" applyNumberFormat="0" applyAlignment="0" applyProtection="0">
      <alignment vertical="center"/>
    </xf>
    <xf numFmtId="0" fontId="43" fillId="9" borderId="23" applyNumberFormat="0" applyAlignment="0" applyProtection="0">
      <alignment vertical="center"/>
    </xf>
    <xf numFmtId="0" fontId="43" fillId="9" borderId="23" applyNumberFormat="0" applyAlignment="0" applyProtection="0">
      <alignment vertical="center"/>
    </xf>
    <xf numFmtId="0" fontId="43" fillId="9" borderId="23" applyNumberFormat="0" applyAlignment="0" applyProtection="0">
      <alignment vertical="center"/>
    </xf>
    <xf numFmtId="0" fontId="43" fillId="9" borderId="23" applyNumberFormat="0" applyAlignment="0" applyProtection="0">
      <alignment vertical="center"/>
    </xf>
    <xf numFmtId="0" fontId="43" fillId="9" borderId="23" applyNumberFormat="0" applyAlignment="0" applyProtection="0">
      <alignment vertical="center"/>
    </xf>
    <xf numFmtId="0" fontId="43" fillId="9" borderId="23" applyNumberFormat="0" applyAlignment="0" applyProtection="0">
      <alignment vertical="center"/>
    </xf>
    <xf numFmtId="0" fontId="43" fillId="9" borderId="23" applyNumberFormat="0" applyAlignment="0" applyProtection="0">
      <alignment vertical="center"/>
    </xf>
    <xf numFmtId="0" fontId="43" fillId="9" borderId="23" applyNumberFormat="0" applyAlignment="0" applyProtection="0">
      <alignment vertical="center"/>
    </xf>
    <xf numFmtId="0" fontId="43" fillId="9" borderId="23" applyNumberFormat="0" applyAlignment="0" applyProtection="0">
      <alignment vertical="center"/>
    </xf>
    <xf numFmtId="0" fontId="43" fillId="9" borderId="23" applyNumberFormat="0" applyAlignment="0" applyProtection="0">
      <alignment vertical="center"/>
    </xf>
    <xf numFmtId="0" fontId="43" fillId="9" borderId="23" applyNumberFormat="0" applyAlignment="0" applyProtection="0">
      <alignment vertical="center"/>
    </xf>
    <xf numFmtId="0" fontId="43" fillId="9" borderId="23" applyNumberFormat="0" applyAlignment="0" applyProtection="0">
      <alignment vertical="center"/>
    </xf>
    <xf numFmtId="0" fontId="43" fillId="9" borderId="23" applyNumberFormat="0" applyAlignment="0" applyProtection="0">
      <alignment vertical="center"/>
    </xf>
    <xf numFmtId="0" fontId="43" fillId="9" borderId="23" applyNumberFormat="0" applyAlignment="0" applyProtection="0">
      <alignment vertical="center"/>
    </xf>
    <xf numFmtId="0" fontId="43" fillId="9" borderId="23" applyNumberFormat="0" applyAlignment="0" applyProtection="0">
      <alignment vertical="center"/>
    </xf>
    <xf numFmtId="0" fontId="43" fillId="9" borderId="23" applyNumberFormat="0" applyAlignment="0" applyProtection="0">
      <alignment vertical="center"/>
    </xf>
    <xf numFmtId="0" fontId="43" fillId="9" borderId="23" applyNumberFormat="0" applyAlignment="0" applyProtection="0">
      <alignment vertical="center"/>
    </xf>
    <xf numFmtId="0" fontId="43" fillId="9" borderId="23" applyNumberFormat="0" applyAlignment="0" applyProtection="0">
      <alignment vertical="center"/>
    </xf>
    <xf numFmtId="0" fontId="43" fillId="9" borderId="23" applyNumberFormat="0" applyAlignment="0" applyProtection="0">
      <alignment vertical="center"/>
    </xf>
    <xf numFmtId="0" fontId="43" fillId="9" borderId="23" applyNumberFormat="0" applyAlignment="0" applyProtection="0">
      <alignment vertical="center"/>
    </xf>
    <xf numFmtId="0" fontId="43" fillId="9" borderId="23" applyNumberFormat="0" applyAlignment="0" applyProtection="0">
      <alignment vertical="center"/>
    </xf>
    <xf numFmtId="0" fontId="43" fillId="9" borderId="23" applyNumberFormat="0" applyAlignment="0" applyProtection="0">
      <alignment vertical="center"/>
    </xf>
    <xf numFmtId="0" fontId="43" fillId="9" borderId="23" applyNumberFormat="0" applyAlignment="0" applyProtection="0">
      <alignment vertical="center"/>
    </xf>
    <xf numFmtId="0" fontId="43" fillId="9" borderId="23" applyNumberFormat="0" applyAlignment="0" applyProtection="0">
      <alignment vertical="center"/>
    </xf>
    <xf numFmtId="0" fontId="43" fillId="9" borderId="23" applyNumberFormat="0" applyAlignment="0" applyProtection="0">
      <alignment vertical="center"/>
    </xf>
    <xf numFmtId="0" fontId="43" fillId="9" borderId="23" applyNumberFormat="0" applyAlignment="0" applyProtection="0">
      <alignment vertical="center"/>
    </xf>
    <xf numFmtId="0" fontId="43" fillId="9" borderId="23" applyNumberFormat="0" applyAlignment="0" applyProtection="0">
      <alignment vertical="center"/>
    </xf>
    <xf numFmtId="0" fontId="43" fillId="9" borderId="23" applyNumberFormat="0" applyAlignment="0" applyProtection="0">
      <alignment vertical="center"/>
    </xf>
    <xf numFmtId="0" fontId="43" fillId="9" borderId="23" applyNumberFormat="0" applyAlignment="0" applyProtection="0">
      <alignment vertical="center"/>
    </xf>
    <xf numFmtId="0" fontId="43" fillId="9" borderId="23" applyNumberFormat="0" applyAlignment="0" applyProtection="0">
      <alignment vertical="center"/>
    </xf>
    <xf numFmtId="0" fontId="43" fillId="9" borderId="23" applyNumberFormat="0" applyAlignment="0" applyProtection="0">
      <alignment vertical="center"/>
    </xf>
    <xf numFmtId="0" fontId="43" fillId="9" borderId="23" applyNumberFormat="0" applyAlignment="0" applyProtection="0">
      <alignment vertical="center"/>
    </xf>
    <xf numFmtId="0" fontId="43" fillId="9" borderId="23" applyNumberFormat="0" applyAlignment="0" applyProtection="0">
      <alignment vertical="center"/>
    </xf>
    <xf numFmtId="0" fontId="43" fillId="9" borderId="23" applyNumberFormat="0" applyAlignment="0" applyProtection="0">
      <alignment vertical="center"/>
    </xf>
    <xf numFmtId="0" fontId="43" fillId="9" borderId="23" applyNumberFormat="0" applyAlignment="0" applyProtection="0">
      <alignment vertical="center"/>
    </xf>
    <xf numFmtId="0" fontId="43" fillId="9" borderId="23" applyNumberFormat="0" applyAlignment="0" applyProtection="0">
      <alignment vertical="center"/>
    </xf>
    <xf numFmtId="0" fontId="43" fillId="9" borderId="23" applyNumberFormat="0" applyAlignment="0" applyProtection="0">
      <alignment vertical="center"/>
    </xf>
    <xf numFmtId="0" fontId="43" fillId="9" borderId="23" applyNumberFormat="0" applyAlignment="0" applyProtection="0">
      <alignment vertical="center"/>
    </xf>
    <xf numFmtId="0" fontId="43" fillId="9" borderId="23" applyNumberFormat="0" applyAlignment="0" applyProtection="0">
      <alignment vertical="center"/>
    </xf>
    <xf numFmtId="0" fontId="43" fillId="9" borderId="23" applyNumberFormat="0" applyAlignment="0" applyProtection="0">
      <alignment vertical="center"/>
    </xf>
    <xf numFmtId="0" fontId="43" fillId="9" borderId="23" applyNumberFormat="0" applyAlignment="0" applyProtection="0">
      <alignment vertical="center"/>
    </xf>
    <xf numFmtId="0" fontId="43" fillId="9" borderId="23" applyNumberFormat="0" applyAlignment="0" applyProtection="0">
      <alignment vertical="center"/>
    </xf>
    <xf numFmtId="0" fontId="43" fillId="9" borderId="23" applyNumberFormat="0" applyAlignment="0" applyProtection="0">
      <alignment vertical="center"/>
    </xf>
    <xf numFmtId="0" fontId="43" fillId="9" borderId="23" applyNumberFormat="0" applyAlignment="0" applyProtection="0">
      <alignment vertical="center"/>
    </xf>
    <xf numFmtId="0" fontId="43" fillId="9" borderId="23" applyNumberFormat="0" applyAlignment="0" applyProtection="0">
      <alignment vertical="center"/>
    </xf>
    <xf numFmtId="0" fontId="43" fillId="9" borderId="23" applyNumberFormat="0" applyAlignment="0" applyProtection="0">
      <alignment vertical="center"/>
    </xf>
    <xf numFmtId="0" fontId="43" fillId="9" borderId="23" applyNumberFormat="0" applyAlignment="0" applyProtection="0">
      <alignment vertical="center"/>
    </xf>
    <xf numFmtId="0" fontId="43" fillId="9" borderId="23" applyNumberFormat="0" applyAlignment="0" applyProtection="0">
      <alignment vertical="center"/>
    </xf>
    <xf numFmtId="0" fontId="43" fillId="9" borderId="23" applyNumberFormat="0" applyAlignment="0" applyProtection="0">
      <alignment vertical="center"/>
    </xf>
    <xf numFmtId="0" fontId="43" fillId="9" borderId="23" applyNumberFormat="0" applyAlignment="0" applyProtection="0">
      <alignment vertical="center"/>
    </xf>
    <xf numFmtId="0" fontId="43" fillId="9" borderId="23" applyNumberFormat="0" applyAlignment="0" applyProtection="0">
      <alignment vertical="center"/>
    </xf>
    <xf numFmtId="0" fontId="43" fillId="9" borderId="23" applyNumberFormat="0" applyAlignment="0" applyProtection="0">
      <alignment vertical="center"/>
    </xf>
    <xf numFmtId="0" fontId="43" fillId="9" borderId="23" applyNumberFormat="0" applyAlignment="0" applyProtection="0">
      <alignment vertical="center"/>
    </xf>
    <xf numFmtId="0" fontId="43" fillId="9" borderId="23" applyNumberFormat="0" applyAlignment="0" applyProtection="0">
      <alignment vertical="center"/>
    </xf>
    <xf numFmtId="0" fontId="43" fillId="9" borderId="23" applyNumberFormat="0" applyAlignment="0" applyProtection="0">
      <alignment vertical="center"/>
    </xf>
    <xf numFmtId="0" fontId="43" fillId="9" borderId="23" applyNumberFormat="0" applyAlignment="0" applyProtection="0">
      <alignment vertical="center"/>
    </xf>
    <xf numFmtId="0" fontId="43" fillId="9" borderId="23" applyNumberFormat="0" applyAlignment="0" applyProtection="0">
      <alignment vertical="center"/>
    </xf>
    <xf numFmtId="0" fontId="43" fillId="9" borderId="23" applyNumberFormat="0" applyAlignment="0" applyProtection="0">
      <alignment vertical="center"/>
    </xf>
    <xf numFmtId="0" fontId="43" fillId="9" borderId="23" applyNumberFormat="0" applyAlignment="0" applyProtection="0">
      <alignment vertical="center"/>
    </xf>
    <xf numFmtId="0" fontId="43" fillId="9" borderId="23" applyNumberFormat="0" applyAlignment="0" applyProtection="0">
      <alignment vertical="center"/>
    </xf>
    <xf numFmtId="0" fontId="43" fillId="9" borderId="23" applyNumberFormat="0" applyAlignment="0" applyProtection="0">
      <alignment vertical="center"/>
    </xf>
    <xf numFmtId="0" fontId="43" fillId="9" borderId="23" applyNumberFormat="0" applyAlignment="0" applyProtection="0">
      <alignment vertical="center"/>
    </xf>
    <xf numFmtId="0" fontId="43" fillId="9" borderId="23" applyNumberFormat="0" applyAlignment="0" applyProtection="0">
      <alignment vertical="center"/>
    </xf>
    <xf numFmtId="0" fontId="43" fillId="9" borderId="23" applyNumberFormat="0" applyAlignment="0" applyProtection="0">
      <alignment vertical="center"/>
    </xf>
    <xf numFmtId="0" fontId="43" fillId="9" borderId="23" applyNumberFormat="0" applyAlignment="0" applyProtection="0">
      <alignment vertical="center"/>
    </xf>
    <xf numFmtId="0" fontId="43" fillId="9" borderId="23" applyNumberFormat="0" applyAlignment="0" applyProtection="0">
      <alignment vertical="center"/>
    </xf>
    <xf numFmtId="0" fontId="43" fillId="9" borderId="23" applyNumberFormat="0" applyAlignment="0" applyProtection="0">
      <alignment vertical="center"/>
    </xf>
    <xf numFmtId="0" fontId="43" fillId="9" borderId="23" applyNumberFormat="0" applyAlignment="0" applyProtection="0">
      <alignment vertical="center"/>
    </xf>
    <xf numFmtId="0" fontId="43" fillId="9" borderId="23" applyNumberFormat="0" applyAlignment="0" applyProtection="0">
      <alignment vertical="center"/>
    </xf>
    <xf numFmtId="0" fontId="43" fillId="9" borderId="23" applyNumberFormat="0" applyAlignment="0" applyProtection="0">
      <alignment vertical="center"/>
    </xf>
    <xf numFmtId="0" fontId="43" fillId="9" borderId="23" applyNumberFormat="0" applyAlignment="0" applyProtection="0">
      <alignment vertical="center"/>
    </xf>
    <xf numFmtId="0" fontId="43" fillId="9" borderId="23" applyNumberFormat="0" applyAlignment="0" applyProtection="0">
      <alignment vertical="center"/>
    </xf>
    <xf numFmtId="0" fontId="43" fillId="9" borderId="23" applyNumberFormat="0" applyAlignment="0" applyProtection="0">
      <alignment vertical="center"/>
    </xf>
    <xf numFmtId="0" fontId="43" fillId="9" borderId="23" applyNumberFormat="0" applyAlignment="0" applyProtection="0">
      <alignment vertical="center"/>
    </xf>
    <xf numFmtId="0" fontId="43" fillId="9" borderId="23" applyNumberFormat="0" applyAlignment="0" applyProtection="0">
      <alignment vertical="center"/>
    </xf>
    <xf numFmtId="0" fontId="43" fillId="9" borderId="23" applyNumberFormat="0" applyAlignment="0" applyProtection="0">
      <alignment vertical="center"/>
    </xf>
    <xf numFmtId="0" fontId="43" fillId="9" borderId="23" applyNumberFormat="0" applyAlignment="0" applyProtection="0">
      <alignment vertical="center"/>
    </xf>
    <xf numFmtId="0" fontId="43" fillId="9" borderId="23" applyNumberFormat="0" applyAlignment="0" applyProtection="0">
      <alignment vertical="center"/>
    </xf>
    <xf numFmtId="0" fontId="43" fillId="9" borderId="23" applyNumberFormat="0" applyAlignment="0" applyProtection="0">
      <alignment vertical="center"/>
    </xf>
    <xf numFmtId="0" fontId="43" fillId="9" borderId="23" applyNumberFormat="0" applyAlignment="0" applyProtection="0">
      <alignment vertical="center"/>
    </xf>
    <xf numFmtId="0" fontId="43" fillId="9" borderId="23" applyNumberFormat="0" applyAlignment="0" applyProtection="0">
      <alignment vertical="center"/>
    </xf>
    <xf numFmtId="0" fontId="43" fillId="9" borderId="23" applyNumberFormat="0" applyAlignment="0" applyProtection="0">
      <alignment vertical="center"/>
    </xf>
    <xf numFmtId="0" fontId="43" fillId="9" borderId="23" applyNumberFormat="0" applyAlignment="0" applyProtection="0">
      <alignment vertical="center"/>
    </xf>
    <xf numFmtId="0" fontId="43" fillId="9" borderId="23" applyNumberFormat="0" applyAlignment="0" applyProtection="0">
      <alignment vertical="center"/>
    </xf>
    <xf numFmtId="0" fontId="43" fillId="9" borderId="23" applyNumberFormat="0" applyAlignment="0" applyProtection="0">
      <alignment vertical="center"/>
    </xf>
    <xf numFmtId="0" fontId="43" fillId="9" borderId="23" applyNumberFormat="0" applyAlignment="0" applyProtection="0">
      <alignment vertical="center"/>
    </xf>
    <xf numFmtId="0" fontId="43" fillId="9" borderId="23" applyNumberFormat="0" applyAlignment="0" applyProtection="0">
      <alignment vertical="center"/>
    </xf>
    <xf numFmtId="0" fontId="43" fillId="9" borderId="23" applyNumberFormat="0" applyAlignment="0" applyProtection="0">
      <alignment vertical="center"/>
    </xf>
    <xf numFmtId="0" fontId="43" fillId="9" borderId="23" applyNumberFormat="0" applyAlignment="0" applyProtection="0">
      <alignment vertical="center"/>
    </xf>
    <xf numFmtId="0" fontId="43" fillId="9" borderId="23" applyNumberFormat="0" applyAlignment="0" applyProtection="0">
      <alignment vertical="center"/>
    </xf>
    <xf numFmtId="0" fontId="43" fillId="9" borderId="23" applyNumberFormat="0" applyAlignment="0" applyProtection="0">
      <alignment vertical="center"/>
    </xf>
    <xf numFmtId="0" fontId="43" fillId="9" borderId="23" applyNumberFormat="0" applyAlignment="0" applyProtection="0">
      <alignment vertical="center"/>
    </xf>
    <xf numFmtId="0" fontId="43" fillId="9" borderId="23" applyNumberFormat="0" applyAlignment="0" applyProtection="0">
      <alignment vertical="center"/>
    </xf>
    <xf numFmtId="0" fontId="43" fillId="9" borderId="23" applyNumberFormat="0" applyAlignment="0" applyProtection="0">
      <alignment vertical="center"/>
    </xf>
    <xf numFmtId="0" fontId="43" fillId="9" borderId="23" applyNumberFormat="0" applyAlignment="0" applyProtection="0">
      <alignment vertical="center"/>
    </xf>
    <xf numFmtId="0" fontId="43" fillId="9" borderId="23" applyNumberFormat="0" applyAlignment="0" applyProtection="0">
      <alignment vertical="center"/>
    </xf>
    <xf numFmtId="0" fontId="43" fillId="9" borderId="23" applyNumberFormat="0" applyAlignment="0" applyProtection="0">
      <alignment vertical="center"/>
    </xf>
    <xf numFmtId="0" fontId="43" fillId="9" borderId="23" applyNumberFormat="0" applyAlignment="0" applyProtection="0">
      <alignment vertical="center"/>
    </xf>
    <xf numFmtId="0" fontId="43" fillId="9" borderId="23" applyNumberFormat="0" applyAlignment="0" applyProtection="0">
      <alignment vertical="center"/>
    </xf>
    <xf numFmtId="0" fontId="43" fillId="9" borderId="23" applyNumberFormat="0" applyAlignment="0" applyProtection="0">
      <alignment vertical="center"/>
    </xf>
    <xf numFmtId="0" fontId="43" fillId="9" borderId="23" applyNumberFormat="0" applyAlignment="0" applyProtection="0">
      <alignment vertical="center"/>
    </xf>
    <xf numFmtId="0" fontId="43" fillId="9" borderId="23" applyNumberFormat="0" applyAlignment="0" applyProtection="0">
      <alignment vertical="center"/>
    </xf>
    <xf numFmtId="0" fontId="43" fillId="9" borderId="23" applyNumberFormat="0" applyAlignment="0" applyProtection="0">
      <alignment vertical="center"/>
    </xf>
    <xf numFmtId="0" fontId="43" fillId="9" borderId="23" applyNumberFormat="0" applyAlignment="0" applyProtection="0">
      <alignment vertical="center"/>
    </xf>
    <xf numFmtId="0" fontId="43" fillId="9" borderId="23" applyNumberFormat="0" applyAlignment="0" applyProtection="0">
      <alignment vertical="center"/>
    </xf>
    <xf numFmtId="0" fontId="43" fillId="9" borderId="23" applyNumberFormat="0" applyAlignment="0" applyProtection="0">
      <alignment vertical="center"/>
    </xf>
    <xf numFmtId="0" fontId="43" fillId="9" borderId="23" applyNumberFormat="0" applyAlignment="0" applyProtection="0">
      <alignment vertical="center"/>
    </xf>
    <xf numFmtId="0" fontId="43" fillId="9" borderId="23" applyNumberFormat="0" applyAlignment="0" applyProtection="0">
      <alignment vertical="center"/>
    </xf>
    <xf numFmtId="0" fontId="43" fillId="9" borderId="23" applyNumberFormat="0" applyAlignment="0" applyProtection="0">
      <alignment vertical="center"/>
    </xf>
    <xf numFmtId="0" fontId="43" fillId="9" borderId="23" applyNumberFormat="0" applyAlignment="0" applyProtection="0">
      <alignment vertical="center"/>
    </xf>
    <xf numFmtId="0" fontId="43" fillId="9" borderId="23" applyNumberFormat="0" applyAlignment="0" applyProtection="0">
      <alignment vertical="center"/>
    </xf>
    <xf numFmtId="0" fontId="43" fillId="9" borderId="23" applyNumberFormat="0" applyAlignment="0" applyProtection="0">
      <alignment vertical="center"/>
    </xf>
    <xf numFmtId="0" fontId="43" fillId="9" borderId="23" applyNumberFormat="0" applyAlignment="0" applyProtection="0">
      <alignment vertical="center"/>
    </xf>
    <xf numFmtId="0" fontId="43" fillId="9" borderId="23" applyNumberFormat="0" applyAlignment="0" applyProtection="0">
      <alignment vertical="center"/>
    </xf>
    <xf numFmtId="0" fontId="43" fillId="9" borderId="23" applyNumberFormat="0" applyAlignment="0" applyProtection="0">
      <alignment vertical="center"/>
    </xf>
    <xf numFmtId="0" fontId="43" fillId="9" borderId="23" applyNumberFormat="0" applyAlignment="0" applyProtection="0">
      <alignment vertical="center"/>
    </xf>
    <xf numFmtId="0" fontId="43" fillId="9" borderId="23" applyNumberFormat="0" applyAlignment="0" applyProtection="0">
      <alignment vertical="center"/>
    </xf>
    <xf numFmtId="0" fontId="43" fillId="9" borderId="23" applyNumberFormat="0" applyAlignment="0" applyProtection="0">
      <alignment vertical="center"/>
    </xf>
    <xf numFmtId="0" fontId="43" fillId="9" borderId="23" applyNumberFormat="0" applyAlignment="0" applyProtection="0">
      <alignment vertical="center"/>
    </xf>
    <xf numFmtId="0" fontId="43" fillId="9" borderId="23" applyNumberFormat="0" applyAlignment="0" applyProtection="0">
      <alignment vertical="center"/>
    </xf>
    <xf numFmtId="0" fontId="43" fillId="9" borderId="23" applyNumberFormat="0" applyAlignment="0" applyProtection="0">
      <alignment vertical="center"/>
    </xf>
    <xf numFmtId="0" fontId="43" fillId="9" borderId="23" applyNumberFormat="0" applyAlignment="0" applyProtection="0">
      <alignment vertical="center"/>
    </xf>
    <xf numFmtId="0" fontId="43" fillId="9" borderId="23" applyNumberFormat="0" applyAlignment="0" applyProtection="0">
      <alignment vertical="center"/>
    </xf>
    <xf numFmtId="0" fontId="43" fillId="9" borderId="23" applyNumberFormat="0" applyAlignment="0" applyProtection="0">
      <alignment vertical="center"/>
    </xf>
    <xf numFmtId="0" fontId="43" fillId="9" borderId="23" applyNumberFormat="0" applyAlignment="0" applyProtection="0">
      <alignment vertical="center"/>
    </xf>
    <xf numFmtId="0" fontId="43" fillId="9" borderId="23" applyNumberFormat="0" applyAlignment="0" applyProtection="0">
      <alignment vertical="center"/>
    </xf>
    <xf numFmtId="0" fontId="43" fillId="9" borderId="23" applyNumberFormat="0" applyAlignment="0" applyProtection="0">
      <alignment vertical="center"/>
    </xf>
    <xf numFmtId="0" fontId="43" fillId="9" borderId="23" applyNumberFormat="0" applyAlignment="0" applyProtection="0">
      <alignment vertical="center"/>
    </xf>
    <xf numFmtId="0" fontId="43" fillId="9" borderId="23" applyNumberFormat="0" applyAlignment="0" applyProtection="0">
      <alignment vertical="center"/>
    </xf>
    <xf numFmtId="0" fontId="43" fillId="9" borderId="23" applyNumberFormat="0" applyAlignment="0" applyProtection="0">
      <alignment vertical="center"/>
    </xf>
    <xf numFmtId="0" fontId="43" fillId="9" borderId="23" applyNumberFormat="0" applyAlignment="0" applyProtection="0">
      <alignment vertical="center"/>
    </xf>
    <xf numFmtId="0" fontId="43" fillId="9" borderId="23" applyNumberFormat="0" applyAlignment="0" applyProtection="0">
      <alignment vertical="center"/>
    </xf>
    <xf numFmtId="0" fontId="43" fillId="9" borderId="23" applyNumberFormat="0" applyAlignment="0" applyProtection="0">
      <alignment vertical="center"/>
    </xf>
    <xf numFmtId="0" fontId="43" fillId="9" borderId="23" applyNumberFormat="0" applyAlignment="0" applyProtection="0">
      <alignment vertical="center"/>
    </xf>
    <xf numFmtId="0" fontId="43" fillId="9" borderId="23" applyNumberFormat="0" applyAlignment="0" applyProtection="0">
      <alignment vertical="center"/>
    </xf>
    <xf numFmtId="0" fontId="43" fillId="9" borderId="23" applyNumberFormat="0" applyAlignment="0" applyProtection="0">
      <alignment vertical="center"/>
    </xf>
    <xf numFmtId="0" fontId="43" fillId="9" borderId="23" applyNumberFormat="0" applyAlignment="0" applyProtection="0">
      <alignment vertical="center"/>
    </xf>
    <xf numFmtId="0" fontId="43" fillId="9" borderId="23" applyNumberFormat="0" applyAlignment="0" applyProtection="0">
      <alignment vertical="center"/>
    </xf>
    <xf numFmtId="0" fontId="43" fillId="9" borderId="23" applyNumberFormat="0" applyAlignment="0" applyProtection="0">
      <alignment vertical="center"/>
    </xf>
    <xf numFmtId="0" fontId="43" fillId="9" borderId="23" applyNumberFormat="0" applyAlignment="0" applyProtection="0">
      <alignment vertical="center"/>
    </xf>
    <xf numFmtId="0" fontId="43" fillId="9" borderId="23" applyNumberFormat="0" applyAlignment="0" applyProtection="0">
      <alignment vertical="center"/>
    </xf>
    <xf numFmtId="0" fontId="43" fillId="9" borderId="23" applyNumberFormat="0" applyAlignment="0" applyProtection="0">
      <alignment vertical="center"/>
    </xf>
    <xf numFmtId="0" fontId="43" fillId="9" borderId="23" applyNumberFormat="0" applyAlignment="0" applyProtection="0">
      <alignment vertical="center"/>
    </xf>
    <xf numFmtId="0" fontId="43" fillId="9" borderId="23" applyNumberFormat="0" applyAlignment="0" applyProtection="0">
      <alignment vertical="center"/>
    </xf>
    <xf numFmtId="0" fontId="43" fillId="9" borderId="23" applyNumberFormat="0" applyAlignment="0" applyProtection="0">
      <alignment vertical="center"/>
    </xf>
    <xf numFmtId="0" fontId="43" fillId="9" borderId="23" applyNumberFormat="0" applyAlignment="0" applyProtection="0">
      <alignment vertical="center"/>
    </xf>
    <xf numFmtId="0" fontId="43" fillId="9" borderId="23" applyNumberFormat="0" applyAlignment="0" applyProtection="0">
      <alignment vertical="center"/>
    </xf>
    <xf numFmtId="0" fontId="43" fillId="9" borderId="23" applyNumberFormat="0" applyAlignment="0" applyProtection="0">
      <alignment vertical="center"/>
    </xf>
    <xf numFmtId="0" fontId="43" fillId="9" borderId="23" applyNumberFormat="0" applyAlignment="0" applyProtection="0">
      <alignment vertical="center"/>
    </xf>
    <xf numFmtId="0" fontId="43" fillId="9" borderId="23" applyNumberFormat="0" applyAlignment="0" applyProtection="0">
      <alignment vertical="center"/>
    </xf>
    <xf numFmtId="0" fontId="43" fillId="9" borderId="23" applyNumberFormat="0" applyAlignment="0" applyProtection="0">
      <alignment vertical="center"/>
    </xf>
    <xf numFmtId="0" fontId="43" fillId="9" borderId="23" applyNumberFormat="0" applyAlignment="0" applyProtection="0">
      <alignment vertical="center"/>
    </xf>
    <xf numFmtId="0" fontId="43" fillId="9" borderId="23" applyNumberFormat="0" applyAlignment="0" applyProtection="0">
      <alignment vertical="center"/>
    </xf>
    <xf numFmtId="0" fontId="43" fillId="9" borderId="23" applyNumberFormat="0" applyAlignment="0" applyProtection="0">
      <alignment vertical="center"/>
    </xf>
    <xf numFmtId="0" fontId="43" fillId="9" borderId="23" applyNumberFormat="0" applyAlignment="0" applyProtection="0">
      <alignment vertical="center"/>
    </xf>
    <xf numFmtId="0" fontId="43" fillId="9" borderId="23" applyNumberFormat="0" applyAlignment="0" applyProtection="0">
      <alignment vertical="center"/>
    </xf>
    <xf numFmtId="0" fontId="43" fillId="9" borderId="23" applyNumberFormat="0" applyAlignment="0" applyProtection="0">
      <alignment vertical="center"/>
    </xf>
    <xf numFmtId="0" fontId="43" fillId="9" borderId="23" applyNumberFormat="0" applyAlignment="0" applyProtection="0">
      <alignment vertical="center"/>
    </xf>
    <xf numFmtId="0" fontId="43" fillId="9" borderId="23" applyNumberFormat="0" applyAlignment="0" applyProtection="0">
      <alignment vertical="center"/>
    </xf>
    <xf numFmtId="0" fontId="43" fillId="9" borderId="23" applyNumberFormat="0" applyAlignment="0" applyProtection="0">
      <alignment vertical="center"/>
    </xf>
    <xf numFmtId="0" fontId="43" fillId="9" borderId="23" applyNumberFormat="0" applyAlignment="0" applyProtection="0">
      <alignment vertical="center"/>
    </xf>
    <xf numFmtId="0" fontId="43" fillId="9" borderId="23" applyNumberFormat="0" applyAlignment="0" applyProtection="0">
      <alignment vertical="center"/>
    </xf>
    <xf numFmtId="0" fontId="43" fillId="9" borderId="23" applyNumberFormat="0" applyAlignment="0" applyProtection="0">
      <alignment vertical="center"/>
    </xf>
    <xf numFmtId="0" fontId="43" fillId="9" borderId="23" applyNumberFormat="0" applyAlignment="0" applyProtection="0">
      <alignment vertical="center"/>
    </xf>
    <xf numFmtId="0" fontId="43" fillId="9" borderId="23" applyNumberFormat="0" applyAlignment="0" applyProtection="0">
      <alignment vertical="center"/>
    </xf>
    <xf numFmtId="0" fontId="43" fillId="9" borderId="23" applyNumberFormat="0" applyAlignment="0" applyProtection="0">
      <alignment vertical="center"/>
    </xf>
    <xf numFmtId="0" fontId="43" fillId="9" borderId="23" applyNumberFormat="0" applyAlignment="0" applyProtection="0">
      <alignment vertical="center"/>
    </xf>
    <xf numFmtId="0" fontId="43" fillId="9" borderId="23" applyNumberFormat="0" applyAlignment="0" applyProtection="0">
      <alignment vertical="center"/>
    </xf>
    <xf numFmtId="0" fontId="43" fillId="9" borderId="23" applyNumberFormat="0" applyAlignment="0" applyProtection="0">
      <alignment vertical="center"/>
    </xf>
    <xf numFmtId="0" fontId="43" fillId="9" borderId="23" applyNumberFormat="0" applyAlignment="0" applyProtection="0">
      <alignment vertical="center"/>
    </xf>
    <xf numFmtId="0" fontId="43" fillId="9" borderId="23" applyNumberFormat="0" applyAlignment="0" applyProtection="0">
      <alignment vertical="center"/>
    </xf>
    <xf numFmtId="0" fontId="43" fillId="9" borderId="23" applyNumberFormat="0" applyAlignment="0" applyProtection="0">
      <alignment vertical="center"/>
    </xf>
    <xf numFmtId="0" fontId="43" fillId="9" borderId="23" applyNumberFormat="0" applyAlignment="0" applyProtection="0">
      <alignment vertical="center"/>
    </xf>
    <xf numFmtId="0" fontId="43" fillId="9" borderId="23" applyNumberFormat="0" applyAlignment="0" applyProtection="0">
      <alignment vertical="center"/>
    </xf>
    <xf numFmtId="0" fontId="43" fillId="9" borderId="23" applyNumberFormat="0" applyAlignment="0" applyProtection="0">
      <alignment vertical="center"/>
    </xf>
    <xf numFmtId="0" fontId="43" fillId="9" borderId="23" applyNumberFormat="0" applyAlignment="0" applyProtection="0">
      <alignment vertical="center"/>
    </xf>
    <xf numFmtId="0" fontId="43" fillId="9" borderId="23" applyNumberFormat="0" applyAlignment="0" applyProtection="0">
      <alignment vertical="center"/>
    </xf>
    <xf numFmtId="0" fontId="43" fillId="9" borderId="23" applyNumberFormat="0" applyAlignment="0" applyProtection="0">
      <alignment vertical="center"/>
    </xf>
    <xf numFmtId="0" fontId="43" fillId="9" borderId="23" applyNumberFormat="0" applyAlignment="0" applyProtection="0">
      <alignment vertical="center"/>
    </xf>
    <xf numFmtId="0" fontId="43" fillId="9" borderId="23" applyNumberFormat="0" applyAlignment="0" applyProtection="0">
      <alignment vertical="center"/>
    </xf>
    <xf numFmtId="0" fontId="43" fillId="9" borderId="23" applyNumberFormat="0" applyAlignment="0" applyProtection="0">
      <alignment vertical="center"/>
    </xf>
    <xf numFmtId="0" fontId="43" fillId="9" borderId="23" applyNumberFormat="0" applyAlignment="0" applyProtection="0">
      <alignment vertical="center"/>
    </xf>
    <xf numFmtId="0" fontId="43" fillId="9" borderId="23" applyNumberFormat="0" applyAlignment="0" applyProtection="0">
      <alignment vertical="center"/>
    </xf>
    <xf numFmtId="0" fontId="43" fillId="9" borderId="23" applyNumberFormat="0" applyAlignment="0" applyProtection="0">
      <alignment vertical="center"/>
    </xf>
    <xf numFmtId="0" fontId="43" fillId="9" borderId="23" applyNumberFormat="0" applyAlignment="0" applyProtection="0">
      <alignment vertical="center"/>
    </xf>
    <xf numFmtId="0" fontId="43" fillId="9" borderId="23" applyNumberFormat="0" applyAlignment="0" applyProtection="0">
      <alignment vertical="center"/>
    </xf>
    <xf numFmtId="0" fontId="43" fillId="9" borderId="23" applyNumberFormat="0" applyAlignment="0" applyProtection="0">
      <alignment vertical="center"/>
    </xf>
    <xf numFmtId="0" fontId="43" fillId="9" borderId="23" applyNumberFormat="0" applyAlignment="0" applyProtection="0">
      <alignment vertical="center"/>
    </xf>
    <xf numFmtId="0" fontId="43" fillId="9" borderId="23" applyNumberFormat="0" applyAlignment="0" applyProtection="0">
      <alignment vertical="center"/>
    </xf>
    <xf numFmtId="0" fontId="43" fillId="9" borderId="23" applyNumberFormat="0" applyAlignment="0" applyProtection="0">
      <alignment vertical="center"/>
    </xf>
    <xf numFmtId="0" fontId="43" fillId="9" borderId="23" applyNumberFormat="0" applyAlignment="0" applyProtection="0">
      <alignment vertical="center"/>
    </xf>
    <xf numFmtId="0" fontId="43" fillId="9" borderId="23" applyNumberFormat="0" applyAlignment="0" applyProtection="0">
      <alignment vertical="center"/>
    </xf>
    <xf numFmtId="0" fontId="43" fillId="9" borderId="23" applyNumberFormat="0" applyAlignment="0" applyProtection="0">
      <alignment vertical="center"/>
    </xf>
    <xf numFmtId="0" fontId="43" fillId="9" borderId="23" applyNumberFormat="0" applyAlignment="0" applyProtection="0">
      <alignment vertical="center"/>
    </xf>
    <xf numFmtId="0" fontId="43" fillId="9" borderId="23" applyNumberFormat="0" applyAlignment="0" applyProtection="0">
      <alignment vertical="center"/>
    </xf>
    <xf numFmtId="0" fontId="43" fillId="9" borderId="23" applyNumberFormat="0" applyAlignment="0" applyProtection="0">
      <alignment vertical="center"/>
    </xf>
    <xf numFmtId="0" fontId="43" fillId="9" borderId="23" applyNumberFormat="0" applyAlignment="0" applyProtection="0">
      <alignment vertical="center"/>
    </xf>
    <xf numFmtId="0" fontId="43" fillId="9" borderId="23" applyNumberFormat="0" applyAlignment="0" applyProtection="0">
      <alignment vertical="center"/>
    </xf>
    <xf numFmtId="0" fontId="43" fillId="9" borderId="23" applyNumberFormat="0" applyAlignment="0" applyProtection="0">
      <alignment vertical="center"/>
    </xf>
    <xf numFmtId="0" fontId="43" fillId="9" borderId="23" applyNumberFormat="0" applyAlignment="0" applyProtection="0">
      <alignment vertical="center"/>
    </xf>
    <xf numFmtId="0" fontId="43" fillId="9" borderId="23" applyNumberFormat="0" applyAlignment="0" applyProtection="0">
      <alignment vertical="center"/>
    </xf>
    <xf numFmtId="0" fontId="43" fillId="9" borderId="23" applyNumberFormat="0" applyAlignment="0" applyProtection="0">
      <alignment vertical="center"/>
    </xf>
    <xf numFmtId="0" fontId="43" fillId="9" borderId="23" applyNumberFormat="0" applyAlignment="0" applyProtection="0">
      <alignment vertical="center"/>
    </xf>
    <xf numFmtId="0" fontId="43" fillId="9" borderId="23" applyNumberFormat="0" applyAlignment="0" applyProtection="0">
      <alignment vertical="center"/>
    </xf>
    <xf numFmtId="0" fontId="43" fillId="9" borderId="23" applyNumberFormat="0" applyAlignment="0" applyProtection="0">
      <alignment vertical="center"/>
    </xf>
    <xf numFmtId="0" fontId="43" fillId="9" borderId="23" applyNumberFormat="0" applyAlignment="0" applyProtection="0">
      <alignment vertical="center"/>
    </xf>
    <xf numFmtId="0" fontId="43" fillId="9" borderId="23" applyNumberFormat="0" applyAlignment="0" applyProtection="0">
      <alignment vertical="center"/>
    </xf>
    <xf numFmtId="0" fontId="43" fillId="9" borderId="23" applyNumberFormat="0" applyAlignment="0" applyProtection="0">
      <alignment vertical="center"/>
    </xf>
    <xf numFmtId="0" fontId="43" fillId="9" borderId="23" applyNumberFormat="0" applyAlignment="0" applyProtection="0">
      <alignment vertical="center"/>
    </xf>
    <xf numFmtId="0" fontId="43" fillId="9" borderId="23" applyNumberFormat="0" applyAlignment="0" applyProtection="0">
      <alignment vertical="center"/>
    </xf>
    <xf numFmtId="0" fontId="43" fillId="9" borderId="23" applyNumberFormat="0" applyAlignment="0" applyProtection="0">
      <alignment vertical="center"/>
    </xf>
    <xf numFmtId="0" fontId="43" fillId="9" borderId="23" applyNumberFormat="0" applyAlignment="0" applyProtection="0">
      <alignment vertical="center"/>
    </xf>
    <xf numFmtId="0" fontId="43" fillId="9" borderId="23" applyNumberFormat="0" applyAlignment="0" applyProtection="0">
      <alignment vertical="center"/>
    </xf>
    <xf numFmtId="0" fontId="43" fillId="9" borderId="23" applyNumberFormat="0" applyAlignment="0" applyProtection="0">
      <alignment vertical="center"/>
    </xf>
    <xf numFmtId="0" fontId="43" fillId="9" borderId="23" applyNumberFormat="0" applyAlignment="0" applyProtection="0">
      <alignment vertical="center"/>
    </xf>
    <xf numFmtId="0" fontId="43" fillId="9" borderId="23" applyNumberFormat="0" applyAlignment="0" applyProtection="0">
      <alignment vertical="center"/>
    </xf>
    <xf numFmtId="0" fontId="43" fillId="9" borderId="23" applyNumberFormat="0" applyAlignment="0" applyProtection="0">
      <alignment vertical="center"/>
    </xf>
    <xf numFmtId="0" fontId="43" fillId="9" borderId="23" applyNumberFormat="0" applyAlignment="0" applyProtection="0">
      <alignment vertical="center"/>
    </xf>
    <xf numFmtId="0" fontId="43" fillId="9" borderId="23" applyNumberFormat="0" applyAlignment="0" applyProtection="0">
      <alignment vertical="center"/>
    </xf>
    <xf numFmtId="0" fontId="43" fillId="9" borderId="23" applyNumberFormat="0" applyAlignment="0" applyProtection="0">
      <alignment vertical="center"/>
    </xf>
    <xf numFmtId="0" fontId="43" fillId="9" borderId="23" applyNumberFormat="0" applyAlignment="0" applyProtection="0">
      <alignment vertical="center"/>
    </xf>
    <xf numFmtId="0" fontId="43" fillId="9" borderId="23" applyNumberFormat="0" applyAlignment="0" applyProtection="0">
      <alignment vertical="center"/>
    </xf>
    <xf numFmtId="0" fontId="43" fillId="9" borderId="23" applyNumberFormat="0" applyAlignment="0" applyProtection="0">
      <alignment vertical="center"/>
    </xf>
    <xf numFmtId="0" fontId="43" fillId="9" borderId="23" applyNumberFormat="0" applyAlignment="0" applyProtection="0">
      <alignment vertical="center"/>
    </xf>
    <xf numFmtId="0" fontId="43" fillId="9" borderId="23" applyNumberFormat="0" applyAlignment="0" applyProtection="0">
      <alignment vertical="center"/>
    </xf>
    <xf numFmtId="0" fontId="43" fillId="9" borderId="23" applyNumberFormat="0" applyAlignment="0" applyProtection="0">
      <alignment vertical="center"/>
    </xf>
    <xf numFmtId="0" fontId="43" fillId="9" borderId="23" applyNumberFormat="0" applyAlignment="0" applyProtection="0">
      <alignment vertical="center"/>
    </xf>
    <xf numFmtId="0" fontId="43" fillId="9" borderId="23" applyNumberFormat="0" applyAlignment="0" applyProtection="0">
      <alignment vertical="center"/>
    </xf>
    <xf numFmtId="0" fontId="43" fillId="9" borderId="23" applyNumberFormat="0" applyAlignment="0" applyProtection="0">
      <alignment vertical="center"/>
    </xf>
    <xf numFmtId="0" fontId="43" fillId="9" borderId="23" applyNumberFormat="0" applyAlignment="0" applyProtection="0">
      <alignment vertical="center"/>
    </xf>
    <xf numFmtId="0" fontId="43" fillId="9" borderId="23" applyNumberFormat="0" applyAlignment="0" applyProtection="0">
      <alignment vertical="center"/>
    </xf>
    <xf numFmtId="0" fontId="43" fillId="9" borderId="23" applyNumberFormat="0" applyAlignment="0" applyProtection="0">
      <alignment vertical="center"/>
    </xf>
    <xf numFmtId="0" fontId="43" fillId="9" borderId="23" applyNumberFormat="0" applyAlignment="0" applyProtection="0">
      <alignment vertical="center"/>
    </xf>
    <xf numFmtId="0" fontId="43" fillId="9" borderId="23" applyNumberFormat="0" applyAlignment="0" applyProtection="0">
      <alignment vertical="center"/>
    </xf>
    <xf numFmtId="0" fontId="43" fillId="9" borderId="23" applyNumberFormat="0" applyAlignment="0" applyProtection="0">
      <alignment vertical="center"/>
    </xf>
    <xf numFmtId="0" fontId="43" fillId="9" borderId="23" applyNumberFormat="0" applyAlignment="0" applyProtection="0">
      <alignment vertical="center"/>
    </xf>
    <xf numFmtId="0" fontId="43" fillId="9" borderId="23" applyNumberFormat="0" applyAlignment="0" applyProtection="0">
      <alignment vertical="center"/>
    </xf>
    <xf numFmtId="0" fontId="43" fillId="9" borderId="23" applyNumberFormat="0" applyAlignment="0" applyProtection="0">
      <alignment vertical="center"/>
    </xf>
    <xf numFmtId="0" fontId="43" fillId="9" borderId="23" applyNumberFormat="0" applyAlignment="0" applyProtection="0">
      <alignment vertical="center"/>
    </xf>
    <xf numFmtId="0" fontId="43" fillId="9" borderId="23" applyNumberFormat="0" applyAlignment="0" applyProtection="0">
      <alignment vertical="center"/>
    </xf>
    <xf numFmtId="0" fontId="43" fillId="9" borderId="23" applyNumberFormat="0" applyAlignment="0" applyProtection="0">
      <alignment vertical="center"/>
    </xf>
    <xf numFmtId="0" fontId="43" fillId="9" borderId="23" applyNumberFormat="0" applyAlignment="0" applyProtection="0">
      <alignment vertical="center"/>
    </xf>
    <xf numFmtId="0" fontId="43" fillId="9" borderId="23" applyNumberFormat="0" applyAlignment="0" applyProtection="0">
      <alignment vertical="center"/>
    </xf>
    <xf numFmtId="0" fontId="43" fillId="9" borderId="23" applyNumberFormat="0" applyAlignment="0" applyProtection="0">
      <alignment vertical="center"/>
    </xf>
    <xf numFmtId="0" fontId="43" fillId="9" borderId="23" applyNumberFormat="0" applyAlignment="0" applyProtection="0">
      <alignment vertical="center"/>
    </xf>
    <xf numFmtId="0" fontId="43" fillId="9" borderId="23" applyNumberFormat="0" applyAlignment="0" applyProtection="0">
      <alignment vertical="center"/>
    </xf>
    <xf numFmtId="0" fontId="43" fillId="9" borderId="23" applyNumberFormat="0" applyAlignment="0" applyProtection="0">
      <alignment vertical="center"/>
    </xf>
    <xf numFmtId="0" fontId="43" fillId="9" borderId="23" applyNumberFormat="0" applyAlignment="0" applyProtection="0">
      <alignment vertical="center"/>
    </xf>
    <xf numFmtId="0" fontId="43" fillId="9" borderId="23" applyNumberFormat="0" applyAlignment="0" applyProtection="0">
      <alignment vertical="center"/>
    </xf>
    <xf numFmtId="0" fontId="43" fillId="9" borderId="23" applyNumberFormat="0" applyAlignment="0" applyProtection="0">
      <alignment vertical="center"/>
    </xf>
    <xf numFmtId="0" fontId="43" fillId="9" borderId="23" applyNumberFormat="0" applyAlignment="0" applyProtection="0">
      <alignment vertical="center"/>
    </xf>
    <xf numFmtId="0" fontId="43" fillId="9" borderId="23" applyNumberFormat="0" applyAlignment="0" applyProtection="0">
      <alignment vertical="center"/>
    </xf>
    <xf numFmtId="0" fontId="43" fillId="9" borderId="23" applyNumberFormat="0" applyAlignment="0" applyProtection="0">
      <alignment vertical="center"/>
    </xf>
    <xf numFmtId="0" fontId="43" fillId="9" borderId="23" applyNumberFormat="0" applyAlignment="0" applyProtection="0">
      <alignment vertical="center"/>
    </xf>
    <xf numFmtId="0" fontId="43" fillId="9" borderId="23" applyNumberFormat="0" applyAlignment="0" applyProtection="0">
      <alignment vertical="center"/>
    </xf>
    <xf numFmtId="0" fontId="43" fillId="9" borderId="23" applyNumberFormat="0" applyAlignment="0" applyProtection="0">
      <alignment vertical="center"/>
    </xf>
    <xf numFmtId="0" fontId="43" fillId="9" borderId="23" applyNumberFormat="0" applyAlignment="0" applyProtection="0">
      <alignment vertical="center"/>
    </xf>
    <xf numFmtId="0" fontId="43" fillId="9" borderId="23" applyNumberFormat="0" applyAlignment="0" applyProtection="0">
      <alignment vertical="center"/>
    </xf>
    <xf numFmtId="0" fontId="43" fillId="9" borderId="23" applyNumberFormat="0" applyAlignment="0" applyProtection="0">
      <alignment vertical="center"/>
    </xf>
    <xf numFmtId="0" fontId="43" fillId="9" borderId="23" applyNumberFormat="0" applyAlignment="0" applyProtection="0">
      <alignment vertical="center"/>
    </xf>
    <xf numFmtId="0" fontId="43" fillId="9" borderId="23" applyNumberFormat="0" applyAlignment="0" applyProtection="0">
      <alignment vertical="center"/>
    </xf>
    <xf numFmtId="0" fontId="43" fillId="9" borderId="23" applyNumberFormat="0" applyAlignment="0" applyProtection="0">
      <alignment vertical="center"/>
    </xf>
    <xf numFmtId="0" fontId="43" fillId="9" borderId="23" applyNumberFormat="0" applyAlignment="0" applyProtection="0">
      <alignment vertical="center"/>
    </xf>
    <xf numFmtId="0" fontId="43" fillId="9" borderId="23" applyNumberFormat="0" applyAlignment="0" applyProtection="0">
      <alignment vertical="center"/>
    </xf>
    <xf numFmtId="0" fontId="43" fillId="9" borderId="23" applyNumberFormat="0" applyAlignment="0" applyProtection="0">
      <alignment vertical="center"/>
    </xf>
    <xf numFmtId="0" fontId="43" fillId="9" borderId="23" applyNumberFormat="0" applyAlignment="0" applyProtection="0">
      <alignment vertical="center"/>
    </xf>
    <xf numFmtId="0" fontId="43" fillId="9" borderId="23" applyNumberFormat="0" applyAlignment="0" applyProtection="0">
      <alignment vertical="center"/>
    </xf>
    <xf numFmtId="0" fontId="43" fillId="9" borderId="23" applyNumberFormat="0" applyAlignment="0" applyProtection="0">
      <alignment vertical="center"/>
    </xf>
    <xf numFmtId="0" fontId="43" fillId="9" borderId="23" applyNumberFormat="0" applyAlignment="0" applyProtection="0">
      <alignment vertical="center"/>
    </xf>
    <xf numFmtId="0" fontId="43" fillId="9" borderId="23" applyNumberFormat="0" applyAlignment="0" applyProtection="0">
      <alignment vertical="center"/>
    </xf>
    <xf numFmtId="0" fontId="43" fillId="9" borderId="23" applyNumberFormat="0" applyAlignment="0" applyProtection="0">
      <alignment vertical="center"/>
    </xf>
    <xf numFmtId="0" fontId="43" fillId="9" borderId="23" applyNumberFormat="0" applyAlignment="0" applyProtection="0">
      <alignment vertical="center"/>
    </xf>
    <xf numFmtId="0" fontId="43" fillId="9" borderId="23" applyNumberFormat="0" applyAlignment="0" applyProtection="0">
      <alignment vertical="center"/>
    </xf>
    <xf numFmtId="0" fontId="43" fillId="9" borderId="23" applyNumberFormat="0" applyAlignment="0" applyProtection="0">
      <alignment vertical="center"/>
    </xf>
    <xf numFmtId="0" fontId="43" fillId="9" borderId="23" applyNumberFormat="0" applyAlignment="0" applyProtection="0">
      <alignment vertical="center"/>
    </xf>
    <xf numFmtId="0" fontId="43" fillId="9" borderId="23" applyNumberFormat="0" applyAlignment="0" applyProtection="0">
      <alignment vertical="center"/>
    </xf>
    <xf numFmtId="0" fontId="43" fillId="9" borderId="23" applyNumberFormat="0" applyAlignment="0" applyProtection="0">
      <alignment vertical="center"/>
    </xf>
    <xf numFmtId="0" fontId="43" fillId="9" borderId="23" applyNumberFormat="0" applyAlignment="0" applyProtection="0">
      <alignment vertical="center"/>
    </xf>
    <xf numFmtId="0" fontId="43" fillId="9" borderId="23" applyNumberFormat="0" applyAlignment="0" applyProtection="0">
      <alignment vertical="center"/>
    </xf>
    <xf numFmtId="0" fontId="43" fillId="9" borderId="23" applyNumberFormat="0" applyAlignment="0" applyProtection="0">
      <alignment vertical="center"/>
    </xf>
    <xf numFmtId="0" fontId="43" fillId="9" borderId="23" applyNumberFormat="0" applyAlignment="0" applyProtection="0">
      <alignment vertical="center"/>
    </xf>
    <xf numFmtId="0" fontId="43" fillId="9" borderId="23" applyNumberFormat="0" applyAlignment="0" applyProtection="0">
      <alignment vertical="center"/>
    </xf>
    <xf numFmtId="0" fontId="43" fillId="9" borderId="23" applyNumberFormat="0" applyAlignment="0" applyProtection="0">
      <alignment vertical="center"/>
    </xf>
    <xf numFmtId="0" fontId="43" fillId="9" borderId="23" applyNumberFormat="0" applyAlignment="0" applyProtection="0">
      <alignment vertical="center"/>
    </xf>
    <xf numFmtId="0" fontId="43" fillId="9" borderId="23" applyNumberFormat="0" applyAlignment="0" applyProtection="0">
      <alignment vertical="center"/>
    </xf>
    <xf numFmtId="0" fontId="43" fillId="9" borderId="23" applyNumberFormat="0" applyAlignment="0" applyProtection="0">
      <alignment vertical="center"/>
    </xf>
    <xf numFmtId="0" fontId="43" fillId="9" borderId="23" applyNumberFormat="0" applyAlignment="0" applyProtection="0">
      <alignment vertical="center"/>
    </xf>
    <xf numFmtId="0" fontId="43" fillId="9" borderId="23" applyNumberFormat="0" applyAlignment="0" applyProtection="0">
      <alignment vertical="center"/>
    </xf>
    <xf numFmtId="0" fontId="43" fillId="9" borderId="23" applyNumberFormat="0" applyAlignment="0" applyProtection="0">
      <alignment vertical="center"/>
    </xf>
    <xf numFmtId="0" fontId="43" fillId="9" borderId="23" applyNumberFormat="0" applyAlignment="0" applyProtection="0">
      <alignment vertical="center"/>
    </xf>
    <xf numFmtId="0" fontId="43" fillId="9" borderId="23" applyNumberFormat="0" applyAlignment="0" applyProtection="0">
      <alignment vertical="center"/>
    </xf>
    <xf numFmtId="0" fontId="43" fillId="9" borderId="23" applyNumberFormat="0" applyAlignment="0" applyProtection="0">
      <alignment vertical="center"/>
    </xf>
    <xf numFmtId="0" fontId="43" fillId="9" borderId="23" applyNumberFormat="0" applyAlignment="0" applyProtection="0">
      <alignment vertical="center"/>
    </xf>
    <xf numFmtId="0" fontId="43" fillId="9" borderId="23" applyNumberFormat="0" applyAlignment="0" applyProtection="0">
      <alignment vertical="center"/>
    </xf>
    <xf numFmtId="0" fontId="43" fillId="9" borderId="23" applyNumberFormat="0" applyAlignment="0" applyProtection="0">
      <alignment vertical="center"/>
    </xf>
    <xf numFmtId="0" fontId="43" fillId="9" borderId="23" applyNumberFormat="0" applyAlignment="0" applyProtection="0">
      <alignment vertical="center"/>
    </xf>
    <xf numFmtId="0" fontId="43" fillId="9" borderId="23" applyNumberFormat="0" applyAlignment="0" applyProtection="0">
      <alignment vertical="center"/>
    </xf>
    <xf numFmtId="0" fontId="43" fillId="9" borderId="23" applyNumberFormat="0" applyAlignment="0" applyProtection="0">
      <alignment vertical="center"/>
    </xf>
    <xf numFmtId="0" fontId="43" fillId="9" borderId="23" applyNumberFormat="0" applyAlignment="0" applyProtection="0">
      <alignment vertical="center"/>
    </xf>
    <xf numFmtId="0" fontId="43" fillId="9" borderId="23" applyNumberFormat="0" applyAlignment="0" applyProtection="0">
      <alignment vertical="center"/>
    </xf>
    <xf numFmtId="0" fontId="43" fillId="9" borderId="23" applyNumberFormat="0" applyAlignment="0" applyProtection="0">
      <alignment vertical="center"/>
    </xf>
    <xf numFmtId="0" fontId="43" fillId="9" borderId="23" applyNumberFormat="0" applyAlignment="0" applyProtection="0">
      <alignment vertical="center"/>
    </xf>
    <xf numFmtId="0" fontId="43" fillId="9" borderId="23" applyNumberFormat="0" applyAlignment="0" applyProtection="0">
      <alignment vertical="center"/>
    </xf>
    <xf numFmtId="0" fontId="43" fillId="9" borderId="23" applyNumberFormat="0" applyAlignment="0" applyProtection="0">
      <alignment vertical="center"/>
    </xf>
    <xf numFmtId="0" fontId="43" fillId="9" borderId="23" applyNumberFormat="0" applyAlignment="0" applyProtection="0">
      <alignment vertical="center"/>
    </xf>
    <xf numFmtId="0" fontId="43" fillId="9" borderId="23" applyNumberFormat="0" applyAlignment="0" applyProtection="0">
      <alignment vertical="center"/>
    </xf>
    <xf numFmtId="0" fontId="43" fillId="9" borderId="23" applyNumberFormat="0" applyAlignment="0" applyProtection="0">
      <alignment vertical="center"/>
    </xf>
    <xf numFmtId="0" fontId="43" fillId="9" borderId="23" applyNumberFormat="0" applyAlignment="0" applyProtection="0">
      <alignment vertical="center"/>
    </xf>
    <xf numFmtId="0" fontId="43" fillId="9" borderId="23" applyNumberFormat="0" applyAlignment="0" applyProtection="0">
      <alignment vertical="center"/>
    </xf>
    <xf numFmtId="0" fontId="43" fillId="9" borderId="23" applyNumberFormat="0" applyAlignment="0" applyProtection="0">
      <alignment vertical="center"/>
    </xf>
    <xf numFmtId="0" fontId="43" fillId="9" borderId="23" applyNumberFormat="0" applyAlignment="0" applyProtection="0">
      <alignment vertical="center"/>
    </xf>
    <xf numFmtId="0" fontId="43" fillId="9" borderId="23" applyNumberFormat="0" applyAlignment="0" applyProtection="0">
      <alignment vertical="center"/>
    </xf>
    <xf numFmtId="0" fontId="43" fillId="9" borderId="23" applyNumberFormat="0" applyAlignment="0" applyProtection="0">
      <alignment vertical="center"/>
    </xf>
    <xf numFmtId="0" fontId="43" fillId="9" borderId="23" applyNumberFormat="0" applyAlignment="0" applyProtection="0">
      <alignment vertical="center"/>
    </xf>
    <xf numFmtId="0" fontId="43" fillId="9" borderId="23" applyNumberFormat="0" applyAlignment="0" applyProtection="0">
      <alignment vertical="center"/>
    </xf>
    <xf numFmtId="0" fontId="43" fillId="9" borderId="23" applyNumberFormat="0" applyAlignment="0" applyProtection="0">
      <alignment vertical="center"/>
    </xf>
    <xf numFmtId="0" fontId="43" fillId="9" borderId="23" applyNumberFormat="0" applyAlignment="0" applyProtection="0">
      <alignment vertical="center"/>
    </xf>
    <xf numFmtId="0" fontId="43" fillId="9" borderId="23" applyNumberFormat="0" applyAlignment="0" applyProtection="0">
      <alignment vertical="center"/>
    </xf>
    <xf numFmtId="0" fontId="43" fillId="9" borderId="23" applyNumberFormat="0" applyAlignment="0" applyProtection="0">
      <alignment vertical="center"/>
    </xf>
    <xf numFmtId="0" fontId="43" fillId="9" borderId="23" applyNumberFormat="0" applyAlignment="0" applyProtection="0">
      <alignment vertical="center"/>
    </xf>
    <xf numFmtId="0" fontId="43" fillId="9" borderId="23" applyNumberFormat="0" applyAlignment="0" applyProtection="0">
      <alignment vertical="center"/>
    </xf>
    <xf numFmtId="0" fontId="43" fillId="9" borderId="23" applyNumberFormat="0" applyAlignment="0" applyProtection="0">
      <alignment vertical="center"/>
    </xf>
    <xf numFmtId="0" fontId="43" fillId="9" borderId="23" applyNumberFormat="0" applyAlignment="0" applyProtection="0">
      <alignment vertical="center"/>
    </xf>
    <xf numFmtId="0" fontId="43" fillId="9" borderId="23" applyNumberFormat="0" applyAlignment="0" applyProtection="0">
      <alignment vertical="center"/>
    </xf>
    <xf numFmtId="0" fontId="43" fillId="9" borderId="23" applyNumberFormat="0" applyAlignment="0" applyProtection="0">
      <alignment vertical="center"/>
    </xf>
    <xf numFmtId="0" fontId="43" fillId="9" borderId="23" applyNumberFormat="0" applyAlignment="0" applyProtection="0">
      <alignment vertical="center"/>
    </xf>
    <xf numFmtId="0" fontId="43" fillId="9" borderId="23" applyNumberFormat="0" applyAlignment="0" applyProtection="0">
      <alignment vertical="center"/>
    </xf>
    <xf numFmtId="0" fontId="43" fillId="9" borderId="23" applyNumberFormat="0" applyAlignment="0" applyProtection="0">
      <alignment vertical="center"/>
    </xf>
    <xf numFmtId="0" fontId="43" fillId="9" borderId="23" applyNumberFormat="0" applyAlignment="0" applyProtection="0">
      <alignment vertical="center"/>
    </xf>
    <xf numFmtId="0" fontId="43" fillId="9" borderId="23" applyNumberFormat="0" applyAlignment="0" applyProtection="0">
      <alignment vertical="center"/>
    </xf>
    <xf numFmtId="0" fontId="43" fillId="9" borderId="23" applyNumberFormat="0" applyAlignment="0" applyProtection="0">
      <alignment vertical="center"/>
    </xf>
    <xf numFmtId="0" fontId="43" fillId="9" borderId="23" applyNumberFormat="0" applyAlignment="0" applyProtection="0">
      <alignment vertical="center"/>
    </xf>
    <xf numFmtId="0" fontId="43" fillId="9" borderId="23" applyNumberFormat="0" applyAlignment="0" applyProtection="0">
      <alignment vertical="center"/>
    </xf>
    <xf numFmtId="0" fontId="43" fillId="9" borderId="23" applyNumberFormat="0" applyAlignment="0" applyProtection="0">
      <alignment vertical="center"/>
    </xf>
    <xf numFmtId="0" fontId="43" fillId="9" borderId="23" applyNumberFormat="0" applyAlignment="0" applyProtection="0">
      <alignment vertical="center"/>
    </xf>
    <xf numFmtId="0" fontId="43" fillId="9" borderId="23" applyNumberFormat="0" applyAlignment="0" applyProtection="0">
      <alignment vertical="center"/>
    </xf>
    <xf numFmtId="0" fontId="43" fillId="9" borderId="23" applyNumberFormat="0" applyAlignment="0" applyProtection="0">
      <alignment vertical="center"/>
    </xf>
    <xf numFmtId="0" fontId="43" fillId="9" borderId="23" applyNumberFormat="0" applyAlignment="0" applyProtection="0">
      <alignment vertical="center"/>
    </xf>
    <xf numFmtId="0" fontId="43" fillId="9" borderId="23" applyNumberFormat="0" applyAlignment="0" applyProtection="0">
      <alignment vertical="center"/>
    </xf>
    <xf numFmtId="0" fontId="43" fillId="9" borderId="23" applyNumberFormat="0" applyAlignment="0" applyProtection="0">
      <alignment vertical="center"/>
    </xf>
    <xf numFmtId="0" fontId="43" fillId="9" borderId="23" applyNumberFormat="0" applyAlignment="0" applyProtection="0">
      <alignment vertical="center"/>
    </xf>
    <xf numFmtId="0" fontId="43" fillId="9" borderId="23" applyNumberFormat="0" applyAlignment="0" applyProtection="0">
      <alignment vertical="center"/>
    </xf>
    <xf numFmtId="0" fontId="43" fillId="9" borderId="23" applyNumberFormat="0" applyAlignment="0" applyProtection="0">
      <alignment vertical="center"/>
    </xf>
    <xf numFmtId="0" fontId="43" fillId="9" borderId="23" applyNumberFormat="0" applyAlignment="0" applyProtection="0">
      <alignment vertical="center"/>
    </xf>
    <xf numFmtId="0" fontId="43" fillId="9" borderId="23" applyNumberFormat="0" applyAlignment="0" applyProtection="0">
      <alignment vertical="center"/>
    </xf>
    <xf numFmtId="0" fontId="43" fillId="9" borderId="23" applyNumberFormat="0" applyAlignment="0" applyProtection="0">
      <alignment vertical="center"/>
    </xf>
    <xf numFmtId="0" fontId="43" fillId="9" borderId="23" applyNumberFormat="0" applyAlignment="0" applyProtection="0">
      <alignment vertical="center"/>
    </xf>
    <xf numFmtId="0" fontId="43" fillId="9" borderId="23" applyNumberFormat="0" applyAlignment="0" applyProtection="0">
      <alignment vertical="center"/>
    </xf>
    <xf numFmtId="0" fontId="43" fillId="9" borderId="23" applyNumberFormat="0" applyAlignment="0" applyProtection="0">
      <alignment vertical="center"/>
    </xf>
    <xf numFmtId="0" fontId="43" fillId="9" borderId="23" applyNumberFormat="0" applyAlignment="0" applyProtection="0">
      <alignment vertical="center"/>
    </xf>
    <xf numFmtId="0" fontId="43" fillId="9" borderId="23" applyNumberFormat="0" applyAlignment="0" applyProtection="0">
      <alignment vertical="center"/>
    </xf>
    <xf numFmtId="0" fontId="43" fillId="9" borderId="23" applyNumberFormat="0" applyAlignment="0" applyProtection="0">
      <alignment vertical="center"/>
    </xf>
    <xf numFmtId="0" fontId="43" fillId="9" borderId="23" applyNumberFormat="0" applyAlignment="0" applyProtection="0">
      <alignment vertical="center"/>
    </xf>
    <xf numFmtId="0" fontId="43" fillId="9" borderId="23" applyNumberFormat="0" applyAlignment="0" applyProtection="0">
      <alignment vertical="center"/>
    </xf>
    <xf numFmtId="0" fontId="43" fillId="9" borderId="23" applyNumberFormat="0" applyAlignment="0" applyProtection="0">
      <alignment vertical="center"/>
    </xf>
    <xf numFmtId="0" fontId="43" fillId="9" borderId="23" applyNumberFormat="0" applyAlignment="0" applyProtection="0">
      <alignment vertical="center"/>
    </xf>
    <xf numFmtId="0" fontId="43" fillId="9" borderId="23" applyNumberFormat="0" applyAlignment="0" applyProtection="0">
      <alignment vertical="center"/>
    </xf>
    <xf numFmtId="0" fontId="43" fillId="9" borderId="23" applyNumberFormat="0" applyAlignment="0" applyProtection="0">
      <alignment vertical="center"/>
    </xf>
    <xf numFmtId="0" fontId="43" fillId="9" borderId="23" applyNumberFormat="0" applyAlignment="0" applyProtection="0">
      <alignment vertical="center"/>
    </xf>
    <xf numFmtId="0" fontId="43" fillId="9" borderId="23" applyNumberFormat="0" applyAlignment="0" applyProtection="0">
      <alignment vertical="center"/>
    </xf>
    <xf numFmtId="0" fontId="43" fillId="9" borderId="23" applyNumberFormat="0" applyAlignment="0" applyProtection="0">
      <alignment vertical="center"/>
    </xf>
    <xf numFmtId="0" fontId="43" fillId="9" borderId="23" applyNumberFormat="0" applyAlignment="0" applyProtection="0">
      <alignment vertical="center"/>
    </xf>
    <xf numFmtId="0" fontId="43" fillId="9" borderId="23" applyNumberFormat="0" applyAlignment="0" applyProtection="0">
      <alignment vertical="center"/>
    </xf>
    <xf numFmtId="0" fontId="43" fillId="9" borderId="23" applyNumberFormat="0" applyAlignment="0" applyProtection="0">
      <alignment vertical="center"/>
    </xf>
    <xf numFmtId="0" fontId="43" fillId="9" borderId="23" applyNumberFormat="0" applyAlignment="0" applyProtection="0">
      <alignment vertical="center"/>
    </xf>
    <xf numFmtId="0" fontId="43" fillId="9" borderId="23" applyNumberFormat="0" applyAlignment="0" applyProtection="0">
      <alignment vertical="center"/>
    </xf>
    <xf numFmtId="0" fontId="43" fillId="9" borderId="23" applyNumberFormat="0" applyAlignment="0" applyProtection="0">
      <alignment vertical="center"/>
    </xf>
    <xf numFmtId="0" fontId="43" fillId="9" borderId="23" applyNumberFormat="0" applyAlignment="0" applyProtection="0">
      <alignment vertical="center"/>
    </xf>
    <xf numFmtId="0" fontId="43" fillId="9" borderId="23" applyNumberFormat="0" applyAlignment="0" applyProtection="0">
      <alignment vertical="center"/>
    </xf>
    <xf numFmtId="0" fontId="43" fillId="9" borderId="23" applyNumberFormat="0" applyAlignment="0" applyProtection="0">
      <alignment vertical="center"/>
    </xf>
    <xf numFmtId="0" fontId="43" fillId="9" borderId="23" applyNumberFormat="0" applyAlignment="0" applyProtection="0">
      <alignment vertical="center"/>
    </xf>
    <xf numFmtId="0" fontId="43" fillId="9" borderId="23" applyNumberFormat="0" applyAlignment="0" applyProtection="0">
      <alignment vertical="center"/>
    </xf>
    <xf numFmtId="0" fontId="43" fillId="9" borderId="23" applyNumberFormat="0" applyAlignment="0" applyProtection="0">
      <alignment vertical="center"/>
    </xf>
    <xf numFmtId="0" fontId="43" fillId="9" borderId="23" applyNumberFormat="0" applyAlignment="0" applyProtection="0">
      <alignment vertical="center"/>
    </xf>
    <xf numFmtId="0" fontId="43" fillId="9" borderId="23" applyNumberFormat="0" applyAlignment="0" applyProtection="0">
      <alignment vertical="center"/>
    </xf>
    <xf numFmtId="0" fontId="43" fillId="9" borderId="23" applyNumberFormat="0" applyAlignment="0" applyProtection="0">
      <alignment vertical="center"/>
    </xf>
    <xf numFmtId="0" fontId="43" fillId="9" borderId="23" applyNumberFormat="0" applyAlignment="0" applyProtection="0">
      <alignment vertical="center"/>
    </xf>
    <xf numFmtId="0" fontId="43" fillId="9" borderId="23" applyNumberFormat="0" applyAlignment="0" applyProtection="0">
      <alignment vertical="center"/>
    </xf>
    <xf numFmtId="0" fontId="43" fillId="9" borderId="23" applyNumberFormat="0" applyAlignment="0" applyProtection="0">
      <alignment vertical="center"/>
    </xf>
    <xf numFmtId="0" fontId="43" fillId="9" borderId="23" applyNumberFormat="0" applyAlignment="0" applyProtection="0">
      <alignment vertical="center"/>
    </xf>
    <xf numFmtId="0" fontId="43" fillId="9" borderId="23" applyNumberFormat="0" applyAlignment="0" applyProtection="0">
      <alignment vertical="center"/>
    </xf>
    <xf numFmtId="0" fontId="43" fillId="9" borderId="23" applyNumberFormat="0" applyAlignment="0" applyProtection="0">
      <alignment vertical="center"/>
    </xf>
    <xf numFmtId="0" fontId="43" fillId="9" borderId="23" applyNumberFormat="0" applyAlignment="0" applyProtection="0">
      <alignment vertical="center"/>
    </xf>
    <xf numFmtId="0" fontId="43" fillId="9" borderId="23" applyNumberFormat="0" applyAlignment="0" applyProtection="0">
      <alignment vertical="center"/>
    </xf>
    <xf numFmtId="0" fontId="43" fillId="9" borderId="23" applyNumberFormat="0" applyAlignment="0" applyProtection="0">
      <alignment vertical="center"/>
    </xf>
    <xf numFmtId="0" fontId="43" fillId="9" borderId="23" applyNumberFormat="0" applyAlignment="0" applyProtection="0">
      <alignment vertical="center"/>
    </xf>
    <xf numFmtId="0" fontId="43" fillId="9" borderId="23" applyNumberFormat="0" applyAlignment="0" applyProtection="0">
      <alignment vertical="center"/>
    </xf>
    <xf numFmtId="0" fontId="43" fillId="9" borderId="23" applyNumberFormat="0" applyAlignment="0" applyProtection="0">
      <alignment vertical="center"/>
    </xf>
    <xf numFmtId="0" fontId="43" fillId="9" borderId="23" applyNumberFormat="0" applyAlignment="0" applyProtection="0">
      <alignment vertical="center"/>
    </xf>
    <xf numFmtId="0" fontId="43" fillId="9" borderId="23" applyNumberFormat="0" applyAlignment="0" applyProtection="0">
      <alignment vertical="center"/>
    </xf>
    <xf numFmtId="0" fontId="43" fillId="9" borderId="23" applyNumberFormat="0" applyAlignment="0" applyProtection="0">
      <alignment vertical="center"/>
    </xf>
    <xf numFmtId="0" fontId="43" fillId="9" borderId="23" applyNumberFormat="0" applyAlignment="0" applyProtection="0">
      <alignment vertical="center"/>
    </xf>
    <xf numFmtId="0" fontId="43" fillId="9" borderId="23" applyNumberFormat="0" applyAlignment="0" applyProtection="0">
      <alignment vertical="center"/>
    </xf>
    <xf numFmtId="0" fontId="43" fillId="9" borderId="23" applyNumberFormat="0" applyAlignment="0" applyProtection="0">
      <alignment vertical="center"/>
    </xf>
    <xf numFmtId="0" fontId="43" fillId="9" borderId="23" applyNumberFormat="0" applyAlignment="0" applyProtection="0">
      <alignment vertical="center"/>
    </xf>
    <xf numFmtId="0" fontId="43" fillId="9" borderId="23" applyNumberFormat="0" applyAlignment="0" applyProtection="0">
      <alignment vertical="center"/>
    </xf>
    <xf numFmtId="0" fontId="43" fillId="9" borderId="23" applyNumberFormat="0" applyAlignment="0" applyProtection="0">
      <alignment vertical="center"/>
    </xf>
    <xf numFmtId="0" fontId="43" fillId="9" borderId="23" applyNumberFormat="0" applyAlignment="0" applyProtection="0">
      <alignment vertical="center"/>
    </xf>
    <xf numFmtId="0" fontId="43" fillId="9" borderId="23" applyNumberFormat="0" applyAlignment="0" applyProtection="0">
      <alignment vertical="center"/>
    </xf>
    <xf numFmtId="0" fontId="43" fillId="9" borderId="23" applyNumberFormat="0" applyAlignment="0" applyProtection="0">
      <alignment vertical="center"/>
    </xf>
    <xf numFmtId="0" fontId="43" fillId="9" borderId="23" applyNumberFormat="0" applyAlignment="0" applyProtection="0">
      <alignment vertical="center"/>
    </xf>
    <xf numFmtId="0" fontId="43" fillId="9" borderId="23" applyNumberFormat="0" applyAlignment="0" applyProtection="0">
      <alignment vertical="center"/>
    </xf>
    <xf numFmtId="0" fontId="43" fillId="9" borderId="23" applyNumberFormat="0" applyAlignment="0" applyProtection="0">
      <alignment vertical="center"/>
    </xf>
    <xf numFmtId="0" fontId="43" fillId="9" borderId="23" applyNumberFormat="0" applyAlignment="0" applyProtection="0">
      <alignment vertical="center"/>
    </xf>
    <xf numFmtId="0" fontId="43" fillId="9" borderId="23" applyNumberFormat="0" applyAlignment="0" applyProtection="0">
      <alignment vertical="center"/>
    </xf>
    <xf numFmtId="0" fontId="43" fillId="9" borderId="23" applyNumberFormat="0" applyAlignment="0" applyProtection="0">
      <alignment vertical="center"/>
    </xf>
    <xf numFmtId="0" fontId="43" fillId="9" borderId="23" applyNumberFormat="0" applyAlignment="0" applyProtection="0">
      <alignment vertical="center"/>
    </xf>
    <xf numFmtId="0" fontId="43" fillId="9" borderId="23" applyNumberFormat="0" applyAlignment="0" applyProtection="0">
      <alignment vertical="center"/>
    </xf>
    <xf numFmtId="0" fontId="43" fillId="9" borderId="23" applyNumberFormat="0" applyAlignment="0" applyProtection="0">
      <alignment vertical="center"/>
    </xf>
    <xf numFmtId="0" fontId="43" fillId="9" borderId="23" applyNumberFormat="0" applyAlignment="0" applyProtection="0">
      <alignment vertical="center"/>
    </xf>
    <xf numFmtId="0" fontId="43" fillId="9" borderId="23" applyNumberFormat="0" applyAlignment="0" applyProtection="0">
      <alignment vertical="center"/>
    </xf>
    <xf numFmtId="0" fontId="43" fillId="9" borderId="23" applyNumberFormat="0" applyAlignment="0" applyProtection="0">
      <alignment vertical="center"/>
    </xf>
    <xf numFmtId="0" fontId="43" fillId="9" borderId="23" applyNumberFormat="0" applyAlignment="0" applyProtection="0">
      <alignment vertical="center"/>
    </xf>
    <xf numFmtId="0" fontId="43" fillId="9" borderId="23" applyNumberFormat="0" applyAlignment="0" applyProtection="0">
      <alignment vertical="center"/>
    </xf>
    <xf numFmtId="0" fontId="43" fillId="9" borderId="23" applyNumberFormat="0" applyAlignment="0" applyProtection="0">
      <alignment vertical="center"/>
    </xf>
    <xf numFmtId="0" fontId="43" fillId="9" borderId="23" applyNumberFormat="0" applyAlignment="0" applyProtection="0">
      <alignment vertical="center"/>
    </xf>
    <xf numFmtId="0" fontId="43" fillId="9" borderId="23" applyNumberFormat="0" applyAlignment="0" applyProtection="0">
      <alignment vertical="center"/>
    </xf>
    <xf numFmtId="0" fontId="43" fillId="9" borderId="23" applyNumberFormat="0" applyAlignment="0" applyProtection="0">
      <alignment vertical="center"/>
    </xf>
    <xf numFmtId="0" fontId="43" fillId="9" borderId="23" applyNumberFormat="0" applyAlignment="0" applyProtection="0">
      <alignment vertical="center"/>
    </xf>
    <xf numFmtId="0" fontId="43" fillId="9" borderId="23" applyNumberFormat="0" applyAlignment="0" applyProtection="0">
      <alignment vertical="center"/>
    </xf>
    <xf numFmtId="0" fontId="43" fillId="9" borderId="23" applyNumberFormat="0" applyAlignment="0" applyProtection="0">
      <alignment vertical="center"/>
    </xf>
    <xf numFmtId="0" fontId="43" fillId="9" borderId="23" applyNumberFormat="0" applyAlignment="0" applyProtection="0">
      <alignment vertical="center"/>
    </xf>
    <xf numFmtId="0" fontId="43" fillId="9" borderId="23" applyNumberFormat="0" applyAlignment="0" applyProtection="0">
      <alignment vertical="center"/>
    </xf>
    <xf numFmtId="0" fontId="43" fillId="9" borderId="23" applyNumberFormat="0" applyAlignment="0" applyProtection="0">
      <alignment vertical="center"/>
    </xf>
    <xf numFmtId="0" fontId="43" fillId="9" borderId="23" applyNumberFormat="0" applyAlignment="0" applyProtection="0">
      <alignment vertical="center"/>
    </xf>
    <xf numFmtId="0" fontId="43" fillId="9" borderId="23" applyNumberFormat="0" applyAlignment="0" applyProtection="0">
      <alignment vertical="center"/>
    </xf>
    <xf numFmtId="0" fontId="43" fillId="9" borderId="23" applyNumberFormat="0" applyAlignment="0" applyProtection="0">
      <alignment vertical="center"/>
    </xf>
    <xf numFmtId="0" fontId="43" fillId="9" borderId="23" applyNumberFormat="0" applyAlignment="0" applyProtection="0">
      <alignment vertical="center"/>
    </xf>
    <xf numFmtId="0" fontId="43" fillId="9" borderId="23" applyNumberFormat="0" applyAlignment="0" applyProtection="0">
      <alignment vertical="center"/>
    </xf>
    <xf numFmtId="0" fontId="43" fillId="9" borderId="23" applyNumberFormat="0" applyAlignment="0" applyProtection="0">
      <alignment vertical="center"/>
    </xf>
    <xf numFmtId="0" fontId="43" fillId="9" borderId="23" applyNumberFormat="0" applyAlignment="0" applyProtection="0">
      <alignment vertical="center"/>
    </xf>
    <xf numFmtId="0" fontId="43" fillId="9" borderId="23" applyNumberFormat="0" applyAlignment="0" applyProtection="0">
      <alignment vertical="center"/>
    </xf>
    <xf numFmtId="0" fontId="43" fillId="9" borderId="23" applyNumberFormat="0" applyAlignment="0" applyProtection="0">
      <alignment vertical="center"/>
    </xf>
    <xf numFmtId="0" fontId="43" fillId="9" borderId="23" applyNumberFormat="0" applyAlignment="0" applyProtection="0">
      <alignment vertical="center"/>
    </xf>
    <xf numFmtId="0" fontId="43" fillId="9" borderId="23" applyNumberFormat="0" applyAlignment="0" applyProtection="0">
      <alignment vertical="center"/>
    </xf>
    <xf numFmtId="0" fontId="43" fillId="9" borderId="23" applyNumberFormat="0" applyAlignment="0" applyProtection="0">
      <alignment vertical="center"/>
    </xf>
    <xf numFmtId="0" fontId="43" fillId="9" borderId="23" applyNumberFormat="0" applyAlignment="0" applyProtection="0">
      <alignment vertical="center"/>
    </xf>
    <xf numFmtId="0" fontId="43" fillId="9" borderId="23" applyNumberFormat="0" applyAlignment="0" applyProtection="0">
      <alignment vertical="center"/>
    </xf>
    <xf numFmtId="0" fontId="43" fillId="9" borderId="23" applyNumberFormat="0" applyAlignment="0" applyProtection="0">
      <alignment vertical="center"/>
    </xf>
    <xf numFmtId="0" fontId="43" fillId="9" borderId="23" applyNumberFormat="0" applyAlignment="0" applyProtection="0">
      <alignment vertical="center"/>
    </xf>
    <xf numFmtId="0" fontId="43" fillId="9" borderId="23" applyNumberFormat="0" applyAlignment="0" applyProtection="0">
      <alignment vertical="center"/>
    </xf>
    <xf numFmtId="0" fontId="43" fillId="9" borderId="23" applyNumberFormat="0" applyAlignment="0" applyProtection="0">
      <alignment vertical="center"/>
    </xf>
    <xf numFmtId="0" fontId="43" fillId="9" borderId="23" applyNumberFormat="0" applyAlignment="0" applyProtection="0">
      <alignment vertical="center"/>
    </xf>
    <xf numFmtId="0" fontId="43" fillId="9" borderId="23" applyNumberFormat="0" applyAlignment="0" applyProtection="0">
      <alignment vertical="center"/>
    </xf>
    <xf numFmtId="0" fontId="43" fillId="9" borderId="23" applyNumberFormat="0" applyAlignment="0" applyProtection="0">
      <alignment vertical="center"/>
    </xf>
    <xf numFmtId="0" fontId="43" fillId="9" borderId="23" applyNumberFormat="0" applyAlignment="0" applyProtection="0">
      <alignment vertical="center"/>
    </xf>
    <xf numFmtId="0" fontId="43" fillId="9" borderId="23" applyNumberFormat="0" applyAlignment="0" applyProtection="0">
      <alignment vertical="center"/>
    </xf>
    <xf numFmtId="0" fontId="43" fillId="9" borderId="23" applyNumberFormat="0" applyAlignment="0" applyProtection="0">
      <alignment vertical="center"/>
    </xf>
    <xf numFmtId="0" fontId="43" fillId="9" borderId="23" applyNumberFormat="0" applyAlignment="0" applyProtection="0">
      <alignment vertical="center"/>
    </xf>
    <xf numFmtId="0" fontId="43" fillId="9" borderId="23" applyNumberFormat="0" applyAlignment="0" applyProtection="0">
      <alignment vertical="center"/>
    </xf>
    <xf numFmtId="0" fontId="43" fillId="9" borderId="23" applyNumberFormat="0" applyAlignment="0" applyProtection="0">
      <alignment vertical="center"/>
    </xf>
    <xf numFmtId="0" fontId="43" fillId="9" borderId="23" applyNumberFormat="0" applyAlignment="0" applyProtection="0">
      <alignment vertical="center"/>
    </xf>
    <xf numFmtId="0" fontId="43" fillId="9" borderId="23" applyNumberFormat="0" applyAlignment="0" applyProtection="0">
      <alignment vertical="center"/>
    </xf>
    <xf numFmtId="0" fontId="43" fillId="9" borderId="23" applyNumberFormat="0" applyAlignment="0" applyProtection="0">
      <alignment vertical="center"/>
    </xf>
    <xf numFmtId="0" fontId="43" fillId="9" borderId="23" applyNumberFormat="0" applyAlignment="0" applyProtection="0">
      <alignment vertical="center"/>
    </xf>
    <xf numFmtId="0" fontId="43" fillId="9" borderId="23" applyNumberFormat="0" applyAlignment="0" applyProtection="0">
      <alignment vertical="center"/>
    </xf>
    <xf numFmtId="0" fontId="43" fillId="9" borderId="23" applyNumberFormat="0" applyAlignment="0" applyProtection="0">
      <alignment vertical="center"/>
    </xf>
    <xf numFmtId="0" fontId="43" fillId="9" borderId="23" applyNumberFormat="0" applyAlignment="0" applyProtection="0">
      <alignment vertical="center"/>
    </xf>
    <xf numFmtId="0" fontId="43" fillId="9" borderId="23" applyNumberFormat="0" applyAlignment="0" applyProtection="0">
      <alignment vertical="center"/>
    </xf>
    <xf numFmtId="0" fontId="43" fillId="9" borderId="23" applyNumberFormat="0" applyAlignment="0" applyProtection="0">
      <alignment vertical="center"/>
    </xf>
    <xf numFmtId="0" fontId="43" fillId="9" borderId="23" applyNumberFormat="0" applyAlignment="0" applyProtection="0">
      <alignment vertical="center"/>
    </xf>
    <xf numFmtId="0" fontId="43" fillId="9" borderId="23" applyNumberFormat="0" applyAlignment="0" applyProtection="0">
      <alignment vertical="center"/>
    </xf>
    <xf numFmtId="0" fontId="43" fillId="9" borderId="23" applyNumberFormat="0" applyAlignment="0" applyProtection="0">
      <alignment vertical="center"/>
    </xf>
    <xf numFmtId="0" fontId="43" fillId="9" borderId="23" applyNumberFormat="0" applyAlignment="0" applyProtection="0">
      <alignment vertical="center"/>
    </xf>
    <xf numFmtId="0" fontId="43" fillId="9" borderId="23" applyNumberFormat="0" applyAlignment="0" applyProtection="0">
      <alignment vertical="center"/>
    </xf>
    <xf numFmtId="0" fontId="43" fillId="9" borderId="23" applyNumberFormat="0" applyAlignment="0" applyProtection="0">
      <alignment vertical="center"/>
    </xf>
    <xf numFmtId="0" fontId="43" fillId="9" borderId="23" applyNumberFormat="0" applyAlignment="0" applyProtection="0">
      <alignment vertical="center"/>
    </xf>
    <xf numFmtId="0" fontId="43" fillId="9" borderId="23" applyNumberFormat="0" applyAlignment="0" applyProtection="0">
      <alignment vertical="center"/>
    </xf>
    <xf numFmtId="0" fontId="43" fillId="9" borderId="23" applyNumberFormat="0" applyAlignment="0" applyProtection="0">
      <alignment vertical="center"/>
    </xf>
    <xf numFmtId="0" fontId="43" fillId="9" borderId="23" applyNumberFormat="0" applyAlignment="0" applyProtection="0">
      <alignment vertical="center"/>
    </xf>
    <xf numFmtId="0" fontId="43" fillId="9" borderId="23" applyNumberFormat="0" applyAlignment="0" applyProtection="0">
      <alignment vertical="center"/>
    </xf>
    <xf numFmtId="0" fontId="43" fillId="9" borderId="23" applyNumberFormat="0" applyAlignment="0" applyProtection="0">
      <alignment vertical="center"/>
    </xf>
    <xf numFmtId="0" fontId="43" fillId="9" borderId="23" applyNumberFormat="0" applyAlignment="0" applyProtection="0">
      <alignment vertical="center"/>
    </xf>
    <xf numFmtId="0" fontId="43" fillId="9" borderId="23" applyNumberFormat="0" applyAlignment="0" applyProtection="0">
      <alignment vertical="center"/>
    </xf>
    <xf numFmtId="0" fontId="43" fillId="9" borderId="23" applyNumberFormat="0" applyAlignment="0" applyProtection="0">
      <alignment vertical="center"/>
    </xf>
    <xf numFmtId="0" fontId="43" fillId="9" borderId="23" applyNumberFormat="0" applyAlignment="0" applyProtection="0">
      <alignment vertical="center"/>
    </xf>
    <xf numFmtId="0" fontId="43" fillId="9" borderId="23" applyNumberFormat="0" applyAlignment="0" applyProtection="0">
      <alignment vertical="center"/>
    </xf>
    <xf numFmtId="0" fontId="43" fillId="9" borderId="23" applyNumberFormat="0" applyAlignment="0" applyProtection="0">
      <alignment vertical="center"/>
    </xf>
    <xf numFmtId="0" fontId="43" fillId="9" borderId="23" applyNumberFormat="0" applyAlignment="0" applyProtection="0">
      <alignment vertical="center"/>
    </xf>
    <xf numFmtId="0" fontId="43" fillId="9" borderId="23" applyNumberFormat="0" applyAlignment="0" applyProtection="0">
      <alignment vertical="center"/>
    </xf>
    <xf numFmtId="0" fontId="43" fillId="9" borderId="23" applyNumberFormat="0" applyAlignment="0" applyProtection="0">
      <alignment vertical="center"/>
    </xf>
    <xf numFmtId="0" fontId="43" fillId="9" borderId="23" applyNumberFormat="0" applyAlignment="0" applyProtection="0">
      <alignment vertical="center"/>
    </xf>
    <xf numFmtId="0" fontId="43" fillId="9" borderId="23" applyNumberFormat="0" applyAlignment="0" applyProtection="0">
      <alignment vertical="center"/>
    </xf>
    <xf numFmtId="0" fontId="43" fillId="9" borderId="23" applyNumberFormat="0" applyAlignment="0" applyProtection="0">
      <alignment vertical="center"/>
    </xf>
    <xf numFmtId="0" fontId="43" fillId="9" borderId="23" applyNumberFormat="0" applyAlignment="0" applyProtection="0">
      <alignment vertical="center"/>
    </xf>
    <xf numFmtId="0" fontId="43" fillId="9" borderId="23" applyNumberFormat="0" applyAlignment="0" applyProtection="0">
      <alignment vertical="center"/>
    </xf>
    <xf numFmtId="0" fontId="43" fillId="9" borderId="23" applyNumberFormat="0" applyAlignment="0" applyProtection="0">
      <alignment vertical="center"/>
    </xf>
    <xf numFmtId="0" fontId="43" fillId="9" borderId="23" applyNumberFormat="0" applyAlignment="0" applyProtection="0">
      <alignment vertical="center"/>
    </xf>
    <xf numFmtId="0" fontId="43" fillId="9" borderId="23" applyNumberFormat="0" applyAlignment="0" applyProtection="0">
      <alignment vertical="center"/>
    </xf>
    <xf numFmtId="0" fontId="43" fillId="9" borderId="23" applyNumberFormat="0" applyAlignment="0" applyProtection="0">
      <alignment vertical="center"/>
    </xf>
    <xf numFmtId="0" fontId="43" fillId="9" borderId="23" applyNumberFormat="0" applyAlignment="0" applyProtection="0">
      <alignment vertical="center"/>
    </xf>
    <xf numFmtId="0" fontId="43" fillId="9" borderId="23" applyNumberFormat="0" applyAlignment="0" applyProtection="0">
      <alignment vertical="center"/>
    </xf>
    <xf numFmtId="0" fontId="43" fillId="9" borderId="23" applyNumberFormat="0" applyAlignment="0" applyProtection="0">
      <alignment vertical="center"/>
    </xf>
    <xf numFmtId="0" fontId="43" fillId="9" borderId="23" applyNumberFormat="0" applyAlignment="0" applyProtection="0">
      <alignment vertical="center"/>
    </xf>
    <xf numFmtId="0" fontId="43" fillId="9" borderId="23" applyNumberFormat="0" applyAlignment="0" applyProtection="0">
      <alignment vertical="center"/>
    </xf>
    <xf numFmtId="0" fontId="43" fillId="9" borderId="23" applyNumberFormat="0" applyAlignment="0" applyProtection="0">
      <alignment vertical="center"/>
    </xf>
    <xf numFmtId="0" fontId="43" fillId="9" borderId="23" applyNumberFormat="0" applyAlignment="0" applyProtection="0">
      <alignment vertical="center"/>
    </xf>
    <xf numFmtId="0" fontId="43" fillId="9" borderId="23" applyNumberFormat="0" applyAlignment="0" applyProtection="0">
      <alignment vertical="center"/>
    </xf>
    <xf numFmtId="0" fontId="43" fillId="9" borderId="23" applyNumberFormat="0" applyAlignment="0" applyProtection="0">
      <alignment vertical="center"/>
    </xf>
    <xf numFmtId="0" fontId="43" fillId="9" borderId="23" applyNumberFormat="0" applyAlignment="0" applyProtection="0">
      <alignment vertical="center"/>
    </xf>
    <xf numFmtId="0" fontId="43" fillId="9" borderId="23" applyNumberFormat="0" applyAlignment="0" applyProtection="0">
      <alignment vertical="center"/>
    </xf>
    <xf numFmtId="0" fontId="43" fillId="9" borderId="23" applyNumberFormat="0" applyAlignment="0" applyProtection="0">
      <alignment vertical="center"/>
    </xf>
    <xf numFmtId="0" fontId="43" fillId="9" borderId="23" applyNumberFormat="0" applyAlignment="0" applyProtection="0">
      <alignment vertical="center"/>
    </xf>
    <xf numFmtId="0" fontId="43" fillId="9" borderId="23" applyNumberFormat="0" applyAlignment="0" applyProtection="0">
      <alignment vertical="center"/>
    </xf>
    <xf numFmtId="0" fontId="43" fillId="9" borderId="23" applyNumberFormat="0" applyAlignment="0" applyProtection="0">
      <alignment vertical="center"/>
    </xf>
    <xf numFmtId="0" fontId="43" fillId="9" borderId="23" applyNumberFormat="0" applyAlignment="0" applyProtection="0">
      <alignment vertical="center"/>
    </xf>
    <xf numFmtId="0" fontId="43" fillId="9" borderId="23" applyNumberFormat="0" applyAlignment="0" applyProtection="0">
      <alignment vertical="center"/>
    </xf>
    <xf numFmtId="0" fontId="43" fillId="9" borderId="23" applyNumberFormat="0" applyAlignment="0" applyProtection="0">
      <alignment vertical="center"/>
    </xf>
    <xf numFmtId="0" fontId="43" fillId="9" borderId="23" applyNumberFormat="0" applyAlignment="0" applyProtection="0">
      <alignment vertical="center"/>
    </xf>
    <xf numFmtId="0" fontId="43" fillId="9" borderId="23" applyNumberFormat="0" applyAlignment="0" applyProtection="0">
      <alignment vertical="center"/>
    </xf>
    <xf numFmtId="0" fontId="43" fillId="9" borderId="23" applyNumberFormat="0" applyAlignment="0" applyProtection="0">
      <alignment vertical="center"/>
    </xf>
    <xf numFmtId="0" fontId="43" fillId="9" borderId="23" applyNumberFormat="0" applyAlignment="0" applyProtection="0">
      <alignment vertical="center"/>
    </xf>
    <xf numFmtId="0" fontId="43" fillId="9" borderId="23" applyNumberFormat="0" applyAlignment="0" applyProtection="0">
      <alignment vertical="center"/>
    </xf>
    <xf numFmtId="0" fontId="43" fillId="9" borderId="23" applyNumberFormat="0" applyAlignment="0" applyProtection="0">
      <alignment vertical="center"/>
    </xf>
    <xf numFmtId="0" fontId="43" fillId="9" borderId="23" applyNumberFormat="0" applyAlignment="0" applyProtection="0">
      <alignment vertical="center"/>
    </xf>
    <xf numFmtId="0" fontId="43" fillId="9" borderId="23" applyNumberFormat="0" applyAlignment="0" applyProtection="0">
      <alignment vertical="center"/>
    </xf>
    <xf numFmtId="0" fontId="43" fillId="9" borderId="23" applyNumberFormat="0" applyAlignment="0" applyProtection="0">
      <alignment vertical="center"/>
    </xf>
    <xf numFmtId="0" fontId="43" fillId="9" borderId="23" applyNumberFormat="0" applyAlignment="0" applyProtection="0">
      <alignment vertical="center"/>
    </xf>
    <xf numFmtId="0" fontId="43" fillId="9" borderId="23" applyNumberFormat="0" applyAlignment="0" applyProtection="0">
      <alignment vertical="center"/>
    </xf>
    <xf numFmtId="0" fontId="43" fillId="9" borderId="23" applyNumberFormat="0" applyAlignment="0" applyProtection="0">
      <alignment vertical="center"/>
    </xf>
    <xf numFmtId="0" fontId="43" fillId="9" borderId="23" applyNumberFormat="0" applyAlignment="0" applyProtection="0">
      <alignment vertical="center"/>
    </xf>
    <xf numFmtId="0" fontId="43" fillId="9" borderId="23" applyNumberFormat="0" applyAlignment="0" applyProtection="0">
      <alignment vertical="center"/>
    </xf>
    <xf numFmtId="0" fontId="43" fillId="9" borderId="23" applyNumberFormat="0" applyAlignment="0" applyProtection="0">
      <alignment vertical="center"/>
    </xf>
    <xf numFmtId="0" fontId="43" fillId="9" borderId="23" applyNumberFormat="0" applyAlignment="0" applyProtection="0">
      <alignment vertical="center"/>
    </xf>
    <xf numFmtId="0" fontId="43" fillId="9" borderId="23" applyNumberFormat="0" applyAlignment="0" applyProtection="0">
      <alignment vertical="center"/>
    </xf>
    <xf numFmtId="0" fontId="43" fillId="9" borderId="23" applyNumberFormat="0" applyAlignment="0" applyProtection="0">
      <alignment vertical="center"/>
    </xf>
    <xf numFmtId="0" fontId="43" fillId="9" borderId="23" applyNumberFormat="0" applyAlignment="0" applyProtection="0">
      <alignment vertical="center"/>
    </xf>
    <xf numFmtId="0" fontId="43" fillId="9" borderId="23" applyNumberFormat="0" applyAlignment="0" applyProtection="0">
      <alignment vertical="center"/>
    </xf>
    <xf numFmtId="0" fontId="43" fillId="9" borderId="23" applyNumberFormat="0" applyAlignment="0" applyProtection="0">
      <alignment vertical="center"/>
    </xf>
    <xf numFmtId="0" fontId="43" fillId="9" borderId="23" applyNumberFormat="0" applyAlignment="0" applyProtection="0">
      <alignment vertical="center"/>
    </xf>
    <xf numFmtId="0" fontId="43" fillId="9" borderId="23" applyNumberFormat="0" applyAlignment="0" applyProtection="0">
      <alignment vertical="center"/>
    </xf>
    <xf numFmtId="0" fontId="43" fillId="9" borderId="23" applyNumberFormat="0" applyAlignment="0" applyProtection="0">
      <alignment vertical="center"/>
    </xf>
    <xf numFmtId="0" fontId="43" fillId="9" borderId="23" applyNumberFormat="0" applyAlignment="0" applyProtection="0">
      <alignment vertical="center"/>
    </xf>
    <xf numFmtId="0" fontId="43" fillId="9" borderId="23" applyNumberFormat="0" applyAlignment="0" applyProtection="0">
      <alignment vertical="center"/>
    </xf>
    <xf numFmtId="0" fontId="43" fillId="9" borderId="23" applyNumberFormat="0" applyAlignment="0" applyProtection="0">
      <alignment vertical="center"/>
    </xf>
    <xf numFmtId="0" fontId="43" fillId="9" borderId="23" applyNumberFormat="0" applyAlignment="0" applyProtection="0">
      <alignment vertical="center"/>
    </xf>
    <xf numFmtId="0" fontId="43" fillId="9" borderId="23" applyNumberFormat="0" applyAlignment="0" applyProtection="0">
      <alignment vertical="center"/>
    </xf>
    <xf numFmtId="0" fontId="43" fillId="9" borderId="23" applyNumberFormat="0" applyAlignment="0" applyProtection="0">
      <alignment vertical="center"/>
    </xf>
    <xf numFmtId="0" fontId="43" fillId="9" borderId="23" applyNumberFormat="0" applyAlignment="0" applyProtection="0">
      <alignment vertical="center"/>
    </xf>
    <xf numFmtId="0" fontId="43" fillId="9" borderId="23" applyNumberFormat="0" applyAlignment="0" applyProtection="0">
      <alignment vertical="center"/>
    </xf>
    <xf numFmtId="0" fontId="43" fillId="9" borderId="23" applyNumberFormat="0" applyAlignment="0" applyProtection="0">
      <alignment vertical="center"/>
    </xf>
    <xf numFmtId="0" fontId="43" fillId="9" borderId="23" applyNumberFormat="0" applyAlignment="0" applyProtection="0">
      <alignment vertical="center"/>
    </xf>
    <xf numFmtId="0" fontId="43" fillId="9" borderId="23" applyNumberFormat="0" applyAlignment="0" applyProtection="0">
      <alignment vertical="center"/>
    </xf>
    <xf numFmtId="0" fontId="43" fillId="9" borderId="23" applyNumberFormat="0" applyAlignment="0" applyProtection="0">
      <alignment vertical="center"/>
    </xf>
    <xf numFmtId="0" fontId="43" fillId="9" borderId="23" applyNumberFormat="0" applyAlignment="0" applyProtection="0">
      <alignment vertical="center"/>
    </xf>
    <xf numFmtId="0" fontId="43" fillId="9" borderId="23" applyNumberFormat="0" applyAlignment="0" applyProtection="0">
      <alignment vertical="center"/>
    </xf>
    <xf numFmtId="0" fontId="43" fillId="9" borderId="23" applyNumberFormat="0" applyAlignment="0" applyProtection="0">
      <alignment vertical="center"/>
    </xf>
    <xf numFmtId="0" fontId="43" fillId="9" borderId="23" applyNumberFormat="0" applyAlignment="0" applyProtection="0">
      <alignment vertical="center"/>
    </xf>
    <xf numFmtId="0" fontId="43" fillId="9" borderId="23" applyNumberFormat="0" applyAlignment="0" applyProtection="0">
      <alignment vertical="center"/>
    </xf>
    <xf numFmtId="0" fontId="43" fillId="9" borderId="23" applyNumberFormat="0" applyAlignment="0" applyProtection="0">
      <alignment vertical="center"/>
    </xf>
    <xf numFmtId="0" fontId="43" fillId="9" borderId="23" applyNumberFormat="0" applyAlignment="0" applyProtection="0">
      <alignment vertical="center"/>
    </xf>
    <xf numFmtId="0" fontId="43" fillId="9" borderId="23" applyNumberFormat="0" applyAlignment="0" applyProtection="0">
      <alignment vertical="center"/>
    </xf>
    <xf numFmtId="0" fontId="43" fillId="9" borderId="23" applyNumberFormat="0" applyAlignment="0" applyProtection="0">
      <alignment vertical="center"/>
    </xf>
    <xf numFmtId="0" fontId="43" fillId="9" borderId="23" applyNumberFormat="0" applyAlignment="0" applyProtection="0">
      <alignment vertical="center"/>
    </xf>
    <xf numFmtId="0" fontId="43" fillId="9" borderId="23" applyNumberFormat="0" applyAlignment="0" applyProtection="0">
      <alignment vertical="center"/>
    </xf>
    <xf numFmtId="0" fontId="43" fillId="9" borderId="23" applyNumberFormat="0" applyAlignment="0" applyProtection="0">
      <alignment vertical="center"/>
    </xf>
    <xf numFmtId="0" fontId="43" fillId="9" borderId="23" applyNumberFormat="0" applyAlignment="0" applyProtection="0">
      <alignment vertical="center"/>
    </xf>
    <xf numFmtId="0" fontId="43" fillId="9" borderId="23" applyNumberFormat="0" applyAlignment="0" applyProtection="0">
      <alignment vertical="center"/>
    </xf>
    <xf numFmtId="0" fontId="43" fillId="9" borderId="23" applyNumberFormat="0" applyAlignment="0" applyProtection="0">
      <alignment vertical="center"/>
    </xf>
    <xf numFmtId="0" fontId="43" fillId="9" borderId="23" applyNumberFormat="0" applyAlignment="0" applyProtection="0">
      <alignment vertical="center"/>
    </xf>
    <xf numFmtId="0" fontId="43" fillId="9" borderId="23" applyNumberFormat="0" applyAlignment="0" applyProtection="0">
      <alignment vertical="center"/>
    </xf>
    <xf numFmtId="0" fontId="43" fillId="9" borderId="23" applyNumberFormat="0" applyAlignment="0" applyProtection="0">
      <alignment vertical="center"/>
    </xf>
    <xf numFmtId="0" fontId="43" fillId="9" borderId="23" applyNumberFormat="0" applyAlignment="0" applyProtection="0">
      <alignment vertical="center"/>
    </xf>
    <xf numFmtId="0" fontId="43" fillId="9" borderId="23" applyNumberFormat="0" applyAlignment="0" applyProtection="0">
      <alignment vertical="center"/>
    </xf>
    <xf numFmtId="0" fontId="43" fillId="9" borderId="23" applyNumberFormat="0" applyAlignment="0" applyProtection="0">
      <alignment vertical="center"/>
    </xf>
    <xf numFmtId="0" fontId="43" fillId="9" borderId="23" applyNumberFormat="0" applyAlignment="0" applyProtection="0">
      <alignment vertical="center"/>
    </xf>
    <xf numFmtId="0" fontId="43" fillId="9" borderId="23" applyNumberFormat="0" applyAlignment="0" applyProtection="0">
      <alignment vertical="center"/>
    </xf>
    <xf numFmtId="0" fontId="43" fillId="9" borderId="23" applyNumberFormat="0" applyAlignment="0" applyProtection="0">
      <alignment vertical="center"/>
    </xf>
    <xf numFmtId="0" fontId="43" fillId="9" borderId="23" applyNumberFormat="0" applyAlignment="0" applyProtection="0">
      <alignment vertical="center"/>
    </xf>
    <xf numFmtId="0" fontId="43" fillId="9" borderId="23" applyNumberFormat="0" applyAlignment="0" applyProtection="0">
      <alignment vertical="center"/>
    </xf>
    <xf numFmtId="0" fontId="43" fillId="9" borderId="23" applyNumberFormat="0" applyAlignment="0" applyProtection="0">
      <alignment vertical="center"/>
    </xf>
    <xf numFmtId="0" fontId="43" fillId="9" borderId="23" applyNumberFormat="0" applyAlignment="0" applyProtection="0">
      <alignment vertical="center"/>
    </xf>
    <xf numFmtId="0" fontId="43" fillId="9" borderId="23" applyNumberFormat="0" applyAlignment="0" applyProtection="0">
      <alignment vertical="center"/>
    </xf>
    <xf numFmtId="0" fontId="43" fillId="9" borderId="23" applyNumberFormat="0" applyAlignment="0" applyProtection="0">
      <alignment vertical="center"/>
    </xf>
    <xf numFmtId="0" fontId="43" fillId="9" borderId="23" applyNumberFormat="0" applyAlignment="0" applyProtection="0">
      <alignment vertical="center"/>
    </xf>
    <xf numFmtId="0" fontId="43" fillId="9" borderId="23" applyNumberFormat="0" applyAlignment="0" applyProtection="0">
      <alignment vertical="center"/>
    </xf>
    <xf numFmtId="0" fontId="43" fillId="9" borderId="23" applyNumberFormat="0" applyAlignment="0" applyProtection="0">
      <alignment vertical="center"/>
    </xf>
    <xf numFmtId="0" fontId="43" fillId="9" borderId="23" applyNumberFormat="0" applyAlignment="0" applyProtection="0">
      <alignment vertical="center"/>
    </xf>
    <xf numFmtId="0" fontId="43" fillId="9" borderId="23" applyNumberFormat="0" applyAlignment="0" applyProtection="0">
      <alignment vertical="center"/>
    </xf>
    <xf numFmtId="0" fontId="43" fillId="9" borderId="23" applyNumberFormat="0" applyAlignment="0" applyProtection="0">
      <alignment vertical="center"/>
    </xf>
    <xf numFmtId="0" fontId="43" fillId="9" borderId="23" applyNumberFormat="0" applyAlignment="0" applyProtection="0">
      <alignment vertical="center"/>
    </xf>
    <xf numFmtId="0" fontId="43" fillId="9" borderId="23" applyNumberFormat="0" applyAlignment="0" applyProtection="0">
      <alignment vertical="center"/>
    </xf>
    <xf numFmtId="0" fontId="43" fillId="9" borderId="23" applyNumberFormat="0" applyAlignment="0" applyProtection="0">
      <alignment vertical="center"/>
    </xf>
    <xf numFmtId="0" fontId="43" fillId="9" borderId="23" applyNumberFormat="0" applyAlignment="0" applyProtection="0">
      <alignment vertical="center"/>
    </xf>
    <xf numFmtId="0" fontId="43" fillId="9" borderId="23" applyNumberFormat="0" applyAlignment="0" applyProtection="0">
      <alignment vertical="center"/>
    </xf>
    <xf numFmtId="0" fontId="43" fillId="9" borderId="23" applyNumberFormat="0" applyAlignment="0" applyProtection="0">
      <alignment vertical="center"/>
    </xf>
    <xf numFmtId="0" fontId="43" fillId="9" borderId="23" applyNumberFormat="0" applyAlignment="0" applyProtection="0">
      <alignment vertical="center"/>
    </xf>
    <xf numFmtId="0" fontId="43" fillId="9" borderId="23" applyNumberFormat="0" applyAlignment="0" applyProtection="0">
      <alignment vertical="center"/>
    </xf>
    <xf numFmtId="0" fontId="43" fillId="9" borderId="23" applyNumberFormat="0" applyAlignment="0" applyProtection="0">
      <alignment vertical="center"/>
    </xf>
    <xf numFmtId="0" fontId="43" fillId="9" borderId="23" applyNumberFormat="0" applyAlignment="0" applyProtection="0">
      <alignment vertical="center"/>
    </xf>
    <xf numFmtId="0" fontId="43" fillId="9" borderId="23" applyNumberFormat="0" applyAlignment="0" applyProtection="0">
      <alignment vertical="center"/>
    </xf>
    <xf numFmtId="0" fontId="43" fillId="9" borderId="23" applyNumberFormat="0" applyAlignment="0" applyProtection="0">
      <alignment vertical="center"/>
    </xf>
    <xf numFmtId="0" fontId="43" fillId="9" borderId="23" applyNumberFormat="0" applyAlignment="0" applyProtection="0">
      <alignment vertical="center"/>
    </xf>
    <xf numFmtId="0" fontId="43" fillId="9" borderId="23" applyNumberFormat="0" applyAlignment="0" applyProtection="0">
      <alignment vertical="center"/>
    </xf>
    <xf numFmtId="0" fontId="43" fillId="9" borderId="23" applyNumberFormat="0" applyAlignment="0" applyProtection="0">
      <alignment vertical="center"/>
    </xf>
    <xf numFmtId="0" fontId="43" fillId="9" borderId="23" applyNumberFormat="0" applyAlignment="0" applyProtection="0">
      <alignment vertical="center"/>
    </xf>
    <xf numFmtId="0" fontId="43" fillId="9" borderId="23" applyNumberFormat="0" applyAlignment="0" applyProtection="0">
      <alignment vertical="center"/>
    </xf>
    <xf numFmtId="0" fontId="43" fillId="9" borderId="23" applyNumberFormat="0" applyAlignment="0" applyProtection="0">
      <alignment vertical="center"/>
    </xf>
    <xf numFmtId="0" fontId="43" fillId="9" borderId="23" applyNumberFormat="0" applyAlignment="0" applyProtection="0">
      <alignment vertical="center"/>
    </xf>
    <xf numFmtId="0" fontId="43" fillId="9" borderId="23" applyNumberFormat="0" applyAlignment="0" applyProtection="0">
      <alignment vertical="center"/>
    </xf>
    <xf numFmtId="0" fontId="43" fillId="9" borderId="23" applyNumberFormat="0" applyAlignment="0" applyProtection="0">
      <alignment vertical="center"/>
    </xf>
    <xf numFmtId="0" fontId="43" fillId="9" borderId="23" applyNumberFormat="0" applyAlignment="0" applyProtection="0">
      <alignment vertical="center"/>
    </xf>
    <xf numFmtId="0" fontId="43" fillId="9" borderId="23" applyNumberFormat="0" applyAlignment="0" applyProtection="0">
      <alignment vertical="center"/>
    </xf>
    <xf numFmtId="0" fontId="43" fillId="9" borderId="23" applyNumberFormat="0" applyAlignment="0" applyProtection="0">
      <alignment vertical="center"/>
    </xf>
    <xf numFmtId="0" fontId="43" fillId="9" borderId="23" applyNumberFormat="0" applyAlignment="0" applyProtection="0">
      <alignment vertical="center"/>
    </xf>
    <xf numFmtId="0" fontId="43" fillId="9" borderId="23" applyNumberFormat="0" applyAlignment="0" applyProtection="0">
      <alignment vertical="center"/>
    </xf>
    <xf numFmtId="0" fontId="43" fillId="9" borderId="23" applyNumberFormat="0" applyAlignment="0" applyProtection="0">
      <alignment vertical="center"/>
    </xf>
    <xf numFmtId="0" fontId="43" fillId="9" borderId="23" applyNumberFormat="0" applyAlignment="0" applyProtection="0">
      <alignment vertical="center"/>
    </xf>
    <xf numFmtId="0" fontId="43" fillId="9" borderId="23" applyNumberFormat="0" applyAlignment="0" applyProtection="0">
      <alignment vertical="center"/>
    </xf>
    <xf numFmtId="0" fontId="43" fillId="9" borderId="23" applyNumberFormat="0" applyAlignment="0" applyProtection="0">
      <alignment vertical="center"/>
    </xf>
    <xf numFmtId="0" fontId="43" fillId="9" borderId="23" applyNumberFormat="0" applyAlignment="0" applyProtection="0">
      <alignment vertical="center"/>
    </xf>
    <xf numFmtId="0" fontId="43" fillId="9" borderId="23" applyNumberFormat="0" applyAlignment="0" applyProtection="0">
      <alignment vertical="center"/>
    </xf>
    <xf numFmtId="0" fontId="43" fillId="9" borderId="23" applyNumberFormat="0" applyAlignment="0" applyProtection="0">
      <alignment vertical="center"/>
    </xf>
    <xf numFmtId="0" fontId="43" fillId="9" borderId="23" applyNumberFormat="0" applyAlignment="0" applyProtection="0">
      <alignment vertical="center"/>
    </xf>
    <xf numFmtId="0" fontId="43" fillId="9" borderId="23" applyNumberFormat="0" applyAlignment="0" applyProtection="0">
      <alignment vertical="center"/>
    </xf>
    <xf numFmtId="0" fontId="43" fillId="9" borderId="23" applyNumberFormat="0" applyAlignment="0" applyProtection="0">
      <alignment vertical="center"/>
    </xf>
    <xf numFmtId="0" fontId="43" fillId="9" borderId="23" applyNumberFormat="0" applyAlignment="0" applyProtection="0">
      <alignment vertical="center"/>
    </xf>
    <xf numFmtId="0" fontId="43" fillId="9" borderId="23" applyNumberFormat="0" applyAlignment="0" applyProtection="0">
      <alignment vertical="center"/>
    </xf>
    <xf numFmtId="0" fontId="43" fillId="9" borderId="23" applyNumberFormat="0" applyAlignment="0" applyProtection="0">
      <alignment vertical="center"/>
    </xf>
    <xf numFmtId="0" fontId="43" fillId="9" borderId="23" applyNumberFormat="0" applyAlignment="0" applyProtection="0">
      <alignment vertical="center"/>
    </xf>
    <xf numFmtId="0" fontId="43" fillId="9" borderId="23" applyNumberFormat="0" applyAlignment="0" applyProtection="0">
      <alignment vertical="center"/>
    </xf>
    <xf numFmtId="0" fontId="43" fillId="9" borderId="23" applyNumberFormat="0" applyAlignment="0" applyProtection="0">
      <alignment vertical="center"/>
    </xf>
    <xf numFmtId="0" fontId="43" fillId="9" borderId="23" applyNumberFormat="0" applyAlignment="0" applyProtection="0">
      <alignment vertical="center"/>
    </xf>
    <xf numFmtId="0" fontId="43" fillId="9" borderId="23" applyNumberFormat="0" applyAlignment="0" applyProtection="0">
      <alignment vertical="center"/>
    </xf>
    <xf numFmtId="0" fontId="43" fillId="9" borderId="23" applyNumberFormat="0" applyAlignment="0" applyProtection="0">
      <alignment vertical="center"/>
    </xf>
    <xf numFmtId="0" fontId="43" fillId="9" borderId="23" applyNumberFormat="0" applyAlignment="0" applyProtection="0">
      <alignment vertical="center"/>
    </xf>
    <xf numFmtId="0" fontId="43" fillId="9" borderId="23" applyNumberFormat="0" applyAlignment="0" applyProtection="0">
      <alignment vertical="center"/>
    </xf>
    <xf numFmtId="0" fontId="43" fillId="9" borderId="23" applyNumberFormat="0" applyAlignment="0" applyProtection="0">
      <alignment vertical="center"/>
    </xf>
    <xf numFmtId="0" fontId="43" fillId="9" borderId="23" applyNumberFormat="0" applyAlignment="0" applyProtection="0">
      <alignment vertical="center"/>
    </xf>
    <xf numFmtId="0" fontId="43" fillId="9" borderId="23" applyNumberFormat="0" applyAlignment="0" applyProtection="0">
      <alignment vertical="center"/>
    </xf>
    <xf numFmtId="0" fontId="43" fillId="9" borderId="23" applyNumberFormat="0" applyAlignment="0" applyProtection="0">
      <alignment vertical="center"/>
    </xf>
    <xf numFmtId="0" fontId="43" fillId="9" borderId="23" applyNumberFormat="0" applyAlignment="0" applyProtection="0">
      <alignment vertical="center"/>
    </xf>
    <xf numFmtId="0" fontId="43" fillId="9" borderId="23" applyNumberFormat="0" applyAlignment="0" applyProtection="0">
      <alignment vertical="center"/>
    </xf>
    <xf numFmtId="0" fontId="43" fillId="9" borderId="23" applyNumberFormat="0" applyAlignment="0" applyProtection="0">
      <alignment vertical="center"/>
    </xf>
    <xf numFmtId="0" fontId="43" fillId="9" borderId="23" applyNumberFormat="0" applyAlignment="0" applyProtection="0">
      <alignment vertical="center"/>
    </xf>
    <xf numFmtId="0" fontId="43" fillId="9" borderId="23" applyNumberFormat="0" applyAlignment="0" applyProtection="0">
      <alignment vertical="center"/>
    </xf>
    <xf numFmtId="0" fontId="43" fillId="9" borderId="23" applyNumberFormat="0" applyAlignment="0" applyProtection="0">
      <alignment vertical="center"/>
    </xf>
    <xf numFmtId="0" fontId="43" fillId="9" borderId="23" applyNumberFormat="0" applyAlignment="0" applyProtection="0">
      <alignment vertical="center"/>
    </xf>
    <xf numFmtId="0" fontId="43" fillId="9" borderId="23" applyNumberFormat="0" applyAlignment="0" applyProtection="0">
      <alignment vertical="center"/>
    </xf>
    <xf numFmtId="0" fontId="43" fillId="9" borderId="23" applyNumberFormat="0" applyAlignment="0" applyProtection="0">
      <alignment vertical="center"/>
    </xf>
    <xf numFmtId="0" fontId="43" fillId="9" borderId="23" applyNumberFormat="0" applyAlignment="0" applyProtection="0">
      <alignment vertical="center"/>
    </xf>
    <xf numFmtId="0" fontId="43" fillId="9" borderId="23" applyNumberFormat="0" applyAlignment="0" applyProtection="0">
      <alignment vertical="center"/>
    </xf>
    <xf numFmtId="0" fontId="43" fillId="9" borderId="23" applyNumberFormat="0" applyAlignment="0" applyProtection="0">
      <alignment vertical="center"/>
    </xf>
    <xf numFmtId="0" fontId="43" fillId="9" borderId="23" applyNumberFormat="0" applyAlignment="0" applyProtection="0">
      <alignment vertical="center"/>
    </xf>
    <xf numFmtId="0" fontId="43" fillId="9" borderId="23" applyNumberFormat="0" applyAlignment="0" applyProtection="0">
      <alignment vertical="center"/>
    </xf>
    <xf numFmtId="0" fontId="43" fillId="9" borderId="23" applyNumberFormat="0" applyAlignment="0" applyProtection="0">
      <alignment vertical="center"/>
    </xf>
    <xf numFmtId="0" fontId="43" fillId="9" borderId="23" applyNumberFormat="0" applyAlignment="0" applyProtection="0">
      <alignment vertical="center"/>
    </xf>
    <xf numFmtId="0" fontId="43" fillId="9" borderId="23" applyNumberFormat="0" applyAlignment="0" applyProtection="0">
      <alignment vertical="center"/>
    </xf>
    <xf numFmtId="0" fontId="43" fillId="9" borderId="23" applyNumberFormat="0" applyAlignment="0" applyProtection="0">
      <alignment vertical="center"/>
    </xf>
    <xf numFmtId="0" fontId="43" fillId="9" borderId="23" applyNumberFormat="0" applyAlignment="0" applyProtection="0">
      <alignment vertical="center"/>
    </xf>
    <xf numFmtId="0" fontId="43" fillId="9" borderId="23" applyNumberFormat="0" applyAlignment="0" applyProtection="0">
      <alignment vertical="center"/>
    </xf>
    <xf numFmtId="0" fontId="43" fillId="9" borderId="23" applyNumberFormat="0" applyAlignment="0" applyProtection="0">
      <alignment vertical="center"/>
    </xf>
    <xf numFmtId="0" fontId="43" fillId="9" borderId="23" applyNumberFormat="0" applyAlignment="0" applyProtection="0">
      <alignment vertical="center"/>
    </xf>
    <xf numFmtId="0" fontId="43" fillId="9" borderId="23" applyNumberFormat="0" applyAlignment="0" applyProtection="0">
      <alignment vertical="center"/>
    </xf>
    <xf numFmtId="0" fontId="43" fillId="9" borderId="23" applyNumberFormat="0" applyAlignment="0" applyProtection="0">
      <alignment vertical="center"/>
    </xf>
    <xf numFmtId="0" fontId="43" fillId="9" borderId="23" applyNumberFormat="0" applyAlignment="0" applyProtection="0">
      <alignment vertical="center"/>
    </xf>
    <xf numFmtId="0" fontId="43" fillId="9" borderId="23" applyNumberFormat="0" applyAlignment="0" applyProtection="0">
      <alignment vertical="center"/>
    </xf>
    <xf numFmtId="0" fontId="43" fillId="9" borderId="23" applyNumberFormat="0" applyAlignment="0" applyProtection="0">
      <alignment vertical="center"/>
    </xf>
    <xf numFmtId="0" fontId="43" fillId="9" borderId="23" applyNumberFormat="0" applyAlignment="0" applyProtection="0">
      <alignment vertical="center"/>
    </xf>
    <xf numFmtId="0" fontId="43" fillId="9" borderId="23" applyNumberFormat="0" applyAlignment="0" applyProtection="0">
      <alignment vertical="center"/>
    </xf>
    <xf numFmtId="0" fontId="43" fillId="9" borderId="23" applyNumberFormat="0" applyAlignment="0" applyProtection="0">
      <alignment vertical="center"/>
    </xf>
    <xf numFmtId="0" fontId="43" fillId="9" borderId="23" applyNumberFormat="0" applyAlignment="0" applyProtection="0">
      <alignment vertical="center"/>
    </xf>
    <xf numFmtId="0" fontId="43" fillId="9" borderId="23" applyNumberFormat="0" applyAlignment="0" applyProtection="0">
      <alignment vertical="center"/>
    </xf>
    <xf numFmtId="0" fontId="43" fillId="9" borderId="23" applyNumberFormat="0" applyAlignment="0" applyProtection="0">
      <alignment vertical="center"/>
    </xf>
    <xf numFmtId="0" fontId="43" fillId="9" borderId="23" applyNumberFormat="0" applyAlignment="0" applyProtection="0">
      <alignment vertical="center"/>
    </xf>
    <xf numFmtId="0" fontId="43" fillId="9" borderId="23" applyNumberFormat="0" applyAlignment="0" applyProtection="0">
      <alignment vertical="center"/>
    </xf>
    <xf numFmtId="0" fontId="43" fillId="9" borderId="23" applyNumberFormat="0" applyAlignment="0" applyProtection="0">
      <alignment vertical="center"/>
    </xf>
    <xf numFmtId="0" fontId="43" fillId="9" borderId="23" applyNumberFormat="0" applyAlignment="0" applyProtection="0">
      <alignment vertical="center"/>
    </xf>
    <xf numFmtId="0" fontId="43" fillId="9" borderId="23" applyNumberFormat="0" applyAlignment="0" applyProtection="0">
      <alignment vertical="center"/>
    </xf>
    <xf numFmtId="0" fontId="43" fillId="9" borderId="23" applyNumberFormat="0" applyAlignment="0" applyProtection="0">
      <alignment vertical="center"/>
    </xf>
    <xf numFmtId="0" fontId="43" fillId="9" borderId="23" applyNumberFormat="0" applyAlignment="0" applyProtection="0">
      <alignment vertical="center"/>
    </xf>
    <xf numFmtId="0" fontId="43" fillId="9" borderId="23" applyNumberFormat="0" applyAlignment="0" applyProtection="0">
      <alignment vertical="center"/>
    </xf>
    <xf numFmtId="0" fontId="43" fillId="9" borderId="23" applyNumberFormat="0" applyAlignment="0" applyProtection="0">
      <alignment vertical="center"/>
    </xf>
    <xf numFmtId="0" fontId="43" fillId="9" borderId="23" applyNumberFormat="0" applyAlignment="0" applyProtection="0">
      <alignment vertical="center"/>
    </xf>
    <xf numFmtId="0" fontId="43" fillId="9" borderId="23" applyNumberFormat="0" applyAlignment="0" applyProtection="0">
      <alignment vertical="center"/>
    </xf>
    <xf numFmtId="0" fontId="43" fillId="9" borderId="23" applyNumberFormat="0" applyAlignment="0" applyProtection="0">
      <alignment vertical="center"/>
    </xf>
    <xf numFmtId="0" fontId="43" fillId="9" borderId="23" applyNumberFormat="0" applyAlignment="0" applyProtection="0">
      <alignment vertical="center"/>
    </xf>
    <xf numFmtId="0" fontId="43" fillId="9" borderId="23" applyNumberFormat="0" applyAlignment="0" applyProtection="0">
      <alignment vertical="center"/>
    </xf>
    <xf numFmtId="0" fontId="43" fillId="9" borderId="23" applyNumberFormat="0" applyAlignment="0" applyProtection="0">
      <alignment vertical="center"/>
    </xf>
    <xf numFmtId="0" fontId="43" fillId="9" borderId="23" applyNumberFormat="0" applyAlignment="0" applyProtection="0">
      <alignment vertical="center"/>
    </xf>
    <xf numFmtId="0" fontId="43" fillId="9" borderId="23" applyNumberFormat="0" applyAlignment="0" applyProtection="0">
      <alignment vertical="center"/>
    </xf>
    <xf numFmtId="0" fontId="43" fillId="9" borderId="23" applyNumberFormat="0" applyAlignment="0" applyProtection="0">
      <alignment vertical="center"/>
    </xf>
    <xf numFmtId="0" fontId="43" fillId="9" borderId="23" applyNumberFormat="0" applyAlignment="0" applyProtection="0">
      <alignment vertical="center"/>
    </xf>
    <xf numFmtId="0" fontId="43" fillId="9" borderId="23" applyNumberFormat="0" applyAlignment="0" applyProtection="0">
      <alignment vertical="center"/>
    </xf>
    <xf numFmtId="0" fontId="43" fillId="9" borderId="23" applyNumberFormat="0" applyAlignment="0" applyProtection="0">
      <alignment vertical="center"/>
    </xf>
    <xf numFmtId="0" fontId="43" fillId="9" borderId="23" applyNumberFormat="0" applyAlignment="0" applyProtection="0">
      <alignment vertical="center"/>
    </xf>
    <xf numFmtId="0" fontId="43" fillId="9" borderId="23" applyNumberFormat="0" applyAlignment="0" applyProtection="0">
      <alignment vertical="center"/>
    </xf>
    <xf numFmtId="0" fontId="43" fillId="9" borderId="23" applyNumberFormat="0" applyAlignment="0" applyProtection="0">
      <alignment vertical="center"/>
    </xf>
    <xf numFmtId="0" fontId="43" fillId="9" borderId="23" applyNumberFormat="0" applyAlignment="0" applyProtection="0">
      <alignment vertical="center"/>
    </xf>
    <xf numFmtId="0" fontId="43" fillId="9" borderId="23" applyNumberFormat="0" applyAlignment="0" applyProtection="0">
      <alignment vertical="center"/>
    </xf>
    <xf numFmtId="0" fontId="43" fillId="9" borderId="23" applyNumberFormat="0" applyAlignment="0" applyProtection="0">
      <alignment vertical="center"/>
    </xf>
    <xf numFmtId="0" fontId="43" fillId="9" borderId="23" applyNumberFormat="0" applyAlignment="0" applyProtection="0">
      <alignment vertical="center"/>
    </xf>
    <xf numFmtId="0" fontId="43" fillId="9" borderId="23" applyNumberFormat="0" applyAlignment="0" applyProtection="0">
      <alignment vertical="center"/>
    </xf>
    <xf numFmtId="0" fontId="43" fillId="9" borderId="23" applyNumberFormat="0" applyAlignment="0" applyProtection="0">
      <alignment vertical="center"/>
    </xf>
    <xf numFmtId="0" fontId="43" fillId="9" borderId="23" applyNumberFormat="0" applyAlignment="0" applyProtection="0">
      <alignment vertical="center"/>
    </xf>
    <xf numFmtId="0" fontId="43" fillId="9" borderId="23" applyNumberFormat="0" applyAlignment="0" applyProtection="0">
      <alignment vertical="center"/>
    </xf>
    <xf numFmtId="0" fontId="43" fillId="9" borderId="23" applyNumberFormat="0" applyAlignment="0" applyProtection="0">
      <alignment vertical="center"/>
    </xf>
    <xf numFmtId="0" fontId="43" fillId="9" borderId="23" applyNumberFormat="0" applyAlignment="0" applyProtection="0">
      <alignment vertical="center"/>
    </xf>
    <xf numFmtId="0" fontId="43" fillId="9" borderId="23" applyNumberFormat="0" applyAlignment="0" applyProtection="0">
      <alignment vertical="center"/>
    </xf>
    <xf numFmtId="0" fontId="43" fillId="9" borderId="23" applyNumberFormat="0" applyAlignment="0" applyProtection="0">
      <alignment vertical="center"/>
    </xf>
    <xf numFmtId="0" fontId="43" fillId="9" borderId="23" applyNumberFormat="0" applyAlignment="0" applyProtection="0">
      <alignment vertical="center"/>
    </xf>
    <xf numFmtId="0" fontId="43" fillId="9" borderId="23" applyNumberFormat="0" applyAlignment="0" applyProtection="0">
      <alignment vertical="center"/>
    </xf>
    <xf numFmtId="0" fontId="43" fillId="9" borderId="23" applyNumberFormat="0" applyAlignment="0" applyProtection="0">
      <alignment vertical="center"/>
    </xf>
    <xf numFmtId="0" fontId="43" fillId="9" borderId="23" applyNumberFormat="0" applyAlignment="0" applyProtection="0">
      <alignment vertical="center"/>
    </xf>
    <xf numFmtId="0" fontId="43" fillId="9" borderId="23" applyNumberFormat="0" applyAlignment="0" applyProtection="0">
      <alignment vertical="center"/>
    </xf>
    <xf numFmtId="0" fontId="43" fillId="9" borderId="23" applyNumberFormat="0" applyAlignment="0" applyProtection="0">
      <alignment vertical="center"/>
    </xf>
    <xf numFmtId="0" fontId="43" fillId="9" borderId="23" applyNumberFormat="0" applyAlignment="0" applyProtection="0">
      <alignment vertical="center"/>
    </xf>
    <xf numFmtId="0" fontId="43" fillId="9" borderId="23" applyNumberFormat="0" applyAlignment="0" applyProtection="0">
      <alignment vertical="center"/>
    </xf>
    <xf numFmtId="0" fontId="43" fillId="9" borderId="23" applyNumberFormat="0" applyAlignment="0" applyProtection="0">
      <alignment vertical="center"/>
    </xf>
    <xf numFmtId="0" fontId="43" fillId="9" borderId="23" applyNumberFormat="0" applyAlignment="0" applyProtection="0">
      <alignment vertical="center"/>
    </xf>
    <xf numFmtId="0" fontId="43" fillId="9" borderId="23" applyNumberFormat="0" applyAlignment="0" applyProtection="0">
      <alignment vertical="center"/>
    </xf>
    <xf numFmtId="0" fontId="43" fillId="9" borderId="23" applyNumberFormat="0" applyAlignment="0" applyProtection="0">
      <alignment vertical="center"/>
    </xf>
    <xf numFmtId="0" fontId="43" fillId="9" borderId="23" applyNumberFormat="0" applyAlignment="0" applyProtection="0">
      <alignment vertical="center"/>
    </xf>
    <xf numFmtId="0" fontId="43" fillId="9" borderId="23" applyNumberFormat="0" applyAlignment="0" applyProtection="0">
      <alignment vertical="center"/>
    </xf>
    <xf numFmtId="0" fontId="43" fillId="9" borderId="23" applyNumberFormat="0" applyAlignment="0" applyProtection="0">
      <alignment vertical="center"/>
    </xf>
    <xf numFmtId="0" fontId="43" fillId="9" borderId="23" applyNumberFormat="0" applyAlignment="0" applyProtection="0">
      <alignment vertical="center"/>
    </xf>
    <xf numFmtId="0" fontId="43" fillId="9" borderId="23" applyNumberFormat="0" applyAlignment="0" applyProtection="0">
      <alignment vertical="center"/>
    </xf>
    <xf numFmtId="0" fontId="43" fillId="9" borderId="23" applyNumberFormat="0" applyAlignment="0" applyProtection="0">
      <alignment vertical="center"/>
    </xf>
    <xf numFmtId="0" fontId="43" fillId="9" borderId="23" applyNumberFormat="0" applyAlignment="0" applyProtection="0">
      <alignment vertical="center"/>
    </xf>
    <xf numFmtId="0" fontId="43" fillId="9" borderId="23" applyNumberFormat="0" applyAlignment="0" applyProtection="0">
      <alignment vertical="center"/>
    </xf>
    <xf numFmtId="0" fontId="43" fillId="9" borderId="23" applyNumberFormat="0" applyAlignment="0" applyProtection="0">
      <alignment vertical="center"/>
    </xf>
    <xf numFmtId="0" fontId="43" fillId="9" borderId="23" applyNumberFormat="0" applyAlignment="0" applyProtection="0">
      <alignment vertical="center"/>
    </xf>
    <xf numFmtId="0" fontId="43" fillId="9" borderId="23" applyNumberFormat="0" applyAlignment="0" applyProtection="0">
      <alignment vertical="center"/>
    </xf>
    <xf numFmtId="0" fontId="43" fillId="9" borderId="23" applyNumberFormat="0" applyAlignment="0" applyProtection="0">
      <alignment vertical="center"/>
    </xf>
    <xf numFmtId="0" fontId="43" fillId="9" borderId="23" applyNumberFormat="0" applyAlignment="0" applyProtection="0">
      <alignment vertical="center"/>
    </xf>
    <xf numFmtId="0" fontId="43" fillId="9" borderId="23" applyNumberFormat="0" applyAlignment="0" applyProtection="0">
      <alignment vertical="center"/>
    </xf>
    <xf numFmtId="0" fontId="43" fillId="9" borderId="23" applyNumberFormat="0" applyAlignment="0" applyProtection="0">
      <alignment vertical="center"/>
    </xf>
    <xf numFmtId="0" fontId="43" fillId="9" borderId="23" applyNumberFormat="0" applyAlignment="0" applyProtection="0">
      <alignment vertical="center"/>
    </xf>
    <xf numFmtId="0" fontId="43" fillId="9" borderId="23" applyNumberFormat="0" applyAlignment="0" applyProtection="0">
      <alignment vertical="center"/>
    </xf>
    <xf numFmtId="0" fontId="43" fillId="9" borderId="23" applyNumberFormat="0" applyAlignment="0" applyProtection="0">
      <alignment vertical="center"/>
    </xf>
    <xf numFmtId="0" fontId="43" fillId="9" borderId="23" applyNumberFormat="0" applyAlignment="0" applyProtection="0">
      <alignment vertical="center"/>
    </xf>
    <xf numFmtId="0" fontId="43" fillId="9" borderId="23" applyNumberFormat="0" applyAlignment="0" applyProtection="0">
      <alignment vertical="center"/>
    </xf>
    <xf numFmtId="0" fontId="43" fillId="9" borderId="23" applyNumberFormat="0" applyAlignment="0" applyProtection="0">
      <alignment vertical="center"/>
    </xf>
    <xf numFmtId="0" fontId="43" fillId="9" borderId="23" applyNumberFormat="0" applyAlignment="0" applyProtection="0">
      <alignment vertical="center"/>
    </xf>
    <xf numFmtId="0" fontId="43" fillId="9" borderId="23" applyNumberFormat="0" applyAlignment="0" applyProtection="0">
      <alignment vertical="center"/>
    </xf>
    <xf numFmtId="0" fontId="43" fillId="9" borderId="23" applyNumberFormat="0" applyAlignment="0" applyProtection="0">
      <alignment vertical="center"/>
    </xf>
    <xf numFmtId="0" fontId="43" fillId="9" borderId="23" applyNumberFormat="0" applyAlignment="0" applyProtection="0">
      <alignment vertical="center"/>
    </xf>
    <xf numFmtId="0" fontId="43" fillId="9" borderId="23" applyNumberFormat="0" applyAlignment="0" applyProtection="0">
      <alignment vertical="center"/>
    </xf>
    <xf numFmtId="0" fontId="43" fillId="9" borderId="23" applyNumberFormat="0" applyAlignment="0" applyProtection="0">
      <alignment vertical="center"/>
    </xf>
    <xf numFmtId="0" fontId="43" fillId="9" borderId="23" applyNumberFormat="0" applyAlignment="0" applyProtection="0">
      <alignment vertical="center"/>
    </xf>
    <xf numFmtId="0" fontId="43" fillId="9" borderId="23" applyNumberFormat="0" applyAlignment="0" applyProtection="0">
      <alignment vertical="center"/>
    </xf>
    <xf numFmtId="0" fontId="43" fillId="9" borderId="23" applyNumberFormat="0" applyAlignment="0" applyProtection="0">
      <alignment vertical="center"/>
    </xf>
    <xf numFmtId="0" fontId="43" fillId="9" borderId="23" applyNumberFormat="0" applyAlignment="0" applyProtection="0">
      <alignment vertical="center"/>
    </xf>
    <xf numFmtId="0" fontId="43" fillId="9" borderId="23" applyNumberFormat="0" applyAlignment="0" applyProtection="0">
      <alignment vertical="center"/>
    </xf>
    <xf numFmtId="0" fontId="43" fillId="9" borderId="23" applyNumberFormat="0" applyAlignment="0" applyProtection="0">
      <alignment vertical="center"/>
    </xf>
    <xf numFmtId="0" fontId="43" fillId="9" borderId="23" applyNumberFormat="0" applyAlignment="0" applyProtection="0">
      <alignment vertical="center"/>
    </xf>
    <xf numFmtId="0" fontId="43" fillId="9" borderId="23" applyNumberFormat="0" applyAlignment="0" applyProtection="0">
      <alignment vertical="center"/>
    </xf>
    <xf numFmtId="0" fontId="43" fillId="9" borderId="23" applyNumberFormat="0" applyAlignment="0" applyProtection="0">
      <alignment vertical="center"/>
    </xf>
    <xf numFmtId="0" fontId="43" fillId="9" borderId="23" applyNumberFormat="0" applyAlignment="0" applyProtection="0">
      <alignment vertical="center"/>
    </xf>
    <xf numFmtId="0" fontId="43" fillId="9" borderId="23" applyNumberFormat="0" applyAlignment="0" applyProtection="0">
      <alignment vertical="center"/>
    </xf>
    <xf numFmtId="0" fontId="43" fillId="9" borderId="23" applyNumberFormat="0" applyAlignment="0" applyProtection="0">
      <alignment vertical="center"/>
    </xf>
    <xf numFmtId="0" fontId="43" fillId="9" borderId="23" applyNumberFormat="0" applyAlignment="0" applyProtection="0">
      <alignment vertical="center"/>
    </xf>
    <xf numFmtId="0" fontId="43" fillId="9" borderId="23" applyNumberFormat="0" applyAlignment="0" applyProtection="0">
      <alignment vertical="center"/>
    </xf>
    <xf numFmtId="0" fontId="43" fillId="9" borderId="23" applyNumberFormat="0" applyAlignment="0" applyProtection="0">
      <alignment vertical="center"/>
    </xf>
    <xf numFmtId="0" fontId="43" fillId="9" borderId="23" applyNumberFormat="0" applyAlignment="0" applyProtection="0">
      <alignment vertical="center"/>
    </xf>
    <xf numFmtId="0" fontId="43" fillId="9" borderId="23" applyNumberFormat="0" applyAlignment="0" applyProtection="0">
      <alignment vertical="center"/>
    </xf>
    <xf numFmtId="0" fontId="43" fillId="9" borderId="23" applyNumberFormat="0" applyAlignment="0" applyProtection="0">
      <alignment vertical="center"/>
    </xf>
    <xf numFmtId="0" fontId="43" fillId="9" borderId="23" applyNumberFormat="0" applyAlignment="0" applyProtection="0">
      <alignment vertical="center"/>
    </xf>
    <xf numFmtId="0" fontId="43" fillId="9" borderId="23" applyNumberFormat="0" applyAlignment="0" applyProtection="0">
      <alignment vertical="center"/>
    </xf>
    <xf numFmtId="0" fontId="43" fillId="9" borderId="23" applyNumberFormat="0" applyAlignment="0" applyProtection="0">
      <alignment vertical="center"/>
    </xf>
    <xf numFmtId="0" fontId="43" fillId="9" borderId="23" applyNumberFormat="0" applyAlignment="0" applyProtection="0">
      <alignment vertical="center"/>
    </xf>
    <xf numFmtId="0" fontId="43" fillId="9" borderId="23" applyNumberFormat="0" applyAlignment="0" applyProtection="0">
      <alignment vertical="center"/>
    </xf>
    <xf numFmtId="0" fontId="43" fillId="9" borderId="23" applyNumberFormat="0" applyAlignment="0" applyProtection="0">
      <alignment vertical="center"/>
    </xf>
    <xf numFmtId="0" fontId="43" fillId="9" borderId="23" applyNumberFormat="0" applyAlignment="0" applyProtection="0">
      <alignment vertical="center"/>
    </xf>
    <xf numFmtId="0" fontId="43" fillId="9" borderId="23" applyNumberFormat="0" applyAlignment="0" applyProtection="0">
      <alignment vertical="center"/>
    </xf>
    <xf numFmtId="0" fontId="43" fillId="9" borderId="23" applyNumberFormat="0" applyAlignment="0" applyProtection="0">
      <alignment vertical="center"/>
    </xf>
    <xf numFmtId="0" fontId="43" fillId="9" borderId="23" applyNumberFormat="0" applyAlignment="0" applyProtection="0">
      <alignment vertical="center"/>
    </xf>
    <xf numFmtId="0" fontId="43" fillId="9" borderId="23" applyNumberFormat="0" applyAlignment="0" applyProtection="0">
      <alignment vertical="center"/>
    </xf>
    <xf numFmtId="0" fontId="43" fillId="9" borderId="23" applyNumberFormat="0" applyAlignment="0" applyProtection="0">
      <alignment vertical="center"/>
    </xf>
    <xf numFmtId="0" fontId="43" fillId="9" borderId="23" applyNumberFormat="0" applyAlignment="0" applyProtection="0">
      <alignment vertical="center"/>
    </xf>
    <xf numFmtId="0" fontId="43" fillId="9" borderId="23" applyNumberFormat="0" applyAlignment="0" applyProtection="0">
      <alignment vertical="center"/>
    </xf>
    <xf numFmtId="0" fontId="43" fillId="9" borderId="23" applyNumberFormat="0" applyAlignment="0" applyProtection="0">
      <alignment vertical="center"/>
    </xf>
    <xf numFmtId="0" fontId="43" fillId="9" borderId="23" applyNumberFormat="0" applyAlignment="0" applyProtection="0">
      <alignment vertical="center"/>
    </xf>
    <xf numFmtId="0" fontId="43" fillId="9" borderId="23" applyNumberFormat="0" applyAlignment="0" applyProtection="0">
      <alignment vertical="center"/>
    </xf>
    <xf numFmtId="0" fontId="43" fillId="9" borderId="23" applyNumberFormat="0" applyAlignment="0" applyProtection="0">
      <alignment vertical="center"/>
    </xf>
    <xf numFmtId="0" fontId="43" fillId="9" borderId="23" applyNumberFormat="0" applyAlignment="0" applyProtection="0">
      <alignment vertical="center"/>
    </xf>
    <xf numFmtId="0" fontId="43" fillId="9" borderId="23" applyNumberFormat="0" applyAlignment="0" applyProtection="0">
      <alignment vertical="center"/>
    </xf>
    <xf numFmtId="0" fontId="43" fillId="9" borderId="23" applyNumberFormat="0" applyAlignment="0" applyProtection="0">
      <alignment vertical="center"/>
    </xf>
    <xf numFmtId="0" fontId="43" fillId="9" borderId="23" applyNumberFormat="0" applyAlignment="0" applyProtection="0">
      <alignment vertical="center"/>
    </xf>
    <xf numFmtId="0" fontId="43" fillId="9" borderId="23" applyNumberFormat="0" applyAlignment="0" applyProtection="0">
      <alignment vertical="center"/>
    </xf>
    <xf numFmtId="0" fontId="43" fillId="9" borderId="23" applyNumberFormat="0" applyAlignment="0" applyProtection="0">
      <alignment vertical="center"/>
    </xf>
    <xf numFmtId="0" fontId="43" fillId="9" borderId="23" applyNumberFormat="0" applyAlignment="0" applyProtection="0">
      <alignment vertical="center"/>
    </xf>
    <xf numFmtId="0" fontId="43" fillId="9" borderId="23" applyNumberFormat="0" applyAlignment="0" applyProtection="0">
      <alignment vertical="center"/>
    </xf>
    <xf numFmtId="0" fontId="43" fillId="9" borderId="23" applyNumberFormat="0" applyAlignment="0" applyProtection="0">
      <alignment vertical="center"/>
    </xf>
    <xf numFmtId="0" fontId="43" fillId="9" borderId="23" applyNumberFormat="0" applyAlignment="0" applyProtection="0">
      <alignment vertical="center"/>
    </xf>
    <xf numFmtId="0" fontId="43" fillId="9" borderId="23" applyNumberFormat="0" applyAlignment="0" applyProtection="0">
      <alignment vertical="center"/>
    </xf>
    <xf numFmtId="0" fontId="43" fillId="9" borderId="23" applyNumberFormat="0" applyAlignment="0" applyProtection="0">
      <alignment vertical="center"/>
    </xf>
    <xf numFmtId="0" fontId="43" fillId="9" borderId="23" applyNumberFormat="0" applyAlignment="0" applyProtection="0">
      <alignment vertical="center"/>
    </xf>
    <xf numFmtId="0" fontId="43" fillId="9" borderId="23" applyNumberFormat="0" applyAlignment="0" applyProtection="0">
      <alignment vertical="center"/>
    </xf>
    <xf numFmtId="0" fontId="43" fillId="9" borderId="23" applyNumberFormat="0" applyAlignment="0" applyProtection="0">
      <alignment vertical="center"/>
    </xf>
    <xf numFmtId="0" fontId="43" fillId="9" borderId="23" applyNumberFormat="0" applyAlignment="0" applyProtection="0">
      <alignment vertical="center"/>
    </xf>
    <xf numFmtId="0" fontId="43" fillId="9" borderId="23" applyNumberFormat="0" applyAlignment="0" applyProtection="0">
      <alignment vertical="center"/>
    </xf>
    <xf numFmtId="0" fontId="43" fillId="9" borderId="23" applyNumberFormat="0" applyAlignment="0" applyProtection="0">
      <alignment vertical="center"/>
    </xf>
    <xf numFmtId="0" fontId="43" fillId="9" borderId="23" applyNumberFormat="0" applyAlignment="0" applyProtection="0">
      <alignment vertical="center"/>
    </xf>
    <xf numFmtId="0" fontId="43" fillId="9" borderId="23" applyNumberFormat="0" applyAlignment="0" applyProtection="0">
      <alignment vertical="center"/>
    </xf>
    <xf numFmtId="0" fontId="43" fillId="9" borderId="23" applyNumberFormat="0" applyAlignment="0" applyProtection="0">
      <alignment vertical="center"/>
    </xf>
    <xf numFmtId="0" fontId="43" fillId="9" borderId="23" applyNumberFormat="0" applyAlignment="0" applyProtection="0">
      <alignment vertical="center"/>
    </xf>
    <xf numFmtId="0" fontId="43" fillId="9" borderId="23" applyNumberFormat="0" applyAlignment="0" applyProtection="0">
      <alignment vertical="center"/>
    </xf>
    <xf numFmtId="0" fontId="43" fillId="9" borderId="23" applyNumberFormat="0" applyAlignment="0" applyProtection="0">
      <alignment vertical="center"/>
    </xf>
    <xf numFmtId="0" fontId="43" fillId="9" borderId="23" applyNumberFormat="0" applyAlignment="0" applyProtection="0">
      <alignment vertical="center"/>
    </xf>
    <xf numFmtId="0" fontId="43" fillId="9" borderId="23" applyNumberFormat="0" applyAlignment="0" applyProtection="0">
      <alignment vertical="center"/>
    </xf>
    <xf numFmtId="0" fontId="43" fillId="9" borderId="23" applyNumberFormat="0" applyAlignment="0" applyProtection="0">
      <alignment vertical="center"/>
    </xf>
    <xf numFmtId="0" fontId="43" fillId="9" borderId="23" applyNumberFormat="0" applyAlignment="0" applyProtection="0">
      <alignment vertical="center"/>
    </xf>
    <xf numFmtId="0" fontId="43" fillId="9" borderId="23" applyNumberFormat="0" applyAlignment="0" applyProtection="0">
      <alignment vertical="center"/>
    </xf>
    <xf numFmtId="0" fontId="43" fillId="9" borderId="23" applyNumberFormat="0" applyAlignment="0" applyProtection="0">
      <alignment vertical="center"/>
    </xf>
    <xf numFmtId="0" fontId="43" fillId="9" borderId="23" applyNumberFormat="0" applyAlignment="0" applyProtection="0">
      <alignment vertical="center"/>
    </xf>
    <xf numFmtId="0" fontId="43" fillId="9" borderId="23" applyNumberFormat="0" applyAlignment="0" applyProtection="0">
      <alignment vertical="center"/>
    </xf>
    <xf numFmtId="0" fontId="43" fillId="9" borderId="23" applyNumberFormat="0" applyAlignment="0" applyProtection="0">
      <alignment vertical="center"/>
    </xf>
    <xf numFmtId="0" fontId="43" fillId="9" borderId="23" applyNumberFormat="0" applyAlignment="0" applyProtection="0">
      <alignment vertical="center"/>
    </xf>
    <xf numFmtId="0" fontId="43" fillId="9" borderId="23" applyNumberFormat="0" applyAlignment="0" applyProtection="0">
      <alignment vertical="center"/>
    </xf>
    <xf numFmtId="0" fontId="43" fillId="9" borderId="23" applyNumberFormat="0" applyAlignment="0" applyProtection="0">
      <alignment vertical="center"/>
    </xf>
    <xf numFmtId="0" fontId="43" fillId="9" borderId="23" applyNumberFormat="0" applyAlignment="0" applyProtection="0">
      <alignment vertical="center"/>
    </xf>
    <xf numFmtId="0" fontId="43" fillId="9" borderId="23" applyNumberFormat="0" applyAlignment="0" applyProtection="0">
      <alignment vertical="center"/>
    </xf>
    <xf numFmtId="0" fontId="43" fillId="9" borderId="23" applyNumberFormat="0" applyAlignment="0" applyProtection="0">
      <alignment vertical="center"/>
    </xf>
    <xf numFmtId="0" fontId="43" fillId="9" borderId="23" applyNumberFormat="0" applyAlignment="0" applyProtection="0">
      <alignment vertical="center"/>
    </xf>
    <xf numFmtId="0" fontId="43" fillId="9" borderId="23" applyNumberFormat="0" applyAlignment="0" applyProtection="0">
      <alignment vertical="center"/>
    </xf>
    <xf numFmtId="0" fontId="43" fillId="9" borderId="23" applyNumberFormat="0" applyAlignment="0" applyProtection="0">
      <alignment vertical="center"/>
    </xf>
    <xf numFmtId="0" fontId="43" fillId="9" borderId="23" applyNumberFormat="0" applyAlignment="0" applyProtection="0">
      <alignment vertical="center"/>
    </xf>
    <xf numFmtId="0" fontId="43" fillId="9" borderId="23" applyNumberFormat="0" applyAlignment="0" applyProtection="0">
      <alignment vertical="center"/>
    </xf>
    <xf numFmtId="0" fontId="43" fillId="9" borderId="23" applyNumberFormat="0" applyAlignment="0" applyProtection="0">
      <alignment vertical="center"/>
    </xf>
    <xf numFmtId="0" fontId="43" fillId="9" borderId="23" applyNumberFormat="0" applyAlignment="0" applyProtection="0">
      <alignment vertical="center"/>
    </xf>
    <xf numFmtId="0" fontId="43" fillId="9" borderId="23" applyNumberFormat="0" applyAlignment="0" applyProtection="0">
      <alignment vertical="center"/>
    </xf>
    <xf numFmtId="0" fontId="43" fillId="9" borderId="23" applyNumberFormat="0" applyAlignment="0" applyProtection="0">
      <alignment vertical="center"/>
    </xf>
    <xf numFmtId="0" fontId="43" fillId="9" borderId="23" applyNumberFormat="0" applyAlignment="0" applyProtection="0">
      <alignment vertical="center"/>
    </xf>
    <xf numFmtId="0" fontId="43" fillId="9" borderId="23" applyNumberFormat="0" applyAlignment="0" applyProtection="0">
      <alignment vertical="center"/>
    </xf>
    <xf numFmtId="0" fontId="43" fillId="9" borderId="23" applyNumberFormat="0" applyAlignment="0" applyProtection="0">
      <alignment vertical="center"/>
    </xf>
    <xf numFmtId="0" fontId="43" fillId="9" borderId="23" applyNumberFormat="0" applyAlignment="0" applyProtection="0">
      <alignment vertical="center"/>
    </xf>
    <xf numFmtId="0" fontId="43" fillId="9" borderId="23" applyNumberFormat="0" applyAlignment="0" applyProtection="0">
      <alignment vertical="center"/>
    </xf>
    <xf numFmtId="0" fontId="43" fillId="9" borderId="23" applyNumberFormat="0" applyAlignment="0" applyProtection="0">
      <alignment vertical="center"/>
    </xf>
    <xf numFmtId="0" fontId="43" fillId="9" borderId="23" applyNumberFormat="0" applyAlignment="0" applyProtection="0">
      <alignment vertical="center"/>
    </xf>
    <xf numFmtId="0" fontId="43" fillId="9" borderId="23" applyNumberFormat="0" applyAlignment="0" applyProtection="0">
      <alignment vertical="center"/>
    </xf>
    <xf numFmtId="0" fontId="43" fillId="9" borderId="23" applyNumberFormat="0" applyAlignment="0" applyProtection="0">
      <alignment vertical="center"/>
    </xf>
    <xf numFmtId="0" fontId="43" fillId="9" borderId="23" applyNumberFormat="0" applyAlignment="0" applyProtection="0">
      <alignment vertical="center"/>
    </xf>
    <xf numFmtId="0" fontId="43" fillId="9" borderId="23" applyNumberFormat="0" applyAlignment="0" applyProtection="0">
      <alignment vertical="center"/>
    </xf>
    <xf numFmtId="0" fontId="43" fillId="9" borderId="23" applyNumberFormat="0" applyAlignment="0" applyProtection="0">
      <alignment vertical="center"/>
    </xf>
    <xf numFmtId="0" fontId="43" fillId="9" borderId="23" applyNumberFormat="0" applyAlignment="0" applyProtection="0">
      <alignment vertical="center"/>
    </xf>
    <xf numFmtId="0" fontId="43" fillId="9" borderId="23" applyNumberFormat="0" applyAlignment="0" applyProtection="0">
      <alignment vertical="center"/>
    </xf>
    <xf numFmtId="0" fontId="43" fillId="9" borderId="23" applyNumberFormat="0" applyAlignment="0" applyProtection="0">
      <alignment vertical="center"/>
    </xf>
    <xf numFmtId="0" fontId="43" fillId="9" borderId="23" applyNumberFormat="0" applyAlignment="0" applyProtection="0">
      <alignment vertical="center"/>
    </xf>
    <xf numFmtId="0" fontId="43" fillId="9" borderId="23" applyNumberFormat="0" applyAlignment="0" applyProtection="0">
      <alignment vertical="center"/>
    </xf>
    <xf numFmtId="0" fontId="43" fillId="9" borderId="23" applyNumberFormat="0" applyAlignment="0" applyProtection="0">
      <alignment vertical="center"/>
    </xf>
    <xf numFmtId="0" fontId="43" fillId="9" borderId="23" applyNumberFormat="0" applyAlignment="0" applyProtection="0">
      <alignment vertical="center"/>
    </xf>
    <xf numFmtId="0" fontId="43" fillId="9" borderId="23" applyNumberFormat="0" applyAlignment="0" applyProtection="0">
      <alignment vertical="center"/>
    </xf>
    <xf numFmtId="0" fontId="43" fillId="9" borderId="23" applyNumberFormat="0" applyAlignment="0" applyProtection="0">
      <alignment vertical="center"/>
    </xf>
    <xf numFmtId="0" fontId="43" fillId="9" borderId="23" applyNumberFormat="0" applyAlignment="0" applyProtection="0">
      <alignment vertical="center"/>
    </xf>
    <xf numFmtId="0" fontId="43" fillId="9" borderId="23" applyNumberFormat="0" applyAlignment="0" applyProtection="0">
      <alignment vertical="center"/>
    </xf>
    <xf numFmtId="0" fontId="43" fillId="9" borderId="23" applyNumberFormat="0" applyAlignment="0" applyProtection="0">
      <alignment vertical="center"/>
    </xf>
    <xf numFmtId="0" fontId="43" fillId="9" borderId="23" applyNumberFormat="0" applyAlignment="0" applyProtection="0">
      <alignment vertical="center"/>
    </xf>
    <xf numFmtId="0" fontId="43" fillId="9" borderId="23" applyNumberFormat="0" applyAlignment="0" applyProtection="0">
      <alignment vertical="center"/>
    </xf>
    <xf numFmtId="0" fontId="43" fillId="9" borderId="23" applyNumberFormat="0" applyAlignment="0" applyProtection="0">
      <alignment vertical="center"/>
    </xf>
    <xf numFmtId="0" fontId="43" fillId="9" borderId="23" applyNumberFormat="0" applyAlignment="0" applyProtection="0">
      <alignment vertical="center"/>
    </xf>
    <xf numFmtId="0" fontId="43" fillId="9" borderId="23" applyNumberFormat="0" applyAlignment="0" applyProtection="0">
      <alignment vertical="center"/>
    </xf>
    <xf numFmtId="0" fontId="43" fillId="9" borderId="23" applyNumberFormat="0" applyAlignment="0" applyProtection="0">
      <alignment vertical="center"/>
    </xf>
    <xf numFmtId="0" fontId="43" fillId="9" borderId="23" applyNumberFormat="0" applyAlignment="0" applyProtection="0">
      <alignment vertical="center"/>
    </xf>
    <xf numFmtId="0" fontId="43" fillId="9" borderId="23" applyNumberFormat="0" applyAlignment="0" applyProtection="0">
      <alignment vertical="center"/>
    </xf>
    <xf numFmtId="0" fontId="43" fillId="9" borderId="23" applyNumberFormat="0" applyAlignment="0" applyProtection="0">
      <alignment vertical="center"/>
    </xf>
    <xf numFmtId="0" fontId="43" fillId="9" borderId="23" applyNumberFormat="0" applyAlignment="0" applyProtection="0">
      <alignment vertical="center"/>
    </xf>
    <xf numFmtId="0" fontId="43" fillId="9" borderId="23" applyNumberFormat="0" applyAlignment="0" applyProtection="0">
      <alignment vertical="center"/>
    </xf>
    <xf numFmtId="0" fontId="43" fillId="9" borderId="23" applyNumberFormat="0" applyAlignment="0" applyProtection="0">
      <alignment vertical="center"/>
    </xf>
    <xf numFmtId="0" fontId="43" fillId="9" borderId="23" applyNumberFormat="0" applyAlignment="0" applyProtection="0">
      <alignment vertical="center"/>
    </xf>
    <xf numFmtId="0" fontId="43" fillId="9" borderId="23" applyNumberFormat="0" applyAlignment="0" applyProtection="0">
      <alignment vertical="center"/>
    </xf>
    <xf numFmtId="0" fontId="43" fillId="9" borderId="23" applyNumberFormat="0" applyAlignment="0" applyProtection="0">
      <alignment vertical="center"/>
    </xf>
    <xf numFmtId="0" fontId="43" fillId="9" borderId="23" applyNumberFormat="0" applyAlignment="0" applyProtection="0">
      <alignment vertical="center"/>
    </xf>
    <xf numFmtId="0" fontId="43" fillId="9" borderId="23" applyNumberFormat="0" applyAlignment="0" applyProtection="0">
      <alignment vertical="center"/>
    </xf>
    <xf numFmtId="0" fontId="43" fillId="9" borderId="23" applyNumberFormat="0" applyAlignment="0" applyProtection="0">
      <alignment vertical="center"/>
    </xf>
    <xf numFmtId="0" fontId="43" fillId="9" borderId="23" applyNumberFormat="0" applyAlignment="0" applyProtection="0">
      <alignment vertical="center"/>
    </xf>
    <xf numFmtId="0" fontId="43" fillId="9" borderId="23" applyNumberFormat="0" applyAlignment="0" applyProtection="0">
      <alignment vertical="center"/>
    </xf>
    <xf numFmtId="0" fontId="43" fillId="9" borderId="23" applyNumberFormat="0" applyAlignment="0" applyProtection="0">
      <alignment vertical="center"/>
    </xf>
    <xf numFmtId="0" fontId="43" fillId="9" borderId="23" applyNumberFormat="0" applyAlignment="0" applyProtection="0">
      <alignment vertical="center"/>
    </xf>
    <xf numFmtId="0" fontId="43" fillId="9" borderId="23" applyNumberFormat="0" applyAlignment="0" applyProtection="0">
      <alignment vertical="center"/>
    </xf>
    <xf numFmtId="0" fontId="43" fillId="9" borderId="23" applyNumberFormat="0" applyAlignment="0" applyProtection="0">
      <alignment vertical="center"/>
    </xf>
    <xf numFmtId="0" fontId="43" fillId="9" borderId="23" applyNumberFormat="0" applyAlignment="0" applyProtection="0">
      <alignment vertical="center"/>
    </xf>
    <xf numFmtId="0" fontId="43" fillId="9" borderId="23" applyNumberFormat="0" applyAlignment="0" applyProtection="0">
      <alignment vertical="center"/>
    </xf>
    <xf numFmtId="0" fontId="43" fillId="9" borderId="23" applyNumberFormat="0" applyAlignment="0" applyProtection="0">
      <alignment vertical="center"/>
    </xf>
    <xf numFmtId="0" fontId="43" fillId="9" borderId="23" applyNumberFormat="0" applyAlignment="0" applyProtection="0">
      <alignment vertical="center"/>
    </xf>
    <xf numFmtId="0" fontId="43" fillId="9" borderId="23" applyNumberFormat="0" applyAlignment="0" applyProtection="0">
      <alignment vertical="center"/>
    </xf>
    <xf numFmtId="0" fontId="43" fillId="9" borderId="23" applyNumberFormat="0" applyAlignment="0" applyProtection="0">
      <alignment vertical="center"/>
    </xf>
    <xf numFmtId="0" fontId="43" fillId="9" borderId="23" applyNumberFormat="0" applyAlignment="0" applyProtection="0">
      <alignment vertical="center"/>
    </xf>
    <xf numFmtId="0" fontId="43" fillId="9" borderId="23" applyNumberFormat="0" applyAlignment="0" applyProtection="0">
      <alignment vertical="center"/>
    </xf>
    <xf numFmtId="0" fontId="43" fillId="9" borderId="23" applyNumberFormat="0" applyAlignment="0" applyProtection="0">
      <alignment vertical="center"/>
    </xf>
    <xf numFmtId="0" fontId="43" fillId="9" borderId="23" applyNumberFormat="0" applyAlignment="0" applyProtection="0">
      <alignment vertical="center"/>
    </xf>
    <xf numFmtId="0" fontId="43" fillId="9" borderId="23" applyNumberFormat="0" applyAlignment="0" applyProtection="0">
      <alignment vertical="center"/>
    </xf>
    <xf numFmtId="0" fontId="43" fillId="9" borderId="23" applyNumberFormat="0" applyAlignment="0" applyProtection="0">
      <alignment vertical="center"/>
    </xf>
    <xf numFmtId="0" fontId="43" fillId="9" borderId="23" applyNumberFormat="0" applyAlignment="0" applyProtection="0">
      <alignment vertical="center"/>
    </xf>
    <xf numFmtId="0" fontId="43" fillId="9" borderId="23" applyNumberFormat="0" applyAlignment="0" applyProtection="0">
      <alignment vertical="center"/>
    </xf>
    <xf numFmtId="0" fontId="43" fillId="9" borderId="23" applyNumberFormat="0" applyAlignment="0" applyProtection="0">
      <alignment vertical="center"/>
    </xf>
    <xf numFmtId="0" fontId="43" fillId="9" borderId="23" applyNumberFormat="0" applyAlignment="0" applyProtection="0">
      <alignment vertical="center"/>
    </xf>
    <xf numFmtId="0" fontId="43" fillId="9" borderId="23" applyNumberFormat="0" applyAlignment="0" applyProtection="0">
      <alignment vertical="center"/>
    </xf>
    <xf numFmtId="0" fontId="43" fillId="9" borderId="23" applyNumberFormat="0" applyAlignment="0" applyProtection="0">
      <alignment vertical="center"/>
    </xf>
    <xf numFmtId="0" fontId="43" fillId="9" borderId="23" applyNumberFormat="0" applyAlignment="0" applyProtection="0">
      <alignment vertical="center"/>
    </xf>
    <xf numFmtId="0" fontId="43" fillId="9" borderId="23" applyNumberFormat="0" applyAlignment="0" applyProtection="0">
      <alignment vertical="center"/>
    </xf>
    <xf numFmtId="0" fontId="43" fillId="9" borderId="23" applyNumberFormat="0" applyAlignment="0" applyProtection="0">
      <alignment vertical="center"/>
    </xf>
    <xf numFmtId="0" fontId="43" fillId="9" borderId="23" applyNumberFormat="0" applyAlignment="0" applyProtection="0">
      <alignment vertical="center"/>
    </xf>
    <xf numFmtId="0" fontId="43" fillId="9" borderId="23" applyNumberFormat="0" applyAlignment="0" applyProtection="0">
      <alignment vertical="center"/>
    </xf>
    <xf numFmtId="0" fontId="43" fillId="9" borderId="23" applyNumberFormat="0" applyAlignment="0" applyProtection="0">
      <alignment vertical="center"/>
    </xf>
    <xf numFmtId="0" fontId="43" fillId="9" borderId="23" applyNumberFormat="0" applyAlignment="0" applyProtection="0">
      <alignment vertical="center"/>
    </xf>
    <xf numFmtId="0" fontId="43" fillId="9" borderId="23" applyNumberFormat="0" applyAlignment="0" applyProtection="0">
      <alignment vertical="center"/>
    </xf>
    <xf numFmtId="0" fontId="43" fillId="9" borderId="23" applyNumberFormat="0" applyAlignment="0" applyProtection="0">
      <alignment vertical="center"/>
    </xf>
    <xf numFmtId="0" fontId="43" fillId="9" borderId="23" applyNumberFormat="0" applyAlignment="0" applyProtection="0">
      <alignment vertical="center"/>
    </xf>
    <xf numFmtId="0" fontId="43" fillId="9" borderId="23" applyNumberFormat="0" applyAlignment="0" applyProtection="0">
      <alignment vertical="center"/>
    </xf>
    <xf numFmtId="0" fontId="43" fillId="9" borderId="23" applyNumberFormat="0" applyAlignment="0" applyProtection="0">
      <alignment vertical="center"/>
    </xf>
    <xf numFmtId="0" fontId="43" fillId="9" borderId="23" applyNumberFormat="0" applyAlignment="0" applyProtection="0">
      <alignment vertical="center"/>
    </xf>
    <xf numFmtId="0" fontId="43" fillId="9" borderId="23" applyNumberFormat="0" applyAlignment="0" applyProtection="0">
      <alignment vertical="center"/>
    </xf>
    <xf numFmtId="0" fontId="43" fillId="9" borderId="23" applyNumberFormat="0" applyAlignment="0" applyProtection="0">
      <alignment vertical="center"/>
    </xf>
    <xf numFmtId="0" fontId="43" fillId="9" borderId="23" applyNumberFormat="0" applyAlignment="0" applyProtection="0">
      <alignment vertical="center"/>
    </xf>
    <xf numFmtId="0" fontId="43" fillId="9" borderId="23" applyNumberFormat="0" applyAlignment="0" applyProtection="0">
      <alignment vertical="center"/>
    </xf>
    <xf numFmtId="0" fontId="43" fillId="9" borderId="23" applyNumberFormat="0" applyAlignment="0" applyProtection="0">
      <alignment vertical="center"/>
    </xf>
    <xf numFmtId="0" fontId="43" fillId="9" borderId="23" applyNumberFormat="0" applyAlignment="0" applyProtection="0">
      <alignment vertical="center"/>
    </xf>
    <xf numFmtId="0" fontId="43" fillId="9" borderId="23" applyNumberFormat="0" applyAlignment="0" applyProtection="0">
      <alignment vertical="center"/>
    </xf>
    <xf numFmtId="0" fontId="43" fillId="9" borderId="23" applyNumberFormat="0" applyAlignment="0" applyProtection="0">
      <alignment vertical="center"/>
    </xf>
    <xf numFmtId="0" fontId="43" fillId="9" borderId="23" applyNumberFormat="0" applyAlignment="0" applyProtection="0">
      <alignment vertical="center"/>
    </xf>
    <xf numFmtId="0" fontId="43" fillId="9" borderId="23" applyNumberFormat="0" applyAlignment="0" applyProtection="0">
      <alignment vertical="center"/>
    </xf>
    <xf numFmtId="0" fontId="43" fillId="9" borderId="23" applyNumberFormat="0" applyAlignment="0" applyProtection="0">
      <alignment vertical="center"/>
    </xf>
    <xf numFmtId="0" fontId="43" fillId="9" borderId="23" applyNumberFormat="0" applyAlignment="0" applyProtection="0">
      <alignment vertical="center"/>
    </xf>
    <xf numFmtId="0" fontId="43" fillId="9" borderId="23" applyNumberFormat="0" applyAlignment="0" applyProtection="0">
      <alignment vertical="center"/>
    </xf>
    <xf numFmtId="0" fontId="43" fillId="9" borderId="23" applyNumberFormat="0" applyAlignment="0" applyProtection="0">
      <alignment vertical="center"/>
    </xf>
    <xf numFmtId="0" fontId="43" fillId="9" borderId="23" applyNumberFormat="0" applyAlignment="0" applyProtection="0">
      <alignment vertical="center"/>
    </xf>
    <xf numFmtId="0" fontId="43" fillId="9" borderId="23" applyNumberFormat="0" applyAlignment="0" applyProtection="0">
      <alignment vertical="center"/>
    </xf>
    <xf numFmtId="0" fontId="43" fillId="9" borderId="23" applyNumberFormat="0" applyAlignment="0" applyProtection="0">
      <alignment vertical="center"/>
    </xf>
    <xf numFmtId="0" fontId="43" fillId="9" borderId="23" applyNumberFormat="0" applyAlignment="0" applyProtection="0">
      <alignment vertical="center"/>
    </xf>
    <xf numFmtId="0" fontId="43" fillId="9" borderId="23" applyNumberFormat="0" applyAlignment="0" applyProtection="0">
      <alignment vertical="center"/>
    </xf>
    <xf numFmtId="0" fontId="43" fillId="9" borderId="23" applyNumberFormat="0" applyAlignment="0" applyProtection="0">
      <alignment vertical="center"/>
    </xf>
    <xf numFmtId="0" fontId="43" fillId="9" borderId="23" applyNumberFormat="0" applyAlignment="0" applyProtection="0">
      <alignment vertical="center"/>
    </xf>
    <xf numFmtId="0" fontId="43" fillId="9" borderId="23" applyNumberFormat="0" applyAlignment="0" applyProtection="0">
      <alignment vertical="center"/>
    </xf>
    <xf numFmtId="0" fontId="43" fillId="9" borderId="23" applyNumberFormat="0" applyAlignment="0" applyProtection="0">
      <alignment vertical="center"/>
    </xf>
    <xf numFmtId="0" fontId="43" fillId="9" borderId="23" applyNumberFormat="0" applyAlignment="0" applyProtection="0">
      <alignment vertical="center"/>
    </xf>
    <xf numFmtId="0" fontId="43" fillId="9" borderId="23" applyNumberFormat="0" applyAlignment="0" applyProtection="0">
      <alignment vertical="center"/>
    </xf>
    <xf numFmtId="0" fontId="43" fillId="9" borderId="23" applyNumberFormat="0" applyAlignment="0" applyProtection="0">
      <alignment vertical="center"/>
    </xf>
    <xf numFmtId="0" fontId="43" fillId="9" borderId="23" applyNumberFormat="0" applyAlignment="0" applyProtection="0">
      <alignment vertical="center"/>
    </xf>
    <xf numFmtId="0" fontId="43" fillId="9" borderId="23" applyNumberFormat="0" applyAlignment="0" applyProtection="0">
      <alignment vertical="center"/>
    </xf>
    <xf numFmtId="0" fontId="43" fillId="9" borderId="23" applyNumberFormat="0" applyAlignment="0" applyProtection="0">
      <alignment vertical="center"/>
    </xf>
    <xf numFmtId="0" fontId="43" fillId="9" borderId="23" applyNumberFormat="0" applyAlignment="0" applyProtection="0">
      <alignment vertical="center"/>
    </xf>
    <xf numFmtId="0" fontId="43" fillId="9" borderId="23" applyNumberFormat="0" applyAlignment="0" applyProtection="0">
      <alignment vertical="center"/>
    </xf>
    <xf numFmtId="0" fontId="43" fillId="9" borderId="23" applyNumberFormat="0" applyAlignment="0" applyProtection="0">
      <alignment vertical="center"/>
    </xf>
    <xf numFmtId="0" fontId="43" fillId="9" borderId="23" applyNumberFormat="0" applyAlignment="0" applyProtection="0">
      <alignment vertical="center"/>
    </xf>
    <xf numFmtId="0" fontId="43" fillId="9" borderId="23" applyNumberFormat="0" applyAlignment="0" applyProtection="0">
      <alignment vertical="center"/>
    </xf>
    <xf numFmtId="0" fontId="43" fillId="9" borderId="23" applyNumberFormat="0" applyAlignment="0" applyProtection="0">
      <alignment vertical="center"/>
    </xf>
    <xf numFmtId="0" fontId="43" fillId="9" borderId="23" applyNumberFormat="0" applyAlignment="0" applyProtection="0">
      <alignment vertical="center"/>
    </xf>
    <xf numFmtId="0" fontId="43" fillId="9" borderId="23" applyNumberFormat="0" applyAlignment="0" applyProtection="0">
      <alignment vertical="center"/>
    </xf>
    <xf numFmtId="0" fontId="43" fillId="9" borderId="23" applyNumberFormat="0" applyAlignment="0" applyProtection="0">
      <alignment vertical="center"/>
    </xf>
    <xf numFmtId="0" fontId="43" fillId="9" borderId="23" applyNumberFormat="0" applyAlignment="0" applyProtection="0">
      <alignment vertical="center"/>
    </xf>
    <xf numFmtId="0" fontId="43" fillId="9" borderId="23" applyNumberFormat="0" applyAlignment="0" applyProtection="0">
      <alignment vertical="center"/>
    </xf>
    <xf numFmtId="0" fontId="43" fillId="9" borderId="23" applyNumberFormat="0" applyAlignment="0" applyProtection="0">
      <alignment vertical="center"/>
    </xf>
    <xf numFmtId="0" fontId="43" fillId="9" borderId="23" applyNumberFormat="0" applyAlignment="0" applyProtection="0">
      <alignment vertical="center"/>
    </xf>
    <xf numFmtId="0" fontId="43" fillId="9" borderId="23" applyNumberFormat="0" applyAlignment="0" applyProtection="0">
      <alignment vertical="center"/>
    </xf>
    <xf numFmtId="0" fontId="43" fillId="9" borderId="23" applyNumberFormat="0" applyAlignment="0" applyProtection="0">
      <alignment vertical="center"/>
    </xf>
    <xf numFmtId="0" fontId="43" fillId="9" borderId="23" applyNumberFormat="0" applyAlignment="0" applyProtection="0">
      <alignment vertical="center"/>
    </xf>
    <xf numFmtId="0" fontId="43" fillId="9" borderId="23" applyNumberFormat="0" applyAlignment="0" applyProtection="0">
      <alignment vertical="center"/>
    </xf>
    <xf numFmtId="0" fontId="43" fillId="9" borderId="23" applyNumberFormat="0" applyAlignment="0" applyProtection="0">
      <alignment vertical="center"/>
    </xf>
    <xf numFmtId="0" fontId="43" fillId="9" borderId="23" applyNumberFormat="0" applyAlignment="0" applyProtection="0">
      <alignment vertical="center"/>
    </xf>
    <xf numFmtId="0" fontId="43" fillId="9" borderId="23" applyNumberFormat="0" applyAlignment="0" applyProtection="0">
      <alignment vertical="center"/>
    </xf>
    <xf numFmtId="0" fontId="43" fillId="9" borderId="23" applyNumberFormat="0" applyAlignment="0" applyProtection="0">
      <alignment vertical="center"/>
    </xf>
    <xf numFmtId="0" fontId="43" fillId="9" borderId="23" applyNumberFormat="0" applyAlignment="0" applyProtection="0">
      <alignment vertical="center"/>
    </xf>
    <xf numFmtId="0" fontId="43" fillId="9" borderId="23" applyNumberFormat="0" applyAlignment="0" applyProtection="0">
      <alignment vertical="center"/>
    </xf>
    <xf numFmtId="0" fontId="43" fillId="9" borderId="23" applyNumberFormat="0" applyAlignment="0" applyProtection="0">
      <alignment vertical="center"/>
    </xf>
    <xf numFmtId="0" fontId="43" fillId="9" borderId="23" applyNumberFormat="0" applyAlignment="0" applyProtection="0">
      <alignment vertical="center"/>
    </xf>
    <xf numFmtId="0" fontId="43" fillId="9" borderId="23" applyNumberFormat="0" applyAlignment="0" applyProtection="0">
      <alignment vertical="center"/>
    </xf>
    <xf numFmtId="0" fontId="43" fillId="9" borderId="23" applyNumberFormat="0" applyAlignment="0" applyProtection="0">
      <alignment vertical="center"/>
    </xf>
    <xf numFmtId="0" fontId="43" fillId="9" borderId="23" applyNumberFormat="0" applyAlignment="0" applyProtection="0">
      <alignment vertical="center"/>
    </xf>
    <xf numFmtId="0" fontId="43" fillId="9" borderId="23" applyNumberFormat="0" applyAlignment="0" applyProtection="0">
      <alignment vertical="center"/>
    </xf>
    <xf numFmtId="0" fontId="43" fillId="9" borderId="23" applyNumberFormat="0" applyAlignment="0" applyProtection="0">
      <alignment vertical="center"/>
    </xf>
    <xf numFmtId="0" fontId="43" fillId="9" borderId="23" applyNumberFormat="0" applyAlignment="0" applyProtection="0">
      <alignment vertical="center"/>
    </xf>
    <xf numFmtId="0" fontId="43" fillId="9" borderId="23" applyNumberFormat="0" applyAlignment="0" applyProtection="0">
      <alignment vertical="center"/>
    </xf>
    <xf numFmtId="0" fontId="43" fillId="9" borderId="23" applyNumberFormat="0" applyAlignment="0" applyProtection="0">
      <alignment vertical="center"/>
    </xf>
    <xf numFmtId="0" fontId="43" fillId="9" borderId="23" applyNumberFormat="0" applyAlignment="0" applyProtection="0">
      <alignment vertical="center"/>
    </xf>
    <xf numFmtId="0" fontId="43" fillId="9" borderId="23" applyNumberFormat="0" applyAlignment="0" applyProtection="0">
      <alignment vertical="center"/>
    </xf>
    <xf numFmtId="0" fontId="43" fillId="9" borderId="23" applyNumberFormat="0" applyAlignment="0" applyProtection="0">
      <alignment vertical="center"/>
    </xf>
    <xf numFmtId="0" fontId="43" fillId="9" borderId="23" applyNumberFormat="0" applyAlignment="0" applyProtection="0">
      <alignment vertical="center"/>
    </xf>
    <xf numFmtId="0" fontId="43" fillId="9" borderId="23" applyNumberFormat="0" applyAlignment="0" applyProtection="0">
      <alignment vertical="center"/>
    </xf>
    <xf numFmtId="0" fontId="43" fillId="9" borderId="23" applyNumberFormat="0" applyAlignment="0" applyProtection="0">
      <alignment vertical="center"/>
    </xf>
    <xf numFmtId="0" fontId="43" fillId="9" borderId="23" applyNumberFormat="0" applyAlignment="0" applyProtection="0">
      <alignment vertical="center"/>
    </xf>
    <xf numFmtId="0" fontId="43" fillId="9" borderId="23" applyNumberFormat="0" applyAlignment="0" applyProtection="0">
      <alignment vertical="center"/>
    </xf>
    <xf numFmtId="0" fontId="43" fillId="9" borderId="23" applyNumberFormat="0" applyAlignment="0" applyProtection="0">
      <alignment vertical="center"/>
    </xf>
    <xf numFmtId="0" fontId="43" fillId="9" borderId="23" applyNumberFormat="0" applyAlignment="0" applyProtection="0">
      <alignment vertical="center"/>
    </xf>
    <xf numFmtId="0" fontId="43" fillId="9" borderId="23" applyNumberFormat="0" applyAlignment="0" applyProtection="0">
      <alignment vertical="center"/>
    </xf>
    <xf numFmtId="0" fontId="43" fillId="9" borderId="23" applyNumberFormat="0" applyAlignment="0" applyProtection="0">
      <alignment vertical="center"/>
    </xf>
    <xf numFmtId="0" fontId="43" fillId="9" borderId="23" applyNumberFormat="0" applyAlignment="0" applyProtection="0">
      <alignment vertical="center"/>
    </xf>
    <xf numFmtId="0" fontId="43" fillId="9" borderId="23" applyNumberFormat="0" applyAlignment="0" applyProtection="0">
      <alignment vertical="center"/>
    </xf>
    <xf numFmtId="0" fontId="43" fillId="9" borderId="23" applyNumberFormat="0" applyAlignment="0" applyProtection="0">
      <alignment vertical="center"/>
    </xf>
    <xf numFmtId="0" fontId="43" fillId="9" borderId="23" applyNumberFormat="0" applyAlignment="0" applyProtection="0">
      <alignment vertical="center"/>
    </xf>
    <xf numFmtId="0" fontId="43" fillId="9" borderId="23" applyNumberFormat="0" applyAlignment="0" applyProtection="0">
      <alignment vertical="center"/>
    </xf>
    <xf numFmtId="0" fontId="43" fillId="9" borderId="23" applyNumberFormat="0" applyAlignment="0" applyProtection="0">
      <alignment vertical="center"/>
    </xf>
    <xf numFmtId="0" fontId="43" fillId="9" borderId="23" applyNumberFormat="0" applyAlignment="0" applyProtection="0">
      <alignment vertical="center"/>
    </xf>
    <xf numFmtId="0" fontId="43" fillId="9" borderId="23" applyNumberFormat="0" applyAlignment="0" applyProtection="0">
      <alignment vertical="center"/>
    </xf>
    <xf numFmtId="0" fontId="43" fillId="9" borderId="23" applyNumberFormat="0" applyAlignment="0" applyProtection="0">
      <alignment vertical="center"/>
    </xf>
    <xf numFmtId="0" fontId="43" fillId="9" borderId="23" applyNumberFormat="0" applyAlignment="0" applyProtection="0">
      <alignment vertical="center"/>
    </xf>
    <xf numFmtId="0" fontId="43" fillId="9" borderId="23" applyNumberFormat="0" applyAlignment="0" applyProtection="0">
      <alignment vertical="center"/>
    </xf>
    <xf numFmtId="0" fontId="43" fillId="9" borderId="23" applyNumberFormat="0" applyAlignment="0" applyProtection="0">
      <alignment vertical="center"/>
    </xf>
    <xf numFmtId="0" fontId="43" fillId="9" borderId="23" applyNumberFormat="0" applyAlignment="0" applyProtection="0">
      <alignment vertical="center"/>
    </xf>
    <xf numFmtId="0" fontId="43" fillId="9" borderId="23" applyNumberFormat="0" applyAlignment="0" applyProtection="0">
      <alignment vertical="center"/>
    </xf>
    <xf numFmtId="0" fontId="43" fillId="9" borderId="23" applyNumberFormat="0" applyAlignment="0" applyProtection="0">
      <alignment vertical="center"/>
    </xf>
    <xf numFmtId="0" fontId="43" fillId="9" borderId="23" applyNumberFormat="0" applyAlignment="0" applyProtection="0">
      <alignment vertical="center"/>
    </xf>
    <xf numFmtId="0" fontId="43" fillId="9" borderId="23" applyNumberFormat="0" applyAlignment="0" applyProtection="0">
      <alignment vertical="center"/>
    </xf>
    <xf numFmtId="0" fontId="43" fillId="9" borderId="23" applyNumberFormat="0" applyAlignment="0" applyProtection="0">
      <alignment vertical="center"/>
    </xf>
    <xf numFmtId="0" fontId="43" fillId="9" borderId="23" applyNumberFormat="0" applyAlignment="0" applyProtection="0">
      <alignment vertical="center"/>
    </xf>
    <xf numFmtId="0" fontId="43" fillId="9" borderId="23" applyNumberFormat="0" applyAlignment="0" applyProtection="0">
      <alignment vertical="center"/>
    </xf>
    <xf numFmtId="0" fontId="43" fillId="9" borderId="23" applyNumberFormat="0" applyAlignment="0" applyProtection="0">
      <alignment vertical="center"/>
    </xf>
    <xf numFmtId="0" fontId="43" fillId="9" borderId="23" applyNumberFormat="0" applyAlignment="0" applyProtection="0">
      <alignment vertical="center"/>
    </xf>
    <xf numFmtId="0" fontId="43" fillId="9" borderId="23" applyNumberFormat="0" applyAlignment="0" applyProtection="0">
      <alignment vertical="center"/>
    </xf>
    <xf numFmtId="0" fontId="43" fillId="9" borderId="23" applyNumberFormat="0" applyAlignment="0" applyProtection="0">
      <alignment vertical="center"/>
    </xf>
    <xf numFmtId="0" fontId="43" fillId="9" borderId="23" applyNumberFormat="0" applyAlignment="0" applyProtection="0">
      <alignment vertical="center"/>
    </xf>
    <xf numFmtId="0" fontId="43" fillId="9" borderId="23" applyNumberFormat="0" applyAlignment="0" applyProtection="0">
      <alignment vertical="center"/>
    </xf>
    <xf numFmtId="0" fontId="43" fillId="9" borderId="23" applyNumberFormat="0" applyAlignment="0" applyProtection="0">
      <alignment vertical="center"/>
    </xf>
    <xf numFmtId="0" fontId="43" fillId="9" borderId="23" applyNumberFormat="0" applyAlignment="0" applyProtection="0">
      <alignment vertical="center"/>
    </xf>
    <xf numFmtId="0" fontId="43" fillId="9" borderId="23" applyNumberFormat="0" applyAlignment="0" applyProtection="0">
      <alignment vertical="center"/>
    </xf>
    <xf numFmtId="0" fontId="43" fillId="9" borderId="23" applyNumberFormat="0" applyAlignment="0" applyProtection="0">
      <alignment vertical="center"/>
    </xf>
    <xf numFmtId="0" fontId="43" fillId="9" borderId="23" applyNumberFormat="0" applyAlignment="0" applyProtection="0">
      <alignment vertical="center"/>
    </xf>
    <xf numFmtId="0" fontId="43" fillId="9" borderId="23" applyNumberFormat="0" applyAlignment="0" applyProtection="0">
      <alignment vertical="center"/>
    </xf>
    <xf numFmtId="0" fontId="43" fillId="9" borderId="23" applyNumberFormat="0" applyAlignment="0" applyProtection="0">
      <alignment vertical="center"/>
    </xf>
    <xf numFmtId="0" fontId="43" fillId="9" borderId="23" applyNumberFormat="0" applyAlignment="0" applyProtection="0">
      <alignment vertical="center"/>
    </xf>
    <xf numFmtId="0" fontId="43" fillId="9" borderId="23" applyNumberFormat="0" applyAlignment="0" applyProtection="0">
      <alignment vertical="center"/>
    </xf>
    <xf numFmtId="0" fontId="43" fillId="9" borderId="23" applyNumberFormat="0" applyAlignment="0" applyProtection="0">
      <alignment vertical="center"/>
    </xf>
    <xf numFmtId="0" fontId="43" fillId="9" borderId="23" applyNumberFormat="0" applyAlignment="0" applyProtection="0">
      <alignment vertical="center"/>
    </xf>
    <xf numFmtId="0" fontId="43" fillId="9" borderId="23" applyNumberFormat="0" applyAlignment="0" applyProtection="0">
      <alignment vertical="center"/>
    </xf>
    <xf numFmtId="0" fontId="43" fillId="9" borderId="23" applyNumberFormat="0" applyAlignment="0" applyProtection="0">
      <alignment vertical="center"/>
    </xf>
    <xf numFmtId="0" fontId="43" fillId="9" borderId="23" applyNumberFormat="0" applyAlignment="0" applyProtection="0">
      <alignment vertical="center"/>
    </xf>
    <xf numFmtId="0" fontId="43" fillId="9" borderId="23" applyNumberFormat="0" applyAlignment="0" applyProtection="0">
      <alignment vertical="center"/>
    </xf>
    <xf numFmtId="0" fontId="43" fillId="9" borderId="23" applyNumberFormat="0" applyAlignment="0" applyProtection="0">
      <alignment vertical="center"/>
    </xf>
    <xf numFmtId="0" fontId="43" fillId="9" borderId="23" applyNumberFormat="0" applyAlignment="0" applyProtection="0">
      <alignment vertical="center"/>
    </xf>
    <xf numFmtId="0" fontId="43" fillId="9" borderId="23" applyNumberFormat="0" applyAlignment="0" applyProtection="0">
      <alignment vertical="center"/>
    </xf>
    <xf numFmtId="0" fontId="43" fillId="9" borderId="23" applyNumberFormat="0" applyAlignment="0" applyProtection="0">
      <alignment vertical="center"/>
    </xf>
    <xf numFmtId="0" fontId="43" fillId="9" borderId="23" applyNumberFormat="0" applyAlignment="0" applyProtection="0">
      <alignment vertical="center"/>
    </xf>
    <xf numFmtId="0" fontId="43" fillId="9" borderId="23" applyNumberFormat="0" applyAlignment="0" applyProtection="0">
      <alignment vertical="center"/>
    </xf>
    <xf numFmtId="0" fontId="43" fillId="9" borderId="23" applyNumberFormat="0" applyAlignment="0" applyProtection="0">
      <alignment vertical="center"/>
    </xf>
    <xf numFmtId="0" fontId="43" fillId="9" borderId="23" applyNumberFormat="0" applyAlignment="0" applyProtection="0">
      <alignment vertical="center"/>
    </xf>
    <xf numFmtId="0" fontId="43" fillId="9" borderId="23" applyNumberFormat="0" applyAlignment="0" applyProtection="0">
      <alignment vertical="center"/>
    </xf>
    <xf numFmtId="0" fontId="43" fillId="9" borderId="23" applyNumberFormat="0" applyAlignment="0" applyProtection="0">
      <alignment vertical="center"/>
    </xf>
    <xf numFmtId="0" fontId="43" fillId="9" borderId="23" applyNumberFormat="0" applyAlignment="0" applyProtection="0">
      <alignment vertical="center"/>
    </xf>
    <xf numFmtId="0" fontId="43" fillId="9" borderId="23" applyNumberFormat="0" applyAlignment="0" applyProtection="0">
      <alignment vertical="center"/>
    </xf>
    <xf numFmtId="0" fontId="43" fillId="9" borderId="23" applyNumberFormat="0" applyAlignment="0" applyProtection="0">
      <alignment vertical="center"/>
    </xf>
    <xf numFmtId="0" fontId="43" fillId="9" borderId="23" applyNumberFormat="0" applyAlignment="0" applyProtection="0">
      <alignment vertical="center"/>
    </xf>
    <xf numFmtId="0" fontId="43" fillId="9" borderId="23" applyNumberFormat="0" applyAlignment="0" applyProtection="0">
      <alignment vertical="center"/>
    </xf>
    <xf numFmtId="0" fontId="43" fillId="9" borderId="23" applyNumberFormat="0" applyAlignment="0" applyProtection="0">
      <alignment vertical="center"/>
    </xf>
    <xf numFmtId="0" fontId="43" fillId="9" borderId="23" applyNumberFormat="0" applyAlignment="0" applyProtection="0">
      <alignment vertical="center"/>
    </xf>
    <xf numFmtId="0" fontId="43" fillId="9" borderId="23" applyNumberFormat="0" applyAlignment="0" applyProtection="0">
      <alignment vertical="center"/>
    </xf>
    <xf numFmtId="0" fontId="43" fillId="9" borderId="23" applyNumberFormat="0" applyAlignment="0" applyProtection="0">
      <alignment vertical="center"/>
    </xf>
    <xf numFmtId="0" fontId="43" fillId="9" borderId="23" applyNumberFormat="0" applyAlignment="0" applyProtection="0">
      <alignment vertical="center"/>
    </xf>
    <xf numFmtId="0" fontId="43" fillId="9" borderId="23" applyNumberFormat="0" applyAlignment="0" applyProtection="0">
      <alignment vertical="center"/>
    </xf>
    <xf numFmtId="0" fontId="43" fillId="9" borderId="23" applyNumberFormat="0" applyAlignment="0" applyProtection="0">
      <alignment vertical="center"/>
    </xf>
    <xf numFmtId="0" fontId="43" fillId="9" borderId="23" applyNumberFormat="0" applyAlignment="0" applyProtection="0">
      <alignment vertical="center"/>
    </xf>
    <xf numFmtId="0" fontId="43" fillId="9" borderId="23" applyNumberFormat="0" applyAlignment="0" applyProtection="0">
      <alignment vertical="center"/>
    </xf>
    <xf numFmtId="0" fontId="43" fillId="9" borderId="23" applyNumberFormat="0" applyAlignment="0" applyProtection="0">
      <alignment vertical="center"/>
    </xf>
    <xf numFmtId="0" fontId="43" fillId="9" borderId="23" applyNumberFormat="0" applyAlignment="0" applyProtection="0">
      <alignment vertical="center"/>
    </xf>
    <xf numFmtId="0" fontId="43" fillId="9" borderId="23" applyNumberFormat="0" applyAlignment="0" applyProtection="0">
      <alignment vertical="center"/>
    </xf>
    <xf numFmtId="0" fontId="43" fillId="9" borderId="23" applyNumberFormat="0" applyAlignment="0" applyProtection="0">
      <alignment vertical="center"/>
    </xf>
    <xf numFmtId="0" fontId="43" fillId="9" borderId="23" applyNumberFormat="0" applyAlignment="0" applyProtection="0">
      <alignment vertical="center"/>
    </xf>
    <xf numFmtId="0" fontId="43" fillId="9" borderId="23" applyNumberFormat="0" applyAlignment="0" applyProtection="0">
      <alignment vertical="center"/>
    </xf>
    <xf numFmtId="0" fontId="43" fillId="9" borderId="23" applyNumberFormat="0" applyAlignment="0" applyProtection="0">
      <alignment vertical="center"/>
    </xf>
    <xf numFmtId="0" fontId="43" fillId="9" borderId="23" applyNumberFormat="0" applyAlignment="0" applyProtection="0">
      <alignment vertical="center"/>
    </xf>
    <xf numFmtId="0" fontId="43" fillId="9" borderId="23" applyNumberFormat="0" applyAlignment="0" applyProtection="0">
      <alignment vertical="center"/>
    </xf>
    <xf numFmtId="0" fontId="43" fillId="9" borderId="23" applyNumberFormat="0" applyAlignment="0" applyProtection="0">
      <alignment vertical="center"/>
    </xf>
    <xf numFmtId="0" fontId="43" fillId="9" borderId="23" applyNumberFormat="0" applyAlignment="0" applyProtection="0">
      <alignment vertical="center"/>
    </xf>
    <xf numFmtId="0" fontId="43" fillId="9" borderId="23" applyNumberFormat="0" applyAlignment="0" applyProtection="0">
      <alignment vertical="center"/>
    </xf>
    <xf numFmtId="0" fontId="43" fillId="9" borderId="23" applyNumberFormat="0" applyAlignment="0" applyProtection="0">
      <alignment vertical="center"/>
    </xf>
    <xf numFmtId="0" fontId="43" fillId="9" borderId="23" applyNumberFormat="0" applyAlignment="0" applyProtection="0">
      <alignment vertical="center"/>
    </xf>
    <xf numFmtId="0" fontId="43" fillId="9" borderId="23" applyNumberFormat="0" applyAlignment="0" applyProtection="0">
      <alignment vertical="center"/>
    </xf>
    <xf numFmtId="0" fontId="43" fillId="9" borderId="23" applyNumberFormat="0" applyAlignment="0" applyProtection="0">
      <alignment vertical="center"/>
    </xf>
    <xf numFmtId="0" fontId="43" fillId="9" borderId="23" applyNumberFormat="0" applyAlignment="0" applyProtection="0">
      <alignment vertical="center"/>
    </xf>
    <xf numFmtId="0" fontId="43" fillId="9" borderId="23" applyNumberFormat="0" applyAlignment="0" applyProtection="0">
      <alignment vertical="center"/>
    </xf>
    <xf numFmtId="0" fontId="43" fillId="9" borderId="23" applyNumberFormat="0" applyAlignment="0" applyProtection="0">
      <alignment vertical="center"/>
    </xf>
    <xf numFmtId="0" fontId="43" fillId="9" borderId="23" applyNumberFormat="0" applyAlignment="0" applyProtection="0">
      <alignment vertical="center"/>
    </xf>
    <xf numFmtId="0" fontId="43" fillId="9" borderId="23" applyNumberFormat="0" applyAlignment="0" applyProtection="0">
      <alignment vertical="center"/>
    </xf>
    <xf numFmtId="0" fontId="43" fillId="9" borderId="23" applyNumberFormat="0" applyAlignment="0" applyProtection="0">
      <alignment vertical="center"/>
    </xf>
    <xf numFmtId="0" fontId="43" fillId="9" borderId="23" applyNumberFormat="0" applyAlignment="0" applyProtection="0">
      <alignment vertical="center"/>
    </xf>
    <xf numFmtId="0" fontId="43" fillId="9" borderId="23" applyNumberFormat="0" applyAlignment="0" applyProtection="0">
      <alignment vertical="center"/>
    </xf>
    <xf numFmtId="0" fontId="43" fillId="9" borderId="23" applyNumberFormat="0" applyAlignment="0" applyProtection="0">
      <alignment vertical="center"/>
    </xf>
    <xf numFmtId="0" fontId="43" fillId="9" borderId="23" applyNumberFormat="0" applyAlignment="0" applyProtection="0">
      <alignment vertical="center"/>
    </xf>
    <xf numFmtId="0" fontId="43" fillId="9" borderId="23" applyNumberFormat="0" applyAlignment="0" applyProtection="0">
      <alignment vertical="center"/>
    </xf>
    <xf numFmtId="0" fontId="43" fillId="9" borderId="23" applyNumberFormat="0" applyAlignment="0" applyProtection="0">
      <alignment vertical="center"/>
    </xf>
    <xf numFmtId="0" fontId="43" fillId="9" borderId="23" applyNumberFormat="0" applyAlignment="0" applyProtection="0">
      <alignment vertical="center"/>
    </xf>
    <xf numFmtId="0" fontId="43" fillId="9" borderId="23" applyNumberFormat="0" applyAlignment="0" applyProtection="0">
      <alignment vertical="center"/>
    </xf>
    <xf numFmtId="0" fontId="43" fillId="9" borderId="23" applyNumberFormat="0" applyAlignment="0" applyProtection="0">
      <alignment vertical="center"/>
    </xf>
    <xf numFmtId="0" fontId="43" fillId="9" borderId="23" applyNumberFormat="0" applyAlignment="0" applyProtection="0">
      <alignment vertical="center"/>
    </xf>
    <xf numFmtId="0" fontId="43" fillId="9" borderId="23" applyNumberFormat="0" applyAlignment="0" applyProtection="0">
      <alignment vertical="center"/>
    </xf>
    <xf numFmtId="0" fontId="43" fillId="9" borderId="23" applyNumberFormat="0" applyAlignment="0" applyProtection="0">
      <alignment vertical="center"/>
    </xf>
    <xf numFmtId="0" fontId="43" fillId="9" borderId="23" applyNumberFormat="0" applyAlignment="0" applyProtection="0">
      <alignment vertical="center"/>
    </xf>
    <xf numFmtId="0" fontId="43" fillId="9" borderId="23" applyNumberFormat="0" applyAlignment="0" applyProtection="0">
      <alignment vertical="center"/>
    </xf>
    <xf numFmtId="0" fontId="43" fillId="9" borderId="23" applyNumberFormat="0" applyAlignment="0" applyProtection="0">
      <alignment vertical="center"/>
    </xf>
    <xf numFmtId="0" fontId="43" fillId="9" borderId="23" applyNumberFormat="0" applyAlignment="0" applyProtection="0">
      <alignment vertical="center"/>
    </xf>
    <xf numFmtId="0" fontId="43" fillId="9" borderId="23" applyNumberFormat="0" applyAlignment="0" applyProtection="0">
      <alignment vertical="center"/>
    </xf>
    <xf numFmtId="0" fontId="43" fillId="9" borderId="23" applyNumberFormat="0" applyAlignment="0" applyProtection="0">
      <alignment vertical="center"/>
    </xf>
    <xf numFmtId="0" fontId="43" fillId="9" borderId="23" applyNumberFormat="0" applyAlignment="0" applyProtection="0">
      <alignment vertical="center"/>
    </xf>
    <xf numFmtId="0" fontId="43" fillId="9" borderId="23" applyNumberFormat="0" applyAlignment="0" applyProtection="0">
      <alignment vertical="center"/>
    </xf>
    <xf numFmtId="0" fontId="43" fillId="9" borderId="23" applyNumberFormat="0" applyAlignment="0" applyProtection="0">
      <alignment vertical="center"/>
    </xf>
    <xf numFmtId="0" fontId="43" fillId="9" borderId="23" applyNumberFormat="0" applyAlignment="0" applyProtection="0">
      <alignment vertical="center"/>
    </xf>
    <xf numFmtId="0" fontId="43" fillId="9" borderId="23" applyNumberFormat="0" applyAlignment="0" applyProtection="0">
      <alignment vertical="center"/>
    </xf>
    <xf numFmtId="0" fontId="43" fillId="9" borderId="23" applyNumberFormat="0" applyAlignment="0" applyProtection="0">
      <alignment vertical="center"/>
    </xf>
    <xf numFmtId="0" fontId="43" fillId="9" borderId="23" applyNumberFormat="0" applyAlignment="0" applyProtection="0">
      <alignment vertical="center"/>
    </xf>
    <xf numFmtId="0" fontId="43" fillId="9" borderId="23" applyNumberFormat="0" applyAlignment="0" applyProtection="0">
      <alignment vertical="center"/>
    </xf>
    <xf numFmtId="0" fontId="43" fillId="9" borderId="23" applyNumberFormat="0" applyAlignment="0" applyProtection="0">
      <alignment vertical="center"/>
    </xf>
    <xf numFmtId="0" fontId="43" fillId="9" borderId="23" applyNumberFormat="0" applyAlignment="0" applyProtection="0">
      <alignment vertical="center"/>
    </xf>
    <xf numFmtId="0" fontId="43" fillId="9" borderId="23" applyNumberFormat="0" applyAlignment="0" applyProtection="0">
      <alignment vertical="center"/>
    </xf>
    <xf numFmtId="0" fontId="43" fillId="9" borderId="23" applyNumberFormat="0" applyAlignment="0" applyProtection="0">
      <alignment vertical="center"/>
    </xf>
    <xf numFmtId="0" fontId="43" fillId="9" borderId="23" applyNumberFormat="0" applyAlignment="0" applyProtection="0">
      <alignment vertical="center"/>
    </xf>
    <xf numFmtId="0" fontId="43" fillId="9" borderId="23" applyNumberFormat="0" applyAlignment="0" applyProtection="0">
      <alignment vertical="center"/>
    </xf>
    <xf numFmtId="0" fontId="43" fillId="9" borderId="23" applyNumberFormat="0" applyAlignment="0" applyProtection="0">
      <alignment vertical="center"/>
    </xf>
    <xf numFmtId="0" fontId="43" fillId="9" borderId="23" applyNumberFormat="0" applyAlignment="0" applyProtection="0">
      <alignment vertical="center"/>
    </xf>
    <xf numFmtId="0" fontId="43" fillId="9" borderId="23" applyNumberFormat="0" applyAlignment="0" applyProtection="0">
      <alignment vertical="center"/>
    </xf>
    <xf numFmtId="0" fontId="43" fillId="9" borderId="23" applyNumberFormat="0" applyAlignment="0" applyProtection="0">
      <alignment vertical="center"/>
    </xf>
    <xf numFmtId="0" fontId="43" fillId="9" borderId="23" applyNumberFormat="0" applyAlignment="0" applyProtection="0">
      <alignment vertical="center"/>
    </xf>
    <xf numFmtId="0" fontId="43" fillId="9" borderId="23" applyNumberFormat="0" applyAlignment="0" applyProtection="0">
      <alignment vertical="center"/>
    </xf>
    <xf numFmtId="0" fontId="43" fillId="9" borderId="23" applyNumberFormat="0" applyAlignment="0" applyProtection="0">
      <alignment vertical="center"/>
    </xf>
    <xf numFmtId="0" fontId="43" fillId="9" borderId="23" applyNumberFormat="0" applyAlignment="0" applyProtection="0">
      <alignment vertical="center"/>
    </xf>
    <xf numFmtId="0" fontId="43" fillId="9" borderId="23" applyNumberFormat="0" applyAlignment="0" applyProtection="0">
      <alignment vertical="center"/>
    </xf>
    <xf numFmtId="0" fontId="43" fillId="9" borderId="23" applyNumberFormat="0" applyAlignment="0" applyProtection="0">
      <alignment vertical="center"/>
    </xf>
    <xf numFmtId="0" fontId="43" fillId="9" borderId="23" applyNumberFormat="0" applyAlignment="0" applyProtection="0">
      <alignment vertical="center"/>
    </xf>
    <xf numFmtId="0" fontId="43" fillId="9" borderId="23" applyNumberFormat="0" applyAlignment="0" applyProtection="0">
      <alignment vertical="center"/>
    </xf>
    <xf numFmtId="0" fontId="43" fillId="9" borderId="23" applyNumberFormat="0" applyAlignment="0" applyProtection="0">
      <alignment vertical="center"/>
    </xf>
    <xf numFmtId="0" fontId="43" fillId="9" borderId="23" applyNumberFormat="0" applyAlignment="0" applyProtection="0">
      <alignment vertical="center"/>
    </xf>
    <xf numFmtId="0" fontId="43" fillId="9" borderId="23" applyNumberFormat="0" applyAlignment="0" applyProtection="0">
      <alignment vertical="center"/>
    </xf>
    <xf numFmtId="0" fontId="43" fillId="9" borderId="23" applyNumberFormat="0" applyAlignment="0" applyProtection="0">
      <alignment vertical="center"/>
    </xf>
    <xf numFmtId="0" fontId="43" fillId="9" borderId="23" applyNumberFormat="0" applyAlignment="0" applyProtection="0">
      <alignment vertical="center"/>
    </xf>
    <xf numFmtId="0" fontId="43" fillId="9" borderId="23" applyNumberFormat="0" applyAlignment="0" applyProtection="0">
      <alignment vertical="center"/>
    </xf>
    <xf numFmtId="0" fontId="43" fillId="9" borderId="23" applyNumberFormat="0" applyAlignment="0" applyProtection="0">
      <alignment vertical="center"/>
    </xf>
    <xf numFmtId="0" fontId="43" fillId="9" borderId="23" applyNumberFormat="0" applyAlignment="0" applyProtection="0">
      <alignment vertical="center"/>
    </xf>
    <xf numFmtId="0" fontId="43" fillId="9" borderId="23" applyNumberFormat="0" applyAlignment="0" applyProtection="0">
      <alignment vertical="center"/>
    </xf>
    <xf numFmtId="0" fontId="43" fillId="9" borderId="23" applyNumberFormat="0" applyAlignment="0" applyProtection="0">
      <alignment vertical="center"/>
    </xf>
    <xf numFmtId="0" fontId="43" fillId="9" borderId="23" applyNumberFormat="0" applyAlignment="0" applyProtection="0">
      <alignment vertical="center"/>
    </xf>
    <xf numFmtId="0" fontId="43" fillId="9" borderId="23" applyNumberFormat="0" applyAlignment="0" applyProtection="0">
      <alignment vertical="center"/>
    </xf>
    <xf numFmtId="0" fontId="43" fillId="9" borderId="23" applyNumberFormat="0" applyAlignment="0" applyProtection="0">
      <alignment vertical="center"/>
    </xf>
    <xf numFmtId="0" fontId="43" fillId="9" borderId="23" applyNumberFormat="0" applyAlignment="0" applyProtection="0">
      <alignment vertical="center"/>
    </xf>
    <xf numFmtId="0" fontId="43" fillId="9" borderId="23" applyNumberFormat="0" applyAlignment="0" applyProtection="0">
      <alignment vertical="center"/>
    </xf>
    <xf numFmtId="0" fontId="43" fillId="9" borderId="23" applyNumberFormat="0" applyAlignment="0" applyProtection="0">
      <alignment vertical="center"/>
    </xf>
    <xf numFmtId="0" fontId="43" fillId="9" borderId="23" applyNumberFormat="0" applyAlignment="0" applyProtection="0">
      <alignment vertical="center"/>
    </xf>
    <xf numFmtId="0" fontId="43" fillId="9" borderId="23" applyNumberFormat="0" applyAlignment="0" applyProtection="0">
      <alignment vertical="center"/>
    </xf>
    <xf numFmtId="0" fontId="43" fillId="9" borderId="23" applyNumberFormat="0" applyAlignment="0" applyProtection="0">
      <alignment vertical="center"/>
    </xf>
    <xf numFmtId="0" fontId="43" fillId="9" borderId="23" applyNumberFormat="0" applyAlignment="0" applyProtection="0">
      <alignment vertical="center"/>
    </xf>
    <xf numFmtId="0" fontId="43" fillId="9" borderId="23" applyNumberFormat="0" applyAlignment="0" applyProtection="0">
      <alignment vertical="center"/>
    </xf>
    <xf numFmtId="0" fontId="43" fillId="9" borderId="23" applyNumberFormat="0" applyAlignment="0" applyProtection="0">
      <alignment vertical="center"/>
    </xf>
    <xf numFmtId="0" fontId="43" fillId="9" borderId="23" applyNumberFormat="0" applyAlignment="0" applyProtection="0">
      <alignment vertical="center"/>
    </xf>
    <xf numFmtId="0" fontId="43" fillId="9" borderId="23" applyNumberFormat="0" applyAlignment="0" applyProtection="0">
      <alignment vertical="center"/>
    </xf>
    <xf numFmtId="0" fontId="43" fillId="9" borderId="23" applyNumberFormat="0" applyAlignment="0" applyProtection="0">
      <alignment vertical="center"/>
    </xf>
    <xf numFmtId="0" fontId="43" fillId="9" borderId="23" applyNumberFormat="0" applyAlignment="0" applyProtection="0">
      <alignment vertical="center"/>
    </xf>
    <xf numFmtId="0" fontId="43" fillId="9" borderId="23" applyNumberFormat="0" applyAlignment="0" applyProtection="0">
      <alignment vertical="center"/>
    </xf>
    <xf numFmtId="0" fontId="43" fillId="9" borderId="23" applyNumberFormat="0" applyAlignment="0" applyProtection="0">
      <alignment vertical="center"/>
    </xf>
    <xf numFmtId="0" fontId="43" fillId="9" borderId="23" applyNumberFormat="0" applyAlignment="0" applyProtection="0">
      <alignment vertical="center"/>
    </xf>
    <xf numFmtId="0" fontId="43" fillId="9" borderId="23" applyNumberFormat="0" applyAlignment="0" applyProtection="0">
      <alignment vertical="center"/>
    </xf>
    <xf numFmtId="0" fontId="43" fillId="9" borderId="23" applyNumberFormat="0" applyAlignment="0" applyProtection="0">
      <alignment vertical="center"/>
    </xf>
    <xf numFmtId="0" fontId="43" fillId="9" borderId="23" applyNumberFormat="0" applyAlignment="0" applyProtection="0">
      <alignment vertical="center"/>
    </xf>
    <xf numFmtId="0" fontId="43" fillId="9" borderId="23" applyNumberFormat="0" applyAlignment="0" applyProtection="0">
      <alignment vertical="center"/>
    </xf>
    <xf numFmtId="0" fontId="43" fillId="9" borderId="23" applyNumberFormat="0" applyAlignment="0" applyProtection="0">
      <alignment vertical="center"/>
    </xf>
    <xf numFmtId="0" fontId="43" fillId="9" borderId="23" applyNumberFormat="0" applyAlignment="0" applyProtection="0">
      <alignment vertical="center"/>
    </xf>
    <xf numFmtId="0" fontId="43" fillId="9" borderId="23" applyNumberFormat="0" applyAlignment="0" applyProtection="0">
      <alignment vertical="center"/>
    </xf>
    <xf numFmtId="0" fontId="43" fillId="9" borderId="23" applyNumberFormat="0" applyAlignment="0" applyProtection="0">
      <alignment vertical="center"/>
    </xf>
    <xf numFmtId="0" fontId="43" fillId="9" borderId="23" applyNumberFormat="0" applyAlignment="0" applyProtection="0">
      <alignment vertical="center"/>
    </xf>
    <xf numFmtId="0" fontId="43" fillId="9" borderId="23" applyNumberFormat="0" applyAlignment="0" applyProtection="0">
      <alignment vertical="center"/>
    </xf>
    <xf numFmtId="0" fontId="43" fillId="9" borderId="23" applyNumberFormat="0" applyAlignment="0" applyProtection="0">
      <alignment vertical="center"/>
    </xf>
    <xf numFmtId="0" fontId="43" fillId="9" borderId="23" applyNumberFormat="0" applyAlignment="0" applyProtection="0">
      <alignment vertical="center"/>
    </xf>
    <xf numFmtId="0" fontId="43" fillId="9" borderId="23" applyNumberFormat="0" applyAlignment="0" applyProtection="0">
      <alignment vertical="center"/>
    </xf>
    <xf numFmtId="0" fontId="43" fillId="9" borderId="23" applyNumberFormat="0" applyAlignment="0" applyProtection="0">
      <alignment vertical="center"/>
    </xf>
    <xf numFmtId="0" fontId="43" fillId="9" borderId="23" applyNumberFormat="0" applyAlignment="0" applyProtection="0">
      <alignment vertical="center"/>
    </xf>
    <xf numFmtId="0" fontId="43" fillId="9" borderId="23" applyNumberFormat="0" applyAlignment="0" applyProtection="0">
      <alignment vertical="center"/>
    </xf>
    <xf numFmtId="0" fontId="43" fillId="9" borderId="23" applyNumberFormat="0" applyAlignment="0" applyProtection="0">
      <alignment vertical="center"/>
    </xf>
    <xf numFmtId="0" fontId="43" fillId="9" borderId="23" applyNumberFormat="0" applyAlignment="0" applyProtection="0">
      <alignment vertical="center"/>
    </xf>
    <xf numFmtId="0" fontId="43" fillId="9" borderId="23" applyNumberFormat="0" applyAlignment="0" applyProtection="0">
      <alignment vertical="center"/>
    </xf>
    <xf numFmtId="0" fontId="43" fillId="9" borderId="23" applyNumberFormat="0" applyAlignment="0" applyProtection="0">
      <alignment vertical="center"/>
    </xf>
    <xf numFmtId="0" fontId="43" fillId="9" borderId="23" applyNumberFormat="0" applyAlignment="0" applyProtection="0">
      <alignment vertical="center"/>
    </xf>
    <xf numFmtId="0" fontId="43" fillId="9" borderId="23" applyNumberFormat="0" applyAlignment="0" applyProtection="0">
      <alignment vertical="center"/>
    </xf>
    <xf numFmtId="0" fontId="43" fillId="9" borderId="23" applyNumberFormat="0" applyAlignment="0" applyProtection="0">
      <alignment vertical="center"/>
    </xf>
    <xf numFmtId="0" fontId="43" fillId="9" borderId="23" applyNumberFormat="0" applyAlignment="0" applyProtection="0">
      <alignment vertical="center"/>
    </xf>
    <xf numFmtId="0" fontId="43" fillId="9" borderId="23" applyNumberFormat="0" applyAlignment="0" applyProtection="0">
      <alignment vertical="center"/>
    </xf>
    <xf numFmtId="0" fontId="43" fillId="9" borderId="23" applyNumberFormat="0" applyAlignment="0" applyProtection="0">
      <alignment vertical="center"/>
    </xf>
    <xf numFmtId="0" fontId="43" fillId="9" borderId="23" applyNumberFormat="0" applyAlignment="0" applyProtection="0">
      <alignment vertical="center"/>
    </xf>
    <xf numFmtId="0" fontId="43" fillId="9" borderId="23" applyNumberFormat="0" applyAlignment="0" applyProtection="0">
      <alignment vertical="center"/>
    </xf>
    <xf numFmtId="0" fontId="43" fillId="9" borderId="23" applyNumberFormat="0" applyAlignment="0" applyProtection="0">
      <alignment vertical="center"/>
    </xf>
    <xf numFmtId="0" fontId="43" fillId="9" borderId="23" applyNumberFormat="0" applyAlignment="0" applyProtection="0">
      <alignment vertical="center"/>
    </xf>
    <xf numFmtId="0" fontId="43" fillId="9" borderId="23" applyNumberFormat="0" applyAlignment="0" applyProtection="0">
      <alignment vertical="center"/>
    </xf>
    <xf numFmtId="0" fontId="43" fillId="9" borderId="23" applyNumberFormat="0" applyAlignment="0" applyProtection="0">
      <alignment vertical="center"/>
    </xf>
    <xf numFmtId="0" fontId="43" fillId="9" borderId="23" applyNumberFormat="0" applyAlignment="0" applyProtection="0">
      <alignment vertical="center"/>
    </xf>
    <xf numFmtId="0" fontId="43" fillId="9" borderId="23" applyNumberFormat="0" applyAlignment="0" applyProtection="0">
      <alignment vertical="center"/>
    </xf>
    <xf numFmtId="0" fontId="43" fillId="9" borderId="23" applyNumberFormat="0" applyAlignment="0" applyProtection="0">
      <alignment vertical="center"/>
    </xf>
    <xf numFmtId="0" fontId="43" fillId="9" borderId="23" applyNumberFormat="0" applyAlignment="0" applyProtection="0">
      <alignment vertical="center"/>
    </xf>
    <xf numFmtId="0" fontId="43" fillId="9" borderId="23" applyNumberFormat="0" applyAlignment="0" applyProtection="0">
      <alignment vertical="center"/>
    </xf>
    <xf numFmtId="0" fontId="43" fillId="9" borderId="23" applyNumberFormat="0" applyAlignment="0" applyProtection="0">
      <alignment vertical="center"/>
    </xf>
    <xf numFmtId="0" fontId="43" fillId="9" borderId="23" applyNumberFormat="0" applyAlignment="0" applyProtection="0">
      <alignment vertical="center"/>
    </xf>
    <xf numFmtId="0" fontId="43" fillId="9" borderId="23" applyNumberFormat="0" applyAlignment="0" applyProtection="0">
      <alignment vertical="center"/>
    </xf>
    <xf numFmtId="0" fontId="43" fillId="9" borderId="23" applyNumberFormat="0" applyAlignment="0" applyProtection="0">
      <alignment vertical="center"/>
    </xf>
    <xf numFmtId="0" fontId="43" fillId="9" borderId="23" applyNumberFormat="0" applyAlignment="0" applyProtection="0">
      <alignment vertical="center"/>
    </xf>
    <xf numFmtId="0" fontId="43" fillId="9" borderId="23" applyNumberFormat="0" applyAlignment="0" applyProtection="0">
      <alignment vertical="center"/>
    </xf>
    <xf numFmtId="0" fontId="43" fillId="9" borderId="23" applyNumberFormat="0" applyAlignment="0" applyProtection="0">
      <alignment vertical="center"/>
    </xf>
    <xf numFmtId="0" fontId="43" fillId="9" borderId="23" applyNumberFormat="0" applyAlignment="0" applyProtection="0">
      <alignment vertical="center"/>
    </xf>
    <xf numFmtId="0" fontId="43" fillId="9" borderId="23" applyNumberFormat="0" applyAlignment="0" applyProtection="0">
      <alignment vertical="center"/>
    </xf>
    <xf numFmtId="0" fontId="43" fillId="9" borderId="23" applyNumberFormat="0" applyAlignment="0" applyProtection="0">
      <alignment vertical="center"/>
    </xf>
    <xf numFmtId="0" fontId="43" fillId="9" borderId="23" applyNumberFormat="0" applyAlignment="0" applyProtection="0">
      <alignment vertical="center"/>
    </xf>
    <xf numFmtId="0" fontId="43" fillId="9" borderId="23" applyNumberFormat="0" applyAlignment="0" applyProtection="0">
      <alignment vertical="center"/>
    </xf>
    <xf numFmtId="0" fontId="43" fillId="9" borderId="23" applyNumberFormat="0" applyAlignment="0" applyProtection="0">
      <alignment vertical="center"/>
    </xf>
    <xf numFmtId="0" fontId="43" fillId="9" borderId="23" applyNumberFormat="0" applyAlignment="0" applyProtection="0">
      <alignment vertical="center"/>
    </xf>
    <xf numFmtId="0" fontId="43" fillId="9" borderId="23" applyNumberFormat="0" applyAlignment="0" applyProtection="0">
      <alignment vertical="center"/>
    </xf>
    <xf numFmtId="0" fontId="43" fillId="9" borderId="23" applyNumberFormat="0" applyAlignment="0" applyProtection="0">
      <alignment vertical="center"/>
    </xf>
    <xf numFmtId="0" fontId="43" fillId="9" borderId="23" applyNumberFormat="0" applyAlignment="0" applyProtection="0">
      <alignment vertical="center"/>
    </xf>
    <xf numFmtId="0" fontId="43" fillId="9" borderId="23" applyNumberFormat="0" applyAlignment="0" applyProtection="0">
      <alignment vertical="center"/>
    </xf>
    <xf numFmtId="0" fontId="43" fillId="9" borderId="23" applyNumberFormat="0" applyAlignment="0" applyProtection="0">
      <alignment vertical="center"/>
    </xf>
    <xf numFmtId="0" fontId="43" fillId="9" borderId="23" applyNumberFormat="0" applyAlignment="0" applyProtection="0">
      <alignment vertical="center"/>
    </xf>
    <xf numFmtId="0" fontId="43" fillId="9" borderId="23" applyNumberFormat="0" applyAlignment="0" applyProtection="0">
      <alignment vertical="center"/>
    </xf>
    <xf numFmtId="0" fontId="43" fillId="9" borderId="23" applyNumberFormat="0" applyAlignment="0" applyProtection="0">
      <alignment vertical="center"/>
    </xf>
    <xf numFmtId="0" fontId="43" fillId="9" borderId="23" applyNumberFormat="0" applyAlignment="0" applyProtection="0">
      <alignment vertical="center"/>
    </xf>
    <xf numFmtId="0" fontId="43" fillId="9" borderId="23" applyNumberFormat="0" applyAlignment="0" applyProtection="0">
      <alignment vertical="center"/>
    </xf>
    <xf numFmtId="0" fontId="43" fillId="9" borderId="23" applyNumberFormat="0" applyAlignment="0" applyProtection="0">
      <alignment vertical="center"/>
    </xf>
    <xf numFmtId="0" fontId="43" fillId="9" borderId="23" applyNumberFormat="0" applyAlignment="0" applyProtection="0">
      <alignment vertical="center"/>
    </xf>
    <xf numFmtId="0" fontId="43" fillId="9" borderId="23" applyNumberFormat="0" applyAlignment="0" applyProtection="0">
      <alignment vertical="center"/>
    </xf>
    <xf numFmtId="0" fontId="43" fillId="9" borderId="23" applyNumberFormat="0" applyAlignment="0" applyProtection="0">
      <alignment vertical="center"/>
    </xf>
    <xf numFmtId="0" fontId="43" fillId="9" borderId="23" applyNumberFormat="0" applyAlignment="0" applyProtection="0">
      <alignment vertical="center"/>
    </xf>
    <xf numFmtId="0" fontId="43" fillId="9" borderId="23" applyNumberFormat="0" applyAlignment="0" applyProtection="0">
      <alignment vertical="center"/>
    </xf>
    <xf numFmtId="0" fontId="43" fillId="9" borderId="23" applyNumberFormat="0" applyAlignment="0" applyProtection="0">
      <alignment vertical="center"/>
    </xf>
    <xf numFmtId="0" fontId="43" fillId="9" borderId="23" applyNumberFormat="0" applyAlignment="0" applyProtection="0">
      <alignment vertical="center"/>
    </xf>
    <xf numFmtId="0" fontId="43" fillId="9" borderId="23" applyNumberFormat="0" applyAlignment="0" applyProtection="0">
      <alignment vertical="center"/>
    </xf>
    <xf numFmtId="0" fontId="43" fillId="9" borderId="23" applyNumberFormat="0" applyAlignment="0" applyProtection="0">
      <alignment vertical="center"/>
    </xf>
    <xf numFmtId="0" fontId="43" fillId="9" borderId="23" applyNumberFormat="0" applyAlignment="0" applyProtection="0">
      <alignment vertical="center"/>
    </xf>
    <xf numFmtId="0" fontId="43" fillId="9" borderId="23" applyNumberFormat="0" applyAlignment="0" applyProtection="0">
      <alignment vertical="center"/>
    </xf>
    <xf numFmtId="0" fontId="43" fillId="9" borderId="23" applyNumberFormat="0" applyAlignment="0" applyProtection="0">
      <alignment vertical="center"/>
    </xf>
    <xf numFmtId="0" fontId="43" fillId="9" borderId="23" applyNumberFormat="0" applyAlignment="0" applyProtection="0">
      <alignment vertical="center"/>
    </xf>
    <xf numFmtId="0" fontId="43" fillId="9" borderId="23" applyNumberFormat="0" applyAlignment="0" applyProtection="0">
      <alignment vertical="center"/>
    </xf>
    <xf numFmtId="0" fontId="43" fillId="9" borderId="23" applyNumberFormat="0" applyAlignment="0" applyProtection="0">
      <alignment vertical="center"/>
    </xf>
    <xf numFmtId="0" fontId="43" fillId="9" borderId="23" applyNumberFormat="0" applyAlignment="0" applyProtection="0">
      <alignment vertical="center"/>
    </xf>
    <xf numFmtId="0" fontId="43" fillId="9" borderId="23" applyNumberFormat="0" applyAlignment="0" applyProtection="0">
      <alignment vertical="center"/>
    </xf>
    <xf numFmtId="0" fontId="43" fillId="9" borderId="23" applyNumberFormat="0" applyAlignment="0" applyProtection="0">
      <alignment vertical="center"/>
    </xf>
    <xf numFmtId="0" fontId="43" fillId="9" borderId="23" applyNumberFormat="0" applyAlignment="0" applyProtection="0">
      <alignment vertical="center"/>
    </xf>
    <xf numFmtId="0" fontId="43" fillId="9" borderId="23" applyNumberFormat="0" applyAlignment="0" applyProtection="0">
      <alignment vertical="center"/>
    </xf>
    <xf numFmtId="0" fontId="43" fillId="9" borderId="23" applyNumberFormat="0" applyAlignment="0" applyProtection="0">
      <alignment vertical="center"/>
    </xf>
    <xf numFmtId="0" fontId="43" fillId="9" borderId="23" applyNumberFormat="0" applyAlignment="0" applyProtection="0">
      <alignment vertical="center"/>
    </xf>
    <xf numFmtId="0" fontId="43" fillId="9" borderId="23" applyNumberFormat="0" applyAlignment="0" applyProtection="0">
      <alignment vertical="center"/>
    </xf>
    <xf numFmtId="0" fontId="43" fillId="9" borderId="23" applyNumberFormat="0" applyAlignment="0" applyProtection="0">
      <alignment vertical="center"/>
    </xf>
    <xf numFmtId="0" fontId="43" fillId="9" borderId="23" applyNumberFormat="0" applyAlignment="0" applyProtection="0">
      <alignment vertical="center"/>
    </xf>
    <xf numFmtId="0" fontId="43" fillId="9" borderId="23" applyNumberFormat="0" applyAlignment="0" applyProtection="0">
      <alignment vertical="center"/>
    </xf>
    <xf numFmtId="0" fontId="43" fillId="9" borderId="23" applyNumberFormat="0" applyAlignment="0" applyProtection="0">
      <alignment vertical="center"/>
    </xf>
    <xf numFmtId="0" fontId="43" fillId="9" borderId="23" applyNumberFormat="0" applyAlignment="0" applyProtection="0">
      <alignment vertical="center"/>
    </xf>
    <xf numFmtId="0" fontId="43" fillId="9" borderId="23" applyNumberFormat="0" applyAlignment="0" applyProtection="0">
      <alignment vertical="center"/>
    </xf>
    <xf numFmtId="0" fontId="43" fillId="9" borderId="23" applyNumberFormat="0" applyAlignment="0" applyProtection="0">
      <alignment vertical="center"/>
    </xf>
    <xf numFmtId="0" fontId="43" fillId="9" borderId="23" applyNumberFormat="0" applyAlignment="0" applyProtection="0">
      <alignment vertical="center"/>
    </xf>
    <xf numFmtId="0" fontId="43" fillId="9" borderId="23" applyNumberFormat="0" applyAlignment="0" applyProtection="0">
      <alignment vertical="center"/>
    </xf>
    <xf numFmtId="0" fontId="43" fillId="9" borderId="23" applyNumberFormat="0" applyAlignment="0" applyProtection="0">
      <alignment vertical="center"/>
    </xf>
    <xf numFmtId="0" fontId="43" fillId="9" borderId="23" applyNumberFormat="0" applyAlignment="0" applyProtection="0">
      <alignment vertical="center"/>
    </xf>
    <xf numFmtId="0" fontId="43" fillId="9" borderId="23" applyNumberFormat="0" applyAlignment="0" applyProtection="0">
      <alignment vertical="center"/>
    </xf>
    <xf numFmtId="0" fontId="43" fillId="9" borderId="23" applyNumberFormat="0" applyAlignment="0" applyProtection="0">
      <alignment vertical="center"/>
    </xf>
    <xf numFmtId="0" fontId="43" fillId="9" borderId="23" applyNumberFormat="0" applyAlignment="0" applyProtection="0">
      <alignment vertical="center"/>
    </xf>
    <xf numFmtId="0" fontId="43" fillId="9" borderId="23" applyNumberFormat="0" applyAlignment="0" applyProtection="0">
      <alignment vertical="center"/>
    </xf>
    <xf numFmtId="0" fontId="43" fillId="9" borderId="23" applyNumberFormat="0" applyAlignment="0" applyProtection="0">
      <alignment vertical="center"/>
    </xf>
    <xf numFmtId="0" fontId="43" fillId="9" borderId="23" applyNumberFormat="0" applyAlignment="0" applyProtection="0">
      <alignment vertical="center"/>
    </xf>
    <xf numFmtId="0" fontId="43" fillId="9" borderId="23" applyNumberFormat="0" applyAlignment="0" applyProtection="0">
      <alignment vertical="center"/>
    </xf>
    <xf numFmtId="0" fontId="43" fillId="9" borderId="23" applyNumberFormat="0" applyAlignment="0" applyProtection="0">
      <alignment vertical="center"/>
    </xf>
    <xf numFmtId="0" fontId="43" fillId="9" borderId="23" applyNumberFormat="0" applyAlignment="0" applyProtection="0">
      <alignment vertical="center"/>
    </xf>
    <xf numFmtId="0" fontId="43" fillId="9" borderId="23" applyNumberFormat="0" applyAlignment="0" applyProtection="0">
      <alignment vertical="center"/>
    </xf>
    <xf numFmtId="0" fontId="43" fillId="9" borderId="23" applyNumberFormat="0" applyAlignment="0" applyProtection="0">
      <alignment vertical="center"/>
    </xf>
    <xf numFmtId="0" fontId="43" fillId="9" borderId="23" applyNumberFormat="0" applyAlignment="0" applyProtection="0">
      <alignment vertical="center"/>
    </xf>
    <xf numFmtId="0" fontId="43" fillId="9" borderId="23" applyNumberFormat="0" applyAlignment="0" applyProtection="0">
      <alignment vertical="center"/>
    </xf>
    <xf numFmtId="0" fontId="43" fillId="9" borderId="23" applyNumberFormat="0" applyAlignment="0" applyProtection="0">
      <alignment vertical="center"/>
    </xf>
    <xf numFmtId="0" fontId="43" fillId="9" borderId="23" applyNumberFormat="0" applyAlignment="0" applyProtection="0">
      <alignment vertical="center"/>
    </xf>
    <xf numFmtId="0" fontId="43" fillId="9" borderId="23" applyNumberFormat="0" applyAlignment="0" applyProtection="0">
      <alignment vertical="center"/>
    </xf>
    <xf numFmtId="0" fontId="43" fillId="9" borderId="23" applyNumberFormat="0" applyAlignment="0" applyProtection="0">
      <alignment vertical="center"/>
    </xf>
    <xf numFmtId="0" fontId="43" fillId="9" borderId="23" applyNumberFormat="0" applyAlignment="0" applyProtection="0">
      <alignment vertical="center"/>
    </xf>
    <xf numFmtId="0" fontId="43" fillId="9" borderId="23" applyNumberFormat="0" applyAlignment="0" applyProtection="0">
      <alignment vertical="center"/>
    </xf>
    <xf numFmtId="0" fontId="43" fillId="9" borderId="23" applyNumberFormat="0" applyAlignment="0" applyProtection="0">
      <alignment vertical="center"/>
    </xf>
    <xf numFmtId="0" fontId="43" fillId="9" borderId="23" applyNumberFormat="0" applyAlignment="0" applyProtection="0">
      <alignment vertical="center"/>
    </xf>
    <xf numFmtId="0" fontId="43" fillId="9" borderId="23" applyNumberFormat="0" applyAlignment="0" applyProtection="0">
      <alignment vertical="center"/>
    </xf>
    <xf numFmtId="0" fontId="43" fillId="9" borderId="23" applyNumberFormat="0" applyAlignment="0" applyProtection="0">
      <alignment vertical="center"/>
    </xf>
    <xf numFmtId="0" fontId="43" fillId="9" borderId="23" applyNumberFormat="0" applyAlignment="0" applyProtection="0">
      <alignment vertical="center"/>
    </xf>
    <xf numFmtId="0" fontId="43" fillId="9" borderId="23" applyNumberFormat="0" applyAlignment="0" applyProtection="0">
      <alignment vertical="center"/>
    </xf>
    <xf numFmtId="0" fontId="43" fillId="9" borderId="23" applyNumberFormat="0" applyAlignment="0" applyProtection="0">
      <alignment vertical="center"/>
    </xf>
    <xf numFmtId="0" fontId="43" fillId="9" borderId="23" applyNumberFormat="0" applyAlignment="0" applyProtection="0">
      <alignment vertical="center"/>
    </xf>
    <xf numFmtId="0" fontId="43" fillId="9" borderId="23" applyNumberFormat="0" applyAlignment="0" applyProtection="0">
      <alignment vertical="center"/>
    </xf>
    <xf numFmtId="0" fontId="43" fillId="9" borderId="23" applyNumberFormat="0" applyAlignment="0" applyProtection="0">
      <alignment vertical="center"/>
    </xf>
    <xf numFmtId="0" fontId="43" fillId="9" borderId="23" applyNumberFormat="0" applyAlignment="0" applyProtection="0">
      <alignment vertical="center"/>
    </xf>
    <xf numFmtId="0" fontId="43" fillId="9" borderId="23" applyNumberFormat="0" applyAlignment="0" applyProtection="0">
      <alignment vertical="center"/>
    </xf>
    <xf numFmtId="0" fontId="43" fillId="9" borderId="23" applyNumberFormat="0" applyAlignment="0" applyProtection="0">
      <alignment vertical="center"/>
    </xf>
    <xf numFmtId="0" fontId="43" fillId="9" borderId="23" applyNumberFormat="0" applyAlignment="0" applyProtection="0">
      <alignment vertical="center"/>
    </xf>
    <xf numFmtId="0" fontId="43" fillId="9" borderId="23" applyNumberFormat="0" applyAlignment="0" applyProtection="0">
      <alignment vertical="center"/>
    </xf>
    <xf numFmtId="0" fontId="43" fillId="9" borderId="23" applyNumberFormat="0" applyAlignment="0" applyProtection="0">
      <alignment vertical="center"/>
    </xf>
    <xf numFmtId="0" fontId="43" fillId="9" borderId="23" applyNumberFormat="0" applyAlignment="0" applyProtection="0">
      <alignment vertical="center"/>
    </xf>
    <xf numFmtId="0" fontId="43" fillId="9" borderId="23" applyNumberFormat="0" applyAlignment="0" applyProtection="0">
      <alignment vertical="center"/>
    </xf>
    <xf numFmtId="0" fontId="43" fillId="9" borderId="23" applyNumberFormat="0" applyAlignment="0" applyProtection="0">
      <alignment vertical="center"/>
    </xf>
    <xf numFmtId="0" fontId="43" fillId="9" borderId="23" applyNumberFormat="0" applyAlignment="0" applyProtection="0">
      <alignment vertical="center"/>
    </xf>
    <xf numFmtId="0" fontId="43" fillId="9" borderId="23" applyNumberFormat="0" applyAlignment="0" applyProtection="0">
      <alignment vertical="center"/>
    </xf>
    <xf numFmtId="0" fontId="43" fillId="9" borderId="23" applyNumberFormat="0" applyAlignment="0" applyProtection="0">
      <alignment vertical="center"/>
    </xf>
    <xf numFmtId="0" fontId="43" fillId="9" borderId="23" applyNumberFormat="0" applyAlignment="0" applyProtection="0">
      <alignment vertical="center"/>
    </xf>
    <xf numFmtId="0" fontId="43" fillId="9" borderId="23" applyNumberFormat="0" applyAlignment="0" applyProtection="0">
      <alignment vertical="center"/>
    </xf>
    <xf numFmtId="0" fontId="43" fillId="9" borderId="23" applyNumberFormat="0" applyAlignment="0" applyProtection="0">
      <alignment vertical="center"/>
    </xf>
    <xf numFmtId="0" fontId="43" fillId="9" borderId="23" applyNumberFormat="0" applyAlignment="0" applyProtection="0">
      <alignment vertical="center"/>
    </xf>
    <xf numFmtId="0" fontId="43" fillId="9" borderId="23" applyNumberFormat="0" applyAlignment="0" applyProtection="0">
      <alignment vertical="center"/>
    </xf>
    <xf numFmtId="0" fontId="43" fillId="9" borderId="23" applyNumberFormat="0" applyAlignment="0" applyProtection="0">
      <alignment vertical="center"/>
    </xf>
    <xf numFmtId="0" fontId="43" fillId="9" borderId="23" applyNumberFormat="0" applyAlignment="0" applyProtection="0">
      <alignment vertical="center"/>
    </xf>
    <xf numFmtId="0" fontId="43" fillId="9" borderId="23" applyNumberFormat="0" applyAlignment="0" applyProtection="0">
      <alignment vertical="center"/>
    </xf>
    <xf numFmtId="0" fontId="43" fillId="9" borderId="23" applyNumberFormat="0" applyAlignment="0" applyProtection="0">
      <alignment vertical="center"/>
    </xf>
    <xf numFmtId="0" fontId="43" fillId="9" borderId="23" applyNumberFormat="0" applyAlignment="0" applyProtection="0">
      <alignment vertical="center"/>
    </xf>
    <xf numFmtId="0" fontId="43" fillId="9" borderId="23" applyNumberFormat="0" applyAlignment="0" applyProtection="0">
      <alignment vertical="center"/>
    </xf>
    <xf numFmtId="0" fontId="43" fillId="9" borderId="23" applyNumberFormat="0" applyAlignment="0" applyProtection="0">
      <alignment vertical="center"/>
    </xf>
    <xf numFmtId="0" fontId="43" fillId="9" borderId="23" applyNumberFormat="0" applyAlignment="0" applyProtection="0">
      <alignment vertical="center"/>
    </xf>
    <xf numFmtId="0" fontId="43" fillId="9" borderId="23" applyNumberFormat="0" applyAlignment="0" applyProtection="0">
      <alignment vertical="center"/>
    </xf>
    <xf numFmtId="0" fontId="43" fillId="9" borderId="23" applyNumberFormat="0" applyAlignment="0" applyProtection="0">
      <alignment vertical="center"/>
    </xf>
    <xf numFmtId="0" fontId="43" fillId="9" borderId="23" applyNumberFormat="0" applyAlignment="0" applyProtection="0">
      <alignment vertical="center"/>
    </xf>
    <xf numFmtId="0" fontId="43" fillId="9" borderId="23" applyNumberFormat="0" applyAlignment="0" applyProtection="0">
      <alignment vertical="center"/>
    </xf>
    <xf numFmtId="0" fontId="43" fillId="9" borderId="23" applyNumberFormat="0" applyAlignment="0" applyProtection="0">
      <alignment vertical="center"/>
    </xf>
    <xf numFmtId="0" fontId="43" fillId="9" borderId="23" applyNumberFormat="0" applyAlignment="0" applyProtection="0">
      <alignment vertical="center"/>
    </xf>
    <xf numFmtId="0" fontId="43" fillId="9" borderId="23" applyNumberFormat="0" applyAlignment="0" applyProtection="0">
      <alignment vertical="center"/>
    </xf>
    <xf numFmtId="0" fontId="43" fillId="9" borderId="23" applyNumberFormat="0" applyAlignment="0" applyProtection="0">
      <alignment vertical="center"/>
    </xf>
    <xf numFmtId="0" fontId="43" fillId="9" borderId="23" applyNumberFormat="0" applyAlignment="0" applyProtection="0">
      <alignment vertical="center"/>
    </xf>
    <xf numFmtId="0" fontId="43" fillId="9" borderId="23" applyNumberFormat="0" applyAlignment="0" applyProtection="0">
      <alignment vertical="center"/>
    </xf>
    <xf numFmtId="0" fontId="43" fillId="9" borderId="23" applyNumberFormat="0" applyAlignment="0" applyProtection="0">
      <alignment vertical="center"/>
    </xf>
    <xf numFmtId="0" fontId="43" fillId="9" borderId="23" applyNumberFormat="0" applyAlignment="0" applyProtection="0">
      <alignment vertical="center"/>
    </xf>
    <xf numFmtId="0" fontId="43" fillId="9" borderId="23" applyNumberFormat="0" applyAlignment="0" applyProtection="0">
      <alignment vertical="center"/>
    </xf>
    <xf numFmtId="0" fontId="43" fillId="9" borderId="23" applyNumberFormat="0" applyAlignment="0" applyProtection="0">
      <alignment vertical="center"/>
    </xf>
    <xf numFmtId="0" fontId="43" fillId="9" borderId="23" applyNumberFormat="0" applyAlignment="0" applyProtection="0">
      <alignment vertical="center"/>
    </xf>
    <xf numFmtId="0" fontId="43" fillId="9" borderId="23" applyNumberFormat="0" applyAlignment="0" applyProtection="0">
      <alignment vertical="center"/>
    </xf>
    <xf numFmtId="0" fontId="43" fillId="9" borderId="23" applyNumberFormat="0" applyAlignment="0" applyProtection="0">
      <alignment vertical="center"/>
    </xf>
    <xf numFmtId="0" fontId="43" fillId="9" borderId="23" applyNumberFormat="0" applyAlignment="0" applyProtection="0">
      <alignment vertical="center"/>
    </xf>
    <xf numFmtId="0" fontId="43" fillId="9" borderId="23" applyNumberFormat="0" applyAlignment="0" applyProtection="0">
      <alignment vertical="center"/>
    </xf>
    <xf numFmtId="0" fontId="43" fillId="9" borderId="23" applyNumberFormat="0" applyAlignment="0" applyProtection="0">
      <alignment vertical="center"/>
    </xf>
    <xf numFmtId="0" fontId="43" fillId="9" borderId="23" applyNumberFormat="0" applyAlignment="0" applyProtection="0">
      <alignment vertical="center"/>
    </xf>
    <xf numFmtId="0" fontId="43" fillId="9" borderId="23" applyNumberFormat="0" applyAlignment="0" applyProtection="0">
      <alignment vertical="center"/>
    </xf>
    <xf numFmtId="0" fontId="43" fillId="9" borderId="23" applyNumberFormat="0" applyAlignment="0" applyProtection="0">
      <alignment vertical="center"/>
    </xf>
    <xf numFmtId="0" fontId="43" fillId="9" borderId="23" applyNumberFormat="0" applyAlignment="0" applyProtection="0">
      <alignment vertical="center"/>
    </xf>
    <xf numFmtId="0" fontId="43" fillId="9" borderId="23" applyNumberFormat="0" applyAlignment="0" applyProtection="0">
      <alignment vertical="center"/>
    </xf>
    <xf numFmtId="0" fontId="43" fillId="9" borderId="23" applyNumberFormat="0" applyAlignment="0" applyProtection="0">
      <alignment vertical="center"/>
    </xf>
    <xf numFmtId="0" fontId="43" fillId="9" borderId="23" applyNumberFormat="0" applyAlignment="0" applyProtection="0">
      <alignment vertical="center"/>
    </xf>
    <xf numFmtId="0" fontId="43" fillId="9" borderId="23" applyNumberFormat="0" applyAlignment="0" applyProtection="0">
      <alignment vertical="center"/>
    </xf>
    <xf numFmtId="0" fontId="43" fillId="9" borderId="23" applyNumberFormat="0" applyAlignment="0" applyProtection="0">
      <alignment vertical="center"/>
    </xf>
    <xf numFmtId="0" fontId="43" fillId="9" borderId="23" applyNumberFormat="0" applyAlignment="0" applyProtection="0">
      <alignment vertical="center"/>
    </xf>
    <xf numFmtId="0" fontId="43" fillId="9" borderId="23" applyNumberFormat="0" applyAlignment="0" applyProtection="0">
      <alignment vertical="center"/>
    </xf>
    <xf numFmtId="0" fontId="43" fillId="9" borderId="23" applyNumberFormat="0" applyAlignment="0" applyProtection="0">
      <alignment vertical="center"/>
    </xf>
    <xf numFmtId="0" fontId="43" fillId="9" borderId="23" applyNumberFormat="0" applyAlignment="0" applyProtection="0">
      <alignment vertical="center"/>
    </xf>
    <xf numFmtId="0" fontId="43" fillId="9" borderId="23" applyNumberFormat="0" applyAlignment="0" applyProtection="0">
      <alignment vertical="center"/>
    </xf>
    <xf numFmtId="0" fontId="43" fillId="9" borderId="23" applyNumberFormat="0" applyAlignment="0" applyProtection="0">
      <alignment vertical="center"/>
    </xf>
    <xf numFmtId="0" fontId="43" fillId="9" borderId="23" applyNumberFormat="0" applyAlignment="0" applyProtection="0">
      <alignment vertical="center"/>
    </xf>
    <xf numFmtId="0" fontId="43" fillId="9" borderId="23" applyNumberFormat="0" applyAlignment="0" applyProtection="0">
      <alignment vertical="center"/>
    </xf>
    <xf numFmtId="0" fontId="43" fillId="9" borderId="23" applyNumberFormat="0" applyAlignment="0" applyProtection="0">
      <alignment vertical="center"/>
    </xf>
    <xf numFmtId="0" fontId="43" fillId="9" borderId="23" applyNumberFormat="0" applyAlignment="0" applyProtection="0">
      <alignment vertical="center"/>
    </xf>
    <xf numFmtId="0" fontId="43" fillId="9" borderId="23" applyNumberFormat="0" applyAlignment="0" applyProtection="0">
      <alignment vertical="center"/>
    </xf>
    <xf numFmtId="0" fontId="43" fillId="9" borderId="23" applyNumberFormat="0" applyAlignment="0" applyProtection="0">
      <alignment vertical="center"/>
    </xf>
    <xf numFmtId="0" fontId="43" fillId="9" borderId="23" applyNumberFormat="0" applyAlignment="0" applyProtection="0">
      <alignment vertical="center"/>
    </xf>
    <xf numFmtId="0" fontId="43" fillId="9" borderId="23" applyNumberFormat="0" applyAlignment="0" applyProtection="0">
      <alignment vertical="center"/>
    </xf>
    <xf numFmtId="0" fontId="43" fillId="9" borderId="23" applyNumberFormat="0" applyAlignment="0" applyProtection="0">
      <alignment vertical="center"/>
    </xf>
    <xf numFmtId="0" fontId="43" fillId="9" borderId="23" applyNumberFormat="0" applyAlignment="0" applyProtection="0">
      <alignment vertical="center"/>
    </xf>
    <xf numFmtId="0" fontId="43" fillId="9" borderId="23" applyNumberFormat="0" applyAlignment="0" applyProtection="0">
      <alignment vertical="center"/>
    </xf>
    <xf numFmtId="0" fontId="43" fillId="9" borderId="23" applyNumberFormat="0" applyAlignment="0" applyProtection="0">
      <alignment vertical="center"/>
    </xf>
    <xf numFmtId="0" fontId="43" fillId="9" borderId="23" applyNumberFormat="0" applyAlignment="0" applyProtection="0">
      <alignment vertical="center"/>
    </xf>
    <xf numFmtId="0" fontId="43" fillId="9" borderId="23" applyNumberFormat="0" applyAlignment="0" applyProtection="0">
      <alignment vertical="center"/>
    </xf>
    <xf numFmtId="0" fontId="43" fillId="9" borderId="23" applyNumberFormat="0" applyAlignment="0" applyProtection="0">
      <alignment vertical="center"/>
    </xf>
    <xf numFmtId="0" fontId="43" fillId="9" borderId="23" applyNumberFormat="0" applyAlignment="0" applyProtection="0">
      <alignment vertical="center"/>
    </xf>
    <xf numFmtId="0" fontId="43" fillId="9" borderId="23" applyNumberFormat="0" applyAlignment="0" applyProtection="0">
      <alignment vertical="center"/>
    </xf>
    <xf numFmtId="0" fontId="43" fillId="9" borderId="23" applyNumberFormat="0" applyAlignment="0" applyProtection="0">
      <alignment vertical="center"/>
    </xf>
    <xf numFmtId="0" fontId="43" fillId="9" borderId="23" applyNumberFormat="0" applyAlignment="0" applyProtection="0">
      <alignment vertical="center"/>
    </xf>
    <xf numFmtId="0" fontId="43" fillId="9" borderId="23" applyNumberFormat="0" applyAlignment="0" applyProtection="0">
      <alignment vertical="center"/>
    </xf>
    <xf numFmtId="0" fontId="43" fillId="9" borderId="23" applyNumberFormat="0" applyAlignment="0" applyProtection="0">
      <alignment vertical="center"/>
    </xf>
    <xf numFmtId="0" fontId="43" fillId="9" borderId="23" applyNumberFormat="0" applyAlignment="0" applyProtection="0">
      <alignment vertical="center"/>
    </xf>
    <xf numFmtId="0" fontId="43" fillId="9" borderId="23" applyNumberFormat="0" applyAlignment="0" applyProtection="0">
      <alignment vertical="center"/>
    </xf>
    <xf numFmtId="0" fontId="43" fillId="9" borderId="23" applyNumberFormat="0" applyAlignment="0" applyProtection="0">
      <alignment vertical="center"/>
    </xf>
    <xf numFmtId="0" fontId="43" fillId="9" borderId="23" applyNumberFormat="0" applyAlignment="0" applyProtection="0">
      <alignment vertical="center"/>
    </xf>
    <xf numFmtId="0" fontId="43" fillId="9" borderId="23" applyNumberFormat="0" applyAlignment="0" applyProtection="0">
      <alignment vertical="center"/>
    </xf>
    <xf numFmtId="0" fontId="43" fillId="9" borderId="23" applyNumberFormat="0" applyAlignment="0" applyProtection="0">
      <alignment vertical="center"/>
    </xf>
    <xf numFmtId="0" fontId="43" fillId="9" borderId="23" applyNumberFormat="0" applyAlignment="0" applyProtection="0">
      <alignment vertical="center"/>
    </xf>
    <xf numFmtId="0" fontId="43" fillId="9" borderId="23" applyNumberFormat="0" applyAlignment="0" applyProtection="0">
      <alignment vertical="center"/>
    </xf>
    <xf numFmtId="0" fontId="43" fillId="9" borderId="23" applyNumberFormat="0" applyAlignment="0" applyProtection="0">
      <alignment vertical="center"/>
    </xf>
    <xf numFmtId="0" fontId="43" fillId="9" borderId="23" applyNumberFormat="0" applyAlignment="0" applyProtection="0">
      <alignment vertical="center"/>
    </xf>
    <xf numFmtId="0" fontId="43" fillId="9" borderId="23" applyNumberFormat="0" applyAlignment="0" applyProtection="0">
      <alignment vertical="center"/>
    </xf>
    <xf numFmtId="0" fontId="43" fillId="9" borderId="23" applyNumberFormat="0" applyAlignment="0" applyProtection="0">
      <alignment vertical="center"/>
    </xf>
    <xf numFmtId="0" fontId="43" fillId="9" borderId="23" applyNumberFormat="0" applyAlignment="0" applyProtection="0">
      <alignment vertical="center"/>
    </xf>
    <xf numFmtId="0" fontId="43" fillId="9" borderId="23" applyNumberFormat="0" applyAlignment="0" applyProtection="0">
      <alignment vertical="center"/>
    </xf>
    <xf numFmtId="0" fontId="43" fillId="9" borderId="23" applyNumberFormat="0" applyAlignment="0" applyProtection="0">
      <alignment vertical="center"/>
    </xf>
    <xf numFmtId="0" fontId="43" fillId="9" borderId="23" applyNumberFormat="0" applyAlignment="0" applyProtection="0">
      <alignment vertical="center"/>
    </xf>
    <xf numFmtId="0" fontId="43" fillId="9" borderId="23" applyNumberFormat="0" applyAlignment="0" applyProtection="0">
      <alignment vertical="center"/>
    </xf>
    <xf numFmtId="0" fontId="43" fillId="9" borderId="23" applyNumberFormat="0" applyAlignment="0" applyProtection="0">
      <alignment vertical="center"/>
    </xf>
    <xf numFmtId="0" fontId="43" fillId="9" borderId="23" applyNumberFormat="0" applyAlignment="0" applyProtection="0">
      <alignment vertical="center"/>
    </xf>
    <xf numFmtId="0" fontId="43" fillId="9" borderId="23" applyNumberFormat="0" applyAlignment="0" applyProtection="0">
      <alignment vertical="center"/>
    </xf>
    <xf numFmtId="0" fontId="43" fillId="9" borderId="23" applyNumberFormat="0" applyAlignment="0" applyProtection="0">
      <alignment vertical="center"/>
    </xf>
    <xf numFmtId="0" fontId="43" fillId="9" borderId="23" applyNumberFormat="0" applyAlignment="0" applyProtection="0">
      <alignment vertical="center"/>
    </xf>
    <xf numFmtId="0" fontId="43" fillId="9" borderId="23" applyNumberFormat="0" applyAlignment="0" applyProtection="0">
      <alignment vertical="center"/>
    </xf>
    <xf numFmtId="0" fontId="43" fillId="9" borderId="23" applyNumberFormat="0" applyAlignment="0" applyProtection="0">
      <alignment vertical="center"/>
    </xf>
    <xf numFmtId="0" fontId="43" fillId="9" borderId="23" applyNumberFormat="0" applyAlignment="0" applyProtection="0">
      <alignment vertical="center"/>
    </xf>
    <xf numFmtId="0" fontId="43" fillId="9" borderId="23" applyNumberFormat="0" applyAlignment="0" applyProtection="0">
      <alignment vertical="center"/>
    </xf>
    <xf numFmtId="0" fontId="43" fillId="9" borderId="23" applyNumberFormat="0" applyAlignment="0" applyProtection="0">
      <alignment vertical="center"/>
    </xf>
    <xf numFmtId="0" fontId="43" fillId="9" borderId="23" applyNumberFormat="0" applyAlignment="0" applyProtection="0">
      <alignment vertical="center"/>
    </xf>
    <xf numFmtId="0" fontId="43" fillId="9" borderId="23" applyNumberFormat="0" applyAlignment="0" applyProtection="0">
      <alignment vertical="center"/>
    </xf>
    <xf numFmtId="0" fontId="43" fillId="9" borderId="23" applyNumberFormat="0" applyAlignment="0" applyProtection="0">
      <alignment vertical="center"/>
    </xf>
    <xf numFmtId="0" fontId="43" fillId="9" borderId="23" applyNumberFormat="0" applyAlignment="0" applyProtection="0">
      <alignment vertical="center"/>
    </xf>
    <xf numFmtId="0" fontId="43" fillId="9" borderId="23" applyNumberFormat="0" applyAlignment="0" applyProtection="0">
      <alignment vertical="center"/>
    </xf>
    <xf numFmtId="0" fontId="43" fillId="9" borderId="23" applyNumberFormat="0" applyAlignment="0" applyProtection="0">
      <alignment vertical="center"/>
    </xf>
    <xf numFmtId="0" fontId="43" fillId="9" borderId="23" applyNumberFormat="0" applyAlignment="0" applyProtection="0">
      <alignment vertical="center"/>
    </xf>
    <xf numFmtId="0" fontId="43" fillId="9" borderId="23" applyNumberFormat="0" applyAlignment="0" applyProtection="0">
      <alignment vertical="center"/>
    </xf>
    <xf numFmtId="0" fontId="43" fillId="9" borderId="23" applyNumberFormat="0" applyAlignment="0" applyProtection="0">
      <alignment vertical="center"/>
    </xf>
    <xf numFmtId="0" fontId="43" fillId="9" borderId="23" applyNumberFormat="0" applyAlignment="0" applyProtection="0">
      <alignment vertical="center"/>
    </xf>
    <xf numFmtId="0" fontId="43" fillId="9" borderId="23" applyNumberFormat="0" applyAlignment="0" applyProtection="0">
      <alignment vertical="center"/>
    </xf>
    <xf numFmtId="0" fontId="43" fillId="9" borderId="23" applyNumberFormat="0" applyAlignment="0" applyProtection="0">
      <alignment vertical="center"/>
    </xf>
    <xf numFmtId="0" fontId="43" fillId="9" borderId="23" applyNumberFormat="0" applyAlignment="0" applyProtection="0">
      <alignment vertical="center"/>
    </xf>
    <xf numFmtId="0" fontId="43" fillId="9" borderId="23" applyNumberFormat="0" applyAlignment="0" applyProtection="0">
      <alignment vertical="center"/>
    </xf>
    <xf numFmtId="0" fontId="43" fillId="9" borderId="23" applyNumberFormat="0" applyAlignment="0" applyProtection="0">
      <alignment vertical="center"/>
    </xf>
    <xf numFmtId="0" fontId="43" fillId="9" borderId="23" applyNumberFormat="0" applyAlignment="0" applyProtection="0">
      <alignment vertical="center"/>
    </xf>
    <xf numFmtId="0" fontId="43" fillId="9" borderId="23" applyNumberFormat="0" applyAlignment="0" applyProtection="0">
      <alignment vertical="center"/>
    </xf>
    <xf numFmtId="0" fontId="43" fillId="9" borderId="23" applyNumberFormat="0" applyAlignment="0" applyProtection="0">
      <alignment vertical="center"/>
    </xf>
    <xf numFmtId="0" fontId="43" fillId="9" borderId="23" applyNumberFormat="0" applyAlignment="0" applyProtection="0">
      <alignment vertical="center"/>
    </xf>
    <xf numFmtId="0" fontId="43" fillId="9" borderId="23" applyNumberFormat="0" applyAlignment="0" applyProtection="0">
      <alignment vertical="center"/>
    </xf>
    <xf numFmtId="0" fontId="43" fillId="9" borderId="23" applyNumberFormat="0" applyAlignment="0" applyProtection="0">
      <alignment vertical="center"/>
    </xf>
    <xf numFmtId="0" fontId="43" fillId="9" borderId="23" applyNumberFormat="0" applyAlignment="0" applyProtection="0">
      <alignment vertical="center"/>
    </xf>
    <xf numFmtId="0" fontId="43" fillId="9" borderId="23" applyNumberFormat="0" applyAlignment="0" applyProtection="0">
      <alignment vertical="center"/>
    </xf>
    <xf numFmtId="0" fontId="43" fillId="9" borderId="23" applyNumberFormat="0" applyAlignment="0" applyProtection="0">
      <alignment vertical="center"/>
    </xf>
    <xf numFmtId="0" fontId="43" fillId="9" borderId="23" applyNumberFormat="0" applyAlignment="0" applyProtection="0">
      <alignment vertical="center"/>
    </xf>
    <xf numFmtId="0" fontId="43" fillId="9" borderId="23" applyNumberFormat="0" applyAlignment="0" applyProtection="0">
      <alignment vertical="center"/>
    </xf>
    <xf numFmtId="0" fontId="43" fillId="9" borderId="23" applyNumberFormat="0" applyAlignment="0" applyProtection="0">
      <alignment vertical="center"/>
    </xf>
    <xf numFmtId="0" fontId="43" fillId="9" borderId="23" applyNumberFormat="0" applyAlignment="0" applyProtection="0">
      <alignment vertical="center"/>
    </xf>
    <xf numFmtId="0" fontId="43" fillId="9" borderId="23" applyNumberFormat="0" applyAlignment="0" applyProtection="0">
      <alignment vertical="center"/>
    </xf>
    <xf numFmtId="0" fontId="43" fillId="9" borderId="23" applyNumberFormat="0" applyAlignment="0" applyProtection="0">
      <alignment vertical="center"/>
    </xf>
    <xf numFmtId="0" fontId="43" fillId="9" borderId="23" applyNumberFormat="0" applyAlignment="0" applyProtection="0">
      <alignment vertical="center"/>
    </xf>
    <xf numFmtId="0" fontId="43" fillId="9" borderId="23" applyNumberFormat="0" applyAlignment="0" applyProtection="0">
      <alignment vertical="center"/>
    </xf>
    <xf numFmtId="0" fontId="43" fillId="9" borderId="23" applyNumberFormat="0" applyAlignment="0" applyProtection="0">
      <alignment vertical="center"/>
    </xf>
    <xf numFmtId="0" fontId="43" fillId="9" borderId="23" applyNumberFormat="0" applyAlignment="0" applyProtection="0">
      <alignment vertical="center"/>
    </xf>
    <xf numFmtId="0" fontId="43" fillId="9" borderId="23" applyNumberFormat="0" applyAlignment="0" applyProtection="0">
      <alignment vertical="center"/>
    </xf>
    <xf numFmtId="0" fontId="43" fillId="9" borderId="23" applyNumberFormat="0" applyAlignment="0" applyProtection="0">
      <alignment vertical="center"/>
    </xf>
    <xf numFmtId="0" fontId="43" fillId="9" borderId="23" applyNumberFormat="0" applyAlignment="0" applyProtection="0">
      <alignment vertical="center"/>
    </xf>
    <xf numFmtId="0" fontId="43" fillId="9" borderId="23" applyNumberFormat="0" applyAlignment="0" applyProtection="0">
      <alignment vertical="center"/>
    </xf>
    <xf numFmtId="0" fontId="43" fillId="9" borderId="23" applyNumberFormat="0" applyAlignment="0" applyProtection="0">
      <alignment vertical="center"/>
    </xf>
    <xf numFmtId="0" fontId="43" fillId="9" borderId="23" applyNumberFormat="0" applyAlignment="0" applyProtection="0">
      <alignment vertical="center"/>
    </xf>
    <xf numFmtId="0" fontId="43" fillId="9" borderId="23" applyNumberFormat="0" applyAlignment="0" applyProtection="0">
      <alignment vertical="center"/>
    </xf>
    <xf numFmtId="0" fontId="43" fillId="9" borderId="23" applyNumberFormat="0" applyAlignment="0" applyProtection="0">
      <alignment vertical="center"/>
    </xf>
    <xf numFmtId="0" fontId="43" fillId="9" borderId="23" applyNumberFormat="0" applyAlignment="0" applyProtection="0">
      <alignment vertical="center"/>
    </xf>
    <xf numFmtId="0" fontId="43" fillId="9" borderId="23" applyNumberFormat="0" applyAlignment="0" applyProtection="0">
      <alignment vertical="center"/>
    </xf>
    <xf numFmtId="0" fontId="43" fillId="9" borderId="23" applyNumberFormat="0" applyAlignment="0" applyProtection="0">
      <alignment vertical="center"/>
    </xf>
    <xf numFmtId="0" fontId="43" fillId="9" borderId="23" applyNumberFormat="0" applyAlignment="0" applyProtection="0">
      <alignment vertical="center"/>
    </xf>
    <xf numFmtId="0" fontId="43" fillId="9" borderId="23" applyNumberFormat="0" applyAlignment="0" applyProtection="0">
      <alignment vertical="center"/>
    </xf>
    <xf numFmtId="0" fontId="43" fillId="9" borderId="23" applyNumberFormat="0" applyAlignment="0" applyProtection="0">
      <alignment vertical="center"/>
    </xf>
    <xf numFmtId="0" fontId="43" fillId="9" borderId="23" applyNumberFormat="0" applyAlignment="0" applyProtection="0">
      <alignment vertical="center"/>
    </xf>
    <xf numFmtId="0" fontId="43" fillId="9" borderId="23" applyNumberFormat="0" applyAlignment="0" applyProtection="0">
      <alignment vertical="center"/>
    </xf>
    <xf numFmtId="0" fontId="43" fillId="9" borderId="23" applyNumberFormat="0" applyAlignment="0" applyProtection="0">
      <alignment vertical="center"/>
    </xf>
    <xf numFmtId="0" fontId="43" fillId="9" borderId="23" applyNumberFormat="0" applyAlignment="0" applyProtection="0">
      <alignment vertical="center"/>
    </xf>
    <xf numFmtId="0" fontId="43" fillId="9" borderId="23" applyNumberFormat="0" applyAlignment="0" applyProtection="0">
      <alignment vertical="center"/>
    </xf>
    <xf numFmtId="0" fontId="43" fillId="9" borderId="23" applyNumberFormat="0" applyAlignment="0" applyProtection="0">
      <alignment vertical="center"/>
    </xf>
    <xf numFmtId="0" fontId="43" fillId="9" borderId="23" applyNumberFormat="0" applyAlignment="0" applyProtection="0">
      <alignment vertical="center"/>
    </xf>
    <xf numFmtId="0" fontId="43" fillId="9" borderId="23" applyNumberFormat="0" applyAlignment="0" applyProtection="0">
      <alignment vertical="center"/>
    </xf>
    <xf numFmtId="0" fontId="43" fillId="9" borderId="23" applyNumberFormat="0" applyAlignment="0" applyProtection="0">
      <alignment vertical="center"/>
    </xf>
    <xf numFmtId="0" fontId="43" fillId="9" borderId="23" applyNumberFormat="0" applyAlignment="0" applyProtection="0">
      <alignment vertical="center"/>
    </xf>
    <xf numFmtId="0" fontId="43" fillId="9" borderId="23" applyNumberFormat="0" applyAlignment="0" applyProtection="0">
      <alignment vertical="center"/>
    </xf>
    <xf numFmtId="0" fontId="43" fillId="9" borderId="23" applyNumberFormat="0" applyAlignment="0" applyProtection="0">
      <alignment vertical="center"/>
    </xf>
    <xf numFmtId="0" fontId="43" fillId="9" borderId="23" applyNumberFormat="0" applyAlignment="0" applyProtection="0">
      <alignment vertical="center"/>
    </xf>
    <xf numFmtId="0" fontId="43" fillId="9" borderId="23" applyNumberFormat="0" applyAlignment="0" applyProtection="0">
      <alignment vertical="center"/>
    </xf>
    <xf numFmtId="0" fontId="43" fillId="9" borderId="23" applyNumberFormat="0" applyAlignment="0" applyProtection="0">
      <alignment vertical="center"/>
    </xf>
    <xf numFmtId="0" fontId="43" fillId="9" borderId="23" applyNumberFormat="0" applyAlignment="0" applyProtection="0">
      <alignment vertical="center"/>
    </xf>
    <xf numFmtId="0" fontId="43" fillId="9" borderId="23" applyNumberFormat="0" applyAlignment="0" applyProtection="0">
      <alignment vertical="center"/>
    </xf>
    <xf numFmtId="0" fontId="43" fillId="9" borderId="23" applyNumberFormat="0" applyAlignment="0" applyProtection="0">
      <alignment vertical="center"/>
    </xf>
    <xf numFmtId="0" fontId="43" fillId="9" borderId="23" applyNumberFormat="0" applyAlignment="0" applyProtection="0">
      <alignment vertical="center"/>
    </xf>
    <xf numFmtId="0" fontId="43" fillId="9" borderId="23" applyNumberFormat="0" applyAlignment="0" applyProtection="0">
      <alignment vertical="center"/>
    </xf>
    <xf numFmtId="0" fontId="43" fillId="9" borderId="23" applyNumberFormat="0" applyAlignment="0" applyProtection="0">
      <alignment vertical="center"/>
    </xf>
    <xf numFmtId="0" fontId="43" fillId="9" borderId="23" applyNumberFormat="0" applyAlignment="0" applyProtection="0">
      <alignment vertical="center"/>
    </xf>
    <xf numFmtId="0" fontId="43" fillId="9" borderId="23" applyNumberFormat="0" applyAlignment="0" applyProtection="0">
      <alignment vertical="center"/>
    </xf>
    <xf numFmtId="0" fontId="43" fillId="9" borderId="23" applyNumberFormat="0" applyAlignment="0" applyProtection="0">
      <alignment vertical="center"/>
    </xf>
    <xf numFmtId="0" fontId="43" fillId="9" borderId="23" applyNumberFormat="0" applyAlignment="0" applyProtection="0">
      <alignment vertical="center"/>
    </xf>
    <xf numFmtId="0" fontId="43" fillId="9" borderId="23" applyNumberFormat="0" applyAlignment="0" applyProtection="0">
      <alignment vertical="center"/>
    </xf>
    <xf numFmtId="0" fontId="43" fillId="9" borderId="23" applyNumberFormat="0" applyAlignment="0" applyProtection="0">
      <alignment vertical="center"/>
    </xf>
    <xf numFmtId="0" fontId="43" fillId="9" borderId="23" applyNumberFormat="0" applyAlignment="0" applyProtection="0">
      <alignment vertical="center"/>
    </xf>
    <xf numFmtId="0" fontId="43" fillId="9" borderId="23" applyNumberFormat="0" applyAlignment="0" applyProtection="0">
      <alignment vertical="center"/>
    </xf>
    <xf numFmtId="0" fontId="43" fillId="9" borderId="23" applyNumberFormat="0" applyAlignment="0" applyProtection="0">
      <alignment vertical="center"/>
    </xf>
    <xf numFmtId="0" fontId="43" fillId="9" borderId="23" applyNumberFormat="0" applyAlignment="0" applyProtection="0">
      <alignment vertical="center"/>
    </xf>
    <xf numFmtId="0" fontId="43" fillId="9" borderId="23" applyNumberFormat="0" applyAlignment="0" applyProtection="0">
      <alignment vertical="center"/>
    </xf>
    <xf numFmtId="0" fontId="43" fillId="9" borderId="23" applyNumberFormat="0" applyAlignment="0" applyProtection="0">
      <alignment vertical="center"/>
    </xf>
    <xf numFmtId="0" fontId="43" fillId="9" borderId="23" applyNumberFormat="0" applyAlignment="0" applyProtection="0">
      <alignment vertical="center"/>
    </xf>
    <xf numFmtId="0" fontId="43" fillId="9" borderId="23" applyNumberFormat="0" applyAlignment="0" applyProtection="0">
      <alignment vertical="center"/>
    </xf>
    <xf numFmtId="0" fontId="43" fillId="9" borderId="23" applyNumberFormat="0" applyAlignment="0" applyProtection="0">
      <alignment vertical="center"/>
    </xf>
    <xf numFmtId="0" fontId="43" fillId="9" borderId="23" applyNumberFormat="0" applyAlignment="0" applyProtection="0">
      <alignment vertical="center"/>
    </xf>
    <xf numFmtId="0" fontId="43" fillId="9" borderId="23" applyNumberFormat="0" applyAlignment="0" applyProtection="0">
      <alignment vertical="center"/>
    </xf>
    <xf numFmtId="0" fontId="43" fillId="9" borderId="23" applyNumberFormat="0" applyAlignment="0" applyProtection="0">
      <alignment vertical="center"/>
    </xf>
    <xf numFmtId="0" fontId="43" fillId="9" borderId="23" applyNumberFormat="0" applyAlignment="0" applyProtection="0">
      <alignment vertical="center"/>
    </xf>
    <xf numFmtId="0" fontId="43" fillId="9" borderId="23" applyNumberFormat="0" applyAlignment="0" applyProtection="0">
      <alignment vertical="center"/>
    </xf>
    <xf numFmtId="0" fontId="43" fillId="9" borderId="23" applyNumberFormat="0" applyAlignment="0" applyProtection="0">
      <alignment vertical="center"/>
    </xf>
    <xf numFmtId="0" fontId="43" fillId="9" borderId="23" applyNumberFormat="0" applyAlignment="0" applyProtection="0">
      <alignment vertical="center"/>
    </xf>
    <xf numFmtId="0" fontId="43" fillId="9" borderId="23" applyNumberFormat="0" applyAlignment="0" applyProtection="0">
      <alignment vertical="center"/>
    </xf>
    <xf numFmtId="0" fontId="43" fillId="9" borderId="23" applyNumberFormat="0" applyAlignment="0" applyProtection="0">
      <alignment vertical="center"/>
    </xf>
    <xf numFmtId="0" fontId="43" fillId="9" borderId="23" applyNumberFormat="0" applyAlignment="0" applyProtection="0">
      <alignment vertical="center"/>
    </xf>
    <xf numFmtId="0" fontId="43" fillId="9" borderId="23" applyNumberFormat="0" applyAlignment="0" applyProtection="0">
      <alignment vertical="center"/>
    </xf>
    <xf numFmtId="0" fontId="43" fillId="9" borderId="23" applyNumberFormat="0" applyAlignment="0" applyProtection="0">
      <alignment vertical="center"/>
    </xf>
    <xf numFmtId="0" fontId="43" fillId="9" borderId="23" applyNumberFormat="0" applyAlignment="0" applyProtection="0">
      <alignment vertical="center"/>
    </xf>
    <xf numFmtId="0" fontId="43" fillId="9" borderId="23" applyNumberFormat="0" applyAlignment="0" applyProtection="0">
      <alignment vertical="center"/>
    </xf>
    <xf numFmtId="0" fontId="43" fillId="9" borderId="23" applyNumberFormat="0" applyAlignment="0" applyProtection="0">
      <alignment vertical="center"/>
    </xf>
    <xf numFmtId="0" fontId="43" fillId="9" borderId="23" applyNumberFormat="0" applyAlignment="0" applyProtection="0">
      <alignment vertical="center"/>
    </xf>
    <xf numFmtId="0" fontId="43" fillId="9" borderId="23" applyNumberFormat="0" applyAlignment="0" applyProtection="0">
      <alignment vertical="center"/>
    </xf>
    <xf numFmtId="0" fontId="43" fillId="9" borderId="23" applyNumberFormat="0" applyAlignment="0" applyProtection="0">
      <alignment vertical="center"/>
    </xf>
    <xf numFmtId="0" fontId="43" fillId="9" borderId="23" applyNumberFormat="0" applyAlignment="0" applyProtection="0">
      <alignment vertical="center"/>
    </xf>
    <xf numFmtId="0" fontId="43" fillId="9" borderId="23" applyNumberFormat="0" applyAlignment="0" applyProtection="0">
      <alignment vertical="center"/>
    </xf>
    <xf numFmtId="0" fontId="43" fillId="9" borderId="23" applyNumberFormat="0" applyAlignment="0" applyProtection="0">
      <alignment vertical="center"/>
    </xf>
    <xf numFmtId="0" fontId="43" fillId="9" borderId="23" applyNumberFormat="0" applyAlignment="0" applyProtection="0">
      <alignment vertical="center"/>
    </xf>
    <xf numFmtId="0" fontId="43" fillId="9" borderId="23" applyNumberFormat="0" applyAlignment="0" applyProtection="0">
      <alignment vertical="center"/>
    </xf>
    <xf numFmtId="0" fontId="43" fillId="9" borderId="23" applyNumberFormat="0" applyAlignment="0" applyProtection="0">
      <alignment vertical="center"/>
    </xf>
    <xf numFmtId="0" fontId="43" fillId="9" borderId="23" applyNumberFormat="0" applyAlignment="0" applyProtection="0">
      <alignment vertical="center"/>
    </xf>
    <xf numFmtId="0" fontId="43" fillId="9" borderId="23" applyNumberFormat="0" applyAlignment="0" applyProtection="0">
      <alignment vertical="center"/>
    </xf>
    <xf numFmtId="0" fontId="43" fillId="9" borderId="23" applyNumberFormat="0" applyAlignment="0" applyProtection="0">
      <alignment vertical="center"/>
    </xf>
    <xf numFmtId="0" fontId="43" fillId="9" borderId="23" applyNumberFormat="0" applyAlignment="0" applyProtection="0">
      <alignment vertical="center"/>
    </xf>
    <xf numFmtId="0" fontId="43" fillId="9" borderId="23" applyNumberFormat="0" applyAlignment="0" applyProtection="0">
      <alignment vertical="center"/>
    </xf>
    <xf numFmtId="0" fontId="43" fillId="9" borderId="23" applyNumberFormat="0" applyAlignment="0" applyProtection="0">
      <alignment vertical="center"/>
    </xf>
    <xf numFmtId="0" fontId="43" fillId="9" borderId="23" applyNumberFormat="0" applyAlignment="0" applyProtection="0">
      <alignment vertical="center"/>
    </xf>
    <xf numFmtId="0" fontId="43" fillId="9" borderId="23" applyNumberFormat="0" applyAlignment="0" applyProtection="0">
      <alignment vertical="center"/>
    </xf>
    <xf numFmtId="0" fontId="43" fillId="9" borderId="23" applyNumberFormat="0" applyAlignment="0" applyProtection="0">
      <alignment vertical="center"/>
    </xf>
    <xf numFmtId="0" fontId="43" fillId="9" borderId="23" applyNumberFormat="0" applyAlignment="0" applyProtection="0">
      <alignment vertical="center"/>
    </xf>
    <xf numFmtId="0" fontId="43" fillId="9" borderId="23" applyNumberFormat="0" applyAlignment="0" applyProtection="0">
      <alignment vertical="center"/>
    </xf>
    <xf numFmtId="0" fontId="43" fillId="9" borderId="23" applyNumberFormat="0" applyAlignment="0" applyProtection="0">
      <alignment vertical="center"/>
    </xf>
    <xf numFmtId="0" fontId="43" fillId="9" borderId="23" applyNumberFormat="0" applyAlignment="0" applyProtection="0">
      <alignment vertical="center"/>
    </xf>
    <xf numFmtId="0" fontId="43" fillId="9" borderId="23" applyNumberFormat="0" applyAlignment="0" applyProtection="0">
      <alignment vertical="center"/>
    </xf>
    <xf numFmtId="0" fontId="43" fillId="9" borderId="23" applyNumberFormat="0" applyAlignment="0" applyProtection="0">
      <alignment vertical="center"/>
    </xf>
    <xf numFmtId="0" fontId="43" fillId="9" borderId="23" applyNumberFormat="0" applyAlignment="0" applyProtection="0">
      <alignment vertical="center"/>
    </xf>
    <xf numFmtId="0" fontId="43" fillId="9" borderId="23" applyNumberFormat="0" applyAlignment="0" applyProtection="0">
      <alignment vertical="center"/>
    </xf>
    <xf numFmtId="0" fontId="43" fillId="9" borderId="23" applyNumberFormat="0" applyAlignment="0" applyProtection="0">
      <alignment vertical="center"/>
    </xf>
    <xf numFmtId="0" fontId="43" fillId="9" borderId="23" applyNumberFormat="0" applyAlignment="0" applyProtection="0">
      <alignment vertical="center"/>
    </xf>
    <xf numFmtId="0" fontId="43" fillId="9" borderId="23" applyNumberFormat="0" applyAlignment="0" applyProtection="0">
      <alignment vertical="center"/>
    </xf>
    <xf numFmtId="0" fontId="43" fillId="9" borderId="23" applyNumberFormat="0" applyAlignment="0" applyProtection="0">
      <alignment vertical="center"/>
    </xf>
    <xf numFmtId="0" fontId="43" fillId="9" borderId="23" applyNumberFormat="0" applyAlignment="0" applyProtection="0">
      <alignment vertical="center"/>
    </xf>
    <xf numFmtId="0" fontId="43" fillId="9" borderId="23" applyNumberFormat="0" applyAlignment="0" applyProtection="0">
      <alignment vertical="center"/>
    </xf>
    <xf numFmtId="0" fontId="43" fillId="9" borderId="23" applyNumberFormat="0" applyAlignment="0" applyProtection="0">
      <alignment vertical="center"/>
    </xf>
    <xf numFmtId="0" fontId="43" fillId="9" borderId="23" applyNumberFormat="0" applyAlignment="0" applyProtection="0">
      <alignment vertical="center"/>
    </xf>
    <xf numFmtId="0" fontId="43" fillId="9" borderId="23" applyNumberFormat="0" applyAlignment="0" applyProtection="0">
      <alignment vertical="center"/>
    </xf>
    <xf numFmtId="0" fontId="43" fillId="9" borderId="23" applyNumberFormat="0" applyAlignment="0" applyProtection="0">
      <alignment vertical="center"/>
    </xf>
    <xf numFmtId="0" fontId="43" fillId="9" borderId="23" applyNumberFormat="0" applyAlignment="0" applyProtection="0">
      <alignment vertical="center"/>
    </xf>
    <xf numFmtId="0" fontId="43" fillId="9" borderId="23" applyNumberFormat="0" applyAlignment="0" applyProtection="0">
      <alignment vertical="center"/>
    </xf>
    <xf numFmtId="0" fontId="43" fillId="9" borderId="23" applyNumberFormat="0" applyAlignment="0" applyProtection="0">
      <alignment vertical="center"/>
    </xf>
    <xf numFmtId="0" fontId="43" fillId="9" borderId="23" applyNumberFormat="0" applyAlignment="0" applyProtection="0">
      <alignment vertical="center"/>
    </xf>
    <xf numFmtId="0" fontId="43" fillId="9" borderId="23" applyNumberFormat="0" applyAlignment="0" applyProtection="0">
      <alignment vertical="center"/>
    </xf>
    <xf numFmtId="0" fontId="43" fillId="9" borderId="23" applyNumberFormat="0" applyAlignment="0" applyProtection="0">
      <alignment vertical="center"/>
    </xf>
    <xf numFmtId="0" fontId="43" fillId="9" borderId="23" applyNumberFormat="0" applyAlignment="0" applyProtection="0">
      <alignment vertical="center"/>
    </xf>
    <xf numFmtId="0" fontId="43" fillId="9" borderId="23" applyNumberFormat="0" applyAlignment="0" applyProtection="0">
      <alignment vertical="center"/>
    </xf>
    <xf numFmtId="0" fontId="43" fillId="9" borderId="23" applyNumberFormat="0" applyAlignment="0" applyProtection="0">
      <alignment vertical="center"/>
    </xf>
    <xf numFmtId="0" fontId="43" fillId="9" borderId="23" applyNumberFormat="0" applyAlignment="0" applyProtection="0">
      <alignment vertical="center"/>
    </xf>
    <xf numFmtId="0" fontId="43" fillId="9" borderId="23" applyNumberFormat="0" applyAlignment="0" applyProtection="0">
      <alignment vertical="center"/>
    </xf>
    <xf numFmtId="0" fontId="43" fillId="9" borderId="23" applyNumberFormat="0" applyAlignment="0" applyProtection="0">
      <alignment vertical="center"/>
    </xf>
    <xf numFmtId="0" fontId="43" fillId="9" borderId="23" applyNumberFormat="0" applyAlignment="0" applyProtection="0">
      <alignment vertical="center"/>
    </xf>
    <xf numFmtId="0" fontId="43" fillId="9" borderId="23" applyNumberFormat="0" applyAlignment="0" applyProtection="0">
      <alignment vertical="center"/>
    </xf>
    <xf numFmtId="0" fontId="43" fillId="9" borderId="23" applyNumberFormat="0" applyAlignment="0" applyProtection="0">
      <alignment vertical="center"/>
    </xf>
    <xf numFmtId="0" fontId="43" fillId="9" borderId="23" applyNumberFormat="0" applyAlignment="0" applyProtection="0">
      <alignment vertical="center"/>
    </xf>
    <xf numFmtId="0" fontId="43" fillId="9" borderId="23" applyNumberFormat="0" applyAlignment="0" applyProtection="0">
      <alignment vertical="center"/>
    </xf>
    <xf numFmtId="0" fontId="43" fillId="9" borderId="23" applyNumberFormat="0" applyAlignment="0" applyProtection="0">
      <alignment vertical="center"/>
    </xf>
    <xf numFmtId="0" fontId="43" fillId="9" borderId="23" applyNumberFormat="0" applyAlignment="0" applyProtection="0">
      <alignment vertical="center"/>
    </xf>
    <xf numFmtId="0" fontId="43" fillId="9" borderId="23" applyNumberFormat="0" applyAlignment="0" applyProtection="0">
      <alignment vertical="center"/>
    </xf>
    <xf numFmtId="0" fontId="43" fillId="9" borderId="23" applyNumberFormat="0" applyAlignment="0" applyProtection="0">
      <alignment vertical="center"/>
    </xf>
    <xf numFmtId="0" fontId="43" fillId="9" borderId="23" applyNumberFormat="0" applyAlignment="0" applyProtection="0">
      <alignment vertical="center"/>
    </xf>
    <xf numFmtId="0" fontId="43" fillId="9" borderId="23" applyNumberFormat="0" applyAlignment="0" applyProtection="0">
      <alignment vertical="center"/>
    </xf>
    <xf numFmtId="0" fontId="43" fillId="9" borderId="23" applyNumberFormat="0" applyAlignment="0" applyProtection="0">
      <alignment vertical="center"/>
    </xf>
    <xf numFmtId="0" fontId="43" fillId="9" borderId="23" applyNumberFormat="0" applyAlignment="0" applyProtection="0">
      <alignment vertical="center"/>
    </xf>
    <xf numFmtId="0" fontId="43" fillId="9" borderId="23" applyNumberFormat="0" applyAlignment="0" applyProtection="0">
      <alignment vertical="center"/>
    </xf>
    <xf numFmtId="0" fontId="43" fillId="9" borderId="23" applyNumberFormat="0" applyAlignment="0" applyProtection="0">
      <alignment vertical="center"/>
    </xf>
    <xf numFmtId="0" fontId="43" fillId="9" borderId="23" applyNumberFormat="0" applyAlignment="0" applyProtection="0">
      <alignment vertical="center"/>
    </xf>
    <xf numFmtId="0" fontId="43" fillId="9" borderId="23" applyNumberFormat="0" applyAlignment="0" applyProtection="0">
      <alignment vertical="center"/>
    </xf>
    <xf numFmtId="0" fontId="43" fillId="9" borderId="23" applyNumberFormat="0" applyAlignment="0" applyProtection="0">
      <alignment vertical="center"/>
    </xf>
    <xf numFmtId="0" fontId="43" fillId="9" borderId="23" applyNumberFormat="0" applyAlignment="0" applyProtection="0">
      <alignment vertical="center"/>
    </xf>
    <xf numFmtId="0" fontId="43" fillId="9" borderId="23" applyNumberFormat="0" applyAlignment="0" applyProtection="0">
      <alignment vertical="center"/>
    </xf>
    <xf numFmtId="0" fontId="43" fillId="9" borderId="23" applyNumberFormat="0" applyAlignment="0" applyProtection="0">
      <alignment vertical="center"/>
    </xf>
    <xf numFmtId="0" fontId="43" fillId="9" borderId="23" applyNumberFormat="0" applyAlignment="0" applyProtection="0">
      <alignment vertical="center"/>
    </xf>
    <xf numFmtId="0" fontId="43" fillId="9" borderId="23" applyNumberFormat="0" applyAlignment="0" applyProtection="0">
      <alignment vertical="center"/>
    </xf>
    <xf numFmtId="0" fontId="43" fillId="9" borderId="23" applyNumberFormat="0" applyAlignment="0" applyProtection="0">
      <alignment vertical="center"/>
    </xf>
    <xf numFmtId="0" fontId="43" fillId="9" borderId="23" applyNumberFormat="0" applyAlignment="0" applyProtection="0">
      <alignment vertical="center"/>
    </xf>
    <xf numFmtId="0" fontId="43" fillId="9" borderId="23" applyNumberFormat="0" applyAlignment="0" applyProtection="0">
      <alignment vertical="center"/>
    </xf>
    <xf numFmtId="0" fontId="43" fillId="9" borderId="23" applyNumberFormat="0" applyAlignment="0" applyProtection="0">
      <alignment vertical="center"/>
    </xf>
    <xf numFmtId="0" fontId="43" fillId="9" borderId="23" applyNumberFormat="0" applyAlignment="0" applyProtection="0">
      <alignment vertical="center"/>
    </xf>
    <xf numFmtId="0" fontId="43" fillId="9" borderId="23" applyNumberFormat="0" applyAlignment="0" applyProtection="0">
      <alignment vertical="center"/>
    </xf>
    <xf numFmtId="0" fontId="43" fillId="9" borderId="23" applyNumberFormat="0" applyAlignment="0" applyProtection="0">
      <alignment vertical="center"/>
    </xf>
    <xf numFmtId="0" fontId="43" fillId="9" borderId="23" applyNumberFormat="0" applyAlignment="0" applyProtection="0">
      <alignment vertical="center"/>
    </xf>
    <xf numFmtId="0" fontId="43" fillId="9" borderId="23" applyNumberFormat="0" applyAlignment="0" applyProtection="0">
      <alignment vertical="center"/>
    </xf>
    <xf numFmtId="0" fontId="43" fillId="9" borderId="23" applyNumberFormat="0" applyAlignment="0" applyProtection="0">
      <alignment vertical="center"/>
    </xf>
    <xf numFmtId="0" fontId="43" fillId="9" borderId="23" applyNumberFormat="0" applyAlignment="0" applyProtection="0">
      <alignment vertical="center"/>
    </xf>
    <xf numFmtId="0" fontId="43" fillId="9" borderId="23" applyNumberFormat="0" applyAlignment="0" applyProtection="0">
      <alignment vertical="center"/>
    </xf>
    <xf numFmtId="0" fontId="43" fillId="9" borderId="23" applyNumberFormat="0" applyAlignment="0" applyProtection="0">
      <alignment vertical="center"/>
    </xf>
    <xf numFmtId="0" fontId="43" fillId="9" borderId="23" applyNumberFormat="0" applyAlignment="0" applyProtection="0">
      <alignment vertical="center"/>
    </xf>
    <xf numFmtId="0" fontId="43" fillId="9" borderId="23" applyNumberFormat="0" applyAlignment="0" applyProtection="0">
      <alignment vertical="center"/>
    </xf>
    <xf numFmtId="0" fontId="43" fillId="9" borderId="23" applyNumberFormat="0" applyAlignment="0" applyProtection="0">
      <alignment vertical="center"/>
    </xf>
    <xf numFmtId="0" fontId="43" fillId="9" borderId="23" applyNumberFormat="0" applyAlignment="0" applyProtection="0">
      <alignment vertical="center"/>
    </xf>
    <xf numFmtId="0" fontId="43" fillId="9" borderId="23" applyNumberFormat="0" applyAlignment="0" applyProtection="0">
      <alignment vertical="center"/>
    </xf>
    <xf numFmtId="0" fontId="43" fillId="9" borderId="23" applyNumberFormat="0" applyAlignment="0" applyProtection="0">
      <alignment vertical="center"/>
    </xf>
    <xf numFmtId="0" fontId="43" fillId="9" borderId="23" applyNumberFormat="0" applyAlignment="0" applyProtection="0">
      <alignment vertical="center"/>
    </xf>
    <xf numFmtId="0" fontId="43" fillId="9" borderId="23" applyNumberFormat="0" applyAlignment="0" applyProtection="0">
      <alignment vertical="center"/>
    </xf>
    <xf numFmtId="0" fontId="43" fillId="9" borderId="23" applyNumberFormat="0" applyAlignment="0" applyProtection="0">
      <alignment vertical="center"/>
    </xf>
    <xf numFmtId="0" fontId="43" fillId="9" borderId="23" applyNumberFormat="0" applyAlignment="0" applyProtection="0">
      <alignment vertical="center"/>
    </xf>
    <xf numFmtId="0" fontId="43" fillId="9" borderId="23" applyNumberFormat="0" applyAlignment="0" applyProtection="0">
      <alignment vertical="center"/>
    </xf>
    <xf numFmtId="0" fontId="43" fillId="9" borderId="23" applyNumberFormat="0" applyAlignment="0" applyProtection="0">
      <alignment vertical="center"/>
    </xf>
    <xf numFmtId="0" fontId="43" fillId="9" borderId="23" applyNumberFormat="0" applyAlignment="0" applyProtection="0">
      <alignment vertical="center"/>
    </xf>
    <xf numFmtId="0" fontId="43" fillId="9" borderId="23" applyNumberFormat="0" applyAlignment="0" applyProtection="0">
      <alignment vertical="center"/>
    </xf>
    <xf numFmtId="0" fontId="43" fillId="9" borderId="23" applyNumberFormat="0" applyAlignment="0" applyProtection="0">
      <alignment vertical="center"/>
    </xf>
    <xf numFmtId="0" fontId="43" fillId="9" borderId="23" applyNumberFormat="0" applyAlignment="0" applyProtection="0">
      <alignment vertical="center"/>
    </xf>
    <xf numFmtId="0" fontId="43" fillId="9" borderId="23" applyNumberFormat="0" applyAlignment="0" applyProtection="0">
      <alignment vertical="center"/>
    </xf>
    <xf numFmtId="0" fontId="43" fillId="9" borderId="23" applyNumberFormat="0" applyAlignment="0" applyProtection="0">
      <alignment vertical="center"/>
    </xf>
    <xf numFmtId="0" fontId="43" fillId="9" borderId="23" applyNumberFormat="0" applyAlignment="0" applyProtection="0">
      <alignment vertical="center"/>
    </xf>
    <xf numFmtId="0" fontId="43" fillId="9" borderId="23" applyNumberFormat="0" applyAlignment="0" applyProtection="0">
      <alignment vertical="center"/>
    </xf>
    <xf numFmtId="0" fontId="43" fillId="9" borderId="23" applyNumberFormat="0" applyAlignment="0" applyProtection="0">
      <alignment vertical="center"/>
    </xf>
    <xf numFmtId="0" fontId="43" fillId="9" borderId="23" applyNumberFormat="0" applyAlignment="0" applyProtection="0">
      <alignment vertical="center"/>
    </xf>
    <xf numFmtId="0" fontId="43" fillId="9" borderId="23" applyNumberFormat="0" applyAlignment="0" applyProtection="0">
      <alignment vertical="center"/>
    </xf>
    <xf numFmtId="0" fontId="43" fillId="9" borderId="23" applyNumberFormat="0" applyAlignment="0" applyProtection="0">
      <alignment vertical="center"/>
    </xf>
    <xf numFmtId="0" fontId="43" fillId="9" borderId="23" applyNumberFormat="0" applyAlignment="0" applyProtection="0">
      <alignment vertical="center"/>
    </xf>
    <xf numFmtId="0" fontId="43" fillId="9" borderId="23" applyNumberFormat="0" applyAlignment="0" applyProtection="0">
      <alignment vertical="center"/>
    </xf>
    <xf numFmtId="0" fontId="43" fillId="9" borderId="23" applyNumberFormat="0" applyAlignment="0" applyProtection="0">
      <alignment vertical="center"/>
    </xf>
    <xf numFmtId="0" fontId="43" fillId="9" borderId="23" applyNumberFormat="0" applyAlignment="0" applyProtection="0">
      <alignment vertical="center"/>
    </xf>
    <xf numFmtId="0" fontId="43" fillId="9" borderId="23" applyNumberFormat="0" applyAlignment="0" applyProtection="0">
      <alignment vertical="center"/>
    </xf>
    <xf numFmtId="0" fontId="43" fillId="9" borderId="23" applyNumberFormat="0" applyAlignment="0" applyProtection="0">
      <alignment vertical="center"/>
    </xf>
    <xf numFmtId="0" fontId="43" fillId="9" borderId="23" applyNumberFormat="0" applyAlignment="0" applyProtection="0">
      <alignment vertical="center"/>
    </xf>
    <xf numFmtId="0" fontId="43" fillId="9" borderId="23" applyNumberFormat="0" applyAlignment="0" applyProtection="0">
      <alignment vertical="center"/>
    </xf>
    <xf numFmtId="0" fontId="43" fillId="9" borderId="23" applyNumberFormat="0" applyAlignment="0" applyProtection="0">
      <alignment vertical="center"/>
    </xf>
    <xf numFmtId="0" fontId="43" fillId="9" borderId="23" applyNumberFormat="0" applyAlignment="0" applyProtection="0">
      <alignment vertical="center"/>
    </xf>
    <xf numFmtId="0" fontId="43" fillId="9" borderId="23" applyNumberFormat="0" applyAlignment="0" applyProtection="0">
      <alignment vertical="center"/>
    </xf>
    <xf numFmtId="0" fontId="43" fillId="9" borderId="23" applyNumberFormat="0" applyAlignment="0" applyProtection="0">
      <alignment vertical="center"/>
    </xf>
    <xf numFmtId="0" fontId="43" fillId="9" borderId="23" applyNumberFormat="0" applyAlignment="0" applyProtection="0">
      <alignment vertical="center"/>
    </xf>
    <xf numFmtId="0" fontId="43" fillId="9" borderId="23" applyNumberFormat="0" applyAlignment="0" applyProtection="0">
      <alignment vertical="center"/>
    </xf>
    <xf numFmtId="0" fontId="43" fillId="9" borderId="23" applyNumberFormat="0" applyAlignment="0" applyProtection="0">
      <alignment vertical="center"/>
    </xf>
    <xf numFmtId="0" fontId="43" fillId="9" borderId="23" applyNumberFormat="0" applyAlignment="0" applyProtection="0">
      <alignment vertical="center"/>
    </xf>
    <xf numFmtId="0" fontId="43" fillId="9" borderId="23" applyNumberFormat="0" applyAlignment="0" applyProtection="0">
      <alignment vertical="center"/>
    </xf>
    <xf numFmtId="0" fontId="43" fillId="9" borderId="23" applyNumberFormat="0" applyAlignment="0" applyProtection="0">
      <alignment vertical="center"/>
    </xf>
    <xf numFmtId="0" fontId="43" fillId="9" borderId="23" applyNumberFormat="0" applyAlignment="0" applyProtection="0">
      <alignment vertical="center"/>
    </xf>
    <xf numFmtId="0" fontId="43" fillId="9" borderId="23" applyNumberFormat="0" applyAlignment="0" applyProtection="0">
      <alignment vertical="center"/>
    </xf>
    <xf numFmtId="0" fontId="43" fillId="9" borderId="23" applyNumberFormat="0" applyAlignment="0" applyProtection="0">
      <alignment vertical="center"/>
    </xf>
    <xf numFmtId="0" fontId="43" fillId="9" borderId="23" applyNumberFormat="0" applyAlignment="0" applyProtection="0">
      <alignment vertical="center"/>
    </xf>
    <xf numFmtId="0" fontId="43" fillId="9" borderId="23" applyNumberFormat="0" applyAlignment="0" applyProtection="0">
      <alignment vertical="center"/>
    </xf>
    <xf numFmtId="0" fontId="43" fillId="9" borderId="23" applyNumberFormat="0" applyAlignment="0" applyProtection="0">
      <alignment vertical="center"/>
    </xf>
    <xf numFmtId="0" fontId="43" fillId="9" borderId="23" applyNumberFormat="0" applyAlignment="0" applyProtection="0">
      <alignment vertical="center"/>
    </xf>
    <xf numFmtId="0" fontId="43" fillId="9" borderId="23" applyNumberFormat="0" applyAlignment="0" applyProtection="0">
      <alignment vertical="center"/>
    </xf>
    <xf numFmtId="0" fontId="43" fillId="9" borderId="23" applyNumberFormat="0" applyAlignment="0" applyProtection="0">
      <alignment vertical="center"/>
    </xf>
    <xf numFmtId="0" fontId="43" fillId="9" borderId="23" applyNumberFormat="0" applyAlignment="0" applyProtection="0">
      <alignment vertical="center"/>
    </xf>
    <xf numFmtId="0" fontId="43" fillId="9" borderId="23" applyNumberFormat="0" applyAlignment="0" applyProtection="0">
      <alignment vertical="center"/>
    </xf>
    <xf numFmtId="0" fontId="43" fillId="9" borderId="23" applyNumberFormat="0" applyAlignment="0" applyProtection="0">
      <alignment vertical="center"/>
    </xf>
    <xf numFmtId="0" fontId="43" fillId="9" borderId="23" applyNumberFormat="0" applyAlignment="0" applyProtection="0">
      <alignment vertical="center"/>
    </xf>
    <xf numFmtId="0" fontId="43" fillId="9" borderId="23" applyNumberFormat="0" applyAlignment="0" applyProtection="0">
      <alignment vertical="center"/>
    </xf>
    <xf numFmtId="0" fontId="43" fillId="9" borderId="23" applyNumberFormat="0" applyAlignment="0" applyProtection="0">
      <alignment vertical="center"/>
    </xf>
    <xf numFmtId="0" fontId="43" fillId="9" borderId="23" applyNumberFormat="0" applyAlignment="0" applyProtection="0">
      <alignment vertical="center"/>
    </xf>
    <xf numFmtId="0" fontId="43" fillId="9" borderId="23" applyNumberFormat="0" applyAlignment="0" applyProtection="0">
      <alignment vertical="center"/>
    </xf>
    <xf numFmtId="0" fontId="43" fillId="9" borderId="23" applyNumberFormat="0" applyAlignment="0" applyProtection="0">
      <alignment vertical="center"/>
    </xf>
    <xf numFmtId="0" fontId="43" fillId="9" borderId="23" applyNumberFormat="0" applyAlignment="0" applyProtection="0">
      <alignment vertical="center"/>
    </xf>
    <xf numFmtId="0" fontId="43" fillId="9" borderId="23" applyNumberFormat="0" applyAlignment="0" applyProtection="0">
      <alignment vertical="center"/>
    </xf>
    <xf numFmtId="0" fontId="43" fillId="9" borderId="23" applyNumberFormat="0" applyAlignment="0" applyProtection="0">
      <alignment vertical="center"/>
    </xf>
    <xf numFmtId="0" fontId="43" fillId="9" borderId="23" applyNumberFormat="0" applyAlignment="0" applyProtection="0">
      <alignment vertical="center"/>
    </xf>
    <xf numFmtId="0" fontId="43" fillId="9" borderId="23" applyNumberFormat="0" applyAlignment="0" applyProtection="0">
      <alignment vertical="center"/>
    </xf>
    <xf numFmtId="0" fontId="43" fillId="9" borderId="23" applyNumberFormat="0" applyAlignment="0" applyProtection="0">
      <alignment vertical="center"/>
    </xf>
    <xf numFmtId="0" fontId="43" fillId="9" borderId="23" applyNumberFormat="0" applyAlignment="0" applyProtection="0">
      <alignment vertical="center"/>
    </xf>
    <xf numFmtId="0" fontId="43" fillId="9" borderId="23" applyNumberFormat="0" applyAlignment="0" applyProtection="0">
      <alignment vertical="center"/>
    </xf>
    <xf numFmtId="0" fontId="43" fillId="9" borderId="23" applyNumberFormat="0" applyAlignment="0" applyProtection="0">
      <alignment vertical="center"/>
    </xf>
    <xf numFmtId="0" fontId="43" fillId="9" borderId="23" applyNumberFormat="0" applyAlignment="0" applyProtection="0">
      <alignment vertical="center"/>
    </xf>
    <xf numFmtId="0" fontId="43" fillId="9" borderId="23" applyNumberFormat="0" applyAlignment="0" applyProtection="0">
      <alignment vertical="center"/>
    </xf>
    <xf numFmtId="0" fontId="43" fillId="9" borderId="23" applyNumberFormat="0" applyAlignment="0" applyProtection="0">
      <alignment vertical="center"/>
    </xf>
    <xf numFmtId="0" fontId="43" fillId="9" borderId="23" applyNumberFormat="0" applyAlignment="0" applyProtection="0">
      <alignment vertical="center"/>
    </xf>
    <xf numFmtId="0" fontId="43" fillId="9" borderId="23" applyNumberFormat="0" applyAlignment="0" applyProtection="0">
      <alignment vertical="center"/>
    </xf>
    <xf numFmtId="0" fontId="43" fillId="9" borderId="23" applyNumberFormat="0" applyAlignment="0" applyProtection="0">
      <alignment vertical="center"/>
    </xf>
    <xf numFmtId="0" fontId="43" fillId="9" borderId="23" applyNumberFormat="0" applyAlignment="0" applyProtection="0">
      <alignment vertical="center"/>
    </xf>
    <xf numFmtId="0" fontId="43" fillId="9" borderId="23" applyNumberFormat="0" applyAlignment="0" applyProtection="0">
      <alignment vertical="center"/>
    </xf>
    <xf numFmtId="0" fontId="43" fillId="9" borderId="23" applyNumberFormat="0" applyAlignment="0" applyProtection="0">
      <alignment vertical="center"/>
    </xf>
    <xf numFmtId="0" fontId="43" fillId="9" borderId="23" applyNumberFormat="0" applyAlignment="0" applyProtection="0">
      <alignment vertical="center"/>
    </xf>
    <xf numFmtId="0" fontId="43" fillId="9" borderId="23" applyNumberFormat="0" applyAlignment="0" applyProtection="0">
      <alignment vertical="center"/>
    </xf>
    <xf numFmtId="0" fontId="43" fillId="9" borderId="23" applyNumberFormat="0" applyAlignment="0" applyProtection="0">
      <alignment vertical="center"/>
    </xf>
    <xf numFmtId="0" fontId="43" fillId="9" borderId="23" applyNumberFormat="0" applyAlignment="0" applyProtection="0">
      <alignment vertical="center"/>
    </xf>
    <xf numFmtId="0" fontId="43" fillId="9" borderId="23" applyNumberFormat="0" applyAlignment="0" applyProtection="0">
      <alignment vertical="center"/>
    </xf>
    <xf numFmtId="0" fontId="43" fillId="9" borderId="23" applyNumberFormat="0" applyAlignment="0" applyProtection="0">
      <alignment vertical="center"/>
    </xf>
    <xf numFmtId="0" fontId="43" fillId="9" borderId="23" applyNumberFormat="0" applyAlignment="0" applyProtection="0">
      <alignment vertical="center"/>
    </xf>
    <xf numFmtId="0" fontId="43" fillId="9" borderId="23" applyNumberFormat="0" applyAlignment="0" applyProtection="0">
      <alignment vertical="center"/>
    </xf>
    <xf numFmtId="0" fontId="43" fillId="9" borderId="23" applyNumberFormat="0" applyAlignment="0" applyProtection="0">
      <alignment vertical="center"/>
    </xf>
    <xf numFmtId="0" fontId="43" fillId="9" borderId="23" applyNumberFormat="0" applyAlignment="0" applyProtection="0">
      <alignment vertical="center"/>
    </xf>
    <xf numFmtId="0" fontId="43" fillId="9" borderId="23" applyNumberFormat="0" applyAlignment="0" applyProtection="0">
      <alignment vertical="center"/>
    </xf>
    <xf numFmtId="0" fontId="43" fillId="9" borderId="23" applyNumberFormat="0" applyAlignment="0" applyProtection="0">
      <alignment vertical="center"/>
    </xf>
    <xf numFmtId="0" fontId="43" fillId="9" borderId="23" applyNumberFormat="0" applyAlignment="0" applyProtection="0">
      <alignment vertical="center"/>
    </xf>
    <xf numFmtId="0" fontId="43" fillId="9" borderId="23" applyNumberFormat="0" applyAlignment="0" applyProtection="0">
      <alignment vertical="center"/>
    </xf>
    <xf numFmtId="0" fontId="43" fillId="9" borderId="23" applyNumberFormat="0" applyAlignment="0" applyProtection="0">
      <alignment vertical="center"/>
    </xf>
    <xf numFmtId="0" fontId="43" fillId="9" borderId="23" applyNumberFormat="0" applyAlignment="0" applyProtection="0">
      <alignment vertical="center"/>
    </xf>
    <xf numFmtId="0" fontId="43" fillId="9" borderId="23" applyNumberFormat="0" applyAlignment="0" applyProtection="0">
      <alignment vertical="center"/>
    </xf>
    <xf numFmtId="0" fontId="43" fillId="9" borderId="23" applyNumberFormat="0" applyAlignment="0" applyProtection="0">
      <alignment vertical="center"/>
    </xf>
    <xf numFmtId="0" fontId="43" fillId="9" borderId="23" applyNumberFormat="0" applyAlignment="0" applyProtection="0">
      <alignment vertical="center"/>
    </xf>
    <xf numFmtId="0" fontId="43" fillId="9" borderId="23" applyNumberFormat="0" applyAlignment="0" applyProtection="0">
      <alignment vertical="center"/>
    </xf>
    <xf numFmtId="0" fontId="43" fillId="9" borderId="23" applyNumberFormat="0" applyAlignment="0" applyProtection="0">
      <alignment vertical="center"/>
    </xf>
    <xf numFmtId="0" fontId="43" fillId="9" borderId="23" applyNumberFormat="0" applyAlignment="0" applyProtection="0">
      <alignment vertical="center"/>
    </xf>
    <xf numFmtId="0" fontId="43" fillId="9" borderId="23" applyNumberFormat="0" applyAlignment="0" applyProtection="0">
      <alignment vertical="center"/>
    </xf>
    <xf numFmtId="0" fontId="43" fillId="9" borderId="23" applyNumberFormat="0" applyAlignment="0" applyProtection="0">
      <alignment vertical="center"/>
    </xf>
    <xf numFmtId="0" fontId="43" fillId="9" borderId="23" applyNumberFormat="0" applyAlignment="0" applyProtection="0">
      <alignment vertical="center"/>
    </xf>
    <xf numFmtId="0" fontId="43" fillId="9" borderId="23" applyNumberFormat="0" applyAlignment="0" applyProtection="0">
      <alignment vertical="center"/>
    </xf>
    <xf numFmtId="0" fontId="43" fillId="9" borderId="23" applyNumberFormat="0" applyAlignment="0" applyProtection="0">
      <alignment vertical="center"/>
    </xf>
    <xf numFmtId="0" fontId="43" fillId="9" borderId="23" applyNumberFormat="0" applyAlignment="0" applyProtection="0">
      <alignment vertical="center"/>
    </xf>
    <xf numFmtId="0" fontId="43" fillId="9" borderId="23" applyNumberFormat="0" applyAlignment="0" applyProtection="0">
      <alignment vertical="center"/>
    </xf>
    <xf numFmtId="0" fontId="43" fillId="9" borderId="23" applyNumberFormat="0" applyAlignment="0" applyProtection="0">
      <alignment vertical="center"/>
    </xf>
    <xf numFmtId="0" fontId="43" fillId="9" borderId="23" applyNumberFormat="0" applyAlignment="0" applyProtection="0">
      <alignment vertical="center"/>
    </xf>
    <xf numFmtId="0" fontId="43" fillId="9" borderId="23" applyNumberFormat="0" applyAlignment="0" applyProtection="0">
      <alignment vertical="center"/>
    </xf>
    <xf numFmtId="0" fontId="43" fillId="9" borderId="23" applyNumberFormat="0" applyAlignment="0" applyProtection="0">
      <alignment vertical="center"/>
    </xf>
    <xf numFmtId="0" fontId="43" fillId="9" borderId="23" applyNumberFormat="0" applyAlignment="0" applyProtection="0">
      <alignment vertical="center"/>
    </xf>
    <xf numFmtId="0" fontId="43" fillId="9" borderId="23" applyNumberFormat="0" applyAlignment="0" applyProtection="0">
      <alignment vertical="center"/>
    </xf>
    <xf numFmtId="0" fontId="43" fillId="9" borderId="23" applyNumberFormat="0" applyAlignment="0" applyProtection="0">
      <alignment vertical="center"/>
    </xf>
    <xf numFmtId="0" fontId="43" fillId="9" borderId="23" applyNumberFormat="0" applyAlignment="0" applyProtection="0">
      <alignment vertical="center"/>
    </xf>
    <xf numFmtId="0" fontId="43" fillId="9" borderId="23" applyNumberFormat="0" applyAlignment="0" applyProtection="0">
      <alignment vertical="center"/>
    </xf>
    <xf numFmtId="0" fontId="43" fillId="9" borderId="23" applyNumberFormat="0" applyAlignment="0" applyProtection="0">
      <alignment vertical="center"/>
    </xf>
    <xf numFmtId="0" fontId="43" fillId="9" borderId="23" applyNumberFormat="0" applyAlignment="0" applyProtection="0">
      <alignment vertical="center"/>
    </xf>
    <xf numFmtId="0" fontId="43" fillId="9" borderId="23" applyNumberFormat="0" applyAlignment="0" applyProtection="0">
      <alignment vertical="center"/>
    </xf>
    <xf numFmtId="0" fontId="43" fillId="9" borderId="23" applyNumberFormat="0" applyAlignment="0" applyProtection="0">
      <alignment vertical="center"/>
    </xf>
    <xf numFmtId="0" fontId="43" fillId="9" borderId="23" applyNumberFormat="0" applyAlignment="0" applyProtection="0">
      <alignment vertical="center"/>
    </xf>
    <xf numFmtId="0" fontId="43" fillId="9" borderId="23" applyNumberFormat="0" applyAlignment="0" applyProtection="0">
      <alignment vertical="center"/>
    </xf>
    <xf numFmtId="0" fontId="43" fillId="9" borderId="23" applyNumberFormat="0" applyAlignment="0" applyProtection="0">
      <alignment vertical="center"/>
    </xf>
    <xf numFmtId="0" fontId="43" fillId="9" borderId="23" applyNumberFormat="0" applyAlignment="0" applyProtection="0">
      <alignment vertical="center"/>
    </xf>
    <xf numFmtId="0" fontId="43" fillId="9" borderId="23" applyNumberFormat="0" applyAlignment="0" applyProtection="0">
      <alignment vertical="center"/>
    </xf>
    <xf numFmtId="0" fontId="43" fillId="9" borderId="23" applyNumberFormat="0" applyAlignment="0" applyProtection="0">
      <alignment vertical="center"/>
    </xf>
    <xf numFmtId="0" fontId="43" fillId="9" borderId="23" applyNumberFormat="0" applyAlignment="0" applyProtection="0">
      <alignment vertical="center"/>
    </xf>
    <xf numFmtId="0" fontId="43" fillId="9" borderId="23" applyNumberFormat="0" applyAlignment="0" applyProtection="0">
      <alignment vertical="center"/>
    </xf>
    <xf numFmtId="0" fontId="43" fillId="9" borderId="23" applyNumberFormat="0" applyAlignment="0" applyProtection="0">
      <alignment vertical="center"/>
    </xf>
    <xf numFmtId="0" fontId="43" fillId="9" borderId="23" applyNumberFormat="0" applyAlignment="0" applyProtection="0">
      <alignment vertical="center"/>
    </xf>
    <xf numFmtId="0" fontId="43" fillId="9" borderId="23" applyNumberFormat="0" applyAlignment="0" applyProtection="0">
      <alignment vertical="center"/>
    </xf>
    <xf numFmtId="0" fontId="43" fillId="9" borderId="23" applyNumberFormat="0" applyAlignment="0" applyProtection="0">
      <alignment vertical="center"/>
    </xf>
    <xf numFmtId="0" fontId="43" fillId="9" borderId="23" applyNumberFormat="0" applyAlignment="0" applyProtection="0">
      <alignment vertical="center"/>
    </xf>
    <xf numFmtId="0" fontId="43" fillId="9" borderId="23" applyNumberFormat="0" applyAlignment="0" applyProtection="0">
      <alignment vertical="center"/>
    </xf>
    <xf numFmtId="0" fontId="43" fillId="9" borderId="23" applyNumberFormat="0" applyAlignment="0" applyProtection="0">
      <alignment vertical="center"/>
    </xf>
    <xf numFmtId="0" fontId="43" fillId="9" borderId="23" applyNumberFormat="0" applyAlignment="0" applyProtection="0">
      <alignment vertical="center"/>
    </xf>
    <xf numFmtId="0" fontId="43" fillId="9" borderId="23" applyNumberFormat="0" applyAlignment="0" applyProtection="0">
      <alignment vertical="center"/>
    </xf>
    <xf numFmtId="0" fontId="43" fillId="9" borderId="23" applyNumberFormat="0" applyAlignment="0" applyProtection="0">
      <alignment vertical="center"/>
    </xf>
    <xf numFmtId="0" fontId="43" fillId="9" borderId="23" applyNumberFormat="0" applyAlignment="0" applyProtection="0">
      <alignment vertical="center"/>
    </xf>
    <xf numFmtId="0" fontId="43" fillId="9" borderId="23" applyNumberFormat="0" applyAlignment="0" applyProtection="0">
      <alignment vertical="center"/>
    </xf>
    <xf numFmtId="0" fontId="43" fillId="9" borderId="23" applyNumberFormat="0" applyAlignment="0" applyProtection="0">
      <alignment vertical="center"/>
    </xf>
    <xf numFmtId="0" fontId="43" fillId="9" borderId="23" applyNumberFormat="0" applyAlignment="0" applyProtection="0">
      <alignment vertical="center"/>
    </xf>
    <xf numFmtId="0" fontId="43" fillId="9" borderId="23" applyNumberFormat="0" applyAlignment="0" applyProtection="0">
      <alignment vertical="center"/>
    </xf>
    <xf numFmtId="0" fontId="43" fillId="9" borderId="23" applyNumberFormat="0" applyAlignment="0" applyProtection="0">
      <alignment vertical="center"/>
    </xf>
    <xf numFmtId="0" fontId="43" fillId="9" borderId="23" applyNumberFormat="0" applyAlignment="0" applyProtection="0">
      <alignment vertical="center"/>
    </xf>
    <xf numFmtId="0" fontId="43" fillId="9" borderId="23" applyNumberFormat="0" applyAlignment="0" applyProtection="0">
      <alignment vertical="center"/>
    </xf>
    <xf numFmtId="0" fontId="43" fillId="9" borderId="23" applyNumberFormat="0" applyAlignment="0" applyProtection="0">
      <alignment vertical="center"/>
    </xf>
    <xf numFmtId="0" fontId="43" fillId="9" borderId="23" applyNumberFormat="0" applyAlignment="0" applyProtection="0">
      <alignment vertical="center"/>
    </xf>
    <xf numFmtId="0" fontId="43" fillId="9" borderId="23" applyNumberFormat="0" applyAlignment="0" applyProtection="0">
      <alignment vertical="center"/>
    </xf>
    <xf numFmtId="0" fontId="43" fillId="9" borderId="23" applyNumberFormat="0" applyAlignment="0" applyProtection="0">
      <alignment vertical="center"/>
    </xf>
    <xf numFmtId="0" fontId="43" fillId="9" borderId="23" applyNumberFormat="0" applyAlignment="0" applyProtection="0">
      <alignment vertical="center"/>
    </xf>
    <xf numFmtId="0" fontId="43" fillId="9" borderId="23" applyNumberFormat="0" applyAlignment="0" applyProtection="0">
      <alignment vertical="center"/>
    </xf>
    <xf numFmtId="0" fontId="43" fillId="9" borderId="23" applyNumberFormat="0" applyAlignment="0" applyProtection="0">
      <alignment vertical="center"/>
    </xf>
    <xf numFmtId="0" fontId="43" fillId="9" borderId="23" applyNumberFormat="0" applyAlignment="0" applyProtection="0">
      <alignment vertical="center"/>
    </xf>
    <xf numFmtId="0" fontId="43" fillId="9" borderId="23" applyNumberFormat="0" applyAlignment="0" applyProtection="0">
      <alignment vertical="center"/>
    </xf>
    <xf numFmtId="0" fontId="43" fillId="9" borderId="23" applyNumberFormat="0" applyAlignment="0" applyProtection="0">
      <alignment vertical="center"/>
    </xf>
    <xf numFmtId="0" fontId="43" fillId="9" borderId="23" applyNumberFormat="0" applyAlignment="0" applyProtection="0">
      <alignment vertical="center"/>
    </xf>
    <xf numFmtId="0" fontId="43" fillId="9" borderId="23" applyNumberFormat="0" applyAlignment="0" applyProtection="0">
      <alignment vertical="center"/>
    </xf>
    <xf numFmtId="0" fontId="43" fillId="9" borderId="23" applyNumberFormat="0" applyAlignment="0" applyProtection="0">
      <alignment vertical="center"/>
    </xf>
    <xf numFmtId="0" fontId="43" fillId="9" borderId="23" applyNumberFormat="0" applyAlignment="0" applyProtection="0">
      <alignment vertical="center"/>
    </xf>
    <xf numFmtId="0" fontId="43" fillId="9" borderId="23" applyNumberFormat="0" applyAlignment="0" applyProtection="0">
      <alignment vertical="center"/>
    </xf>
    <xf numFmtId="0" fontId="43" fillId="9" borderId="23" applyNumberFormat="0" applyAlignment="0" applyProtection="0">
      <alignment vertical="center"/>
    </xf>
    <xf numFmtId="0" fontId="43" fillId="9" borderId="23" applyNumberFormat="0" applyAlignment="0" applyProtection="0">
      <alignment vertical="center"/>
    </xf>
    <xf numFmtId="0" fontId="43" fillId="9" borderId="23" applyNumberFormat="0" applyAlignment="0" applyProtection="0">
      <alignment vertical="center"/>
    </xf>
    <xf numFmtId="0" fontId="43" fillId="9" borderId="23" applyNumberFormat="0" applyAlignment="0" applyProtection="0">
      <alignment vertical="center"/>
    </xf>
    <xf numFmtId="0" fontId="43" fillId="9" borderId="23" applyNumberFormat="0" applyAlignment="0" applyProtection="0">
      <alignment vertical="center"/>
    </xf>
    <xf numFmtId="0" fontId="43" fillId="9" borderId="23" applyNumberFormat="0" applyAlignment="0" applyProtection="0">
      <alignment vertical="center"/>
    </xf>
    <xf numFmtId="0" fontId="43" fillId="9" borderId="23" applyNumberFormat="0" applyAlignment="0" applyProtection="0">
      <alignment vertical="center"/>
    </xf>
    <xf numFmtId="0" fontId="43" fillId="9" borderId="23" applyNumberFormat="0" applyAlignment="0" applyProtection="0">
      <alignment vertical="center"/>
    </xf>
    <xf numFmtId="0" fontId="43" fillId="9" borderId="23" applyNumberFormat="0" applyAlignment="0" applyProtection="0">
      <alignment vertical="center"/>
    </xf>
    <xf numFmtId="0" fontId="43" fillId="9" borderId="23" applyNumberFormat="0" applyAlignment="0" applyProtection="0">
      <alignment vertical="center"/>
    </xf>
    <xf numFmtId="0" fontId="43" fillId="9" borderId="23" applyNumberFormat="0" applyAlignment="0" applyProtection="0">
      <alignment vertical="center"/>
    </xf>
    <xf numFmtId="0" fontId="43" fillId="9" borderId="23" applyNumberFormat="0" applyAlignment="0" applyProtection="0">
      <alignment vertical="center"/>
    </xf>
    <xf numFmtId="0" fontId="43" fillId="9" borderId="23" applyNumberFormat="0" applyAlignment="0" applyProtection="0">
      <alignment vertical="center"/>
    </xf>
    <xf numFmtId="0" fontId="43" fillId="9" borderId="23" applyNumberFormat="0" applyAlignment="0" applyProtection="0">
      <alignment vertical="center"/>
    </xf>
    <xf numFmtId="0" fontId="43" fillId="9" borderId="23" applyNumberFormat="0" applyAlignment="0" applyProtection="0">
      <alignment vertical="center"/>
    </xf>
    <xf numFmtId="0" fontId="43" fillId="9" borderId="23" applyNumberFormat="0" applyAlignment="0" applyProtection="0">
      <alignment vertical="center"/>
    </xf>
    <xf numFmtId="0" fontId="43" fillId="9" borderId="23" applyNumberFormat="0" applyAlignment="0" applyProtection="0">
      <alignment vertical="center"/>
    </xf>
    <xf numFmtId="0" fontId="43" fillId="9" borderId="23" applyNumberFormat="0" applyAlignment="0" applyProtection="0">
      <alignment vertical="center"/>
    </xf>
    <xf numFmtId="0" fontId="43" fillId="9" borderId="23" applyNumberFormat="0" applyAlignment="0" applyProtection="0">
      <alignment vertical="center"/>
    </xf>
    <xf numFmtId="0" fontId="43" fillId="9" borderId="23" applyNumberFormat="0" applyAlignment="0" applyProtection="0">
      <alignment vertical="center"/>
    </xf>
    <xf numFmtId="0" fontId="43" fillId="9" borderId="23" applyNumberFormat="0" applyAlignment="0" applyProtection="0">
      <alignment vertical="center"/>
    </xf>
    <xf numFmtId="0" fontId="43" fillId="9" borderId="23" applyNumberFormat="0" applyAlignment="0" applyProtection="0">
      <alignment vertical="center"/>
    </xf>
    <xf numFmtId="0" fontId="43" fillId="9" borderId="23" applyNumberFormat="0" applyAlignment="0" applyProtection="0">
      <alignment vertical="center"/>
    </xf>
    <xf numFmtId="0" fontId="43" fillId="9" borderId="23" applyNumberFormat="0" applyAlignment="0" applyProtection="0">
      <alignment vertical="center"/>
    </xf>
    <xf numFmtId="0" fontId="43" fillId="9" borderId="23" applyNumberFormat="0" applyAlignment="0" applyProtection="0">
      <alignment vertical="center"/>
    </xf>
    <xf numFmtId="0" fontId="43" fillId="9" borderId="23" applyNumberFormat="0" applyAlignment="0" applyProtection="0">
      <alignment vertical="center"/>
    </xf>
    <xf numFmtId="0" fontId="43" fillId="9" borderId="23" applyNumberFormat="0" applyAlignment="0" applyProtection="0">
      <alignment vertical="center"/>
    </xf>
    <xf numFmtId="0" fontId="43" fillId="9" borderId="23" applyNumberFormat="0" applyAlignment="0" applyProtection="0">
      <alignment vertical="center"/>
    </xf>
    <xf numFmtId="0" fontId="43" fillId="9" borderId="23" applyNumberFormat="0" applyAlignment="0" applyProtection="0">
      <alignment vertical="center"/>
    </xf>
    <xf numFmtId="0" fontId="43" fillId="9" borderId="23" applyNumberFormat="0" applyAlignment="0" applyProtection="0">
      <alignment vertical="center"/>
    </xf>
    <xf numFmtId="0" fontId="43" fillId="9" borderId="23" applyNumberFormat="0" applyAlignment="0" applyProtection="0">
      <alignment vertical="center"/>
    </xf>
    <xf numFmtId="0" fontId="43" fillId="9" borderId="23" applyNumberFormat="0" applyAlignment="0" applyProtection="0">
      <alignment vertical="center"/>
    </xf>
    <xf numFmtId="0" fontId="43" fillId="9" borderId="23" applyNumberFormat="0" applyAlignment="0" applyProtection="0">
      <alignment vertical="center"/>
    </xf>
    <xf numFmtId="0" fontId="43" fillId="9" borderId="23" applyNumberFormat="0" applyAlignment="0" applyProtection="0">
      <alignment vertical="center"/>
    </xf>
    <xf numFmtId="0" fontId="43" fillId="9" borderId="23" applyNumberFormat="0" applyAlignment="0" applyProtection="0">
      <alignment vertical="center"/>
    </xf>
    <xf numFmtId="0" fontId="43" fillId="9" borderId="23" applyNumberFormat="0" applyAlignment="0" applyProtection="0">
      <alignment vertical="center"/>
    </xf>
    <xf numFmtId="0" fontId="43" fillId="9" borderId="23" applyNumberFormat="0" applyAlignment="0" applyProtection="0">
      <alignment vertical="center"/>
    </xf>
    <xf numFmtId="0" fontId="43" fillId="9" borderId="23" applyNumberFormat="0" applyAlignment="0" applyProtection="0">
      <alignment vertical="center"/>
    </xf>
    <xf numFmtId="0" fontId="43" fillId="9" borderId="23" applyNumberFormat="0" applyAlignment="0" applyProtection="0">
      <alignment vertical="center"/>
    </xf>
    <xf numFmtId="0" fontId="43" fillId="9" borderId="23" applyNumberFormat="0" applyAlignment="0" applyProtection="0">
      <alignment vertical="center"/>
    </xf>
    <xf numFmtId="0" fontId="43" fillId="9" borderId="23" applyNumberFormat="0" applyAlignment="0" applyProtection="0">
      <alignment vertical="center"/>
    </xf>
    <xf numFmtId="0" fontId="43" fillId="9" borderId="23" applyNumberFormat="0" applyAlignment="0" applyProtection="0">
      <alignment vertical="center"/>
    </xf>
    <xf numFmtId="0" fontId="43" fillId="9" borderId="23" applyNumberFormat="0" applyAlignment="0" applyProtection="0">
      <alignment vertical="center"/>
    </xf>
    <xf numFmtId="0" fontId="43" fillId="9" borderId="23" applyNumberFormat="0" applyAlignment="0" applyProtection="0">
      <alignment vertical="center"/>
    </xf>
    <xf numFmtId="0" fontId="43" fillId="9" borderId="23" applyNumberFormat="0" applyAlignment="0" applyProtection="0">
      <alignment vertical="center"/>
    </xf>
    <xf numFmtId="0" fontId="43" fillId="9" borderId="23" applyNumberFormat="0" applyAlignment="0" applyProtection="0">
      <alignment vertical="center"/>
    </xf>
    <xf numFmtId="0" fontId="43" fillId="9" borderId="23" applyNumberFormat="0" applyAlignment="0" applyProtection="0">
      <alignment vertical="center"/>
    </xf>
    <xf numFmtId="0" fontId="43" fillId="9" borderId="23" applyNumberFormat="0" applyAlignment="0" applyProtection="0">
      <alignment vertical="center"/>
    </xf>
    <xf numFmtId="0" fontId="43" fillId="9" borderId="23" applyNumberFormat="0" applyAlignment="0" applyProtection="0">
      <alignment vertical="center"/>
    </xf>
    <xf numFmtId="0" fontId="43" fillId="9" borderId="23" applyNumberFormat="0" applyAlignment="0" applyProtection="0">
      <alignment vertical="center"/>
    </xf>
    <xf numFmtId="0" fontId="43" fillId="9" borderId="23" applyNumberFormat="0" applyAlignment="0" applyProtection="0">
      <alignment vertical="center"/>
    </xf>
    <xf numFmtId="0" fontId="43" fillId="9" borderId="23" applyNumberFormat="0" applyAlignment="0" applyProtection="0">
      <alignment vertical="center"/>
    </xf>
    <xf numFmtId="0" fontId="43" fillId="9" borderId="23" applyNumberFormat="0" applyAlignment="0" applyProtection="0">
      <alignment vertical="center"/>
    </xf>
    <xf numFmtId="0" fontId="43" fillId="9" borderId="23" applyNumberFormat="0" applyAlignment="0" applyProtection="0">
      <alignment vertical="center"/>
    </xf>
    <xf numFmtId="0" fontId="43" fillId="9" borderId="23" applyNumberFormat="0" applyAlignment="0" applyProtection="0">
      <alignment vertical="center"/>
    </xf>
    <xf numFmtId="0" fontId="43" fillId="9" borderId="23" applyNumberFormat="0" applyAlignment="0" applyProtection="0">
      <alignment vertical="center"/>
    </xf>
    <xf numFmtId="0" fontId="43" fillId="9" borderId="23" applyNumberFormat="0" applyAlignment="0" applyProtection="0">
      <alignment vertical="center"/>
    </xf>
    <xf numFmtId="0" fontId="43" fillId="9" borderId="23" applyNumberFormat="0" applyAlignment="0" applyProtection="0">
      <alignment vertical="center"/>
    </xf>
    <xf numFmtId="0" fontId="43" fillId="9" borderId="23" applyNumberFormat="0" applyAlignment="0" applyProtection="0">
      <alignment vertical="center"/>
    </xf>
    <xf numFmtId="0" fontId="43" fillId="9" borderId="23" applyNumberFormat="0" applyAlignment="0" applyProtection="0">
      <alignment vertical="center"/>
    </xf>
    <xf numFmtId="0" fontId="43" fillId="9" borderId="23" applyNumberFormat="0" applyAlignment="0" applyProtection="0">
      <alignment vertical="center"/>
    </xf>
    <xf numFmtId="0" fontId="43" fillId="9" borderId="23" applyNumberFormat="0" applyAlignment="0" applyProtection="0">
      <alignment vertical="center"/>
    </xf>
    <xf numFmtId="0" fontId="43" fillId="9" borderId="23" applyNumberFormat="0" applyAlignment="0" applyProtection="0">
      <alignment vertical="center"/>
    </xf>
    <xf numFmtId="0" fontId="43" fillId="9" borderId="23" applyNumberFormat="0" applyAlignment="0" applyProtection="0">
      <alignment vertical="center"/>
    </xf>
    <xf numFmtId="0" fontId="43" fillId="9" borderId="23" applyNumberFormat="0" applyAlignment="0" applyProtection="0">
      <alignment vertical="center"/>
    </xf>
    <xf numFmtId="0" fontId="43" fillId="9" borderId="23" applyNumberFormat="0" applyAlignment="0" applyProtection="0">
      <alignment vertical="center"/>
    </xf>
    <xf numFmtId="0" fontId="43" fillId="9" borderId="23" applyNumberFormat="0" applyAlignment="0" applyProtection="0">
      <alignment vertical="center"/>
    </xf>
    <xf numFmtId="0" fontId="43" fillId="9" borderId="23" applyNumberFormat="0" applyAlignment="0" applyProtection="0">
      <alignment vertical="center"/>
    </xf>
    <xf numFmtId="0" fontId="43" fillId="9" borderId="23" applyNumberFormat="0" applyAlignment="0" applyProtection="0">
      <alignment vertical="center"/>
    </xf>
    <xf numFmtId="0" fontId="43" fillId="9" borderId="23" applyNumberFormat="0" applyAlignment="0" applyProtection="0">
      <alignment vertical="center"/>
    </xf>
    <xf numFmtId="0" fontId="43" fillId="9" borderId="23" applyNumberFormat="0" applyAlignment="0" applyProtection="0">
      <alignment vertical="center"/>
    </xf>
    <xf numFmtId="0" fontId="43" fillId="9" borderId="23" applyNumberFormat="0" applyAlignment="0" applyProtection="0">
      <alignment vertical="center"/>
    </xf>
    <xf numFmtId="0" fontId="43" fillId="9" borderId="23" applyNumberFormat="0" applyAlignment="0" applyProtection="0">
      <alignment vertical="center"/>
    </xf>
    <xf numFmtId="0" fontId="43" fillId="9" borderId="23" applyNumberFormat="0" applyAlignment="0" applyProtection="0">
      <alignment vertical="center"/>
    </xf>
    <xf numFmtId="0" fontId="43" fillId="9" borderId="23" applyNumberFormat="0" applyAlignment="0" applyProtection="0">
      <alignment vertical="center"/>
    </xf>
    <xf numFmtId="0" fontId="43" fillId="9" borderId="23" applyNumberFormat="0" applyAlignment="0" applyProtection="0">
      <alignment vertical="center"/>
    </xf>
    <xf numFmtId="0" fontId="43" fillId="9" borderId="23" applyNumberFormat="0" applyAlignment="0" applyProtection="0">
      <alignment vertical="center"/>
    </xf>
    <xf numFmtId="0" fontId="43" fillId="9" borderId="23" applyNumberFormat="0" applyAlignment="0" applyProtection="0">
      <alignment vertical="center"/>
    </xf>
    <xf numFmtId="0" fontId="43" fillId="9" borderId="23" applyNumberFormat="0" applyAlignment="0" applyProtection="0">
      <alignment vertical="center"/>
    </xf>
    <xf numFmtId="0" fontId="43" fillId="9" borderId="23" applyNumberFormat="0" applyAlignment="0" applyProtection="0">
      <alignment vertical="center"/>
    </xf>
    <xf numFmtId="0" fontId="43" fillId="9" borderId="23" applyNumberFormat="0" applyAlignment="0" applyProtection="0">
      <alignment vertical="center"/>
    </xf>
    <xf numFmtId="0" fontId="162" fillId="9" borderId="23" applyNumberFormat="0" applyAlignment="0" applyProtection="0">
      <alignment vertical="center"/>
    </xf>
    <xf numFmtId="0" fontId="162" fillId="9" borderId="23" applyNumberFormat="0" applyAlignment="0" applyProtection="0">
      <alignment vertical="center"/>
    </xf>
    <xf numFmtId="0" fontId="162" fillId="9" borderId="23" applyNumberFormat="0" applyAlignment="0" applyProtection="0">
      <alignment vertical="center"/>
    </xf>
    <xf numFmtId="0" fontId="162" fillId="9" borderId="23" applyNumberFormat="0" applyAlignment="0" applyProtection="0">
      <alignment vertical="center"/>
    </xf>
    <xf numFmtId="0" fontId="162" fillId="9" borderId="23" applyNumberFormat="0" applyAlignment="0" applyProtection="0">
      <alignment vertical="center"/>
    </xf>
    <xf numFmtId="0" fontId="162" fillId="9" borderId="23" applyNumberFormat="0" applyAlignment="0" applyProtection="0">
      <alignment vertical="center"/>
    </xf>
    <xf numFmtId="0" fontId="162" fillId="9" borderId="23" applyNumberFormat="0" applyAlignment="0" applyProtection="0">
      <alignment vertical="center"/>
    </xf>
    <xf numFmtId="0" fontId="162" fillId="9" borderId="23" applyNumberFormat="0" applyAlignment="0" applyProtection="0">
      <alignment vertical="center"/>
    </xf>
    <xf numFmtId="0" fontId="162" fillId="9" borderId="23" applyNumberFormat="0" applyAlignment="0" applyProtection="0">
      <alignment vertical="center"/>
    </xf>
    <xf numFmtId="0" fontId="162" fillId="9" borderId="23" applyNumberFormat="0" applyAlignment="0" applyProtection="0">
      <alignment vertical="center"/>
    </xf>
    <xf numFmtId="0" fontId="162" fillId="9" borderId="23" applyNumberFormat="0" applyAlignment="0" applyProtection="0">
      <alignment vertical="center"/>
    </xf>
    <xf numFmtId="0" fontId="162" fillId="9" borderId="23" applyNumberFormat="0" applyAlignment="0" applyProtection="0">
      <alignment vertical="center"/>
    </xf>
    <xf numFmtId="0" fontId="162" fillId="9" borderId="23" applyNumberFormat="0" applyAlignment="0" applyProtection="0">
      <alignment vertical="center"/>
    </xf>
    <xf numFmtId="0" fontId="162" fillId="9" borderId="23" applyNumberFormat="0" applyAlignment="0" applyProtection="0">
      <alignment vertical="center"/>
    </xf>
    <xf numFmtId="0" fontId="220" fillId="69" borderId="196" applyNumberFormat="0" applyAlignment="0" applyProtection="0">
      <alignment vertical="center"/>
    </xf>
    <xf numFmtId="0" fontId="162" fillId="9" borderId="23" applyNumberFormat="0" applyAlignment="0" applyProtection="0">
      <alignment vertical="center"/>
    </xf>
    <xf numFmtId="0" fontId="162" fillId="9" borderId="23" applyNumberFormat="0" applyAlignment="0" applyProtection="0">
      <alignment vertical="center"/>
    </xf>
    <xf numFmtId="0" fontId="162" fillId="9" borderId="23" applyNumberFormat="0" applyAlignment="0" applyProtection="0">
      <alignment vertical="center"/>
    </xf>
    <xf numFmtId="0" fontId="162" fillId="9" borderId="23" applyNumberFormat="0" applyAlignment="0" applyProtection="0">
      <alignment vertical="center"/>
    </xf>
    <xf numFmtId="0" fontId="162" fillId="9" borderId="23" applyNumberFormat="0" applyAlignment="0" applyProtection="0">
      <alignment vertical="center"/>
    </xf>
    <xf numFmtId="0" fontId="162" fillId="9" borderId="23" applyNumberFormat="0" applyAlignment="0" applyProtection="0">
      <alignment vertical="center"/>
    </xf>
    <xf numFmtId="0" fontId="162" fillId="9" borderId="23" applyNumberFormat="0" applyAlignment="0" applyProtection="0">
      <alignment vertical="center"/>
    </xf>
    <xf numFmtId="0" fontId="162" fillId="9" borderId="23" applyNumberFormat="0" applyAlignment="0" applyProtection="0">
      <alignment vertical="center"/>
    </xf>
    <xf numFmtId="0" fontId="162" fillId="9" borderId="23" applyNumberFormat="0" applyAlignment="0" applyProtection="0">
      <alignment vertical="center"/>
    </xf>
    <xf numFmtId="0" fontId="162" fillId="9" borderId="23" applyNumberFormat="0" applyAlignment="0" applyProtection="0">
      <alignment vertical="center"/>
    </xf>
    <xf numFmtId="0" fontId="162" fillId="9" borderId="23" applyNumberFormat="0" applyAlignment="0" applyProtection="0">
      <alignment vertical="center"/>
    </xf>
    <xf numFmtId="0" fontId="162" fillId="9" borderId="23" applyNumberFormat="0" applyAlignment="0" applyProtection="0">
      <alignment vertical="center"/>
    </xf>
    <xf numFmtId="0" fontId="162" fillId="9" borderId="23" applyNumberFormat="0" applyAlignment="0" applyProtection="0">
      <alignment vertical="center"/>
    </xf>
    <xf numFmtId="0" fontId="162" fillId="9" borderId="23" applyNumberFormat="0" applyAlignment="0" applyProtection="0">
      <alignment vertical="center"/>
    </xf>
    <xf numFmtId="0" fontId="162" fillId="9" borderId="23" applyNumberFormat="0" applyAlignment="0" applyProtection="0">
      <alignment vertical="center"/>
    </xf>
    <xf numFmtId="0" fontId="162" fillId="9" borderId="23" applyNumberFormat="0" applyAlignment="0" applyProtection="0">
      <alignment vertical="center"/>
    </xf>
    <xf numFmtId="0" fontId="162" fillId="9" borderId="23" applyNumberFormat="0" applyAlignment="0" applyProtection="0">
      <alignment vertical="center"/>
    </xf>
    <xf numFmtId="0" fontId="162" fillId="9" borderId="23" applyNumberFormat="0" applyAlignment="0" applyProtection="0">
      <alignment vertical="center"/>
    </xf>
    <xf numFmtId="0" fontId="162" fillId="9" borderId="23" applyNumberFormat="0" applyAlignment="0" applyProtection="0">
      <alignment vertical="center"/>
    </xf>
    <xf numFmtId="0" fontId="162" fillId="9" borderId="23" applyNumberFormat="0" applyAlignment="0" applyProtection="0">
      <alignment vertical="center"/>
    </xf>
    <xf numFmtId="0" fontId="162" fillId="9" borderId="23" applyNumberFormat="0" applyAlignment="0" applyProtection="0">
      <alignment vertical="center"/>
    </xf>
    <xf numFmtId="0" fontId="162" fillId="9" borderId="23" applyNumberFormat="0" applyAlignment="0" applyProtection="0">
      <alignment vertical="center"/>
    </xf>
    <xf numFmtId="0" fontId="162" fillId="9" borderId="23" applyNumberFormat="0" applyAlignment="0" applyProtection="0">
      <alignment vertical="center"/>
    </xf>
    <xf numFmtId="0" fontId="162" fillId="9" borderId="23" applyNumberFormat="0" applyAlignment="0" applyProtection="0">
      <alignment vertical="center"/>
    </xf>
    <xf numFmtId="0" fontId="162" fillId="9" borderId="23" applyNumberFormat="0" applyAlignment="0" applyProtection="0">
      <alignment vertical="center"/>
    </xf>
    <xf numFmtId="0" fontId="162" fillId="9" borderId="23" applyNumberFormat="0" applyAlignment="0" applyProtection="0">
      <alignment vertical="center"/>
    </xf>
    <xf numFmtId="0" fontId="162" fillId="9" borderId="23" applyNumberFormat="0" applyAlignment="0" applyProtection="0">
      <alignment vertical="center"/>
    </xf>
    <xf numFmtId="0" fontId="162" fillId="9" borderId="23" applyNumberFormat="0" applyAlignment="0" applyProtection="0">
      <alignment vertical="center"/>
    </xf>
    <xf numFmtId="0" fontId="162" fillId="9" borderId="23" applyNumberFormat="0" applyAlignment="0" applyProtection="0">
      <alignment vertical="center"/>
    </xf>
    <xf numFmtId="0" fontId="162" fillId="9" borderId="23" applyNumberFormat="0" applyAlignment="0" applyProtection="0">
      <alignment vertical="center"/>
    </xf>
    <xf numFmtId="0" fontId="162" fillId="9" borderId="23" applyNumberFormat="0" applyAlignment="0" applyProtection="0">
      <alignment vertical="center"/>
    </xf>
    <xf numFmtId="0" fontId="162" fillId="9" borderId="23" applyNumberFormat="0" applyAlignment="0" applyProtection="0">
      <alignment vertical="center"/>
    </xf>
    <xf numFmtId="0" fontId="162" fillId="9" borderId="23" applyNumberFormat="0" applyAlignment="0" applyProtection="0">
      <alignment vertical="center"/>
    </xf>
    <xf numFmtId="0" fontId="162" fillId="9" borderId="23" applyNumberFormat="0" applyAlignment="0" applyProtection="0">
      <alignment vertical="center"/>
    </xf>
    <xf numFmtId="0" fontId="162" fillId="9" borderId="23" applyNumberFormat="0" applyAlignment="0" applyProtection="0">
      <alignment vertical="center"/>
    </xf>
    <xf numFmtId="0" fontId="162" fillId="9" borderId="23" applyNumberFormat="0" applyAlignment="0" applyProtection="0">
      <alignment vertical="center"/>
    </xf>
    <xf numFmtId="0" fontId="162" fillId="9" borderId="23" applyNumberFormat="0" applyAlignment="0" applyProtection="0">
      <alignment vertical="center"/>
    </xf>
    <xf numFmtId="0" fontId="162" fillId="9" borderId="23" applyNumberFormat="0" applyAlignment="0" applyProtection="0">
      <alignment vertical="center"/>
    </xf>
    <xf numFmtId="0" fontId="162" fillId="9" borderId="23" applyNumberFormat="0" applyAlignment="0" applyProtection="0">
      <alignment vertical="center"/>
    </xf>
    <xf numFmtId="0" fontId="162" fillId="9" borderId="23" applyNumberFormat="0" applyAlignment="0" applyProtection="0">
      <alignment vertical="center"/>
    </xf>
    <xf numFmtId="0" fontId="162" fillId="9" borderId="23" applyNumberFormat="0" applyAlignment="0" applyProtection="0">
      <alignment vertical="center"/>
    </xf>
    <xf numFmtId="0" fontId="162" fillId="9" borderId="23" applyNumberFormat="0" applyAlignment="0" applyProtection="0">
      <alignment vertical="center"/>
    </xf>
    <xf numFmtId="0" fontId="162" fillId="9" borderId="23" applyNumberFormat="0" applyAlignment="0" applyProtection="0">
      <alignment vertical="center"/>
    </xf>
    <xf numFmtId="0" fontId="162" fillId="9" borderId="23" applyNumberFormat="0" applyAlignment="0" applyProtection="0">
      <alignment vertical="center"/>
    </xf>
    <xf numFmtId="0" fontId="162" fillId="9" borderId="23" applyNumberFormat="0" applyAlignment="0" applyProtection="0">
      <alignment vertical="center"/>
    </xf>
    <xf numFmtId="0" fontId="162" fillId="9" borderId="23" applyNumberFormat="0" applyAlignment="0" applyProtection="0">
      <alignment vertical="center"/>
    </xf>
    <xf numFmtId="0" fontId="162" fillId="9" borderId="23" applyNumberFormat="0" applyAlignment="0" applyProtection="0">
      <alignment vertical="center"/>
    </xf>
    <xf numFmtId="0" fontId="162" fillId="9" borderId="23" applyNumberFormat="0" applyAlignment="0" applyProtection="0">
      <alignment vertical="center"/>
    </xf>
    <xf numFmtId="0" fontId="162" fillId="9" borderId="23" applyNumberFormat="0" applyAlignment="0" applyProtection="0">
      <alignment vertical="center"/>
    </xf>
    <xf numFmtId="0" fontId="162" fillId="9" borderId="23" applyNumberFormat="0" applyAlignment="0" applyProtection="0">
      <alignment vertical="center"/>
    </xf>
    <xf numFmtId="0" fontId="162" fillId="9" borderId="23" applyNumberFormat="0" applyAlignment="0" applyProtection="0">
      <alignment vertical="center"/>
    </xf>
    <xf numFmtId="0" fontId="162" fillId="9" borderId="23" applyNumberFormat="0" applyAlignment="0" applyProtection="0">
      <alignment vertical="center"/>
    </xf>
    <xf numFmtId="0" fontId="162" fillId="9" borderId="23" applyNumberFormat="0" applyAlignment="0" applyProtection="0">
      <alignment vertical="center"/>
    </xf>
    <xf numFmtId="0" fontId="162" fillId="9" borderId="23" applyNumberFormat="0" applyAlignment="0" applyProtection="0">
      <alignment vertical="center"/>
    </xf>
    <xf numFmtId="0" fontId="162" fillId="9" borderId="23" applyNumberFormat="0" applyAlignment="0" applyProtection="0">
      <alignment vertical="center"/>
    </xf>
    <xf numFmtId="0" fontId="162" fillId="9" borderId="23" applyNumberFormat="0" applyAlignment="0" applyProtection="0">
      <alignment vertical="center"/>
    </xf>
    <xf numFmtId="0" fontId="162" fillId="9" borderId="23" applyNumberFormat="0" applyAlignment="0" applyProtection="0">
      <alignment vertical="center"/>
    </xf>
    <xf numFmtId="0" fontId="162" fillId="9" borderId="23" applyNumberFormat="0" applyAlignment="0" applyProtection="0">
      <alignment vertical="center"/>
    </xf>
    <xf numFmtId="0" fontId="162" fillId="9" borderId="23" applyNumberFormat="0" applyAlignment="0" applyProtection="0">
      <alignment vertical="center"/>
    </xf>
    <xf numFmtId="0" fontId="162" fillId="9" borderId="23" applyNumberFormat="0" applyAlignment="0" applyProtection="0">
      <alignment vertical="center"/>
    </xf>
    <xf numFmtId="0" fontId="162" fillId="9" borderId="23" applyNumberFormat="0" applyAlignment="0" applyProtection="0">
      <alignment vertical="center"/>
    </xf>
    <xf numFmtId="0" fontId="162" fillId="9" borderId="23" applyNumberFormat="0" applyAlignment="0" applyProtection="0">
      <alignment vertical="center"/>
    </xf>
    <xf numFmtId="0" fontId="162" fillId="9" borderId="23" applyNumberFormat="0" applyAlignment="0" applyProtection="0">
      <alignment vertical="center"/>
    </xf>
    <xf numFmtId="0" fontId="162" fillId="9" borderId="23" applyNumberFormat="0" applyAlignment="0" applyProtection="0">
      <alignment vertical="center"/>
    </xf>
    <xf numFmtId="0" fontId="162" fillId="9" borderId="23" applyNumberFormat="0" applyAlignment="0" applyProtection="0">
      <alignment vertical="center"/>
    </xf>
    <xf numFmtId="0" fontId="162" fillId="9" borderId="23" applyNumberFormat="0" applyAlignment="0" applyProtection="0">
      <alignment vertical="center"/>
    </xf>
    <xf numFmtId="0" fontId="162" fillId="9" borderId="23" applyNumberFormat="0" applyAlignment="0" applyProtection="0">
      <alignment vertical="center"/>
    </xf>
    <xf numFmtId="0" fontId="162" fillId="9" borderId="23" applyNumberFormat="0" applyAlignment="0" applyProtection="0">
      <alignment vertical="center"/>
    </xf>
    <xf numFmtId="0" fontId="162" fillId="9" borderId="23" applyNumberFormat="0" applyAlignment="0" applyProtection="0">
      <alignment vertical="center"/>
    </xf>
    <xf numFmtId="0" fontId="162" fillId="9" borderId="23" applyNumberFormat="0" applyAlignment="0" applyProtection="0">
      <alignment vertical="center"/>
    </xf>
    <xf numFmtId="0" fontId="162" fillId="9" borderId="23" applyNumberFormat="0" applyAlignment="0" applyProtection="0">
      <alignment vertical="center"/>
    </xf>
    <xf numFmtId="0" fontId="162" fillId="9" borderId="23" applyNumberFormat="0" applyAlignment="0" applyProtection="0">
      <alignment vertical="center"/>
    </xf>
    <xf numFmtId="0" fontId="162" fillId="9" borderId="23" applyNumberFormat="0" applyAlignment="0" applyProtection="0">
      <alignment vertical="center"/>
    </xf>
    <xf numFmtId="0" fontId="162" fillId="9" borderId="23" applyNumberFormat="0" applyAlignment="0" applyProtection="0">
      <alignment vertical="center"/>
    </xf>
    <xf numFmtId="0" fontId="162" fillId="9" borderId="23" applyNumberFormat="0" applyAlignment="0" applyProtection="0">
      <alignment vertical="center"/>
    </xf>
    <xf numFmtId="0" fontId="162" fillId="9" borderId="23" applyNumberFormat="0" applyAlignment="0" applyProtection="0">
      <alignment vertical="center"/>
    </xf>
    <xf numFmtId="0" fontId="162" fillId="9" borderId="23" applyNumberFormat="0" applyAlignment="0" applyProtection="0">
      <alignment vertical="center"/>
    </xf>
    <xf numFmtId="0" fontId="162" fillId="9" borderId="23" applyNumberFormat="0" applyAlignment="0" applyProtection="0">
      <alignment vertical="center"/>
    </xf>
    <xf numFmtId="0" fontId="162" fillId="9" borderId="23" applyNumberFormat="0" applyAlignment="0" applyProtection="0">
      <alignment vertical="center"/>
    </xf>
    <xf numFmtId="0" fontId="162" fillId="9" borderId="23" applyNumberFormat="0" applyAlignment="0" applyProtection="0">
      <alignment vertical="center"/>
    </xf>
    <xf numFmtId="0" fontId="162" fillId="9" borderId="23" applyNumberFormat="0" applyAlignment="0" applyProtection="0">
      <alignment vertical="center"/>
    </xf>
    <xf numFmtId="0" fontId="162" fillId="9" borderId="23" applyNumberFormat="0" applyAlignment="0" applyProtection="0">
      <alignment vertical="center"/>
    </xf>
    <xf numFmtId="0" fontId="162" fillId="9" borderId="23" applyNumberFormat="0" applyAlignment="0" applyProtection="0">
      <alignment vertical="center"/>
    </xf>
    <xf numFmtId="0" fontId="162" fillId="9" borderId="23" applyNumberFormat="0" applyAlignment="0" applyProtection="0">
      <alignment vertical="center"/>
    </xf>
    <xf numFmtId="0" fontId="162" fillId="9" borderId="23" applyNumberFormat="0" applyAlignment="0" applyProtection="0">
      <alignment vertical="center"/>
    </xf>
    <xf numFmtId="0" fontId="162" fillId="9" borderId="23" applyNumberFormat="0" applyAlignment="0" applyProtection="0">
      <alignment vertical="center"/>
    </xf>
    <xf numFmtId="0" fontId="162" fillId="9" borderId="23" applyNumberFormat="0" applyAlignment="0" applyProtection="0">
      <alignment vertical="center"/>
    </xf>
    <xf numFmtId="0" fontId="162" fillId="9" borderId="23" applyNumberFormat="0" applyAlignment="0" applyProtection="0">
      <alignment vertical="center"/>
    </xf>
    <xf numFmtId="0" fontId="162" fillId="9" borderId="23" applyNumberFormat="0" applyAlignment="0" applyProtection="0">
      <alignment vertical="center"/>
    </xf>
    <xf numFmtId="0" fontId="162" fillId="9" borderId="23" applyNumberFormat="0" applyAlignment="0" applyProtection="0">
      <alignment vertical="center"/>
    </xf>
    <xf numFmtId="0" fontId="162" fillId="9" borderId="23" applyNumberFormat="0" applyAlignment="0" applyProtection="0">
      <alignment vertical="center"/>
    </xf>
    <xf numFmtId="0" fontId="162" fillId="9" borderId="23" applyNumberFormat="0" applyAlignment="0" applyProtection="0">
      <alignment vertical="center"/>
    </xf>
    <xf numFmtId="0" fontId="162" fillId="9" borderId="23" applyNumberFormat="0" applyAlignment="0" applyProtection="0">
      <alignment vertical="center"/>
    </xf>
    <xf numFmtId="0" fontId="162" fillId="9" borderId="23" applyNumberFormat="0" applyAlignment="0" applyProtection="0">
      <alignment vertical="center"/>
    </xf>
    <xf numFmtId="0" fontId="162" fillId="9" borderId="23" applyNumberFormat="0" applyAlignment="0" applyProtection="0">
      <alignment vertical="center"/>
    </xf>
    <xf numFmtId="0" fontId="162" fillId="9" borderId="23" applyNumberFormat="0" applyAlignment="0" applyProtection="0">
      <alignment vertical="center"/>
    </xf>
    <xf numFmtId="0" fontId="162" fillId="9" borderId="23" applyNumberFormat="0" applyAlignment="0" applyProtection="0">
      <alignment vertical="center"/>
    </xf>
    <xf numFmtId="0" fontId="162" fillId="9" borderId="23" applyNumberFormat="0" applyAlignment="0" applyProtection="0">
      <alignment vertical="center"/>
    </xf>
    <xf numFmtId="0" fontId="162" fillId="9" borderId="23" applyNumberFormat="0" applyAlignment="0" applyProtection="0">
      <alignment vertical="center"/>
    </xf>
    <xf numFmtId="0" fontId="162" fillId="9" borderId="23" applyNumberFormat="0" applyAlignment="0" applyProtection="0">
      <alignment vertical="center"/>
    </xf>
    <xf numFmtId="0" fontId="162" fillId="9" borderId="23" applyNumberFormat="0" applyAlignment="0" applyProtection="0">
      <alignment vertical="center"/>
    </xf>
    <xf numFmtId="0" fontId="162" fillId="9" borderId="23" applyNumberFormat="0" applyAlignment="0" applyProtection="0">
      <alignment vertical="center"/>
    </xf>
    <xf numFmtId="0" fontId="162" fillId="9" borderId="23" applyNumberFormat="0" applyAlignment="0" applyProtection="0">
      <alignment vertical="center"/>
    </xf>
    <xf numFmtId="0" fontId="162" fillId="9" borderId="23" applyNumberFormat="0" applyAlignment="0" applyProtection="0">
      <alignment vertical="center"/>
    </xf>
    <xf numFmtId="0" fontId="162" fillId="9" borderId="23" applyNumberFormat="0" applyAlignment="0" applyProtection="0">
      <alignment vertical="center"/>
    </xf>
    <xf numFmtId="0" fontId="162" fillId="9" borderId="23" applyNumberFormat="0" applyAlignment="0" applyProtection="0">
      <alignment vertical="center"/>
    </xf>
    <xf numFmtId="0" fontId="162" fillId="9" borderId="23" applyNumberFormat="0" applyAlignment="0" applyProtection="0">
      <alignment vertical="center"/>
    </xf>
    <xf numFmtId="0" fontId="162" fillId="9" borderId="23" applyNumberFormat="0" applyAlignment="0" applyProtection="0">
      <alignment vertical="center"/>
    </xf>
    <xf numFmtId="0" fontId="162" fillId="9" borderId="23" applyNumberFormat="0" applyAlignment="0" applyProtection="0">
      <alignment vertical="center"/>
    </xf>
    <xf numFmtId="0" fontId="162" fillId="9" borderId="23" applyNumberFormat="0" applyAlignment="0" applyProtection="0">
      <alignment vertical="center"/>
    </xf>
    <xf numFmtId="0" fontId="162" fillId="9" borderId="23" applyNumberFormat="0" applyAlignment="0" applyProtection="0">
      <alignment vertical="center"/>
    </xf>
    <xf numFmtId="0" fontId="162" fillId="9" borderId="23" applyNumberFormat="0" applyAlignment="0" applyProtection="0">
      <alignment vertical="center"/>
    </xf>
    <xf numFmtId="0" fontId="162" fillId="9" borderId="23" applyNumberFormat="0" applyAlignment="0" applyProtection="0">
      <alignment vertical="center"/>
    </xf>
    <xf numFmtId="0" fontId="162" fillId="9" borderId="23" applyNumberFormat="0" applyAlignment="0" applyProtection="0">
      <alignment vertical="center"/>
    </xf>
    <xf numFmtId="0" fontId="162" fillId="9" borderId="23" applyNumberFormat="0" applyAlignment="0" applyProtection="0">
      <alignment vertical="center"/>
    </xf>
    <xf numFmtId="0" fontId="162" fillId="9" borderId="23" applyNumberFormat="0" applyAlignment="0" applyProtection="0">
      <alignment vertical="center"/>
    </xf>
    <xf numFmtId="0" fontId="162" fillId="9" borderId="23" applyNumberFormat="0" applyAlignment="0" applyProtection="0">
      <alignment vertical="center"/>
    </xf>
    <xf numFmtId="0" fontId="162" fillId="9" borderId="23" applyNumberFormat="0" applyAlignment="0" applyProtection="0">
      <alignment vertical="center"/>
    </xf>
    <xf numFmtId="0" fontId="162" fillId="9" borderId="23" applyNumberFormat="0" applyAlignment="0" applyProtection="0">
      <alignment vertical="center"/>
    </xf>
    <xf numFmtId="0" fontId="162" fillId="9" borderId="23" applyNumberFormat="0" applyAlignment="0" applyProtection="0">
      <alignment vertical="center"/>
    </xf>
    <xf numFmtId="0" fontId="162" fillId="9" borderId="23" applyNumberFormat="0" applyAlignment="0" applyProtection="0">
      <alignment vertical="center"/>
    </xf>
    <xf numFmtId="0" fontId="162" fillId="9" borderId="23" applyNumberFormat="0" applyAlignment="0" applyProtection="0">
      <alignment vertical="center"/>
    </xf>
    <xf numFmtId="0" fontId="162" fillId="9" borderId="23" applyNumberFormat="0" applyAlignment="0" applyProtection="0">
      <alignment vertical="center"/>
    </xf>
    <xf numFmtId="0" fontId="162" fillId="9" borderId="23" applyNumberFormat="0" applyAlignment="0" applyProtection="0">
      <alignment vertical="center"/>
    </xf>
    <xf numFmtId="0" fontId="162" fillId="9" borderId="23" applyNumberFormat="0" applyAlignment="0" applyProtection="0">
      <alignment vertical="center"/>
    </xf>
    <xf numFmtId="0" fontId="162" fillId="9" borderId="23" applyNumberFormat="0" applyAlignment="0" applyProtection="0">
      <alignment vertical="center"/>
    </xf>
    <xf numFmtId="0" fontId="162" fillId="9" borderId="23" applyNumberFormat="0" applyAlignment="0" applyProtection="0">
      <alignment vertical="center"/>
    </xf>
    <xf numFmtId="0" fontId="162" fillId="9" borderId="23" applyNumberFormat="0" applyAlignment="0" applyProtection="0">
      <alignment vertical="center"/>
    </xf>
    <xf numFmtId="0" fontId="162" fillId="9" borderId="23" applyNumberFormat="0" applyAlignment="0" applyProtection="0">
      <alignment vertical="center"/>
    </xf>
    <xf numFmtId="0" fontId="162" fillId="9" borderId="23" applyNumberFormat="0" applyAlignment="0" applyProtection="0">
      <alignment vertical="center"/>
    </xf>
    <xf numFmtId="0" fontId="162" fillId="9" borderId="23" applyNumberFormat="0" applyAlignment="0" applyProtection="0">
      <alignment vertical="center"/>
    </xf>
    <xf numFmtId="0" fontId="162" fillId="9" borderId="23" applyNumberFormat="0" applyAlignment="0" applyProtection="0">
      <alignment vertical="center"/>
    </xf>
    <xf numFmtId="0" fontId="162" fillId="9" borderId="23" applyNumberFormat="0" applyAlignment="0" applyProtection="0">
      <alignment vertical="center"/>
    </xf>
    <xf numFmtId="0" fontId="162" fillId="9" borderId="23" applyNumberFormat="0" applyAlignment="0" applyProtection="0">
      <alignment vertical="center"/>
    </xf>
    <xf numFmtId="0" fontId="162" fillId="9" borderId="23" applyNumberFormat="0" applyAlignment="0" applyProtection="0">
      <alignment vertical="center"/>
    </xf>
    <xf numFmtId="0" fontId="162" fillId="9" borderId="23" applyNumberFormat="0" applyAlignment="0" applyProtection="0">
      <alignment vertical="center"/>
    </xf>
    <xf numFmtId="0" fontId="162" fillId="9" borderId="23" applyNumberFormat="0" applyAlignment="0" applyProtection="0">
      <alignment vertical="center"/>
    </xf>
    <xf numFmtId="0" fontId="162" fillId="9" borderId="23" applyNumberFormat="0" applyAlignment="0" applyProtection="0">
      <alignment vertical="center"/>
    </xf>
    <xf numFmtId="0" fontId="162" fillId="9" borderId="23" applyNumberFormat="0" applyAlignment="0" applyProtection="0">
      <alignment vertical="center"/>
    </xf>
    <xf numFmtId="0" fontId="162" fillId="9" borderId="23" applyNumberFormat="0" applyAlignment="0" applyProtection="0">
      <alignment vertical="center"/>
    </xf>
    <xf numFmtId="0" fontId="162" fillId="9" borderId="23" applyNumberFormat="0" applyAlignment="0" applyProtection="0">
      <alignment vertical="center"/>
    </xf>
    <xf numFmtId="0" fontId="162" fillId="9" borderId="23" applyNumberFormat="0" applyAlignment="0" applyProtection="0">
      <alignment vertical="center"/>
    </xf>
    <xf numFmtId="0" fontId="162" fillId="9" borderId="23" applyNumberFormat="0" applyAlignment="0" applyProtection="0">
      <alignment vertical="center"/>
    </xf>
    <xf numFmtId="0" fontId="162" fillId="9" borderId="23" applyNumberFormat="0" applyAlignment="0" applyProtection="0">
      <alignment vertical="center"/>
    </xf>
    <xf numFmtId="0" fontId="162" fillId="9" borderId="23" applyNumberFormat="0" applyAlignment="0" applyProtection="0">
      <alignment vertical="center"/>
    </xf>
    <xf numFmtId="0" fontId="162" fillId="9" borderId="23" applyNumberFormat="0" applyAlignment="0" applyProtection="0">
      <alignment vertical="center"/>
    </xf>
    <xf numFmtId="0" fontId="162" fillId="9" borderId="23" applyNumberFormat="0" applyAlignment="0" applyProtection="0">
      <alignment vertical="center"/>
    </xf>
    <xf numFmtId="0" fontId="162" fillId="9" borderId="23" applyNumberFormat="0" applyAlignment="0" applyProtection="0">
      <alignment vertical="center"/>
    </xf>
    <xf numFmtId="0" fontId="162" fillId="9" borderId="23" applyNumberFormat="0" applyAlignment="0" applyProtection="0">
      <alignment vertical="center"/>
    </xf>
    <xf numFmtId="0" fontId="162" fillId="9" borderId="23" applyNumberFormat="0" applyAlignment="0" applyProtection="0">
      <alignment vertical="center"/>
    </xf>
    <xf numFmtId="0" fontId="162" fillId="9" borderId="23" applyNumberFormat="0" applyAlignment="0" applyProtection="0">
      <alignment vertical="center"/>
    </xf>
    <xf numFmtId="0" fontId="162" fillId="9" borderId="23" applyNumberFormat="0" applyAlignment="0" applyProtection="0">
      <alignment vertical="center"/>
    </xf>
    <xf numFmtId="0" fontId="162" fillId="9" borderId="23" applyNumberFormat="0" applyAlignment="0" applyProtection="0">
      <alignment vertical="center"/>
    </xf>
    <xf numFmtId="0" fontId="162" fillId="9" borderId="23" applyNumberFormat="0" applyAlignment="0" applyProtection="0">
      <alignment vertical="center"/>
    </xf>
    <xf numFmtId="0" fontId="162" fillId="9" borderId="23" applyNumberFormat="0" applyAlignment="0" applyProtection="0">
      <alignment vertical="center"/>
    </xf>
    <xf numFmtId="0" fontId="162" fillId="9" borderId="23" applyNumberFormat="0" applyAlignment="0" applyProtection="0">
      <alignment vertical="center"/>
    </xf>
    <xf numFmtId="0" fontId="162" fillId="9" borderId="23" applyNumberFormat="0" applyAlignment="0" applyProtection="0">
      <alignment vertical="center"/>
    </xf>
    <xf numFmtId="0" fontId="162" fillId="9" borderId="23" applyNumberFormat="0" applyAlignment="0" applyProtection="0">
      <alignment vertical="center"/>
    </xf>
    <xf numFmtId="0" fontId="162" fillId="9" borderId="23" applyNumberFormat="0" applyAlignment="0" applyProtection="0">
      <alignment vertical="center"/>
    </xf>
    <xf numFmtId="0" fontId="162" fillId="9" borderId="23" applyNumberFormat="0" applyAlignment="0" applyProtection="0">
      <alignment vertical="center"/>
    </xf>
    <xf numFmtId="0" fontId="162" fillId="9" borderId="23" applyNumberFormat="0" applyAlignment="0" applyProtection="0">
      <alignment vertical="center"/>
    </xf>
    <xf numFmtId="0" fontId="162" fillId="9" borderId="23" applyNumberFormat="0" applyAlignment="0" applyProtection="0">
      <alignment vertical="center"/>
    </xf>
    <xf numFmtId="0" fontId="162" fillId="9" borderId="23" applyNumberFormat="0" applyAlignment="0" applyProtection="0">
      <alignment vertical="center"/>
    </xf>
    <xf numFmtId="0" fontId="162" fillId="9" borderId="23" applyNumberFormat="0" applyAlignment="0" applyProtection="0">
      <alignment vertical="center"/>
    </xf>
    <xf numFmtId="0" fontId="162" fillId="9" borderId="23" applyNumberFormat="0" applyAlignment="0" applyProtection="0">
      <alignment vertical="center"/>
    </xf>
    <xf numFmtId="0" fontId="162" fillId="9" borderId="23" applyNumberFormat="0" applyAlignment="0" applyProtection="0">
      <alignment vertical="center"/>
    </xf>
    <xf numFmtId="0" fontId="162" fillId="9" borderId="23" applyNumberFormat="0" applyAlignment="0" applyProtection="0">
      <alignment vertical="center"/>
    </xf>
    <xf numFmtId="0" fontId="162" fillId="9" borderId="23" applyNumberFormat="0" applyAlignment="0" applyProtection="0">
      <alignment vertical="center"/>
    </xf>
    <xf numFmtId="0" fontId="162" fillId="9" borderId="23" applyNumberFormat="0" applyAlignment="0" applyProtection="0">
      <alignment vertical="center"/>
    </xf>
    <xf numFmtId="0" fontId="162" fillId="9" borderId="23" applyNumberFormat="0" applyAlignment="0" applyProtection="0">
      <alignment vertical="center"/>
    </xf>
    <xf numFmtId="0" fontId="162" fillId="9" borderId="23" applyNumberFormat="0" applyAlignment="0" applyProtection="0">
      <alignment vertical="center"/>
    </xf>
    <xf numFmtId="0" fontId="162" fillId="9" borderId="23" applyNumberFormat="0" applyAlignment="0" applyProtection="0">
      <alignment vertical="center"/>
    </xf>
    <xf numFmtId="0" fontId="162" fillId="9" borderId="23" applyNumberFormat="0" applyAlignment="0" applyProtection="0">
      <alignment vertical="center"/>
    </xf>
    <xf numFmtId="0" fontId="162" fillId="9" borderId="23" applyNumberFormat="0" applyAlignment="0" applyProtection="0">
      <alignment vertical="center"/>
    </xf>
    <xf numFmtId="0" fontId="162" fillId="9" borderId="23" applyNumberFormat="0" applyAlignment="0" applyProtection="0">
      <alignment vertical="center"/>
    </xf>
    <xf numFmtId="0" fontId="162" fillId="9" borderId="23" applyNumberFormat="0" applyAlignment="0" applyProtection="0">
      <alignment vertical="center"/>
    </xf>
    <xf numFmtId="0" fontId="162" fillId="9" borderId="23" applyNumberFormat="0" applyAlignment="0" applyProtection="0">
      <alignment vertical="center"/>
    </xf>
    <xf numFmtId="0" fontId="162" fillId="9" borderId="23" applyNumberFormat="0" applyAlignment="0" applyProtection="0">
      <alignment vertical="center"/>
    </xf>
    <xf numFmtId="0" fontId="162" fillId="9" borderId="23" applyNumberFormat="0" applyAlignment="0" applyProtection="0">
      <alignment vertical="center"/>
    </xf>
    <xf numFmtId="0" fontId="162" fillId="9" borderId="23" applyNumberFormat="0" applyAlignment="0" applyProtection="0">
      <alignment vertical="center"/>
    </xf>
    <xf numFmtId="0" fontId="162" fillId="9" borderId="23" applyNumberFormat="0" applyAlignment="0" applyProtection="0">
      <alignment vertical="center"/>
    </xf>
    <xf numFmtId="0" fontId="162" fillId="9" borderId="23" applyNumberFormat="0" applyAlignment="0" applyProtection="0">
      <alignment vertical="center"/>
    </xf>
    <xf numFmtId="0" fontId="162" fillId="9" borderId="23" applyNumberFormat="0" applyAlignment="0" applyProtection="0">
      <alignment vertical="center"/>
    </xf>
    <xf numFmtId="0" fontId="162" fillId="9" borderId="23" applyNumberFormat="0" applyAlignment="0" applyProtection="0">
      <alignment vertical="center"/>
    </xf>
    <xf numFmtId="0" fontId="162" fillId="9" borderId="23" applyNumberFormat="0" applyAlignment="0" applyProtection="0">
      <alignment vertical="center"/>
    </xf>
    <xf numFmtId="0" fontId="162" fillId="9" borderId="23" applyNumberFormat="0" applyAlignment="0" applyProtection="0">
      <alignment vertical="center"/>
    </xf>
    <xf numFmtId="0" fontId="162" fillId="9" borderId="23" applyNumberFormat="0" applyAlignment="0" applyProtection="0">
      <alignment vertical="center"/>
    </xf>
    <xf numFmtId="0" fontId="162" fillId="9" borderId="23" applyNumberFormat="0" applyAlignment="0" applyProtection="0">
      <alignment vertical="center"/>
    </xf>
    <xf numFmtId="0" fontId="162" fillId="9" borderId="23" applyNumberFormat="0" applyAlignment="0" applyProtection="0">
      <alignment vertical="center"/>
    </xf>
    <xf numFmtId="0" fontId="162" fillId="9" borderId="23" applyNumberFormat="0" applyAlignment="0" applyProtection="0">
      <alignment vertical="center"/>
    </xf>
    <xf numFmtId="0" fontId="162" fillId="9" borderId="23" applyNumberFormat="0" applyAlignment="0" applyProtection="0">
      <alignment vertical="center"/>
    </xf>
    <xf numFmtId="0" fontId="162" fillId="9" borderId="23" applyNumberFormat="0" applyAlignment="0" applyProtection="0">
      <alignment vertical="center"/>
    </xf>
    <xf numFmtId="0" fontId="162" fillId="9" borderId="23" applyNumberFormat="0" applyAlignment="0" applyProtection="0">
      <alignment vertical="center"/>
    </xf>
    <xf numFmtId="0" fontId="162" fillId="9" borderId="23" applyNumberFormat="0" applyAlignment="0" applyProtection="0">
      <alignment vertical="center"/>
    </xf>
    <xf numFmtId="0" fontId="162" fillId="9" borderId="23" applyNumberFormat="0" applyAlignment="0" applyProtection="0">
      <alignment vertical="center"/>
    </xf>
    <xf numFmtId="0" fontId="162" fillId="9" borderId="23" applyNumberFormat="0" applyAlignment="0" applyProtection="0">
      <alignment vertical="center"/>
    </xf>
    <xf numFmtId="0" fontId="162" fillId="9" borderId="23" applyNumberFormat="0" applyAlignment="0" applyProtection="0">
      <alignment vertical="center"/>
    </xf>
    <xf numFmtId="0" fontId="162" fillId="9" borderId="23" applyNumberFormat="0" applyAlignment="0" applyProtection="0">
      <alignment vertical="center"/>
    </xf>
    <xf numFmtId="0" fontId="162" fillId="9" borderId="23" applyNumberFormat="0" applyAlignment="0" applyProtection="0">
      <alignment vertical="center"/>
    </xf>
    <xf numFmtId="0" fontId="162" fillId="9" borderId="23" applyNumberFormat="0" applyAlignment="0" applyProtection="0">
      <alignment vertical="center"/>
    </xf>
    <xf numFmtId="0" fontId="162" fillId="9" borderId="23" applyNumberFormat="0" applyAlignment="0" applyProtection="0">
      <alignment vertical="center"/>
    </xf>
    <xf numFmtId="0" fontId="162" fillId="9" borderId="23" applyNumberFormat="0" applyAlignment="0" applyProtection="0">
      <alignment vertical="center"/>
    </xf>
    <xf numFmtId="0" fontId="162" fillId="9" borderId="23" applyNumberFormat="0" applyAlignment="0" applyProtection="0">
      <alignment vertical="center"/>
    </xf>
    <xf numFmtId="0" fontId="162" fillId="9" borderId="23" applyNumberFormat="0" applyAlignment="0" applyProtection="0">
      <alignment vertical="center"/>
    </xf>
    <xf numFmtId="0" fontId="162" fillId="9" borderId="23" applyNumberFormat="0" applyAlignment="0" applyProtection="0">
      <alignment vertical="center"/>
    </xf>
    <xf numFmtId="0" fontId="162" fillId="9" borderId="23" applyNumberFormat="0" applyAlignment="0" applyProtection="0">
      <alignment vertical="center"/>
    </xf>
    <xf numFmtId="0" fontId="162" fillId="9" borderId="23" applyNumberFormat="0" applyAlignment="0" applyProtection="0">
      <alignment vertical="center"/>
    </xf>
    <xf numFmtId="0" fontId="162" fillId="9" borderId="23" applyNumberFormat="0" applyAlignment="0" applyProtection="0">
      <alignment vertical="center"/>
    </xf>
    <xf numFmtId="0" fontId="162" fillId="9" borderId="23" applyNumberFormat="0" applyAlignment="0" applyProtection="0">
      <alignment vertical="center"/>
    </xf>
    <xf numFmtId="0" fontId="162" fillId="9" borderId="23" applyNumberFormat="0" applyAlignment="0" applyProtection="0">
      <alignment vertical="center"/>
    </xf>
    <xf numFmtId="0" fontId="162" fillId="9" borderId="23" applyNumberFormat="0" applyAlignment="0" applyProtection="0">
      <alignment vertical="center"/>
    </xf>
    <xf numFmtId="0" fontId="162" fillId="9" borderId="23" applyNumberFormat="0" applyAlignment="0" applyProtection="0">
      <alignment vertical="center"/>
    </xf>
    <xf numFmtId="0" fontId="162" fillId="9" borderId="23" applyNumberFormat="0" applyAlignment="0" applyProtection="0">
      <alignment vertical="center"/>
    </xf>
    <xf numFmtId="0" fontId="162" fillId="9" borderId="23" applyNumberFormat="0" applyAlignment="0" applyProtection="0">
      <alignment vertical="center"/>
    </xf>
    <xf numFmtId="0" fontId="162" fillId="9" borderId="23" applyNumberFormat="0" applyAlignment="0" applyProtection="0">
      <alignment vertical="center"/>
    </xf>
    <xf numFmtId="0" fontId="162" fillId="9" borderId="23" applyNumberFormat="0" applyAlignment="0" applyProtection="0">
      <alignment vertical="center"/>
    </xf>
    <xf numFmtId="0" fontId="162" fillId="9" borderId="23" applyNumberFormat="0" applyAlignment="0" applyProtection="0">
      <alignment vertical="center"/>
    </xf>
    <xf numFmtId="0" fontId="162" fillId="9" borderId="23" applyNumberFormat="0" applyAlignment="0" applyProtection="0">
      <alignment vertical="center"/>
    </xf>
    <xf numFmtId="0" fontId="162" fillId="9" borderId="23" applyNumberFormat="0" applyAlignment="0" applyProtection="0">
      <alignment vertical="center"/>
    </xf>
    <xf numFmtId="0" fontId="162" fillId="9" borderId="23" applyNumberFormat="0" applyAlignment="0" applyProtection="0">
      <alignment vertical="center"/>
    </xf>
    <xf numFmtId="0" fontId="162" fillId="9" borderId="23" applyNumberFormat="0" applyAlignment="0" applyProtection="0">
      <alignment vertical="center"/>
    </xf>
    <xf numFmtId="0" fontId="162" fillId="9" borderId="23" applyNumberFormat="0" applyAlignment="0" applyProtection="0">
      <alignment vertical="center"/>
    </xf>
    <xf numFmtId="0" fontId="162" fillId="9" borderId="23" applyNumberFormat="0" applyAlignment="0" applyProtection="0">
      <alignment vertical="center"/>
    </xf>
    <xf numFmtId="0" fontId="162" fillId="9" borderId="23" applyNumberFormat="0" applyAlignment="0" applyProtection="0">
      <alignment vertical="center"/>
    </xf>
    <xf numFmtId="0" fontId="162" fillId="9" borderId="23" applyNumberFormat="0" applyAlignment="0" applyProtection="0">
      <alignment vertical="center"/>
    </xf>
    <xf numFmtId="0" fontId="162" fillId="9" borderId="23" applyNumberFormat="0" applyAlignment="0" applyProtection="0">
      <alignment vertical="center"/>
    </xf>
    <xf numFmtId="0" fontId="162" fillId="9" borderId="23" applyNumberFormat="0" applyAlignment="0" applyProtection="0">
      <alignment vertical="center"/>
    </xf>
    <xf numFmtId="0" fontId="162" fillId="9" borderId="23" applyNumberFormat="0" applyAlignment="0" applyProtection="0">
      <alignment vertical="center"/>
    </xf>
    <xf numFmtId="0" fontId="162" fillId="9" borderId="23" applyNumberFormat="0" applyAlignment="0" applyProtection="0">
      <alignment vertical="center"/>
    </xf>
    <xf numFmtId="0" fontId="162" fillId="9" borderId="23" applyNumberFormat="0" applyAlignment="0" applyProtection="0">
      <alignment vertical="center"/>
    </xf>
    <xf numFmtId="0" fontId="162" fillId="9" borderId="23" applyNumberFormat="0" applyAlignment="0" applyProtection="0">
      <alignment vertical="center"/>
    </xf>
    <xf numFmtId="0" fontId="162" fillId="9" borderId="23" applyNumberFormat="0" applyAlignment="0" applyProtection="0">
      <alignment vertical="center"/>
    </xf>
    <xf numFmtId="0" fontId="162" fillId="9" borderId="23" applyNumberFormat="0" applyAlignment="0" applyProtection="0">
      <alignment vertical="center"/>
    </xf>
    <xf numFmtId="0" fontId="162" fillId="9" borderId="23" applyNumberFormat="0" applyAlignment="0" applyProtection="0">
      <alignment vertical="center"/>
    </xf>
    <xf numFmtId="0" fontId="162" fillId="9" borderId="23" applyNumberFormat="0" applyAlignment="0" applyProtection="0">
      <alignment vertical="center"/>
    </xf>
    <xf numFmtId="0" fontId="162" fillId="9" borderId="23" applyNumberFormat="0" applyAlignment="0" applyProtection="0">
      <alignment vertical="center"/>
    </xf>
    <xf numFmtId="0" fontId="162" fillId="9" borderId="23" applyNumberFormat="0" applyAlignment="0" applyProtection="0">
      <alignment vertical="center"/>
    </xf>
    <xf numFmtId="0" fontId="162" fillId="9" borderId="23" applyNumberFormat="0" applyAlignment="0" applyProtection="0">
      <alignment vertical="center"/>
    </xf>
    <xf numFmtId="0" fontId="162" fillId="9" borderId="23" applyNumberFormat="0" applyAlignment="0" applyProtection="0">
      <alignment vertical="center"/>
    </xf>
    <xf numFmtId="0" fontId="162" fillId="9" borderId="23" applyNumberFormat="0" applyAlignment="0" applyProtection="0">
      <alignment vertical="center"/>
    </xf>
    <xf numFmtId="0" fontId="162" fillId="9" borderId="23" applyNumberFormat="0" applyAlignment="0" applyProtection="0">
      <alignment vertical="center"/>
    </xf>
    <xf numFmtId="0" fontId="162" fillId="9" borderId="23" applyNumberFormat="0" applyAlignment="0" applyProtection="0">
      <alignment vertical="center"/>
    </xf>
    <xf numFmtId="0" fontId="162" fillId="9" borderId="23" applyNumberFormat="0" applyAlignment="0" applyProtection="0">
      <alignment vertical="center"/>
    </xf>
    <xf numFmtId="0" fontId="162" fillId="9" borderId="23" applyNumberFormat="0" applyAlignment="0" applyProtection="0">
      <alignment vertical="center"/>
    </xf>
    <xf numFmtId="0" fontId="162" fillId="9" borderId="23" applyNumberFormat="0" applyAlignment="0" applyProtection="0">
      <alignment vertical="center"/>
    </xf>
    <xf numFmtId="0" fontId="162" fillId="9" borderId="23" applyNumberFormat="0" applyAlignment="0" applyProtection="0">
      <alignment vertical="center"/>
    </xf>
    <xf numFmtId="0" fontId="162" fillId="9" borderId="23" applyNumberFormat="0" applyAlignment="0" applyProtection="0">
      <alignment vertical="center"/>
    </xf>
    <xf numFmtId="0" fontId="162" fillId="9" borderId="23" applyNumberFormat="0" applyAlignment="0" applyProtection="0">
      <alignment vertical="center"/>
    </xf>
    <xf numFmtId="0" fontId="162" fillId="9" borderId="23" applyNumberFormat="0" applyAlignment="0" applyProtection="0">
      <alignment vertical="center"/>
    </xf>
    <xf numFmtId="0" fontId="162" fillId="9" borderId="23" applyNumberFormat="0" applyAlignment="0" applyProtection="0">
      <alignment vertical="center"/>
    </xf>
    <xf numFmtId="0" fontId="162" fillId="9" borderId="23" applyNumberFormat="0" applyAlignment="0" applyProtection="0">
      <alignment vertical="center"/>
    </xf>
    <xf numFmtId="0" fontId="162" fillId="9" borderId="23" applyNumberFormat="0" applyAlignment="0" applyProtection="0">
      <alignment vertical="center"/>
    </xf>
    <xf numFmtId="0" fontId="162" fillId="9" borderId="23" applyNumberFormat="0" applyAlignment="0" applyProtection="0">
      <alignment vertical="center"/>
    </xf>
    <xf numFmtId="0" fontId="162" fillId="9" borderId="23" applyNumberFormat="0" applyAlignment="0" applyProtection="0">
      <alignment vertical="center"/>
    </xf>
    <xf numFmtId="0" fontId="162" fillId="9" borderId="23" applyNumberFormat="0" applyAlignment="0" applyProtection="0">
      <alignment vertical="center"/>
    </xf>
    <xf numFmtId="0" fontId="162" fillId="9" borderId="23" applyNumberFormat="0" applyAlignment="0" applyProtection="0">
      <alignment vertical="center"/>
    </xf>
    <xf numFmtId="0" fontId="162" fillId="9" borderId="23" applyNumberFormat="0" applyAlignment="0" applyProtection="0">
      <alignment vertical="center"/>
    </xf>
    <xf numFmtId="0" fontId="162" fillId="9" borderId="23" applyNumberFormat="0" applyAlignment="0" applyProtection="0">
      <alignment vertical="center"/>
    </xf>
    <xf numFmtId="0" fontId="162" fillId="9" borderId="23" applyNumberFormat="0" applyAlignment="0" applyProtection="0">
      <alignment vertical="center"/>
    </xf>
    <xf numFmtId="0" fontId="162" fillId="9" borderId="23" applyNumberFormat="0" applyAlignment="0" applyProtection="0">
      <alignment vertical="center"/>
    </xf>
    <xf numFmtId="0" fontId="162" fillId="9" borderId="23" applyNumberFormat="0" applyAlignment="0" applyProtection="0">
      <alignment vertical="center"/>
    </xf>
    <xf numFmtId="0" fontId="162" fillId="9" borderId="23" applyNumberFormat="0" applyAlignment="0" applyProtection="0">
      <alignment vertical="center"/>
    </xf>
    <xf numFmtId="0" fontId="162" fillId="9" borderId="23" applyNumberFormat="0" applyAlignment="0" applyProtection="0">
      <alignment vertical="center"/>
    </xf>
    <xf numFmtId="0" fontId="162" fillId="9" borderId="23" applyNumberFormat="0" applyAlignment="0" applyProtection="0">
      <alignment vertical="center"/>
    </xf>
    <xf numFmtId="0" fontId="162" fillId="9" borderId="23" applyNumberFormat="0" applyAlignment="0" applyProtection="0">
      <alignment vertical="center"/>
    </xf>
    <xf numFmtId="0" fontId="162" fillId="9" borderId="23" applyNumberFormat="0" applyAlignment="0" applyProtection="0">
      <alignment vertical="center"/>
    </xf>
    <xf numFmtId="0" fontId="162" fillId="9" borderId="23" applyNumberFormat="0" applyAlignment="0" applyProtection="0">
      <alignment vertical="center"/>
    </xf>
    <xf numFmtId="0" fontId="162" fillId="9" borderId="23" applyNumberFormat="0" applyAlignment="0" applyProtection="0">
      <alignment vertical="center"/>
    </xf>
    <xf numFmtId="0" fontId="162" fillId="9" borderId="23" applyNumberFormat="0" applyAlignment="0" applyProtection="0">
      <alignment vertical="center"/>
    </xf>
    <xf numFmtId="0" fontId="162" fillId="9" borderId="23" applyNumberFormat="0" applyAlignment="0" applyProtection="0">
      <alignment vertical="center"/>
    </xf>
    <xf numFmtId="0" fontId="162" fillId="9" borderId="23" applyNumberFormat="0" applyAlignment="0" applyProtection="0">
      <alignment vertical="center"/>
    </xf>
    <xf numFmtId="0" fontId="162" fillId="9" borderId="23" applyNumberFormat="0" applyAlignment="0" applyProtection="0">
      <alignment vertical="center"/>
    </xf>
    <xf numFmtId="0" fontId="162" fillId="9" borderId="23" applyNumberFormat="0" applyAlignment="0" applyProtection="0">
      <alignment vertical="center"/>
    </xf>
    <xf numFmtId="0" fontId="162" fillId="9" borderId="23" applyNumberFormat="0" applyAlignment="0" applyProtection="0">
      <alignment vertical="center"/>
    </xf>
    <xf numFmtId="0" fontId="162" fillId="9" borderId="23" applyNumberFormat="0" applyAlignment="0" applyProtection="0">
      <alignment vertical="center"/>
    </xf>
    <xf numFmtId="0" fontId="162" fillId="9" borderId="23" applyNumberFormat="0" applyAlignment="0" applyProtection="0">
      <alignment vertical="center"/>
    </xf>
    <xf numFmtId="0" fontId="162" fillId="9" borderId="23" applyNumberFormat="0" applyAlignment="0" applyProtection="0">
      <alignment vertical="center"/>
    </xf>
    <xf numFmtId="0" fontId="162" fillId="9" borderId="23" applyNumberFormat="0" applyAlignment="0" applyProtection="0">
      <alignment vertical="center"/>
    </xf>
    <xf numFmtId="0" fontId="162" fillId="9" borderId="23" applyNumberFormat="0" applyAlignment="0" applyProtection="0">
      <alignment vertical="center"/>
    </xf>
    <xf numFmtId="0" fontId="162" fillId="9" borderId="23" applyNumberFormat="0" applyAlignment="0" applyProtection="0">
      <alignment vertical="center"/>
    </xf>
    <xf numFmtId="0" fontId="162" fillId="9" borderId="23" applyNumberFormat="0" applyAlignment="0" applyProtection="0">
      <alignment vertical="center"/>
    </xf>
    <xf numFmtId="0" fontId="162" fillId="9" borderId="23" applyNumberFormat="0" applyAlignment="0" applyProtection="0">
      <alignment vertical="center"/>
    </xf>
    <xf numFmtId="0" fontId="162" fillId="9" borderId="23" applyNumberFormat="0" applyAlignment="0" applyProtection="0">
      <alignment vertical="center"/>
    </xf>
    <xf numFmtId="0" fontId="162" fillId="9" borderId="23" applyNumberFormat="0" applyAlignment="0" applyProtection="0">
      <alignment vertical="center"/>
    </xf>
    <xf numFmtId="0" fontId="162" fillId="9" borderId="23" applyNumberFormat="0" applyAlignment="0" applyProtection="0">
      <alignment vertical="center"/>
    </xf>
    <xf numFmtId="0" fontId="162" fillId="9" borderId="23" applyNumberFormat="0" applyAlignment="0" applyProtection="0">
      <alignment vertical="center"/>
    </xf>
    <xf numFmtId="0" fontId="162" fillId="9" borderId="23" applyNumberFormat="0" applyAlignment="0" applyProtection="0">
      <alignment vertical="center"/>
    </xf>
    <xf numFmtId="0" fontId="162" fillId="9" borderId="23" applyNumberFormat="0" applyAlignment="0" applyProtection="0">
      <alignment vertical="center"/>
    </xf>
    <xf numFmtId="0" fontId="162" fillId="9" borderId="23" applyNumberFormat="0" applyAlignment="0" applyProtection="0">
      <alignment vertical="center"/>
    </xf>
    <xf numFmtId="0" fontId="162" fillId="9" borderId="23" applyNumberFormat="0" applyAlignment="0" applyProtection="0">
      <alignment vertical="center"/>
    </xf>
    <xf numFmtId="0" fontId="162" fillId="9" borderId="23" applyNumberFormat="0" applyAlignment="0" applyProtection="0">
      <alignment vertical="center"/>
    </xf>
    <xf numFmtId="0" fontId="162" fillId="9" borderId="23" applyNumberFormat="0" applyAlignment="0" applyProtection="0">
      <alignment vertical="center"/>
    </xf>
    <xf numFmtId="0" fontId="162" fillId="9" borderId="23" applyNumberFormat="0" applyAlignment="0" applyProtection="0">
      <alignment vertical="center"/>
    </xf>
    <xf numFmtId="0" fontId="162" fillId="9" borderId="23" applyNumberFormat="0" applyAlignment="0" applyProtection="0">
      <alignment vertical="center"/>
    </xf>
    <xf numFmtId="0" fontId="162" fillId="9" borderId="23" applyNumberFormat="0" applyAlignment="0" applyProtection="0">
      <alignment vertical="center"/>
    </xf>
    <xf numFmtId="0" fontId="162" fillId="9" borderId="23" applyNumberFormat="0" applyAlignment="0" applyProtection="0">
      <alignment vertical="center"/>
    </xf>
    <xf numFmtId="0" fontId="162" fillId="9" borderId="23" applyNumberFormat="0" applyAlignment="0" applyProtection="0">
      <alignment vertical="center"/>
    </xf>
    <xf numFmtId="0" fontId="162" fillId="9" borderId="23" applyNumberFormat="0" applyAlignment="0" applyProtection="0">
      <alignment vertical="center"/>
    </xf>
    <xf numFmtId="0" fontId="162" fillId="9" borderId="23" applyNumberFormat="0" applyAlignment="0" applyProtection="0">
      <alignment vertical="center"/>
    </xf>
    <xf numFmtId="0" fontId="162" fillId="9" borderId="23" applyNumberFormat="0" applyAlignment="0" applyProtection="0">
      <alignment vertical="center"/>
    </xf>
    <xf numFmtId="0" fontId="162" fillId="9" borderId="23" applyNumberFormat="0" applyAlignment="0" applyProtection="0">
      <alignment vertical="center"/>
    </xf>
    <xf numFmtId="0" fontId="162" fillId="9" borderId="23" applyNumberFormat="0" applyAlignment="0" applyProtection="0">
      <alignment vertical="center"/>
    </xf>
    <xf numFmtId="0" fontId="162" fillId="9" borderId="23" applyNumberFormat="0" applyAlignment="0" applyProtection="0">
      <alignment vertical="center"/>
    </xf>
    <xf numFmtId="0" fontId="162" fillId="9" borderId="23" applyNumberFormat="0" applyAlignment="0" applyProtection="0">
      <alignment vertical="center"/>
    </xf>
    <xf numFmtId="0" fontId="162" fillId="9" borderId="23" applyNumberFormat="0" applyAlignment="0" applyProtection="0">
      <alignment vertical="center"/>
    </xf>
    <xf numFmtId="0" fontId="162" fillId="9" borderId="23" applyNumberFormat="0" applyAlignment="0" applyProtection="0">
      <alignment vertical="center"/>
    </xf>
    <xf numFmtId="0" fontId="162" fillId="9" borderId="23" applyNumberFormat="0" applyAlignment="0" applyProtection="0">
      <alignment vertical="center"/>
    </xf>
    <xf numFmtId="0" fontId="162" fillId="9" borderId="23" applyNumberFormat="0" applyAlignment="0" applyProtection="0">
      <alignment vertical="center"/>
    </xf>
    <xf numFmtId="0" fontId="162" fillId="9" borderId="23" applyNumberFormat="0" applyAlignment="0" applyProtection="0">
      <alignment vertical="center"/>
    </xf>
    <xf numFmtId="0" fontId="162" fillId="9" borderId="23" applyNumberFormat="0" applyAlignment="0" applyProtection="0">
      <alignment vertical="center"/>
    </xf>
    <xf numFmtId="0" fontId="162" fillId="9" borderId="23" applyNumberFormat="0" applyAlignment="0" applyProtection="0">
      <alignment vertical="center"/>
    </xf>
    <xf numFmtId="0" fontId="162" fillId="9" borderId="23" applyNumberFormat="0" applyAlignment="0" applyProtection="0">
      <alignment vertical="center"/>
    </xf>
    <xf numFmtId="0" fontId="162" fillId="9" borderId="23" applyNumberFormat="0" applyAlignment="0" applyProtection="0">
      <alignment vertical="center"/>
    </xf>
    <xf numFmtId="0" fontId="162" fillId="9" borderId="23" applyNumberFormat="0" applyAlignment="0" applyProtection="0">
      <alignment vertical="center"/>
    </xf>
    <xf numFmtId="0" fontId="162" fillId="9" borderId="23" applyNumberFormat="0" applyAlignment="0" applyProtection="0">
      <alignment vertical="center"/>
    </xf>
    <xf numFmtId="0" fontId="162" fillId="9" borderId="23" applyNumberFormat="0" applyAlignment="0" applyProtection="0">
      <alignment vertical="center"/>
    </xf>
    <xf numFmtId="0" fontId="162" fillId="9" borderId="23" applyNumberFormat="0" applyAlignment="0" applyProtection="0">
      <alignment vertical="center"/>
    </xf>
    <xf numFmtId="0" fontId="162" fillId="9" borderId="23" applyNumberFormat="0" applyAlignment="0" applyProtection="0">
      <alignment vertical="center"/>
    </xf>
    <xf numFmtId="0" fontId="162" fillId="9" borderId="23" applyNumberFormat="0" applyAlignment="0" applyProtection="0">
      <alignment vertical="center"/>
    </xf>
    <xf numFmtId="0" fontId="162" fillId="9" borderId="23" applyNumberFormat="0" applyAlignment="0" applyProtection="0">
      <alignment vertical="center"/>
    </xf>
    <xf numFmtId="0" fontId="162" fillId="9" borderId="23" applyNumberFormat="0" applyAlignment="0" applyProtection="0">
      <alignment vertical="center"/>
    </xf>
    <xf numFmtId="0" fontId="162" fillId="9" borderId="23" applyNumberFormat="0" applyAlignment="0" applyProtection="0">
      <alignment vertical="center"/>
    </xf>
    <xf numFmtId="0" fontId="162" fillId="9" borderId="23" applyNumberFormat="0" applyAlignment="0" applyProtection="0">
      <alignment vertical="center"/>
    </xf>
    <xf numFmtId="0" fontId="162" fillId="9" borderId="23" applyNumberFormat="0" applyAlignment="0" applyProtection="0">
      <alignment vertical="center"/>
    </xf>
    <xf numFmtId="0" fontId="162" fillId="9" borderId="23" applyNumberFormat="0" applyAlignment="0" applyProtection="0">
      <alignment vertical="center"/>
    </xf>
    <xf numFmtId="0" fontId="162" fillId="9" borderId="23" applyNumberFormat="0" applyAlignment="0" applyProtection="0">
      <alignment vertical="center"/>
    </xf>
    <xf numFmtId="0" fontId="162" fillId="9" borderId="23" applyNumberFormat="0" applyAlignment="0" applyProtection="0">
      <alignment vertical="center"/>
    </xf>
    <xf numFmtId="0" fontId="162" fillId="9" borderId="23" applyNumberFormat="0" applyAlignment="0" applyProtection="0">
      <alignment vertical="center"/>
    </xf>
    <xf numFmtId="0" fontId="162" fillId="9" borderId="23" applyNumberFormat="0" applyAlignment="0" applyProtection="0">
      <alignment vertical="center"/>
    </xf>
    <xf numFmtId="0" fontId="162" fillId="9" borderId="23" applyNumberFormat="0" applyAlignment="0" applyProtection="0">
      <alignment vertical="center"/>
    </xf>
    <xf numFmtId="0" fontId="162" fillId="9" borderId="23" applyNumberFormat="0" applyAlignment="0" applyProtection="0">
      <alignment vertical="center"/>
    </xf>
    <xf numFmtId="0" fontId="162" fillId="9" borderId="23" applyNumberFormat="0" applyAlignment="0" applyProtection="0">
      <alignment vertical="center"/>
    </xf>
    <xf numFmtId="0" fontId="162" fillId="9" borderId="23" applyNumberFormat="0" applyAlignment="0" applyProtection="0">
      <alignment vertical="center"/>
    </xf>
    <xf numFmtId="0" fontId="162" fillId="9" borderId="23" applyNumberFormat="0" applyAlignment="0" applyProtection="0">
      <alignment vertical="center"/>
    </xf>
    <xf numFmtId="0" fontId="162" fillId="9" borderId="23" applyNumberFormat="0" applyAlignment="0" applyProtection="0">
      <alignment vertical="center"/>
    </xf>
    <xf numFmtId="0" fontId="162" fillId="9" borderId="23" applyNumberFormat="0" applyAlignment="0" applyProtection="0">
      <alignment vertical="center"/>
    </xf>
    <xf numFmtId="0" fontId="162" fillId="9" borderId="23" applyNumberFormat="0" applyAlignment="0" applyProtection="0">
      <alignment vertical="center"/>
    </xf>
    <xf numFmtId="0" fontId="162" fillId="9" borderId="23" applyNumberFormat="0" applyAlignment="0" applyProtection="0">
      <alignment vertical="center"/>
    </xf>
    <xf numFmtId="0" fontId="162" fillId="9" borderId="23" applyNumberFormat="0" applyAlignment="0" applyProtection="0">
      <alignment vertical="center"/>
    </xf>
    <xf numFmtId="0" fontId="162" fillId="9" borderId="23" applyNumberFormat="0" applyAlignment="0" applyProtection="0">
      <alignment vertical="center"/>
    </xf>
    <xf numFmtId="0" fontId="162" fillId="9" borderId="23" applyNumberFormat="0" applyAlignment="0" applyProtection="0">
      <alignment vertical="center"/>
    </xf>
    <xf numFmtId="0" fontId="162" fillId="9" borderId="23" applyNumberFormat="0" applyAlignment="0" applyProtection="0">
      <alignment vertical="center"/>
    </xf>
    <xf numFmtId="0" fontId="162" fillId="9" borderId="23" applyNumberFormat="0" applyAlignment="0" applyProtection="0">
      <alignment vertical="center"/>
    </xf>
    <xf numFmtId="0" fontId="162" fillId="9" borderId="23" applyNumberFormat="0" applyAlignment="0" applyProtection="0">
      <alignment vertical="center"/>
    </xf>
    <xf numFmtId="0" fontId="162" fillId="9" borderId="23" applyNumberFormat="0" applyAlignment="0" applyProtection="0">
      <alignment vertical="center"/>
    </xf>
    <xf numFmtId="0" fontId="162" fillId="9" borderId="23" applyNumberFormat="0" applyAlignment="0" applyProtection="0">
      <alignment vertical="center"/>
    </xf>
    <xf numFmtId="0" fontId="162" fillId="9" borderId="23" applyNumberFormat="0" applyAlignment="0" applyProtection="0">
      <alignment vertical="center"/>
    </xf>
    <xf numFmtId="0" fontId="162" fillId="9" borderId="23" applyNumberFormat="0" applyAlignment="0" applyProtection="0">
      <alignment vertical="center"/>
    </xf>
    <xf numFmtId="0" fontId="162" fillId="9" borderId="23" applyNumberFormat="0" applyAlignment="0" applyProtection="0">
      <alignment vertical="center"/>
    </xf>
    <xf numFmtId="0" fontId="162" fillId="9" borderId="23" applyNumberFormat="0" applyAlignment="0" applyProtection="0">
      <alignment vertical="center"/>
    </xf>
    <xf numFmtId="0" fontId="162" fillId="9" borderId="23" applyNumberFormat="0" applyAlignment="0" applyProtection="0">
      <alignment vertical="center"/>
    </xf>
    <xf numFmtId="0" fontId="162" fillId="9" borderId="23" applyNumberFormat="0" applyAlignment="0" applyProtection="0">
      <alignment vertical="center"/>
    </xf>
    <xf numFmtId="0" fontId="162" fillId="9" borderId="23" applyNumberFormat="0" applyAlignment="0" applyProtection="0">
      <alignment vertical="center"/>
    </xf>
    <xf numFmtId="0" fontId="162" fillId="9" borderId="23" applyNumberFormat="0" applyAlignment="0" applyProtection="0">
      <alignment vertical="center"/>
    </xf>
    <xf numFmtId="0" fontId="162" fillId="9" borderId="23" applyNumberFormat="0" applyAlignment="0" applyProtection="0">
      <alignment vertical="center"/>
    </xf>
    <xf numFmtId="0" fontId="162" fillId="9" borderId="23" applyNumberFormat="0" applyAlignment="0" applyProtection="0">
      <alignment vertical="center"/>
    </xf>
    <xf numFmtId="0" fontId="162" fillId="9" borderId="23" applyNumberFormat="0" applyAlignment="0" applyProtection="0">
      <alignment vertical="center"/>
    </xf>
    <xf numFmtId="0" fontId="162" fillId="9" borderId="23" applyNumberFormat="0" applyAlignment="0" applyProtection="0">
      <alignment vertical="center"/>
    </xf>
    <xf numFmtId="0" fontId="162" fillId="9" borderId="23" applyNumberFormat="0" applyAlignment="0" applyProtection="0">
      <alignment vertical="center"/>
    </xf>
    <xf numFmtId="0" fontId="162" fillId="9" borderId="23" applyNumberFormat="0" applyAlignment="0" applyProtection="0">
      <alignment vertical="center"/>
    </xf>
    <xf numFmtId="0" fontId="162" fillId="9" borderId="23" applyNumberFormat="0" applyAlignment="0" applyProtection="0">
      <alignment vertical="center"/>
    </xf>
    <xf numFmtId="0" fontId="162" fillId="9" borderId="23" applyNumberFormat="0" applyAlignment="0" applyProtection="0">
      <alignment vertical="center"/>
    </xf>
    <xf numFmtId="0" fontId="162" fillId="9" borderId="23" applyNumberFormat="0" applyAlignment="0" applyProtection="0">
      <alignment vertical="center"/>
    </xf>
    <xf numFmtId="0" fontId="162" fillId="9" borderId="23" applyNumberFormat="0" applyAlignment="0" applyProtection="0">
      <alignment vertical="center"/>
    </xf>
    <xf numFmtId="0" fontId="162" fillId="9" borderId="23" applyNumberFormat="0" applyAlignment="0" applyProtection="0">
      <alignment vertical="center"/>
    </xf>
    <xf numFmtId="0" fontId="162" fillId="9" borderId="23" applyNumberFormat="0" applyAlignment="0" applyProtection="0">
      <alignment vertical="center"/>
    </xf>
    <xf numFmtId="0" fontId="162" fillId="9" borderId="23" applyNumberFormat="0" applyAlignment="0" applyProtection="0">
      <alignment vertical="center"/>
    </xf>
    <xf numFmtId="0" fontId="162" fillId="9" borderId="23" applyNumberFormat="0" applyAlignment="0" applyProtection="0">
      <alignment vertical="center"/>
    </xf>
    <xf numFmtId="0" fontId="162" fillId="9" borderId="23" applyNumberFormat="0" applyAlignment="0" applyProtection="0">
      <alignment vertical="center"/>
    </xf>
    <xf numFmtId="0" fontId="162" fillId="9" borderId="23" applyNumberFormat="0" applyAlignment="0" applyProtection="0">
      <alignment vertical="center"/>
    </xf>
    <xf numFmtId="0" fontId="162" fillId="9" borderId="23" applyNumberFormat="0" applyAlignment="0" applyProtection="0">
      <alignment vertical="center"/>
    </xf>
    <xf numFmtId="0" fontId="162" fillId="9" borderId="23" applyNumberFormat="0" applyAlignment="0" applyProtection="0">
      <alignment vertical="center"/>
    </xf>
    <xf numFmtId="0" fontId="162" fillId="9" borderId="23" applyNumberFormat="0" applyAlignment="0" applyProtection="0">
      <alignment vertical="center"/>
    </xf>
    <xf numFmtId="0" fontId="162" fillId="9" borderId="23" applyNumberFormat="0" applyAlignment="0" applyProtection="0">
      <alignment vertical="center"/>
    </xf>
    <xf numFmtId="0" fontId="162" fillId="9" borderId="23" applyNumberFormat="0" applyAlignment="0" applyProtection="0">
      <alignment vertical="center"/>
    </xf>
    <xf numFmtId="0" fontId="162" fillId="9" borderId="23" applyNumberFormat="0" applyAlignment="0" applyProtection="0">
      <alignment vertical="center"/>
    </xf>
    <xf numFmtId="0" fontId="162" fillId="9" borderId="23" applyNumberFormat="0" applyAlignment="0" applyProtection="0">
      <alignment vertical="center"/>
    </xf>
    <xf numFmtId="0" fontId="162" fillId="9" borderId="23" applyNumberFormat="0" applyAlignment="0" applyProtection="0">
      <alignment vertical="center"/>
    </xf>
    <xf numFmtId="0" fontId="162" fillId="9" borderId="23" applyNumberFormat="0" applyAlignment="0" applyProtection="0">
      <alignment vertical="center"/>
    </xf>
    <xf numFmtId="0" fontId="162" fillId="9" borderId="23" applyNumberFormat="0" applyAlignment="0" applyProtection="0">
      <alignment vertical="center"/>
    </xf>
    <xf numFmtId="0" fontId="162" fillId="9" borderId="23" applyNumberFormat="0" applyAlignment="0" applyProtection="0">
      <alignment vertical="center"/>
    </xf>
    <xf numFmtId="0" fontId="162" fillId="9" borderId="23" applyNumberFormat="0" applyAlignment="0" applyProtection="0">
      <alignment vertical="center"/>
    </xf>
    <xf numFmtId="0" fontId="162" fillId="9" borderId="23" applyNumberFormat="0" applyAlignment="0" applyProtection="0">
      <alignment vertical="center"/>
    </xf>
    <xf numFmtId="0" fontId="162" fillId="9" borderId="23" applyNumberFormat="0" applyAlignment="0" applyProtection="0">
      <alignment vertical="center"/>
    </xf>
    <xf numFmtId="0" fontId="162" fillId="9" borderId="23" applyNumberFormat="0" applyAlignment="0" applyProtection="0">
      <alignment vertical="center"/>
    </xf>
    <xf numFmtId="0" fontId="162" fillId="9" borderId="23" applyNumberFormat="0" applyAlignment="0" applyProtection="0">
      <alignment vertical="center"/>
    </xf>
    <xf numFmtId="0" fontId="162" fillId="9" borderId="23" applyNumberFormat="0" applyAlignment="0" applyProtection="0">
      <alignment vertical="center"/>
    </xf>
    <xf numFmtId="0" fontId="162" fillId="9" borderId="23" applyNumberFormat="0" applyAlignment="0" applyProtection="0">
      <alignment vertical="center"/>
    </xf>
    <xf numFmtId="0" fontId="162" fillId="9" borderId="23" applyNumberFormat="0" applyAlignment="0" applyProtection="0">
      <alignment vertical="center"/>
    </xf>
    <xf numFmtId="0" fontId="162" fillId="9" borderId="23" applyNumberFormat="0" applyAlignment="0" applyProtection="0">
      <alignment vertical="center"/>
    </xf>
    <xf numFmtId="0" fontId="162" fillId="9" borderId="23" applyNumberFormat="0" applyAlignment="0" applyProtection="0">
      <alignment vertical="center"/>
    </xf>
    <xf numFmtId="0" fontId="162" fillId="9" borderId="23" applyNumberFormat="0" applyAlignment="0" applyProtection="0">
      <alignment vertical="center"/>
    </xf>
    <xf numFmtId="0" fontId="162" fillId="9" borderId="23" applyNumberFormat="0" applyAlignment="0" applyProtection="0">
      <alignment vertical="center"/>
    </xf>
    <xf numFmtId="0" fontId="162" fillId="9" borderId="23" applyNumberFormat="0" applyAlignment="0" applyProtection="0">
      <alignment vertical="center"/>
    </xf>
    <xf numFmtId="0" fontId="162" fillId="9" borderId="23" applyNumberFormat="0" applyAlignment="0" applyProtection="0">
      <alignment vertical="center"/>
    </xf>
    <xf numFmtId="0" fontId="162" fillId="9" borderId="23" applyNumberFormat="0" applyAlignment="0" applyProtection="0">
      <alignment vertical="center"/>
    </xf>
    <xf numFmtId="0" fontId="162" fillId="9" borderId="23" applyNumberFormat="0" applyAlignment="0" applyProtection="0">
      <alignment vertical="center"/>
    </xf>
    <xf numFmtId="0" fontId="162" fillId="9" borderId="23" applyNumberFormat="0" applyAlignment="0" applyProtection="0">
      <alignment vertical="center"/>
    </xf>
    <xf numFmtId="0" fontId="162" fillId="9" borderId="23" applyNumberFormat="0" applyAlignment="0" applyProtection="0">
      <alignment vertical="center"/>
    </xf>
    <xf numFmtId="0" fontId="162" fillId="9" borderId="23" applyNumberFormat="0" applyAlignment="0" applyProtection="0">
      <alignment vertical="center"/>
    </xf>
    <xf numFmtId="0" fontId="162" fillId="9" borderId="23" applyNumberFormat="0" applyAlignment="0" applyProtection="0">
      <alignment vertical="center"/>
    </xf>
    <xf numFmtId="0" fontId="162" fillId="9" borderId="23" applyNumberFormat="0" applyAlignment="0" applyProtection="0">
      <alignment vertical="center"/>
    </xf>
    <xf numFmtId="0" fontId="162" fillId="9" borderId="23" applyNumberFormat="0" applyAlignment="0" applyProtection="0">
      <alignment vertical="center"/>
    </xf>
    <xf numFmtId="0" fontId="162" fillId="9" borderId="23" applyNumberFormat="0" applyAlignment="0" applyProtection="0">
      <alignment vertical="center"/>
    </xf>
    <xf numFmtId="0" fontId="162" fillId="9" borderId="23" applyNumberFormat="0" applyAlignment="0" applyProtection="0">
      <alignment vertical="center"/>
    </xf>
    <xf numFmtId="0" fontId="162" fillId="9" borderId="23" applyNumberFormat="0" applyAlignment="0" applyProtection="0">
      <alignment vertical="center"/>
    </xf>
    <xf numFmtId="0" fontId="162" fillId="9" borderId="23" applyNumberFormat="0" applyAlignment="0" applyProtection="0">
      <alignment vertical="center"/>
    </xf>
    <xf numFmtId="0" fontId="162" fillId="9" borderId="23" applyNumberFormat="0" applyAlignment="0" applyProtection="0">
      <alignment vertical="center"/>
    </xf>
    <xf numFmtId="0" fontId="162" fillId="9" borderId="23" applyNumberFormat="0" applyAlignment="0" applyProtection="0">
      <alignment vertical="center"/>
    </xf>
    <xf numFmtId="0" fontId="162" fillId="9" borderId="23" applyNumberFormat="0" applyAlignment="0" applyProtection="0">
      <alignment vertical="center"/>
    </xf>
    <xf numFmtId="0" fontId="162" fillId="9" borderId="23" applyNumberFormat="0" applyAlignment="0" applyProtection="0">
      <alignment vertical="center"/>
    </xf>
    <xf numFmtId="0" fontId="162" fillId="9" borderId="23" applyNumberFormat="0" applyAlignment="0" applyProtection="0">
      <alignment vertical="center"/>
    </xf>
    <xf numFmtId="0" fontId="162" fillId="9" borderId="23" applyNumberFormat="0" applyAlignment="0" applyProtection="0">
      <alignment vertical="center"/>
    </xf>
    <xf numFmtId="0" fontId="162" fillId="9" borderId="23" applyNumberFormat="0" applyAlignment="0" applyProtection="0">
      <alignment vertical="center"/>
    </xf>
    <xf numFmtId="0" fontId="162" fillId="9" borderId="23" applyNumberFormat="0" applyAlignment="0" applyProtection="0">
      <alignment vertical="center"/>
    </xf>
    <xf numFmtId="0" fontId="162" fillId="9" borderId="23" applyNumberFormat="0" applyAlignment="0" applyProtection="0">
      <alignment vertical="center"/>
    </xf>
    <xf numFmtId="0" fontId="162" fillId="9" borderId="23" applyNumberFormat="0" applyAlignment="0" applyProtection="0">
      <alignment vertical="center"/>
    </xf>
    <xf numFmtId="0" fontId="162" fillId="9" borderId="23" applyNumberFormat="0" applyAlignment="0" applyProtection="0">
      <alignment vertical="center"/>
    </xf>
    <xf numFmtId="0" fontId="162" fillId="9" borderId="23" applyNumberFormat="0" applyAlignment="0" applyProtection="0">
      <alignment vertical="center"/>
    </xf>
    <xf numFmtId="0" fontId="162" fillId="9" borderId="23" applyNumberFormat="0" applyAlignment="0" applyProtection="0">
      <alignment vertical="center"/>
    </xf>
    <xf numFmtId="0" fontId="162" fillId="9" borderId="23" applyNumberFormat="0" applyAlignment="0" applyProtection="0">
      <alignment vertical="center"/>
    </xf>
    <xf numFmtId="0" fontId="162" fillId="9" borderId="23" applyNumberFormat="0" applyAlignment="0" applyProtection="0">
      <alignment vertical="center"/>
    </xf>
    <xf numFmtId="0" fontId="162" fillId="9" borderId="23" applyNumberFormat="0" applyAlignment="0" applyProtection="0">
      <alignment vertical="center"/>
    </xf>
    <xf numFmtId="0" fontId="162" fillId="9" borderId="23" applyNumberFormat="0" applyAlignment="0" applyProtection="0">
      <alignment vertical="center"/>
    </xf>
    <xf numFmtId="0" fontId="162" fillId="9" borderId="23" applyNumberFormat="0" applyAlignment="0" applyProtection="0">
      <alignment vertical="center"/>
    </xf>
    <xf numFmtId="0" fontId="162" fillId="9" borderId="23" applyNumberFormat="0" applyAlignment="0" applyProtection="0">
      <alignment vertical="center"/>
    </xf>
    <xf numFmtId="0" fontId="162" fillId="9" borderId="23" applyNumberFormat="0" applyAlignment="0" applyProtection="0">
      <alignment vertical="center"/>
    </xf>
    <xf numFmtId="0" fontId="162" fillId="9" borderId="23" applyNumberFormat="0" applyAlignment="0" applyProtection="0">
      <alignment vertical="center"/>
    </xf>
    <xf numFmtId="0" fontId="162" fillId="9" borderId="23" applyNumberFormat="0" applyAlignment="0" applyProtection="0">
      <alignment vertical="center"/>
    </xf>
    <xf numFmtId="0" fontId="162" fillId="9" borderId="23" applyNumberFormat="0" applyAlignment="0" applyProtection="0">
      <alignment vertical="center"/>
    </xf>
    <xf numFmtId="0" fontId="162" fillId="9" borderId="23" applyNumberFormat="0" applyAlignment="0" applyProtection="0">
      <alignment vertical="center"/>
    </xf>
    <xf numFmtId="0" fontId="162" fillId="9" borderId="23" applyNumberFormat="0" applyAlignment="0" applyProtection="0">
      <alignment vertical="center"/>
    </xf>
    <xf numFmtId="0" fontId="162" fillId="9" borderId="23" applyNumberFormat="0" applyAlignment="0" applyProtection="0">
      <alignment vertical="center"/>
    </xf>
    <xf numFmtId="0" fontId="162" fillId="9" borderId="23" applyNumberFormat="0" applyAlignment="0" applyProtection="0">
      <alignment vertical="center"/>
    </xf>
    <xf numFmtId="0" fontId="162" fillId="9" borderId="23" applyNumberFormat="0" applyAlignment="0" applyProtection="0">
      <alignment vertical="center"/>
    </xf>
    <xf numFmtId="0" fontId="162" fillId="9" borderId="23" applyNumberFormat="0" applyAlignment="0" applyProtection="0">
      <alignment vertical="center"/>
    </xf>
    <xf numFmtId="0" fontId="162" fillId="9" borderId="23" applyNumberFormat="0" applyAlignment="0" applyProtection="0">
      <alignment vertical="center"/>
    </xf>
    <xf numFmtId="0" fontId="162" fillId="9" borderId="23" applyNumberFormat="0" applyAlignment="0" applyProtection="0">
      <alignment vertical="center"/>
    </xf>
    <xf numFmtId="0" fontId="162" fillId="9" borderId="23" applyNumberFormat="0" applyAlignment="0" applyProtection="0">
      <alignment vertical="center"/>
    </xf>
    <xf numFmtId="0" fontId="162" fillId="9" borderId="23" applyNumberFormat="0" applyAlignment="0" applyProtection="0">
      <alignment vertical="center"/>
    </xf>
    <xf numFmtId="0" fontId="162" fillId="9" borderId="23" applyNumberFormat="0" applyAlignment="0" applyProtection="0">
      <alignment vertical="center"/>
    </xf>
    <xf numFmtId="0" fontId="162" fillId="9" borderId="23" applyNumberFormat="0" applyAlignment="0" applyProtection="0">
      <alignment vertical="center"/>
    </xf>
    <xf numFmtId="0" fontId="162" fillId="9" borderId="23" applyNumberFormat="0" applyAlignment="0" applyProtection="0">
      <alignment vertical="center"/>
    </xf>
    <xf numFmtId="0" fontId="162" fillId="9" borderId="23" applyNumberFormat="0" applyAlignment="0" applyProtection="0">
      <alignment vertical="center"/>
    </xf>
    <xf numFmtId="0" fontId="162" fillId="9" borderId="23" applyNumberFormat="0" applyAlignment="0" applyProtection="0">
      <alignment vertical="center"/>
    </xf>
    <xf numFmtId="0" fontId="162" fillId="9" borderId="23" applyNumberFormat="0" applyAlignment="0" applyProtection="0">
      <alignment vertical="center"/>
    </xf>
    <xf numFmtId="0" fontId="162" fillId="9" borderId="23" applyNumberFormat="0" applyAlignment="0" applyProtection="0">
      <alignment vertical="center"/>
    </xf>
    <xf numFmtId="0" fontId="162" fillId="9" borderId="23" applyNumberFormat="0" applyAlignment="0" applyProtection="0">
      <alignment vertical="center"/>
    </xf>
    <xf numFmtId="0" fontId="162" fillId="9" borderId="23" applyNumberFormat="0" applyAlignment="0" applyProtection="0">
      <alignment vertical="center"/>
    </xf>
    <xf numFmtId="0" fontId="162" fillId="9" borderId="23" applyNumberFormat="0" applyAlignment="0" applyProtection="0">
      <alignment vertical="center"/>
    </xf>
    <xf numFmtId="0" fontId="162" fillId="9" borderId="23" applyNumberFormat="0" applyAlignment="0" applyProtection="0">
      <alignment vertical="center"/>
    </xf>
    <xf numFmtId="0" fontId="162" fillId="9" borderId="23" applyNumberFormat="0" applyAlignment="0" applyProtection="0">
      <alignment vertical="center"/>
    </xf>
    <xf numFmtId="0" fontId="162" fillId="9" borderId="23" applyNumberFormat="0" applyAlignment="0" applyProtection="0">
      <alignment vertical="center"/>
    </xf>
    <xf numFmtId="0" fontId="162" fillId="9" borderId="23" applyNumberFormat="0" applyAlignment="0" applyProtection="0">
      <alignment vertical="center"/>
    </xf>
    <xf numFmtId="0" fontId="162" fillId="9" borderId="23" applyNumberFormat="0" applyAlignment="0" applyProtection="0">
      <alignment vertical="center"/>
    </xf>
    <xf numFmtId="0" fontId="162" fillId="9" borderId="23" applyNumberFormat="0" applyAlignment="0" applyProtection="0">
      <alignment vertical="center"/>
    </xf>
    <xf numFmtId="0" fontId="162" fillId="9" borderId="23" applyNumberFormat="0" applyAlignment="0" applyProtection="0">
      <alignment vertical="center"/>
    </xf>
    <xf numFmtId="0" fontId="162" fillId="9" borderId="23" applyNumberFormat="0" applyAlignment="0" applyProtection="0">
      <alignment vertical="center"/>
    </xf>
    <xf numFmtId="0" fontId="162" fillId="9" borderId="23" applyNumberFormat="0" applyAlignment="0" applyProtection="0">
      <alignment vertical="center"/>
    </xf>
    <xf numFmtId="0" fontId="162" fillId="9" borderId="23" applyNumberFormat="0" applyAlignment="0" applyProtection="0">
      <alignment vertical="center"/>
    </xf>
    <xf numFmtId="0" fontId="162" fillId="9" borderId="23" applyNumberFormat="0" applyAlignment="0" applyProtection="0">
      <alignment vertical="center"/>
    </xf>
    <xf numFmtId="0" fontId="162" fillId="9" borderId="23" applyNumberFormat="0" applyAlignment="0" applyProtection="0">
      <alignment vertical="center"/>
    </xf>
    <xf numFmtId="0" fontId="162" fillId="9" borderId="23" applyNumberFormat="0" applyAlignment="0" applyProtection="0">
      <alignment vertical="center"/>
    </xf>
    <xf numFmtId="0" fontId="162" fillId="9" borderId="23" applyNumberFormat="0" applyAlignment="0" applyProtection="0">
      <alignment vertical="center"/>
    </xf>
    <xf numFmtId="0" fontId="162" fillId="9" borderId="23" applyNumberFormat="0" applyAlignment="0" applyProtection="0">
      <alignment vertical="center"/>
    </xf>
    <xf numFmtId="0" fontId="162" fillId="9" borderId="23" applyNumberFormat="0" applyAlignment="0" applyProtection="0">
      <alignment vertical="center"/>
    </xf>
    <xf numFmtId="0" fontId="162" fillId="9" borderId="23" applyNumberFormat="0" applyAlignment="0" applyProtection="0">
      <alignment vertical="center"/>
    </xf>
    <xf numFmtId="0" fontId="162" fillId="9" borderId="23" applyNumberFormat="0" applyAlignment="0" applyProtection="0">
      <alignment vertical="center"/>
    </xf>
    <xf numFmtId="0" fontId="162" fillId="9" borderId="23" applyNumberFormat="0" applyAlignment="0" applyProtection="0">
      <alignment vertical="center"/>
    </xf>
    <xf numFmtId="0" fontId="162" fillId="9" borderId="23" applyNumberFormat="0" applyAlignment="0" applyProtection="0">
      <alignment vertical="center"/>
    </xf>
    <xf numFmtId="0" fontId="162" fillId="9" borderId="23" applyNumberFormat="0" applyAlignment="0" applyProtection="0">
      <alignment vertical="center"/>
    </xf>
    <xf numFmtId="0" fontId="162" fillId="9" borderId="23" applyNumberFormat="0" applyAlignment="0" applyProtection="0">
      <alignment vertical="center"/>
    </xf>
    <xf numFmtId="0" fontId="162" fillId="9" borderId="23" applyNumberFormat="0" applyAlignment="0" applyProtection="0">
      <alignment vertical="center"/>
    </xf>
    <xf numFmtId="0" fontId="162" fillId="9" borderId="23" applyNumberFormat="0" applyAlignment="0" applyProtection="0">
      <alignment vertical="center"/>
    </xf>
    <xf numFmtId="0" fontId="162" fillId="9" borderId="23" applyNumberFormat="0" applyAlignment="0" applyProtection="0">
      <alignment vertical="center"/>
    </xf>
    <xf numFmtId="0" fontId="162" fillId="9" borderId="23" applyNumberFormat="0" applyAlignment="0" applyProtection="0">
      <alignment vertical="center"/>
    </xf>
    <xf numFmtId="0" fontId="162" fillId="9" borderId="23" applyNumberFormat="0" applyAlignment="0" applyProtection="0">
      <alignment vertical="center"/>
    </xf>
    <xf numFmtId="0" fontId="162" fillId="9" borderId="23" applyNumberFormat="0" applyAlignment="0" applyProtection="0">
      <alignment vertical="center"/>
    </xf>
    <xf numFmtId="0" fontId="162" fillId="9" borderId="23" applyNumberFormat="0" applyAlignment="0" applyProtection="0">
      <alignment vertical="center"/>
    </xf>
    <xf numFmtId="0" fontId="162" fillId="9" borderId="23" applyNumberFormat="0" applyAlignment="0" applyProtection="0">
      <alignment vertical="center"/>
    </xf>
    <xf numFmtId="0" fontId="162" fillId="9" borderId="23" applyNumberFormat="0" applyAlignment="0" applyProtection="0">
      <alignment vertical="center"/>
    </xf>
    <xf numFmtId="0" fontId="162" fillId="9" borderId="23" applyNumberFormat="0" applyAlignment="0" applyProtection="0">
      <alignment vertical="center"/>
    </xf>
    <xf numFmtId="0" fontId="162" fillId="9" borderId="23" applyNumberFormat="0" applyAlignment="0" applyProtection="0">
      <alignment vertical="center"/>
    </xf>
    <xf numFmtId="0" fontId="162" fillId="9" borderId="23" applyNumberFormat="0" applyAlignment="0" applyProtection="0">
      <alignment vertical="center"/>
    </xf>
    <xf numFmtId="0" fontId="162" fillId="9" borderId="23" applyNumberFormat="0" applyAlignment="0" applyProtection="0">
      <alignment vertical="center"/>
    </xf>
    <xf numFmtId="0" fontId="162" fillId="9" borderId="23" applyNumberFormat="0" applyAlignment="0" applyProtection="0">
      <alignment vertical="center"/>
    </xf>
    <xf numFmtId="0" fontId="162" fillId="9" borderId="23" applyNumberFormat="0" applyAlignment="0" applyProtection="0">
      <alignment vertical="center"/>
    </xf>
    <xf numFmtId="0" fontId="162" fillId="9" borderId="23" applyNumberFormat="0" applyAlignment="0" applyProtection="0">
      <alignment vertical="center"/>
    </xf>
    <xf numFmtId="0" fontId="162" fillId="9" borderId="23" applyNumberFormat="0" applyAlignment="0" applyProtection="0">
      <alignment vertical="center"/>
    </xf>
    <xf numFmtId="0" fontId="162" fillId="9" borderId="23" applyNumberFormat="0" applyAlignment="0" applyProtection="0">
      <alignment vertical="center"/>
    </xf>
    <xf numFmtId="0" fontId="162" fillId="9" borderId="23" applyNumberFormat="0" applyAlignment="0" applyProtection="0">
      <alignment vertical="center"/>
    </xf>
    <xf numFmtId="0" fontId="162" fillId="9" borderId="23" applyNumberFormat="0" applyAlignment="0" applyProtection="0">
      <alignment vertical="center"/>
    </xf>
    <xf numFmtId="0" fontId="162" fillId="9" borderId="23" applyNumberFormat="0" applyAlignment="0" applyProtection="0">
      <alignment vertical="center"/>
    </xf>
    <xf numFmtId="0" fontId="162" fillId="9" borderId="23" applyNumberFormat="0" applyAlignment="0" applyProtection="0">
      <alignment vertical="center"/>
    </xf>
    <xf numFmtId="0" fontId="162" fillId="9" borderId="23" applyNumberFormat="0" applyAlignment="0" applyProtection="0">
      <alignment vertical="center"/>
    </xf>
    <xf numFmtId="0" fontId="162" fillId="9" borderId="23" applyNumberFormat="0" applyAlignment="0" applyProtection="0">
      <alignment vertical="center"/>
    </xf>
    <xf numFmtId="0" fontId="162" fillId="9" borderId="23" applyNumberFormat="0" applyAlignment="0" applyProtection="0">
      <alignment vertical="center"/>
    </xf>
    <xf numFmtId="0" fontId="162" fillId="9" borderId="23" applyNumberFormat="0" applyAlignment="0" applyProtection="0">
      <alignment vertical="center"/>
    </xf>
    <xf numFmtId="0" fontId="162" fillId="9" borderId="23" applyNumberFormat="0" applyAlignment="0" applyProtection="0">
      <alignment vertical="center"/>
    </xf>
    <xf numFmtId="0" fontId="162" fillId="9" borderId="23" applyNumberFormat="0" applyAlignment="0" applyProtection="0">
      <alignment vertical="center"/>
    </xf>
    <xf numFmtId="0" fontId="162" fillId="9" borderId="23" applyNumberFormat="0" applyAlignment="0" applyProtection="0">
      <alignment vertical="center"/>
    </xf>
    <xf numFmtId="0" fontId="162" fillId="9" borderId="23" applyNumberFormat="0" applyAlignment="0" applyProtection="0">
      <alignment vertical="center"/>
    </xf>
    <xf numFmtId="0" fontId="162" fillId="9" borderId="23" applyNumberFormat="0" applyAlignment="0" applyProtection="0">
      <alignment vertical="center"/>
    </xf>
    <xf numFmtId="0" fontId="162" fillId="9" borderId="23" applyNumberFormat="0" applyAlignment="0" applyProtection="0">
      <alignment vertical="center"/>
    </xf>
    <xf numFmtId="0" fontId="162" fillId="9" borderId="23" applyNumberFormat="0" applyAlignment="0" applyProtection="0">
      <alignment vertical="center"/>
    </xf>
    <xf numFmtId="0" fontId="162" fillId="9" borderId="23" applyNumberFormat="0" applyAlignment="0" applyProtection="0">
      <alignment vertical="center"/>
    </xf>
    <xf numFmtId="0" fontId="162" fillId="9" borderId="23" applyNumberFormat="0" applyAlignment="0" applyProtection="0">
      <alignment vertical="center"/>
    </xf>
    <xf numFmtId="0" fontId="162" fillId="9" borderId="23" applyNumberFormat="0" applyAlignment="0" applyProtection="0">
      <alignment vertical="center"/>
    </xf>
    <xf numFmtId="0" fontId="162" fillId="9" borderId="23" applyNumberFormat="0" applyAlignment="0" applyProtection="0">
      <alignment vertical="center"/>
    </xf>
    <xf numFmtId="0" fontId="162" fillId="9" borderId="23" applyNumberFormat="0" applyAlignment="0" applyProtection="0">
      <alignment vertical="center"/>
    </xf>
    <xf numFmtId="0" fontId="162" fillId="9" borderId="23" applyNumberFormat="0" applyAlignment="0" applyProtection="0">
      <alignment vertical="center"/>
    </xf>
    <xf numFmtId="0" fontId="162" fillId="9" borderId="23" applyNumberFormat="0" applyAlignment="0" applyProtection="0">
      <alignment vertical="center"/>
    </xf>
    <xf numFmtId="0" fontId="162" fillId="9" borderId="23" applyNumberFormat="0" applyAlignment="0" applyProtection="0">
      <alignment vertical="center"/>
    </xf>
    <xf numFmtId="0" fontId="162" fillId="9" borderId="23" applyNumberFormat="0" applyAlignment="0" applyProtection="0">
      <alignment vertical="center"/>
    </xf>
    <xf numFmtId="0" fontId="162" fillId="9" borderId="23" applyNumberFormat="0" applyAlignment="0" applyProtection="0">
      <alignment vertical="center"/>
    </xf>
    <xf numFmtId="0" fontId="162" fillId="9" borderId="23" applyNumberFormat="0" applyAlignment="0" applyProtection="0">
      <alignment vertical="center"/>
    </xf>
    <xf numFmtId="0" fontId="162" fillId="9" borderId="23" applyNumberFormat="0" applyAlignment="0" applyProtection="0">
      <alignment vertical="center"/>
    </xf>
    <xf numFmtId="0" fontId="162" fillId="9" borderId="23" applyNumberFormat="0" applyAlignment="0" applyProtection="0">
      <alignment vertical="center"/>
    </xf>
    <xf numFmtId="0" fontId="162" fillId="9" borderId="23" applyNumberFormat="0" applyAlignment="0" applyProtection="0">
      <alignment vertical="center"/>
    </xf>
    <xf numFmtId="0" fontId="162" fillId="9" borderId="23" applyNumberFormat="0" applyAlignment="0" applyProtection="0">
      <alignment vertical="center"/>
    </xf>
    <xf numFmtId="0" fontId="162" fillId="9" borderId="23" applyNumberFormat="0" applyAlignment="0" applyProtection="0">
      <alignment vertical="center"/>
    </xf>
    <xf numFmtId="0" fontId="162" fillId="9" borderId="23" applyNumberFormat="0" applyAlignment="0" applyProtection="0">
      <alignment vertical="center"/>
    </xf>
    <xf numFmtId="0" fontId="162" fillId="9" borderId="23" applyNumberFormat="0" applyAlignment="0" applyProtection="0">
      <alignment vertical="center"/>
    </xf>
    <xf numFmtId="0" fontId="162" fillId="9" borderId="23" applyNumberFormat="0" applyAlignment="0" applyProtection="0">
      <alignment vertical="center"/>
    </xf>
    <xf numFmtId="0" fontId="162" fillId="9" borderId="23" applyNumberFormat="0" applyAlignment="0" applyProtection="0">
      <alignment vertical="center"/>
    </xf>
    <xf numFmtId="0" fontId="162" fillId="9" borderId="23" applyNumberFormat="0" applyAlignment="0" applyProtection="0">
      <alignment vertical="center"/>
    </xf>
    <xf numFmtId="0" fontId="162" fillId="9" borderId="23" applyNumberFormat="0" applyAlignment="0" applyProtection="0">
      <alignment vertical="center"/>
    </xf>
    <xf numFmtId="0" fontId="162" fillId="9" borderId="23" applyNumberFormat="0" applyAlignment="0" applyProtection="0">
      <alignment vertical="center"/>
    </xf>
    <xf numFmtId="0" fontId="162" fillId="9" borderId="23" applyNumberFormat="0" applyAlignment="0" applyProtection="0">
      <alignment vertical="center"/>
    </xf>
    <xf numFmtId="0" fontId="162" fillId="9" borderId="23" applyNumberFormat="0" applyAlignment="0" applyProtection="0">
      <alignment vertical="center"/>
    </xf>
    <xf numFmtId="0" fontId="162" fillId="9" borderId="23" applyNumberFormat="0" applyAlignment="0" applyProtection="0">
      <alignment vertical="center"/>
    </xf>
    <xf numFmtId="0" fontId="162" fillId="9" borderId="23" applyNumberFormat="0" applyAlignment="0" applyProtection="0">
      <alignment vertical="center"/>
    </xf>
    <xf numFmtId="0" fontId="162" fillId="9" borderId="23" applyNumberFormat="0" applyAlignment="0" applyProtection="0">
      <alignment vertical="center"/>
    </xf>
    <xf numFmtId="0" fontId="162" fillId="9" borderId="23" applyNumberFormat="0" applyAlignment="0" applyProtection="0">
      <alignment vertical="center"/>
    </xf>
    <xf numFmtId="0" fontId="162" fillId="9" borderId="23" applyNumberFormat="0" applyAlignment="0" applyProtection="0">
      <alignment vertical="center"/>
    </xf>
    <xf numFmtId="0" fontId="162" fillId="9" borderId="23" applyNumberFormat="0" applyAlignment="0" applyProtection="0">
      <alignment vertical="center"/>
    </xf>
    <xf numFmtId="0" fontId="162" fillId="9" borderId="23" applyNumberFormat="0" applyAlignment="0" applyProtection="0">
      <alignment vertical="center"/>
    </xf>
    <xf numFmtId="0" fontId="162" fillId="9" borderId="23" applyNumberFormat="0" applyAlignment="0" applyProtection="0">
      <alignment vertical="center"/>
    </xf>
    <xf numFmtId="0" fontId="162" fillId="9" borderId="23" applyNumberFormat="0" applyAlignment="0" applyProtection="0">
      <alignment vertical="center"/>
    </xf>
    <xf numFmtId="0" fontId="162" fillId="9" borderId="23" applyNumberFormat="0" applyAlignment="0" applyProtection="0">
      <alignment vertical="center"/>
    </xf>
    <xf numFmtId="0" fontId="162" fillId="9" borderId="23" applyNumberFormat="0" applyAlignment="0" applyProtection="0">
      <alignment vertical="center"/>
    </xf>
    <xf numFmtId="0" fontId="162" fillId="9" borderId="23" applyNumberFormat="0" applyAlignment="0" applyProtection="0">
      <alignment vertical="center"/>
    </xf>
    <xf numFmtId="0" fontId="162" fillId="9" borderId="23" applyNumberFormat="0" applyAlignment="0" applyProtection="0">
      <alignment vertical="center"/>
    </xf>
    <xf numFmtId="0" fontId="162" fillId="9" borderId="23" applyNumberFormat="0" applyAlignment="0" applyProtection="0">
      <alignment vertical="center"/>
    </xf>
    <xf numFmtId="0" fontId="162" fillId="9" borderId="23" applyNumberFormat="0" applyAlignment="0" applyProtection="0">
      <alignment vertical="center"/>
    </xf>
    <xf numFmtId="0" fontId="162" fillId="9" borderId="23" applyNumberFormat="0" applyAlignment="0" applyProtection="0">
      <alignment vertical="center"/>
    </xf>
    <xf numFmtId="0" fontId="162" fillId="9" borderId="23" applyNumberFormat="0" applyAlignment="0" applyProtection="0">
      <alignment vertical="center"/>
    </xf>
    <xf numFmtId="0" fontId="162" fillId="9" borderId="23" applyNumberFormat="0" applyAlignment="0" applyProtection="0">
      <alignment vertical="center"/>
    </xf>
    <xf numFmtId="0" fontId="162" fillId="9" borderId="23" applyNumberFormat="0" applyAlignment="0" applyProtection="0">
      <alignment vertical="center"/>
    </xf>
    <xf numFmtId="0" fontId="162" fillId="9" borderId="23" applyNumberFormat="0" applyAlignment="0" applyProtection="0">
      <alignment vertical="center"/>
    </xf>
    <xf numFmtId="0" fontId="162" fillId="9" borderId="23" applyNumberFormat="0" applyAlignment="0" applyProtection="0">
      <alignment vertical="center"/>
    </xf>
    <xf numFmtId="0" fontId="162" fillId="9" borderId="23" applyNumberFormat="0" applyAlignment="0" applyProtection="0">
      <alignment vertical="center"/>
    </xf>
    <xf numFmtId="0" fontId="162" fillId="9" borderId="23" applyNumberFormat="0" applyAlignment="0" applyProtection="0">
      <alignment vertical="center"/>
    </xf>
    <xf numFmtId="0" fontId="162" fillId="9" borderId="23" applyNumberFormat="0" applyAlignment="0" applyProtection="0">
      <alignment vertical="center"/>
    </xf>
    <xf numFmtId="0" fontId="162" fillId="9" borderId="23" applyNumberFormat="0" applyAlignment="0" applyProtection="0">
      <alignment vertical="center"/>
    </xf>
    <xf numFmtId="0" fontId="162" fillId="9" borderId="23" applyNumberFormat="0" applyAlignment="0" applyProtection="0">
      <alignment vertical="center"/>
    </xf>
    <xf numFmtId="0" fontId="162" fillId="9" borderId="23" applyNumberFormat="0" applyAlignment="0" applyProtection="0">
      <alignment vertical="center"/>
    </xf>
    <xf numFmtId="0" fontId="162" fillId="9" borderId="23" applyNumberFormat="0" applyAlignment="0" applyProtection="0">
      <alignment vertical="center"/>
    </xf>
    <xf numFmtId="0" fontId="162" fillId="9" borderId="23" applyNumberFormat="0" applyAlignment="0" applyProtection="0">
      <alignment vertical="center"/>
    </xf>
    <xf numFmtId="0" fontId="162" fillId="9" borderId="23" applyNumberFormat="0" applyAlignment="0" applyProtection="0">
      <alignment vertical="center"/>
    </xf>
    <xf numFmtId="0" fontId="162" fillId="9" borderId="23" applyNumberFormat="0" applyAlignment="0" applyProtection="0">
      <alignment vertical="center"/>
    </xf>
    <xf numFmtId="0" fontId="162" fillId="9" borderId="23" applyNumberFormat="0" applyAlignment="0" applyProtection="0">
      <alignment vertical="center"/>
    </xf>
    <xf numFmtId="0" fontId="162" fillId="9" borderId="23" applyNumberFormat="0" applyAlignment="0" applyProtection="0">
      <alignment vertical="center"/>
    </xf>
    <xf numFmtId="0" fontId="162" fillId="9" borderId="23" applyNumberFormat="0" applyAlignment="0" applyProtection="0">
      <alignment vertical="center"/>
    </xf>
    <xf numFmtId="0" fontId="162" fillId="9" borderId="23" applyNumberFormat="0" applyAlignment="0" applyProtection="0">
      <alignment vertical="center"/>
    </xf>
    <xf numFmtId="0" fontId="162" fillId="9" borderId="23" applyNumberFormat="0" applyAlignment="0" applyProtection="0">
      <alignment vertical="center"/>
    </xf>
    <xf numFmtId="0" fontId="162" fillId="9" borderId="23" applyNumberFormat="0" applyAlignment="0" applyProtection="0">
      <alignment vertical="center"/>
    </xf>
    <xf numFmtId="0" fontId="162" fillId="9" borderId="23" applyNumberFormat="0" applyAlignment="0" applyProtection="0">
      <alignment vertical="center"/>
    </xf>
    <xf numFmtId="0" fontId="162" fillId="9" borderId="23" applyNumberFormat="0" applyAlignment="0" applyProtection="0">
      <alignment vertical="center"/>
    </xf>
    <xf numFmtId="0" fontId="162" fillId="9" borderId="23" applyNumberFormat="0" applyAlignment="0" applyProtection="0">
      <alignment vertical="center"/>
    </xf>
    <xf numFmtId="0" fontId="162" fillId="9" borderId="23" applyNumberFormat="0" applyAlignment="0" applyProtection="0">
      <alignment vertical="center"/>
    </xf>
    <xf numFmtId="0" fontId="162" fillId="9" borderId="23" applyNumberFormat="0" applyAlignment="0" applyProtection="0">
      <alignment vertical="center"/>
    </xf>
    <xf numFmtId="0" fontId="162" fillId="9" borderId="23" applyNumberFormat="0" applyAlignment="0" applyProtection="0">
      <alignment vertical="center"/>
    </xf>
    <xf numFmtId="0" fontId="162" fillId="9" borderId="23" applyNumberFormat="0" applyAlignment="0" applyProtection="0">
      <alignment vertical="center"/>
    </xf>
    <xf numFmtId="0" fontId="162" fillId="9" borderId="23" applyNumberFormat="0" applyAlignment="0" applyProtection="0">
      <alignment vertical="center"/>
    </xf>
    <xf numFmtId="0" fontId="162" fillId="9" borderId="23" applyNumberFormat="0" applyAlignment="0" applyProtection="0">
      <alignment vertical="center"/>
    </xf>
    <xf numFmtId="0" fontId="162" fillId="9" borderId="23" applyNumberFormat="0" applyAlignment="0" applyProtection="0">
      <alignment vertical="center"/>
    </xf>
    <xf numFmtId="0" fontId="162" fillId="9" borderId="23" applyNumberFormat="0" applyAlignment="0" applyProtection="0">
      <alignment vertical="center"/>
    </xf>
    <xf numFmtId="0" fontId="162" fillId="9" borderId="23" applyNumberFormat="0" applyAlignment="0" applyProtection="0">
      <alignment vertical="center"/>
    </xf>
    <xf numFmtId="0" fontId="162" fillId="9" borderId="23" applyNumberFormat="0" applyAlignment="0" applyProtection="0">
      <alignment vertical="center"/>
    </xf>
    <xf numFmtId="0" fontId="162" fillId="9" borderId="23" applyNumberFormat="0" applyAlignment="0" applyProtection="0">
      <alignment vertical="center"/>
    </xf>
    <xf numFmtId="0" fontId="162" fillId="9" borderId="23" applyNumberFormat="0" applyAlignment="0" applyProtection="0">
      <alignment vertical="center"/>
    </xf>
    <xf numFmtId="0" fontId="162" fillId="9" borderId="23" applyNumberFormat="0" applyAlignment="0" applyProtection="0">
      <alignment vertical="center"/>
    </xf>
    <xf numFmtId="0" fontId="162" fillId="9" borderId="23" applyNumberFormat="0" applyAlignment="0" applyProtection="0">
      <alignment vertical="center"/>
    </xf>
    <xf numFmtId="0" fontId="162" fillId="9" borderId="23" applyNumberFormat="0" applyAlignment="0" applyProtection="0">
      <alignment vertical="center"/>
    </xf>
    <xf numFmtId="0" fontId="162" fillId="9" borderId="23" applyNumberFormat="0" applyAlignment="0" applyProtection="0">
      <alignment vertical="center"/>
    </xf>
    <xf numFmtId="0" fontId="162" fillId="9" borderId="23" applyNumberFormat="0" applyAlignment="0" applyProtection="0">
      <alignment vertical="center"/>
    </xf>
    <xf numFmtId="0" fontId="162" fillId="9" borderId="23" applyNumberFormat="0" applyAlignment="0" applyProtection="0">
      <alignment vertical="center"/>
    </xf>
    <xf numFmtId="0" fontId="162" fillId="9" borderId="23" applyNumberFormat="0" applyAlignment="0" applyProtection="0">
      <alignment vertical="center"/>
    </xf>
    <xf numFmtId="0" fontId="162" fillId="9" borderId="23" applyNumberFormat="0" applyAlignment="0" applyProtection="0">
      <alignment vertical="center"/>
    </xf>
    <xf numFmtId="0" fontId="162" fillId="9" borderId="23" applyNumberFormat="0" applyAlignment="0" applyProtection="0">
      <alignment vertical="center"/>
    </xf>
    <xf numFmtId="0" fontId="162" fillId="9" borderId="23" applyNumberFormat="0" applyAlignment="0" applyProtection="0">
      <alignment vertical="center"/>
    </xf>
    <xf numFmtId="0" fontId="162" fillId="9" borderId="23" applyNumberFormat="0" applyAlignment="0" applyProtection="0">
      <alignment vertical="center"/>
    </xf>
    <xf numFmtId="0" fontId="162" fillId="9" borderId="23" applyNumberFormat="0" applyAlignment="0" applyProtection="0">
      <alignment vertical="center"/>
    </xf>
    <xf numFmtId="0" fontId="162" fillId="9" borderId="23" applyNumberFormat="0" applyAlignment="0" applyProtection="0">
      <alignment vertical="center"/>
    </xf>
    <xf numFmtId="0" fontId="162" fillId="9" borderId="23" applyNumberFormat="0" applyAlignment="0" applyProtection="0">
      <alignment vertical="center"/>
    </xf>
    <xf numFmtId="0" fontId="162" fillId="9" borderId="23" applyNumberFormat="0" applyAlignment="0" applyProtection="0">
      <alignment vertical="center"/>
    </xf>
    <xf numFmtId="0" fontId="162" fillId="9" borderId="23" applyNumberFormat="0" applyAlignment="0" applyProtection="0">
      <alignment vertical="center"/>
    </xf>
    <xf numFmtId="0" fontId="162" fillId="9" borderId="23" applyNumberFormat="0" applyAlignment="0" applyProtection="0">
      <alignment vertical="center"/>
    </xf>
    <xf numFmtId="0" fontId="162" fillId="9" borderId="23" applyNumberFormat="0" applyAlignment="0" applyProtection="0">
      <alignment vertical="center"/>
    </xf>
    <xf numFmtId="0" fontId="162" fillId="9" borderId="23" applyNumberFormat="0" applyAlignment="0" applyProtection="0">
      <alignment vertical="center"/>
    </xf>
    <xf numFmtId="0" fontId="162" fillId="9" borderId="23" applyNumberFormat="0" applyAlignment="0" applyProtection="0">
      <alignment vertical="center"/>
    </xf>
    <xf numFmtId="0" fontId="162" fillId="9" borderId="23" applyNumberFormat="0" applyAlignment="0" applyProtection="0">
      <alignment vertical="center"/>
    </xf>
    <xf numFmtId="0" fontId="162" fillId="9" borderId="23" applyNumberFormat="0" applyAlignment="0" applyProtection="0">
      <alignment vertical="center"/>
    </xf>
    <xf numFmtId="0" fontId="162" fillId="9" borderId="23" applyNumberFormat="0" applyAlignment="0" applyProtection="0">
      <alignment vertical="center"/>
    </xf>
    <xf numFmtId="0" fontId="162" fillId="9" borderId="23" applyNumberFormat="0" applyAlignment="0" applyProtection="0">
      <alignment vertical="center"/>
    </xf>
    <xf numFmtId="0" fontId="162" fillId="9" borderId="23" applyNumberFormat="0" applyAlignment="0" applyProtection="0">
      <alignment vertical="center"/>
    </xf>
    <xf numFmtId="0" fontId="162" fillId="9" borderId="23" applyNumberFormat="0" applyAlignment="0" applyProtection="0">
      <alignment vertical="center"/>
    </xf>
    <xf numFmtId="0" fontId="162" fillId="9" borderId="23" applyNumberFormat="0" applyAlignment="0" applyProtection="0">
      <alignment vertical="center"/>
    </xf>
    <xf numFmtId="0" fontId="162" fillId="9" borderId="23" applyNumberFormat="0" applyAlignment="0" applyProtection="0">
      <alignment vertical="center"/>
    </xf>
    <xf numFmtId="0" fontId="162" fillId="9" borderId="23" applyNumberFormat="0" applyAlignment="0" applyProtection="0">
      <alignment vertical="center"/>
    </xf>
    <xf numFmtId="0" fontId="162" fillId="9" borderId="23" applyNumberFormat="0" applyAlignment="0" applyProtection="0">
      <alignment vertical="center"/>
    </xf>
    <xf numFmtId="0" fontId="162" fillId="9" borderId="23" applyNumberFormat="0" applyAlignment="0" applyProtection="0">
      <alignment vertical="center"/>
    </xf>
    <xf numFmtId="0" fontId="162" fillId="9" borderId="23" applyNumberFormat="0" applyAlignment="0" applyProtection="0">
      <alignment vertical="center"/>
    </xf>
    <xf numFmtId="0" fontId="162" fillId="9" borderId="23" applyNumberFormat="0" applyAlignment="0" applyProtection="0">
      <alignment vertical="center"/>
    </xf>
    <xf numFmtId="0" fontId="162" fillId="9" borderId="23" applyNumberFormat="0" applyAlignment="0" applyProtection="0">
      <alignment vertical="center"/>
    </xf>
    <xf numFmtId="0" fontId="162" fillId="9" borderId="23" applyNumberFormat="0" applyAlignment="0" applyProtection="0">
      <alignment vertical="center"/>
    </xf>
    <xf numFmtId="0" fontId="162" fillId="9" borderId="23" applyNumberFormat="0" applyAlignment="0" applyProtection="0">
      <alignment vertical="center"/>
    </xf>
    <xf numFmtId="0" fontId="162" fillId="9" borderId="23" applyNumberFormat="0" applyAlignment="0" applyProtection="0">
      <alignment vertical="center"/>
    </xf>
    <xf numFmtId="0" fontId="162" fillId="9" borderId="23" applyNumberFormat="0" applyAlignment="0" applyProtection="0">
      <alignment vertical="center"/>
    </xf>
    <xf numFmtId="0" fontId="162" fillId="9" borderId="23" applyNumberFormat="0" applyAlignment="0" applyProtection="0">
      <alignment vertical="center"/>
    </xf>
    <xf numFmtId="0" fontId="162" fillId="9" borderId="23" applyNumberFormat="0" applyAlignment="0" applyProtection="0">
      <alignment vertical="center"/>
    </xf>
    <xf numFmtId="0" fontId="162" fillId="9" borderId="23" applyNumberFormat="0" applyAlignment="0" applyProtection="0">
      <alignment vertical="center"/>
    </xf>
    <xf numFmtId="0" fontId="162" fillId="9" borderId="23" applyNumberFormat="0" applyAlignment="0" applyProtection="0">
      <alignment vertical="center"/>
    </xf>
    <xf numFmtId="0" fontId="162" fillId="9" borderId="23" applyNumberFormat="0" applyAlignment="0" applyProtection="0">
      <alignment vertical="center"/>
    </xf>
    <xf numFmtId="0" fontId="162" fillId="9" borderId="23" applyNumberFormat="0" applyAlignment="0" applyProtection="0">
      <alignment vertical="center"/>
    </xf>
    <xf numFmtId="0" fontId="162" fillId="9" borderId="23" applyNumberFormat="0" applyAlignment="0" applyProtection="0">
      <alignment vertical="center"/>
    </xf>
    <xf numFmtId="0" fontId="162" fillId="9" borderId="23" applyNumberFormat="0" applyAlignment="0" applyProtection="0">
      <alignment vertical="center"/>
    </xf>
    <xf numFmtId="0" fontId="162" fillId="9" borderId="23" applyNumberFormat="0" applyAlignment="0" applyProtection="0">
      <alignment vertical="center"/>
    </xf>
    <xf numFmtId="0" fontId="162" fillId="9" borderId="23" applyNumberFormat="0" applyAlignment="0" applyProtection="0">
      <alignment vertical="center"/>
    </xf>
    <xf numFmtId="0" fontId="162" fillId="9" borderId="23" applyNumberFormat="0" applyAlignment="0" applyProtection="0">
      <alignment vertical="center"/>
    </xf>
    <xf numFmtId="0" fontId="162" fillId="9" borderId="23" applyNumberFormat="0" applyAlignment="0" applyProtection="0">
      <alignment vertical="center"/>
    </xf>
    <xf numFmtId="0" fontId="162" fillId="9" borderId="23" applyNumberFormat="0" applyAlignment="0" applyProtection="0">
      <alignment vertical="center"/>
    </xf>
    <xf numFmtId="0" fontId="162" fillId="9" borderId="23" applyNumberFormat="0" applyAlignment="0" applyProtection="0">
      <alignment vertical="center"/>
    </xf>
    <xf numFmtId="0" fontId="162" fillId="9" borderId="23" applyNumberFormat="0" applyAlignment="0" applyProtection="0">
      <alignment vertical="center"/>
    </xf>
    <xf numFmtId="0" fontId="162" fillId="9" borderId="23" applyNumberFormat="0" applyAlignment="0" applyProtection="0">
      <alignment vertical="center"/>
    </xf>
    <xf numFmtId="0" fontId="162" fillId="9" borderId="23" applyNumberFormat="0" applyAlignment="0" applyProtection="0">
      <alignment vertical="center"/>
    </xf>
    <xf numFmtId="0" fontId="162" fillId="9" borderId="23" applyNumberFormat="0" applyAlignment="0" applyProtection="0">
      <alignment vertical="center"/>
    </xf>
    <xf numFmtId="0" fontId="162" fillId="9" borderId="23" applyNumberFormat="0" applyAlignment="0" applyProtection="0">
      <alignment vertical="center"/>
    </xf>
    <xf numFmtId="0" fontId="162" fillId="9" borderId="23" applyNumberFormat="0" applyAlignment="0" applyProtection="0">
      <alignment vertical="center"/>
    </xf>
    <xf numFmtId="0" fontId="162" fillId="9" borderId="23" applyNumberFormat="0" applyAlignment="0" applyProtection="0">
      <alignment vertical="center"/>
    </xf>
    <xf numFmtId="0" fontId="162" fillId="9" borderId="23" applyNumberFormat="0" applyAlignment="0" applyProtection="0">
      <alignment vertical="center"/>
    </xf>
    <xf numFmtId="0" fontId="162" fillId="9" borderId="23" applyNumberFormat="0" applyAlignment="0" applyProtection="0">
      <alignment vertical="center"/>
    </xf>
    <xf numFmtId="0" fontId="162" fillId="9" borderId="23" applyNumberFormat="0" applyAlignment="0" applyProtection="0">
      <alignment vertical="center"/>
    </xf>
    <xf numFmtId="0" fontId="162" fillId="9" borderId="23" applyNumberFormat="0" applyAlignment="0" applyProtection="0">
      <alignment vertical="center"/>
    </xf>
    <xf numFmtId="0" fontId="162" fillId="9" borderId="23" applyNumberFormat="0" applyAlignment="0" applyProtection="0">
      <alignment vertical="center"/>
    </xf>
    <xf numFmtId="0" fontId="162" fillId="9" borderId="23" applyNumberFormat="0" applyAlignment="0" applyProtection="0">
      <alignment vertical="center"/>
    </xf>
    <xf numFmtId="0" fontId="162" fillId="9" borderId="23" applyNumberFormat="0" applyAlignment="0" applyProtection="0">
      <alignment vertical="center"/>
    </xf>
    <xf numFmtId="0" fontId="162" fillId="9" borderId="23" applyNumberFormat="0" applyAlignment="0" applyProtection="0">
      <alignment vertical="center"/>
    </xf>
    <xf numFmtId="0" fontId="162" fillId="9" borderId="23" applyNumberFormat="0" applyAlignment="0" applyProtection="0">
      <alignment vertical="center"/>
    </xf>
    <xf numFmtId="0" fontId="162" fillId="9" borderId="23" applyNumberFormat="0" applyAlignment="0" applyProtection="0">
      <alignment vertical="center"/>
    </xf>
    <xf numFmtId="0" fontId="162" fillId="9" borderId="23" applyNumberFormat="0" applyAlignment="0" applyProtection="0">
      <alignment vertical="center"/>
    </xf>
    <xf numFmtId="0" fontId="162" fillId="9" borderId="23" applyNumberFormat="0" applyAlignment="0" applyProtection="0">
      <alignment vertical="center"/>
    </xf>
    <xf numFmtId="0" fontId="162" fillId="9" borderId="23" applyNumberFormat="0" applyAlignment="0" applyProtection="0">
      <alignment vertical="center"/>
    </xf>
    <xf numFmtId="0" fontId="162" fillId="9" borderId="23" applyNumberFormat="0" applyAlignment="0" applyProtection="0">
      <alignment vertical="center"/>
    </xf>
    <xf numFmtId="0" fontId="162" fillId="9" borderId="23" applyNumberFormat="0" applyAlignment="0" applyProtection="0">
      <alignment vertical="center"/>
    </xf>
    <xf numFmtId="0" fontId="162" fillId="9" borderId="23" applyNumberFormat="0" applyAlignment="0" applyProtection="0">
      <alignment vertical="center"/>
    </xf>
    <xf numFmtId="0" fontId="162" fillId="9" borderId="23" applyNumberFormat="0" applyAlignment="0" applyProtection="0">
      <alignment vertical="center"/>
    </xf>
    <xf numFmtId="0" fontId="162" fillId="9" borderId="23" applyNumberFormat="0" applyAlignment="0" applyProtection="0">
      <alignment vertical="center"/>
    </xf>
    <xf numFmtId="0" fontId="162" fillId="9" borderId="23" applyNumberFormat="0" applyAlignment="0" applyProtection="0">
      <alignment vertical="center"/>
    </xf>
    <xf numFmtId="0" fontId="162" fillId="9" borderId="23" applyNumberFormat="0" applyAlignment="0" applyProtection="0">
      <alignment vertical="center"/>
    </xf>
    <xf numFmtId="0" fontId="162" fillId="9" borderId="23" applyNumberFormat="0" applyAlignment="0" applyProtection="0">
      <alignment vertical="center"/>
    </xf>
    <xf numFmtId="0" fontId="162" fillId="9" borderId="23" applyNumberFormat="0" applyAlignment="0" applyProtection="0">
      <alignment vertical="center"/>
    </xf>
    <xf numFmtId="0" fontId="162" fillId="9" borderId="23" applyNumberFormat="0" applyAlignment="0" applyProtection="0">
      <alignment vertical="center"/>
    </xf>
    <xf numFmtId="0" fontId="162" fillId="9" borderId="23" applyNumberFormat="0" applyAlignment="0" applyProtection="0">
      <alignment vertical="center"/>
    </xf>
    <xf numFmtId="0" fontId="162" fillId="9" borderId="23" applyNumberFormat="0" applyAlignment="0" applyProtection="0">
      <alignment vertical="center"/>
    </xf>
    <xf numFmtId="0" fontId="162" fillId="9" borderId="23" applyNumberFormat="0" applyAlignment="0" applyProtection="0">
      <alignment vertical="center"/>
    </xf>
    <xf numFmtId="0" fontId="162" fillId="9" borderId="23" applyNumberFormat="0" applyAlignment="0" applyProtection="0">
      <alignment vertical="center"/>
    </xf>
    <xf numFmtId="0" fontId="162" fillId="9" borderId="23" applyNumberFormat="0" applyAlignment="0" applyProtection="0">
      <alignment vertical="center"/>
    </xf>
    <xf numFmtId="0" fontId="162" fillId="9" borderId="23" applyNumberFormat="0" applyAlignment="0" applyProtection="0">
      <alignment vertical="center"/>
    </xf>
    <xf numFmtId="0" fontId="162" fillId="9" borderId="23" applyNumberFormat="0" applyAlignment="0" applyProtection="0">
      <alignment vertical="center"/>
    </xf>
    <xf numFmtId="0" fontId="162" fillId="9" borderId="23" applyNumberFormat="0" applyAlignment="0" applyProtection="0">
      <alignment vertical="center"/>
    </xf>
    <xf numFmtId="0" fontId="162" fillId="9" borderId="23" applyNumberFormat="0" applyAlignment="0" applyProtection="0">
      <alignment vertical="center"/>
    </xf>
    <xf numFmtId="0" fontId="162" fillId="9" borderId="23" applyNumberFormat="0" applyAlignment="0" applyProtection="0">
      <alignment vertical="center"/>
    </xf>
    <xf numFmtId="0" fontId="162" fillId="9" borderId="23" applyNumberFormat="0" applyAlignment="0" applyProtection="0">
      <alignment vertical="center"/>
    </xf>
    <xf numFmtId="0" fontId="162" fillId="9" borderId="23" applyNumberFormat="0" applyAlignment="0" applyProtection="0">
      <alignment vertical="center"/>
    </xf>
    <xf numFmtId="0" fontId="162" fillId="9" borderId="23" applyNumberFormat="0" applyAlignment="0" applyProtection="0">
      <alignment vertical="center"/>
    </xf>
    <xf numFmtId="0" fontId="162" fillId="9" borderId="23" applyNumberFormat="0" applyAlignment="0" applyProtection="0">
      <alignment vertical="center"/>
    </xf>
    <xf numFmtId="0" fontId="162" fillId="9" borderId="23" applyNumberFormat="0" applyAlignment="0" applyProtection="0">
      <alignment vertical="center"/>
    </xf>
    <xf numFmtId="0" fontId="162" fillId="9" borderId="23" applyNumberFormat="0" applyAlignment="0" applyProtection="0">
      <alignment vertical="center"/>
    </xf>
    <xf numFmtId="0" fontId="162" fillId="9" borderId="23" applyNumberFormat="0" applyAlignment="0" applyProtection="0">
      <alignment vertical="center"/>
    </xf>
    <xf numFmtId="0" fontId="162" fillId="9" borderId="23" applyNumberFormat="0" applyAlignment="0" applyProtection="0">
      <alignment vertical="center"/>
    </xf>
    <xf numFmtId="0" fontId="162" fillId="9" borderId="23" applyNumberFormat="0" applyAlignment="0" applyProtection="0">
      <alignment vertical="center"/>
    </xf>
    <xf numFmtId="0" fontId="162" fillId="9" borderId="23" applyNumberFormat="0" applyAlignment="0" applyProtection="0">
      <alignment vertical="center"/>
    </xf>
    <xf numFmtId="0" fontId="162" fillId="9" borderId="23" applyNumberFormat="0" applyAlignment="0" applyProtection="0">
      <alignment vertical="center"/>
    </xf>
    <xf numFmtId="0" fontId="162" fillId="9" borderId="23" applyNumberFormat="0" applyAlignment="0" applyProtection="0">
      <alignment vertical="center"/>
    </xf>
    <xf numFmtId="0" fontId="162" fillId="9" borderId="23" applyNumberFormat="0" applyAlignment="0" applyProtection="0">
      <alignment vertical="center"/>
    </xf>
    <xf numFmtId="0" fontId="162" fillId="9" borderId="23" applyNumberFormat="0" applyAlignment="0" applyProtection="0">
      <alignment vertical="center"/>
    </xf>
    <xf numFmtId="0" fontId="162" fillId="9" borderId="23" applyNumberFormat="0" applyAlignment="0" applyProtection="0">
      <alignment vertical="center"/>
    </xf>
    <xf numFmtId="0" fontId="162" fillId="9" borderId="23" applyNumberFormat="0" applyAlignment="0" applyProtection="0">
      <alignment vertical="center"/>
    </xf>
    <xf numFmtId="0" fontId="162" fillId="9" borderId="23" applyNumberFormat="0" applyAlignment="0" applyProtection="0">
      <alignment vertical="center"/>
    </xf>
    <xf numFmtId="0" fontId="162" fillId="9" borderId="23" applyNumberFormat="0" applyAlignment="0" applyProtection="0">
      <alignment vertical="center"/>
    </xf>
    <xf numFmtId="0" fontId="162" fillId="9" borderId="23" applyNumberFormat="0" applyAlignment="0" applyProtection="0">
      <alignment vertical="center"/>
    </xf>
    <xf numFmtId="0" fontId="162" fillId="9" borderId="23" applyNumberFormat="0" applyAlignment="0" applyProtection="0">
      <alignment vertical="center"/>
    </xf>
    <xf numFmtId="0" fontId="162" fillId="9" borderId="23" applyNumberFormat="0" applyAlignment="0" applyProtection="0">
      <alignment vertical="center"/>
    </xf>
    <xf numFmtId="0" fontId="162" fillId="9" borderId="23" applyNumberFormat="0" applyAlignment="0" applyProtection="0">
      <alignment vertical="center"/>
    </xf>
    <xf numFmtId="0" fontId="162" fillId="9" borderId="23" applyNumberFormat="0" applyAlignment="0" applyProtection="0">
      <alignment vertical="center"/>
    </xf>
    <xf numFmtId="0" fontId="162" fillId="9" borderId="23" applyNumberFormat="0" applyAlignment="0" applyProtection="0">
      <alignment vertical="center"/>
    </xf>
    <xf numFmtId="0" fontId="162" fillId="9" borderId="23" applyNumberFormat="0" applyAlignment="0" applyProtection="0">
      <alignment vertical="center"/>
    </xf>
    <xf numFmtId="0" fontId="162" fillId="9" borderId="23" applyNumberFormat="0" applyAlignment="0" applyProtection="0">
      <alignment vertical="center"/>
    </xf>
    <xf numFmtId="0" fontId="162" fillId="9" borderId="23" applyNumberFormat="0" applyAlignment="0" applyProtection="0">
      <alignment vertical="center"/>
    </xf>
    <xf numFmtId="0" fontId="162" fillId="9" borderId="23" applyNumberFormat="0" applyAlignment="0" applyProtection="0">
      <alignment vertical="center"/>
    </xf>
    <xf numFmtId="0" fontId="162" fillId="9" borderId="23" applyNumberFormat="0" applyAlignment="0" applyProtection="0">
      <alignment vertical="center"/>
    </xf>
    <xf numFmtId="0" fontId="162" fillId="9" borderId="23" applyNumberFormat="0" applyAlignment="0" applyProtection="0">
      <alignment vertical="center"/>
    </xf>
    <xf numFmtId="0" fontId="162" fillId="9" borderId="23" applyNumberFormat="0" applyAlignment="0" applyProtection="0">
      <alignment vertical="center"/>
    </xf>
    <xf numFmtId="0" fontId="162" fillId="9" borderId="23" applyNumberFormat="0" applyAlignment="0" applyProtection="0">
      <alignment vertical="center"/>
    </xf>
    <xf numFmtId="0" fontId="162" fillId="9" borderId="23" applyNumberFormat="0" applyAlignment="0" applyProtection="0">
      <alignment vertical="center"/>
    </xf>
    <xf numFmtId="0" fontId="162" fillId="9" borderId="23" applyNumberFormat="0" applyAlignment="0" applyProtection="0">
      <alignment vertical="center"/>
    </xf>
    <xf numFmtId="0" fontId="162" fillId="9" borderId="23" applyNumberFormat="0" applyAlignment="0" applyProtection="0">
      <alignment vertical="center"/>
    </xf>
    <xf numFmtId="0" fontId="162" fillId="9" borderId="23" applyNumberFormat="0" applyAlignment="0" applyProtection="0">
      <alignment vertical="center"/>
    </xf>
    <xf numFmtId="0" fontId="162" fillId="9" borderId="23" applyNumberFormat="0" applyAlignment="0" applyProtection="0">
      <alignment vertical="center"/>
    </xf>
    <xf numFmtId="0" fontId="162" fillId="9" borderId="23" applyNumberFormat="0" applyAlignment="0" applyProtection="0">
      <alignment vertical="center"/>
    </xf>
    <xf numFmtId="0" fontId="162" fillId="9" borderId="23" applyNumberFormat="0" applyAlignment="0" applyProtection="0">
      <alignment vertical="center"/>
    </xf>
    <xf numFmtId="0" fontId="162" fillId="9" borderId="23" applyNumberFormat="0" applyAlignment="0" applyProtection="0">
      <alignment vertical="center"/>
    </xf>
    <xf numFmtId="0" fontId="162" fillId="9" borderId="23" applyNumberFormat="0" applyAlignment="0" applyProtection="0">
      <alignment vertical="center"/>
    </xf>
    <xf numFmtId="0" fontId="162" fillId="9" borderId="23" applyNumberFormat="0" applyAlignment="0" applyProtection="0">
      <alignment vertical="center"/>
    </xf>
    <xf numFmtId="0" fontId="162" fillId="9" borderId="23" applyNumberFormat="0" applyAlignment="0" applyProtection="0">
      <alignment vertical="center"/>
    </xf>
    <xf numFmtId="0" fontId="162" fillId="9" borderId="23" applyNumberFormat="0" applyAlignment="0" applyProtection="0">
      <alignment vertical="center"/>
    </xf>
    <xf numFmtId="0" fontId="162" fillId="9" borderId="23" applyNumberFormat="0" applyAlignment="0" applyProtection="0">
      <alignment vertical="center"/>
    </xf>
    <xf numFmtId="0" fontId="162" fillId="9" borderId="23" applyNumberFormat="0" applyAlignment="0" applyProtection="0">
      <alignment vertical="center"/>
    </xf>
    <xf numFmtId="0" fontId="162" fillId="9" borderId="23" applyNumberFormat="0" applyAlignment="0" applyProtection="0">
      <alignment vertical="center"/>
    </xf>
    <xf numFmtId="0" fontId="162" fillId="9" borderId="23" applyNumberFormat="0" applyAlignment="0" applyProtection="0">
      <alignment vertical="center"/>
    </xf>
    <xf numFmtId="0" fontId="162" fillId="9" borderId="23" applyNumberFormat="0" applyAlignment="0" applyProtection="0">
      <alignment vertical="center"/>
    </xf>
    <xf numFmtId="0" fontId="162" fillId="9" borderId="23" applyNumberFormat="0" applyAlignment="0" applyProtection="0">
      <alignment vertical="center"/>
    </xf>
    <xf numFmtId="0" fontId="162" fillId="9" borderId="23" applyNumberFormat="0" applyAlignment="0" applyProtection="0">
      <alignment vertical="center"/>
    </xf>
    <xf numFmtId="0" fontId="162" fillId="9" borderId="23" applyNumberFormat="0" applyAlignment="0" applyProtection="0">
      <alignment vertical="center"/>
    </xf>
    <xf numFmtId="0" fontId="162" fillId="9" borderId="23" applyNumberFormat="0" applyAlignment="0" applyProtection="0">
      <alignment vertical="center"/>
    </xf>
    <xf numFmtId="0" fontId="162" fillId="9" borderId="23" applyNumberFormat="0" applyAlignment="0" applyProtection="0">
      <alignment vertical="center"/>
    </xf>
    <xf numFmtId="0" fontId="162" fillId="9" borderId="23" applyNumberFormat="0" applyAlignment="0" applyProtection="0">
      <alignment vertical="center"/>
    </xf>
    <xf numFmtId="0" fontId="162" fillId="9" borderId="23" applyNumberFormat="0" applyAlignment="0" applyProtection="0">
      <alignment vertical="center"/>
    </xf>
    <xf numFmtId="0" fontId="162" fillId="9" borderId="23" applyNumberFormat="0" applyAlignment="0" applyProtection="0">
      <alignment vertical="center"/>
    </xf>
    <xf numFmtId="0" fontId="162" fillId="9" borderId="23" applyNumberFormat="0" applyAlignment="0" applyProtection="0">
      <alignment vertical="center"/>
    </xf>
    <xf numFmtId="0" fontId="162" fillId="9" borderId="23" applyNumberFormat="0" applyAlignment="0" applyProtection="0">
      <alignment vertical="center"/>
    </xf>
    <xf numFmtId="0" fontId="162" fillId="9" borderId="23" applyNumberFormat="0" applyAlignment="0" applyProtection="0">
      <alignment vertical="center"/>
    </xf>
    <xf numFmtId="0" fontId="162" fillId="9" borderId="23" applyNumberFormat="0" applyAlignment="0" applyProtection="0">
      <alignment vertical="center"/>
    </xf>
    <xf numFmtId="0" fontId="162" fillId="9" borderId="23" applyNumberFormat="0" applyAlignment="0" applyProtection="0">
      <alignment vertical="center"/>
    </xf>
    <xf numFmtId="0" fontId="162" fillId="9" borderId="23" applyNumberFormat="0" applyAlignment="0" applyProtection="0">
      <alignment vertical="center"/>
    </xf>
    <xf numFmtId="0" fontId="162" fillId="9" borderId="23" applyNumberFormat="0" applyAlignment="0" applyProtection="0">
      <alignment vertical="center"/>
    </xf>
    <xf numFmtId="0" fontId="162" fillId="9" borderId="23" applyNumberFormat="0" applyAlignment="0" applyProtection="0">
      <alignment vertical="center"/>
    </xf>
    <xf numFmtId="0" fontId="162" fillId="9" borderId="23" applyNumberFormat="0" applyAlignment="0" applyProtection="0">
      <alignment vertical="center"/>
    </xf>
    <xf numFmtId="0" fontId="162" fillId="9" borderId="23" applyNumberFormat="0" applyAlignment="0" applyProtection="0">
      <alignment vertical="center"/>
    </xf>
    <xf numFmtId="0" fontId="162" fillId="9" borderId="23" applyNumberFormat="0" applyAlignment="0" applyProtection="0">
      <alignment vertical="center"/>
    </xf>
    <xf numFmtId="0" fontId="162" fillId="9" borderId="23" applyNumberFormat="0" applyAlignment="0" applyProtection="0">
      <alignment vertical="center"/>
    </xf>
    <xf numFmtId="0" fontId="162" fillId="9" borderId="23" applyNumberFormat="0" applyAlignment="0" applyProtection="0">
      <alignment vertical="center"/>
    </xf>
    <xf numFmtId="0" fontId="162" fillId="9" borderId="23" applyNumberFormat="0" applyAlignment="0" applyProtection="0">
      <alignment vertical="center"/>
    </xf>
    <xf numFmtId="0" fontId="162" fillId="9" borderId="23" applyNumberFormat="0" applyAlignment="0" applyProtection="0">
      <alignment vertical="center"/>
    </xf>
    <xf numFmtId="0" fontId="162" fillId="9" borderId="23" applyNumberFormat="0" applyAlignment="0" applyProtection="0">
      <alignment vertical="center"/>
    </xf>
    <xf numFmtId="0" fontId="162" fillId="9" borderId="23" applyNumberFormat="0" applyAlignment="0" applyProtection="0">
      <alignment vertical="center"/>
    </xf>
    <xf numFmtId="0" fontId="162" fillId="9" borderId="23" applyNumberFormat="0" applyAlignment="0" applyProtection="0">
      <alignment vertical="center"/>
    </xf>
    <xf numFmtId="0" fontId="162" fillId="9" borderId="23" applyNumberFormat="0" applyAlignment="0" applyProtection="0">
      <alignment vertical="center"/>
    </xf>
    <xf numFmtId="0" fontId="162" fillId="9" borderId="23" applyNumberFormat="0" applyAlignment="0" applyProtection="0">
      <alignment vertical="center"/>
    </xf>
    <xf numFmtId="0" fontId="162" fillId="9" borderId="23" applyNumberFormat="0" applyAlignment="0" applyProtection="0">
      <alignment vertical="center"/>
    </xf>
    <xf numFmtId="0" fontId="162" fillId="9" borderId="23" applyNumberFormat="0" applyAlignment="0" applyProtection="0">
      <alignment vertical="center"/>
    </xf>
    <xf numFmtId="0" fontId="162" fillId="9" borderId="23" applyNumberFormat="0" applyAlignment="0" applyProtection="0">
      <alignment vertical="center"/>
    </xf>
    <xf numFmtId="0" fontId="162" fillId="9" borderId="23" applyNumberFormat="0" applyAlignment="0" applyProtection="0">
      <alignment vertical="center"/>
    </xf>
    <xf numFmtId="0" fontId="162" fillId="9" borderId="23" applyNumberFormat="0" applyAlignment="0" applyProtection="0">
      <alignment vertical="center"/>
    </xf>
    <xf numFmtId="0" fontId="162" fillId="9" borderId="23" applyNumberFormat="0" applyAlignment="0" applyProtection="0">
      <alignment vertical="center"/>
    </xf>
    <xf numFmtId="0" fontId="162" fillId="9" borderId="23" applyNumberFormat="0" applyAlignment="0" applyProtection="0">
      <alignment vertical="center"/>
    </xf>
    <xf numFmtId="0" fontId="162" fillId="9" borderId="23" applyNumberFormat="0" applyAlignment="0" applyProtection="0">
      <alignment vertical="center"/>
    </xf>
    <xf numFmtId="0" fontId="162" fillId="9" borderId="23" applyNumberFormat="0" applyAlignment="0" applyProtection="0">
      <alignment vertical="center"/>
    </xf>
    <xf numFmtId="0" fontId="162" fillId="9" borderId="23" applyNumberFormat="0" applyAlignment="0" applyProtection="0">
      <alignment vertical="center"/>
    </xf>
    <xf numFmtId="0" fontId="162" fillId="9" borderId="23" applyNumberFormat="0" applyAlignment="0" applyProtection="0">
      <alignment vertical="center"/>
    </xf>
    <xf numFmtId="0" fontId="162" fillId="9" borderId="23" applyNumberFormat="0" applyAlignment="0" applyProtection="0">
      <alignment vertical="center"/>
    </xf>
    <xf numFmtId="0" fontId="162" fillId="9" borderId="23" applyNumberFormat="0" applyAlignment="0" applyProtection="0">
      <alignment vertical="center"/>
    </xf>
    <xf numFmtId="0" fontId="162" fillId="9" borderId="23" applyNumberFormat="0" applyAlignment="0" applyProtection="0">
      <alignment vertical="center"/>
    </xf>
    <xf numFmtId="0" fontId="162" fillId="9" borderId="23" applyNumberFormat="0" applyAlignment="0" applyProtection="0">
      <alignment vertical="center"/>
    </xf>
    <xf numFmtId="0" fontId="162" fillId="9" borderId="23" applyNumberFormat="0" applyAlignment="0" applyProtection="0">
      <alignment vertical="center"/>
    </xf>
    <xf numFmtId="0" fontId="162" fillId="9" borderId="23" applyNumberFormat="0" applyAlignment="0" applyProtection="0">
      <alignment vertical="center"/>
    </xf>
    <xf numFmtId="0" fontId="162" fillId="9" borderId="23" applyNumberFormat="0" applyAlignment="0" applyProtection="0">
      <alignment vertical="center"/>
    </xf>
    <xf numFmtId="0" fontId="162" fillId="9" borderId="23" applyNumberFormat="0" applyAlignment="0" applyProtection="0">
      <alignment vertical="center"/>
    </xf>
    <xf numFmtId="0" fontId="162" fillId="9" borderId="23" applyNumberFormat="0" applyAlignment="0" applyProtection="0">
      <alignment vertical="center"/>
    </xf>
    <xf numFmtId="0" fontId="162" fillId="9" borderId="23" applyNumberFormat="0" applyAlignment="0" applyProtection="0">
      <alignment vertical="center"/>
    </xf>
    <xf numFmtId="0" fontId="162" fillId="9" borderId="23" applyNumberFormat="0" applyAlignment="0" applyProtection="0">
      <alignment vertical="center"/>
    </xf>
    <xf numFmtId="0" fontId="162" fillId="9" borderId="23" applyNumberFormat="0" applyAlignment="0" applyProtection="0">
      <alignment vertical="center"/>
    </xf>
    <xf numFmtId="0" fontId="162" fillId="9" borderId="23" applyNumberFormat="0" applyAlignment="0" applyProtection="0">
      <alignment vertical="center"/>
    </xf>
    <xf numFmtId="0" fontId="162" fillId="9" borderId="23" applyNumberFormat="0" applyAlignment="0" applyProtection="0">
      <alignment vertical="center"/>
    </xf>
    <xf numFmtId="0" fontId="162" fillId="9" borderId="23" applyNumberFormat="0" applyAlignment="0" applyProtection="0">
      <alignment vertical="center"/>
    </xf>
    <xf numFmtId="0" fontId="162" fillId="9" borderId="23" applyNumberFormat="0" applyAlignment="0" applyProtection="0">
      <alignment vertical="center"/>
    </xf>
    <xf numFmtId="0" fontId="162" fillId="9" borderId="23" applyNumberFormat="0" applyAlignment="0" applyProtection="0">
      <alignment vertical="center"/>
    </xf>
    <xf numFmtId="0" fontId="162" fillId="9" borderId="23" applyNumberFormat="0" applyAlignment="0" applyProtection="0">
      <alignment vertical="center"/>
    </xf>
    <xf numFmtId="0" fontId="162" fillId="9" borderId="23" applyNumberFormat="0" applyAlignment="0" applyProtection="0">
      <alignment vertical="center"/>
    </xf>
    <xf numFmtId="0" fontId="162" fillId="9" borderId="23" applyNumberFormat="0" applyAlignment="0" applyProtection="0">
      <alignment vertical="center"/>
    </xf>
    <xf numFmtId="0" fontId="162" fillId="9" borderId="23" applyNumberFormat="0" applyAlignment="0" applyProtection="0">
      <alignment vertical="center"/>
    </xf>
    <xf numFmtId="0" fontId="162" fillId="9" borderId="23" applyNumberFormat="0" applyAlignment="0" applyProtection="0">
      <alignment vertical="center"/>
    </xf>
    <xf numFmtId="0" fontId="162" fillId="9" borderId="23" applyNumberFormat="0" applyAlignment="0" applyProtection="0">
      <alignment vertical="center"/>
    </xf>
    <xf numFmtId="0" fontId="162" fillId="9" borderId="23" applyNumberFormat="0" applyAlignment="0" applyProtection="0">
      <alignment vertical="center"/>
    </xf>
    <xf numFmtId="0" fontId="162" fillId="9" borderId="23" applyNumberFormat="0" applyAlignment="0" applyProtection="0">
      <alignment vertical="center"/>
    </xf>
    <xf numFmtId="0" fontId="162" fillId="9" borderId="23" applyNumberFormat="0" applyAlignment="0" applyProtection="0">
      <alignment vertical="center"/>
    </xf>
    <xf numFmtId="0" fontId="162" fillId="9" borderId="23" applyNumberFormat="0" applyAlignment="0" applyProtection="0">
      <alignment vertical="center"/>
    </xf>
    <xf numFmtId="0" fontId="162" fillId="9" borderId="23" applyNumberFormat="0" applyAlignment="0" applyProtection="0">
      <alignment vertical="center"/>
    </xf>
    <xf numFmtId="0" fontId="162" fillId="9" borderId="23" applyNumberFormat="0" applyAlignment="0" applyProtection="0">
      <alignment vertical="center"/>
    </xf>
    <xf numFmtId="0" fontId="162" fillId="9" borderId="23" applyNumberFormat="0" applyAlignment="0" applyProtection="0">
      <alignment vertical="center"/>
    </xf>
    <xf numFmtId="0" fontId="162" fillId="9" borderId="23" applyNumberFormat="0" applyAlignment="0" applyProtection="0">
      <alignment vertical="center"/>
    </xf>
    <xf numFmtId="0" fontId="162" fillId="9" borderId="23" applyNumberFormat="0" applyAlignment="0" applyProtection="0">
      <alignment vertical="center"/>
    </xf>
    <xf numFmtId="0" fontId="162" fillId="9" borderId="23" applyNumberFormat="0" applyAlignment="0" applyProtection="0">
      <alignment vertical="center"/>
    </xf>
    <xf numFmtId="0" fontId="162" fillId="9" borderId="23" applyNumberFormat="0" applyAlignment="0" applyProtection="0">
      <alignment vertical="center"/>
    </xf>
    <xf numFmtId="0" fontId="162" fillId="9" borderId="23" applyNumberFormat="0" applyAlignment="0" applyProtection="0">
      <alignment vertical="center"/>
    </xf>
    <xf numFmtId="0" fontId="162" fillId="9" borderId="23" applyNumberFormat="0" applyAlignment="0" applyProtection="0">
      <alignment vertical="center"/>
    </xf>
    <xf numFmtId="0" fontId="162" fillId="9" borderId="23" applyNumberFormat="0" applyAlignment="0" applyProtection="0">
      <alignment vertical="center"/>
    </xf>
    <xf numFmtId="0" fontId="162" fillId="9" borderId="23" applyNumberFormat="0" applyAlignment="0" applyProtection="0">
      <alignment vertical="center"/>
    </xf>
    <xf numFmtId="0" fontId="162" fillId="9" borderId="23" applyNumberFormat="0" applyAlignment="0" applyProtection="0">
      <alignment vertical="center"/>
    </xf>
    <xf numFmtId="0" fontId="162" fillId="9" borderId="23" applyNumberFormat="0" applyAlignment="0" applyProtection="0">
      <alignment vertical="center"/>
    </xf>
    <xf numFmtId="0" fontId="162" fillId="9" borderId="23" applyNumberFormat="0" applyAlignment="0" applyProtection="0">
      <alignment vertical="center"/>
    </xf>
    <xf numFmtId="0" fontId="162" fillId="9" borderId="23" applyNumberFormat="0" applyAlignment="0" applyProtection="0">
      <alignment vertical="center"/>
    </xf>
    <xf numFmtId="0" fontId="162" fillId="9" borderId="23" applyNumberFormat="0" applyAlignment="0" applyProtection="0">
      <alignment vertical="center"/>
    </xf>
    <xf numFmtId="0" fontId="162" fillId="9" borderId="23" applyNumberFormat="0" applyAlignment="0" applyProtection="0">
      <alignment vertical="center"/>
    </xf>
    <xf numFmtId="0" fontId="162" fillId="9" borderId="23" applyNumberFormat="0" applyAlignment="0" applyProtection="0">
      <alignment vertical="center"/>
    </xf>
    <xf numFmtId="0" fontId="162" fillId="9" borderId="23" applyNumberFormat="0" applyAlignment="0" applyProtection="0">
      <alignment vertical="center"/>
    </xf>
    <xf numFmtId="0" fontId="162" fillId="9" borderId="23" applyNumberFormat="0" applyAlignment="0" applyProtection="0">
      <alignment vertical="center"/>
    </xf>
    <xf numFmtId="0" fontId="162" fillId="9" borderId="23" applyNumberFormat="0" applyAlignment="0" applyProtection="0">
      <alignment vertical="center"/>
    </xf>
    <xf numFmtId="0" fontId="162" fillId="9" borderId="23" applyNumberFormat="0" applyAlignment="0" applyProtection="0">
      <alignment vertical="center"/>
    </xf>
    <xf numFmtId="0" fontId="162" fillId="9" borderId="23" applyNumberFormat="0" applyAlignment="0" applyProtection="0">
      <alignment vertical="center"/>
    </xf>
    <xf numFmtId="0" fontId="162" fillId="9" borderId="23" applyNumberFormat="0" applyAlignment="0" applyProtection="0">
      <alignment vertical="center"/>
    </xf>
    <xf numFmtId="0" fontId="162" fillId="9" borderId="23" applyNumberFormat="0" applyAlignment="0" applyProtection="0">
      <alignment vertical="center"/>
    </xf>
    <xf numFmtId="0" fontId="162" fillId="9" borderId="23" applyNumberFormat="0" applyAlignment="0" applyProtection="0">
      <alignment vertical="center"/>
    </xf>
    <xf numFmtId="0" fontId="162" fillId="9" borderId="23" applyNumberFormat="0" applyAlignment="0" applyProtection="0">
      <alignment vertical="center"/>
    </xf>
    <xf numFmtId="0" fontId="162" fillId="9" borderId="23" applyNumberFormat="0" applyAlignment="0" applyProtection="0">
      <alignment vertical="center"/>
    </xf>
    <xf numFmtId="0" fontId="162" fillId="9" borderId="23" applyNumberFormat="0" applyAlignment="0" applyProtection="0">
      <alignment vertical="center"/>
    </xf>
    <xf numFmtId="0" fontId="162" fillId="9" borderId="23" applyNumberFormat="0" applyAlignment="0" applyProtection="0">
      <alignment vertical="center"/>
    </xf>
    <xf numFmtId="0" fontId="162" fillId="9" borderId="23" applyNumberFormat="0" applyAlignment="0" applyProtection="0">
      <alignment vertical="center"/>
    </xf>
    <xf numFmtId="0" fontId="162" fillId="9" borderId="23" applyNumberFormat="0" applyAlignment="0" applyProtection="0">
      <alignment vertical="center"/>
    </xf>
    <xf numFmtId="0" fontId="162" fillId="9" borderId="23" applyNumberFormat="0" applyAlignment="0" applyProtection="0">
      <alignment vertical="center"/>
    </xf>
    <xf numFmtId="0" fontId="162" fillId="9" borderId="23" applyNumberFormat="0" applyAlignment="0" applyProtection="0">
      <alignment vertical="center"/>
    </xf>
    <xf numFmtId="0" fontId="162" fillId="9" borderId="23" applyNumberFormat="0" applyAlignment="0" applyProtection="0">
      <alignment vertical="center"/>
    </xf>
    <xf numFmtId="0" fontId="162" fillId="9" borderId="23" applyNumberFormat="0" applyAlignment="0" applyProtection="0">
      <alignment vertical="center"/>
    </xf>
    <xf numFmtId="0" fontId="162" fillId="9" borderId="23" applyNumberFormat="0" applyAlignment="0" applyProtection="0">
      <alignment vertical="center"/>
    </xf>
    <xf numFmtId="0" fontId="162" fillId="9" borderId="23" applyNumberFormat="0" applyAlignment="0" applyProtection="0">
      <alignment vertical="center"/>
    </xf>
    <xf numFmtId="0" fontId="162" fillId="9" borderId="23" applyNumberFormat="0" applyAlignment="0" applyProtection="0">
      <alignment vertical="center"/>
    </xf>
    <xf numFmtId="0" fontId="162" fillId="9" borderId="23" applyNumberFormat="0" applyAlignment="0" applyProtection="0">
      <alignment vertical="center"/>
    </xf>
    <xf numFmtId="0" fontId="162" fillId="9" borderId="23" applyNumberFormat="0" applyAlignment="0" applyProtection="0">
      <alignment vertical="center"/>
    </xf>
    <xf numFmtId="0" fontId="162" fillId="9" borderId="23" applyNumberFormat="0" applyAlignment="0" applyProtection="0">
      <alignment vertical="center"/>
    </xf>
    <xf numFmtId="0" fontId="162" fillId="9" borderId="23" applyNumberFormat="0" applyAlignment="0" applyProtection="0">
      <alignment vertical="center"/>
    </xf>
    <xf numFmtId="0" fontId="162" fillId="9" borderId="23" applyNumberFormat="0" applyAlignment="0" applyProtection="0">
      <alignment vertical="center"/>
    </xf>
    <xf numFmtId="0" fontId="162" fillId="9" borderId="23" applyNumberFormat="0" applyAlignment="0" applyProtection="0">
      <alignment vertical="center"/>
    </xf>
    <xf numFmtId="0" fontId="162" fillId="9" borderId="23" applyNumberFormat="0" applyAlignment="0" applyProtection="0">
      <alignment vertical="center"/>
    </xf>
    <xf numFmtId="0" fontId="162" fillId="9" borderId="23" applyNumberFormat="0" applyAlignment="0" applyProtection="0">
      <alignment vertical="center"/>
    </xf>
    <xf numFmtId="0" fontId="162" fillId="9" borderId="23" applyNumberFormat="0" applyAlignment="0" applyProtection="0">
      <alignment vertical="center"/>
    </xf>
    <xf numFmtId="0" fontId="162" fillId="9" borderId="23" applyNumberFormat="0" applyAlignment="0" applyProtection="0">
      <alignment vertical="center"/>
    </xf>
    <xf numFmtId="0" fontId="162" fillId="9" borderId="23" applyNumberFormat="0" applyAlignment="0" applyProtection="0">
      <alignment vertical="center"/>
    </xf>
    <xf numFmtId="0" fontId="162" fillId="9" borderId="23" applyNumberFormat="0" applyAlignment="0" applyProtection="0">
      <alignment vertical="center"/>
    </xf>
    <xf numFmtId="0" fontId="162" fillId="9" borderId="23" applyNumberFormat="0" applyAlignment="0" applyProtection="0">
      <alignment vertical="center"/>
    </xf>
    <xf numFmtId="0" fontId="162" fillId="9" borderId="23" applyNumberFormat="0" applyAlignment="0" applyProtection="0">
      <alignment vertical="center"/>
    </xf>
    <xf numFmtId="0" fontId="162" fillId="9" borderId="23" applyNumberFormat="0" applyAlignment="0" applyProtection="0">
      <alignment vertical="center"/>
    </xf>
    <xf numFmtId="0" fontId="162" fillId="9" borderId="23" applyNumberFormat="0" applyAlignment="0" applyProtection="0">
      <alignment vertical="center"/>
    </xf>
    <xf numFmtId="0" fontId="162" fillId="9" borderId="23" applyNumberFormat="0" applyAlignment="0" applyProtection="0">
      <alignment vertical="center"/>
    </xf>
    <xf numFmtId="0" fontId="162" fillId="9" borderId="23" applyNumberFormat="0" applyAlignment="0" applyProtection="0">
      <alignment vertical="center"/>
    </xf>
    <xf numFmtId="0" fontId="162" fillId="9" borderId="23" applyNumberFormat="0" applyAlignment="0" applyProtection="0">
      <alignment vertical="center"/>
    </xf>
    <xf numFmtId="0" fontId="162" fillId="9" borderId="23" applyNumberFormat="0" applyAlignment="0" applyProtection="0">
      <alignment vertical="center"/>
    </xf>
    <xf numFmtId="0" fontId="162" fillId="9" borderId="23" applyNumberFormat="0" applyAlignment="0" applyProtection="0">
      <alignment vertical="center"/>
    </xf>
    <xf numFmtId="0" fontId="162" fillId="9" borderId="23" applyNumberFormat="0" applyAlignment="0" applyProtection="0">
      <alignment vertical="center"/>
    </xf>
    <xf numFmtId="0" fontId="162" fillId="9" borderId="23" applyNumberFormat="0" applyAlignment="0" applyProtection="0">
      <alignment vertical="center"/>
    </xf>
    <xf numFmtId="0" fontId="162" fillId="9" borderId="23" applyNumberFormat="0" applyAlignment="0" applyProtection="0">
      <alignment vertical="center"/>
    </xf>
    <xf numFmtId="0" fontId="162" fillId="9" borderId="23" applyNumberFormat="0" applyAlignment="0" applyProtection="0">
      <alignment vertical="center"/>
    </xf>
    <xf numFmtId="0" fontId="162" fillId="9" borderId="23" applyNumberFormat="0" applyAlignment="0" applyProtection="0">
      <alignment vertical="center"/>
    </xf>
    <xf numFmtId="0" fontId="162" fillId="9" borderId="23" applyNumberFormat="0" applyAlignment="0" applyProtection="0">
      <alignment vertical="center"/>
    </xf>
    <xf numFmtId="0" fontId="162" fillId="9" borderId="23" applyNumberFormat="0" applyAlignment="0" applyProtection="0">
      <alignment vertical="center"/>
    </xf>
    <xf numFmtId="0" fontId="162" fillId="9" borderId="23" applyNumberFormat="0" applyAlignment="0" applyProtection="0">
      <alignment vertical="center"/>
    </xf>
    <xf numFmtId="0" fontId="162" fillId="9" borderId="23" applyNumberFormat="0" applyAlignment="0" applyProtection="0">
      <alignment vertical="center"/>
    </xf>
    <xf numFmtId="0" fontId="162" fillId="9" borderId="23" applyNumberFormat="0" applyAlignment="0" applyProtection="0">
      <alignment vertical="center"/>
    </xf>
    <xf numFmtId="0" fontId="162" fillId="9" borderId="23" applyNumberFormat="0" applyAlignment="0" applyProtection="0">
      <alignment vertical="center"/>
    </xf>
    <xf numFmtId="0" fontId="162" fillId="9" borderId="23" applyNumberFormat="0" applyAlignment="0" applyProtection="0">
      <alignment vertical="center"/>
    </xf>
    <xf numFmtId="0" fontId="162" fillId="9" borderId="23" applyNumberFormat="0" applyAlignment="0" applyProtection="0">
      <alignment vertical="center"/>
    </xf>
    <xf numFmtId="0" fontId="162" fillId="9" borderId="23" applyNumberFormat="0" applyAlignment="0" applyProtection="0">
      <alignment vertical="center"/>
    </xf>
    <xf numFmtId="0" fontId="162" fillId="9" borderId="23" applyNumberFormat="0" applyAlignment="0" applyProtection="0">
      <alignment vertical="center"/>
    </xf>
    <xf numFmtId="0" fontId="162" fillId="9" borderId="23" applyNumberFormat="0" applyAlignment="0" applyProtection="0">
      <alignment vertical="center"/>
    </xf>
    <xf numFmtId="0" fontId="162" fillId="9" borderId="23" applyNumberFormat="0" applyAlignment="0" applyProtection="0">
      <alignment vertical="center"/>
    </xf>
    <xf numFmtId="0" fontId="162" fillId="9" borderId="23" applyNumberFormat="0" applyAlignment="0" applyProtection="0">
      <alignment vertical="center"/>
    </xf>
    <xf numFmtId="0" fontId="162" fillId="9" borderId="23" applyNumberFormat="0" applyAlignment="0" applyProtection="0">
      <alignment vertical="center"/>
    </xf>
    <xf numFmtId="0" fontId="162" fillId="9" borderId="23" applyNumberFormat="0" applyAlignment="0" applyProtection="0">
      <alignment vertical="center"/>
    </xf>
    <xf numFmtId="0" fontId="162" fillId="9" borderId="23" applyNumberFormat="0" applyAlignment="0" applyProtection="0">
      <alignment vertical="center"/>
    </xf>
    <xf numFmtId="0" fontId="162" fillId="9" borderId="23" applyNumberFormat="0" applyAlignment="0" applyProtection="0">
      <alignment vertical="center"/>
    </xf>
    <xf numFmtId="0" fontId="162" fillId="9" borderId="23" applyNumberFormat="0" applyAlignment="0" applyProtection="0">
      <alignment vertical="center"/>
    </xf>
    <xf numFmtId="0" fontId="162" fillId="9" borderId="23" applyNumberFormat="0" applyAlignment="0" applyProtection="0">
      <alignment vertical="center"/>
    </xf>
    <xf numFmtId="0" fontId="162" fillId="9" borderId="23" applyNumberFormat="0" applyAlignment="0" applyProtection="0">
      <alignment vertical="center"/>
    </xf>
    <xf numFmtId="0" fontId="162" fillId="9" borderId="23" applyNumberFormat="0" applyAlignment="0" applyProtection="0">
      <alignment vertical="center"/>
    </xf>
    <xf numFmtId="0" fontId="162" fillId="9" borderId="23" applyNumberFormat="0" applyAlignment="0" applyProtection="0">
      <alignment vertical="center"/>
    </xf>
    <xf numFmtId="0" fontId="162" fillId="9" borderId="23" applyNumberFormat="0" applyAlignment="0" applyProtection="0">
      <alignment vertical="center"/>
    </xf>
    <xf numFmtId="0" fontId="162" fillId="9" borderId="23" applyNumberFormat="0" applyAlignment="0" applyProtection="0">
      <alignment vertical="center"/>
    </xf>
    <xf numFmtId="0" fontId="162" fillId="9" borderId="23" applyNumberFormat="0" applyAlignment="0" applyProtection="0">
      <alignment vertical="center"/>
    </xf>
    <xf numFmtId="0" fontId="162" fillId="9" borderId="23" applyNumberFormat="0" applyAlignment="0" applyProtection="0">
      <alignment vertical="center"/>
    </xf>
    <xf numFmtId="0" fontId="162" fillId="9" borderId="23" applyNumberFormat="0" applyAlignment="0" applyProtection="0">
      <alignment vertical="center"/>
    </xf>
    <xf numFmtId="0" fontId="162" fillId="9" borderId="23" applyNumberFormat="0" applyAlignment="0" applyProtection="0">
      <alignment vertical="center"/>
    </xf>
    <xf numFmtId="0" fontId="162" fillId="9" borderId="23" applyNumberFormat="0" applyAlignment="0" applyProtection="0">
      <alignment vertical="center"/>
    </xf>
    <xf numFmtId="0" fontId="162" fillId="9" borderId="23" applyNumberFormat="0" applyAlignment="0" applyProtection="0">
      <alignment vertical="center"/>
    </xf>
    <xf numFmtId="0" fontId="162" fillId="9" borderId="23" applyNumberFormat="0" applyAlignment="0" applyProtection="0">
      <alignment vertical="center"/>
    </xf>
    <xf numFmtId="0" fontId="162" fillId="9" borderId="23" applyNumberFormat="0" applyAlignment="0" applyProtection="0">
      <alignment vertical="center"/>
    </xf>
    <xf numFmtId="0" fontId="162" fillId="9" borderId="23" applyNumberFormat="0" applyAlignment="0" applyProtection="0">
      <alignment vertical="center"/>
    </xf>
    <xf numFmtId="0" fontId="162" fillId="9" borderId="23" applyNumberFormat="0" applyAlignment="0" applyProtection="0">
      <alignment vertical="center"/>
    </xf>
    <xf numFmtId="0" fontId="162" fillId="9" borderId="23" applyNumberFormat="0" applyAlignment="0" applyProtection="0">
      <alignment vertical="center"/>
    </xf>
    <xf numFmtId="0" fontId="162" fillId="9" borderId="23" applyNumberFormat="0" applyAlignment="0" applyProtection="0">
      <alignment vertical="center"/>
    </xf>
    <xf numFmtId="0" fontId="162" fillId="9" borderId="23" applyNumberFormat="0" applyAlignment="0" applyProtection="0">
      <alignment vertical="center"/>
    </xf>
    <xf numFmtId="0" fontId="162" fillId="9" borderId="23" applyNumberFormat="0" applyAlignment="0" applyProtection="0">
      <alignment vertical="center"/>
    </xf>
    <xf numFmtId="0" fontId="162" fillId="9" borderId="23" applyNumberFormat="0" applyAlignment="0" applyProtection="0">
      <alignment vertical="center"/>
    </xf>
    <xf numFmtId="0" fontId="162" fillId="9" borderId="23" applyNumberFormat="0" applyAlignment="0" applyProtection="0">
      <alignment vertical="center"/>
    </xf>
    <xf numFmtId="0" fontId="162" fillId="9" borderId="23" applyNumberFormat="0" applyAlignment="0" applyProtection="0">
      <alignment vertical="center"/>
    </xf>
    <xf numFmtId="0" fontId="162" fillId="9" borderId="23" applyNumberFormat="0" applyAlignment="0" applyProtection="0">
      <alignment vertical="center"/>
    </xf>
    <xf numFmtId="0" fontId="162" fillId="9" borderId="23" applyNumberFormat="0" applyAlignment="0" applyProtection="0">
      <alignment vertical="center"/>
    </xf>
    <xf numFmtId="0" fontId="162" fillId="9" borderId="23" applyNumberFormat="0" applyAlignment="0" applyProtection="0">
      <alignment vertical="center"/>
    </xf>
    <xf numFmtId="0" fontId="162" fillId="9" borderId="23" applyNumberFormat="0" applyAlignment="0" applyProtection="0">
      <alignment vertical="center"/>
    </xf>
    <xf numFmtId="0" fontId="162" fillId="9" borderId="23" applyNumberFormat="0" applyAlignment="0" applyProtection="0">
      <alignment vertical="center"/>
    </xf>
    <xf numFmtId="0" fontId="162" fillId="9" borderId="23" applyNumberFormat="0" applyAlignment="0" applyProtection="0">
      <alignment vertical="center"/>
    </xf>
    <xf numFmtId="0" fontId="162" fillId="9" borderId="23" applyNumberFormat="0" applyAlignment="0" applyProtection="0">
      <alignment vertical="center"/>
    </xf>
    <xf numFmtId="0" fontId="162" fillId="9" borderId="23" applyNumberFormat="0" applyAlignment="0" applyProtection="0">
      <alignment vertical="center"/>
    </xf>
    <xf numFmtId="0" fontId="162" fillId="9" borderId="23" applyNumberFormat="0" applyAlignment="0" applyProtection="0">
      <alignment vertical="center"/>
    </xf>
    <xf numFmtId="0" fontId="162" fillId="9" borderId="23" applyNumberFormat="0" applyAlignment="0" applyProtection="0">
      <alignment vertical="center"/>
    </xf>
    <xf numFmtId="0" fontId="162" fillId="9" borderId="23" applyNumberFormat="0" applyAlignment="0" applyProtection="0">
      <alignment vertical="center"/>
    </xf>
    <xf numFmtId="0" fontId="162" fillId="9" borderId="23" applyNumberFormat="0" applyAlignment="0" applyProtection="0">
      <alignment vertical="center"/>
    </xf>
    <xf numFmtId="0" fontId="162" fillId="9" borderId="23" applyNumberFormat="0" applyAlignment="0" applyProtection="0">
      <alignment vertical="center"/>
    </xf>
    <xf numFmtId="0" fontId="162" fillId="9" borderId="23" applyNumberFormat="0" applyAlignment="0" applyProtection="0">
      <alignment vertical="center"/>
    </xf>
    <xf numFmtId="0" fontId="162" fillId="9" borderId="23" applyNumberFormat="0" applyAlignment="0" applyProtection="0">
      <alignment vertical="center"/>
    </xf>
    <xf numFmtId="0" fontId="162" fillId="9" borderId="23" applyNumberFormat="0" applyAlignment="0" applyProtection="0">
      <alignment vertical="center"/>
    </xf>
    <xf numFmtId="0" fontId="162" fillId="9" borderId="23" applyNumberFormat="0" applyAlignment="0" applyProtection="0">
      <alignment vertical="center"/>
    </xf>
    <xf numFmtId="0" fontId="162" fillId="9" borderId="23" applyNumberFormat="0" applyAlignment="0" applyProtection="0">
      <alignment vertical="center"/>
    </xf>
    <xf numFmtId="0" fontId="162" fillId="9" borderId="23" applyNumberFormat="0" applyAlignment="0" applyProtection="0">
      <alignment vertical="center"/>
    </xf>
    <xf numFmtId="0" fontId="162" fillId="9" borderId="23" applyNumberFormat="0" applyAlignment="0" applyProtection="0">
      <alignment vertical="center"/>
    </xf>
    <xf numFmtId="0" fontId="162" fillId="9" borderId="23" applyNumberFormat="0" applyAlignment="0" applyProtection="0">
      <alignment vertical="center"/>
    </xf>
    <xf numFmtId="0" fontId="162" fillId="9" borderId="23" applyNumberFormat="0" applyAlignment="0" applyProtection="0">
      <alignment vertical="center"/>
    </xf>
    <xf numFmtId="0" fontId="162" fillId="9" borderId="23" applyNumberFormat="0" applyAlignment="0" applyProtection="0">
      <alignment vertical="center"/>
    </xf>
    <xf numFmtId="0" fontId="162" fillId="9" borderId="23" applyNumberFormat="0" applyAlignment="0" applyProtection="0">
      <alignment vertical="center"/>
    </xf>
    <xf numFmtId="0" fontId="162" fillId="9" borderId="23" applyNumberFormat="0" applyAlignment="0" applyProtection="0">
      <alignment vertical="center"/>
    </xf>
    <xf numFmtId="0" fontId="162" fillId="9" borderId="23" applyNumberFormat="0" applyAlignment="0" applyProtection="0">
      <alignment vertical="center"/>
    </xf>
    <xf numFmtId="0" fontId="162" fillId="9" borderId="23" applyNumberFormat="0" applyAlignment="0" applyProtection="0">
      <alignment vertical="center"/>
    </xf>
    <xf numFmtId="0" fontId="162" fillId="9" borderId="23" applyNumberFormat="0" applyAlignment="0" applyProtection="0">
      <alignment vertical="center"/>
    </xf>
    <xf numFmtId="0" fontId="162" fillId="9" borderId="23" applyNumberFormat="0" applyAlignment="0" applyProtection="0">
      <alignment vertical="center"/>
    </xf>
    <xf numFmtId="0" fontId="162" fillId="9" borderId="23" applyNumberFormat="0" applyAlignment="0" applyProtection="0">
      <alignment vertical="center"/>
    </xf>
    <xf numFmtId="0" fontId="162" fillId="9" borderId="23" applyNumberFormat="0" applyAlignment="0" applyProtection="0">
      <alignment vertical="center"/>
    </xf>
    <xf numFmtId="0" fontId="162" fillId="9" borderId="23" applyNumberFormat="0" applyAlignment="0" applyProtection="0">
      <alignment vertical="center"/>
    </xf>
    <xf numFmtId="0" fontId="162" fillId="9" borderId="23" applyNumberFormat="0" applyAlignment="0" applyProtection="0">
      <alignment vertical="center"/>
    </xf>
    <xf numFmtId="0" fontId="162" fillId="9" borderId="23" applyNumberFormat="0" applyAlignment="0" applyProtection="0">
      <alignment vertical="center"/>
    </xf>
    <xf numFmtId="0" fontId="162" fillId="9" borderId="23" applyNumberFormat="0" applyAlignment="0" applyProtection="0">
      <alignment vertical="center"/>
    </xf>
    <xf numFmtId="0" fontId="162" fillId="9" borderId="23" applyNumberFormat="0" applyAlignment="0" applyProtection="0">
      <alignment vertical="center"/>
    </xf>
    <xf numFmtId="0" fontId="162" fillId="9" borderId="23" applyNumberFormat="0" applyAlignment="0" applyProtection="0">
      <alignment vertical="center"/>
    </xf>
    <xf numFmtId="0" fontId="162" fillId="9" borderId="23" applyNumberFormat="0" applyAlignment="0" applyProtection="0">
      <alignment vertical="center"/>
    </xf>
    <xf numFmtId="0" fontId="162" fillId="9" borderId="23" applyNumberFormat="0" applyAlignment="0" applyProtection="0">
      <alignment vertical="center"/>
    </xf>
    <xf numFmtId="0" fontId="162" fillId="9" borderId="23" applyNumberFormat="0" applyAlignment="0" applyProtection="0">
      <alignment vertical="center"/>
    </xf>
    <xf numFmtId="0" fontId="162" fillId="9" borderId="23" applyNumberFormat="0" applyAlignment="0" applyProtection="0">
      <alignment vertical="center"/>
    </xf>
    <xf numFmtId="0" fontId="162" fillId="9" borderId="23" applyNumberFormat="0" applyAlignment="0" applyProtection="0">
      <alignment vertical="center"/>
    </xf>
    <xf numFmtId="0" fontId="162" fillId="9" borderId="23" applyNumberFormat="0" applyAlignment="0" applyProtection="0">
      <alignment vertical="center"/>
    </xf>
    <xf numFmtId="0" fontId="162" fillId="9" borderId="23" applyNumberFormat="0" applyAlignment="0" applyProtection="0">
      <alignment vertical="center"/>
    </xf>
    <xf numFmtId="0" fontId="162" fillId="9" borderId="23" applyNumberFormat="0" applyAlignment="0" applyProtection="0">
      <alignment vertical="center"/>
    </xf>
    <xf numFmtId="0" fontId="162" fillId="9" borderId="23" applyNumberFormat="0" applyAlignment="0" applyProtection="0">
      <alignment vertical="center"/>
    </xf>
    <xf numFmtId="0" fontId="162" fillId="9" borderId="23" applyNumberFormat="0" applyAlignment="0" applyProtection="0">
      <alignment vertical="center"/>
    </xf>
    <xf numFmtId="0" fontId="162" fillId="9" borderId="23" applyNumberFormat="0" applyAlignment="0" applyProtection="0">
      <alignment vertical="center"/>
    </xf>
    <xf numFmtId="0" fontId="162" fillId="9" borderId="23" applyNumberFormat="0" applyAlignment="0" applyProtection="0">
      <alignment vertical="center"/>
    </xf>
    <xf numFmtId="0" fontId="162" fillId="9" borderId="23" applyNumberFormat="0" applyAlignment="0" applyProtection="0">
      <alignment vertical="center"/>
    </xf>
    <xf numFmtId="0" fontId="162" fillId="9" borderId="23" applyNumberFormat="0" applyAlignment="0" applyProtection="0">
      <alignment vertical="center"/>
    </xf>
    <xf numFmtId="0" fontId="162" fillId="9" borderId="23" applyNumberFormat="0" applyAlignment="0" applyProtection="0">
      <alignment vertical="center"/>
    </xf>
    <xf numFmtId="0" fontId="162" fillId="9" borderId="23" applyNumberFormat="0" applyAlignment="0" applyProtection="0">
      <alignment vertical="center"/>
    </xf>
    <xf numFmtId="0" fontId="162" fillId="9" borderId="23" applyNumberFormat="0" applyAlignment="0" applyProtection="0">
      <alignment vertical="center"/>
    </xf>
    <xf numFmtId="0" fontId="162" fillId="9" borderId="23" applyNumberFormat="0" applyAlignment="0" applyProtection="0">
      <alignment vertical="center"/>
    </xf>
    <xf numFmtId="0" fontId="162" fillId="9" borderId="23" applyNumberFormat="0" applyAlignment="0" applyProtection="0">
      <alignment vertical="center"/>
    </xf>
    <xf numFmtId="0" fontId="162" fillId="9" borderId="23" applyNumberFormat="0" applyAlignment="0" applyProtection="0">
      <alignment vertical="center"/>
    </xf>
    <xf numFmtId="0" fontId="162" fillId="9" borderId="23" applyNumberFormat="0" applyAlignment="0" applyProtection="0">
      <alignment vertical="center"/>
    </xf>
    <xf numFmtId="0" fontId="162" fillId="9" borderId="23" applyNumberFormat="0" applyAlignment="0" applyProtection="0">
      <alignment vertical="center"/>
    </xf>
    <xf numFmtId="0" fontId="162" fillId="9" borderId="23" applyNumberFormat="0" applyAlignment="0" applyProtection="0">
      <alignment vertical="center"/>
    </xf>
    <xf numFmtId="0" fontId="162" fillId="9" borderId="23" applyNumberFormat="0" applyAlignment="0" applyProtection="0">
      <alignment vertical="center"/>
    </xf>
    <xf numFmtId="0" fontId="162" fillId="9" borderId="23" applyNumberFormat="0" applyAlignment="0" applyProtection="0">
      <alignment vertical="center"/>
    </xf>
    <xf numFmtId="0" fontId="162" fillId="9" borderId="23" applyNumberFormat="0" applyAlignment="0" applyProtection="0">
      <alignment vertical="center"/>
    </xf>
    <xf numFmtId="0" fontId="162" fillId="9" borderId="23" applyNumberFormat="0" applyAlignment="0" applyProtection="0">
      <alignment vertical="center"/>
    </xf>
    <xf numFmtId="0" fontId="162" fillId="9" borderId="23" applyNumberFormat="0" applyAlignment="0" applyProtection="0">
      <alignment vertical="center"/>
    </xf>
    <xf numFmtId="0" fontId="162" fillId="9" borderId="23" applyNumberFormat="0" applyAlignment="0" applyProtection="0">
      <alignment vertical="center"/>
    </xf>
    <xf numFmtId="0" fontId="162" fillId="9" borderId="23" applyNumberFormat="0" applyAlignment="0" applyProtection="0">
      <alignment vertical="center"/>
    </xf>
    <xf numFmtId="0" fontId="162" fillId="9" borderId="23" applyNumberFormat="0" applyAlignment="0" applyProtection="0">
      <alignment vertical="center"/>
    </xf>
    <xf numFmtId="0" fontId="162" fillId="9" borderId="23" applyNumberFormat="0" applyAlignment="0" applyProtection="0">
      <alignment vertical="center"/>
    </xf>
    <xf numFmtId="0" fontId="162" fillId="9" borderId="23" applyNumberFormat="0" applyAlignment="0" applyProtection="0">
      <alignment vertical="center"/>
    </xf>
    <xf numFmtId="0" fontId="162" fillId="9" borderId="23" applyNumberFormat="0" applyAlignment="0" applyProtection="0">
      <alignment vertical="center"/>
    </xf>
    <xf numFmtId="0" fontId="162" fillId="9" borderId="23" applyNumberFormat="0" applyAlignment="0" applyProtection="0">
      <alignment vertical="center"/>
    </xf>
    <xf numFmtId="0" fontId="162" fillId="9" borderId="23" applyNumberFormat="0" applyAlignment="0" applyProtection="0">
      <alignment vertical="center"/>
    </xf>
    <xf numFmtId="0" fontId="162" fillId="9" borderId="23" applyNumberFormat="0" applyAlignment="0" applyProtection="0">
      <alignment vertical="center"/>
    </xf>
    <xf numFmtId="0" fontId="162" fillId="9" borderId="23" applyNumberFormat="0" applyAlignment="0" applyProtection="0">
      <alignment vertical="center"/>
    </xf>
    <xf numFmtId="0" fontId="162" fillId="9" borderId="23" applyNumberFormat="0" applyAlignment="0" applyProtection="0">
      <alignment vertical="center"/>
    </xf>
    <xf numFmtId="0" fontId="162" fillId="9" borderId="23" applyNumberFormat="0" applyAlignment="0" applyProtection="0">
      <alignment vertical="center"/>
    </xf>
    <xf numFmtId="0" fontId="162" fillId="9" borderId="23" applyNumberFormat="0" applyAlignment="0" applyProtection="0">
      <alignment vertical="center"/>
    </xf>
    <xf numFmtId="0" fontId="162" fillId="9" borderId="23" applyNumberFormat="0" applyAlignment="0" applyProtection="0">
      <alignment vertical="center"/>
    </xf>
    <xf numFmtId="0" fontId="162" fillId="9" borderId="23" applyNumberFormat="0" applyAlignment="0" applyProtection="0">
      <alignment vertical="center"/>
    </xf>
    <xf numFmtId="0" fontId="162" fillId="9" borderId="23" applyNumberFormat="0" applyAlignment="0" applyProtection="0">
      <alignment vertical="center"/>
    </xf>
    <xf numFmtId="0" fontId="162" fillId="9" borderId="23" applyNumberFormat="0" applyAlignment="0" applyProtection="0">
      <alignment vertical="center"/>
    </xf>
    <xf numFmtId="0" fontId="162" fillId="9" borderId="23" applyNumberFormat="0" applyAlignment="0" applyProtection="0">
      <alignment vertical="center"/>
    </xf>
    <xf numFmtId="0" fontId="162" fillId="9" borderId="23" applyNumberFormat="0" applyAlignment="0" applyProtection="0">
      <alignment vertical="center"/>
    </xf>
    <xf numFmtId="0" fontId="162" fillId="9" borderId="23" applyNumberFormat="0" applyAlignment="0" applyProtection="0">
      <alignment vertical="center"/>
    </xf>
    <xf numFmtId="0" fontId="162" fillId="9" borderId="23" applyNumberFormat="0" applyAlignment="0" applyProtection="0">
      <alignment vertical="center"/>
    </xf>
    <xf numFmtId="0" fontId="162" fillId="9" borderId="23" applyNumberFormat="0" applyAlignment="0" applyProtection="0">
      <alignment vertical="center"/>
    </xf>
    <xf numFmtId="0" fontId="162" fillId="9" borderId="23" applyNumberFormat="0" applyAlignment="0" applyProtection="0">
      <alignment vertical="center"/>
    </xf>
    <xf numFmtId="0" fontId="162" fillId="9" borderId="23" applyNumberFormat="0" applyAlignment="0" applyProtection="0">
      <alignment vertical="center"/>
    </xf>
    <xf numFmtId="0" fontId="162" fillId="9" borderId="23" applyNumberFormat="0" applyAlignment="0" applyProtection="0">
      <alignment vertical="center"/>
    </xf>
    <xf numFmtId="0" fontId="162" fillId="9" borderId="23" applyNumberFormat="0" applyAlignment="0" applyProtection="0">
      <alignment vertical="center"/>
    </xf>
    <xf numFmtId="0" fontId="162" fillId="9" borderId="23" applyNumberFormat="0" applyAlignment="0" applyProtection="0">
      <alignment vertical="center"/>
    </xf>
    <xf numFmtId="0" fontId="162" fillId="9" borderId="23" applyNumberFormat="0" applyAlignment="0" applyProtection="0">
      <alignment vertical="center"/>
    </xf>
    <xf numFmtId="0" fontId="162" fillId="9" borderId="23" applyNumberFormat="0" applyAlignment="0" applyProtection="0">
      <alignment vertical="center"/>
    </xf>
    <xf numFmtId="0" fontId="162" fillId="9" borderId="23" applyNumberFormat="0" applyAlignment="0" applyProtection="0">
      <alignment vertical="center"/>
    </xf>
    <xf numFmtId="0" fontId="162" fillId="9" borderId="23" applyNumberFormat="0" applyAlignment="0" applyProtection="0">
      <alignment vertical="center"/>
    </xf>
    <xf numFmtId="0" fontId="162" fillId="9" borderId="23" applyNumberFormat="0" applyAlignment="0" applyProtection="0">
      <alignment vertical="center"/>
    </xf>
    <xf numFmtId="0" fontId="162" fillId="9" borderId="23" applyNumberFormat="0" applyAlignment="0" applyProtection="0">
      <alignment vertical="center"/>
    </xf>
    <xf numFmtId="0" fontId="162" fillId="9" borderId="23" applyNumberFormat="0" applyAlignment="0" applyProtection="0">
      <alignment vertical="center"/>
    </xf>
    <xf numFmtId="0" fontId="162" fillId="9" borderId="23" applyNumberFormat="0" applyAlignment="0" applyProtection="0">
      <alignment vertical="center"/>
    </xf>
    <xf numFmtId="0" fontId="162" fillId="9" borderId="23" applyNumberFormat="0" applyAlignment="0" applyProtection="0">
      <alignment vertical="center"/>
    </xf>
    <xf numFmtId="0" fontId="162" fillId="9" borderId="23" applyNumberFormat="0" applyAlignment="0" applyProtection="0">
      <alignment vertical="center"/>
    </xf>
    <xf numFmtId="0" fontId="162" fillId="9" borderId="23" applyNumberFormat="0" applyAlignment="0" applyProtection="0">
      <alignment vertical="center"/>
    </xf>
    <xf numFmtId="0" fontId="162" fillId="9" borderId="23" applyNumberFormat="0" applyAlignment="0" applyProtection="0">
      <alignment vertical="center"/>
    </xf>
    <xf numFmtId="0" fontId="162" fillId="9" borderId="23" applyNumberFormat="0" applyAlignment="0" applyProtection="0">
      <alignment vertical="center"/>
    </xf>
    <xf numFmtId="0" fontId="162" fillId="9" borderId="23" applyNumberFormat="0" applyAlignment="0" applyProtection="0">
      <alignment vertical="center"/>
    </xf>
    <xf numFmtId="0" fontId="162" fillId="9" borderId="23" applyNumberFormat="0" applyAlignment="0" applyProtection="0">
      <alignment vertical="center"/>
    </xf>
    <xf numFmtId="0" fontId="162" fillId="9" borderId="23" applyNumberFormat="0" applyAlignment="0" applyProtection="0">
      <alignment vertical="center"/>
    </xf>
    <xf numFmtId="0" fontId="162" fillId="9" borderId="23" applyNumberFormat="0" applyAlignment="0" applyProtection="0">
      <alignment vertical="center"/>
    </xf>
    <xf numFmtId="0" fontId="162" fillId="9" borderId="23" applyNumberFormat="0" applyAlignment="0" applyProtection="0">
      <alignment vertical="center"/>
    </xf>
    <xf numFmtId="0" fontId="162" fillId="9" borderId="23" applyNumberFormat="0" applyAlignment="0" applyProtection="0">
      <alignment vertical="center"/>
    </xf>
    <xf numFmtId="0" fontId="162" fillId="9" borderId="23" applyNumberFormat="0" applyAlignment="0" applyProtection="0">
      <alignment vertical="center"/>
    </xf>
    <xf numFmtId="0" fontId="162" fillId="9" borderId="23" applyNumberFormat="0" applyAlignment="0" applyProtection="0">
      <alignment vertical="center"/>
    </xf>
    <xf numFmtId="0" fontId="162" fillId="9" borderId="23" applyNumberFormat="0" applyAlignment="0" applyProtection="0">
      <alignment vertical="center"/>
    </xf>
    <xf numFmtId="0" fontId="162" fillId="9" borderId="23" applyNumberFormat="0" applyAlignment="0" applyProtection="0">
      <alignment vertical="center"/>
    </xf>
    <xf numFmtId="0" fontId="162" fillId="9" borderId="23" applyNumberFormat="0" applyAlignment="0" applyProtection="0">
      <alignment vertical="center"/>
    </xf>
    <xf numFmtId="0" fontId="162" fillId="9" borderId="23" applyNumberFormat="0" applyAlignment="0" applyProtection="0">
      <alignment vertical="center"/>
    </xf>
    <xf numFmtId="0" fontId="162" fillId="9" borderId="23" applyNumberFormat="0" applyAlignment="0" applyProtection="0">
      <alignment vertical="center"/>
    </xf>
    <xf numFmtId="0" fontId="162" fillId="9" borderId="23" applyNumberFormat="0" applyAlignment="0" applyProtection="0">
      <alignment vertical="center"/>
    </xf>
    <xf numFmtId="0" fontId="162" fillId="9" borderId="23" applyNumberFormat="0" applyAlignment="0" applyProtection="0">
      <alignment vertical="center"/>
    </xf>
    <xf numFmtId="0" fontId="162" fillId="9" borderId="23" applyNumberFormat="0" applyAlignment="0" applyProtection="0">
      <alignment vertical="center"/>
    </xf>
    <xf numFmtId="0" fontId="162" fillId="9" borderId="23" applyNumberFormat="0" applyAlignment="0" applyProtection="0">
      <alignment vertical="center"/>
    </xf>
    <xf numFmtId="0" fontId="162" fillId="9" borderId="23" applyNumberFormat="0" applyAlignment="0" applyProtection="0">
      <alignment vertical="center"/>
    </xf>
    <xf numFmtId="0" fontId="162" fillId="9" borderId="23" applyNumberFormat="0" applyAlignment="0" applyProtection="0">
      <alignment vertical="center"/>
    </xf>
    <xf numFmtId="0" fontId="162" fillId="9" borderId="23" applyNumberFormat="0" applyAlignment="0" applyProtection="0">
      <alignment vertical="center"/>
    </xf>
    <xf numFmtId="0" fontId="162" fillId="9" borderId="23" applyNumberFormat="0" applyAlignment="0" applyProtection="0">
      <alignment vertical="center"/>
    </xf>
    <xf numFmtId="0" fontId="162" fillId="9" borderId="23" applyNumberFormat="0" applyAlignment="0" applyProtection="0">
      <alignment vertical="center"/>
    </xf>
    <xf numFmtId="0" fontId="162" fillId="9" borderId="23" applyNumberFormat="0" applyAlignment="0" applyProtection="0">
      <alignment vertical="center"/>
    </xf>
    <xf numFmtId="0" fontId="162" fillId="9" borderId="23" applyNumberFormat="0" applyAlignment="0" applyProtection="0">
      <alignment vertical="center"/>
    </xf>
    <xf numFmtId="0" fontId="162" fillId="9" borderId="23" applyNumberFormat="0" applyAlignment="0" applyProtection="0">
      <alignment vertical="center"/>
    </xf>
    <xf numFmtId="0" fontId="162" fillId="9" borderId="23" applyNumberFormat="0" applyAlignment="0" applyProtection="0">
      <alignment vertical="center"/>
    </xf>
    <xf numFmtId="0" fontId="162" fillId="9" borderId="23" applyNumberFormat="0" applyAlignment="0" applyProtection="0">
      <alignment vertical="center"/>
    </xf>
    <xf numFmtId="0" fontId="162" fillId="9" borderId="23" applyNumberFormat="0" applyAlignment="0" applyProtection="0">
      <alignment vertical="center"/>
    </xf>
    <xf numFmtId="0" fontId="162" fillId="9" borderId="23" applyNumberFormat="0" applyAlignment="0" applyProtection="0">
      <alignment vertical="center"/>
    </xf>
    <xf numFmtId="0" fontId="162" fillId="9" borderId="23" applyNumberFormat="0" applyAlignment="0" applyProtection="0">
      <alignment vertical="center"/>
    </xf>
    <xf numFmtId="0" fontId="162" fillId="9" borderId="23" applyNumberFormat="0" applyAlignment="0" applyProtection="0">
      <alignment vertical="center"/>
    </xf>
    <xf numFmtId="0" fontId="162" fillId="9" borderId="23" applyNumberFormat="0" applyAlignment="0" applyProtection="0">
      <alignment vertical="center"/>
    </xf>
    <xf numFmtId="0" fontId="162" fillId="9" borderId="23" applyNumberFormat="0" applyAlignment="0" applyProtection="0">
      <alignment vertical="center"/>
    </xf>
    <xf numFmtId="0" fontId="162" fillId="9" borderId="23" applyNumberFormat="0" applyAlignment="0" applyProtection="0">
      <alignment vertical="center"/>
    </xf>
    <xf numFmtId="0" fontId="162" fillId="9" borderId="23" applyNumberFormat="0" applyAlignment="0" applyProtection="0">
      <alignment vertical="center"/>
    </xf>
    <xf numFmtId="0" fontId="162" fillId="9" borderId="23" applyNumberFormat="0" applyAlignment="0" applyProtection="0">
      <alignment vertical="center"/>
    </xf>
    <xf numFmtId="0" fontId="162" fillId="9" borderId="23" applyNumberFormat="0" applyAlignment="0" applyProtection="0">
      <alignment vertical="center"/>
    </xf>
    <xf numFmtId="0" fontId="162" fillId="9" borderId="23" applyNumberFormat="0" applyAlignment="0" applyProtection="0">
      <alignment vertical="center"/>
    </xf>
    <xf numFmtId="0" fontId="162" fillId="9" borderId="23" applyNumberFormat="0" applyAlignment="0" applyProtection="0">
      <alignment vertical="center"/>
    </xf>
    <xf numFmtId="0" fontId="162" fillId="9" borderId="23" applyNumberFormat="0" applyAlignment="0" applyProtection="0">
      <alignment vertical="center"/>
    </xf>
    <xf numFmtId="0" fontId="162" fillId="9" borderId="23" applyNumberFormat="0" applyAlignment="0" applyProtection="0">
      <alignment vertical="center"/>
    </xf>
    <xf numFmtId="0" fontId="162" fillId="9" borderId="23" applyNumberFormat="0" applyAlignment="0" applyProtection="0">
      <alignment vertical="center"/>
    </xf>
    <xf numFmtId="0" fontId="162" fillId="9" borderId="23" applyNumberFormat="0" applyAlignment="0" applyProtection="0">
      <alignment vertical="center"/>
    </xf>
    <xf numFmtId="0" fontId="162" fillId="9" borderId="23" applyNumberFormat="0" applyAlignment="0" applyProtection="0">
      <alignment vertical="center"/>
    </xf>
    <xf numFmtId="0" fontId="162" fillId="9" borderId="23" applyNumberFormat="0" applyAlignment="0" applyProtection="0">
      <alignment vertical="center"/>
    </xf>
    <xf numFmtId="0" fontId="162" fillId="9" borderId="23" applyNumberFormat="0" applyAlignment="0" applyProtection="0">
      <alignment vertical="center"/>
    </xf>
    <xf numFmtId="0" fontId="162" fillId="9" borderId="23" applyNumberFormat="0" applyAlignment="0" applyProtection="0">
      <alignment vertical="center"/>
    </xf>
    <xf numFmtId="0" fontId="162" fillId="9" borderId="23" applyNumberFormat="0" applyAlignment="0" applyProtection="0">
      <alignment vertical="center"/>
    </xf>
    <xf numFmtId="0" fontId="162" fillId="9" borderId="23" applyNumberFormat="0" applyAlignment="0" applyProtection="0">
      <alignment vertical="center"/>
    </xf>
    <xf numFmtId="0" fontId="162" fillId="9" borderId="23" applyNumberFormat="0" applyAlignment="0" applyProtection="0">
      <alignment vertical="center"/>
    </xf>
    <xf numFmtId="0" fontId="162" fillId="9" borderId="23" applyNumberFormat="0" applyAlignment="0" applyProtection="0">
      <alignment vertical="center"/>
    </xf>
    <xf numFmtId="0" fontId="162" fillId="9" borderId="23" applyNumberFormat="0" applyAlignment="0" applyProtection="0">
      <alignment vertical="center"/>
    </xf>
    <xf numFmtId="0" fontId="162" fillId="9" borderId="23" applyNumberFormat="0" applyAlignment="0" applyProtection="0">
      <alignment vertical="center"/>
    </xf>
    <xf numFmtId="0" fontId="162" fillId="9" borderId="23" applyNumberFormat="0" applyAlignment="0" applyProtection="0">
      <alignment vertical="center"/>
    </xf>
    <xf numFmtId="0" fontId="162" fillId="9" borderId="23" applyNumberFormat="0" applyAlignment="0" applyProtection="0">
      <alignment vertical="center"/>
    </xf>
    <xf numFmtId="0" fontId="162" fillId="9" borderId="23" applyNumberFormat="0" applyAlignment="0" applyProtection="0">
      <alignment vertical="center"/>
    </xf>
    <xf numFmtId="0" fontId="162" fillId="9" borderId="23" applyNumberFormat="0" applyAlignment="0" applyProtection="0">
      <alignment vertical="center"/>
    </xf>
    <xf numFmtId="0" fontId="162" fillId="9" borderId="23" applyNumberFormat="0" applyAlignment="0" applyProtection="0">
      <alignment vertical="center"/>
    </xf>
    <xf numFmtId="0" fontId="162" fillId="9" borderId="23" applyNumberFormat="0" applyAlignment="0" applyProtection="0">
      <alignment vertical="center"/>
    </xf>
    <xf numFmtId="0" fontId="162" fillId="9" borderId="23" applyNumberFormat="0" applyAlignment="0" applyProtection="0">
      <alignment vertical="center"/>
    </xf>
    <xf numFmtId="0" fontId="162" fillId="9" borderId="23" applyNumberFormat="0" applyAlignment="0" applyProtection="0">
      <alignment vertical="center"/>
    </xf>
    <xf numFmtId="0" fontId="162" fillId="9" borderId="23" applyNumberFormat="0" applyAlignment="0" applyProtection="0">
      <alignment vertical="center"/>
    </xf>
    <xf numFmtId="0" fontId="162" fillId="9" borderId="23" applyNumberFormat="0" applyAlignment="0" applyProtection="0">
      <alignment vertical="center"/>
    </xf>
    <xf numFmtId="0" fontId="162" fillId="9" borderId="23" applyNumberFormat="0" applyAlignment="0" applyProtection="0">
      <alignment vertical="center"/>
    </xf>
    <xf numFmtId="0" fontId="162" fillId="9" borderId="23" applyNumberFormat="0" applyAlignment="0" applyProtection="0">
      <alignment vertical="center"/>
    </xf>
    <xf numFmtId="0" fontId="162" fillId="9" borderId="23" applyNumberFormat="0" applyAlignment="0" applyProtection="0">
      <alignment vertical="center"/>
    </xf>
    <xf numFmtId="0" fontId="162" fillId="9" borderId="23" applyNumberFormat="0" applyAlignment="0" applyProtection="0">
      <alignment vertical="center"/>
    </xf>
    <xf numFmtId="0" fontId="162" fillId="9" borderId="23" applyNumberFormat="0" applyAlignment="0" applyProtection="0">
      <alignment vertical="center"/>
    </xf>
    <xf numFmtId="0" fontId="162" fillId="9" borderId="23" applyNumberFormat="0" applyAlignment="0" applyProtection="0">
      <alignment vertical="center"/>
    </xf>
    <xf numFmtId="0" fontId="162" fillId="9" borderId="23" applyNumberFormat="0" applyAlignment="0" applyProtection="0">
      <alignment vertical="center"/>
    </xf>
    <xf numFmtId="0" fontId="162" fillId="9" borderId="23" applyNumberFormat="0" applyAlignment="0" applyProtection="0">
      <alignment vertical="center"/>
    </xf>
    <xf numFmtId="0" fontId="162" fillId="9" borderId="23" applyNumberFormat="0" applyAlignment="0" applyProtection="0">
      <alignment vertical="center"/>
    </xf>
    <xf numFmtId="0" fontId="162" fillId="9" borderId="23" applyNumberFormat="0" applyAlignment="0" applyProtection="0">
      <alignment vertical="center"/>
    </xf>
    <xf numFmtId="0" fontId="162" fillId="9" borderId="23" applyNumberFormat="0" applyAlignment="0" applyProtection="0">
      <alignment vertical="center"/>
    </xf>
    <xf numFmtId="0" fontId="162" fillId="9" borderId="23" applyNumberFormat="0" applyAlignment="0" applyProtection="0">
      <alignment vertical="center"/>
    </xf>
    <xf numFmtId="0" fontId="162" fillId="9" borderId="23" applyNumberFormat="0" applyAlignment="0" applyProtection="0">
      <alignment vertical="center"/>
    </xf>
    <xf numFmtId="0" fontId="162" fillId="9" borderId="23" applyNumberFormat="0" applyAlignment="0" applyProtection="0">
      <alignment vertical="center"/>
    </xf>
    <xf numFmtId="0" fontId="162" fillId="9" borderId="23" applyNumberFormat="0" applyAlignment="0" applyProtection="0">
      <alignment vertical="center"/>
    </xf>
    <xf numFmtId="0" fontId="162" fillId="9" borderId="23" applyNumberFormat="0" applyAlignment="0" applyProtection="0">
      <alignment vertical="center"/>
    </xf>
    <xf numFmtId="0" fontId="162" fillId="9" borderId="23" applyNumberFormat="0" applyAlignment="0" applyProtection="0">
      <alignment vertical="center"/>
    </xf>
    <xf numFmtId="0" fontId="162" fillId="9" borderId="23" applyNumberFormat="0" applyAlignment="0" applyProtection="0">
      <alignment vertical="center"/>
    </xf>
    <xf numFmtId="0" fontId="162" fillId="9" borderId="23" applyNumberFormat="0" applyAlignment="0" applyProtection="0">
      <alignment vertical="center"/>
    </xf>
    <xf numFmtId="0" fontId="162" fillId="9" borderId="23" applyNumberFormat="0" applyAlignment="0" applyProtection="0">
      <alignment vertical="center"/>
    </xf>
    <xf numFmtId="0" fontId="162" fillId="9" borderId="23" applyNumberFormat="0" applyAlignment="0" applyProtection="0">
      <alignment vertical="center"/>
    </xf>
    <xf numFmtId="0" fontId="162" fillId="9" borderId="23" applyNumberFormat="0" applyAlignment="0" applyProtection="0">
      <alignment vertical="center"/>
    </xf>
    <xf numFmtId="0" fontId="162" fillId="9" borderId="23" applyNumberFormat="0" applyAlignment="0" applyProtection="0">
      <alignment vertical="center"/>
    </xf>
    <xf numFmtId="0" fontId="162" fillId="9" borderId="23" applyNumberFormat="0" applyAlignment="0" applyProtection="0">
      <alignment vertical="center"/>
    </xf>
    <xf numFmtId="0" fontId="162" fillId="9" borderId="23" applyNumberFormat="0" applyAlignment="0" applyProtection="0">
      <alignment vertical="center"/>
    </xf>
    <xf numFmtId="0" fontId="162" fillId="9" borderId="23" applyNumberFormat="0" applyAlignment="0" applyProtection="0">
      <alignment vertical="center"/>
    </xf>
    <xf numFmtId="0" fontId="162" fillId="9" borderId="23" applyNumberFormat="0" applyAlignment="0" applyProtection="0">
      <alignment vertical="center"/>
    </xf>
    <xf numFmtId="0" fontId="162" fillId="9" borderId="23" applyNumberFormat="0" applyAlignment="0" applyProtection="0">
      <alignment vertical="center"/>
    </xf>
    <xf numFmtId="0" fontId="162" fillId="9" borderId="23" applyNumberFormat="0" applyAlignment="0" applyProtection="0">
      <alignment vertical="center"/>
    </xf>
    <xf numFmtId="0" fontId="162" fillId="9" borderId="23" applyNumberFormat="0" applyAlignment="0" applyProtection="0">
      <alignment vertical="center"/>
    </xf>
    <xf numFmtId="0" fontId="162" fillId="9" borderId="23" applyNumberFormat="0" applyAlignment="0" applyProtection="0">
      <alignment vertical="center"/>
    </xf>
    <xf numFmtId="0" fontId="162" fillId="9" borderId="23" applyNumberFormat="0" applyAlignment="0" applyProtection="0">
      <alignment vertical="center"/>
    </xf>
    <xf numFmtId="0" fontId="162" fillId="9" borderId="23" applyNumberFormat="0" applyAlignment="0" applyProtection="0">
      <alignment vertical="center"/>
    </xf>
    <xf numFmtId="0" fontId="162" fillId="9" borderId="23" applyNumberFormat="0" applyAlignment="0" applyProtection="0">
      <alignment vertical="center"/>
    </xf>
    <xf numFmtId="0" fontId="162" fillId="9" borderId="23" applyNumberFormat="0" applyAlignment="0" applyProtection="0">
      <alignment vertical="center"/>
    </xf>
    <xf numFmtId="0" fontId="162" fillId="9" borderId="23" applyNumberFormat="0" applyAlignment="0" applyProtection="0">
      <alignment vertical="center"/>
    </xf>
    <xf numFmtId="0" fontId="162" fillId="9" borderId="23" applyNumberFormat="0" applyAlignment="0" applyProtection="0">
      <alignment vertical="center"/>
    </xf>
    <xf numFmtId="0" fontId="162" fillId="9" borderId="23" applyNumberFormat="0" applyAlignment="0" applyProtection="0">
      <alignment vertical="center"/>
    </xf>
    <xf numFmtId="0" fontId="162" fillId="9" borderId="23" applyNumberFormat="0" applyAlignment="0" applyProtection="0">
      <alignment vertical="center"/>
    </xf>
    <xf numFmtId="0" fontId="162" fillId="9" borderId="23" applyNumberFormat="0" applyAlignment="0" applyProtection="0">
      <alignment vertical="center"/>
    </xf>
    <xf numFmtId="0" fontId="162" fillId="9" borderId="23" applyNumberFormat="0" applyAlignment="0" applyProtection="0">
      <alignment vertical="center"/>
    </xf>
    <xf numFmtId="0" fontId="162" fillId="9" borderId="23" applyNumberFormat="0" applyAlignment="0" applyProtection="0">
      <alignment vertical="center"/>
    </xf>
    <xf numFmtId="0" fontId="162" fillId="9" borderId="23" applyNumberFormat="0" applyAlignment="0" applyProtection="0">
      <alignment vertical="center"/>
    </xf>
    <xf numFmtId="0" fontId="162" fillId="9" borderId="23" applyNumberFormat="0" applyAlignment="0" applyProtection="0">
      <alignment vertical="center"/>
    </xf>
    <xf numFmtId="0" fontId="162" fillId="9" borderId="23" applyNumberFormat="0" applyAlignment="0" applyProtection="0">
      <alignment vertical="center"/>
    </xf>
    <xf numFmtId="0" fontId="162" fillId="9" borderId="23" applyNumberFormat="0" applyAlignment="0" applyProtection="0">
      <alignment vertical="center"/>
    </xf>
    <xf numFmtId="0" fontId="162" fillId="9" borderId="23" applyNumberFormat="0" applyAlignment="0" applyProtection="0">
      <alignment vertical="center"/>
    </xf>
    <xf numFmtId="0" fontId="162" fillId="9" borderId="23" applyNumberFormat="0" applyAlignment="0" applyProtection="0">
      <alignment vertical="center"/>
    </xf>
    <xf numFmtId="0" fontId="162" fillId="9" borderId="23" applyNumberFormat="0" applyAlignment="0" applyProtection="0">
      <alignment vertical="center"/>
    </xf>
    <xf numFmtId="0" fontId="162" fillId="9" borderId="23" applyNumberFormat="0" applyAlignment="0" applyProtection="0">
      <alignment vertical="center"/>
    </xf>
    <xf numFmtId="0" fontId="162" fillId="9" borderId="23" applyNumberFormat="0" applyAlignment="0" applyProtection="0">
      <alignment vertical="center"/>
    </xf>
    <xf numFmtId="0" fontId="162" fillId="9" borderId="23" applyNumberFormat="0" applyAlignment="0" applyProtection="0">
      <alignment vertical="center"/>
    </xf>
    <xf numFmtId="0" fontId="162" fillId="9" borderId="23" applyNumberFormat="0" applyAlignment="0" applyProtection="0">
      <alignment vertical="center"/>
    </xf>
    <xf numFmtId="0" fontId="162" fillId="9" borderId="23" applyNumberFormat="0" applyAlignment="0" applyProtection="0">
      <alignment vertical="center"/>
    </xf>
    <xf numFmtId="0" fontId="162" fillId="9" borderId="23" applyNumberFormat="0" applyAlignment="0" applyProtection="0">
      <alignment vertical="center"/>
    </xf>
    <xf numFmtId="0" fontId="162" fillId="9" borderId="23" applyNumberFormat="0" applyAlignment="0" applyProtection="0">
      <alignment vertical="center"/>
    </xf>
    <xf numFmtId="0" fontId="162" fillId="9" borderId="23" applyNumberFormat="0" applyAlignment="0" applyProtection="0">
      <alignment vertical="center"/>
    </xf>
    <xf numFmtId="0" fontId="162" fillId="9" borderId="23" applyNumberFormat="0" applyAlignment="0" applyProtection="0">
      <alignment vertical="center"/>
    </xf>
    <xf numFmtId="0" fontId="162" fillId="9" borderId="23" applyNumberFormat="0" applyAlignment="0" applyProtection="0">
      <alignment vertical="center"/>
    </xf>
    <xf numFmtId="0" fontId="162" fillId="9" borderId="23" applyNumberFormat="0" applyAlignment="0" applyProtection="0">
      <alignment vertical="center"/>
    </xf>
    <xf numFmtId="0" fontId="162" fillId="9" borderId="23" applyNumberFormat="0" applyAlignment="0" applyProtection="0">
      <alignment vertical="center"/>
    </xf>
    <xf numFmtId="0" fontId="162" fillId="9" borderId="23" applyNumberFormat="0" applyAlignment="0" applyProtection="0">
      <alignment vertical="center"/>
    </xf>
    <xf numFmtId="0" fontId="162" fillId="9" borderId="23" applyNumberFormat="0" applyAlignment="0" applyProtection="0">
      <alignment vertical="center"/>
    </xf>
    <xf numFmtId="0" fontId="162" fillId="9" borderId="23" applyNumberFormat="0" applyAlignment="0" applyProtection="0">
      <alignment vertical="center"/>
    </xf>
    <xf numFmtId="0" fontId="162" fillId="9" borderId="23" applyNumberFormat="0" applyAlignment="0" applyProtection="0">
      <alignment vertical="center"/>
    </xf>
    <xf numFmtId="0" fontId="162" fillId="9" borderId="23" applyNumberFormat="0" applyAlignment="0" applyProtection="0">
      <alignment vertical="center"/>
    </xf>
    <xf numFmtId="0" fontId="162" fillId="9" borderId="23" applyNumberFormat="0" applyAlignment="0" applyProtection="0">
      <alignment vertical="center"/>
    </xf>
    <xf numFmtId="0" fontId="162" fillId="9" borderId="23" applyNumberFormat="0" applyAlignment="0" applyProtection="0">
      <alignment vertical="center"/>
    </xf>
    <xf numFmtId="0" fontId="162" fillId="9" borderId="23" applyNumberFormat="0" applyAlignment="0" applyProtection="0">
      <alignment vertical="center"/>
    </xf>
    <xf numFmtId="0" fontId="162" fillId="9" borderId="23" applyNumberFormat="0" applyAlignment="0" applyProtection="0">
      <alignment vertical="center"/>
    </xf>
    <xf numFmtId="0" fontId="162" fillId="9" borderId="23" applyNumberFormat="0" applyAlignment="0" applyProtection="0">
      <alignment vertical="center"/>
    </xf>
    <xf numFmtId="0" fontId="162" fillId="9" borderId="23" applyNumberFormat="0" applyAlignment="0" applyProtection="0">
      <alignment vertical="center"/>
    </xf>
    <xf numFmtId="0" fontId="162" fillId="9" borderId="23" applyNumberFormat="0" applyAlignment="0" applyProtection="0">
      <alignment vertical="center"/>
    </xf>
    <xf numFmtId="0" fontId="162" fillId="9" borderId="23" applyNumberFormat="0" applyAlignment="0" applyProtection="0">
      <alignment vertical="center"/>
    </xf>
    <xf numFmtId="0" fontId="162" fillId="9" borderId="23" applyNumberFormat="0" applyAlignment="0" applyProtection="0">
      <alignment vertical="center"/>
    </xf>
    <xf numFmtId="0" fontId="162" fillId="9" borderId="23" applyNumberFormat="0" applyAlignment="0" applyProtection="0">
      <alignment vertical="center"/>
    </xf>
    <xf numFmtId="0" fontId="162" fillId="9" borderId="23" applyNumberFormat="0" applyAlignment="0" applyProtection="0">
      <alignment vertical="center"/>
    </xf>
    <xf numFmtId="0" fontId="162" fillId="9" borderId="23" applyNumberFormat="0" applyAlignment="0" applyProtection="0">
      <alignment vertical="center"/>
    </xf>
    <xf numFmtId="0" fontId="162" fillId="9" borderId="23" applyNumberFormat="0" applyAlignment="0" applyProtection="0">
      <alignment vertical="center"/>
    </xf>
    <xf numFmtId="0" fontId="162" fillId="9" borderId="23" applyNumberFormat="0" applyAlignment="0" applyProtection="0">
      <alignment vertical="center"/>
    </xf>
    <xf numFmtId="0" fontId="162" fillId="9" borderId="23" applyNumberFormat="0" applyAlignment="0" applyProtection="0">
      <alignment vertical="center"/>
    </xf>
    <xf numFmtId="0" fontId="162" fillId="9" borderId="23" applyNumberFormat="0" applyAlignment="0" applyProtection="0">
      <alignment vertical="center"/>
    </xf>
    <xf numFmtId="0" fontId="162" fillId="9" borderId="23" applyNumberFormat="0" applyAlignment="0" applyProtection="0">
      <alignment vertical="center"/>
    </xf>
    <xf numFmtId="0" fontId="162" fillId="9" borderId="23" applyNumberFormat="0" applyAlignment="0" applyProtection="0">
      <alignment vertical="center"/>
    </xf>
    <xf numFmtId="0" fontId="162" fillId="9" borderId="23" applyNumberFormat="0" applyAlignment="0" applyProtection="0">
      <alignment vertical="center"/>
    </xf>
    <xf numFmtId="0" fontId="162" fillId="9" borderId="23" applyNumberFormat="0" applyAlignment="0" applyProtection="0">
      <alignment vertical="center"/>
    </xf>
    <xf numFmtId="0" fontId="162" fillId="9" borderId="23" applyNumberFormat="0" applyAlignment="0" applyProtection="0">
      <alignment vertical="center"/>
    </xf>
    <xf numFmtId="0" fontId="162" fillId="9" borderId="23" applyNumberFormat="0" applyAlignment="0" applyProtection="0">
      <alignment vertical="center"/>
    </xf>
    <xf numFmtId="0" fontId="162" fillId="9" borderId="23" applyNumberFormat="0" applyAlignment="0" applyProtection="0">
      <alignment vertical="center"/>
    </xf>
    <xf numFmtId="0" fontId="162" fillId="9" borderId="23" applyNumberFormat="0" applyAlignment="0" applyProtection="0">
      <alignment vertical="center"/>
    </xf>
    <xf numFmtId="0" fontId="162" fillId="9" borderId="23" applyNumberFormat="0" applyAlignment="0" applyProtection="0">
      <alignment vertical="center"/>
    </xf>
    <xf numFmtId="0" fontId="162" fillId="9" borderId="23" applyNumberFormat="0" applyAlignment="0" applyProtection="0">
      <alignment vertical="center"/>
    </xf>
    <xf numFmtId="0" fontId="162" fillId="9" borderId="23" applyNumberFormat="0" applyAlignment="0" applyProtection="0">
      <alignment vertical="center"/>
    </xf>
    <xf numFmtId="0" fontId="162" fillId="9" borderId="23" applyNumberFormat="0" applyAlignment="0" applyProtection="0">
      <alignment vertical="center"/>
    </xf>
    <xf numFmtId="0" fontId="162" fillId="9" borderId="23" applyNumberFormat="0" applyAlignment="0" applyProtection="0">
      <alignment vertical="center"/>
    </xf>
    <xf numFmtId="0" fontId="162" fillId="9" borderId="23" applyNumberFormat="0" applyAlignment="0" applyProtection="0">
      <alignment vertical="center"/>
    </xf>
    <xf numFmtId="0" fontId="162" fillId="9" borderId="23" applyNumberFormat="0" applyAlignment="0" applyProtection="0">
      <alignment vertical="center"/>
    </xf>
    <xf numFmtId="0" fontId="162" fillId="9" borderId="23" applyNumberFormat="0" applyAlignment="0" applyProtection="0">
      <alignment vertical="center"/>
    </xf>
    <xf numFmtId="0" fontId="162" fillId="9" borderId="23" applyNumberFormat="0" applyAlignment="0" applyProtection="0">
      <alignment vertical="center"/>
    </xf>
    <xf numFmtId="0" fontId="162" fillId="9" borderId="23" applyNumberFormat="0" applyAlignment="0" applyProtection="0">
      <alignment vertical="center"/>
    </xf>
    <xf numFmtId="0" fontId="162" fillId="9" borderId="23" applyNumberFormat="0" applyAlignment="0" applyProtection="0">
      <alignment vertical="center"/>
    </xf>
    <xf numFmtId="0" fontId="162" fillId="9" borderId="23" applyNumberFormat="0" applyAlignment="0" applyProtection="0">
      <alignment vertical="center"/>
    </xf>
    <xf numFmtId="0" fontId="162" fillId="9" borderId="23" applyNumberFormat="0" applyAlignment="0" applyProtection="0">
      <alignment vertical="center"/>
    </xf>
    <xf numFmtId="0" fontId="162" fillId="9" borderId="23" applyNumberFormat="0" applyAlignment="0" applyProtection="0">
      <alignment vertical="center"/>
    </xf>
    <xf numFmtId="0" fontId="162" fillId="9" borderId="23" applyNumberFormat="0" applyAlignment="0" applyProtection="0">
      <alignment vertical="center"/>
    </xf>
    <xf numFmtId="0" fontId="162" fillId="9" borderId="23" applyNumberFormat="0" applyAlignment="0" applyProtection="0">
      <alignment vertical="center"/>
    </xf>
    <xf numFmtId="0" fontId="162" fillId="9" borderId="23" applyNumberFormat="0" applyAlignment="0" applyProtection="0">
      <alignment vertical="center"/>
    </xf>
    <xf numFmtId="0" fontId="162" fillId="9" borderId="23" applyNumberFormat="0" applyAlignment="0" applyProtection="0">
      <alignment vertical="center"/>
    </xf>
    <xf numFmtId="0" fontId="162" fillId="9" borderId="23" applyNumberFormat="0" applyAlignment="0" applyProtection="0">
      <alignment vertical="center"/>
    </xf>
    <xf numFmtId="0" fontId="162" fillId="9" borderId="23" applyNumberFormat="0" applyAlignment="0" applyProtection="0">
      <alignment vertical="center"/>
    </xf>
    <xf numFmtId="0" fontId="162" fillId="9" borderId="23" applyNumberFormat="0" applyAlignment="0" applyProtection="0">
      <alignment vertical="center"/>
    </xf>
    <xf numFmtId="0" fontId="162" fillId="9" borderId="23" applyNumberFormat="0" applyAlignment="0" applyProtection="0">
      <alignment vertical="center"/>
    </xf>
    <xf numFmtId="0" fontId="162" fillId="9" borderId="23" applyNumberFormat="0" applyAlignment="0" applyProtection="0">
      <alignment vertical="center"/>
    </xf>
    <xf numFmtId="0" fontId="162" fillId="9" borderId="23" applyNumberFormat="0" applyAlignment="0" applyProtection="0">
      <alignment vertical="center"/>
    </xf>
    <xf numFmtId="0" fontId="162" fillId="9" borderId="23" applyNumberFormat="0" applyAlignment="0" applyProtection="0">
      <alignment vertical="center"/>
    </xf>
    <xf numFmtId="0" fontId="162" fillId="9" borderId="23" applyNumberFormat="0" applyAlignment="0" applyProtection="0">
      <alignment vertical="center"/>
    </xf>
    <xf numFmtId="0" fontId="162" fillId="9" borderId="23" applyNumberFormat="0" applyAlignment="0" applyProtection="0">
      <alignment vertical="center"/>
    </xf>
    <xf numFmtId="0" fontId="162" fillId="9" borderId="23" applyNumberFormat="0" applyAlignment="0" applyProtection="0">
      <alignment vertical="center"/>
    </xf>
    <xf numFmtId="0" fontId="162" fillId="9" borderId="23" applyNumberFormat="0" applyAlignment="0" applyProtection="0">
      <alignment vertical="center"/>
    </xf>
    <xf numFmtId="0" fontId="162" fillId="9" borderId="23" applyNumberFormat="0" applyAlignment="0" applyProtection="0">
      <alignment vertical="center"/>
    </xf>
    <xf numFmtId="0" fontId="162" fillId="9" borderId="23" applyNumberFormat="0" applyAlignment="0" applyProtection="0">
      <alignment vertical="center"/>
    </xf>
    <xf numFmtId="0" fontId="162" fillId="9" borderId="23" applyNumberFormat="0" applyAlignment="0" applyProtection="0">
      <alignment vertical="center"/>
    </xf>
    <xf numFmtId="0" fontId="162" fillId="9" borderId="23" applyNumberFormat="0" applyAlignment="0" applyProtection="0">
      <alignment vertical="center"/>
    </xf>
    <xf numFmtId="0" fontId="162" fillId="9" borderId="23" applyNumberFormat="0" applyAlignment="0" applyProtection="0">
      <alignment vertical="center"/>
    </xf>
    <xf numFmtId="0" fontId="162" fillId="9" borderId="23" applyNumberFormat="0" applyAlignment="0" applyProtection="0">
      <alignment vertical="center"/>
    </xf>
    <xf numFmtId="0" fontId="162" fillId="9" borderId="23" applyNumberFormat="0" applyAlignment="0" applyProtection="0">
      <alignment vertical="center"/>
    </xf>
    <xf numFmtId="0" fontId="162" fillId="9" borderId="23" applyNumberFormat="0" applyAlignment="0" applyProtection="0">
      <alignment vertical="center"/>
    </xf>
    <xf numFmtId="0" fontId="162" fillId="9" borderId="23" applyNumberFormat="0" applyAlignment="0" applyProtection="0">
      <alignment vertical="center"/>
    </xf>
    <xf numFmtId="0" fontId="162" fillId="9" borderId="23" applyNumberFormat="0" applyAlignment="0" applyProtection="0">
      <alignment vertical="center"/>
    </xf>
    <xf numFmtId="0" fontId="162" fillId="9" borderId="23" applyNumberFormat="0" applyAlignment="0" applyProtection="0">
      <alignment vertical="center"/>
    </xf>
    <xf numFmtId="0" fontId="162" fillId="9" borderId="23" applyNumberFormat="0" applyAlignment="0" applyProtection="0">
      <alignment vertical="center"/>
    </xf>
    <xf numFmtId="0" fontId="162" fillId="9" borderId="23" applyNumberFormat="0" applyAlignment="0" applyProtection="0">
      <alignment vertical="center"/>
    </xf>
    <xf numFmtId="0" fontId="162" fillId="9" borderId="23" applyNumberFormat="0" applyAlignment="0" applyProtection="0">
      <alignment vertical="center"/>
    </xf>
    <xf numFmtId="0" fontId="162" fillId="9" borderId="23" applyNumberFormat="0" applyAlignment="0" applyProtection="0">
      <alignment vertical="center"/>
    </xf>
    <xf numFmtId="0" fontId="162" fillId="9" borderId="23" applyNumberFormat="0" applyAlignment="0" applyProtection="0">
      <alignment vertical="center"/>
    </xf>
    <xf numFmtId="0" fontId="162" fillId="9" borderId="23" applyNumberFormat="0" applyAlignment="0" applyProtection="0">
      <alignment vertical="center"/>
    </xf>
    <xf numFmtId="0" fontId="162" fillId="9" borderId="23" applyNumberFormat="0" applyAlignment="0" applyProtection="0">
      <alignment vertical="center"/>
    </xf>
    <xf numFmtId="0" fontId="162" fillId="9" borderId="23" applyNumberFormat="0" applyAlignment="0" applyProtection="0">
      <alignment vertical="center"/>
    </xf>
    <xf numFmtId="0" fontId="162" fillId="9" borderId="23" applyNumberFormat="0" applyAlignment="0" applyProtection="0">
      <alignment vertical="center"/>
    </xf>
    <xf numFmtId="0" fontId="162" fillId="9" borderId="23" applyNumberFormat="0" applyAlignment="0" applyProtection="0">
      <alignment vertical="center"/>
    </xf>
    <xf numFmtId="0" fontId="162" fillId="9" borderId="23" applyNumberFormat="0" applyAlignment="0" applyProtection="0">
      <alignment vertical="center"/>
    </xf>
    <xf numFmtId="0" fontId="162" fillId="9" borderId="23" applyNumberFormat="0" applyAlignment="0" applyProtection="0">
      <alignment vertical="center"/>
    </xf>
    <xf numFmtId="0" fontId="162" fillId="9" borderId="23" applyNumberFormat="0" applyAlignment="0" applyProtection="0">
      <alignment vertical="center"/>
    </xf>
    <xf numFmtId="0" fontId="162" fillId="9" borderId="23" applyNumberFormat="0" applyAlignment="0" applyProtection="0">
      <alignment vertical="center"/>
    </xf>
    <xf numFmtId="0" fontId="162" fillId="9" borderId="23" applyNumberFormat="0" applyAlignment="0" applyProtection="0">
      <alignment vertical="center"/>
    </xf>
    <xf numFmtId="0" fontId="162" fillId="9" borderId="23" applyNumberFormat="0" applyAlignment="0" applyProtection="0">
      <alignment vertical="center"/>
    </xf>
    <xf numFmtId="0" fontId="162" fillId="9" borderId="23" applyNumberFormat="0" applyAlignment="0" applyProtection="0">
      <alignment vertical="center"/>
    </xf>
    <xf numFmtId="0" fontId="162" fillId="9" borderId="23" applyNumberFormat="0" applyAlignment="0" applyProtection="0">
      <alignment vertical="center"/>
    </xf>
    <xf numFmtId="0" fontId="162" fillId="9" borderId="23" applyNumberFormat="0" applyAlignment="0" applyProtection="0">
      <alignment vertical="center"/>
    </xf>
    <xf numFmtId="0" fontId="162" fillId="9" borderId="23" applyNumberFormat="0" applyAlignment="0" applyProtection="0">
      <alignment vertical="center"/>
    </xf>
    <xf numFmtId="0" fontId="162" fillId="9" borderId="23" applyNumberFormat="0" applyAlignment="0" applyProtection="0">
      <alignment vertical="center"/>
    </xf>
    <xf numFmtId="0" fontId="162" fillId="9" borderId="23" applyNumberFormat="0" applyAlignment="0" applyProtection="0">
      <alignment vertical="center"/>
    </xf>
    <xf numFmtId="0" fontId="162" fillId="9" borderId="23" applyNumberFormat="0" applyAlignment="0" applyProtection="0">
      <alignment vertical="center"/>
    </xf>
    <xf numFmtId="0" fontId="162" fillId="9" borderId="23" applyNumberFormat="0" applyAlignment="0" applyProtection="0">
      <alignment vertical="center"/>
    </xf>
    <xf numFmtId="0" fontId="162" fillId="9" borderId="23" applyNumberFormat="0" applyAlignment="0" applyProtection="0">
      <alignment vertical="center"/>
    </xf>
    <xf numFmtId="0" fontId="162" fillId="9" borderId="23" applyNumberFormat="0" applyAlignment="0" applyProtection="0">
      <alignment vertical="center"/>
    </xf>
    <xf numFmtId="0" fontId="162" fillId="9" borderId="23" applyNumberFormat="0" applyAlignment="0" applyProtection="0">
      <alignment vertical="center"/>
    </xf>
    <xf numFmtId="0" fontId="162" fillId="9" borderId="23" applyNumberFormat="0" applyAlignment="0" applyProtection="0">
      <alignment vertical="center"/>
    </xf>
    <xf numFmtId="0" fontId="162" fillId="9" borderId="23" applyNumberFormat="0" applyAlignment="0" applyProtection="0">
      <alignment vertical="center"/>
    </xf>
    <xf numFmtId="0" fontId="162" fillId="9" borderId="23" applyNumberFormat="0" applyAlignment="0" applyProtection="0">
      <alignment vertical="center"/>
    </xf>
    <xf numFmtId="0" fontId="162" fillId="9" borderId="23" applyNumberFormat="0" applyAlignment="0" applyProtection="0">
      <alignment vertical="center"/>
    </xf>
    <xf numFmtId="0" fontId="162" fillId="9" borderId="23" applyNumberFormat="0" applyAlignment="0" applyProtection="0">
      <alignment vertical="center"/>
    </xf>
    <xf numFmtId="0" fontId="162" fillId="9" borderId="23" applyNumberFormat="0" applyAlignment="0" applyProtection="0">
      <alignment vertical="center"/>
    </xf>
    <xf numFmtId="0" fontId="162" fillId="9" borderId="23" applyNumberFormat="0" applyAlignment="0" applyProtection="0">
      <alignment vertical="center"/>
    </xf>
    <xf numFmtId="0" fontId="162" fillId="9" borderId="23" applyNumberFormat="0" applyAlignment="0" applyProtection="0">
      <alignment vertical="center"/>
    </xf>
    <xf numFmtId="0" fontId="162" fillId="9" borderId="23" applyNumberFormat="0" applyAlignment="0" applyProtection="0">
      <alignment vertical="center"/>
    </xf>
    <xf numFmtId="0" fontId="162" fillId="9" borderId="23" applyNumberFormat="0" applyAlignment="0" applyProtection="0">
      <alignment vertical="center"/>
    </xf>
    <xf numFmtId="0" fontId="162" fillId="9" borderId="23" applyNumberFormat="0" applyAlignment="0" applyProtection="0">
      <alignment vertical="center"/>
    </xf>
    <xf numFmtId="0" fontId="162" fillId="9" borderId="23" applyNumberFormat="0" applyAlignment="0" applyProtection="0">
      <alignment vertical="center"/>
    </xf>
    <xf numFmtId="0" fontId="162" fillId="9" borderId="23" applyNumberFormat="0" applyAlignment="0" applyProtection="0">
      <alignment vertical="center"/>
    </xf>
    <xf numFmtId="0" fontId="162" fillId="9" borderId="23" applyNumberFormat="0" applyAlignment="0" applyProtection="0">
      <alignment vertical="center"/>
    </xf>
    <xf numFmtId="0" fontId="162" fillId="9" borderId="23" applyNumberFormat="0" applyAlignment="0" applyProtection="0">
      <alignment vertical="center"/>
    </xf>
    <xf numFmtId="0" fontId="162" fillId="9" borderId="23" applyNumberFormat="0" applyAlignment="0" applyProtection="0">
      <alignment vertical="center"/>
    </xf>
    <xf numFmtId="0" fontId="162" fillId="9" borderId="23" applyNumberFormat="0" applyAlignment="0" applyProtection="0">
      <alignment vertical="center"/>
    </xf>
    <xf numFmtId="0" fontId="162" fillId="9" borderId="23" applyNumberFormat="0" applyAlignment="0" applyProtection="0">
      <alignment vertical="center"/>
    </xf>
    <xf numFmtId="0" fontId="162" fillId="9" borderId="23" applyNumberFormat="0" applyAlignment="0" applyProtection="0">
      <alignment vertical="center"/>
    </xf>
    <xf numFmtId="0" fontId="162" fillId="9" borderId="23" applyNumberFormat="0" applyAlignment="0" applyProtection="0">
      <alignment vertical="center"/>
    </xf>
    <xf numFmtId="0" fontId="162" fillId="9" borderId="23" applyNumberFormat="0" applyAlignment="0" applyProtection="0">
      <alignment vertical="center"/>
    </xf>
    <xf numFmtId="0" fontId="162" fillId="9" borderId="23" applyNumberFormat="0" applyAlignment="0" applyProtection="0">
      <alignment vertical="center"/>
    </xf>
    <xf numFmtId="0" fontId="162" fillId="9" borderId="23" applyNumberFormat="0" applyAlignment="0" applyProtection="0">
      <alignment vertical="center"/>
    </xf>
    <xf numFmtId="0" fontId="162" fillId="9" borderId="23" applyNumberFormat="0" applyAlignment="0" applyProtection="0">
      <alignment vertical="center"/>
    </xf>
    <xf numFmtId="0" fontId="162" fillId="9" borderId="23" applyNumberFormat="0" applyAlignment="0" applyProtection="0">
      <alignment vertical="center"/>
    </xf>
    <xf numFmtId="0" fontId="162" fillId="9" borderId="23" applyNumberFormat="0" applyAlignment="0" applyProtection="0">
      <alignment vertical="center"/>
    </xf>
    <xf numFmtId="0" fontId="162" fillId="9" borderId="23" applyNumberFormat="0" applyAlignment="0" applyProtection="0">
      <alignment vertical="center"/>
    </xf>
    <xf numFmtId="0" fontId="162" fillId="9" borderId="23" applyNumberFormat="0" applyAlignment="0" applyProtection="0">
      <alignment vertical="center"/>
    </xf>
    <xf numFmtId="0" fontId="162" fillId="9" borderId="23" applyNumberFormat="0" applyAlignment="0" applyProtection="0">
      <alignment vertical="center"/>
    </xf>
    <xf numFmtId="0" fontId="162" fillId="9" borderId="23" applyNumberFormat="0" applyAlignment="0" applyProtection="0">
      <alignment vertical="center"/>
    </xf>
    <xf numFmtId="0" fontId="162" fillId="9" borderId="23" applyNumberFormat="0" applyAlignment="0" applyProtection="0">
      <alignment vertical="center"/>
    </xf>
    <xf numFmtId="0" fontId="162" fillId="9" borderId="23" applyNumberFormat="0" applyAlignment="0" applyProtection="0">
      <alignment vertical="center"/>
    </xf>
    <xf numFmtId="0" fontId="162" fillId="9" borderId="23" applyNumberFormat="0" applyAlignment="0" applyProtection="0">
      <alignment vertical="center"/>
    </xf>
    <xf numFmtId="0" fontId="162" fillId="9" borderId="23" applyNumberFormat="0" applyAlignment="0" applyProtection="0">
      <alignment vertical="center"/>
    </xf>
    <xf numFmtId="0" fontId="162" fillId="9" borderId="23" applyNumberFormat="0" applyAlignment="0" applyProtection="0">
      <alignment vertical="center"/>
    </xf>
    <xf numFmtId="0" fontId="162" fillId="9" borderId="23" applyNumberFormat="0" applyAlignment="0" applyProtection="0">
      <alignment vertical="center"/>
    </xf>
    <xf numFmtId="0" fontId="162" fillId="9" borderId="23" applyNumberFormat="0" applyAlignment="0" applyProtection="0">
      <alignment vertical="center"/>
    </xf>
    <xf numFmtId="0" fontId="162" fillId="9" borderId="23" applyNumberFormat="0" applyAlignment="0" applyProtection="0">
      <alignment vertical="center"/>
    </xf>
    <xf numFmtId="0" fontId="162" fillId="9" borderId="23" applyNumberFormat="0" applyAlignment="0" applyProtection="0">
      <alignment vertical="center"/>
    </xf>
    <xf numFmtId="0" fontId="162" fillId="9" borderId="23" applyNumberFormat="0" applyAlignment="0" applyProtection="0">
      <alignment vertical="center"/>
    </xf>
    <xf numFmtId="0" fontId="162" fillId="9" borderId="23" applyNumberFormat="0" applyAlignment="0" applyProtection="0">
      <alignment vertical="center"/>
    </xf>
    <xf numFmtId="0" fontId="162" fillId="9" borderId="23" applyNumberFormat="0" applyAlignment="0" applyProtection="0">
      <alignment vertical="center"/>
    </xf>
    <xf numFmtId="0" fontId="162" fillId="9" borderId="23" applyNumberFormat="0" applyAlignment="0" applyProtection="0">
      <alignment vertical="center"/>
    </xf>
    <xf numFmtId="0" fontId="162" fillId="9" borderId="23" applyNumberFormat="0" applyAlignment="0" applyProtection="0">
      <alignment vertical="center"/>
    </xf>
    <xf numFmtId="0" fontId="162" fillId="9" borderId="23" applyNumberFormat="0" applyAlignment="0" applyProtection="0">
      <alignment vertical="center"/>
    </xf>
    <xf numFmtId="0" fontId="162" fillId="9" borderId="23" applyNumberFormat="0" applyAlignment="0" applyProtection="0">
      <alignment vertical="center"/>
    </xf>
    <xf numFmtId="0" fontId="162" fillId="9" borderId="23" applyNumberFormat="0" applyAlignment="0" applyProtection="0">
      <alignment vertical="center"/>
    </xf>
    <xf numFmtId="0" fontId="162" fillId="9" borderId="23" applyNumberFormat="0" applyAlignment="0" applyProtection="0">
      <alignment vertical="center"/>
    </xf>
    <xf numFmtId="0" fontId="162" fillId="9" borderId="23" applyNumberFormat="0" applyAlignment="0" applyProtection="0">
      <alignment vertical="center"/>
    </xf>
    <xf numFmtId="0" fontId="162" fillId="9" borderId="23" applyNumberFormat="0" applyAlignment="0" applyProtection="0">
      <alignment vertical="center"/>
    </xf>
    <xf numFmtId="0" fontId="162" fillId="9" borderId="23" applyNumberFormat="0" applyAlignment="0" applyProtection="0">
      <alignment vertical="center"/>
    </xf>
    <xf numFmtId="0" fontId="162" fillId="9" borderId="23" applyNumberFormat="0" applyAlignment="0" applyProtection="0">
      <alignment vertical="center"/>
    </xf>
    <xf numFmtId="0" fontId="162" fillId="9" borderId="23" applyNumberFormat="0" applyAlignment="0" applyProtection="0">
      <alignment vertical="center"/>
    </xf>
    <xf numFmtId="0" fontId="162" fillId="9" borderId="23" applyNumberFormat="0" applyAlignment="0" applyProtection="0">
      <alignment vertical="center"/>
    </xf>
    <xf numFmtId="0" fontId="162" fillId="9" borderId="23" applyNumberFormat="0" applyAlignment="0" applyProtection="0">
      <alignment vertical="center"/>
    </xf>
    <xf numFmtId="0" fontId="162" fillId="9" borderId="23" applyNumberFormat="0" applyAlignment="0" applyProtection="0">
      <alignment vertical="center"/>
    </xf>
    <xf numFmtId="0" fontId="162" fillId="9" borderId="23" applyNumberFormat="0" applyAlignment="0" applyProtection="0">
      <alignment vertical="center"/>
    </xf>
    <xf numFmtId="0" fontId="162" fillId="9" borderId="23" applyNumberFormat="0" applyAlignment="0" applyProtection="0">
      <alignment vertical="center"/>
    </xf>
    <xf numFmtId="0" fontId="162" fillId="9" borderId="23" applyNumberFormat="0" applyAlignment="0" applyProtection="0">
      <alignment vertical="center"/>
    </xf>
    <xf numFmtId="0" fontId="162" fillId="9" borderId="23" applyNumberFormat="0" applyAlignment="0" applyProtection="0">
      <alignment vertical="center"/>
    </xf>
    <xf numFmtId="0" fontId="162" fillId="9" borderId="23" applyNumberFormat="0" applyAlignment="0" applyProtection="0">
      <alignment vertical="center"/>
    </xf>
    <xf numFmtId="0" fontId="162" fillId="9" borderId="23" applyNumberFormat="0" applyAlignment="0" applyProtection="0">
      <alignment vertical="center"/>
    </xf>
    <xf numFmtId="0" fontId="162" fillId="9" borderId="23" applyNumberFormat="0" applyAlignment="0" applyProtection="0">
      <alignment vertical="center"/>
    </xf>
    <xf numFmtId="0" fontId="162" fillId="9" borderId="23" applyNumberFormat="0" applyAlignment="0" applyProtection="0">
      <alignment vertical="center"/>
    </xf>
    <xf numFmtId="0" fontId="162" fillId="9" borderId="23" applyNumberFormat="0" applyAlignment="0" applyProtection="0">
      <alignment vertical="center"/>
    </xf>
    <xf numFmtId="0" fontId="162" fillId="9" borderId="23" applyNumberFormat="0" applyAlignment="0" applyProtection="0">
      <alignment vertical="center"/>
    </xf>
    <xf numFmtId="0" fontId="162" fillId="9" borderId="23" applyNumberFormat="0" applyAlignment="0" applyProtection="0">
      <alignment vertical="center"/>
    </xf>
    <xf numFmtId="0" fontId="162" fillId="9" borderId="23" applyNumberFormat="0" applyAlignment="0" applyProtection="0">
      <alignment vertical="center"/>
    </xf>
    <xf numFmtId="0" fontId="162" fillId="9" borderId="23" applyNumberFormat="0" applyAlignment="0" applyProtection="0">
      <alignment vertical="center"/>
    </xf>
    <xf numFmtId="0" fontId="162" fillId="9" borderId="23" applyNumberFormat="0" applyAlignment="0" applyProtection="0">
      <alignment vertical="center"/>
    </xf>
    <xf numFmtId="0" fontId="162" fillId="9" borderId="23" applyNumberFormat="0" applyAlignment="0" applyProtection="0">
      <alignment vertical="center"/>
    </xf>
    <xf numFmtId="0" fontId="162" fillId="9" borderId="23" applyNumberFormat="0" applyAlignment="0" applyProtection="0">
      <alignment vertical="center"/>
    </xf>
    <xf numFmtId="0" fontId="162" fillId="9" borderId="23" applyNumberFormat="0" applyAlignment="0" applyProtection="0">
      <alignment vertical="center"/>
    </xf>
    <xf numFmtId="0" fontId="162" fillId="9" borderId="23" applyNumberFormat="0" applyAlignment="0" applyProtection="0">
      <alignment vertical="center"/>
    </xf>
    <xf numFmtId="0" fontId="162" fillId="9" borderId="23" applyNumberFormat="0" applyAlignment="0" applyProtection="0">
      <alignment vertical="center"/>
    </xf>
    <xf numFmtId="0" fontId="162" fillId="9" borderId="23" applyNumberFormat="0" applyAlignment="0" applyProtection="0">
      <alignment vertical="center"/>
    </xf>
    <xf numFmtId="0" fontId="162" fillId="9" borderId="23" applyNumberFormat="0" applyAlignment="0" applyProtection="0">
      <alignment vertical="center"/>
    </xf>
    <xf numFmtId="0" fontId="162" fillId="9" borderId="23" applyNumberFormat="0" applyAlignment="0" applyProtection="0">
      <alignment vertical="center"/>
    </xf>
    <xf numFmtId="0" fontId="162" fillId="9" borderId="23" applyNumberFormat="0" applyAlignment="0" applyProtection="0">
      <alignment vertical="center"/>
    </xf>
    <xf numFmtId="0" fontId="162" fillId="9" borderId="23" applyNumberFormat="0" applyAlignment="0" applyProtection="0">
      <alignment vertical="center"/>
    </xf>
    <xf numFmtId="0" fontId="162" fillId="9" borderId="23" applyNumberFormat="0" applyAlignment="0" applyProtection="0">
      <alignment vertical="center"/>
    </xf>
    <xf numFmtId="0" fontId="162" fillId="9" borderId="23" applyNumberFormat="0" applyAlignment="0" applyProtection="0">
      <alignment vertical="center"/>
    </xf>
    <xf numFmtId="0" fontId="162" fillId="9" borderId="23" applyNumberFormat="0" applyAlignment="0" applyProtection="0">
      <alignment vertical="center"/>
    </xf>
    <xf numFmtId="0" fontId="162" fillId="9" borderId="23" applyNumberFormat="0" applyAlignment="0" applyProtection="0">
      <alignment vertical="center"/>
    </xf>
    <xf numFmtId="0" fontId="162" fillId="9" borderId="23" applyNumberFormat="0" applyAlignment="0" applyProtection="0">
      <alignment vertical="center"/>
    </xf>
    <xf numFmtId="0" fontId="162" fillId="9" borderId="23" applyNumberFormat="0" applyAlignment="0" applyProtection="0">
      <alignment vertical="center"/>
    </xf>
    <xf numFmtId="0" fontId="162" fillId="9" borderId="23" applyNumberFormat="0" applyAlignment="0" applyProtection="0">
      <alignment vertical="center"/>
    </xf>
    <xf numFmtId="0" fontId="162" fillId="9" borderId="23" applyNumberFormat="0" applyAlignment="0" applyProtection="0">
      <alignment vertical="center"/>
    </xf>
    <xf numFmtId="0" fontId="162" fillId="9" borderId="23" applyNumberFormat="0" applyAlignment="0" applyProtection="0">
      <alignment vertical="center"/>
    </xf>
    <xf numFmtId="0" fontId="162" fillId="9" borderId="23" applyNumberFormat="0" applyAlignment="0" applyProtection="0">
      <alignment vertical="center"/>
    </xf>
    <xf numFmtId="0" fontId="162" fillId="9" borderId="23" applyNumberFormat="0" applyAlignment="0" applyProtection="0">
      <alignment vertical="center"/>
    </xf>
    <xf numFmtId="0" fontId="162" fillId="9" borderId="23" applyNumberFormat="0" applyAlignment="0" applyProtection="0">
      <alignment vertical="center"/>
    </xf>
    <xf numFmtId="0" fontId="162" fillId="9" borderId="23" applyNumberFormat="0" applyAlignment="0" applyProtection="0">
      <alignment vertical="center"/>
    </xf>
    <xf numFmtId="0" fontId="162" fillId="9" borderId="23" applyNumberFormat="0" applyAlignment="0" applyProtection="0">
      <alignment vertical="center"/>
    </xf>
    <xf numFmtId="0" fontId="162" fillId="9" borderId="23" applyNumberFormat="0" applyAlignment="0" applyProtection="0">
      <alignment vertical="center"/>
    </xf>
    <xf numFmtId="0" fontId="162" fillId="9" borderId="23" applyNumberFormat="0" applyAlignment="0" applyProtection="0">
      <alignment vertical="center"/>
    </xf>
    <xf numFmtId="0" fontId="162" fillId="9" borderId="23" applyNumberFormat="0" applyAlignment="0" applyProtection="0">
      <alignment vertical="center"/>
    </xf>
    <xf numFmtId="0" fontId="162" fillId="9" borderId="23" applyNumberFormat="0" applyAlignment="0" applyProtection="0">
      <alignment vertical="center"/>
    </xf>
    <xf numFmtId="0" fontId="162" fillId="9" borderId="23" applyNumberFormat="0" applyAlignment="0" applyProtection="0">
      <alignment vertical="center"/>
    </xf>
    <xf numFmtId="0" fontId="162" fillId="9" borderId="23" applyNumberFormat="0" applyAlignment="0" applyProtection="0">
      <alignment vertical="center"/>
    </xf>
    <xf numFmtId="0" fontId="162" fillId="9" borderId="23" applyNumberFormat="0" applyAlignment="0" applyProtection="0">
      <alignment vertical="center"/>
    </xf>
    <xf numFmtId="0" fontId="162" fillId="9" borderId="23" applyNumberFormat="0" applyAlignment="0" applyProtection="0">
      <alignment vertical="center"/>
    </xf>
    <xf numFmtId="0" fontId="162" fillId="9" borderId="23" applyNumberFormat="0" applyAlignment="0" applyProtection="0">
      <alignment vertical="center"/>
    </xf>
    <xf numFmtId="0" fontId="162" fillId="9" borderId="23" applyNumberFormat="0" applyAlignment="0" applyProtection="0">
      <alignment vertical="center"/>
    </xf>
    <xf numFmtId="0" fontId="162" fillId="9" borderId="23" applyNumberFormat="0" applyAlignment="0" applyProtection="0">
      <alignment vertical="center"/>
    </xf>
    <xf numFmtId="0" fontId="162" fillId="9" borderId="23" applyNumberFormat="0" applyAlignment="0" applyProtection="0">
      <alignment vertical="center"/>
    </xf>
    <xf numFmtId="0" fontId="162" fillId="9" borderId="23" applyNumberFormat="0" applyAlignment="0" applyProtection="0">
      <alignment vertical="center"/>
    </xf>
    <xf numFmtId="0" fontId="162" fillId="9" borderId="23" applyNumberFormat="0" applyAlignment="0" applyProtection="0">
      <alignment vertical="center"/>
    </xf>
    <xf numFmtId="0" fontId="162" fillId="9" borderId="23" applyNumberFormat="0" applyAlignment="0" applyProtection="0">
      <alignment vertical="center"/>
    </xf>
    <xf numFmtId="0" fontId="162" fillId="9" borderId="23" applyNumberFormat="0" applyAlignment="0" applyProtection="0">
      <alignment vertical="center"/>
    </xf>
    <xf numFmtId="0" fontId="162" fillId="9" borderId="23" applyNumberFormat="0" applyAlignment="0" applyProtection="0">
      <alignment vertical="center"/>
    </xf>
    <xf numFmtId="0" fontId="162" fillId="9" borderId="23" applyNumberFormat="0" applyAlignment="0" applyProtection="0">
      <alignment vertical="center"/>
    </xf>
    <xf numFmtId="0" fontId="162" fillId="9" borderId="23" applyNumberFormat="0" applyAlignment="0" applyProtection="0">
      <alignment vertical="center"/>
    </xf>
    <xf numFmtId="0" fontId="162" fillId="9" borderId="23" applyNumberFormat="0" applyAlignment="0" applyProtection="0">
      <alignment vertical="center"/>
    </xf>
    <xf numFmtId="0" fontId="162" fillId="9" borderId="23" applyNumberFormat="0" applyAlignment="0" applyProtection="0">
      <alignment vertical="center"/>
    </xf>
    <xf numFmtId="0" fontId="162" fillId="9" borderId="23" applyNumberFormat="0" applyAlignment="0" applyProtection="0">
      <alignment vertical="center"/>
    </xf>
    <xf numFmtId="0" fontId="162" fillId="9" borderId="23" applyNumberFormat="0" applyAlignment="0" applyProtection="0">
      <alignment vertical="center"/>
    </xf>
    <xf numFmtId="0" fontId="162" fillId="9" borderId="23" applyNumberFormat="0" applyAlignment="0" applyProtection="0">
      <alignment vertical="center"/>
    </xf>
    <xf numFmtId="0" fontId="162" fillId="9" borderId="23" applyNumberFormat="0" applyAlignment="0" applyProtection="0">
      <alignment vertical="center"/>
    </xf>
    <xf numFmtId="0" fontId="162" fillId="9" borderId="23" applyNumberFormat="0" applyAlignment="0" applyProtection="0">
      <alignment vertical="center"/>
    </xf>
    <xf numFmtId="0" fontId="162" fillId="9" borderId="23" applyNumberFormat="0" applyAlignment="0" applyProtection="0">
      <alignment vertical="center"/>
    </xf>
    <xf numFmtId="0" fontId="162" fillId="9" borderId="23" applyNumberFormat="0" applyAlignment="0" applyProtection="0">
      <alignment vertical="center"/>
    </xf>
    <xf numFmtId="0" fontId="162" fillId="9" borderId="23" applyNumberFormat="0" applyAlignment="0" applyProtection="0">
      <alignment vertical="center"/>
    </xf>
    <xf numFmtId="0" fontId="162" fillId="9" borderId="23" applyNumberFormat="0" applyAlignment="0" applyProtection="0">
      <alignment vertical="center"/>
    </xf>
    <xf numFmtId="0" fontId="162" fillId="9" borderId="23" applyNumberFormat="0" applyAlignment="0" applyProtection="0">
      <alignment vertical="center"/>
    </xf>
    <xf numFmtId="0" fontId="162" fillId="9" borderId="23" applyNumberFormat="0" applyAlignment="0" applyProtection="0">
      <alignment vertical="center"/>
    </xf>
    <xf numFmtId="0" fontId="162" fillId="9" borderId="23" applyNumberFormat="0" applyAlignment="0" applyProtection="0">
      <alignment vertical="center"/>
    </xf>
    <xf numFmtId="0" fontId="162" fillId="9" borderId="23" applyNumberFormat="0" applyAlignment="0" applyProtection="0">
      <alignment vertical="center"/>
    </xf>
    <xf numFmtId="0" fontId="162" fillId="9" borderId="23" applyNumberFormat="0" applyAlignment="0" applyProtection="0">
      <alignment vertical="center"/>
    </xf>
    <xf numFmtId="0" fontId="162" fillId="9" borderId="23" applyNumberFormat="0" applyAlignment="0" applyProtection="0">
      <alignment vertical="center"/>
    </xf>
    <xf numFmtId="0" fontId="162" fillId="9" borderId="23" applyNumberFormat="0" applyAlignment="0" applyProtection="0">
      <alignment vertical="center"/>
    </xf>
    <xf numFmtId="0" fontId="162" fillId="9" borderId="23" applyNumberFormat="0" applyAlignment="0" applyProtection="0">
      <alignment vertical="center"/>
    </xf>
    <xf numFmtId="0" fontId="162" fillId="9" borderId="23" applyNumberFormat="0" applyAlignment="0" applyProtection="0">
      <alignment vertical="center"/>
    </xf>
    <xf numFmtId="0" fontId="162" fillId="9" borderId="23" applyNumberFormat="0" applyAlignment="0" applyProtection="0">
      <alignment vertical="center"/>
    </xf>
    <xf numFmtId="0" fontId="162" fillId="9" borderId="23" applyNumberFormat="0" applyAlignment="0" applyProtection="0">
      <alignment vertical="center"/>
    </xf>
    <xf numFmtId="0" fontId="162" fillId="9" borderId="23" applyNumberFormat="0" applyAlignment="0" applyProtection="0">
      <alignment vertical="center"/>
    </xf>
    <xf numFmtId="0" fontId="162" fillId="9" borderId="23" applyNumberFormat="0" applyAlignment="0" applyProtection="0">
      <alignment vertical="center"/>
    </xf>
    <xf numFmtId="0" fontId="162" fillId="9" borderId="23" applyNumberFormat="0" applyAlignment="0" applyProtection="0">
      <alignment vertical="center"/>
    </xf>
    <xf numFmtId="0" fontId="162" fillId="9" borderId="23" applyNumberFormat="0" applyAlignment="0" applyProtection="0">
      <alignment vertical="center"/>
    </xf>
    <xf numFmtId="0" fontId="162" fillId="9" borderId="23" applyNumberFormat="0" applyAlignment="0" applyProtection="0">
      <alignment vertical="center"/>
    </xf>
    <xf numFmtId="0" fontId="162" fillId="9" borderId="23" applyNumberFormat="0" applyAlignment="0" applyProtection="0">
      <alignment vertical="center"/>
    </xf>
    <xf numFmtId="0" fontId="162" fillId="9" borderId="23" applyNumberFormat="0" applyAlignment="0" applyProtection="0">
      <alignment vertical="center"/>
    </xf>
    <xf numFmtId="0" fontId="162" fillId="9" borderId="23" applyNumberFormat="0" applyAlignment="0" applyProtection="0">
      <alignment vertical="center"/>
    </xf>
    <xf numFmtId="0" fontId="162" fillId="9" borderId="23" applyNumberFormat="0" applyAlignment="0" applyProtection="0">
      <alignment vertical="center"/>
    </xf>
    <xf numFmtId="0" fontId="162" fillId="9" borderId="23" applyNumberFormat="0" applyAlignment="0" applyProtection="0">
      <alignment vertical="center"/>
    </xf>
    <xf numFmtId="0" fontId="162" fillId="9" borderId="23" applyNumberFormat="0" applyAlignment="0" applyProtection="0">
      <alignment vertical="center"/>
    </xf>
    <xf numFmtId="0" fontId="162" fillId="9" borderId="23" applyNumberFormat="0" applyAlignment="0" applyProtection="0">
      <alignment vertical="center"/>
    </xf>
    <xf numFmtId="0" fontId="162" fillId="9" borderId="23" applyNumberFormat="0" applyAlignment="0" applyProtection="0">
      <alignment vertical="center"/>
    </xf>
    <xf numFmtId="0" fontId="162" fillId="9" borderId="23" applyNumberFormat="0" applyAlignment="0" applyProtection="0">
      <alignment vertical="center"/>
    </xf>
    <xf numFmtId="0" fontId="162" fillId="9" borderId="23" applyNumberFormat="0" applyAlignment="0" applyProtection="0">
      <alignment vertical="center"/>
    </xf>
    <xf numFmtId="0" fontId="162" fillId="9" borderId="23" applyNumberFormat="0" applyAlignment="0" applyProtection="0">
      <alignment vertical="center"/>
    </xf>
    <xf numFmtId="0" fontId="162" fillId="9" borderId="23" applyNumberFormat="0" applyAlignment="0" applyProtection="0">
      <alignment vertical="center"/>
    </xf>
    <xf numFmtId="0" fontId="162" fillId="9" borderId="23" applyNumberFormat="0" applyAlignment="0" applyProtection="0">
      <alignment vertical="center"/>
    </xf>
    <xf numFmtId="0" fontId="162" fillId="9" borderId="23" applyNumberFormat="0" applyAlignment="0" applyProtection="0">
      <alignment vertical="center"/>
    </xf>
    <xf numFmtId="0" fontId="162" fillId="9" borderId="23" applyNumberFormat="0" applyAlignment="0" applyProtection="0">
      <alignment vertical="center"/>
    </xf>
    <xf numFmtId="0" fontId="162" fillId="9" borderId="23" applyNumberFormat="0" applyAlignment="0" applyProtection="0">
      <alignment vertical="center"/>
    </xf>
    <xf numFmtId="0" fontId="162" fillId="9" borderId="23" applyNumberFormat="0" applyAlignment="0" applyProtection="0">
      <alignment vertical="center"/>
    </xf>
    <xf numFmtId="0" fontId="162" fillId="9" borderId="23" applyNumberFormat="0" applyAlignment="0" applyProtection="0">
      <alignment vertical="center"/>
    </xf>
    <xf numFmtId="0" fontId="162" fillId="9" borderId="23" applyNumberFormat="0" applyAlignment="0" applyProtection="0">
      <alignment vertical="center"/>
    </xf>
    <xf numFmtId="0" fontId="162" fillId="9" borderId="23" applyNumberFormat="0" applyAlignment="0" applyProtection="0">
      <alignment vertical="center"/>
    </xf>
    <xf numFmtId="0" fontId="162" fillId="9" borderId="23" applyNumberFormat="0" applyAlignment="0" applyProtection="0">
      <alignment vertical="center"/>
    </xf>
    <xf numFmtId="0" fontId="162" fillId="9" borderId="23" applyNumberFormat="0" applyAlignment="0" applyProtection="0">
      <alignment vertical="center"/>
    </xf>
    <xf numFmtId="0" fontId="162" fillId="9" borderId="23" applyNumberFormat="0" applyAlignment="0" applyProtection="0">
      <alignment vertical="center"/>
    </xf>
    <xf numFmtId="0" fontId="162" fillId="9" borderId="23" applyNumberFormat="0" applyAlignment="0" applyProtection="0">
      <alignment vertical="center"/>
    </xf>
    <xf numFmtId="0" fontId="162" fillId="9" borderId="23" applyNumberFormat="0" applyAlignment="0" applyProtection="0">
      <alignment vertical="center"/>
    </xf>
    <xf numFmtId="0" fontId="162" fillId="9" borderId="23" applyNumberFormat="0" applyAlignment="0" applyProtection="0">
      <alignment vertical="center"/>
    </xf>
    <xf numFmtId="0" fontId="162" fillId="9" borderId="23" applyNumberFormat="0" applyAlignment="0" applyProtection="0">
      <alignment vertical="center"/>
    </xf>
    <xf numFmtId="0" fontId="162" fillId="9" borderId="23" applyNumberFormat="0" applyAlignment="0" applyProtection="0">
      <alignment vertical="center"/>
    </xf>
    <xf numFmtId="0" fontId="162" fillId="9" borderId="23" applyNumberFormat="0" applyAlignment="0" applyProtection="0">
      <alignment vertical="center"/>
    </xf>
    <xf numFmtId="0" fontId="162" fillId="9" borderId="23" applyNumberFormat="0" applyAlignment="0" applyProtection="0">
      <alignment vertical="center"/>
    </xf>
    <xf numFmtId="0" fontId="162" fillId="9" borderId="23" applyNumberFormat="0" applyAlignment="0" applyProtection="0">
      <alignment vertical="center"/>
    </xf>
    <xf numFmtId="0" fontId="162" fillId="9" borderId="23" applyNumberFormat="0" applyAlignment="0" applyProtection="0">
      <alignment vertical="center"/>
    </xf>
    <xf numFmtId="0" fontId="162" fillId="9" borderId="23" applyNumberFormat="0" applyAlignment="0" applyProtection="0">
      <alignment vertical="center"/>
    </xf>
    <xf numFmtId="0" fontId="162" fillId="9" borderId="23" applyNumberFormat="0" applyAlignment="0" applyProtection="0">
      <alignment vertical="center"/>
    </xf>
    <xf numFmtId="0" fontId="162" fillId="9" borderId="23" applyNumberFormat="0" applyAlignment="0" applyProtection="0">
      <alignment vertical="center"/>
    </xf>
    <xf numFmtId="0" fontId="162" fillId="9" borderId="23" applyNumberFormat="0" applyAlignment="0" applyProtection="0">
      <alignment vertical="center"/>
    </xf>
    <xf numFmtId="0" fontId="162" fillId="9" borderId="23" applyNumberFormat="0" applyAlignment="0" applyProtection="0">
      <alignment vertical="center"/>
    </xf>
    <xf numFmtId="0" fontId="162" fillId="9" borderId="23" applyNumberFormat="0" applyAlignment="0" applyProtection="0">
      <alignment vertical="center"/>
    </xf>
    <xf numFmtId="0" fontId="162" fillId="9" borderId="23" applyNumberFormat="0" applyAlignment="0" applyProtection="0">
      <alignment vertical="center"/>
    </xf>
    <xf numFmtId="0" fontId="162" fillId="9" borderId="23" applyNumberFormat="0" applyAlignment="0" applyProtection="0">
      <alignment vertical="center"/>
    </xf>
    <xf numFmtId="0" fontId="162" fillId="9" borderId="23" applyNumberFormat="0" applyAlignment="0" applyProtection="0">
      <alignment vertical="center"/>
    </xf>
    <xf numFmtId="0" fontId="162" fillId="9" borderId="23" applyNumberFormat="0" applyAlignment="0" applyProtection="0">
      <alignment vertical="center"/>
    </xf>
    <xf numFmtId="0" fontId="162" fillId="9" borderId="23" applyNumberFormat="0" applyAlignment="0" applyProtection="0">
      <alignment vertical="center"/>
    </xf>
    <xf numFmtId="0" fontId="162" fillId="9" borderId="23" applyNumberFormat="0" applyAlignment="0" applyProtection="0">
      <alignment vertical="center"/>
    </xf>
    <xf numFmtId="0" fontId="162" fillId="9" borderId="23" applyNumberFormat="0" applyAlignment="0" applyProtection="0">
      <alignment vertical="center"/>
    </xf>
    <xf numFmtId="0" fontId="162" fillId="9" borderId="23" applyNumberFormat="0" applyAlignment="0" applyProtection="0">
      <alignment vertical="center"/>
    </xf>
    <xf numFmtId="0" fontId="162" fillId="9" borderId="23" applyNumberFormat="0" applyAlignment="0" applyProtection="0">
      <alignment vertical="center"/>
    </xf>
    <xf numFmtId="0" fontId="162" fillId="9" borderId="23" applyNumberFormat="0" applyAlignment="0" applyProtection="0">
      <alignment vertical="center"/>
    </xf>
    <xf numFmtId="0" fontId="162" fillId="9" borderId="23" applyNumberFormat="0" applyAlignment="0" applyProtection="0">
      <alignment vertical="center"/>
    </xf>
    <xf numFmtId="0" fontId="162" fillId="9" borderId="23" applyNumberFormat="0" applyAlignment="0" applyProtection="0">
      <alignment vertical="center"/>
    </xf>
    <xf numFmtId="0" fontId="162" fillId="9" borderId="23" applyNumberFormat="0" applyAlignment="0" applyProtection="0">
      <alignment vertical="center"/>
    </xf>
    <xf numFmtId="0" fontId="162" fillId="9" borderId="23" applyNumberFormat="0" applyAlignment="0" applyProtection="0">
      <alignment vertical="center"/>
    </xf>
    <xf numFmtId="0" fontId="162" fillId="9" borderId="23" applyNumberFormat="0" applyAlignment="0" applyProtection="0">
      <alignment vertical="center"/>
    </xf>
    <xf numFmtId="0" fontId="162" fillId="9" borderId="23" applyNumberFormat="0" applyAlignment="0" applyProtection="0">
      <alignment vertical="center"/>
    </xf>
    <xf numFmtId="0" fontId="162" fillId="9" borderId="23" applyNumberFormat="0" applyAlignment="0" applyProtection="0">
      <alignment vertical="center"/>
    </xf>
    <xf numFmtId="0" fontId="162" fillId="9" borderId="23" applyNumberFormat="0" applyAlignment="0" applyProtection="0">
      <alignment vertical="center"/>
    </xf>
    <xf numFmtId="0" fontId="162" fillId="9" borderId="23" applyNumberFormat="0" applyAlignment="0" applyProtection="0">
      <alignment vertical="center"/>
    </xf>
    <xf numFmtId="0" fontId="162" fillId="9" borderId="23" applyNumberFormat="0" applyAlignment="0" applyProtection="0">
      <alignment vertical="center"/>
    </xf>
    <xf numFmtId="0" fontId="162" fillId="9" borderId="23" applyNumberFormat="0" applyAlignment="0" applyProtection="0">
      <alignment vertical="center"/>
    </xf>
    <xf numFmtId="0" fontId="162" fillId="9" borderId="23" applyNumberFormat="0" applyAlignment="0" applyProtection="0">
      <alignment vertical="center"/>
    </xf>
    <xf numFmtId="0" fontId="162" fillId="9" borderId="23" applyNumberFormat="0" applyAlignment="0" applyProtection="0">
      <alignment vertical="center"/>
    </xf>
    <xf numFmtId="0" fontId="162" fillId="9" borderId="23" applyNumberFormat="0" applyAlignment="0" applyProtection="0">
      <alignment vertical="center"/>
    </xf>
    <xf numFmtId="0" fontId="162" fillId="9" borderId="23" applyNumberFormat="0" applyAlignment="0" applyProtection="0">
      <alignment vertical="center"/>
    </xf>
    <xf numFmtId="0" fontId="162" fillId="9" borderId="23" applyNumberFormat="0" applyAlignment="0" applyProtection="0">
      <alignment vertical="center"/>
    </xf>
    <xf numFmtId="0" fontId="162" fillId="9" borderId="23" applyNumberFormat="0" applyAlignment="0" applyProtection="0">
      <alignment vertical="center"/>
    </xf>
    <xf numFmtId="0" fontId="162" fillId="9" borderId="23" applyNumberFormat="0" applyAlignment="0" applyProtection="0">
      <alignment vertical="center"/>
    </xf>
    <xf numFmtId="0" fontId="162" fillId="9" borderId="23" applyNumberFormat="0" applyAlignment="0" applyProtection="0">
      <alignment vertical="center"/>
    </xf>
    <xf numFmtId="0" fontId="162" fillId="9" borderId="23" applyNumberFormat="0" applyAlignment="0" applyProtection="0">
      <alignment vertical="center"/>
    </xf>
    <xf numFmtId="0" fontId="162" fillId="9" borderId="23" applyNumberFormat="0" applyAlignment="0" applyProtection="0">
      <alignment vertical="center"/>
    </xf>
    <xf numFmtId="0" fontId="162" fillId="9" borderId="23" applyNumberFormat="0" applyAlignment="0" applyProtection="0">
      <alignment vertical="center"/>
    </xf>
    <xf numFmtId="0" fontId="162" fillId="9" borderId="23" applyNumberFormat="0" applyAlignment="0" applyProtection="0">
      <alignment vertical="center"/>
    </xf>
    <xf numFmtId="0" fontId="162" fillId="9" borderId="23" applyNumberFormat="0" applyAlignment="0" applyProtection="0">
      <alignment vertical="center"/>
    </xf>
    <xf numFmtId="0" fontId="162" fillId="9" borderId="23" applyNumberFormat="0" applyAlignment="0" applyProtection="0">
      <alignment vertical="center"/>
    </xf>
    <xf numFmtId="0" fontId="162" fillId="9" borderId="23" applyNumberFormat="0" applyAlignment="0" applyProtection="0">
      <alignment vertical="center"/>
    </xf>
    <xf numFmtId="0" fontId="162" fillId="9" borderId="23" applyNumberFormat="0" applyAlignment="0" applyProtection="0">
      <alignment vertical="center"/>
    </xf>
    <xf numFmtId="0" fontId="162" fillId="9" borderId="23" applyNumberFormat="0" applyAlignment="0" applyProtection="0">
      <alignment vertical="center"/>
    </xf>
    <xf numFmtId="0" fontId="162" fillId="9" borderId="23" applyNumberFormat="0" applyAlignment="0" applyProtection="0">
      <alignment vertical="center"/>
    </xf>
    <xf numFmtId="0" fontId="162" fillId="9" borderId="23" applyNumberFormat="0" applyAlignment="0" applyProtection="0">
      <alignment vertical="center"/>
    </xf>
    <xf numFmtId="0" fontId="162" fillId="9" borderId="23" applyNumberFormat="0" applyAlignment="0" applyProtection="0">
      <alignment vertical="center"/>
    </xf>
    <xf numFmtId="0" fontId="162" fillId="9" borderId="23" applyNumberFormat="0" applyAlignment="0" applyProtection="0">
      <alignment vertical="center"/>
    </xf>
    <xf numFmtId="0" fontId="162" fillId="9" borderId="23" applyNumberFormat="0" applyAlignment="0" applyProtection="0">
      <alignment vertical="center"/>
    </xf>
    <xf numFmtId="0" fontId="162" fillId="9" borderId="23" applyNumberFormat="0" applyAlignment="0" applyProtection="0">
      <alignment vertical="center"/>
    </xf>
    <xf numFmtId="0" fontId="162" fillId="9" borderId="23" applyNumberFormat="0" applyAlignment="0" applyProtection="0">
      <alignment vertical="center"/>
    </xf>
    <xf numFmtId="0" fontId="162" fillId="9" borderId="23" applyNumberFormat="0" applyAlignment="0" applyProtection="0">
      <alignment vertical="center"/>
    </xf>
    <xf numFmtId="0" fontId="162" fillId="9" borderId="23" applyNumberFormat="0" applyAlignment="0" applyProtection="0">
      <alignment vertical="center"/>
    </xf>
    <xf numFmtId="0" fontId="162" fillId="9" borderId="23" applyNumberFormat="0" applyAlignment="0" applyProtection="0">
      <alignment vertical="center"/>
    </xf>
    <xf numFmtId="0" fontId="162" fillId="9" borderId="23" applyNumberFormat="0" applyAlignment="0" applyProtection="0">
      <alignment vertical="center"/>
    </xf>
    <xf numFmtId="0" fontId="162" fillId="9" borderId="23" applyNumberFormat="0" applyAlignment="0" applyProtection="0">
      <alignment vertical="center"/>
    </xf>
    <xf numFmtId="0" fontId="162" fillId="9" borderId="23" applyNumberFormat="0" applyAlignment="0" applyProtection="0">
      <alignment vertical="center"/>
    </xf>
    <xf numFmtId="0" fontId="162" fillId="9" borderId="23" applyNumberFormat="0" applyAlignment="0" applyProtection="0">
      <alignment vertical="center"/>
    </xf>
    <xf numFmtId="0" fontId="162" fillId="9" borderId="23" applyNumberFormat="0" applyAlignment="0" applyProtection="0">
      <alignment vertical="center"/>
    </xf>
    <xf numFmtId="0" fontId="162" fillId="9" borderId="23" applyNumberFormat="0" applyAlignment="0" applyProtection="0">
      <alignment vertical="center"/>
    </xf>
    <xf numFmtId="0" fontId="162" fillId="9" borderId="23" applyNumberFormat="0" applyAlignment="0" applyProtection="0">
      <alignment vertical="center"/>
    </xf>
    <xf numFmtId="0" fontId="162" fillId="9" borderId="23" applyNumberFormat="0" applyAlignment="0" applyProtection="0">
      <alignment vertical="center"/>
    </xf>
    <xf numFmtId="0" fontId="162" fillId="9" borderId="23" applyNumberFormat="0" applyAlignment="0" applyProtection="0">
      <alignment vertical="center"/>
    </xf>
    <xf numFmtId="0" fontId="162" fillId="9" borderId="23" applyNumberFormat="0" applyAlignment="0" applyProtection="0">
      <alignment vertical="center"/>
    </xf>
    <xf numFmtId="0" fontId="162" fillId="9" borderId="23" applyNumberFormat="0" applyAlignment="0" applyProtection="0">
      <alignment vertical="center"/>
    </xf>
    <xf numFmtId="0" fontId="162" fillId="9" borderId="23" applyNumberFormat="0" applyAlignment="0" applyProtection="0">
      <alignment vertical="center"/>
    </xf>
    <xf numFmtId="0" fontId="162" fillId="9" borderId="23" applyNumberFormat="0" applyAlignment="0" applyProtection="0">
      <alignment vertical="center"/>
    </xf>
    <xf numFmtId="0" fontId="162" fillId="9" borderId="23" applyNumberFormat="0" applyAlignment="0" applyProtection="0">
      <alignment vertical="center"/>
    </xf>
    <xf numFmtId="0" fontId="162" fillId="9" borderId="23" applyNumberFormat="0" applyAlignment="0" applyProtection="0">
      <alignment vertical="center"/>
    </xf>
    <xf numFmtId="0" fontId="162" fillId="9" borderId="23" applyNumberFormat="0" applyAlignment="0" applyProtection="0">
      <alignment vertical="center"/>
    </xf>
    <xf numFmtId="0" fontId="162" fillId="9" borderId="23" applyNumberFormat="0" applyAlignment="0" applyProtection="0">
      <alignment vertical="center"/>
    </xf>
    <xf numFmtId="0" fontId="162" fillId="9" borderId="23" applyNumberFormat="0" applyAlignment="0" applyProtection="0">
      <alignment vertical="center"/>
    </xf>
    <xf numFmtId="0" fontId="162" fillId="9" borderId="23" applyNumberFormat="0" applyAlignment="0" applyProtection="0">
      <alignment vertical="center"/>
    </xf>
    <xf numFmtId="0" fontId="162" fillId="9" borderId="23" applyNumberFormat="0" applyAlignment="0" applyProtection="0">
      <alignment vertical="center"/>
    </xf>
    <xf numFmtId="0" fontId="162" fillId="9" borderId="23" applyNumberFormat="0" applyAlignment="0" applyProtection="0">
      <alignment vertical="center"/>
    </xf>
    <xf numFmtId="0" fontId="162" fillId="9" borderId="23" applyNumberFormat="0" applyAlignment="0" applyProtection="0">
      <alignment vertical="center"/>
    </xf>
    <xf numFmtId="0" fontId="162" fillId="9" borderId="23" applyNumberFormat="0" applyAlignment="0" applyProtection="0">
      <alignment vertical="center"/>
    </xf>
    <xf numFmtId="0" fontId="162" fillId="9" borderId="23" applyNumberFormat="0" applyAlignment="0" applyProtection="0">
      <alignment vertical="center"/>
    </xf>
    <xf numFmtId="0" fontId="162" fillId="9" borderId="23" applyNumberFormat="0" applyAlignment="0" applyProtection="0">
      <alignment vertical="center"/>
    </xf>
    <xf numFmtId="0" fontId="162" fillId="9" borderId="23" applyNumberFormat="0" applyAlignment="0" applyProtection="0">
      <alignment vertical="center"/>
    </xf>
    <xf numFmtId="0" fontId="162" fillId="9" borderId="23" applyNumberFormat="0" applyAlignment="0" applyProtection="0">
      <alignment vertical="center"/>
    </xf>
    <xf numFmtId="0" fontId="162" fillId="9" borderId="23" applyNumberFormat="0" applyAlignment="0" applyProtection="0">
      <alignment vertical="center"/>
    </xf>
    <xf numFmtId="0" fontId="162" fillId="9" borderId="23" applyNumberFormat="0" applyAlignment="0" applyProtection="0">
      <alignment vertical="center"/>
    </xf>
    <xf numFmtId="0" fontId="162" fillId="9" borderId="23" applyNumberFormat="0" applyAlignment="0" applyProtection="0">
      <alignment vertical="center"/>
    </xf>
    <xf numFmtId="0" fontId="162" fillId="9" borderId="23" applyNumberFormat="0" applyAlignment="0" applyProtection="0">
      <alignment vertical="center"/>
    </xf>
    <xf numFmtId="0" fontId="162" fillId="9" borderId="23" applyNumberFormat="0" applyAlignment="0" applyProtection="0">
      <alignment vertical="center"/>
    </xf>
    <xf numFmtId="0" fontId="162" fillId="9" borderId="23" applyNumberFormat="0" applyAlignment="0" applyProtection="0">
      <alignment vertical="center"/>
    </xf>
    <xf numFmtId="0" fontId="162" fillId="9" borderId="23" applyNumberFormat="0" applyAlignment="0" applyProtection="0">
      <alignment vertical="center"/>
    </xf>
    <xf numFmtId="0" fontId="162" fillId="9" borderId="23" applyNumberFormat="0" applyAlignment="0" applyProtection="0">
      <alignment vertical="center"/>
    </xf>
    <xf numFmtId="0" fontId="162" fillId="9" borderId="23" applyNumberFormat="0" applyAlignment="0" applyProtection="0">
      <alignment vertical="center"/>
    </xf>
    <xf numFmtId="0" fontId="162" fillId="9" borderId="23" applyNumberFormat="0" applyAlignment="0" applyProtection="0">
      <alignment vertical="center"/>
    </xf>
    <xf numFmtId="0" fontId="162" fillId="9" borderId="23" applyNumberFormat="0" applyAlignment="0" applyProtection="0">
      <alignment vertical="center"/>
    </xf>
    <xf numFmtId="0" fontId="162" fillId="9" borderId="23" applyNumberFormat="0" applyAlignment="0" applyProtection="0">
      <alignment vertical="center"/>
    </xf>
    <xf numFmtId="0" fontId="162" fillId="9" borderId="23" applyNumberFormat="0" applyAlignment="0" applyProtection="0">
      <alignment vertical="center"/>
    </xf>
    <xf numFmtId="0" fontId="162" fillId="9" borderId="23" applyNumberFormat="0" applyAlignment="0" applyProtection="0">
      <alignment vertical="center"/>
    </xf>
    <xf numFmtId="0" fontId="162" fillId="9" borderId="23" applyNumberFormat="0" applyAlignment="0" applyProtection="0">
      <alignment vertical="center"/>
    </xf>
    <xf numFmtId="0" fontId="162" fillId="9" borderId="23" applyNumberFormat="0" applyAlignment="0" applyProtection="0">
      <alignment vertical="center"/>
    </xf>
    <xf numFmtId="0" fontId="162" fillId="9" borderId="23" applyNumberFormat="0" applyAlignment="0" applyProtection="0">
      <alignment vertical="center"/>
    </xf>
    <xf numFmtId="0" fontId="162" fillId="9" borderId="23" applyNumberFormat="0" applyAlignment="0" applyProtection="0">
      <alignment vertical="center"/>
    </xf>
    <xf numFmtId="0" fontId="162" fillId="9" borderId="23" applyNumberFormat="0" applyAlignment="0" applyProtection="0">
      <alignment vertical="center"/>
    </xf>
    <xf numFmtId="0" fontId="162" fillId="9" borderId="23" applyNumberFormat="0" applyAlignment="0" applyProtection="0">
      <alignment vertical="center"/>
    </xf>
    <xf numFmtId="0" fontId="162" fillId="9" borderId="23" applyNumberFormat="0" applyAlignment="0" applyProtection="0">
      <alignment vertical="center"/>
    </xf>
    <xf numFmtId="0" fontId="162" fillId="9" borderId="23" applyNumberFormat="0" applyAlignment="0" applyProtection="0">
      <alignment vertical="center"/>
    </xf>
    <xf numFmtId="0" fontId="162" fillId="9" borderId="23" applyNumberFormat="0" applyAlignment="0" applyProtection="0">
      <alignment vertical="center"/>
    </xf>
    <xf numFmtId="0" fontId="162" fillId="9" borderId="23" applyNumberFormat="0" applyAlignment="0" applyProtection="0">
      <alignment vertical="center"/>
    </xf>
    <xf numFmtId="0" fontId="162" fillId="9" borderId="23" applyNumberFormat="0" applyAlignment="0" applyProtection="0">
      <alignment vertical="center"/>
    </xf>
    <xf numFmtId="0" fontId="162" fillId="9" borderId="23" applyNumberFormat="0" applyAlignment="0" applyProtection="0">
      <alignment vertical="center"/>
    </xf>
    <xf numFmtId="0" fontId="162" fillId="9" borderId="23" applyNumberFormat="0" applyAlignment="0" applyProtection="0">
      <alignment vertical="center"/>
    </xf>
    <xf numFmtId="0" fontId="162" fillId="9" borderId="23" applyNumberFormat="0" applyAlignment="0" applyProtection="0">
      <alignment vertical="center"/>
    </xf>
    <xf numFmtId="0" fontId="162" fillId="9" borderId="23" applyNumberFormat="0" applyAlignment="0" applyProtection="0">
      <alignment vertical="center"/>
    </xf>
    <xf numFmtId="0" fontId="162" fillId="9" borderId="23" applyNumberFormat="0" applyAlignment="0" applyProtection="0">
      <alignment vertical="center"/>
    </xf>
    <xf numFmtId="0" fontId="162" fillId="9" borderId="23" applyNumberFormat="0" applyAlignment="0" applyProtection="0">
      <alignment vertical="center"/>
    </xf>
    <xf numFmtId="0" fontId="162" fillId="9" borderId="23" applyNumberFormat="0" applyAlignment="0" applyProtection="0">
      <alignment vertical="center"/>
    </xf>
    <xf numFmtId="0" fontId="162" fillId="9" borderId="23" applyNumberFormat="0" applyAlignment="0" applyProtection="0">
      <alignment vertical="center"/>
    </xf>
    <xf numFmtId="0" fontId="162" fillId="9" borderId="23" applyNumberFormat="0" applyAlignment="0" applyProtection="0">
      <alignment vertical="center"/>
    </xf>
    <xf numFmtId="0" fontId="162" fillId="9" borderId="23" applyNumberFormat="0" applyAlignment="0" applyProtection="0">
      <alignment vertical="center"/>
    </xf>
    <xf numFmtId="0" fontId="162" fillId="9" borderId="23" applyNumberFormat="0" applyAlignment="0" applyProtection="0">
      <alignment vertical="center"/>
    </xf>
    <xf numFmtId="0" fontId="162" fillId="9" borderId="23" applyNumberFormat="0" applyAlignment="0" applyProtection="0">
      <alignment vertical="center"/>
    </xf>
    <xf numFmtId="0" fontId="162" fillId="9" borderId="23" applyNumberFormat="0" applyAlignment="0" applyProtection="0">
      <alignment vertical="center"/>
    </xf>
    <xf numFmtId="0" fontId="162" fillId="9" borderId="23" applyNumberFormat="0" applyAlignment="0" applyProtection="0">
      <alignment vertical="center"/>
    </xf>
    <xf numFmtId="0" fontId="162" fillId="9" borderId="23" applyNumberFormat="0" applyAlignment="0" applyProtection="0">
      <alignment vertical="center"/>
    </xf>
    <xf numFmtId="0" fontId="162" fillId="9" borderId="23" applyNumberFormat="0" applyAlignment="0" applyProtection="0">
      <alignment vertical="center"/>
    </xf>
    <xf numFmtId="0" fontId="162" fillId="9" borderId="23" applyNumberFormat="0" applyAlignment="0" applyProtection="0">
      <alignment vertical="center"/>
    </xf>
    <xf numFmtId="0" fontId="162" fillId="9" borderId="23" applyNumberFormat="0" applyAlignment="0" applyProtection="0">
      <alignment vertical="center"/>
    </xf>
    <xf numFmtId="0" fontId="162" fillId="9" borderId="23" applyNumberFormat="0" applyAlignment="0" applyProtection="0">
      <alignment vertical="center"/>
    </xf>
    <xf numFmtId="0" fontId="162" fillId="9" borderId="23" applyNumberFormat="0" applyAlignment="0" applyProtection="0">
      <alignment vertical="center"/>
    </xf>
    <xf numFmtId="0" fontId="162" fillId="9" borderId="23" applyNumberFormat="0" applyAlignment="0" applyProtection="0">
      <alignment vertical="center"/>
    </xf>
    <xf numFmtId="0" fontId="162" fillId="9" borderId="23" applyNumberFormat="0" applyAlignment="0" applyProtection="0">
      <alignment vertical="center"/>
    </xf>
    <xf numFmtId="0" fontId="162" fillId="9" borderId="23" applyNumberFormat="0" applyAlignment="0" applyProtection="0">
      <alignment vertical="center"/>
    </xf>
    <xf numFmtId="0" fontId="162" fillId="9" borderId="23" applyNumberFormat="0" applyAlignment="0" applyProtection="0">
      <alignment vertical="center"/>
    </xf>
    <xf numFmtId="0" fontId="162" fillId="9" borderId="23" applyNumberFormat="0" applyAlignment="0" applyProtection="0">
      <alignment vertical="center"/>
    </xf>
    <xf numFmtId="0" fontId="162" fillId="9" borderId="23" applyNumberFormat="0" applyAlignment="0" applyProtection="0">
      <alignment vertical="center"/>
    </xf>
    <xf numFmtId="0" fontId="162" fillId="9" borderId="23" applyNumberFormat="0" applyAlignment="0" applyProtection="0">
      <alignment vertical="center"/>
    </xf>
    <xf numFmtId="0" fontId="162" fillId="9" borderId="23" applyNumberFormat="0" applyAlignment="0" applyProtection="0">
      <alignment vertical="center"/>
    </xf>
    <xf numFmtId="0" fontId="162" fillId="9" borderId="23" applyNumberFormat="0" applyAlignment="0" applyProtection="0">
      <alignment vertical="center"/>
    </xf>
    <xf numFmtId="0" fontId="162" fillId="9" borderId="23" applyNumberFormat="0" applyAlignment="0" applyProtection="0">
      <alignment vertical="center"/>
    </xf>
    <xf numFmtId="0" fontId="162" fillId="9" borderId="23" applyNumberFormat="0" applyAlignment="0" applyProtection="0">
      <alignment vertical="center"/>
    </xf>
    <xf numFmtId="0" fontId="162" fillId="9" borderId="23" applyNumberFormat="0" applyAlignment="0" applyProtection="0">
      <alignment vertical="center"/>
    </xf>
    <xf numFmtId="0" fontId="162" fillId="9" borderId="23" applyNumberFormat="0" applyAlignment="0" applyProtection="0">
      <alignment vertical="center"/>
    </xf>
    <xf numFmtId="0" fontId="162" fillId="9" borderId="23" applyNumberFormat="0" applyAlignment="0" applyProtection="0">
      <alignment vertical="center"/>
    </xf>
    <xf numFmtId="0" fontId="162" fillId="9" borderId="23" applyNumberFormat="0" applyAlignment="0" applyProtection="0">
      <alignment vertical="center"/>
    </xf>
    <xf numFmtId="0" fontId="162" fillId="9" borderId="23" applyNumberFormat="0" applyAlignment="0" applyProtection="0">
      <alignment vertical="center"/>
    </xf>
    <xf numFmtId="0" fontId="162" fillId="9" borderId="23" applyNumberFormat="0" applyAlignment="0" applyProtection="0">
      <alignment vertical="center"/>
    </xf>
    <xf numFmtId="0" fontId="162" fillId="9" borderId="23" applyNumberFormat="0" applyAlignment="0" applyProtection="0">
      <alignment vertical="center"/>
    </xf>
    <xf numFmtId="0" fontId="162" fillId="9" borderId="23" applyNumberFormat="0" applyAlignment="0" applyProtection="0">
      <alignment vertical="center"/>
    </xf>
    <xf numFmtId="0" fontId="162" fillId="9" borderId="23" applyNumberFormat="0" applyAlignment="0" applyProtection="0">
      <alignment vertical="center"/>
    </xf>
    <xf numFmtId="0" fontId="162" fillId="9" borderId="23" applyNumberFormat="0" applyAlignment="0" applyProtection="0">
      <alignment vertical="center"/>
    </xf>
    <xf numFmtId="0" fontId="162" fillId="9" borderId="23" applyNumberFormat="0" applyAlignment="0" applyProtection="0">
      <alignment vertical="center"/>
    </xf>
    <xf numFmtId="0" fontId="162" fillId="9" borderId="23" applyNumberFormat="0" applyAlignment="0" applyProtection="0">
      <alignment vertical="center"/>
    </xf>
    <xf numFmtId="0" fontId="162" fillId="9" borderId="23" applyNumberFormat="0" applyAlignment="0" applyProtection="0">
      <alignment vertical="center"/>
    </xf>
    <xf numFmtId="0" fontId="162" fillId="9" borderId="23" applyNumberFormat="0" applyAlignment="0" applyProtection="0">
      <alignment vertical="center"/>
    </xf>
    <xf numFmtId="0" fontId="162" fillId="9" borderId="23" applyNumberFormat="0" applyAlignment="0" applyProtection="0">
      <alignment vertical="center"/>
    </xf>
    <xf numFmtId="0" fontId="162" fillId="9" borderId="23" applyNumberFormat="0" applyAlignment="0" applyProtection="0">
      <alignment vertical="center"/>
    </xf>
    <xf numFmtId="0" fontId="162" fillId="9" borderId="23" applyNumberFormat="0" applyAlignment="0" applyProtection="0">
      <alignment vertical="center"/>
    </xf>
    <xf numFmtId="0" fontId="162" fillId="9" borderId="23" applyNumberFormat="0" applyAlignment="0" applyProtection="0">
      <alignment vertical="center"/>
    </xf>
    <xf numFmtId="0" fontId="162" fillId="9" borderId="23" applyNumberFormat="0" applyAlignment="0" applyProtection="0">
      <alignment vertical="center"/>
    </xf>
    <xf numFmtId="0" fontId="162" fillId="9" borderId="23" applyNumberFormat="0" applyAlignment="0" applyProtection="0">
      <alignment vertical="center"/>
    </xf>
    <xf numFmtId="0" fontId="162" fillId="9" borderId="23" applyNumberFormat="0" applyAlignment="0" applyProtection="0">
      <alignment vertical="center"/>
    </xf>
    <xf numFmtId="0" fontId="162" fillId="9" borderId="23" applyNumberFormat="0" applyAlignment="0" applyProtection="0">
      <alignment vertical="center"/>
    </xf>
    <xf numFmtId="0" fontId="162" fillId="9" borderId="23" applyNumberFormat="0" applyAlignment="0" applyProtection="0">
      <alignment vertical="center"/>
    </xf>
    <xf numFmtId="0" fontId="162" fillId="9" borderId="23" applyNumberFormat="0" applyAlignment="0" applyProtection="0">
      <alignment vertical="center"/>
    </xf>
    <xf numFmtId="0" fontId="162" fillId="9" borderId="23" applyNumberFormat="0" applyAlignment="0" applyProtection="0">
      <alignment vertical="center"/>
    </xf>
    <xf numFmtId="0" fontId="162" fillId="9" borderId="23" applyNumberFormat="0" applyAlignment="0" applyProtection="0">
      <alignment vertical="center"/>
    </xf>
    <xf numFmtId="0" fontId="162" fillId="9" borderId="23" applyNumberFormat="0" applyAlignment="0" applyProtection="0">
      <alignment vertical="center"/>
    </xf>
    <xf numFmtId="0" fontId="162" fillId="9" borderId="23" applyNumberFormat="0" applyAlignment="0" applyProtection="0">
      <alignment vertical="center"/>
    </xf>
    <xf numFmtId="0" fontId="162" fillId="9" borderId="23" applyNumberFormat="0" applyAlignment="0" applyProtection="0">
      <alignment vertical="center"/>
    </xf>
    <xf numFmtId="0" fontId="162" fillId="9" borderId="23" applyNumberFormat="0" applyAlignment="0" applyProtection="0">
      <alignment vertical="center"/>
    </xf>
    <xf numFmtId="0" fontId="162" fillId="9" borderId="23" applyNumberFormat="0" applyAlignment="0" applyProtection="0">
      <alignment vertical="center"/>
    </xf>
    <xf numFmtId="0" fontId="162" fillId="9" borderId="23" applyNumberFormat="0" applyAlignment="0" applyProtection="0">
      <alignment vertical="center"/>
    </xf>
    <xf numFmtId="0" fontId="162" fillId="9" borderId="23" applyNumberFormat="0" applyAlignment="0" applyProtection="0">
      <alignment vertical="center"/>
    </xf>
    <xf numFmtId="0" fontId="162" fillId="9" borderId="23" applyNumberFormat="0" applyAlignment="0" applyProtection="0">
      <alignment vertical="center"/>
    </xf>
    <xf numFmtId="0" fontId="162" fillId="9" borderId="23" applyNumberFormat="0" applyAlignment="0" applyProtection="0">
      <alignment vertical="center"/>
    </xf>
    <xf numFmtId="0" fontId="162" fillId="9" borderId="23" applyNumberFormat="0" applyAlignment="0" applyProtection="0">
      <alignment vertical="center"/>
    </xf>
    <xf numFmtId="0" fontId="162" fillId="9" borderId="23" applyNumberFormat="0" applyAlignment="0" applyProtection="0">
      <alignment vertical="center"/>
    </xf>
    <xf numFmtId="0" fontId="162" fillId="9" borderId="23" applyNumberFormat="0" applyAlignment="0" applyProtection="0">
      <alignment vertical="center"/>
    </xf>
    <xf numFmtId="0" fontId="162" fillId="9" borderId="23" applyNumberFormat="0" applyAlignment="0" applyProtection="0">
      <alignment vertical="center"/>
    </xf>
    <xf numFmtId="0" fontId="162" fillId="9" borderId="23" applyNumberFormat="0" applyAlignment="0" applyProtection="0">
      <alignment vertical="center"/>
    </xf>
    <xf numFmtId="0" fontId="162" fillId="9" borderId="23" applyNumberFormat="0" applyAlignment="0" applyProtection="0">
      <alignment vertical="center"/>
    </xf>
    <xf numFmtId="0" fontId="162" fillId="9" borderId="23" applyNumberFormat="0" applyAlignment="0" applyProtection="0">
      <alignment vertical="center"/>
    </xf>
    <xf numFmtId="0" fontId="162" fillId="9" borderId="23" applyNumberFormat="0" applyAlignment="0" applyProtection="0">
      <alignment vertical="center"/>
    </xf>
    <xf numFmtId="0" fontId="162" fillId="9" borderId="23" applyNumberFormat="0" applyAlignment="0" applyProtection="0">
      <alignment vertical="center"/>
    </xf>
    <xf numFmtId="0" fontId="162" fillId="9" borderId="23" applyNumberFormat="0" applyAlignment="0" applyProtection="0">
      <alignment vertical="center"/>
    </xf>
    <xf numFmtId="0" fontId="162" fillId="9" borderId="23" applyNumberFormat="0" applyAlignment="0" applyProtection="0">
      <alignment vertical="center"/>
    </xf>
    <xf numFmtId="0" fontId="162" fillId="9" borderId="23" applyNumberFormat="0" applyAlignment="0" applyProtection="0">
      <alignment vertical="center"/>
    </xf>
    <xf numFmtId="0" fontId="162" fillId="9" borderId="23" applyNumberFormat="0" applyAlignment="0" applyProtection="0">
      <alignment vertical="center"/>
    </xf>
    <xf numFmtId="0" fontId="162" fillId="9" borderId="23" applyNumberFormat="0" applyAlignment="0" applyProtection="0">
      <alignment vertical="center"/>
    </xf>
    <xf numFmtId="0" fontId="162" fillId="9" borderId="23" applyNumberFormat="0" applyAlignment="0" applyProtection="0">
      <alignment vertical="center"/>
    </xf>
    <xf numFmtId="0" fontId="162" fillId="9" borderId="23" applyNumberFormat="0" applyAlignment="0" applyProtection="0">
      <alignment vertical="center"/>
    </xf>
    <xf numFmtId="0" fontId="162" fillId="9" borderId="23" applyNumberFormat="0" applyAlignment="0" applyProtection="0">
      <alignment vertical="center"/>
    </xf>
    <xf numFmtId="0" fontId="162" fillId="9" borderId="23" applyNumberFormat="0" applyAlignment="0" applyProtection="0">
      <alignment vertical="center"/>
    </xf>
    <xf numFmtId="0" fontId="162" fillId="9" borderId="23" applyNumberFormat="0" applyAlignment="0" applyProtection="0">
      <alignment vertical="center"/>
    </xf>
    <xf numFmtId="0" fontId="162" fillId="9" borderId="23" applyNumberFormat="0" applyAlignment="0" applyProtection="0">
      <alignment vertical="center"/>
    </xf>
    <xf numFmtId="0" fontId="162" fillId="9" borderId="23" applyNumberFormat="0" applyAlignment="0" applyProtection="0">
      <alignment vertical="center"/>
    </xf>
    <xf numFmtId="0" fontId="162" fillId="9" borderId="23" applyNumberFormat="0" applyAlignment="0" applyProtection="0">
      <alignment vertical="center"/>
    </xf>
    <xf numFmtId="0" fontId="162" fillId="9" borderId="23" applyNumberFormat="0" applyAlignment="0" applyProtection="0">
      <alignment vertical="center"/>
    </xf>
    <xf numFmtId="0" fontId="162" fillId="9" borderId="23" applyNumberFormat="0" applyAlignment="0" applyProtection="0">
      <alignment vertical="center"/>
    </xf>
    <xf numFmtId="0" fontId="162" fillId="9" borderId="23" applyNumberFormat="0" applyAlignment="0" applyProtection="0">
      <alignment vertical="center"/>
    </xf>
    <xf numFmtId="0" fontId="162" fillId="9" borderId="23" applyNumberFormat="0" applyAlignment="0" applyProtection="0">
      <alignment vertical="center"/>
    </xf>
    <xf numFmtId="0" fontId="162" fillId="9" borderId="23" applyNumberFormat="0" applyAlignment="0" applyProtection="0">
      <alignment vertical="center"/>
    </xf>
    <xf numFmtId="0" fontId="162" fillId="9" borderId="23" applyNumberFormat="0" applyAlignment="0" applyProtection="0">
      <alignment vertical="center"/>
    </xf>
    <xf numFmtId="0" fontId="162" fillId="9" borderId="23" applyNumberFormat="0" applyAlignment="0" applyProtection="0">
      <alignment vertical="center"/>
    </xf>
    <xf numFmtId="0" fontId="162" fillId="9" borderId="23" applyNumberFormat="0" applyAlignment="0" applyProtection="0">
      <alignment vertical="center"/>
    </xf>
    <xf numFmtId="0" fontId="162" fillId="9" borderId="23" applyNumberFormat="0" applyAlignment="0" applyProtection="0">
      <alignment vertical="center"/>
    </xf>
    <xf numFmtId="0" fontId="162" fillId="9" borderId="23" applyNumberFormat="0" applyAlignment="0" applyProtection="0">
      <alignment vertical="center"/>
    </xf>
    <xf numFmtId="0" fontId="162" fillId="9" borderId="23" applyNumberFormat="0" applyAlignment="0" applyProtection="0">
      <alignment vertical="center"/>
    </xf>
    <xf numFmtId="0" fontId="162" fillId="9" borderId="23" applyNumberFormat="0" applyAlignment="0" applyProtection="0">
      <alignment vertical="center"/>
    </xf>
    <xf numFmtId="0" fontId="162" fillId="9" borderId="23" applyNumberFormat="0" applyAlignment="0" applyProtection="0">
      <alignment vertical="center"/>
    </xf>
    <xf numFmtId="0" fontId="162" fillId="9" borderId="23" applyNumberFormat="0" applyAlignment="0" applyProtection="0">
      <alignment vertical="center"/>
    </xf>
    <xf numFmtId="0" fontId="162" fillId="9" borderId="23" applyNumberFormat="0" applyAlignment="0" applyProtection="0">
      <alignment vertical="center"/>
    </xf>
    <xf numFmtId="0" fontId="162" fillId="9" borderId="23" applyNumberFormat="0" applyAlignment="0" applyProtection="0">
      <alignment vertical="center"/>
    </xf>
    <xf numFmtId="0" fontId="162" fillId="9" borderId="23" applyNumberFormat="0" applyAlignment="0" applyProtection="0">
      <alignment vertical="center"/>
    </xf>
    <xf numFmtId="0" fontId="162" fillId="9" borderId="23" applyNumberFormat="0" applyAlignment="0" applyProtection="0">
      <alignment vertical="center"/>
    </xf>
    <xf numFmtId="0" fontId="162" fillId="9" borderId="23" applyNumberFormat="0" applyAlignment="0" applyProtection="0">
      <alignment vertical="center"/>
    </xf>
    <xf numFmtId="0" fontId="162" fillId="9" borderId="23" applyNumberFormat="0" applyAlignment="0" applyProtection="0">
      <alignment vertical="center"/>
    </xf>
    <xf numFmtId="0" fontId="162" fillId="9" borderId="23" applyNumberFormat="0" applyAlignment="0" applyProtection="0">
      <alignment vertical="center"/>
    </xf>
    <xf numFmtId="0" fontId="162" fillId="9" borderId="23" applyNumberFormat="0" applyAlignment="0" applyProtection="0">
      <alignment vertical="center"/>
    </xf>
    <xf numFmtId="0" fontId="162" fillId="9" borderId="23" applyNumberFormat="0" applyAlignment="0" applyProtection="0">
      <alignment vertical="center"/>
    </xf>
    <xf numFmtId="0" fontId="162" fillId="9" borderId="23" applyNumberFormat="0" applyAlignment="0" applyProtection="0">
      <alignment vertical="center"/>
    </xf>
    <xf numFmtId="0" fontId="162" fillId="9" borderId="23" applyNumberFormat="0" applyAlignment="0" applyProtection="0">
      <alignment vertical="center"/>
    </xf>
    <xf numFmtId="0" fontId="162" fillId="9" borderId="23" applyNumberFormat="0" applyAlignment="0" applyProtection="0">
      <alignment vertical="center"/>
    </xf>
    <xf numFmtId="0" fontId="162" fillId="9" borderId="23" applyNumberFormat="0" applyAlignment="0" applyProtection="0">
      <alignment vertical="center"/>
    </xf>
    <xf numFmtId="0" fontId="162" fillId="9" borderId="23" applyNumberFormat="0" applyAlignment="0" applyProtection="0">
      <alignment vertical="center"/>
    </xf>
    <xf numFmtId="0" fontId="162" fillId="9" borderId="23" applyNumberFormat="0" applyAlignment="0" applyProtection="0">
      <alignment vertical="center"/>
    </xf>
    <xf numFmtId="0" fontId="162" fillId="9" borderId="23" applyNumberFormat="0" applyAlignment="0" applyProtection="0">
      <alignment vertical="center"/>
    </xf>
    <xf numFmtId="0" fontId="162" fillId="9" borderId="23" applyNumberFormat="0" applyAlignment="0" applyProtection="0">
      <alignment vertical="center"/>
    </xf>
    <xf numFmtId="0" fontId="162" fillId="9" borderId="23" applyNumberFormat="0" applyAlignment="0" applyProtection="0">
      <alignment vertical="center"/>
    </xf>
    <xf numFmtId="0" fontId="162" fillId="9" borderId="23" applyNumberFormat="0" applyAlignment="0" applyProtection="0">
      <alignment vertical="center"/>
    </xf>
    <xf numFmtId="0" fontId="162" fillId="9" borderId="23" applyNumberFormat="0" applyAlignment="0" applyProtection="0">
      <alignment vertical="center"/>
    </xf>
    <xf numFmtId="0" fontId="162" fillId="9" borderId="23" applyNumberFormat="0" applyAlignment="0" applyProtection="0">
      <alignment vertical="center"/>
    </xf>
    <xf numFmtId="0" fontId="162" fillId="9" borderId="23" applyNumberFormat="0" applyAlignment="0" applyProtection="0">
      <alignment vertical="center"/>
    </xf>
    <xf numFmtId="0" fontId="162" fillId="9" borderId="23" applyNumberFormat="0" applyAlignment="0" applyProtection="0">
      <alignment vertical="center"/>
    </xf>
    <xf numFmtId="0" fontId="162" fillId="9" borderId="23" applyNumberFormat="0" applyAlignment="0" applyProtection="0">
      <alignment vertical="center"/>
    </xf>
    <xf numFmtId="0" fontId="162" fillId="9" borderId="23" applyNumberFormat="0" applyAlignment="0" applyProtection="0">
      <alignment vertical="center"/>
    </xf>
    <xf numFmtId="0" fontId="162" fillId="9" borderId="23" applyNumberFormat="0" applyAlignment="0" applyProtection="0">
      <alignment vertical="center"/>
    </xf>
    <xf numFmtId="0" fontId="162" fillId="9" borderId="23" applyNumberFormat="0" applyAlignment="0" applyProtection="0">
      <alignment vertical="center"/>
    </xf>
    <xf numFmtId="0" fontId="162" fillId="9" borderId="23" applyNumberFormat="0" applyAlignment="0" applyProtection="0">
      <alignment vertical="center"/>
    </xf>
    <xf numFmtId="0" fontId="162" fillId="9" borderId="23" applyNumberFormat="0" applyAlignment="0" applyProtection="0">
      <alignment vertical="center"/>
    </xf>
    <xf numFmtId="0" fontId="162" fillId="9" borderId="23" applyNumberFormat="0" applyAlignment="0" applyProtection="0">
      <alignment vertical="center"/>
    </xf>
    <xf numFmtId="0" fontId="162" fillId="9" borderId="23" applyNumberFormat="0" applyAlignment="0" applyProtection="0">
      <alignment vertical="center"/>
    </xf>
    <xf numFmtId="0" fontId="162" fillId="9" borderId="23" applyNumberFormat="0" applyAlignment="0" applyProtection="0">
      <alignment vertical="center"/>
    </xf>
    <xf numFmtId="0" fontId="162" fillId="9" borderId="23" applyNumberFormat="0" applyAlignment="0" applyProtection="0">
      <alignment vertical="center"/>
    </xf>
    <xf numFmtId="0" fontId="162" fillId="9" borderId="23" applyNumberFormat="0" applyAlignment="0" applyProtection="0">
      <alignment vertical="center"/>
    </xf>
    <xf numFmtId="0" fontId="162" fillId="9" borderId="23" applyNumberFormat="0" applyAlignment="0" applyProtection="0">
      <alignment vertical="center"/>
    </xf>
    <xf numFmtId="0" fontId="162" fillId="9" borderId="23" applyNumberFormat="0" applyAlignment="0" applyProtection="0">
      <alignment vertical="center"/>
    </xf>
    <xf numFmtId="0" fontId="162" fillId="9" borderId="23" applyNumberFormat="0" applyAlignment="0" applyProtection="0">
      <alignment vertical="center"/>
    </xf>
    <xf numFmtId="0" fontId="162" fillId="9" borderId="23" applyNumberFormat="0" applyAlignment="0" applyProtection="0">
      <alignment vertical="center"/>
    </xf>
    <xf numFmtId="0" fontId="162" fillId="9" borderId="23" applyNumberFormat="0" applyAlignment="0" applyProtection="0">
      <alignment vertical="center"/>
    </xf>
    <xf numFmtId="0" fontId="162" fillId="9" borderId="23" applyNumberFormat="0" applyAlignment="0" applyProtection="0">
      <alignment vertical="center"/>
    </xf>
    <xf numFmtId="0" fontId="162" fillId="9" borderId="23" applyNumberFormat="0" applyAlignment="0" applyProtection="0">
      <alignment vertical="center"/>
    </xf>
    <xf numFmtId="0" fontId="162" fillId="9" borderId="23" applyNumberFormat="0" applyAlignment="0" applyProtection="0">
      <alignment vertical="center"/>
    </xf>
    <xf numFmtId="0" fontId="162" fillId="9" borderId="23" applyNumberFormat="0" applyAlignment="0" applyProtection="0">
      <alignment vertical="center"/>
    </xf>
    <xf numFmtId="0" fontId="162" fillId="9" borderId="23" applyNumberFormat="0" applyAlignment="0" applyProtection="0">
      <alignment vertical="center"/>
    </xf>
    <xf numFmtId="0" fontId="162" fillId="9" borderId="23" applyNumberFormat="0" applyAlignment="0" applyProtection="0">
      <alignment vertical="center"/>
    </xf>
    <xf numFmtId="0" fontId="162" fillId="9" borderId="23" applyNumberFormat="0" applyAlignment="0" applyProtection="0">
      <alignment vertical="center"/>
    </xf>
    <xf numFmtId="0" fontId="162" fillId="9" borderId="23" applyNumberFormat="0" applyAlignment="0" applyProtection="0">
      <alignment vertical="center"/>
    </xf>
    <xf numFmtId="0" fontId="162" fillId="9" borderId="23" applyNumberFormat="0" applyAlignment="0" applyProtection="0">
      <alignment vertical="center"/>
    </xf>
    <xf numFmtId="0" fontId="162" fillId="9" borderId="23" applyNumberFormat="0" applyAlignment="0" applyProtection="0">
      <alignment vertical="center"/>
    </xf>
    <xf numFmtId="0" fontId="162" fillId="9" borderId="23" applyNumberFormat="0" applyAlignment="0" applyProtection="0">
      <alignment vertical="center"/>
    </xf>
    <xf numFmtId="0" fontId="162" fillId="9" borderId="23" applyNumberFormat="0" applyAlignment="0" applyProtection="0">
      <alignment vertical="center"/>
    </xf>
    <xf numFmtId="0" fontId="162" fillId="9" borderId="23" applyNumberFormat="0" applyAlignment="0" applyProtection="0">
      <alignment vertical="center"/>
    </xf>
    <xf numFmtId="0" fontId="162" fillId="9" borderId="23" applyNumberFormat="0" applyAlignment="0" applyProtection="0">
      <alignment vertical="center"/>
    </xf>
    <xf numFmtId="0" fontId="162" fillId="9" borderId="23" applyNumberFormat="0" applyAlignment="0" applyProtection="0">
      <alignment vertical="center"/>
    </xf>
    <xf numFmtId="0" fontId="162" fillId="9" borderId="23" applyNumberFormat="0" applyAlignment="0" applyProtection="0">
      <alignment vertical="center"/>
    </xf>
    <xf numFmtId="0" fontId="162" fillId="9" borderId="23" applyNumberFormat="0" applyAlignment="0" applyProtection="0">
      <alignment vertical="center"/>
    </xf>
    <xf numFmtId="0" fontId="162" fillId="9" borderId="23" applyNumberFormat="0" applyAlignment="0" applyProtection="0">
      <alignment vertical="center"/>
    </xf>
    <xf numFmtId="0" fontId="162" fillId="9" borderId="23" applyNumberFormat="0" applyAlignment="0" applyProtection="0">
      <alignment vertical="center"/>
    </xf>
    <xf numFmtId="0" fontId="162" fillId="9" borderId="23" applyNumberFormat="0" applyAlignment="0" applyProtection="0">
      <alignment vertical="center"/>
    </xf>
    <xf numFmtId="0" fontId="162" fillId="9" borderId="23" applyNumberFormat="0" applyAlignment="0" applyProtection="0">
      <alignment vertical="center"/>
    </xf>
    <xf numFmtId="0" fontId="162" fillId="9" borderId="23" applyNumberFormat="0" applyAlignment="0" applyProtection="0">
      <alignment vertical="center"/>
    </xf>
    <xf numFmtId="0" fontId="162" fillId="9" borderId="23" applyNumberFormat="0" applyAlignment="0" applyProtection="0">
      <alignment vertical="center"/>
    </xf>
    <xf numFmtId="0" fontId="162" fillId="9" borderId="23" applyNumberFormat="0" applyAlignment="0" applyProtection="0">
      <alignment vertical="center"/>
    </xf>
    <xf numFmtId="0" fontId="162" fillId="9" borderId="23" applyNumberFormat="0" applyAlignment="0" applyProtection="0">
      <alignment vertical="center"/>
    </xf>
    <xf numFmtId="0" fontId="162" fillId="9" borderId="23" applyNumberFormat="0" applyAlignment="0" applyProtection="0">
      <alignment vertical="center"/>
    </xf>
    <xf numFmtId="0" fontId="162" fillId="9" borderId="23" applyNumberFormat="0" applyAlignment="0" applyProtection="0">
      <alignment vertical="center"/>
    </xf>
    <xf numFmtId="0" fontId="162" fillId="9" borderId="23" applyNumberFormat="0" applyAlignment="0" applyProtection="0">
      <alignment vertical="center"/>
    </xf>
    <xf numFmtId="0" fontId="162" fillId="9" borderId="23" applyNumberFormat="0" applyAlignment="0" applyProtection="0">
      <alignment vertical="center"/>
    </xf>
    <xf numFmtId="0" fontId="162" fillId="9" borderId="23" applyNumberFormat="0" applyAlignment="0" applyProtection="0">
      <alignment vertical="center"/>
    </xf>
    <xf numFmtId="0" fontId="162" fillId="9" borderId="23" applyNumberFormat="0" applyAlignment="0" applyProtection="0">
      <alignment vertical="center"/>
    </xf>
    <xf numFmtId="0" fontId="162" fillId="9" borderId="23" applyNumberFormat="0" applyAlignment="0" applyProtection="0">
      <alignment vertical="center"/>
    </xf>
    <xf numFmtId="0" fontId="162" fillId="9" borderId="23" applyNumberFormat="0" applyAlignment="0" applyProtection="0">
      <alignment vertical="center"/>
    </xf>
    <xf numFmtId="0" fontId="162" fillId="9" borderId="23" applyNumberFormat="0" applyAlignment="0" applyProtection="0">
      <alignment vertical="center"/>
    </xf>
    <xf numFmtId="0" fontId="162" fillId="9" borderId="23" applyNumberFormat="0" applyAlignment="0" applyProtection="0">
      <alignment vertical="center"/>
    </xf>
    <xf numFmtId="0" fontId="162" fillId="9" borderId="23" applyNumberFormat="0" applyAlignment="0" applyProtection="0">
      <alignment vertical="center"/>
    </xf>
    <xf numFmtId="0" fontId="162" fillId="9" borderId="23" applyNumberFormat="0" applyAlignment="0" applyProtection="0">
      <alignment vertical="center"/>
    </xf>
    <xf numFmtId="0" fontId="162" fillId="9" borderId="23" applyNumberFormat="0" applyAlignment="0" applyProtection="0">
      <alignment vertical="center"/>
    </xf>
    <xf numFmtId="0" fontId="162" fillId="9" borderId="23" applyNumberFormat="0" applyAlignment="0" applyProtection="0">
      <alignment vertical="center"/>
    </xf>
    <xf numFmtId="0" fontId="162" fillId="9" borderId="23" applyNumberFormat="0" applyAlignment="0" applyProtection="0">
      <alignment vertical="center"/>
    </xf>
    <xf numFmtId="0" fontId="162" fillId="9" borderId="23" applyNumberFormat="0" applyAlignment="0" applyProtection="0">
      <alignment vertical="center"/>
    </xf>
    <xf numFmtId="0" fontId="162" fillId="9" borderId="23" applyNumberFormat="0" applyAlignment="0" applyProtection="0">
      <alignment vertical="center"/>
    </xf>
    <xf numFmtId="0" fontId="162" fillId="9" borderId="23" applyNumberFormat="0" applyAlignment="0" applyProtection="0">
      <alignment vertical="center"/>
    </xf>
    <xf numFmtId="0" fontId="162" fillId="9" borderId="23" applyNumberFormat="0" applyAlignment="0" applyProtection="0">
      <alignment vertical="center"/>
    </xf>
    <xf numFmtId="0" fontId="162" fillId="9" borderId="23" applyNumberFormat="0" applyAlignment="0" applyProtection="0">
      <alignment vertical="center"/>
    </xf>
    <xf numFmtId="0" fontId="162" fillId="9" borderId="23" applyNumberFormat="0" applyAlignment="0" applyProtection="0">
      <alignment vertical="center"/>
    </xf>
    <xf numFmtId="0" fontId="162" fillId="9" borderId="23" applyNumberFormat="0" applyAlignment="0" applyProtection="0">
      <alignment vertical="center"/>
    </xf>
    <xf numFmtId="0" fontId="162" fillId="9" borderId="23" applyNumberFormat="0" applyAlignment="0" applyProtection="0">
      <alignment vertical="center"/>
    </xf>
    <xf numFmtId="0" fontId="162" fillId="9" borderId="23" applyNumberFormat="0" applyAlignment="0" applyProtection="0">
      <alignment vertical="center"/>
    </xf>
    <xf numFmtId="0" fontId="162" fillId="9" borderId="23" applyNumberFormat="0" applyAlignment="0" applyProtection="0">
      <alignment vertical="center"/>
    </xf>
    <xf numFmtId="0" fontId="162" fillId="9" borderId="23" applyNumberFormat="0" applyAlignment="0" applyProtection="0">
      <alignment vertical="center"/>
    </xf>
    <xf numFmtId="0" fontId="162" fillId="9" borderId="23" applyNumberFormat="0" applyAlignment="0" applyProtection="0">
      <alignment vertical="center"/>
    </xf>
    <xf numFmtId="0" fontId="162" fillId="9" borderId="23" applyNumberFormat="0" applyAlignment="0" applyProtection="0">
      <alignment vertical="center"/>
    </xf>
    <xf numFmtId="0" fontId="162" fillId="9" borderId="23" applyNumberFormat="0" applyAlignment="0" applyProtection="0">
      <alignment vertical="center"/>
    </xf>
    <xf numFmtId="0" fontId="162" fillId="9" borderId="23" applyNumberFormat="0" applyAlignment="0" applyProtection="0">
      <alignment vertical="center"/>
    </xf>
    <xf numFmtId="0" fontId="162" fillId="9" borderId="23" applyNumberFormat="0" applyAlignment="0" applyProtection="0">
      <alignment vertical="center"/>
    </xf>
    <xf numFmtId="0" fontId="162" fillId="9" borderId="23" applyNumberFormat="0" applyAlignment="0" applyProtection="0">
      <alignment vertical="center"/>
    </xf>
    <xf numFmtId="0" fontId="162" fillId="9" borderId="23" applyNumberFormat="0" applyAlignment="0" applyProtection="0">
      <alignment vertical="center"/>
    </xf>
    <xf numFmtId="0" fontId="162" fillId="9" borderId="23" applyNumberFormat="0" applyAlignment="0" applyProtection="0">
      <alignment vertical="center"/>
    </xf>
    <xf numFmtId="0" fontId="162" fillId="9" borderId="23" applyNumberFormat="0" applyAlignment="0" applyProtection="0">
      <alignment vertical="center"/>
    </xf>
    <xf numFmtId="0" fontId="162" fillId="9" borderId="23" applyNumberFormat="0" applyAlignment="0" applyProtection="0">
      <alignment vertical="center"/>
    </xf>
    <xf numFmtId="0" fontId="162" fillId="9" borderId="23" applyNumberFormat="0" applyAlignment="0" applyProtection="0">
      <alignment vertical="center"/>
    </xf>
    <xf numFmtId="0" fontId="162" fillId="9" borderId="23" applyNumberFormat="0" applyAlignment="0" applyProtection="0">
      <alignment vertical="center"/>
    </xf>
    <xf numFmtId="0" fontId="162" fillId="9" borderId="23" applyNumberFormat="0" applyAlignment="0" applyProtection="0">
      <alignment vertical="center"/>
    </xf>
    <xf numFmtId="0" fontId="162" fillId="9" borderId="23" applyNumberFormat="0" applyAlignment="0" applyProtection="0">
      <alignment vertical="center"/>
    </xf>
    <xf numFmtId="0" fontId="162" fillId="9" borderId="23" applyNumberFormat="0" applyAlignment="0" applyProtection="0">
      <alignment vertical="center"/>
    </xf>
    <xf numFmtId="0" fontId="162" fillId="9" borderId="23" applyNumberFormat="0" applyAlignment="0" applyProtection="0">
      <alignment vertical="center"/>
    </xf>
    <xf numFmtId="0" fontId="162" fillId="9" borderId="23" applyNumberFormat="0" applyAlignment="0" applyProtection="0">
      <alignment vertical="center"/>
    </xf>
    <xf numFmtId="0" fontId="162" fillId="9" borderId="23" applyNumberFormat="0" applyAlignment="0" applyProtection="0">
      <alignment vertical="center"/>
    </xf>
    <xf numFmtId="0" fontId="162" fillId="9" borderId="23" applyNumberFormat="0" applyAlignment="0" applyProtection="0">
      <alignment vertical="center"/>
    </xf>
    <xf numFmtId="0" fontId="162" fillId="9" borderId="23" applyNumberFormat="0" applyAlignment="0" applyProtection="0">
      <alignment vertical="center"/>
    </xf>
    <xf numFmtId="0" fontId="162" fillId="9" borderId="23" applyNumberFormat="0" applyAlignment="0" applyProtection="0">
      <alignment vertical="center"/>
    </xf>
    <xf numFmtId="0" fontId="162" fillId="9" borderId="23" applyNumberFormat="0" applyAlignment="0" applyProtection="0">
      <alignment vertical="center"/>
    </xf>
    <xf numFmtId="0" fontId="162" fillId="9" borderId="23" applyNumberFormat="0" applyAlignment="0" applyProtection="0">
      <alignment vertical="center"/>
    </xf>
    <xf numFmtId="0" fontId="162" fillId="9" borderId="23" applyNumberFormat="0" applyAlignment="0" applyProtection="0">
      <alignment vertical="center"/>
    </xf>
    <xf numFmtId="0" fontId="162" fillId="9" borderId="23" applyNumberFormat="0" applyAlignment="0" applyProtection="0">
      <alignment vertical="center"/>
    </xf>
    <xf numFmtId="0" fontId="162" fillId="9" borderId="23" applyNumberFormat="0" applyAlignment="0" applyProtection="0">
      <alignment vertical="center"/>
    </xf>
    <xf numFmtId="0" fontId="162" fillId="9" borderId="23" applyNumberFormat="0" applyAlignment="0" applyProtection="0">
      <alignment vertical="center"/>
    </xf>
    <xf numFmtId="0" fontId="162" fillId="9" borderId="23" applyNumberFormat="0" applyAlignment="0" applyProtection="0">
      <alignment vertical="center"/>
    </xf>
    <xf numFmtId="0" fontId="162" fillId="9" borderId="23" applyNumberFormat="0" applyAlignment="0" applyProtection="0">
      <alignment vertical="center"/>
    </xf>
    <xf numFmtId="0" fontId="162" fillId="9" borderId="23" applyNumberFormat="0" applyAlignment="0" applyProtection="0">
      <alignment vertical="center"/>
    </xf>
    <xf numFmtId="0" fontId="162" fillId="9" borderId="23" applyNumberFormat="0" applyAlignment="0" applyProtection="0">
      <alignment vertical="center"/>
    </xf>
    <xf numFmtId="0" fontId="162" fillId="9" borderId="23" applyNumberFormat="0" applyAlignment="0" applyProtection="0">
      <alignment vertical="center"/>
    </xf>
    <xf numFmtId="0" fontId="162" fillId="9" borderId="23" applyNumberFormat="0" applyAlignment="0" applyProtection="0">
      <alignment vertical="center"/>
    </xf>
    <xf numFmtId="0" fontId="162" fillId="9" borderId="23" applyNumberFormat="0" applyAlignment="0" applyProtection="0">
      <alignment vertical="center"/>
    </xf>
    <xf numFmtId="0" fontId="162" fillId="9" borderId="23" applyNumberFormat="0" applyAlignment="0" applyProtection="0">
      <alignment vertical="center"/>
    </xf>
    <xf numFmtId="0" fontId="162" fillId="9" borderId="23" applyNumberFormat="0" applyAlignment="0" applyProtection="0">
      <alignment vertical="center"/>
    </xf>
    <xf numFmtId="0" fontId="162" fillId="9" borderId="23" applyNumberFormat="0" applyAlignment="0" applyProtection="0">
      <alignment vertical="center"/>
    </xf>
    <xf numFmtId="0" fontId="162" fillId="9" borderId="23" applyNumberFormat="0" applyAlignment="0" applyProtection="0">
      <alignment vertical="center"/>
    </xf>
    <xf numFmtId="0" fontId="162" fillId="9" borderId="23" applyNumberFormat="0" applyAlignment="0" applyProtection="0">
      <alignment vertical="center"/>
    </xf>
    <xf numFmtId="0" fontId="162" fillId="9" borderId="23" applyNumberFormat="0" applyAlignment="0" applyProtection="0">
      <alignment vertical="center"/>
    </xf>
    <xf numFmtId="0" fontId="162" fillId="9" borderId="23" applyNumberFormat="0" applyAlignment="0" applyProtection="0">
      <alignment vertical="center"/>
    </xf>
    <xf numFmtId="0" fontId="162" fillId="9" borderId="23" applyNumberFormat="0" applyAlignment="0" applyProtection="0">
      <alignment vertical="center"/>
    </xf>
    <xf numFmtId="0" fontId="162" fillId="9" borderId="23" applyNumberFormat="0" applyAlignment="0" applyProtection="0">
      <alignment vertical="center"/>
    </xf>
    <xf numFmtId="0" fontId="162" fillId="9" borderId="23" applyNumberFormat="0" applyAlignment="0" applyProtection="0">
      <alignment vertical="center"/>
    </xf>
    <xf numFmtId="0" fontId="162" fillId="9" borderId="23" applyNumberFormat="0" applyAlignment="0" applyProtection="0">
      <alignment vertical="center"/>
    </xf>
    <xf numFmtId="0" fontId="162" fillId="9" borderId="23" applyNumberFormat="0" applyAlignment="0" applyProtection="0">
      <alignment vertical="center"/>
    </xf>
    <xf numFmtId="0" fontId="162" fillId="9" borderId="23" applyNumberFormat="0" applyAlignment="0" applyProtection="0">
      <alignment vertical="center"/>
    </xf>
    <xf numFmtId="0" fontId="162" fillId="9" borderId="23" applyNumberFormat="0" applyAlignment="0" applyProtection="0">
      <alignment vertical="center"/>
    </xf>
    <xf numFmtId="0" fontId="162" fillId="9" borderId="23" applyNumberFormat="0" applyAlignment="0" applyProtection="0">
      <alignment vertical="center"/>
    </xf>
    <xf numFmtId="0" fontId="162" fillId="9" borderId="23" applyNumberFormat="0" applyAlignment="0" applyProtection="0">
      <alignment vertical="center"/>
    </xf>
    <xf numFmtId="0" fontId="162" fillId="9" borderId="23" applyNumberFormat="0" applyAlignment="0" applyProtection="0">
      <alignment vertical="center"/>
    </xf>
    <xf numFmtId="0" fontId="162" fillId="9" borderId="23" applyNumberFormat="0" applyAlignment="0" applyProtection="0">
      <alignment vertical="center"/>
    </xf>
    <xf numFmtId="0" fontId="162" fillId="9" borderId="23" applyNumberFormat="0" applyAlignment="0" applyProtection="0">
      <alignment vertical="center"/>
    </xf>
    <xf numFmtId="0" fontId="162" fillId="9" borderId="23" applyNumberFormat="0" applyAlignment="0" applyProtection="0">
      <alignment vertical="center"/>
    </xf>
    <xf numFmtId="0" fontId="162" fillId="9" borderId="23" applyNumberFormat="0" applyAlignment="0" applyProtection="0">
      <alignment vertical="center"/>
    </xf>
    <xf numFmtId="0" fontId="162" fillId="9" borderId="23" applyNumberFormat="0" applyAlignment="0" applyProtection="0">
      <alignment vertical="center"/>
    </xf>
    <xf numFmtId="0" fontId="162" fillId="9" borderId="23" applyNumberFormat="0" applyAlignment="0" applyProtection="0">
      <alignment vertical="center"/>
    </xf>
    <xf numFmtId="0" fontId="162" fillId="9" borderId="23" applyNumberFormat="0" applyAlignment="0" applyProtection="0">
      <alignment vertical="center"/>
    </xf>
    <xf numFmtId="0" fontId="162" fillId="9" borderId="23" applyNumberFormat="0" applyAlignment="0" applyProtection="0">
      <alignment vertical="center"/>
    </xf>
    <xf numFmtId="0" fontId="162" fillId="9" borderId="23" applyNumberFormat="0" applyAlignment="0" applyProtection="0">
      <alignment vertical="center"/>
    </xf>
    <xf numFmtId="0" fontId="162" fillId="9" borderId="23" applyNumberFormat="0" applyAlignment="0" applyProtection="0">
      <alignment vertical="center"/>
    </xf>
    <xf numFmtId="0" fontId="162" fillId="9" borderId="23" applyNumberFormat="0" applyAlignment="0" applyProtection="0">
      <alignment vertical="center"/>
    </xf>
    <xf numFmtId="0" fontId="162" fillId="9" borderId="23" applyNumberFormat="0" applyAlignment="0" applyProtection="0">
      <alignment vertical="center"/>
    </xf>
    <xf numFmtId="0" fontId="162" fillId="9" borderId="23" applyNumberFormat="0" applyAlignment="0" applyProtection="0">
      <alignment vertical="center"/>
    </xf>
    <xf numFmtId="0" fontId="162" fillId="9" borderId="23" applyNumberFormat="0" applyAlignment="0" applyProtection="0">
      <alignment vertical="center"/>
    </xf>
    <xf numFmtId="0" fontId="162" fillId="9" borderId="23" applyNumberFormat="0" applyAlignment="0" applyProtection="0">
      <alignment vertical="center"/>
    </xf>
    <xf numFmtId="0" fontId="162" fillId="9" borderId="23" applyNumberFormat="0" applyAlignment="0" applyProtection="0">
      <alignment vertical="center"/>
    </xf>
    <xf numFmtId="0" fontId="162" fillId="9" borderId="23" applyNumberFormat="0" applyAlignment="0" applyProtection="0">
      <alignment vertical="center"/>
    </xf>
    <xf numFmtId="0" fontId="162" fillId="9" borderId="23" applyNumberFormat="0" applyAlignment="0" applyProtection="0">
      <alignment vertical="center"/>
    </xf>
    <xf numFmtId="0" fontId="162" fillId="9" borderId="23" applyNumberFormat="0" applyAlignment="0" applyProtection="0">
      <alignment vertical="center"/>
    </xf>
    <xf numFmtId="0" fontId="162" fillId="9" borderId="23" applyNumberFormat="0" applyAlignment="0" applyProtection="0">
      <alignment vertical="center"/>
    </xf>
    <xf numFmtId="0" fontId="162" fillId="9" borderId="23" applyNumberFormat="0" applyAlignment="0" applyProtection="0">
      <alignment vertical="center"/>
    </xf>
    <xf numFmtId="0" fontId="162" fillId="9" borderId="23" applyNumberFormat="0" applyAlignment="0" applyProtection="0">
      <alignment vertical="center"/>
    </xf>
    <xf numFmtId="0" fontId="162" fillId="9" borderId="23" applyNumberFormat="0" applyAlignment="0" applyProtection="0">
      <alignment vertical="center"/>
    </xf>
    <xf numFmtId="0" fontId="162" fillId="9" borderId="23" applyNumberFormat="0" applyAlignment="0" applyProtection="0">
      <alignment vertical="center"/>
    </xf>
    <xf numFmtId="0" fontId="162" fillId="9" borderId="23" applyNumberFormat="0" applyAlignment="0" applyProtection="0">
      <alignment vertical="center"/>
    </xf>
    <xf numFmtId="0" fontId="162" fillId="9" borderId="23" applyNumberFormat="0" applyAlignment="0" applyProtection="0">
      <alignment vertical="center"/>
    </xf>
    <xf numFmtId="0" fontId="162" fillId="9" borderId="23" applyNumberFormat="0" applyAlignment="0" applyProtection="0">
      <alignment vertical="center"/>
    </xf>
    <xf numFmtId="0" fontId="162" fillId="9" borderId="23" applyNumberFormat="0" applyAlignment="0" applyProtection="0">
      <alignment vertical="center"/>
    </xf>
    <xf numFmtId="0" fontId="162" fillId="9" borderId="23" applyNumberFormat="0" applyAlignment="0" applyProtection="0">
      <alignment vertical="center"/>
    </xf>
    <xf numFmtId="0" fontId="162" fillId="9" borderId="23" applyNumberFormat="0" applyAlignment="0" applyProtection="0">
      <alignment vertical="center"/>
    </xf>
    <xf numFmtId="0" fontId="162" fillId="9" borderId="23" applyNumberFormat="0" applyAlignment="0" applyProtection="0">
      <alignment vertical="center"/>
    </xf>
    <xf numFmtId="0" fontId="162" fillId="9" borderId="23" applyNumberFormat="0" applyAlignment="0" applyProtection="0">
      <alignment vertical="center"/>
    </xf>
    <xf numFmtId="0" fontId="162" fillId="9" borderId="23" applyNumberFormat="0" applyAlignment="0" applyProtection="0">
      <alignment vertical="center"/>
    </xf>
    <xf numFmtId="0" fontId="162" fillId="9" borderId="23" applyNumberFormat="0" applyAlignment="0" applyProtection="0">
      <alignment vertical="center"/>
    </xf>
    <xf numFmtId="0" fontId="162" fillId="9" borderId="23" applyNumberFormat="0" applyAlignment="0" applyProtection="0">
      <alignment vertical="center"/>
    </xf>
    <xf numFmtId="0" fontId="162" fillId="9" borderId="23" applyNumberFormat="0" applyAlignment="0" applyProtection="0">
      <alignment vertical="center"/>
    </xf>
    <xf numFmtId="0" fontId="162" fillId="9" borderId="23" applyNumberFormat="0" applyAlignment="0" applyProtection="0">
      <alignment vertical="center"/>
    </xf>
    <xf numFmtId="0" fontId="162" fillId="9" borderId="23" applyNumberFormat="0" applyAlignment="0" applyProtection="0">
      <alignment vertical="center"/>
    </xf>
    <xf numFmtId="0" fontId="162" fillId="9" borderId="23" applyNumberFormat="0" applyAlignment="0" applyProtection="0">
      <alignment vertical="center"/>
    </xf>
    <xf numFmtId="0" fontId="162" fillId="9" borderId="23" applyNumberFormat="0" applyAlignment="0" applyProtection="0">
      <alignment vertical="center"/>
    </xf>
    <xf numFmtId="0" fontId="162" fillId="9" borderId="23" applyNumberFormat="0" applyAlignment="0" applyProtection="0">
      <alignment vertical="center"/>
    </xf>
    <xf numFmtId="0" fontId="162" fillId="9" borderId="23" applyNumberFormat="0" applyAlignment="0" applyProtection="0">
      <alignment vertical="center"/>
    </xf>
    <xf numFmtId="0" fontId="162" fillId="9" borderId="23" applyNumberFormat="0" applyAlignment="0" applyProtection="0">
      <alignment vertical="center"/>
    </xf>
    <xf numFmtId="0" fontId="162" fillId="9" borderId="23" applyNumberFormat="0" applyAlignment="0" applyProtection="0">
      <alignment vertical="center"/>
    </xf>
    <xf numFmtId="0" fontId="162" fillId="9" borderId="23" applyNumberFormat="0" applyAlignment="0" applyProtection="0">
      <alignment vertical="center"/>
    </xf>
    <xf numFmtId="0" fontId="162" fillId="9" borderId="23" applyNumberFormat="0" applyAlignment="0" applyProtection="0">
      <alignment vertical="center"/>
    </xf>
    <xf numFmtId="0" fontId="162" fillId="9" borderId="23" applyNumberFormat="0" applyAlignment="0" applyProtection="0">
      <alignment vertical="center"/>
    </xf>
    <xf numFmtId="0" fontId="162" fillId="9" borderId="23" applyNumberFormat="0" applyAlignment="0" applyProtection="0">
      <alignment vertical="center"/>
    </xf>
    <xf numFmtId="0" fontId="162" fillId="9" borderId="23" applyNumberFormat="0" applyAlignment="0" applyProtection="0">
      <alignment vertical="center"/>
    </xf>
    <xf numFmtId="0" fontId="162" fillId="9" borderId="23" applyNumberFormat="0" applyAlignment="0" applyProtection="0">
      <alignment vertical="center"/>
    </xf>
    <xf numFmtId="0" fontId="162" fillId="9" borderId="23" applyNumberFormat="0" applyAlignment="0" applyProtection="0">
      <alignment vertical="center"/>
    </xf>
    <xf numFmtId="0" fontId="162" fillId="9" borderId="23" applyNumberFormat="0" applyAlignment="0" applyProtection="0">
      <alignment vertical="center"/>
    </xf>
    <xf numFmtId="0" fontId="162" fillId="9" borderId="23" applyNumberFormat="0" applyAlignment="0" applyProtection="0">
      <alignment vertical="center"/>
    </xf>
    <xf numFmtId="0" fontId="162" fillId="9" borderId="23" applyNumberFormat="0" applyAlignment="0" applyProtection="0">
      <alignment vertical="center"/>
    </xf>
    <xf numFmtId="0" fontId="162" fillId="9" borderId="23" applyNumberFormat="0" applyAlignment="0" applyProtection="0">
      <alignment vertical="center"/>
    </xf>
    <xf numFmtId="0" fontId="162" fillId="9" borderId="23" applyNumberFormat="0" applyAlignment="0" applyProtection="0">
      <alignment vertical="center"/>
    </xf>
    <xf numFmtId="0" fontId="162" fillId="9" borderId="23" applyNumberFormat="0" applyAlignment="0" applyProtection="0">
      <alignment vertical="center"/>
    </xf>
    <xf numFmtId="0" fontId="162" fillId="9" borderId="23" applyNumberFormat="0" applyAlignment="0" applyProtection="0">
      <alignment vertical="center"/>
    </xf>
    <xf numFmtId="0" fontId="220" fillId="69" borderId="196" applyNumberFormat="0" applyAlignment="0" applyProtection="0">
      <alignment vertical="center"/>
    </xf>
    <xf numFmtId="0" fontId="220" fillId="69" borderId="196" applyNumberFormat="0" applyAlignment="0" applyProtection="0">
      <alignment vertical="center"/>
    </xf>
    <xf numFmtId="0" fontId="220" fillId="69" borderId="196" applyNumberFormat="0" applyAlignment="0" applyProtection="0">
      <alignment vertical="center"/>
    </xf>
    <xf numFmtId="0" fontId="220" fillId="69" borderId="196" applyNumberFormat="0" applyAlignment="0" applyProtection="0">
      <alignment vertical="center"/>
    </xf>
    <xf numFmtId="0" fontId="220" fillId="69" borderId="196" applyNumberFormat="0" applyAlignment="0" applyProtection="0">
      <alignment vertical="center"/>
    </xf>
    <xf numFmtId="0" fontId="220" fillId="69" borderId="196" applyNumberFormat="0" applyAlignment="0" applyProtection="0">
      <alignment vertical="center"/>
    </xf>
    <xf numFmtId="0" fontId="220" fillId="69" borderId="196" applyNumberFormat="0" applyAlignment="0" applyProtection="0">
      <alignment vertical="center"/>
    </xf>
    <xf numFmtId="0" fontId="220" fillId="69" borderId="196" applyNumberFormat="0" applyAlignment="0" applyProtection="0">
      <alignment vertical="center"/>
    </xf>
    <xf numFmtId="0" fontId="220" fillId="69" borderId="196" applyNumberFormat="0" applyAlignment="0" applyProtection="0">
      <alignment vertical="center"/>
    </xf>
    <xf numFmtId="0" fontId="220" fillId="69" borderId="196" applyNumberFormat="0" applyAlignment="0" applyProtection="0">
      <alignment vertical="center"/>
    </xf>
    <xf numFmtId="0" fontId="43" fillId="9" borderId="23" applyNumberFormat="0" applyAlignment="0" applyProtection="0">
      <alignment vertical="center"/>
    </xf>
    <xf numFmtId="0" fontId="43" fillId="9" borderId="23" applyNumberFormat="0" applyAlignment="0" applyProtection="0">
      <alignment vertical="center"/>
    </xf>
    <xf numFmtId="0" fontId="43" fillId="9" borderId="23" applyNumberFormat="0" applyAlignment="0" applyProtection="0">
      <alignment vertical="center"/>
    </xf>
    <xf numFmtId="0" fontId="43" fillId="9" borderId="23" applyNumberFormat="0" applyAlignment="0" applyProtection="0">
      <alignment vertical="center"/>
    </xf>
    <xf numFmtId="0" fontId="43" fillId="9" borderId="23" applyNumberFormat="0" applyAlignment="0" applyProtection="0">
      <alignment vertical="center"/>
    </xf>
    <xf numFmtId="0" fontId="43" fillId="9" borderId="23" applyNumberFormat="0" applyAlignment="0" applyProtection="0">
      <alignment vertical="center"/>
    </xf>
    <xf numFmtId="0" fontId="43" fillId="9" borderId="23" applyNumberFormat="0" applyAlignment="0" applyProtection="0">
      <alignment vertical="center"/>
    </xf>
    <xf numFmtId="0" fontId="43" fillId="9" borderId="23" applyNumberFormat="0" applyAlignment="0" applyProtection="0">
      <alignment vertical="center"/>
    </xf>
    <xf numFmtId="0" fontId="43" fillId="9" borderId="23" applyNumberFormat="0" applyAlignment="0" applyProtection="0">
      <alignment vertical="center"/>
    </xf>
    <xf numFmtId="0" fontId="43" fillId="9" borderId="23" applyNumberFormat="0" applyAlignment="0" applyProtection="0">
      <alignment vertical="center"/>
    </xf>
    <xf numFmtId="0" fontId="43" fillId="9" borderId="23" applyNumberFormat="0" applyAlignment="0" applyProtection="0">
      <alignment vertical="center"/>
    </xf>
    <xf numFmtId="0" fontId="43" fillId="9" borderId="23" applyNumberFormat="0" applyAlignment="0" applyProtection="0">
      <alignment vertical="center"/>
    </xf>
    <xf numFmtId="0" fontId="43" fillId="9" borderId="23" applyNumberFormat="0" applyAlignment="0" applyProtection="0">
      <alignment vertical="center"/>
    </xf>
    <xf numFmtId="0" fontId="43" fillId="9" borderId="23" applyNumberFormat="0" applyAlignment="0" applyProtection="0">
      <alignment vertical="center"/>
    </xf>
    <xf numFmtId="0" fontId="43" fillId="9" borderId="23" applyNumberFormat="0" applyAlignment="0" applyProtection="0">
      <alignment vertical="center"/>
    </xf>
    <xf numFmtId="0" fontId="43" fillId="9" borderId="23" applyNumberFormat="0" applyAlignment="0" applyProtection="0">
      <alignment vertical="center"/>
    </xf>
    <xf numFmtId="0" fontId="43" fillId="9" borderId="23" applyNumberFormat="0" applyAlignment="0" applyProtection="0">
      <alignment vertical="center"/>
    </xf>
    <xf numFmtId="0" fontId="43" fillId="9" borderId="23" applyNumberFormat="0" applyAlignment="0" applyProtection="0">
      <alignment vertical="center"/>
    </xf>
    <xf numFmtId="0" fontId="43" fillId="9" borderId="23" applyNumberFormat="0" applyAlignment="0" applyProtection="0">
      <alignment vertical="center"/>
    </xf>
    <xf numFmtId="0" fontId="43" fillId="9" borderId="23" applyNumberFormat="0" applyAlignment="0" applyProtection="0">
      <alignment vertical="center"/>
    </xf>
    <xf numFmtId="0" fontId="43" fillId="9" borderId="23" applyNumberFormat="0" applyAlignment="0" applyProtection="0">
      <alignment vertical="center"/>
    </xf>
    <xf numFmtId="0" fontId="43" fillId="9" borderId="23" applyNumberFormat="0" applyAlignment="0" applyProtection="0">
      <alignment vertical="center"/>
    </xf>
    <xf numFmtId="0" fontId="43" fillId="9" borderId="23" applyNumberFormat="0" applyAlignment="0" applyProtection="0">
      <alignment vertical="center"/>
    </xf>
    <xf numFmtId="0" fontId="43" fillId="9" borderId="23" applyNumberFormat="0" applyAlignment="0" applyProtection="0">
      <alignment vertical="center"/>
    </xf>
    <xf numFmtId="0" fontId="43" fillId="9" borderId="23" applyNumberFormat="0" applyAlignment="0" applyProtection="0">
      <alignment vertical="center"/>
    </xf>
    <xf numFmtId="0" fontId="43" fillId="9" borderId="23" applyNumberFormat="0" applyAlignment="0" applyProtection="0">
      <alignment vertical="center"/>
    </xf>
    <xf numFmtId="0" fontId="43" fillId="9" borderId="23" applyNumberFormat="0" applyAlignment="0" applyProtection="0">
      <alignment vertical="center"/>
    </xf>
    <xf numFmtId="0" fontId="43" fillId="9" borderId="23" applyNumberFormat="0" applyAlignment="0" applyProtection="0">
      <alignment vertical="center"/>
    </xf>
    <xf numFmtId="0" fontId="43" fillId="9" borderId="23" applyNumberFormat="0" applyAlignment="0" applyProtection="0">
      <alignment vertical="center"/>
    </xf>
    <xf numFmtId="0" fontId="43" fillId="9" borderId="23" applyNumberFormat="0" applyAlignment="0" applyProtection="0">
      <alignment vertical="center"/>
    </xf>
    <xf numFmtId="0" fontId="43" fillId="9" borderId="23" applyNumberFormat="0" applyAlignment="0" applyProtection="0">
      <alignment vertical="center"/>
    </xf>
    <xf numFmtId="0" fontId="43" fillId="9" borderId="23" applyNumberFormat="0" applyAlignment="0" applyProtection="0">
      <alignment vertical="center"/>
    </xf>
    <xf numFmtId="0" fontId="43" fillId="9" borderId="23" applyNumberFormat="0" applyAlignment="0" applyProtection="0">
      <alignment vertical="center"/>
    </xf>
    <xf numFmtId="0" fontId="43" fillId="9" borderId="23" applyNumberFormat="0" applyAlignment="0" applyProtection="0">
      <alignment vertical="center"/>
    </xf>
    <xf numFmtId="0" fontId="43" fillId="9" borderId="23" applyNumberFormat="0" applyAlignment="0" applyProtection="0">
      <alignment vertical="center"/>
    </xf>
    <xf numFmtId="0" fontId="43" fillId="9" borderId="23" applyNumberFormat="0" applyAlignment="0" applyProtection="0">
      <alignment vertical="center"/>
    </xf>
    <xf numFmtId="0" fontId="43" fillId="9" borderId="23" applyNumberFormat="0" applyAlignment="0" applyProtection="0">
      <alignment vertical="center"/>
    </xf>
    <xf numFmtId="0" fontId="43" fillId="9" borderId="23" applyNumberFormat="0" applyAlignment="0" applyProtection="0">
      <alignment vertical="center"/>
    </xf>
    <xf numFmtId="0" fontId="43" fillId="9" borderId="23" applyNumberFormat="0" applyAlignment="0" applyProtection="0">
      <alignment vertical="center"/>
    </xf>
    <xf numFmtId="0" fontId="43" fillId="25" borderId="23" applyNumberFormat="0" applyAlignment="0" applyProtection="0">
      <alignment vertical="center"/>
    </xf>
    <xf numFmtId="0" fontId="43" fillId="9" borderId="23" applyNumberFormat="0" applyAlignment="0" applyProtection="0">
      <alignment vertical="center"/>
    </xf>
    <xf numFmtId="0" fontId="43" fillId="9" borderId="23" applyNumberFormat="0" applyAlignment="0" applyProtection="0">
      <alignment vertical="center"/>
    </xf>
    <xf numFmtId="0" fontId="43" fillId="9" borderId="23" applyNumberFormat="0" applyAlignment="0" applyProtection="0">
      <alignment vertical="center"/>
    </xf>
    <xf numFmtId="0" fontId="43" fillId="9" borderId="23" applyNumberFormat="0" applyAlignment="0" applyProtection="0">
      <alignment vertical="center"/>
    </xf>
    <xf numFmtId="0" fontId="43" fillId="9" borderId="23" applyNumberFormat="0" applyAlignment="0" applyProtection="0">
      <alignment vertical="center"/>
    </xf>
    <xf numFmtId="0" fontId="43" fillId="9" borderId="23" applyNumberFormat="0" applyAlignment="0" applyProtection="0">
      <alignment vertical="center"/>
    </xf>
    <xf numFmtId="0" fontId="43" fillId="9" borderId="23" applyNumberFormat="0" applyAlignment="0" applyProtection="0">
      <alignment vertical="center"/>
    </xf>
    <xf numFmtId="0" fontId="43" fillId="9" borderId="23" applyNumberFormat="0" applyAlignment="0" applyProtection="0">
      <alignment vertical="center"/>
    </xf>
    <xf numFmtId="0" fontId="43" fillId="9" borderId="23" applyNumberFormat="0" applyAlignment="0" applyProtection="0">
      <alignment vertical="center"/>
    </xf>
    <xf numFmtId="0" fontId="43" fillId="9" borderId="23" applyNumberFormat="0" applyAlignment="0" applyProtection="0">
      <alignment vertical="center"/>
    </xf>
    <xf numFmtId="0" fontId="43" fillId="9" borderId="23" applyNumberFormat="0" applyAlignment="0" applyProtection="0">
      <alignment vertical="center"/>
    </xf>
    <xf numFmtId="0" fontId="43" fillId="9" borderId="23" applyNumberFormat="0" applyAlignment="0" applyProtection="0">
      <alignment vertical="center"/>
    </xf>
    <xf numFmtId="0" fontId="43" fillId="9" borderId="23" applyNumberFormat="0" applyAlignment="0" applyProtection="0">
      <alignment vertical="center"/>
    </xf>
    <xf numFmtId="0" fontId="43" fillId="9" borderId="23" applyNumberFormat="0" applyAlignment="0" applyProtection="0">
      <alignment vertical="center"/>
    </xf>
    <xf numFmtId="0" fontId="43" fillId="9" borderId="23" applyNumberFormat="0" applyAlignment="0" applyProtection="0">
      <alignment vertical="center"/>
    </xf>
    <xf numFmtId="0" fontId="43" fillId="9" borderId="23" applyNumberFormat="0" applyAlignment="0" applyProtection="0">
      <alignment vertical="center"/>
    </xf>
    <xf numFmtId="0" fontId="43" fillId="9" borderId="23" applyNumberFormat="0" applyAlignment="0" applyProtection="0">
      <alignment vertical="center"/>
    </xf>
    <xf numFmtId="0" fontId="43" fillId="9" borderId="23" applyNumberFormat="0" applyAlignment="0" applyProtection="0">
      <alignment vertical="center"/>
    </xf>
    <xf numFmtId="0" fontId="43" fillId="9" borderId="23" applyNumberFormat="0" applyAlignment="0" applyProtection="0">
      <alignment vertical="center"/>
    </xf>
    <xf numFmtId="0" fontId="43" fillId="9" borderId="23" applyNumberFormat="0" applyAlignment="0" applyProtection="0">
      <alignment vertical="center"/>
    </xf>
    <xf numFmtId="0" fontId="43" fillId="9" borderId="23" applyNumberFormat="0" applyAlignment="0" applyProtection="0">
      <alignment vertical="center"/>
    </xf>
    <xf numFmtId="0" fontId="43" fillId="9" borderId="23" applyNumberFormat="0" applyAlignment="0" applyProtection="0">
      <alignment vertical="center"/>
    </xf>
    <xf numFmtId="0" fontId="43" fillId="9" borderId="23" applyNumberFormat="0" applyAlignment="0" applyProtection="0">
      <alignment vertical="center"/>
    </xf>
    <xf numFmtId="0" fontId="43" fillId="9" borderId="23" applyNumberFormat="0" applyAlignment="0" applyProtection="0">
      <alignment vertical="center"/>
    </xf>
    <xf numFmtId="0" fontId="43" fillId="9" borderId="23" applyNumberFormat="0" applyAlignment="0" applyProtection="0">
      <alignment vertical="center"/>
    </xf>
    <xf numFmtId="0" fontId="43" fillId="9" borderId="23" applyNumberFormat="0" applyAlignment="0" applyProtection="0">
      <alignment vertical="center"/>
    </xf>
    <xf numFmtId="0" fontId="43" fillId="9" borderId="23" applyNumberFormat="0" applyAlignment="0" applyProtection="0">
      <alignment vertical="center"/>
    </xf>
    <xf numFmtId="0" fontId="43" fillId="9" borderId="23" applyNumberFormat="0" applyAlignment="0" applyProtection="0">
      <alignment vertical="center"/>
    </xf>
    <xf numFmtId="0" fontId="43" fillId="9" borderId="23" applyNumberFormat="0" applyAlignment="0" applyProtection="0">
      <alignment vertical="center"/>
    </xf>
    <xf numFmtId="0" fontId="43" fillId="9" borderId="23" applyNumberFormat="0" applyAlignment="0" applyProtection="0">
      <alignment vertical="center"/>
    </xf>
    <xf numFmtId="0" fontId="43" fillId="9" borderId="23" applyNumberFormat="0" applyAlignment="0" applyProtection="0">
      <alignment vertical="center"/>
    </xf>
    <xf numFmtId="0" fontId="43" fillId="9" borderId="23" applyNumberFormat="0" applyAlignment="0" applyProtection="0">
      <alignment vertical="center"/>
    </xf>
    <xf numFmtId="0" fontId="43" fillId="9" borderId="23" applyNumberFormat="0" applyAlignment="0" applyProtection="0">
      <alignment vertical="center"/>
    </xf>
    <xf numFmtId="0" fontId="43" fillId="9" borderId="23" applyNumberFormat="0" applyAlignment="0" applyProtection="0">
      <alignment vertical="center"/>
    </xf>
    <xf numFmtId="0" fontId="43" fillId="9" borderId="23" applyNumberFormat="0" applyAlignment="0" applyProtection="0">
      <alignment vertical="center"/>
    </xf>
    <xf numFmtId="0" fontId="220" fillId="69" borderId="196" applyNumberFormat="0" applyAlignment="0" applyProtection="0">
      <alignment vertical="center"/>
    </xf>
    <xf numFmtId="0" fontId="220" fillId="69" borderId="196" applyNumberFormat="0" applyAlignment="0" applyProtection="0">
      <alignment vertical="center"/>
    </xf>
    <xf numFmtId="0" fontId="220" fillId="69" borderId="196" applyNumberFormat="0" applyAlignment="0" applyProtection="0">
      <alignment vertical="center"/>
    </xf>
    <xf numFmtId="0" fontId="220" fillId="69" borderId="196" applyNumberFormat="0" applyAlignment="0" applyProtection="0">
      <alignment vertical="center"/>
    </xf>
    <xf numFmtId="0" fontId="220" fillId="69" borderId="196" applyNumberFormat="0" applyAlignment="0" applyProtection="0">
      <alignment vertical="center"/>
    </xf>
    <xf numFmtId="0" fontId="220" fillId="69" borderId="196" applyNumberFormat="0" applyAlignment="0" applyProtection="0">
      <alignment vertical="center"/>
    </xf>
    <xf numFmtId="0" fontId="220" fillId="69" borderId="196" applyNumberFormat="0" applyAlignment="0" applyProtection="0">
      <alignment vertical="center"/>
    </xf>
    <xf numFmtId="0" fontId="220" fillId="69" borderId="196" applyNumberFormat="0" applyAlignment="0" applyProtection="0">
      <alignment vertical="center"/>
    </xf>
    <xf numFmtId="0" fontId="220" fillId="69" borderId="196" applyNumberFormat="0" applyAlignment="0" applyProtection="0">
      <alignment vertical="center"/>
    </xf>
    <xf numFmtId="0" fontId="220" fillId="69" borderId="196" applyNumberFormat="0" applyAlignment="0" applyProtection="0">
      <alignment vertical="center"/>
    </xf>
    <xf numFmtId="0" fontId="43" fillId="9" borderId="23" applyNumberFormat="0" applyAlignment="0" applyProtection="0">
      <alignment vertical="center"/>
    </xf>
    <xf numFmtId="0" fontId="220" fillId="69" borderId="196" applyNumberFormat="0" applyAlignment="0" applyProtection="0">
      <alignment vertical="center"/>
    </xf>
    <xf numFmtId="0" fontId="220" fillId="69" borderId="196" applyNumberFormat="0" applyAlignment="0" applyProtection="0">
      <alignment vertical="center"/>
    </xf>
    <xf numFmtId="0" fontId="220" fillId="69" borderId="196" applyNumberFormat="0" applyAlignment="0" applyProtection="0">
      <alignment vertical="center"/>
    </xf>
    <xf numFmtId="0" fontId="220" fillId="69" borderId="196" applyNumberFormat="0" applyAlignment="0" applyProtection="0">
      <alignment vertical="center"/>
    </xf>
    <xf numFmtId="0" fontId="220" fillId="69" borderId="196" applyNumberFormat="0" applyAlignment="0" applyProtection="0">
      <alignment vertical="center"/>
    </xf>
    <xf numFmtId="0" fontId="220" fillId="69" borderId="196" applyNumberFormat="0" applyAlignment="0" applyProtection="0">
      <alignment vertical="center"/>
    </xf>
    <xf numFmtId="0" fontId="220" fillId="69" borderId="196" applyNumberFormat="0" applyAlignment="0" applyProtection="0">
      <alignment vertical="center"/>
    </xf>
    <xf numFmtId="0" fontId="220" fillId="69" borderId="196" applyNumberFormat="0" applyAlignment="0" applyProtection="0">
      <alignment vertical="center"/>
    </xf>
    <xf numFmtId="0" fontId="220" fillId="69" borderId="196" applyNumberFormat="0" applyAlignment="0" applyProtection="0">
      <alignment vertical="center"/>
    </xf>
    <xf numFmtId="0" fontId="43" fillId="9" borderId="23" applyNumberFormat="0" applyAlignment="0" applyProtection="0">
      <alignment vertical="center"/>
    </xf>
    <xf numFmtId="0" fontId="43" fillId="9" borderId="23" applyNumberFormat="0" applyAlignment="0" applyProtection="0">
      <alignment vertical="center"/>
    </xf>
    <xf numFmtId="0" fontId="220" fillId="69" borderId="196" applyNumberFormat="0" applyAlignment="0" applyProtection="0">
      <alignment vertical="center"/>
    </xf>
    <xf numFmtId="0" fontId="43" fillId="9" borderId="23" applyNumberFormat="0" applyAlignment="0" applyProtection="0">
      <alignment vertical="center"/>
    </xf>
    <xf numFmtId="0" fontId="220" fillId="69" borderId="196" applyNumberFormat="0" applyAlignment="0" applyProtection="0">
      <alignment vertical="center"/>
    </xf>
    <xf numFmtId="0" fontId="220" fillId="69" borderId="196" applyNumberFormat="0" applyAlignment="0" applyProtection="0">
      <alignment vertical="center"/>
    </xf>
    <xf numFmtId="0" fontId="220" fillId="69" borderId="196" applyNumberFormat="0" applyAlignment="0" applyProtection="0">
      <alignment vertical="center"/>
    </xf>
    <xf numFmtId="0" fontId="194" fillId="0" borderId="29">
      <alignment horizontal="center" vertical="center"/>
    </xf>
    <xf numFmtId="0" fontId="194" fillId="0" borderId="29">
      <alignment horizontal="center" vertical="center"/>
    </xf>
    <xf numFmtId="0" fontId="221" fillId="0" borderId="29">
      <alignment horizontal="center" vertical="center"/>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186" fontId="113" fillId="0" borderId="0" applyFont="0" applyFill="0" applyBorder="0" applyAlignment="0" applyProtection="0"/>
    <xf numFmtId="204" fontId="15" fillId="0" borderId="0" applyNumberFormat="0" applyFont="0" applyFill="0" applyBorder="0" applyProtection="0">
      <alignment vertical="center"/>
    </xf>
    <xf numFmtId="204" fontId="4" fillId="0" borderId="0"/>
    <xf numFmtId="238" fontId="19" fillId="0" borderId="0" applyFont="0" applyFill="0" applyBorder="0" applyAlignment="0" applyProtection="0"/>
    <xf numFmtId="239" fontId="19" fillId="0" borderId="0" applyFont="0" applyFill="0" applyBorder="0" applyAlignment="0" applyProtection="0"/>
    <xf numFmtId="240" fontId="19" fillId="0" borderId="0" applyFont="0" applyFill="0" applyBorder="0" applyAlignment="0" applyProtection="0"/>
    <xf numFmtId="241" fontId="19" fillId="0" borderId="0" applyFont="0" applyFill="0" applyBorder="0" applyAlignment="0" applyProtection="0"/>
    <xf numFmtId="0" fontId="15" fillId="0" borderId="0" applyFont="0" applyFill="0" applyBorder="0" applyAlignment="0" applyProtection="0"/>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42" fontId="4" fillId="0" borderId="0" applyFont="0" applyFill="0" applyBorder="0" applyAlignment="0" applyProtection="0">
      <alignment vertical="center"/>
    </xf>
    <xf numFmtId="42" fontId="4" fillId="0" borderId="0" applyFont="0" applyFill="0" applyBorder="0" applyAlignment="0" applyProtection="0">
      <alignment vertical="center"/>
    </xf>
    <xf numFmtId="242" fontId="184" fillId="0" borderId="0">
      <protection locked="0"/>
    </xf>
    <xf numFmtId="242" fontId="184" fillId="0" borderId="0">
      <protection locked="0"/>
    </xf>
    <xf numFmtId="242" fontId="185" fillId="0" borderId="0">
      <protection locked="0"/>
    </xf>
    <xf numFmtId="0" fontId="4" fillId="0" borderId="0"/>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4" fillId="0" borderId="0">
      <protection locked="0"/>
    </xf>
    <xf numFmtId="0" fontId="70" fillId="0" borderId="0">
      <alignment vertical="center"/>
    </xf>
    <xf numFmtId="0" fontId="70" fillId="0" borderId="0">
      <alignment vertical="center"/>
    </xf>
    <xf numFmtId="0" fontId="89" fillId="0" borderId="0">
      <alignment vertical="center"/>
    </xf>
    <xf numFmtId="0" fontId="70" fillId="0" borderId="0"/>
    <xf numFmtId="0" fontId="70" fillId="0" borderId="0"/>
    <xf numFmtId="0" fontId="70" fillId="0" borderId="0"/>
    <xf numFmtId="0" fontId="70" fillId="0" borderId="0"/>
    <xf numFmtId="0" fontId="70" fillId="0" borderId="0"/>
    <xf numFmtId="0" fontId="70" fillId="0" borderId="0"/>
    <xf numFmtId="0" fontId="70" fillId="0" borderId="0"/>
    <xf numFmtId="0" fontId="70" fillId="0" borderId="0"/>
    <xf numFmtId="0" fontId="70" fillId="0" borderId="0"/>
    <xf numFmtId="0" fontId="70" fillId="0" borderId="0"/>
    <xf numFmtId="0" fontId="89" fillId="0" borderId="0">
      <alignment vertical="center"/>
    </xf>
    <xf numFmtId="0" fontId="89" fillId="0" borderId="0">
      <alignment vertical="center"/>
    </xf>
    <xf numFmtId="0" fontId="70" fillId="0" borderId="0"/>
    <xf numFmtId="0" fontId="70" fillId="0" borderId="0"/>
    <xf numFmtId="0" fontId="70" fillId="0" borderId="0"/>
    <xf numFmtId="0" fontId="70" fillId="0" borderId="0"/>
    <xf numFmtId="0" fontId="70" fillId="0" borderId="0"/>
    <xf numFmtId="0" fontId="70" fillId="0" borderId="0"/>
    <xf numFmtId="0" fontId="70" fillId="0" borderId="0"/>
    <xf numFmtId="0" fontId="70" fillId="0" borderId="0"/>
    <xf numFmtId="0" fontId="70" fillId="0" borderId="0"/>
    <xf numFmtId="0" fontId="70" fillId="0" borderId="0"/>
    <xf numFmtId="0" fontId="89" fillId="0" borderId="0">
      <alignment vertical="center"/>
    </xf>
    <xf numFmtId="0" fontId="70" fillId="0" borderId="0"/>
    <xf numFmtId="0" fontId="70" fillId="0" borderId="0"/>
    <xf numFmtId="0" fontId="70" fillId="0" borderId="0"/>
    <xf numFmtId="0" fontId="70" fillId="0" borderId="0"/>
    <xf numFmtId="0" fontId="70" fillId="0" borderId="0"/>
    <xf numFmtId="0" fontId="70" fillId="0" borderId="0"/>
    <xf numFmtId="0" fontId="70" fillId="0" borderId="0"/>
    <xf numFmtId="0" fontId="70" fillId="0" borderId="0"/>
    <xf numFmtId="0" fontId="70" fillId="0" borderId="0"/>
    <xf numFmtId="0" fontId="70" fillId="0" borderId="0"/>
    <xf numFmtId="0" fontId="70" fillId="0" borderId="0"/>
    <xf numFmtId="0" fontId="70" fillId="0" borderId="0"/>
    <xf numFmtId="0" fontId="70" fillId="0" borderId="0"/>
    <xf numFmtId="0" fontId="70" fillId="0" borderId="0"/>
    <xf numFmtId="0" fontId="70" fillId="0" borderId="0"/>
    <xf numFmtId="0" fontId="70" fillId="0" borderId="0"/>
    <xf numFmtId="0" fontId="70" fillId="0" borderId="0"/>
    <xf numFmtId="0" fontId="70" fillId="0" borderId="0"/>
    <xf numFmtId="0" fontId="70" fillId="0" borderId="0"/>
    <xf numFmtId="0" fontId="70" fillId="0" borderId="0"/>
    <xf numFmtId="0" fontId="89" fillId="0" borderId="0">
      <alignment vertical="center"/>
    </xf>
    <xf numFmtId="0" fontId="70" fillId="0" borderId="0"/>
    <xf numFmtId="0" fontId="70" fillId="0" borderId="0"/>
    <xf numFmtId="0" fontId="70" fillId="0" borderId="0"/>
    <xf numFmtId="0" fontId="70" fillId="0" borderId="0"/>
    <xf numFmtId="0" fontId="70" fillId="0" borderId="0"/>
    <xf numFmtId="0" fontId="70" fillId="0" borderId="0"/>
    <xf numFmtId="0" fontId="70" fillId="0" borderId="0"/>
    <xf numFmtId="0" fontId="70" fillId="0" borderId="0"/>
    <xf numFmtId="0" fontId="70" fillId="0" borderId="0"/>
    <xf numFmtId="0" fontId="70" fillId="0" borderId="0"/>
    <xf numFmtId="0" fontId="70" fillId="0" borderId="0"/>
    <xf numFmtId="0" fontId="89" fillId="0" borderId="0">
      <alignment vertical="center"/>
    </xf>
    <xf numFmtId="0" fontId="4" fillId="0" borderId="0">
      <alignment vertical="center"/>
    </xf>
    <xf numFmtId="0" fontId="70" fillId="0" borderId="0"/>
    <xf numFmtId="0" fontId="70" fillId="0" borderId="0"/>
    <xf numFmtId="0" fontId="70" fillId="0" borderId="0"/>
    <xf numFmtId="0" fontId="70" fillId="0" borderId="0"/>
    <xf numFmtId="0" fontId="70" fillId="0" borderId="0"/>
    <xf numFmtId="0" fontId="70" fillId="0" borderId="0"/>
    <xf numFmtId="0" fontId="70" fillId="0" borderId="0"/>
    <xf numFmtId="0" fontId="70" fillId="0" borderId="0"/>
    <xf numFmtId="0" fontId="70" fillId="0" borderId="0"/>
    <xf numFmtId="0" fontId="70" fillId="0" borderId="0"/>
    <xf numFmtId="0" fontId="70" fillId="0" borderId="0"/>
    <xf numFmtId="0" fontId="89" fillId="0" borderId="0">
      <alignment vertical="center"/>
    </xf>
    <xf numFmtId="0" fontId="4" fillId="0" borderId="0">
      <alignment vertical="center"/>
    </xf>
    <xf numFmtId="0" fontId="70" fillId="0" borderId="0"/>
    <xf numFmtId="0" fontId="89" fillId="0" borderId="0">
      <alignment vertical="center"/>
    </xf>
    <xf numFmtId="0" fontId="4" fillId="0" borderId="0">
      <alignment vertical="center"/>
    </xf>
    <xf numFmtId="0" fontId="70" fillId="0" borderId="0"/>
    <xf numFmtId="0" fontId="89" fillId="0" borderId="0">
      <alignment vertical="center"/>
    </xf>
    <xf numFmtId="0" fontId="4" fillId="0" borderId="0">
      <alignment vertical="center"/>
    </xf>
    <xf numFmtId="0" fontId="70" fillId="0" borderId="0"/>
    <xf numFmtId="0" fontId="89" fillId="0" borderId="0">
      <alignment vertical="center"/>
    </xf>
    <xf numFmtId="0" fontId="4" fillId="0" borderId="0"/>
    <xf numFmtId="0" fontId="70" fillId="0" borderId="0">
      <alignment vertical="center"/>
    </xf>
    <xf numFmtId="0" fontId="4" fillId="0" borderId="0">
      <alignment vertical="center"/>
    </xf>
    <xf numFmtId="0" fontId="70" fillId="0" borderId="0">
      <alignment vertical="center"/>
    </xf>
    <xf numFmtId="0" fontId="14" fillId="0" borderId="0">
      <alignment vertical="center"/>
    </xf>
    <xf numFmtId="0" fontId="70" fillId="0" borderId="0">
      <alignment vertical="center"/>
    </xf>
    <xf numFmtId="0" fontId="15" fillId="0" borderId="0"/>
    <xf numFmtId="0" fontId="70"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70" fillId="0" borderId="0">
      <alignment vertical="center"/>
    </xf>
    <xf numFmtId="0" fontId="70" fillId="0" borderId="0"/>
    <xf numFmtId="0" fontId="89" fillId="0" borderId="0">
      <alignment vertical="center"/>
    </xf>
    <xf numFmtId="0" fontId="4" fillId="0" borderId="0"/>
    <xf numFmtId="0" fontId="70" fillId="0" borderId="0"/>
    <xf numFmtId="0" fontId="89" fillId="0" borderId="0">
      <alignment vertical="center"/>
    </xf>
    <xf numFmtId="0" fontId="4" fillId="0" borderId="0"/>
    <xf numFmtId="0" fontId="70" fillId="0" borderId="0"/>
    <xf numFmtId="0" fontId="89" fillId="0" borderId="0">
      <alignment vertical="center"/>
    </xf>
    <xf numFmtId="0" fontId="15" fillId="0" borderId="0"/>
    <xf numFmtId="0" fontId="70" fillId="0" borderId="0"/>
    <xf numFmtId="0" fontId="3" fillId="0" borderId="0">
      <alignment vertical="center"/>
    </xf>
    <xf numFmtId="0" fontId="89" fillId="0" borderId="0">
      <alignment vertical="center"/>
    </xf>
    <xf numFmtId="0" fontId="3" fillId="0" borderId="0">
      <alignment vertical="center"/>
    </xf>
    <xf numFmtId="0" fontId="70" fillId="0" borderId="0"/>
    <xf numFmtId="0" fontId="3" fillId="0" borderId="0">
      <alignment vertical="center"/>
    </xf>
    <xf numFmtId="0" fontId="89" fillId="0" borderId="0">
      <alignment vertical="center"/>
    </xf>
    <xf numFmtId="0" fontId="3" fillId="0" borderId="0">
      <alignment vertical="center"/>
    </xf>
    <xf numFmtId="0" fontId="70" fillId="0" borderId="0"/>
    <xf numFmtId="0" fontId="3" fillId="0" borderId="0">
      <alignment vertical="center"/>
    </xf>
    <xf numFmtId="0" fontId="89" fillId="0" borderId="0">
      <alignment vertical="center"/>
    </xf>
    <xf numFmtId="0" fontId="3" fillId="0" borderId="0">
      <alignment vertical="center"/>
    </xf>
    <xf numFmtId="0" fontId="70" fillId="0" borderId="0"/>
    <xf numFmtId="0" fontId="89" fillId="0" borderId="0">
      <alignment vertical="center"/>
    </xf>
    <xf numFmtId="0" fontId="70" fillId="0" borderId="0"/>
    <xf numFmtId="0" fontId="89" fillId="0" borderId="0">
      <alignment vertical="center"/>
    </xf>
    <xf numFmtId="0" fontId="70" fillId="0" borderId="0"/>
    <xf numFmtId="0" fontId="89" fillId="0" borderId="0">
      <alignment vertical="center"/>
    </xf>
    <xf numFmtId="0" fontId="70" fillId="0" borderId="0"/>
    <xf numFmtId="0" fontId="89" fillId="0" borderId="0">
      <alignment vertical="center"/>
    </xf>
    <xf numFmtId="0" fontId="70" fillId="0" borderId="0">
      <alignment vertical="center"/>
    </xf>
    <xf numFmtId="0" fontId="27" fillId="0" borderId="0">
      <alignment vertical="center"/>
    </xf>
    <xf numFmtId="0" fontId="70" fillId="0" borderId="0">
      <alignment vertical="center"/>
    </xf>
    <xf numFmtId="0" fontId="70"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70"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14" fillId="0" borderId="0">
      <alignment vertical="center"/>
    </xf>
    <xf numFmtId="0" fontId="89"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15" fillId="0" borderId="0"/>
    <xf numFmtId="0" fontId="3" fillId="0" borderId="0">
      <alignment vertical="center"/>
    </xf>
    <xf numFmtId="0" fontId="70" fillId="0" borderId="0"/>
    <xf numFmtId="0" fontId="89" fillId="0" borderId="0">
      <alignment vertical="center"/>
    </xf>
    <xf numFmtId="0" fontId="70" fillId="0" borderId="0"/>
    <xf numFmtId="0" fontId="89" fillId="0" borderId="0">
      <alignment vertical="center"/>
    </xf>
    <xf numFmtId="0" fontId="70" fillId="0" borderId="0"/>
    <xf numFmtId="0" fontId="89" fillId="0" borderId="0">
      <alignment vertical="center"/>
    </xf>
    <xf numFmtId="0" fontId="70" fillId="0" borderId="0"/>
    <xf numFmtId="0" fontId="89" fillId="0" borderId="0">
      <alignment vertical="center"/>
    </xf>
    <xf numFmtId="0" fontId="70" fillId="0" borderId="0"/>
    <xf numFmtId="0" fontId="89" fillId="0" borderId="0">
      <alignment vertical="center"/>
    </xf>
    <xf numFmtId="0" fontId="70" fillId="0" borderId="0"/>
    <xf numFmtId="0" fontId="89" fillId="0" borderId="0">
      <alignment vertical="center"/>
    </xf>
    <xf numFmtId="0" fontId="70" fillId="0" borderId="0"/>
    <xf numFmtId="0" fontId="89" fillId="0" borderId="0">
      <alignment vertical="center"/>
    </xf>
    <xf numFmtId="0" fontId="70" fillId="0" borderId="0"/>
    <xf numFmtId="0" fontId="89" fillId="0" borderId="0">
      <alignment vertical="center"/>
    </xf>
    <xf numFmtId="0" fontId="70" fillId="0" borderId="0"/>
    <xf numFmtId="0" fontId="89" fillId="0" borderId="0">
      <alignment vertical="center"/>
    </xf>
    <xf numFmtId="0" fontId="70" fillId="0" borderId="0"/>
    <xf numFmtId="0" fontId="89" fillId="0" borderId="0">
      <alignment vertical="center"/>
    </xf>
    <xf numFmtId="0" fontId="70"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70"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70"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70" fillId="0" borderId="0">
      <alignment vertical="center"/>
    </xf>
    <xf numFmtId="0" fontId="15" fillId="0" borderId="0"/>
    <xf numFmtId="0" fontId="3" fillId="0" borderId="0">
      <alignment vertical="center"/>
    </xf>
    <xf numFmtId="0" fontId="3" fillId="0" borderId="0">
      <alignment vertical="center"/>
    </xf>
    <xf numFmtId="0" fontId="4" fillId="0" borderId="0"/>
    <xf numFmtId="0" fontId="4" fillId="0" borderId="0">
      <alignment vertical="center"/>
    </xf>
    <xf numFmtId="0" fontId="27" fillId="0" borderId="0">
      <alignment vertical="center"/>
    </xf>
    <xf numFmtId="0" fontId="70" fillId="0" borderId="0"/>
    <xf numFmtId="0" fontId="89" fillId="0" borderId="0">
      <alignment vertical="center"/>
    </xf>
    <xf numFmtId="0" fontId="70" fillId="0" borderId="0"/>
    <xf numFmtId="0" fontId="89" fillId="0" borderId="0">
      <alignment vertical="center"/>
    </xf>
    <xf numFmtId="0" fontId="70" fillId="0" borderId="0"/>
    <xf numFmtId="0" fontId="89" fillId="0" borderId="0">
      <alignment vertical="center"/>
    </xf>
    <xf numFmtId="0" fontId="70" fillId="0" borderId="0"/>
    <xf numFmtId="0" fontId="89" fillId="0" borderId="0">
      <alignment vertical="center"/>
    </xf>
    <xf numFmtId="0" fontId="70" fillId="0" borderId="0"/>
    <xf numFmtId="0" fontId="89" fillId="0" borderId="0">
      <alignment vertical="center"/>
    </xf>
    <xf numFmtId="0" fontId="70" fillId="0" borderId="0"/>
    <xf numFmtId="0" fontId="89" fillId="0" borderId="0">
      <alignment vertical="center"/>
    </xf>
    <xf numFmtId="0" fontId="70" fillId="0" borderId="0"/>
    <xf numFmtId="0" fontId="89" fillId="0" borderId="0">
      <alignment vertical="center"/>
    </xf>
    <xf numFmtId="0" fontId="70" fillId="0" borderId="0"/>
    <xf numFmtId="0" fontId="89" fillId="0" borderId="0">
      <alignment vertical="center"/>
    </xf>
    <xf numFmtId="0" fontId="3" fillId="0" borderId="0">
      <alignment vertical="center"/>
    </xf>
    <xf numFmtId="0" fontId="70" fillId="0" borderId="0"/>
    <xf numFmtId="0" fontId="3" fillId="0" borderId="0">
      <alignment vertical="center"/>
    </xf>
    <xf numFmtId="0" fontId="70" fillId="0" borderId="0"/>
    <xf numFmtId="0" fontId="3" fillId="0" borderId="0">
      <alignment vertical="center"/>
    </xf>
    <xf numFmtId="0" fontId="70" fillId="0" borderId="0">
      <alignment vertical="center"/>
    </xf>
    <xf numFmtId="0" fontId="3" fillId="0" borderId="0">
      <alignment vertical="center"/>
    </xf>
    <xf numFmtId="0" fontId="3" fillId="0" borderId="0">
      <alignment vertical="center"/>
    </xf>
    <xf numFmtId="0" fontId="70" fillId="0" borderId="0">
      <alignment vertical="center"/>
    </xf>
    <xf numFmtId="0" fontId="3" fillId="0" borderId="0">
      <alignment vertical="center"/>
    </xf>
    <xf numFmtId="0" fontId="3" fillId="0" borderId="0">
      <alignment vertical="center"/>
    </xf>
    <xf numFmtId="0" fontId="3" fillId="0" borderId="0">
      <alignment vertical="center"/>
    </xf>
    <xf numFmtId="0" fontId="70" fillId="0" borderId="0"/>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70" fillId="0" borderId="0"/>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89" fillId="0" borderId="0">
      <alignment vertical="center"/>
    </xf>
    <xf numFmtId="0" fontId="70" fillId="0" borderId="0"/>
    <xf numFmtId="0" fontId="3" fillId="0" borderId="0">
      <alignment vertical="center"/>
    </xf>
    <xf numFmtId="0" fontId="70" fillId="0" borderId="0"/>
    <xf numFmtId="0" fontId="3" fillId="0" borderId="0">
      <alignment vertical="center"/>
    </xf>
    <xf numFmtId="0" fontId="70" fillId="0" borderId="0"/>
    <xf numFmtId="0" fontId="3" fillId="0" borderId="0">
      <alignment vertical="center"/>
    </xf>
    <xf numFmtId="0" fontId="70" fillId="0" borderId="0"/>
    <xf numFmtId="0" fontId="3" fillId="0" borderId="0">
      <alignment vertical="center"/>
    </xf>
    <xf numFmtId="0" fontId="70" fillId="0" borderId="0"/>
    <xf numFmtId="0" fontId="3" fillId="0" borderId="0">
      <alignment vertical="center"/>
    </xf>
    <xf numFmtId="0" fontId="70" fillId="0" borderId="0"/>
    <xf numFmtId="0" fontId="105" fillId="0" borderId="0">
      <alignment vertical="center"/>
    </xf>
    <xf numFmtId="0" fontId="70" fillId="0" borderId="0"/>
    <xf numFmtId="0" fontId="70" fillId="0" borderId="0"/>
    <xf numFmtId="0" fontId="70" fillId="0" borderId="0"/>
    <xf numFmtId="0" fontId="70" fillId="0" borderId="0"/>
    <xf numFmtId="0" fontId="70"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70"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89" fillId="0" borderId="0">
      <alignment vertical="center"/>
    </xf>
    <xf numFmtId="0" fontId="27" fillId="0" borderId="0">
      <alignment vertical="center"/>
    </xf>
    <xf numFmtId="0" fontId="70" fillId="0" borderId="0"/>
    <xf numFmtId="0" fontId="70" fillId="0" borderId="0"/>
    <xf numFmtId="0" fontId="70" fillId="0" borderId="0"/>
    <xf numFmtId="0" fontId="70" fillId="0" borderId="0"/>
    <xf numFmtId="0" fontId="70" fillId="0" borderId="0"/>
    <xf numFmtId="0" fontId="70" fillId="0" borderId="0"/>
    <xf numFmtId="0" fontId="70" fillId="0" borderId="0"/>
    <xf numFmtId="0" fontId="70" fillId="0" borderId="0"/>
    <xf numFmtId="0" fontId="70" fillId="0" borderId="0"/>
    <xf numFmtId="0" fontId="70" fillId="0" borderId="0"/>
    <xf numFmtId="0" fontId="70" fillId="0" borderId="0">
      <alignment vertical="center"/>
    </xf>
    <xf numFmtId="0" fontId="70" fillId="0" borderId="0">
      <alignment vertical="center"/>
    </xf>
    <xf numFmtId="0" fontId="70" fillId="0" borderId="0"/>
    <xf numFmtId="0" fontId="70" fillId="0" borderId="0"/>
    <xf numFmtId="0" fontId="70" fillId="0" borderId="0"/>
    <xf numFmtId="0" fontId="70" fillId="0" borderId="0"/>
    <xf numFmtId="0" fontId="70" fillId="0" borderId="0"/>
    <xf numFmtId="0" fontId="70" fillId="0" borderId="0"/>
    <xf numFmtId="0" fontId="70" fillId="0" borderId="0"/>
    <xf numFmtId="0" fontId="70" fillId="0" borderId="0"/>
    <xf numFmtId="0" fontId="70" fillId="0" borderId="0"/>
    <xf numFmtId="0" fontId="70" fillId="0" borderId="0"/>
    <xf numFmtId="0" fontId="89" fillId="0" borderId="0">
      <alignment vertical="center"/>
    </xf>
    <xf numFmtId="0" fontId="70" fillId="0" borderId="0"/>
    <xf numFmtId="0" fontId="70" fillId="0" borderId="0"/>
    <xf numFmtId="0" fontId="70" fillId="0" borderId="0"/>
    <xf numFmtId="0" fontId="70" fillId="0" borderId="0"/>
    <xf numFmtId="0" fontId="70" fillId="0" borderId="0"/>
    <xf numFmtId="0" fontId="70" fillId="0" borderId="0"/>
    <xf numFmtId="0" fontId="70" fillId="0" borderId="0"/>
    <xf numFmtId="0" fontId="70" fillId="0" borderId="0"/>
    <xf numFmtId="0" fontId="70" fillId="0" borderId="0"/>
    <xf numFmtId="0" fontId="70" fillId="0" borderId="0"/>
    <xf numFmtId="0" fontId="89" fillId="0" borderId="0">
      <alignment vertical="center"/>
    </xf>
    <xf numFmtId="0" fontId="70" fillId="0" borderId="0"/>
    <xf numFmtId="0" fontId="70" fillId="0" borderId="0"/>
    <xf numFmtId="0" fontId="70" fillId="0" borderId="0"/>
    <xf numFmtId="0" fontId="70" fillId="0" borderId="0"/>
    <xf numFmtId="0" fontId="70" fillId="0" borderId="0"/>
    <xf numFmtId="0" fontId="70" fillId="0" borderId="0"/>
    <xf numFmtId="0" fontId="70" fillId="0" borderId="0"/>
    <xf numFmtId="0" fontId="70" fillId="0" borderId="0"/>
    <xf numFmtId="0" fontId="70" fillId="0" borderId="0"/>
    <xf numFmtId="0" fontId="70" fillId="0" borderId="0"/>
    <xf numFmtId="0" fontId="107" fillId="0" borderId="24">
      <alignment vertical="center" wrapText="1"/>
    </xf>
    <xf numFmtId="0" fontId="107" fillId="0" borderId="24">
      <alignment vertical="center" wrapText="1"/>
    </xf>
    <xf numFmtId="0" fontId="222" fillId="0" borderId="0" applyNumberFormat="0" applyFill="0" applyBorder="0" applyAlignment="0" applyProtection="0">
      <alignment vertical="top"/>
      <protection locked="0"/>
    </xf>
    <xf numFmtId="0" fontId="184" fillId="0" borderId="8">
      <protection locked="0"/>
    </xf>
    <xf numFmtId="0" fontId="184" fillId="0" borderId="8">
      <protection locked="0"/>
    </xf>
    <xf numFmtId="0" fontId="185" fillId="0" borderId="8">
      <protection locked="0"/>
    </xf>
    <xf numFmtId="243" fontId="184" fillId="0" borderId="0">
      <protection locked="0"/>
    </xf>
    <xf numFmtId="243" fontId="184" fillId="0" borderId="0">
      <protection locked="0"/>
    </xf>
    <xf numFmtId="243" fontId="185" fillId="0" borderId="0">
      <protection locked="0"/>
    </xf>
    <xf numFmtId="244" fontId="184" fillId="0" borderId="0">
      <protection locked="0"/>
    </xf>
    <xf numFmtId="244" fontId="184" fillId="0" borderId="0">
      <protection locked="0"/>
    </xf>
    <xf numFmtId="244" fontId="185" fillId="0" borderId="0">
      <protection locked="0"/>
    </xf>
    <xf numFmtId="0" fontId="4" fillId="0" borderId="0">
      <alignment vertical="center"/>
    </xf>
    <xf numFmtId="43" fontId="4" fillId="0" borderId="0" applyFont="0" applyFill="0" applyBorder="0" applyAlignment="0" applyProtection="0">
      <alignment vertical="center"/>
    </xf>
    <xf numFmtId="0" fontId="301" fillId="66" borderId="0" applyNumberFormat="0" applyBorder="0" applyAlignment="0" applyProtection="0">
      <alignment vertical="center"/>
    </xf>
    <xf numFmtId="0" fontId="1" fillId="0" borderId="0">
      <alignment vertical="center"/>
    </xf>
  </cellStyleXfs>
  <cellXfs count="4065">
    <xf numFmtId="0" fontId="0" fillId="0" borderId="0" xfId="0">
      <alignment vertical="center"/>
    </xf>
    <xf numFmtId="0" fontId="7" fillId="0" borderId="0" xfId="0" applyFont="1">
      <alignment vertical="center"/>
    </xf>
    <xf numFmtId="0" fontId="7" fillId="0" borderId="0" xfId="0" applyFont="1" applyAlignment="1">
      <alignment horizontal="center" vertical="center"/>
    </xf>
    <xf numFmtId="0" fontId="9" fillId="0" borderId="0" xfId="408" applyFont="1" applyAlignment="1">
      <alignment horizontal="center" vertical="center"/>
    </xf>
    <xf numFmtId="0" fontId="4" fillId="0" borderId="0" xfId="408" applyFont="1">
      <alignment vertical="center"/>
    </xf>
    <xf numFmtId="0" fontId="6" fillId="0" borderId="0" xfId="408" applyFont="1">
      <alignment vertical="center"/>
    </xf>
    <xf numFmtId="0" fontId="6" fillId="0" borderId="0" xfId="408" applyFont="1" applyBorder="1">
      <alignment vertical="center"/>
    </xf>
    <xf numFmtId="0" fontId="6" fillId="0" borderId="0" xfId="408" applyFont="1" applyFill="1" applyBorder="1" applyAlignment="1">
      <alignment horizontal="center" vertical="center"/>
    </xf>
    <xf numFmtId="178" fontId="6" fillId="0" borderId="0" xfId="408" applyNumberFormat="1" applyFont="1" applyFill="1" applyBorder="1" applyAlignment="1">
      <alignment horizontal="center" vertical="center"/>
    </xf>
    <xf numFmtId="0" fontId="6" fillId="0" borderId="0" xfId="408" applyFont="1" applyFill="1" applyBorder="1">
      <alignment vertical="center"/>
    </xf>
    <xf numFmtId="183" fontId="6" fillId="0" borderId="0" xfId="408" applyNumberFormat="1" applyFont="1" applyFill="1" applyBorder="1" applyAlignment="1">
      <alignment horizontal="center" vertical="center"/>
    </xf>
    <xf numFmtId="181" fontId="6" fillId="0" borderId="0" xfId="408" applyNumberFormat="1" applyFont="1" applyFill="1" applyBorder="1" applyAlignment="1">
      <alignment horizontal="center" vertical="center"/>
    </xf>
    <xf numFmtId="0" fontId="10" fillId="0" borderId="0" xfId="0" applyFont="1">
      <alignment vertical="center"/>
    </xf>
    <xf numFmtId="182" fontId="9" fillId="0" borderId="0" xfId="408" applyNumberFormat="1" applyFont="1" applyAlignment="1">
      <alignment horizontal="center" vertical="center"/>
    </xf>
    <xf numFmtId="182" fontId="6" fillId="0" borderId="0" xfId="408" applyNumberFormat="1" applyFont="1" applyFill="1" applyBorder="1">
      <alignment vertical="center"/>
    </xf>
    <xf numFmtId="182" fontId="4" fillId="0" borderId="0" xfId="408" applyNumberFormat="1" applyFont="1">
      <alignment vertical="center"/>
    </xf>
    <xf numFmtId="0" fontId="4" fillId="0" borderId="0" xfId="408" applyFont="1" applyAlignment="1">
      <alignment horizontal="center" vertical="center"/>
    </xf>
    <xf numFmtId="49" fontId="11" fillId="0" borderId="0" xfId="0" applyNumberFormat="1" applyFont="1" applyBorder="1">
      <alignment vertical="center"/>
    </xf>
    <xf numFmtId="41" fontId="7" fillId="0" borderId="0" xfId="282" applyFont="1" applyFill="1" applyBorder="1">
      <alignment vertical="center"/>
    </xf>
    <xf numFmtId="0" fontId="7" fillId="0" borderId="0" xfId="0" applyFont="1" applyBorder="1" applyAlignment="1">
      <alignment horizontal="center" vertical="center"/>
    </xf>
    <xf numFmtId="41" fontId="8" fillId="29" borderId="0" xfId="282" applyFont="1" applyFill="1" applyBorder="1">
      <alignment vertical="center"/>
    </xf>
    <xf numFmtId="0" fontId="7" fillId="0" borderId="0" xfId="0" applyFont="1" applyBorder="1">
      <alignment vertical="center"/>
    </xf>
    <xf numFmtId="0" fontId="10" fillId="0" borderId="0" xfId="0" applyFont="1" applyBorder="1">
      <alignment vertical="center"/>
    </xf>
    <xf numFmtId="0" fontId="11" fillId="0" borderId="0" xfId="0" applyFont="1" applyBorder="1" applyAlignment="1">
      <alignment horizontal="left" vertical="center"/>
    </xf>
    <xf numFmtId="0" fontId="7" fillId="0" borderId="27" xfId="0" applyFont="1" applyBorder="1">
      <alignment vertical="center"/>
    </xf>
    <xf numFmtId="41" fontId="7" fillId="30" borderId="27" xfId="282" applyFont="1" applyFill="1" applyBorder="1">
      <alignment vertical="center"/>
    </xf>
    <xf numFmtId="177" fontId="8" fillId="31" borderId="27" xfId="282" applyNumberFormat="1" applyFont="1" applyFill="1" applyBorder="1">
      <alignment vertical="center"/>
    </xf>
    <xf numFmtId="0" fontId="7" fillId="0" borderId="30" xfId="0" applyFont="1" applyBorder="1" applyAlignment="1">
      <alignment horizontal="center" vertical="center"/>
    </xf>
    <xf numFmtId="0" fontId="7" fillId="0" borderId="31" xfId="0" applyFont="1" applyBorder="1" applyAlignment="1">
      <alignment horizontal="center" vertical="center"/>
    </xf>
    <xf numFmtId="41" fontId="7" fillId="0" borderId="0" xfId="0" applyNumberFormat="1" applyFont="1" applyAlignment="1">
      <alignment horizontal="center" vertical="center"/>
    </xf>
    <xf numFmtId="0" fontId="48" fillId="0" borderId="33" xfId="386" applyFont="1" applyBorder="1" applyAlignment="1">
      <alignment horizontal="center" vertical="center"/>
    </xf>
    <xf numFmtId="0" fontId="48" fillId="0" borderId="34" xfId="386" applyFont="1" applyBorder="1" applyAlignment="1">
      <alignment horizontal="center" vertical="center"/>
    </xf>
    <xf numFmtId="0" fontId="10" fillId="0" borderId="5" xfId="398" applyFont="1" applyBorder="1" applyAlignment="1">
      <alignment horizontal="center" vertical="center"/>
    </xf>
    <xf numFmtId="0" fontId="47" fillId="0" borderId="0" xfId="386" applyFont="1">
      <alignment vertical="center"/>
    </xf>
    <xf numFmtId="0" fontId="48" fillId="0" borderId="0" xfId="386" applyFont="1">
      <alignment vertical="center"/>
    </xf>
    <xf numFmtId="176" fontId="48" fillId="0" borderId="0" xfId="386" applyNumberFormat="1" applyFont="1" applyAlignment="1">
      <alignment horizontal="center" vertical="center"/>
    </xf>
    <xf numFmtId="0" fontId="48" fillId="0" borderId="35" xfId="386" applyFont="1" applyBorder="1" applyAlignment="1">
      <alignment horizontal="center" vertical="center"/>
    </xf>
    <xf numFmtId="0" fontId="47" fillId="0" borderId="0" xfId="386" applyFont="1" applyAlignment="1">
      <alignment horizontal="center" vertical="center"/>
    </xf>
    <xf numFmtId="0" fontId="48" fillId="0" borderId="28" xfId="386" applyFont="1" applyBorder="1" applyAlignment="1">
      <alignment vertical="center" shrinkToFit="1"/>
    </xf>
    <xf numFmtId="41" fontId="48" fillId="0" borderId="32" xfId="299" applyFont="1" applyBorder="1">
      <alignment vertical="center"/>
    </xf>
    <xf numFmtId="0" fontId="48" fillId="0" borderId="36" xfId="386" applyFont="1" applyBorder="1">
      <alignment vertical="center"/>
    </xf>
    <xf numFmtId="0" fontId="48" fillId="0" borderId="30" xfId="386" applyFont="1" applyBorder="1" applyAlignment="1">
      <alignment vertical="center" shrinkToFit="1"/>
    </xf>
    <xf numFmtId="41" fontId="48" fillId="0" borderId="30" xfId="299" applyFont="1" applyBorder="1">
      <alignment vertical="center"/>
    </xf>
    <xf numFmtId="0" fontId="48" fillId="0" borderId="37" xfId="386" applyFont="1" applyBorder="1">
      <alignment vertical="center"/>
    </xf>
    <xf numFmtId="0" fontId="48" fillId="0" borderId="33" xfId="386" applyFont="1" applyBorder="1" applyAlignment="1">
      <alignment horizontal="center" vertical="center" shrinkToFit="1"/>
    </xf>
    <xf numFmtId="41" fontId="48" fillId="0" borderId="33" xfId="299" applyFont="1" applyBorder="1">
      <alignment vertical="center"/>
    </xf>
    <xf numFmtId="0" fontId="48" fillId="0" borderId="38" xfId="386" applyFont="1" applyBorder="1">
      <alignment vertical="center"/>
    </xf>
    <xf numFmtId="0" fontId="48" fillId="0" borderId="32" xfId="386" applyFont="1" applyBorder="1" applyAlignment="1">
      <alignment vertical="center" shrinkToFit="1"/>
    </xf>
    <xf numFmtId="0" fontId="48" fillId="0" borderId="39" xfId="386" applyFont="1" applyBorder="1" applyAlignment="1">
      <alignment vertical="center" shrinkToFit="1"/>
    </xf>
    <xf numFmtId="177" fontId="48" fillId="0" borderId="40" xfId="299" applyNumberFormat="1" applyFont="1" applyBorder="1" applyAlignment="1">
      <alignment vertical="center" shrinkToFit="1"/>
    </xf>
    <xf numFmtId="0" fontId="48" fillId="0" borderId="41" xfId="386" applyFont="1" applyBorder="1">
      <alignment vertical="center"/>
    </xf>
    <xf numFmtId="0" fontId="48" fillId="0" borderId="42" xfId="386" applyFont="1" applyBorder="1">
      <alignment vertical="center"/>
    </xf>
    <xf numFmtId="0" fontId="48" fillId="0" borderId="43" xfId="386" applyFont="1" applyBorder="1" applyAlignment="1">
      <alignment vertical="center" shrinkToFit="1"/>
    </xf>
    <xf numFmtId="186" fontId="48" fillId="0" borderId="44" xfId="299" applyNumberFormat="1" applyFont="1" applyBorder="1" applyAlignment="1">
      <alignment vertical="center" shrinkToFit="1"/>
    </xf>
    <xf numFmtId="9" fontId="48" fillId="0" borderId="45" xfId="386" applyNumberFormat="1" applyFont="1" applyBorder="1">
      <alignment vertical="center"/>
    </xf>
    <xf numFmtId="0" fontId="48" fillId="0" borderId="31" xfId="386" applyFont="1" applyBorder="1" applyAlignment="1">
      <alignment horizontal="center" vertical="center" shrinkToFit="1"/>
    </xf>
    <xf numFmtId="41" fontId="48" fillId="0" borderId="31" xfId="299" applyFont="1" applyBorder="1">
      <alignment vertical="center"/>
    </xf>
    <xf numFmtId="0" fontId="48" fillId="0" borderId="46" xfId="386" applyFont="1" applyBorder="1" applyAlignment="1">
      <alignment vertical="center" shrinkToFit="1"/>
    </xf>
    <xf numFmtId="177" fontId="48" fillId="0" borderId="47" xfId="299" applyNumberFormat="1" applyFont="1" applyBorder="1" applyAlignment="1">
      <alignment vertical="center" shrinkToFit="1"/>
    </xf>
    <xf numFmtId="0" fontId="48" fillId="0" borderId="48" xfId="386" applyFont="1" applyBorder="1">
      <alignment vertical="center"/>
    </xf>
    <xf numFmtId="0" fontId="48" fillId="0" borderId="49" xfId="386" applyFont="1" applyBorder="1">
      <alignment vertical="center"/>
    </xf>
    <xf numFmtId="0" fontId="48" fillId="0" borderId="32" xfId="386" applyFont="1" applyBorder="1" applyAlignment="1">
      <alignment horizontal="left" vertical="center" shrinkToFit="1"/>
    </xf>
    <xf numFmtId="186" fontId="48" fillId="0" borderId="40" xfId="299" applyNumberFormat="1" applyFont="1" applyBorder="1" applyAlignment="1">
      <alignment vertical="center" shrinkToFit="1"/>
    </xf>
    <xf numFmtId="41" fontId="48" fillId="0" borderId="28" xfId="299" applyFont="1" applyBorder="1">
      <alignment vertical="center"/>
    </xf>
    <xf numFmtId="0" fontId="48" fillId="0" borderId="50" xfId="386" applyFont="1" applyBorder="1" applyAlignment="1">
      <alignment vertical="center" shrinkToFit="1"/>
    </xf>
    <xf numFmtId="186" fontId="48" fillId="0" borderId="51" xfId="299" applyNumberFormat="1" applyFont="1" applyBorder="1" applyAlignment="1">
      <alignment vertical="center" shrinkToFit="1"/>
    </xf>
    <xf numFmtId="0" fontId="48" fillId="0" borderId="52" xfId="386" applyFont="1" applyBorder="1">
      <alignment vertical="center"/>
    </xf>
    <xf numFmtId="0" fontId="48" fillId="0" borderId="45" xfId="386" applyFont="1" applyBorder="1">
      <alignment vertical="center"/>
    </xf>
    <xf numFmtId="0" fontId="48" fillId="0" borderId="30" xfId="386" applyFont="1" applyFill="1" applyBorder="1" applyAlignment="1">
      <alignment vertical="center" shrinkToFit="1"/>
    </xf>
    <xf numFmtId="0" fontId="45" fillId="0" borderId="37" xfId="386" applyFont="1" applyBorder="1" applyAlignment="1">
      <alignment horizontal="center" vertical="center" wrapText="1"/>
    </xf>
    <xf numFmtId="0" fontId="48" fillId="0" borderId="33" xfId="386" applyFont="1" applyFill="1" applyBorder="1" applyAlignment="1">
      <alignment vertical="center" shrinkToFit="1"/>
    </xf>
    <xf numFmtId="0" fontId="45" fillId="0" borderId="38" xfId="386" applyFont="1" applyBorder="1" applyAlignment="1">
      <alignment horizontal="center" vertical="center" wrapText="1"/>
    </xf>
    <xf numFmtId="0" fontId="48" fillId="0" borderId="53" xfId="386" applyFont="1" applyBorder="1" applyAlignment="1">
      <alignment horizontal="left" vertical="center" shrinkToFit="1"/>
    </xf>
    <xf numFmtId="186" fontId="48" fillId="0" borderId="54" xfId="299" applyNumberFormat="1" applyFont="1" applyBorder="1" applyAlignment="1">
      <alignment vertical="center" shrinkToFit="1"/>
    </xf>
    <xf numFmtId="0" fontId="48" fillId="0" borderId="55" xfId="386" applyFont="1" applyBorder="1">
      <alignment vertical="center"/>
    </xf>
    <xf numFmtId="0" fontId="48" fillId="0" borderId="30" xfId="386" applyFont="1" applyBorder="1" applyAlignment="1">
      <alignment horizontal="left" vertical="center" shrinkToFit="1"/>
    </xf>
    <xf numFmtId="0" fontId="48" fillId="0" borderId="53" xfId="386" applyFont="1" applyBorder="1" applyAlignment="1">
      <alignment vertical="center" shrinkToFit="1"/>
    </xf>
    <xf numFmtId="177" fontId="48" fillId="0" borderId="54" xfId="299" applyNumberFormat="1" applyFont="1" applyBorder="1" applyAlignment="1">
      <alignment vertical="center" shrinkToFit="1"/>
    </xf>
    <xf numFmtId="41" fontId="48" fillId="0" borderId="5" xfId="299" applyFont="1" applyBorder="1">
      <alignment vertical="center"/>
    </xf>
    <xf numFmtId="0" fontId="48" fillId="0" borderId="56" xfId="386" applyFont="1" applyBorder="1" applyAlignment="1">
      <alignment vertical="center" shrinkToFit="1"/>
    </xf>
    <xf numFmtId="177" fontId="48" fillId="0" borderId="3" xfId="299" applyNumberFormat="1" applyFont="1" applyBorder="1" applyAlignment="1">
      <alignment vertical="center" shrinkToFit="1"/>
    </xf>
    <xf numFmtId="0" fontId="48" fillId="0" borderId="57" xfId="386" applyFont="1" applyBorder="1">
      <alignment vertical="center"/>
    </xf>
    <xf numFmtId="0" fontId="48" fillId="0" borderId="58" xfId="386" applyFont="1" applyBorder="1">
      <alignment vertical="center"/>
    </xf>
    <xf numFmtId="186" fontId="48" fillId="0" borderId="3" xfId="299" applyNumberFormat="1" applyFont="1" applyBorder="1" applyAlignment="1">
      <alignment vertical="center" shrinkToFit="1"/>
    </xf>
    <xf numFmtId="0" fontId="48" fillId="0" borderId="57" xfId="386" applyFont="1" applyBorder="1" applyAlignment="1">
      <alignment vertical="center" shrinkToFit="1"/>
    </xf>
    <xf numFmtId="0" fontId="48" fillId="0" borderId="58" xfId="386" applyFont="1" applyBorder="1" applyAlignment="1">
      <alignment vertical="center" shrinkToFit="1"/>
    </xf>
    <xf numFmtId="41" fontId="48" fillId="0" borderId="3" xfId="299" applyFont="1" applyBorder="1" applyAlignment="1">
      <alignment vertical="center" shrinkToFit="1"/>
    </xf>
    <xf numFmtId="41" fontId="48" fillId="0" borderId="59" xfId="299" applyFont="1" applyBorder="1">
      <alignment vertical="center"/>
    </xf>
    <xf numFmtId="0" fontId="48" fillId="0" borderId="60" xfId="386" applyFont="1" applyBorder="1" applyAlignment="1">
      <alignment vertical="center" shrinkToFit="1"/>
    </xf>
    <xf numFmtId="177" fontId="48" fillId="0" borderId="61" xfId="299" applyNumberFormat="1" applyFont="1" applyBorder="1" applyAlignment="1">
      <alignment vertical="center" shrinkToFit="1"/>
    </xf>
    <xf numFmtId="0" fontId="48" fillId="0" borderId="62" xfId="386" applyFont="1" applyBorder="1">
      <alignment vertical="center"/>
    </xf>
    <xf numFmtId="0" fontId="48" fillId="0" borderId="63" xfId="386" applyFont="1" applyBorder="1">
      <alignment vertical="center"/>
    </xf>
    <xf numFmtId="41" fontId="49" fillId="0" borderId="64" xfId="299" applyFont="1" applyBorder="1">
      <alignment vertical="center"/>
    </xf>
    <xf numFmtId="0" fontId="48" fillId="0" borderId="65" xfId="386" applyFont="1" applyBorder="1" applyAlignment="1">
      <alignment vertical="center" shrinkToFit="1"/>
    </xf>
    <xf numFmtId="177" fontId="48" fillId="0" borderId="66" xfId="299" applyNumberFormat="1" applyFont="1" applyBorder="1" applyAlignment="1">
      <alignment vertical="center" shrinkToFit="1"/>
    </xf>
    <xf numFmtId="0" fontId="48" fillId="0" borderId="67" xfId="386" applyFont="1" applyBorder="1">
      <alignment vertical="center"/>
    </xf>
    <xf numFmtId="0" fontId="48" fillId="0" borderId="68" xfId="386" applyFont="1" applyBorder="1">
      <alignment vertical="center"/>
    </xf>
    <xf numFmtId="0" fontId="65" fillId="0" borderId="70" xfId="379" applyFont="1" applyBorder="1">
      <alignment vertical="center"/>
    </xf>
    <xf numFmtId="0" fontId="65" fillId="0" borderId="0" xfId="379" applyFont="1">
      <alignment vertical="center"/>
    </xf>
    <xf numFmtId="0" fontId="66" fillId="0" borderId="0" xfId="379" applyFont="1" applyAlignment="1">
      <alignment horizontal="center" vertical="center"/>
    </xf>
    <xf numFmtId="0" fontId="67" fillId="32" borderId="0" xfId="379" applyFont="1" applyFill="1" applyAlignment="1">
      <alignment horizontal="center" vertical="center"/>
    </xf>
    <xf numFmtId="0" fontId="67" fillId="33" borderId="0" xfId="379" applyFont="1" applyFill="1" applyAlignment="1">
      <alignment horizontal="center" vertical="center"/>
    </xf>
    <xf numFmtId="0" fontId="69" fillId="0" borderId="71" xfId="379" applyFont="1" applyFill="1" applyBorder="1" applyAlignment="1">
      <alignment horizontal="center" vertical="center"/>
    </xf>
    <xf numFmtId="0" fontId="65" fillId="0" borderId="72" xfId="379" applyFont="1" applyBorder="1">
      <alignment vertical="center"/>
    </xf>
    <xf numFmtId="0" fontId="69" fillId="0" borderId="73" xfId="379" applyFont="1" applyBorder="1" applyAlignment="1">
      <alignment horizontal="center" vertical="center"/>
    </xf>
    <xf numFmtId="49" fontId="69" fillId="0" borderId="74" xfId="379" applyNumberFormat="1" applyFont="1" applyBorder="1" applyAlignment="1">
      <alignment horizontal="center" vertical="center"/>
    </xf>
    <xf numFmtId="0" fontId="69" fillId="0" borderId="74" xfId="379" applyFont="1" applyBorder="1" applyAlignment="1">
      <alignment horizontal="center" vertical="center"/>
    </xf>
    <xf numFmtId="189" fontId="69" fillId="0" borderId="77" xfId="291" applyFont="1" applyFill="1" applyBorder="1" applyAlignment="1" applyProtection="1">
      <alignment horizontal="center" vertical="center"/>
    </xf>
    <xf numFmtId="0" fontId="67" fillId="0" borderId="0" xfId="407" applyFont="1" applyAlignment="1">
      <alignment horizontal="center" vertical="center"/>
    </xf>
    <xf numFmtId="49" fontId="69" fillId="0" borderId="78" xfId="369" applyNumberFormat="1" applyFont="1" applyBorder="1" applyAlignment="1">
      <alignment horizontal="left" vertical="center"/>
    </xf>
    <xf numFmtId="190" fontId="73" fillId="34" borderId="79" xfId="95" applyNumberFormat="1" applyFont="1" applyFill="1" applyBorder="1" applyAlignment="1" applyProtection="1">
      <alignment horizontal="center" vertical="center"/>
    </xf>
    <xf numFmtId="0" fontId="69" fillId="33" borderId="80" xfId="369" applyFont="1" applyFill="1" applyBorder="1" applyAlignment="1">
      <alignment horizontal="center" vertical="center"/>
    </xf>
    <xf numFmtId="190" fontId="69" fillId="0" borderId="78" xfId="291" applyNumberFormat="1" applyFont="1" applyFill="1" applyBorder="1" applyAlignment="1" applyProtection="1">
      <alignment horizontal="center" vertical="center"/>
    </xf>
    <xf numFmtId="189" fontId="69" fillId="0" borderId="81" xfId="95" applyFont="1" applyFill="1" applyBorder="1" applyProtection="1">
      <alignment vertical="center"/>
    </xf>
    <xf numFmtId="0" fontId="69" fillId="0" borderId="78" xfId="369" applyFont="1" applyBorder="1" applyAlignment="1">
      <alignment horizontal="center" vertical="center"/>
    </xf>
    <xf numFmtId="188" fontId="69" fillId="0" borderId="82" xfId="369" applyNumberFormat="1" applyFont="1" applyBorder="1" applyAlignment="1">
      <alignment horizontal="center" vertical="center"/>
    </xf>
    <xf numFmtId="0" fontId="66" fillId="32" borderId="0" xfId="407" applyFont="1" applyFill="1" applyAlignment="1">
      <alignment horizontal="center" vertical="center"/>
    </xf>
    <xf numFmtId="0" fontId="65" fillId="0" borderId="5" xfId="379" applyFont="1" applyBorder="1">
      <alignment vertical="center"/>
    </xf>
    <xf numFmtId="190" fontId="69" fillId="0" borderId="83" xfId="95" applyNumberFormat="1" applyFont="1" applyFill="1" applyBorder="1" applyAlignment="1" applyProtection="1">
      <alignment horizontal="right" vertical="center"/>
    </xf>
    <xf numFmtId="49" fontId="69" fillId="0" borderId="84" xfId="369" applyNumberFormat="1" applyFont="1" applyBorder="1" applyAlignment="1">
      <alignment horizontal="left" vertical="center"/>
    </xf>
    <xf numFmtId="189" fontId="69" fillId="0" borderId="84" xfId="369" applyNumberFormat="1" applyFont="1" applyBorder="1" applyAlignment="1">
      <alignment horizontal="right" vertical="center"/>
    </xf>
    <xf numFmtId="0" fontId="69" fillId="0" borderId="84" xfId="369" applyFont="1" applyBorder="1" applyAlignment="1">
      <alignment horizontal="center" vertical="center"/>
    </xf>
    <xf numFmtId="181" fontId="69" fillId="0" borderId="85" xfId="369" applyNumberFormat="1" applyFont="1" applyBorder="1" applyAlignment="1">
      <alignment horizontal="right" vertical="center"/>
    </xf>
    <xf numFmtId="190" fontId="69" fillId="0" borderId="84" xfId="291" applyNumberFormat="1" applyFont="1" applyFill="1" applyBorder="1" applyAlignment="1" applyProtection="1">
      <alignment horizontal="right" vertical="center"/>
    </xf>
    <xf numFmtId="189" fontId="69" fillId="0" borderId="84" xfId="95" applyFont="1" applyFill="1" applyBorder="1" applyAlignment="1" applyProtection="1">
      <alignment horizontal="right" vertical="center"/>
    </xf>
    <xf numFmtId="188" fontId="69" fillId="0" borderId="87" xfId="369" applyNumberFormat="1" applyFont="1" applyBorder="1">
      <alignment vertical="center"/>
    </xf>
    <xf numFmtId="0" fontId="69" fillId="0" borderId="84" xfId="369" applyFont="1" applyBorder="1">
      <alignment vertical="center"/>
    </xf>
    <xf numFmtId="49" fontId="69" fillId="0" borderId="88" xfId="369" applyNumberFormat="1" applyFont="1" applyBorder="1" applyAlignment="1">
      <alignment horizontal="left" vertical="center"/>
    </xf>
    <xf numFmtId="190" fontId="69" fillId="0" borderId="78" xfId="291" applyNumberFormat="1" applyFont="1" applyFill="1" applyBorder="1" applyAlignment="1" applyProtection="1">
      <alignment horizontal="right" vertical="center"/>
    </xf>
    <xf numFmtId="190" fontId="69" fillId="0" borderId="89" xfId="95" applyNumberFormat="1" applyFont="1" applyFill="1" applyBorder="1" applyAlignment="1" applyProtection="1">
      <alignment horizontal="right" vertical="center"/>
    </xf>
    <xf numFmtId="0" fontId="69" fillId="0" borderId="81" xfId="369" applyFont="1" applyBorder="1" applyAlignment="1">
      <alignment horizontal="center" vertical="center"/>
    </xf>
    <xf numFmtId="189" fontId="69" fillId="0" borderId="78" xfId="95" applyFont="1" applyFill="1" applyBorder="1" applyAlignment="1" applyProtection="1">
      <alignment horizontal="right" vertical="center"/>
    </xf>
    <xf numFmtId="49" fontId="69" fillId="0" borderId="86" xfId="369" applyNumberFormat="1" applyFont="1" applyBorder="1" applyAlignment="1">
      <alignment horizontal="left" vertical="center"/>
    </xf>
    <xf numFmtId="181" fontId="69" fillId="0" borderId="84" xfId="369" applyNumberFormat="1" applyFont="1" applyBorder="1" applyAlignment="1">
      <alignment horizontal="right" vertical="center"/>
    </xf>
    <xf numFmtId="188" fontId="69" fillId="0" borderId="84" xfId="369" applyNumberFormat="1" applyFont="1" applyBorder="1">
      <alignment vertical="center"/>
    </xf>
    <xf numFmtId="190" fontId="69" fillId="0" borderId="88" xfId="95" applyNumberFormat="1" applyFont="1" applyFill="1" applyBorder="1" applyAlignment="1" applyProtection="1">
      <alignment horizontal="right" vertical="center"/>
    </xf>
    <xf numFmtId="0" fontId="69" fillId="0" borderId="90" xfId="369" applyFont="1" applyBorder="1" applyAlignment="1">
      <alignment horizontal="center" vertical="center"/>
    </xf>
    <xf numFmtId="189" fontId="69" fillId="0" borderId="78" xfId="291" applyFont="1" applyFill="1" applyBorder="1" applyAlignment="1" applyProtection="1">
      <alignment horizontal="center" vertical="center"/>
    </xf>
    <xf numFmtId="9" fontId="65" fillId="0" borderId="5" xfId="379" applyNumberFormat="1" applyFont="1" applyBorder="1">
      <alignment vertical="center"/>
    </xf>
    <xf numFmtId="0" fontId="65" fillId="0" borderId="5" xfId="379" applyFont="1" applyFill="1" applyBorder="1">
      <alignment vertical="center"/>
    </xf>
    <xf numFmtId="9" fontId="65" fillId="0" borderId="5" xfId="379" applyNumberFormat="1" applyFont="1" applyFill="1" applyBorder="1">
      <alignment vertical="center"/>
    </xf>
    <xf numFmtId="0" fontId="69" fillId="0" borderId="84" xfId="369" applyFont="1" applyBorder="1" applyAlignment="1">
      <alignment horizontal="right" vertical="center"/>
    </xf>
    <xf numFmtId="189" fontId="69" fillId="0" borderId="84" xfId="95" applyFont="1" applyBorder="1" applyAlignment="1">
      <alignment horizontal="right" vertical="center"/>
    </xf>
    <xf numFmtId="189" fontId="69" fillId="0" borderId="84" xfId="291" applyFont="1" applyFill="1" applyBorder="1" applyAlignment="1" applyProtection="1">
      <alignment horizontal="center" vertical="center"/>
    </xf>
    <xf numFmtId="190" fontId="69" fillId="0" borderId="78" xfId="95" applyNumberFormat="1" applyFont="1" applyFill="1" applyBorder="1" applyAlignment="1" applyProtection="1">
      <alignment horizontal="right" vertical="center"/>
    </xf>
    <xf numFmtId="190" fontId="69" fillId="0" borderId="88" xfId="291" applyNumberFormat="1" applyFont="1" applyFill="1" applyBorder="1" applyAlignment="1" applyProtection="1">
      <alignment horizontal="right" vertical="center"/>
    </xf>
    <xf numFmtId="0" fontId="69" fillId="0" borderId="88" xfId="369" applyFont="1" applyBorder="1" applyAlignment="1">
      <alignment horizontal="center" vertical="center"/>
    </xf>
    <xf numFmtId="189" fontId="69" fillId="0" borderId="91" xfId="95" applyFont="1" applyFill="1" applyBorder="1" applyAlignment="1" applyProtection="1">
      <alignment horizontal="right" vertical="center"/>
    </xf>
    <xf numFmtId="188" fontId="69" fillId="0" borderId="90" xfId="369" applyNumberFormat="1" applyFont="1" applyBorder="1" applyAlignment="1">
      <alignment horizontal="center" vertical="center"/>
    </xf>
    <xf numFmtId="0" fontId="69" fillId="0" borderId="91" xfId="369" applyFont="1" applyBorder="1" applyAlignment="1">
      <alignment horizontal="center" vertical="center"/>
    </xf>
    <xf numFmtId="0" fontId="70" fillId="0" borderId="72" xfId="379" applyFont="1" applyBorder="1">
      <alignment vertical="center"/>
    </xf>
    <xf numFmtId="0" fontId="70" fillId="0" borderId="0" xfId="379" applyFont="1">
      <alignment vertical="center"/>
    </xf>
    <xf numFmtId="0" fontId="69" fillId="0" borderId="0" xfId="369" applyFont="1" applyBorder="1">
      <alignment vertical="center"/>
    </xf>
    <xf numFmtId="0" fontId="69" fillId="0" borderId="84" xfId="369" applyFont="1" applyFill="1" applyBorder="1" applyAlignment="1">
      <alignment horizontal="center" vertical="center"/>
    </xf>
    <xf numFmtId="192" fontId="69" fillId="0" borderId="84" xfId="369" applyNumberFormat="1" applyFont="1" applyFill="1" applyBorder="1" applyAlignment="1">
      <alignment horizontal="right" vertical="center"/>
    </xf>
    <xf numFmtId="49" fontId="72" fillId="0" borderId="92" xfId="369" applyNumberFormat="1" applyFont="1" applyBorder="1" applyAlignment="1">
      <alignment horizontal="left" vertical="center"/>
    </xf>
    <xf numFmtId="190" fontId="70" fillId="32" borderId="92" xfId="291" applyNumberFormat="1" applyFont="1" applyFill="1" applyBorder="1" applyAlignment="1" applyProtection="1">
      <alignment horizontal="center" vertical="center"/>
    </xf>
    <xf numFmtId="0" fontId="69" fillId="0" borderId="92" xfId="369" applyFont="1" applyBorder="1" applyAlignment="1">
      <alignment horizontal="center" vertical="center"/>
    </xf>
    <xf numFmtId="190" fontId="70" fillId="32" borderId="92" xfId="291" applyNumberFormat="1" applyFont="1" applyFill="1" applyBorder="1" applyAlignment="1" applyProtection="1">
      <alignment horizontal="left" vertical="center"/>
    </xf>
    <xf numFmtId="190" fontId="69" fillId="0" borderId="92" xfId="291" applyNumberFormat="1" applyFont="1" applyFill="1" applyBorder="1" applyAlignment="1" applyProtection="1">
      <alignment horizontal="right" vertical="center"/>
    </xf>
    <xf numFmtId="189" fontId="69" fillId="0" borderId="92" xfId="95" applyFont="1" applyFill="1" applyBorder="1" applyAlignment="1" applyProtection="1">
      <alignment horizontal="right" vertical="center"/>
    </xf>
    <xf numFmtId="188" fontId="69" fillId="0" borderId="93" xfId="369" applyNumberFormat="1" applyFont="1" applyBorder="1" applyAlignment="1">
      <alignment horizontal="center" vertical="center"/>
    </xf>
    <xf numFmtId="0" fontId="69" fillId="0" borderId="94" xfId="369" applyFont="1" applyBorder="1" applyAlignment="1">
      <alignment horizontal="center" vertical="center"/>
    </xf>
    <xf numFmtId="0" fontId="66" fillId="0" borderId="95" xfId="369" applyFont="1" applyBorder="1" applyAlignment="1">
      <alignment horizontal="center" vertical="center" wrapText="1"/>
    </xf>
    <xf numFmtId="0" fontId="69" fillId="0" borderId="96" xfId="369" applyFont="1" applyBorder="1" applyAlignment="1">
      <alignment vertical="center"/>
    </xf>
    <xf numFmtId="0" fontId="69" fillId="0" borderId="97" xfId="369" applyFont="1" applyBorder="1" applyAlignment="1">
      <alignment vertical="center"/>
    </xf>
    <xf numFmtId="0" fontId="65" fillId="0" borderId="5" xfId="379" applyFont="1" applyFill="1" applyBorder="1" applyAlignment="1">
      <alignment horizontal="center" vertical="center"/>
    </xf>
    <xf numFmtId="0" fontId="65" fillId="0" borderId="5" xfId="369" applyFont="1" applyFill="1" applyBorder="1" applyAlignment="1">
      <alignment horizontal="center" vertical="center" wrapText="1"/>
    </xf>
    <xf numFmtId="2" fontId="65" fillId="0" borderId="5" xfId="369" applyNumberFormat="1" applyFont="1" applyFill="1" applyBorder="1" applyAlignment="1">
      <alignment horizontal="center" vertical="center" wrapText="1"/>
    </xf>
    <xf numFmtId="49" fontId="69" fillId="0" borderId="98" xfId="369" applyNumberFormat="1" applyFont="1" applyBorder="1" applyAlignment="1">
      <alignment horizontal="left" vertical="center"/>
    </xf>
    <xf numFmtId="183" fontId="69" fillId="35" borderId="98" xfId="369" applyNumberFormat="1" applyFont="1" applyFill="1" applyBorder="1" applyAlignment="1" applyProtection="1">
      <alignment horizontal="right" vertical="center"/>
      <protection locked="0"/>
    </xf>
    <xf numFmtId="0" fontId="69" fillId="0" borderId="98" xfId="369" applyFont="1" applyBorder="1" applyAlignment="1">
      <alignment horizontal="center" vertical="center"/>
    </xf>
    <xf numFmtId="190" fontId="69" fillId="0" borderId="98" xfId="291" applyNumberFormat="1" applyFont="1" applyFill="1" applyBorder="1" applyAlignment="1" applyProtection="1">
      <alignment horizontal="right" vertical="center"/>
    </xf>
    <xf numFmtId="0" fontId="69" fillId="0" borderId="98" xfId="369" applyFont="1" applyFill="1" applyBorder="1" applyAlignment="1">
      <alignment horizontal="center" vertical="center"/>
    </xf>
    <xf numFmtId="189" fontId="69" fillId="0" borderId="98" xfId="291" applyFont="1" applyFill="1" applyBorder="1" applyAlignment="1" applyProtection="1">
      <alignment horizontal="right" vertical="center"/>
    </xf>
    <xf numFmtId="176" fontId="69" fillId="36" borderId="99" xfId="291" applyNumberFormat="1" applyFont="1" applyFill="1" applyBorder="1" applyAlignment="1" applyProtection="1">
      <alignment horizontal="center" vertical="center"/>
    </xf>
    <xf numFmtId="49" fontId="69" fillId="0" borderId="100" xfId="369" applyNumberFormat="1" applyFont="1" applyFill="1" applyBorder="1" applyAlignment="1">
      <alignment horizontal="left" vertical="center"/>
    </xf>
    <xf numFmtId="49" fontId="69" fillId="0" borderId="88" xfId="369" applyNumberFormat="1" applyFont="1" applyFill="1" applyBorder="1" applyAlignment="1">
      <alignment horizontal="left" vertical="center"/>
    </xf>
    <xf numFmtId="190" fontId="69" fillId="0" borderId="78" xfId="291" applyNumberFormat="1" applyFont="1" applyFill="1" applyBorder="1" applyAlignment="1" applyProtection="1">
      <alignment vertical="center"/>
    </xf>
    <xf numFmtId="0" fontId="65" fillId="0" borderId="0" xfId="379" applyFont="1" applyFill="1" applyBorder="1">
      <alignment vertical="center"/>
    </xf>
    <xf numFmtId="0" fontId="65" fillId="0" borderId="0" xfId="379" applyFont="1" applyFill="1" applyBorder="1" applyAlignment="1">
      <alignment vertical="center" wrapText="1"/>
    </xf>
    <xf numFmtId="186" fontId="69" fillId="0" borderId="84" xfId="291" applyNumberFormat="1" applyFont="1" applyFill="1" applyBorder="1" applyAlignment="1" applyProtection="1">
      <alignment horizontal="right" vertical="center"/>
    </xf>
    <xf numFmtId="189" fontId="69" fillId="0" borderId="84" xfId="291" applyFont="1" applyBorder="1" applyAlignment="1">
      <alignment horizontal="right" vertical="center"/>
    </xf>
    <xf numFmtId="0" fontId="65" fillId="0" borderId="0" xfId="379" applyFont="1" applyBorder="1">
      <alignment vertical="center"/>
    </xf>
    <xf numFmtId="0" fontId="65" fillId="0" borderId="5" xfId="363" applyFont="1" applyBorder="1">
      <alignment vertical="center"/>
    </xf>
    <xf numFmtId="0" fontId="69" fillId="0" borderId="78" xfId="369" applyFont="1" applyBorder="1">
      <alignment vertical="center"/>
    </xf>
    <xf numFmtId="0" fontId="70" fillId="32" borderId="78" xfId="369" applyNumberFormat="1" applyFont="1" applyFill="1" applyBorder="1" applyAlignment="1">
      <alignment horizontal="center" vertical="center"/>
    </xf>
    <xf numFmtId="0" fontId="70" fillId="0" borderId="78" xfId="369" applyNumberFormat="1" applyFont="1" applyFill="1" applyBorder="1" applyAlignment="1">
      <alignment horizontal="right" vertical="center"/>
    </xf>
    <xf numFmtId="0" fontId="70" fillId="0" borderId="78" xfId="369" applyNumberFormat="1" applyFont="1" applyBorder="1" applyAlignment="1">
      <alignment horizontal="left" vertical="center"/>
    </xf>
    <xf numFmtId="0" fontId="69" fillId="0" borderId="78" xfId="95" applyNumberFormat="1" applyFont="1" applyFill="1" applyBorder="1" applyAlignment="1" applyProtection="1">
      <alignment horizontal="right" vertical="center"/>
    </xf>
    <xf numFmtId="0" fontId="69" fillId="0" borderId="78" xfId="369" applyNumberFormat="1" applyFont="1" applyBorder="1">
      <alignment vertical="center"/>
    </xf>
    <xf numFmtId="0" fontId="70" fillId="0" borderId="0" xfId="369" applyFont="1">
      <alignment vertical="center"/>
    </xf>
    <xf numFmtId="189" fontId="69" fillId="0" borderId="88" xfId="95" applyFont="1" applyFill="1" applyBorder="1" applyAlignment="1" applyProtection="1">
      <alignment horizontal="right" vertical="center"/>
    </xf>
    <xf numFmtId="188" fontId="69" fillId="0" borderId="82" xfId="369" applyNumberFormat="1" applyFont="1" applyBorder="1">
      <alignment vertical="center"/>
    </xf>
    <xf numFmtId="0" fontId="70" fillId="0" borderId="72" xfId="369" applyFont="1" applyBorder="1">
      <alignment vertical="center"/>
    </xf>
    <xf numFmtId="0" fontId="72" fillId="0" borderId="0" xfId="369" applyFont="1" applyAlignment="1">
      <alignment horizontal="center" vertical="center"/>
    </xf>
    <xf numFmtId="0" fontId="70" fillId="0" borderId="5" xfId="369" applyFont="1" applyBorder="1">
      <alignment vertical="center"/>
    </xf>
    <xf numFmtId="0" fontId="65" fillId="0" borderId="5" xfId="405" applyFont="1" applyBorder="1">
      <alignment vertical="center"/>
    </xf>
    <xf numFmtId="190" fontId="69" fillId="0" borderId="78" xfId="95" applyNumberFormat="1" applyFont="1" applyFill="1" applyBorder="1" applyAlignment="1" applyProtection="1">
      <alignment horizontal="center" vertical="center"/>
    </xf>
    <xf numFmtId="0" fontId="70" fillId="0" borderId="0" xfId="369" applyFont="1" applyBorder="1">
      <alignment vertical="center"/>
    </xf>
    <xf numFmtId="0" fontId="70" fillId="0" borderId="101" xfId="369" applyFont="1" applyBorder="1" applyAlignment="1">
      <alignment horizontal="center" vertical="center"/>
    </xf>
    <xf numFmtId="185" fontId="65" fillId="0" borderId="102" xfId="379" applyNumberFormat="1" applyFont="1" applyBorder="1" applyAlignment="1">
      <alignment horizontal="center" vertical="center"/>
    </xf>
    <xf numFmtId="0" fontId="65" fillId="0" borderId="5" xfId="379" applyFont="1" applyBorder="1" applyAlignment="1">
      <alignment horizontal="center" vertical="center"/>
    </xf>
    <xf numFmtId="185" fontId="65" fillId="0" borderId="5" xfId="379" applyNumberFormat="1" applyFont="1" applyBorder="1" applyAlignment="1">
      <alignment horizontal="center" vertical="center"/>
    </xf>
    <xf numFmtId="0" fontId="65" fillId="0" borderId="5" xfId="363" applyFont="1" applyBorder="1" applyAlignment="1">
      <alignment horizontal="center" vertical="center"/>
    </xf>
    <xf numFmtId="185" fontId="65" fillId="0" borderId="5" xfId="363" applyNumberFormat="1" applyFont="1" applyBorder="1" applyAlignment="1">
      <alignment horizontal="center" vertical="center"/>
    </xf>
    <xf numFmtId="0" fontId="65" fillId="0" borderId="0" xfId="363" applyFont="1" applyBorder="1">
      <alignment vertical="center"/>
    </xf>
    <xf numFmtId="0" fontId="65" fillId="0" borderId="103" xfId="363" applyFont="1" applyBorder="1">
      <alignment vertical="center"/>
    </xf>
    <xf numFmtId="0" fontId="65" fillId="0" borderId="0" xfId="379" applyFont="1" applyFill="1">
      <alignment vertical="center"/>
    </xf>
    <xf numFmtId="0" fontId="66" fillId="0" borderId="0" xfId="407" applyFont="1" applyFill="1" applyAlignment="1">
      <alignment horizontal="center" vertical="center"/>
    </xf>
    <xf numFmtId="188" fontId="69" fillId="0" borderId="90" xfId="369" applyNumberFormat="1" applyFont="1" applyBorder="1">
      <alignment vertical="center"/>
    </xf>
    <xf numFmtId="0" fontId="69" fillId="0" borderId="88" xfId="369" applyFont="1" applyBorder="1">
      <alignment vertical="center"/>
    </xf>
    <xf numFmtId="189" fontId="69" fillId="0" borderId="90" xfId="95" applyFont="1" applyFill="1" applyBorder="1" applyAlignment="1" applyProtection="1">
      <alignment vertical="center"/>
    </xf>
    <xf numFmtId="0" fontId="65" fillId="0" borderId="72" xfId="379" applyFont="1" applyFill="1" applyBorder="1">
      <alignment vertical="center"/>
    </xf>
    <xf numFmtId="186" fontId="69" fillId="0" borderId="84" xfId="95" applyNumberFormat="1" applyFont="1" applyFill="1" applyBorder="1" applyAlignment="1" applyProtection="1">
      <alignment vertical="center"/>
    </xf>
    <xf numFmtId="0" fontId="69" fillId="0" borderId="78" xfId="407" applyFont="1" applyFill="1" applyBorder="1" applyAlignment="1">
      <alignment horizontal="center" vertical="center" shrinkToFit="1"/>
    </xf>
    <xf numFmtId="191" fontId="69" fillId="0" borderId="78" xfId="95" applyNumberFormat="1" applyFont="1" applyFill="1" applyBorder="1" applyAlignment="1" applyProtection="1">
      <alignment vertical="center"/>
      <protection locked="0"/>
    </xf>
    <xf numFmtId="0" fontId="76" fillId="0" borderId="86" xfId="407" applyFont="1" applyFill="1" applyBorder="1" applyAlignment="1">
      <alignment horizontal="center" vertical="center"/>
    </xf>
    <xf numFmtId="0" fontId="69" fillId="0" borderId="84" xfId="407" applyFont="1" applyBorder="1" applyAlignment="1">
      <alignment horizontal="center" vertical="center"/>
    </xf>
    <xf numFmtId="0" fontId="69" fillId="0" borderId="78" xfId="407" applyNumberFormat="1" applyFont="1" applyBorder="1" applyAlignment="1">
      <alignment horizontal="center" vertical="center"/>
    </xf>
    <xf numFmtId="0" fontId="69" fillId="0" borderId="78" xfId="407" applyNumberFormat="1" applyFont="1" applyBorder="1">
      <alignment vertical="center"/>
    </xf>
    <xf numFmtId="190" fontId="69" fillId="0" borderId="84" xfId="95" applyNumberFormat="1" applyFont="1" applyFill="1" applyBorder="1" applyAlignment="1" applyProtection="1">
      <alignment vertical="center"/>
    </xf>
    <xf numFmtId="0" fontId="69" fillId="0" borderId="84" xfId="407" applyFont="1" applyBorder="1">
      <alignment vertical="center"/>
    </xf>
    <xf numFmtId="190" fontId="69" fillId="0" borderId="84" xfId="95" applyNumberFormat="1" applyFont="1" applyFill="1" applyBorder="1" applyAlignment="1" applyProtection="1">
      <alignment horizontal="right" vertical="center"/>
    </xf>
    <xf numFmtId="188" fontId="69" fillId="0" borderId="84" xfId="407" applyNumberFormat="1" applyFont="1" applyBorder="1">
      <alignment vertical="center"/>
    </xf>
    <xf numFmtId="0" fontId="69" fillId="0" borderId="86" xfId="407" applyFont="1" applyBorder="1">
      <alignment vertical="center"/>
    </xf>
    <xf numFmtId="0" fontId="77" fillId="0" borderId="0" xfId="369" applyFont="1">
      <alignment vertical="center"/>
    </xf>
    <xf numFmtId="0" fontId="69" fillId="0" borderId="104" xfId="407" applyFont="1" applyBorder="1" applyAlignment="1">
      <alignment horizontal="center" vertical="center"/>
    </xf>
    <xf numFmtId="49" fontId="69" fillId="0" borderId="91" xfId="407" applyNumberFormat="1" applyFont="1" applyBorder="1">
      <alignment vertical="center"/>
    </xf>
    <xf numFmtId="49" fontId="69" fillId="0" borderId="88" xfId="407" applyNumberFormat="1" applyFont="1" applyBorder="1">
      <alignment vertical="center"/>
    </xf>
    <xf numFmtId="0" fontId="69" fillId="0" borderId="88" xfId="407" applyFont="1" applyBorder="1" applyAlignment="1">
      <alignment horizontal="center" vertical="center"/>
    </xf>
    <xf numFmtId="189" fontId="69" fillId="0" borderId="88" xfId="95" applyFont="1" applyFill="1" applyBorder="1" applyAlignment="1" applyProtection="1">
      <alignment vertical="center"/>
    </xf>
    <xf numFmtId="0" fontId="69" fillId="0" borderId="88" xfId="407" applyFont="1" applyBorder="1">
      <alignment vertical="center"/>
    </xf>
    <xf numFmtId="0" fontId="69" fillId="0" borderId="91" xfId="407" applyFont="1" applyBorder="1">
      <alignment vertical="center"/>
    </xf>
    <xf numFmtId="0" fontId="65" fillId="0" borderId="0" xfId="389" applyFont="1">
      <alignment vertical="center"/>
    </xf>
    <xf numFmtId="0" fontId="65" fillId="38" borderId="5" xfId="389" applyFont="1" applyFill="1" applyBorder="1">
      <alignment vertical="center"/>
    </xf>
    <xf numFmtId="0" fontId="65" fillId="38" borderId="5" xfId="389" applyFont="1" applyFill="1" applyBorder="1" applyAlignment="1">
      <alignment vertical="center" wrapText="1"/>
    </xf>
    <xf numFmtId="0" fontId="65" fillId="38" borderId="5" xfId="393" applyFont="1" applyFill="1" applyBorder="1">
      <alignment vertical="center"/>
    </xf>
    <xf numFmtId="0" fontId="65" fillId="31" borderId="5" xfId="389" applyFont="1" applyFill="1" applyBorder="1">
      <alignment vertical="center"/>
    </xf>
    <xf numFmtId="0" fontId="65" fillId="31" borderId="5" xfId="389" applyFont="1" applyFill="1" applyBorder="1" applyAlignment="1">
      <alignment vertical="center" wrapText="1"/>
    </xf>
    <xf numFmtId="0" fontId="65" fillId="31" borderId="5" xfId="393" applyFont="1" applyFill="1" applyBorder="1">
      <alignment vertical="center"/>
    </xf>
    <xf numFmtId="0" fontId="69" fillId="0" borderId="104" xfId="407" applyFont="1" applyFill="1" applyBorder="1" applyAlignment="1">
      <alignment horizontal="center" vertical="center"/>
    </xf>
    <xf numFmtId="0" fontId="65" fillId="32" borderId="5" xfId="389" applyFont="1" applyFill="1" applyBorder="1">
      <alignment vertical="center"/>
    </xf>
    <xf numFmtId="0" fontId="65" fillId="32" borderId="5" xfId="389" applyFont="1" applyFill="1" applyBorder="1" applyAlignment="1">
      <alignment vertical="center" wrapText="1"/>
    </xf>
    <xf numFmtId="0" fontId="65" fillId="32" borderId="5" xfId="393" applyFont="1" applyFill="1" applyBorder="1">
      <alignment vertical="center"/>
    </xf>
    <xf numFmtId="0" fontId="69" fillId="0" borderId="104" xfId="407" applyFont="1" applyBorder="1">
      <alignment vertical="center"/>
    </xf>
    <xf numFmtId="0" fontId="65" fillId="0" borderId="106" xfId="379" applyFont="1" applyBorder="1">
      <alignment vertical="center"/>
    </xf>
    <xf numFmtId="0" fontId="69" fillId="0" borderId="0" xfId="407" applyFont="1" applyBorder="1" applyAlignment="1">
      <alignment horizontal="center" vertical="center" wrapText="1"/>
    </xf>
    <xf numFmtId="0" fontId="65" fillId="0" borderId="107" xfId="379" applyFont="1" applyBorder="1">
      <alignment vertical="center"/>
    </xf>
    <xf numFmtId="0" fontId="65" fillId="0" borderId="0" xfId="383" applyFont="1" applyFill="1" applyBorder="1" applyAlignment="1">
      <alignment horizontal="left" vertical="center" wrapText="1"/>
    </xf>
    <xf numFmtId="0" fontId="65" fillId="0" borderId="5" xfId="383" applyFont="1" applyBorder="1" applyAlignment="1">
      <alignment horizontal="center" vertical="center" wrapText="1"/>
    </xf>
    <xf numFmtId="0" fontId="65" fillId="0" borderId="0" xfId="383" applyFont="1" applyFill="1" applyBorder="1">
      <alignment vertical="center"/>
    </xf>
    <xf numFmtId="0" fontId="90" fillId="41" borderId="5" xfId="389" applyFill="1" applyBorder="1">
      <alignment vertical="center"/>
    </xf>
    <xf numFmtId="0" fontId="90" fillId="41" borderId="5" xfId="389" applyFill="1" applyBorder="1" applyAlignment="1">
      <alignment vertical="center" wrapText="1"/>
    </xf>
    <xf numFmtId="0" fontId="90" fillId="41" borderId="5" xfId="393" applyFill="1" applyBorder="1">
      <alignment vertical="center"/>
    </xf>
    <xf numFmtId="0" fontId="66" fillId="0" borderId="0" xfId="383" applyFont="1" applyFill="1" applyAlignment="1">
      <alignment horizontal="center" vertical="center"/>
    </xf>
    <xf numFmtId="0" fontId="65" fillId="0" borderId="0" xfId="383" applyFont="1" applyFill="1">
      <alignment vertical="center"/>
    </xf>
    <xf numFmtId="0" fontId="65" fillId="42" borderId="5" xfId="389" applyFont="1" applyFill="1" applyBorder="1">
      <alignment vertical="center"/>
    </xf>
    <xf numFmtId="0" fontId="65" fillId="42" borderId="5" xfId="389" applyFont="1" applyFill="1" applyBorder="1" applyAlignment="1">
      <alignment vertical="center" wrapText="1"/>
    </xf>
    <xf numFmtId="0" fontId="65" fillId="42" borderId="5" xfId="393" applyFont="1" applyFill="1" applyBorder="1">
      <alignment vertical="center"/>
    </xf>
    <xf numFmtId="0" fontId="65" fillId="0" borderId="109" xfId="379" applyFont="1" applyBorder="1">
      <alignment vertical="center"/>
    </xf>
    <xf numFmtId="0" fontId="65" fillId="0" borderId="0" xfId="379" applyFont="1" applyAlignment="1">
      <alignment horizontal="center" vertical="center"/>
    </xf>
    <xf numFmtId="49" fontId="79" fillId="0" borderId="0" xfId="407" applyNumberFormat="1" applyFont="1" applyFill="1" applyBorder="1" applyAlignment="1">
      <alignment vertical="center" shrinkToFit="1"/>
    </xf>
    <xf numFmtId="177" fontId="81" fillId="0" borderId="0" xfId="369" applyNumberFormat="1" applyFont="1" applyBorder="1">
      <alignment vertical="center"/>
    </xf>
    <xf numFmtId="0" fontId="81" fillId="0" borderId="0" xfId="369" applyFont="1" applyBorder="1">
      <alignment vertical="center"/>
    </xf>
    <xf numFmtId="0" fontId="63" fillId="0" borderId="0" xfId="379">
      <alignment vertical="center"/>
    </xf>
    <xf numFmtId="0" fontId="63" fillId="0" borderId="0" xfId="379" applyAlignment="1">
      <alignment horizontal="center" vertical="center"/>
    </xf>
    <xf numFmtId="0" fontId="65" fillId="41" borderId="5" xfId="389" applyFont="1" applyFill="1" applyBorder="1">
      <alignment vertical="center"/>
    </xf>
    <xf numFmtId="0" fontId="65" fillId="41" borderId="5" xfId="389" applyFont="1" applyFill="1" applyBorder="1" applyAlignment="1">
      <alignment vertical="center" wrapText="1"/>
    </xf>
    <xf numFmtId="0" fontId="65" fillId="41" borderId="5" xfId="393" applyFont="1" applyFill="1" applyBorder="1">
      <alignment vertical="center"/>
    </xf>
    <xf numFmtId="0" fontId="73" fillId="43" borderId="5" xfId="369" applyFont="1" applyFill="1" applyBorder="1" applyAlignment="1">
      <alignment horizontal="center" vertical="center" wrapText="1"/>
    </xf>
    <xf numFmtId="0" fontId="73" fillId="43" borderId="110" xfId="369" applyFont="1" applyFill="1" applyBorder="1" applyAlignment="1">
      <alignment horizontal="center" vertical="center" wrapText="1"/>
    </xf>
    <xf numFmtId="0" fontId="73" fillId="43" borderId="111" xfId="369" applyFont="1" applyFill="1" applyBorder="1" applyAlignment="1">
      <alignment horizontal="center" vertical="center" wrapText="1"/>
    </xf>
    <xf numFmtId="0" fontId="73" fillId="43" borderId="112" xfId="369" applyFont="1" applyFill="1" applyBorder="1" applyAlignment="1">
      <alignment horizontal="center" vertical="center" wrapText="1"/>
    </xf>
    <xf numFmtId="0" fontId="82" fillId="43" borderId="5" xfId="369" applyFont="1" applyFill="1" applyBorder="1" applyAlignment="1">
      <alignment horizontal="center" vertical="center" shrinkToFit="1"/>
    </xf>
    <xf numFmtId="0" fontId="73" fillId="0" borderId="113" xfId="369" applyFont="1" applyFill="1" applyBorder="1" applyAlignment="1">
      <alignment horizontal="center" vertical="center" wrapText="1"/>
    </xf>
    <xf numFmtId="43" fontId="73" fillId="0" borderId="114" xfId="369" applyNumberFormat="1" applyFont="1" applyFill="1" applyBorder="1" applyAlignment="1">
      <alignment horizontal="center" vertical="center" wrapText="1"/>
    </xf>
    <xf numFmtId="0" fontId="73" fillId="0" borderId="115" xfId="369" applyFont="1" applyFill="1" applyBorder="1" applyAlignment="1">
      <alignment horizontal="center" vertical="center" wrapText="1"/>
    </xf>
    <xf numFmtId="0" fontId="73" fillId="0" borderId="116" xfId="369" applyFont="1" applyFill="1" applyBorder="1" applyAlignment="1">
      <alignment horizontal="center" vertical="center" wrapText="1"/>
    </xf>
    <xf numFmtId="43" fontId="82" fillId="0" borderId="113" xfId="369" applyNumberFormat="1" applyFont="1" applyFill="1" applyBorder="1" applyAlignment="1">
      <alignment horizontal="center" vertical="center" shrinkToFit="1"/>
    </xf>
    <xf numFmtId="0" fontId="66" fillId="0" borderId="0" xfId="379" applyFont="1" applyFill="1" applyAlignment="1">
      <alignment horizontal="center" vertical="center"/>
    </xf>
    <xf numFmtId="0" fontId="73" fillId="0" borderId="117" xfId="369" applyFont="1" applyFill="1" applyBorder="1" applyAlignment="1">
      <alignment horizontal="center" vertical="center" wrapText="1"/>
    </xf>
    <xf numFmtId="0" fontId="73" fillId="0" borderId="118" xfId="369" applyFont="1" applyFill="1" applyBorder="1" applyAlignment="1">
      <alignment horizontal="center" vertical="center" wrapText="1"/>
    </xf>
    <xf numFmtId="43" fontId="73" fillId="0" borderId="119" xfId="369" applyNumberFormat="1" applyFont="1" applyFill="1" applyBorder="1" applyAlignment="1">
      <alignment horizontal="center" vertical="center" wrapText="1"/>
    </xf>
    <xf numFmtId="190" fontId="73" fillId="0" borderId="120" xfId="369" applyNumberFormat="1" applyFont="1" applyFill="1" applyBorder="1" applyAlignment="1">
      <alignment horizontal="center" vertical="center" wrapText="1"/>
    </xf>
    <xf numFmtId="43" fontId="82" fillId="0" borderId="117" xfId="369" applyNumberFormat="1" applyFont="1" applyFill="1" applyBorder="1" applyAlignment="1">
      <alignment horizontal="center" vertical="center" shrinkToFit="1"/>
    </xf>
    <xf numFmtId="0" fontId="73" fillId="0" borderId="121" xfId="369" applyFont="1" applyFill="1" applyBorder="1" applyAlignment="1">
      <alignment horizontal="center" vertical="center" wrapText="1"/>
    </xf>
    <xf numFmtId="0" fontId="73" fillId="0" borderId="122" xfId="369" applyFont="1" applyFill="1" applyBorder="1" applyAlignment="1">
      <alignment horizontal="center" vertical="center" wrapText="1"/>
    </xf>
    <xf numFmtId="0" fontId="73" fillId="0" borderId="123" xfId="369" applyFont="1" applyFill="1" applyBorder="1" applyAlignment="1">
      <alignment horizontal="center" vertical="center" wrapText="1"/>
    </xf>
    <xf numFmtId="43" fontId="73" fillId="0" borderId="123" xfId="369" applyNumberFormat="1" applyFont="1" applyFill="1" applyBorder="1" applyAlignment="1">
      <alignment horizontal="center" vertical="center" wrapText="1"/>
    </xf>
    <xf numFmtId="0" fontId="73" fillId="0" borderId="124" xfId="369" applyFont="1" applyFill="1" applyBorder="1" applyAlignment="1">
      <alignment horizontal="center" vertical="center" wrapText="1"/>
    </xf>
    <xf numFmtId="43" fontId="82" fillId="0" borderId="121" xfId="369" applyNumberFormat="1" applyFont="1" applyFill="1" applyBorder="1" applyAlignment="1">
      <alignment horizontal="center" vertical="center" shrinkToFit="1"/>
    </xf>
    <xf numFmtId="0" fontId="73" fillId="0" borderId="102" xfId="369" applyFont="1" applyFill="1" applyBorder="1" applyAlignment="1">
      <alignment horizontal="center" vertical="center" wrapText="1"/>
    </xf>
    <xf numFmtId="43" fontId="73" fillId="0" borderId="125" xfId="369" applyNumberFormat="1" applyFont="1" applyFill="1" applyBorder="1" applyAlignment="1">
      <alignment horizontal="center" vertical="center" wrapText="1"/>
    </xf>
    <xf numFmtId="43" fontId="82" fillId="0" borderId="5" xfId="369" applyNumberFormat="1" applyFont="1" applyFill="1" applyBorder="1" applyAlignment="1">
      <alignment horizontal="center" vertical="center" shrinkToFit="1"/>
    </xf>
    <xf numFmtId="0" fontId="65" fillId="0" borderId="0" xfId="379" applyFont="1" applyFill="1" applyAlignment="1">
      <alignment horizontal="center" vertical="center"/>
    </xf>
    <xf numFmtId="0" fontId="65" fillId="33" borderId="5" xfId="389" applyFont="1" applyFill="1" applyBorder="1">
      <alignment vertical="center"/>
    </xf>
    <xf numFmtId="0" fontId="65" fillId="33" borderId="5" xfId="389" applyFont="1" applyFill="1" applyBorder="1" applyAlignment="1">
      <alignment vertical="center" wrapText="1"/>
    </xf>
    <xf numFmtId="0" fontId="65" fillId="33" borderId="5" xfId="393" applyFont="1" applyFill="1" applyBorder="1">
      <alignment vertical="center"/>
    </xf>
    <xf numFmtId="0" fontId="69" fillId="0" borderId="71" xfId="379" applyFont="1" applyFill="1" applyBorder="1" applyAlignment="1" applyProtection="1">
      <alignment horizontal="center" vertical="center" wrapText="1"/>
      <protection locked="0"/>
    </xf>
    <xf numFmtId="189" fontId="69" fillId="0" borderId="126" xfId="291" applyFont="1" applyFill="1" applyBorder="1" applyAlignment="1" applyProtection="1">
      <alignment horizontal="center" vertical="center"/>
    </xf>
    <xf numFmtId="0" fontId="65" fillId="0" borderId="127" xfId="379" applyFont="1" applyBorder="1">
      <alignment vertical="center"/>
    </xf>
    <xf numFmtId="0" fontId="66" fillId="32" borderId="128" xfId="407" applyFont="1" applyFill="1" applyBorder="1" applyAlignment="1">
      <alignment horizontal="center" vertical="center"/>
    </xf>
    <xf numFmtId="0" fontId="65" fillId="0" borderId="128" xfId="379" applyFont="1" applyBorder="1">
      <alignment vertical="center"/>
    </xf>
    <xf numFmtId="0" fontId="66" fillId="0" borderId="128" xfId="379" applyFont="1" applyBorder="1" applyAlignment="1">
      <alignment horizontal="center" vertical="center"/>
    </xf>
    <xf numFmtId="0" fontId="66" fillId="0" borderId="129" xfId="379" applyFont="1" applyBorder="1" applyAlignment="1">
      <alignment horizontal="center" vertical="center"/>
    </xf>
    <xf numFmtId="0" fontId="6" fillId="67" borderId="0" xfId="408" applyFont="1" applyFill="1" applyBorder="1">
      <alignment vertical="center"/>
    </xf>
    <xf numFmtId="2" fontId="65" fillId="0" borderId="0" xfId="369" applyNumberFormat="1" applyFont="1" applyFill="1" applyBorder="1" applyAlignment="1">
      <alignment horizontal="center" vertical="center" wrapText="1"/>
    </xf>
    <xf numFmtId="0" fontId="66" fillId="0" borderId="0" xfId="369" applyFont="1" applyBorder="1" applyAlignment="1">
      <alignment horizontal="center" vertical="center" wrapText="1"/>
    </xf>
    <xf numFmtId="43" fontId="47" fillId="0" borderId="0" xfId="386" applyNumberFormat="1" applyFont="1" applyAlignment="1">
      <alignment vertical="center" shrinkToFit="1"/>
    </xf>
    <xf numFmtId="0" fontId="65" fillId="0" borderId="5" xfId="383" applyFont="1" applyFill="1" applyBorder="1" applyAlignment="1">
      <alignment horizontal="center" vertical="center" wrapText="1"/>
    </xf>
    <xf numFmtId="0" fontId="65" fillId="0" borderId="133" xfId="379" applyFont="1" applyBorder="1" applyAlignment="1">
      <alignment horizontal="center" vertical="center"/>
    </xf>
    <xf numFmtId="0" fontId="65" fillId="0" borderId="134" xfId="379" applyFont="1" applyBorder="1" applyAlignment="1">
      <alignment horizontal="center" vertical="center"/>
    </xf>
    <xf numFmtId="0" fontId="65" fillId="0" borderId="135" xfId="379" applyFont="1" applyBorder="1" applyAlignment="1">
      <alignment horizontal="center" vertical="center"/>
    </xf>
    <xf numFmtId="0" fontId="65" fillId="0" borderId="136" xfId="379" applyFont="1" applyBorder="1" applyAlignment="1">
      <alignment horizontal="center" vertical="center"/>
    </xf>
    <xf numFmtId="0" fontId="65" fillId="0" borderId="64" xfId="379" applyFont="1" applyBorder="1" applyAlignment="1">
      <alignment horizontal="center" vertical="center"/>
    </xf>
    <xf numFmtId="0" fontId="65" fillId="0" borderId="68" xfId="379" applyFont="1" applyBorder="1" applyAlignment="1">
      <alignment horizontal="center" vertical="center"/>
    </xf>
    <xf numFmtId="0" fontId="65" fillId="0" borderId="0" xfId="379" applyFont="1" applyBorder="1" applyAlignment="1">
      <alignment horizontal="center" vertical="center"/>
    </xf>
    <xf numFmtId="0" fontId="65" fillId="0" borderId="138" xfId="379" applyFont="1" applyBorder="1">
      <alignment vertical="center"/>
    </xf>
    <xf numFmtId="0" fontId="69" fillId="0" borderId="139" xfId="407" applyFont="1" applyBorder="1">
      <alignment vertical="center"/>
    </xf>
    <xf numFmtId="43" fontId="73" fillId="0" borderId="120" xfId="369" applyNumberFormat="1" applyFont="1" applyFill="1" applyBorder="1" applyAlignment="1">
      <alignment horizontal="center" vertical="center" wrapText="1"/>
    </xf>
    <xf numFmtId="0" fontId="4" fillId="0" borderId="32" xfId="383" applyFont="1" applyFill="1" applyBorder="1" applyAlignment="1">
      <alignment horizontal="center" vertical="center"/>
    </xf>
    <xf numFmtId="0" fontId="4" fillId="0" borderId="137" xfId="383" applyFont="1" applyFill="1" applyBorder="1" applyAlignment="1">
      <alignment horizontal="center" vertical="center"/>
    </xf>
    <xf numFmtId="0" fontId="105" fillId="41" borderId="5" xfId="389" applyFont="1" applyFill="1" applyBorder="1">
      <alignment vertical="center"/>
    </xf>
    <xf numFmtId="0" fontId="105" fillId="41" borderId="5" xfId="389" applyFont="1" applyFill="1" applyBorder="1" applyAlignment="1">
      <alignment vertical="center" wrapText="1"/>
    </xf>
    <xf numFmtId="9" fontId="78" fillId="40" borderId="33" xfId="95" applyNumberFormat="1" applyFont="1" applyFill="1" applyBorder="1" applyAlignment="1" applyProtection="1">
      <alignment horizontal="center" vertical="center" wrapText="1"/>
    </xf>
    <xf numFmtId="0" fontId="4" fillId="0" borderId="140" xfId="379" applyFont="1" applyFill="1" applyBorder="1" applyAlignment="1">
      <alignment horizontal="center" vertical="center"/>
    </xf>
    <xf numFmtId="190" fontId="73" fillId="0" borderId="123" xfId="369" applyNumberFormat="1" applyFont="1" applyFill="1" applyBorder="1" applyAlignment="1">
      <alignment horizontal="center" vertical="center" wrapText="1"/>
    </xf>
    <xf numFmtId="0" fontId="65" fillId="0" borderId="140" xfId="379" applyFont="1" applyFill="1" applyBorder="1" applyAlignment="1">
      <alignment horizontal="center" vertical="center"/>
    </xf>
    <xf numFmtId="0" fontId="65" fillId="0" borderId="61" xfId="379" applyFont="1" applyBorder="1">
      <alignment vertical="center"/>
    </xf>
    <xf numFmtId="0" fontId="65" fillId="0" borderId="61" xfId="379" applyFont="1" applyBorder="1" applyAlignment="1">
      <alignment horizontal="center" vertical="center"/>
    </xf>
    <xf numFmtId="0" fontId="4" fillId="0" borderId="141" xfId="379" applyFont="1" applyFill="1" applyBorder="1" applyAlignment="1">
      <alignment horizontal="center" vertical="center"/>
    </xf>
    <xf numFmtId="177" fontId="8" fillId="31" borderId="216" xfId="282" applyNumberFormat="1" applyFont="1" applyFill="1" applyBorder="1">
      <alignment vertical="center"/>
    </xf>
    <xf numFmtId="0" fontId="65" fillId="0" borderId="108" xfId="383" applyFont="1" applyFill="1" applyBorder="1" applyAlignment="1">
      <alignment horizontal="center" vertical="center" wrapText="1"/>
    </xf>
    <xf numFmtId="0" fontId="7" fillId="67" borderId="130" xfId="408" applyFont="1" applyFill="1" applyBorder="1" applyAlignment="1">
      <alignment horizontal="center" vertical="center"/>
    </xf>
    <xf numFmtId="0" fontId="7" fillId="67" borderId="131" xfId="408" applyFont="1" applyFill="1" applyBorder="1" applyAlignment="1">
      <alignment horizontal="center" vertical="center"/>
    </xf>
    <xf numFmtId="0" fontId="7" fillId="67" borderId="131" xfId="408" applyFont="1" applyFill="1" applyBorder="1" applyAlignment="1">
      <alignment horizontal="center" vertical="center" wrapText="1"/>
    </xf>
    <xf numFmtId="182" fontId="7" fillId="67" borderId="131" xfId="408" applyNumberFormat="1" applyFont="1" applyFill="1" applyBorder="1" applyAlignment="1">
      <alignment horizontal="center" vertical="center"/>
    </xf>
    <xf numFmtId="182" fontId="7" fillId="67" borderId="131" xfId="408" applyNumberFormat="1" applyFont="1" applyFill="1" applyBorder="1" applyAlignment="1">
      <alignment horizontal="right" vertical="center"/>
    </xf>
    <xf numFmtId="182" fontId="7" fillId="67" borderId="132" xfId="408" applyNumberFormat="1" applyFont="1" applyFill="1" applyBorder="1" applyAlignment="1">
      <alignment horizontal="right" vertical="center"/>
    </xf>
    <xf numFmtId="0" fontId="104" fillId="0" borderId="219" xfId="0" applyNumberFormat="1" applyFont="1" applyBorder="1" applyAlignment="1">
      <alignment horizontal="center" vertical="center"/>
    </xf>
    <xf numFmtId="0" fontId="10" fillId="0" borderId="5" xfId="0" applyFont="1" applyFill="1" applyBorder="1">
      <alignment vertical="center"/>
    </xf>
    <xf numFmtId="0" fontId="10" fillId="0" borderId="5" xfId="0" applyFont="1" applyFill="1" applyBorder="1" applyAlignment="1">
      <alignment horizontal="center" vertical="center"/>
    </xf>
    <xf numFmtId="0" fontId="10" fillId="0" borderId="5" xfId="0" applyFont="1" applyFill="1" applyBorder="1" applyAlignment="1">
      <alignment vertical="center"/>
    </xf>
    <xf numFmtId="0" fontId="231" fillId="0" borderId="5" xfId="0" applyFont="1" applyBorder="1" applyAlignment="1">
      <alignment horizontal="center" vertical="center"/>
    </xf>
    <xf numFmtId="0" fontId="0" fillId="0" borderId="0" xfId="0" applyBorder="1">
      <alignment vertical="center"/>
    </xf>
    <xf numFmtId="0" fontId="232" fillId="0" borderId="0" xfId="0" applyFont="1">
      <alignment vertical="center"/>
    </xf>
    <xf numFmtId="0" fontId="233" fillId="0" borderId="0" xfId="0" applyFont="1">
      <alignment vertical="center"/>
    </xf>
    <xf numFmtId="41" fontId="235" fillId="0" borderId="5" xfId="282" applyFont="1" applyBorder="1">
      <alignment vertical="center"/>
    </xf>
    <xf numFmtId="41" fontId="0" fillId="0" borderId="0" xfId="282" applyFont="1">
      <alignment vertical="center"/>
    </xf>
    <xf numFmtId="245" fontId="0" fillId="0" borderId="0" xfId="0" applyNumberFormat="1">
      <alignment vertical="center"/>
    </xf>
    <xf numFmtId="0" fontId="238" fillId="0" borderId="224" xfId="32486" applyFont="1" applyBorder="1" applyAlignment="1">
      <alignment horizontal="center" vertical="center"/>
    </xf>
    <xf numFmtId="0" fontId="238" fillId="0" borderId="0" xfId="32486" applyFont="1" applyBorder="1" applyAlignment="1">
      <alignment horizontal="center" vertical="center"/>
    </xf>
    <xf numFmtId="0" fontId="238" fillId="0" borderId="225" xfId="32486" applyFont="1" applyBorder="1" applyAlignment="1">
      <alignment horizontal="center" vertical="center"/>
    </xf>
    <xf numFmtId="0" fontId="240" fillId="0" borderId="0" xfId="32486" applyFont="1" applyBorder="1" applyAlignment="1">
      <alignment horizontal="right" vertical="center"/>
    </xf>
    <xf numFmtId="0" fontId="242" fillId="0" borderId="238" xfId="32486" applyFont="1" applyBorder="1" applyAlignment="1">
      <alignment horizontal="center" vertical="center"/>
    </xf>
    <xf numFmtId="0" fontId="242" fillId="0" borderId="239" xfId="32486" applyFont="1" applyBorder="1" applyAlignment="1">
      <alignment horizontal="center" vertical="center"/>
    </xf>
    <xf numFmtId="0" fontId="242" fillId="0" borderId="240" xfId="32486" applyFont="1" applyBorder="1" applyAlignment="1">
      <alignment horizontal="center" vertical="center"/>
    </xf>
    <xf numFmtId="0" fontId="243" fillId="0" borderId="0" xfId="0" applyFont="1">
      <alignment vertical="center"/>
    </xf>
    <xf numFmtId="0" fontId="242" fillId="0" borderId="242" xfId="32486" applyFont="1" applyBorder="1" applyAlignment="1">
      <alignment horizontal="center" vertical="center"/>
    </xf>
    <xf numFmtId="0" fontId="242" fillId="0" borderId="243" xfId="32486" applyFont="1" applyBorder="1" applyAlignment="1">
      <alignment horizontal="center" vertical="center"/>
    </xf>
    <xf numFmtId="0" fontId="242" fillId="0" borderId="244" xfId="32486" applyFont="1" applyBorder="1" applyAlignment="1">
      <alignment horizontal="center" vertical="center"/>
    </xf>
    <xf numFmtId="0" fontId="242" fillId="0" borderId="245" xfId="32486" applyFont="1" applyBorder="1" applyAlignment="1">
      <alignment horizontal="center" vertical="center"/>
    </xf>
    <xf numFmtId="0" fontId="242" fillId="0" borderId="246" xfId="32486" applyFont="1" applyBorder="1" applyAlignment="1">
      <alignment horizontal="center" vertical="center"/>
    </xf>
    <xf numFmtId="0" fontId="242" fillId="0" borderId="247" xfId="32486" applyFont="1" applyBorder="1" applyAlignment="1">
      <alignment horizontal="center" vertical="center"/>
    </xf>
    <xf numFmtId="0" fontId="242" fillId="0" borderId="248" xfId="32486" applyFont="1" applyBorder="1" applyAlignment="1">
      <alignment horizontal="center" vertical="center"/>
    </xf>
    <xf numFmtId="0" fontId="242" fillId="0" borderId="249" xfId="32486" applyFont="1" applyBorder="1" applyAlignment="1">
      <alignment horizontal="center" vertical="center"/>
    </xf>
    <xf numFmtId="0" fontId="242" fillId="0" borderId="250" xfId="32486" applyFont="1" applyBorder="1" applyAlignment="1">
      <alignment horizontal="center" vertical="center"/>
    </xf>
    <xf numFmtId="0" fontId="242" fillId="0" borderId="252" xfId="32486" applyFont="1" applyBorder="1" applyAlignment="1">
      <alignment horizontal="center" vertical="center"/>
    </xf>
    <xf numFmtId="0" fontId="242" fillId="0" borderId="253" xfId="32486" applyFont="1" applyBorder="1" applyAlignment="1">
      <alignment horizontal="center" vertical="center"/>
    </xf>
    <xf numFmtId="0" fontId="242" fillId="0" borderId="254" xfId="32486" applyFont="1" applyBorder="1" applyAlignment="1">
      <alignment horizontal="center" vertical="center"/>
    </xf>
    <xf numFmtId="0" fontId="242" fillId="0" borderId="255" xfId="32486" applyFont="1" applyBorder="1" applyAlignment="1">
      <alignment horizontal="center" vertical="center"/>
    </xf>
    <xf numFmtId="0" fontId="245" fillId="0" borderId="1" xfId="0" applyFont="1" applyFill="1" applyBorder="1">
      <alignment vertical="center"/>
    </xf>
    <xf numFmtId="0" fontId="246" fillId="0" borderId="1" xfId="0" applyFont="1" applyFill="1" applyBorder="1">
      <alignment vertical="center"/>
    </xf>
    <xf numFmtId="0" fontId="246" fillId="0" borderId="230" xfId="0" applyFont="1" applyFill="1" applyBorder="1">
      <alignment vertical="center"/>
    </xf>
    <xf numFmtId="0" fontId="245" fillId="0" borderId="0" xfId="0" applyFont="1" applyFill="1">
      <alignment vertical="center"/>
    </xf>
    <xf numFmtId="0" fontId="246" fillId="0" borderId="0" xfId="0" applyFont="1" applyFill="1">
      <alignment vertical="center"/>
    </xf>
    <xf numFmtId="41" fontId="7" fillId="30" borderId="216" xfId="282" applyFont="1" applyFill="1" applyBorder="1">
      <alignment vertical="center"/>
    </xf>
    <xf numFmtId="9" fontId="78" fillId="0" borderId="32" xfId="95" applyNumberFormat="1" applyFont="1" applyFill="1" applyBorder="1" applyAlignment="1" applyProtection="1">
      <alignment horizontal="center" vertical="center" wrapText="1"/>
    </xf>
    <xf numFmtId="0" fontId="0" fillId="0" borderId="0" xfId="0" applyFill="1" applyBorder="1" applyAlignment="1">
      <alignment vertical="center" shrinkToFit="1"/>
    </xf>
    <xf numFmtId="246" fontId="0" fillId="0" borderId="0" xfId="0" applyNumberFormat="1" applyFill="1" applyBorder="1" applyAlignment="1">
      <alignment vertical="center" shrinkToFit="1"/>
    </xf>
    <xf numFmtId="0" fontId="9" fillId="0" borderId="0" xfId="408" applyFont="1" applyAlignment="1">
      <alignment horizontal="center" vertical="center"/>
    </xf>
    <xf numFmtId="189" fontId="69" fillId="0" borderId="82" xfId="291" applyFont="1" applyFill="1" applyBorder="1" applyAlignment="1" applyProtection="1">
      <alignment horizontal="center" vertical="center"/>
    </xf>
    <xf numFmtId="189" fontId="69" fillId="0" borderId="87" xfId="291" applyFont="1" applyFill="1" applyBorder="1" applyAlignment="1" applyProtection="1">
      <alignment vertical="center"/>
    </xf>
    <xf numFmtId="189" fontId="69" fillId="0" borderId="87" xfId="291" applyFont="1" applyFill="1" applyBorder="1" applyAlignment="1" applyProtection="1">
      <alignment vertical="center" shrinkToFit="1"/>
    </xf>
    <xf numFmtId="189" fontId="69" fillId="0" borderId="90" xfId="291" applyFont="1" applyFill="1" applyBorder="1" applyAlignment="1" applyProtection="1">
      <alignment horizontal="center" vertical="center"/>
    </xf>
    <xf numFmtId="189" fontId="69" fillId="0" borderId="265" xfId="291" applyFont="1" applyFill="1" applyBorder="1" applyAlignment="1" applyProtection="1">
      <alignment vertical="center" shrinkToFit="1"/>
    </xf>
    <xf numFmtId="189" fontId="69" fillId="0" borderId="266" xfId="291" applyFont="1" applyFill="1" applyBorder="1" applyAlignment="1" applyProtection="1">
      <alignment horizontal="center" vertical="center"/>
    </xf>
    <xf numFmtId="0" fontId="69" fillId="0" borderId="160" xfId="369" applyFont="1" applyBorder="1" applyAlignment="1">
      <alignment vertical="center"/>
    </xf>
    <xf numFmtId="0" fontId="69" fillId="0" borderId="98" xfId="369" applyFont="1" applyBorder="1" applyAlignment="1">
      <alignment horizontal="center" vertical="center" wrapText="1"/>
    </xf>
    <xf numFmtId="189" fontId="69" fillId="0" borderId="267" xfId="369" applyNumberFormat="1" applyFont="1" applyBorder="1" applyAlignment="1">
      <alignment horizontal="center" vertical="center" shrinkToFit="1"/>
    </xf>
    <xf numFmtId="49" fontId="69" fillId="0" borderId="84" xfId="369" applyNumberFormat="1" applyFont="1" applyBorder="1" applyAlignment="1">
      <alignment horizontal="center" vertical="center" shrinkToFit="1"/>
    </xf>
    <xf numFmtId="0" fontId="69" fillId="0" borderId="78" xfId="95" applyNumberFormat="1" applyFont="1" applyFill="1" applyBorder="1" applyAlignment="1" applyProtection="1">
      <alignment horizontal="center" vertical="center"/>
    </xf>
    <xf numFmtId="0" fontId="69" fillId="0" borderId="82" xfId="95" applyNumberFormat="1" applyFont="1" applyFill="1" applyBorder="1" applyAlignment="1" applyProtection="1">
      <alignment vertical="center"/>
    </xf>
    <xf numFmtId="189" fontId="69" fillId="0" borderId="82" xfId="95" applyFont="1" applyFill="1" applyBorder="1" applyAlignment="1" applyProtection="1">
      <alignment vertical="center"/>
    </xf>
    <xf numFmtId="0" fontId="70" fillId="68" borderId="0" xfId="369" applyFont="1" applyFill="1">
      <alignment vertical="center"/>
    </xf>
    <xf numFmtId="0" fontId="65" fillId="68" borderId="0" xfId="379" applyFont="1" applyFill="1">
      <alignment vertical="center"/>
    </xf>
    <xf numFmtId="49" fontId="69" fillId="0" borderId="268" xfId="369" applyNumberFormat="1" applyFont="1" applyBorder="1" applyAlignment="1">
      <alignment horizontal="left" vertical="center"/>
    </xf>
    <xf numFmtId="186" fontId="69" fillId="0" borderId="268" xfId="95" applyNumberFormat="1" applyFont="1" applyFill="1" applyBorder="1" applyAlignment="1" applyProtection="1">
      <alignment vertical="center"/>
    </xf>
    <xf numFmtId="0" fontId="69" fillId="0" borderId="268" xfId="369" applyFont="1" applyFill="1" applyBorder="1" applyAlignment="1">
      <alignment horizontal="center" vertical="center"/>
    </xf>
    <xf numFmtId="194" fontId="69" fillId="0" borderId="268" xfId="95" applyNumberFormat="1" applyFont="1" applyFill="1" applyBorder="1" applyAlignment="1" applyProtection="1">
      <alignment vertical="center"/>
    </xf>
    <xf numFmtId="190" fontId="69" fillId="0" borderId="268" xfId="95" applyNumberFormat="1" applyFont="1" applyFill="1" applyBorder="1" applyAlignment="1" applyProtection="1">
      <alignment horizontal="right" vertical="center"/>
    </xf>
    <xf numFmtId="0" fontId="69" fillId="0" borderId="268" xfId="369" applyFont="1" applyBorder="1" applyAlignment="1">
      <alignment horizontal="center" vertical="center"/>
    </xf>
    <xf numFmtId="0" fontId="69" fillId="0" borderId="269" xfId="369" applyFont="1" applyBorder="1">
      <alignment vertical="center"/>
    </xf>
    <xf numFmtId="189" fontId="69" fillId="0" borderId="270" xfId="95" applyFont="1" applyFill="1" applyBorder="1" applyAlignment="1" applyProtection="1">
      <alignment vertical="center"/>
    </xf>
    <xf numFmtId="0" fontId="70" fillId="0" borderId="5" xfId="369" applyFont="1" applyBorder="1" applyAlignment="1">
      <alignment horizontal="left" vertical="center"/>
    </xf>
    <xf numFmtId="0" fontId="70" fillId="0" borderId="61" xfId="369" applyFont="1" applyBorder="1" applyAlignment="1">
      <alignment horizontal="left" vertical="center"/>
    </xf>
    <xf numFmtId="0" fontId="70" fillId="0" borderId="61" xfId="369" applyFont="1" applyBorder="1">
      <alignment vertical="center"/>
    </xf>
    <xf numFmtId="0" fontId="70" fillId="0" borderId="61" xfId="369" applyFont="1" applyBorder="1" applyAlignment="1">
      <alignment vertical="center" wrapText="1"/>
    </xf>
    <xf numFmtId="0" fontId="70" fillId="0" borderId="0" xfId="369" applyFont="1" applyBorder="1" applyAlignment="1">
      <alignment vertical="center" wrapText="1"/>
    </xf>
    <xf numFmtId="189" fontId="69" fillId="0" borderId="268" xfId="95" applyFont="1" applyFill="1" applyBorder="1" applyAlignment="1" applyProtection="1">
      <alignment vertical="center"/>
    </xf>
    <xf numFmtId="194" fontId="69" fillId="0" borderId="84" xfId="95" applyNumberFormat="1" applyFont="1" applyFill="1" applyBorder="1" applyAlignment="1" applyProtection="1">
      <alignment vertical="center"/>
    </xf>
    <xf numFmtId="189" fontId="69" fillId="0" borderId="84" xfId="95" applyFont="1" applyFill="1" applyBorder="1" applyAlignment="1" applyProtection="1">
      <alignment vertical="center"/>
    </xf>
    <xf numFmtId="190" fontId="69" fillId="0" borderId="88" xfId="95" applyNumberFormat="1" applyFont="1" applyFill="1" applyBorder="1" applyAlignment="1" applyProtection="1">
      <alignment horizontal="center" vertical="center"/>
    </xf>
    <xf numFmtId="189" fontId="69" fillId="0" borderId="90" xfId="95" applyFont="1" applyFill="1" applyBorder="1" applyAlignment="1" applyProtection="1">
      <alignment horizontal="center" vertical="center"/>
    </xf>
    <xf numFmtId="189" fontId="69" fillId="0" borderId="87" xfId="95" applyFont="1" applyFill="1" applyBorder="1" applyAlignment="1" applyProtection="1">
      <alignment vertical="center"/>
    </xf>
    <xf numFmtId="189" fontId="72" fillId="0" borderId="82" xfId="95" applyNumberFormat="1" applyFont="1" applyFill="1" applyBorder="1" applyAlignment="1" applyProtection="1">
      <alignment vertical="center"/>
    </xf>
    <xf numFmtId="0" fontId="4" fillId="67" borderId="229" xfId="408" applyFont="1" applyFill="1" applyBorder="1" applyAlignment="1">
      <alignment horizontal="center" vertical="center"/>
    </xf>
    <xf numFmtId="0" fontId="103" fillId="0" borderId="224" xfId="0" applyFont="1" applyBorder="1" applyAlignment="1">
      <alignment horizontal="center" vertical="center" wrapText="1"/>
    </xf>
    <xf numFmtId="0" fontId="103" fillId="0" borderId="226" xfId="0" applyFont="1" applyBorder="1" applyAlignment="1">
      <alignment horizontal="center" vertical="center" wrapText="1"/>
    </xf>
    <xf numFmtId="190" fontId="69" fillId="0" borderId="268" xfId="95" applyNumberFormat="1" applyFont="1" applyFill="1" applyBorder="1" applyAlignment="1" applyProtection="1">
      <alignment vertical="center"/>
      <protection locked="0"/>
    </xf>
    <xf numFmtId="0" fontId="69" fillId="0" borderId="270" xfId="407" applyFont="1" applyBorder="1" applyAlignment="1">
      <alignment horizontal="center" vertical="center"/>
    </xf>
    <xf numFmtId="0" fontId="69" fillId="0" borderId="268" xfId="407" applyNumberFormat="1" applyFont="1" applyFill="1" applyBorder="1" applyAlignment="1">
      <alignment horizontal="center" vertical="center" wrapText="1"/>
    </xf>
    <xf numFmtId="0" fontId="76" fillId="0" borderId="269" xfId="407" applyFont="1" applyFill="1" applyBorder="1" applyAlignment="1">
      <alignment horizontal="center" vertical="center"/>
    </xf>
    <xf numFmtId="190" fontId="69" fillId="0" borderId="268" xfId="95" applyNumberFormat="1" applyFont="1" applyFill="1" applyBorder="1" applyProtection="1">
      <alignment vertical="center"/>
    </xf>
    <xf numFmtId="189" fontId="69" fillId="0" borderId="268" xfId="95" applyFont="1" applyFill="1" applyBorder="1" applyAlignment="1" applyProtection="1">
      <alignment horizontal="right" vertical="center"/>
    </xf>
    <xf numFmtId="176" fontId="69" fillId="0" borderId="270" xfId="95" applyNumberFormat="1" applyFont="1" applyFill="1" applyBorder="1" applyAlignment="1" applyProtection="1">
      <alignment horizontal="center" vertical="center"/>
    </xf>
    <xf numFmtId="0" fontId="69" fillId="0" borderId="268" xfId="407" applyFont="1" applyBorder="1" applyAlignment="1">
      <alignment horizontal="center" vertical="center"/>
    </xf>
    <xf numFmtId="49" fontId="69" fillId="0" borderId="269" xfId="407" applyNumberFormat="1" applyFont="1" applyBorder="1" applyAlignment="1">
      <alignment horizontal="left" vertical="center"/>
    </xf>
    <xf numFmtId="190" fontId="69" fillId="0" borderId="88" xfId="95" applyNumberFormat="1" applyFont="1" applyFill="1" applyBorder="1" applyAlignment="1" applyProtection="1">
      <alignment vertical="center"/>
      <protection locked="0"/>
    </xf>
    <xf numFmtId="176" fontId="69" fillId="0" borderId="88" xfId="95" applyNumberFormat="1" applyFont="1" applyFill="1" applyBorder="1" applyAlignment="1" applyProtection="1">
      <alignment vertical="center"/>
      <protection locked="0"/>
    </xf>
    <xf numFmtId="189" fontId="69" fillId="0" borderId="88" xfId="95" applyFont="1" applyFill="1" applyBorder="1" applyAlignment="1" applyProtection="1">
      <alignment vertical="center"/>
      <protection locked="0"/>
    </xf>
    <xf numFmtId="0" fontId="45" fillId="0" borderId="0" xfId="32786" applyFont="1" applyAlignment="1">
      <alignment vertical="center"/>
    </xf>
    <xf numFmtId="0" fontId="45" fillId="0" borderId="0" xfId="32786" applyFont="1" applyFill="1" applyAlignment="1">
      <alignment vertical="center"/>
    </xf>
    <xf numFmtId="0" fontId="252" fillId="0" borderId="5" xfId="32786" applyFont="1" applyBorder="1" applyAlignment="1">
      <alignment horizontal="center" vertical="center"/>
    </xf>
    <xf numFmtId="177" fontId="252" fillId="0" borderId="5" xfId="289" applyNumberFormat="1" applyFont="1" applyBorder="1" applyAlignment="1">
      <alignment vertical="center"/>
    </xf>
    <xf numFmtId="0" fontId="252" fillId="0" borderId="5" xfId="32786" applyFont="1" applyFill="1" applyBorder="1" applyAlignment="1">
      <alignment horizontal="center" vertical="center"/>
    </xf>
    <xf numFmtId="0" fontId="0" fillId="0" borderId="0" xfId="384" applyFont="1"/>
    <xf numFmtId="0" fontId="6" fillId="0" borderId="0" xfId="32786" applyFont="1" applyAlignment="1">
      <alignment vertical="center"/>
    </xf>
    <xf numFmtId="0" fontId="6" fillId="0" borderId="0" xfId="32786" applyFont="1" applyAlignment="1">
      <alignment horizontal="center" vertical="center"/>
    </xf>
    <xf numFmtId="181" fontId="6" fillId="17" borderId="0" xfId="32786" applyNumberFormat="1" applyFont="1" applyFill="1" applyAlignment="1">
      <alignment horizontal="center" vertical="center"/>
    </xf>
    <xf numFmtId="41" fontId="45" fillId="0" borderId="0" xfId="289" applyFont="1" applyFill="1" applyBorder="1" applyAlignment="1">
      <alignment horizontal="center"/>
    </xf>
    <xf numFmtId="0" fontId="45" fillId="0" borderId="0" xfId="32786" applyFont="1" applyFill="1" applyBorder="1" applyAlignment="1">
      <alignment vertical="center"/>
    </xf>
    <xf numFmtId="0" fontId="45" fillId="0" borderId="0" xfId="32786" applyFont="1" applyBorder="1" applyAlignment="1">
      <alignment vertical="center"/>
    </xf>
    <xf numFmtId="0" fontId="45" fillId="0" borderId="134" xfId="32786" applyFont="1" applyBorder="1" applyAlignment="1">
      <alignment vertical="center"/>
    </xf>
    <xf numFmtId="0" fontId="45" fillId="0" borderId="5" xfId="32786" applyFont="1" applyBorder="1" applyAlignment="1">
      <alignment vertical="center"/>
    </xf>
    <xf numFmtId="0" fontId="45" fillId="0" borderId="64" xfId="32786" applyFont="1" applyBorder="1" applyAlignment="1">
      <alignment vertical="center"/>
    </xf>
    <xf numFmtId="41" fontId="252" fillId="0" borderId="5" xfId="289" applyFont="1" applyFill="1" applyBorder="1" applyAlignment="1">
      <alignment vertical="center"/>
    </xf>
    <xf numFmtId="0" fontId="252" fillId="0" borderId="5" xfId="384" applyFont="1" applyFill="1" applyBorder="1" applyAlignment="1">
      <alignment horizontal="center" vertical="center"/>
    </xf>
    <xf numFmtId="177" fontId="252" fillId="0" borderId="5" xfId="289" applyNumberFormat="1" applyFont="1" applyFill="1" applyBorder="1" applyAlignment="1">
      <alignment vertical="center"/>
    </xf>
    <xf numFmtId="0" fontId="255" fillId="0" borderId="5" xfId="32786" applyFont="1" applyBorder="1" applyAlignment="1">
      <alignment vertical="center"/>
    </xf>
    <xf numFmtId="0" fontId="6" fillId="0" borderId="0" xfId="32786" applyFont="1" applyBorder="1" applyAlignment="1">
      <alignment vertical="center"/>
    </xf>
    <xf numFmtId="0" fontId="45" fillId="0" borderId="275" xfId="32786" applyFont="1" applyFill="1" applyBorder="1" applyAlignment="1">
      <alignment horizontal="center" vertical="center"/>
    </xf>
    <xf numFmtId="0" fontId="45" fillId="0" borderId="57" xfId="32786" applyFont="1" applyBorder="1" applyAlignment="1">
      <alignment horizontal="center" vertical="center"/>
    </xf>
    <xf numFmtId="0" fontId="45" fillId="0" borderId="62" xfId="32786" applyFont="1" applyBorder="1" applyAlignment="1">
      <alignment horizontal="center" vertical="center"/>
    </xf>
    <xf numFmtId="0" fontId="45" fillId="0" borderId="217" xfId="32786" applyFont="1" applyBorder="1" applyAlignment="1">
      <alignment horizontal="center" vertical="center"/>
    </xf>
    <xf numFmtId="41" fontId="252" fillId="0" borderId="5" xfId="282" applyFont="1" applyFill="1" applyBorder="1" applyAlignment="1">
      <alignment vertical="center"/>
    </xf>
    <xf numFmtId="41" fontId="252" fillId="0" borderId="5" xfId="282" applyFont="1" applyBorder="1" applyAlignment="1">
      <alignment vertical="center"/>
    </xf>
    <xf numFmtId="188" fontId="262" fillId="0" borderId="135" xfId="32786" applyNumberFormat="1" applyFont="1" applyFill="1" applyBorder="1" applyAlignment="1">
      <alignment vertical="center"/>
    </xf>
    <xf numFmtId="41" fontId="262" fillId="0" borderId="135" xfId="282" applyFont="1" applyFill="1" applyBorder="1" applyAlignment="1">
      <alignment vertical="center"/>
    </xf>
    <xf numFmtId="41" fontId="262" fillId="0" borderId="274" xfId="282" applyFont="1" applyBorder="1" applyAlignment="1">
      <alignment vertical="center"/>
    </xf>
    <xf numFmtId="41" fontId="252" fillId="0" borderId="5" xfId="282" applyNumberFormat="1" applyFont="1" applyBorder="1" applyAlignment="1">
      <alignment vertical="center"/>
    </xf>
    <xf numFmtId="0" fontId="263" fillId="0" borderId="5" xfId="384" applyFont="1" applyBorder="1" applyAlignment="1">
      <alignment horizontal="center" vertical="center"/>
    </xf>
    <xf numFmtId="0" fontId="65" fillId="0" borderId="0" xfId="405" applyFont="1" applyBorder="1">
      <alignment vertical="center"/>
    </xf>
    <xf numFmtId="189" fontId="251" fillId="0" borderId="281" xfId="95" applyFont="1" applyFill="1" applyBorder="1" applyAlignment="1" applyProtection="1">
      <alignment horizontal="right" vertical="center"/>
    </xf>
    <xf numFmtId="189" fontId="251" fillId="0" borderId="280" xfId="95" applyFont="1" applyFill="1" applyBorder="1" applyAlignment="1" applyProtection="1">
      <alignment horizontal="right" vertical="center"/>
    </xf>
    <xf numFmtId="190" fontId="73" fillId="0" borderId="79" xfId="95" applyNumberFormat="1" applyFont="1" applyFill="1" applyBorder="1" applyAlignment="1" applyProtection="1">
      <alignment horizontal="center" vertical="center"/>
    </xf>
    <xf numFmtId="0" fontId="69" fillId="0" borderId="80" xfId="369" applyFont="1" applyFill="1" applyBorder="1" applyAlignment="1">
      <alignment horizontal="center" vertical="center"/>
    </xf>
    <xf numFmtId="0" fontId="65" fillId="0" borderId="32" xfId="383" applyFont="1" applyFill="1" applyBorder="1" applyAlignment="1">
      <alignment horizontal="center" vertical="center"/>
    </xf>
    <xf numFmtId="0" fontId="65" fillId="0" borderId="102" xfId="379" applyFont="1" applyFill="1" applyBorder="1" applyAlignment="1">
      <alignment horizontal="center" vertical="center"/>
    </xf>
    <xf numFmtId="184" fontId="69" fillId="0" borderId="268" xfId="369" applyNumberFormat="1" applyFont="1" applyBorder="1" applyAlignment="1">
      <alignment horizontal="right" vertical="center"/>
    </xf>
    <xf numFmtId="189" fontId="69" fillId="0" borderId="268" xfId="95" applyFont="1" applyBorder="1" applyAlignment="1">
      <alignment horizontal="right" vertical="center"/>
    </xf>
    <xf numFmtId="49" fontId="69" fillId="0" borderId="105" xfId="369" applyNumberFormat="1" applyFont="1" applyBorder="1" applyAlignment="1">
      <alignment horizontal="left" vertical="center"/>
    </xf>
    <xf numFmtId="189" fontId="69" fillId="0" borderId="265" xfId="95" applyFont="1" applyFill="1" applyBorder="1" applyAlignment="1" applyProtection="1">
      <alignment vertical="center" shrinkToFit="1"/>
    </xf>
    <xf numFmtId="0" fontId="69" fillId="0" borderId="91" xfId="369" applyFont="1" applyBorder="1">
      <alignment vertical="center"/>
    </xf>
    <xf numFmtId="0" fontId="7" fillId="84" borderId="24" xfId="32484" quotePrefix="1" applyFont="1" applyFill="1" applyBorder="1" applyAlignment="1">
      <alignment vertical="center" shrinkToFit="1"/>
    </xf>
    <xf numFmtId="0" fontId="7" fillId="84" borderId="24" xfId="32484" applyFont="1" applyFill="1" applyBorder="1" applyAlignment="1">
      <alignment vertical="center" shrinkToFit="1"/>
    </xf>
    <xf numFmtId="0" fontId="7" fillId="84" borderId="24" xfId="32484" applyFont="1" applyFill="1" applyBorder="1" applyAlignment="1">
      <alignment horizontal="left" vertical="center" shrinkToFit="1"/>
    </xf>
    <xf numFmtId="0" fontId="7" fillId="0" borderId="24" xfId="32484" applyFont="1" applyBorder="1" applyAlignment="1">
      <alignment vertical="center" shrinkToFit="1"/>
    </xf>
    <xf numFmtId="177" fontId="7" fillId="0" borderId="24" xfId="15371" applyNumberFormat="1" applyFont="1" applyBorder="1" applyAlignment="1">
      <alignment vertical="center" shrinkToFit="1"/>
    </xf>
    <xf numFmtId="0" fontId="7" fillId="0" borderId="24" xfId="32484" applyFont="1" applyBorder="1" applyAlignment="1">
      <alignment horizontal="left" vertical="center" shrinkToFit="1"/>
    </xf>
    <xf numFmtId="0" fontId="7" fillId="0" borderId="24" xfId="0" quotePrefix="1" applyFont="1" applyBorder="1">
      <alignment vertical="center"/>
    </xf>
    <xf numFmtId="41" fontId="7" fillId="0" borderId="24" xfId="15371" applyFont="1" applyFill="1" applyBorder="1" applyAlignment="1">
      <alignment vertical="center" shrinkToFit="1"/>
    </xf>
    <xf numFmtId="177" fontId="7" fillId="0" borderId="24" xfId="15371" applyNumberFormat="1" applyFont="1" applyBorder="1">
      <alignment vertical="center"/>
    </xf>
    <xf numFmtId="0" fontId="7" fillId="0" borderId="24" xfId="0" applyFont="1" applyBorder="1">
      <alignment vertical="center"/>
    </xf>
    <xf numFmtId="0" fontId="7" fillId="0" borderId="24" xfId="32484" quotePrefix="1" applyFont="1" applyBorder="1" applyAlignment="1">
      <alignment vertical="center" shrinkToFit="1"/>
    </xf>
    <xf numFmtId="41" fontId="7" fillId="0" borderId="24" xfId="15371" applyFont="1" applyBorder="1" applyAlignment="1">
      <alignment vertical="center" shrinkToFit="1"/>
    </xf>
    <xf numFmtId="9" fontId="7" fillId="0" borderId="24" xfId="32484" applyNumberFormat="1" applyFont="1" applyBorder="1" applyAlignment="1">
      <alignment vertical="center" shrinkToFit="1"/>
    </xf>
    <xf numFmtId="251" fontId="7" fillId="0" borderId="24" xfId="32484" quotePrefix="1" applyNumberFormat="1" applyFont="1" applyFill="1" applyBorder="1" applyAlignment="1">
      <alignment horizontal="right" vertical="center" shrinkToFit="1"/>
    </xf>
    <xf numFmtId="9" fontId="225" fillId="0" borderId="24" xfId="32484" applyNumberFormat="1" applyFont="1" applyFill="1" applyBorder="1" applyAlignment="1">
      <alignment vertical="center" shrinkToFit="1"/>
    </xf>
    <xf numFmtId="41" fontId="267" fillId="0" borderId="24" xfId="282" applyFont="1" applyFill="1" applyBorder="1">
      <alignment vertical="center"/>
    </xf>
    <xf numFmtId="188" fontId="225" fillId="0" borderId="24" xfId="32484" applyNumberFormat="1" applyFont="1" applyFill="1" applyBorder="1" applyAlignment="1">
      <alignment vertical="center" shrinkToFit="1"/>
    </xf>
    <xf numFmtId="41" fontId="225" fillId="0" borderId="24" xfId="282" applyFont="1" applyFill="1" applyBorder="1" applyAlignment="1">
      <alignment horizontal="center" vertical="center"/>
    </xf>
    <xf numFmtId="189" fontId="69" fillId="0" borderId="24" xfId="291" applyNumberFormat="1" applyFont="1" applyFill="1" applyBorder="1" applyAlignment="1" applyProtection="1">
      <alignment horizontal="center" vertical="center"/>
    </xf>
    <xf numFmtId="41" fontId="225" fillId="0" borderId="24" xfId="15371" applyFont="1" applyBorder="1" applyAlignment="1">
      <alignment vertical="center" shrinkToFit="1"/>
    </xf>
    <xf numFmtId="49" fontId="69" fillId="0" borderId="284" xfId="369" applyNumberFormat="1" applyFont="1" applyBorder="1" applyAlignment="1">
      <alignment horizontal="left" vertical="center"/>
    </xf>
    <xf numFmtId="190" fontId="69" fillId="0" borderId="285" xfId="95" applyNumberFormat="1" applyFont="1" applyFill="1" applyBorder="1" applyAlignment="1" applyProtection="1">
      <alignment vertical="center"/>
      <protection locked="0"/>
    </xf>
    <xf numFmtId="0" fontId="69" fillId="0" borderId="284" xfId="407" applyNumberFormat="1" applyFont="1" applyFill="1" applyBorder="1" applyAlignment="1">
      <alignment horizontal="center" vertical="center" wrapText="1"/>
    </xf>
    <xf numFmtId="0" fontId="76" fillId="0" borderId="287" xfId="407" applyFont="1" applyFill="1" applyBorder="1" applyAlignment="1">
      <alignment horizontal="center" vertical="center"/>
    </xf>
    <xf numFmtId="190" fontId="69" fillId="0" borderId="284" xfId="95" applyNumberFormat="1" applyFont="1" applyFill="1" applyBorder="1" applyProtection="1">
      <alignment vertical="center"/>
    </xf>
    <xf numFmtId="189" fontId="69" fillId="0" borderId="284" xfId="95" applyFont="1" applyFill="1" applyBorder="1" applyAlignment="1" applyProtection="1">
      <alignment horizontal="right" vertical="center"/>
    </xf>
    <xf numFmtId="176" fontId="69" fillId="0" borderId="284" xfId="95" applyNumberFormat="1" applyFont="1" applyFill="1" applyBorder="1" applyAlignment="1" applyProtection="1">
      <alignment horizontal="center" vertical="center"/>
    </xf>
    <xf numFmtId="0" fontId="69" fillId="0" borderId="284" xfId="407" applyFont="1" applyBorder="1" applyAlignment="1">
      <alignment horizontal="center" vertical="center"/>
    </xf>
    <xf numFmtId="190" fontId="69" fillId="0" borderId="284" xfId="95" applyNumberFormat="1" applyFont="1" applyFill="1" applyBorder="1" applyAlignment="1" applyProtection="1">
      <alignment vertical="center"/>
      <protection locked="0"/>
    </xf>
    <xf numFmtId="0" fontId="69" fillId="0" borderId="284" xfId="369" applyFont="1" applyFill="1" applyBorder="1" applyAlignment="1">
      <alignment horizontal="center" vertical="center"/>
    </xf>
    <xf numFmtId="184" fontId="69" fillId="0" borderId="284" xfId="407" applyNumberFormat="1" applyFont="1" applyFill="1" applyBorder="1" applyAlignment="1">
      <alignment horizontal="center" vertical="center" wrapText="1"/>
    </xf>
    <xf numFmtId="189" fontId="69" fillId="0" borderId="270" xfId="95" applyNumberFormat="1" applyFont="1" applyFill="1" applyBorder="1" applyAlignment="1" applyProtection="1">
      <alignment horizontal="center" vertical="center"/>
    </xf>
    <xf numFmtId="247" fontId="69" fillId="0" borderId="284" xfId="407" applyNumberFormat="1" applyFont="1" applyFill="1" applyBorder="1" applyAlignment="1">
      <alignment horizontal="center" vertical="center" shrinkToFit="1"/>
    </xf>
    <xf numFmtId="0" fontId="76" fillId="0" borderId="284" xfId="407" applyFont="1" applyFill="1" applyBorder="1" applyAlignment="1">
      <alignment horizontal="center" vertical="center"/>
    </xf>
    <xf numFmtId="189" fontId="69" fillId="0" borderId="284" xfId="95" applyFont="1" applyFill="1" applyBorder="1" applyAlignment="1" applyProtection="1">
      <alignment horizontal="right" vertical="center" shrinkToFit="1"/>
    </xf>
    <xf numFmtId="189" fontId="69" fillId="0" borderId="284" xfId="95" applyFont="1" applyFill="1" applyBorder="1" applyAlignment="1" applyProtection="1">
      <alignment vertical="center"/>
    </xf>
    <xf numFmtId="189" fontId="69" fillId="0" borderId="284" xfId="95" applyNumberFormat="1" applyFont="1" applyFill="1" applyBorder="1" applyAlignment="1" applyProtection="1">
      <alignment vertical="center"/>
    </xf>
    <xf numFmtId="0" fontId="69" fillId="0" borderId="286" xfId="369" applyFont="1" applyBorder="1" applyAlignment="1">
      <alignment vertical="center"/>
    </xf>
    <xf numFmtId="189" fontId="69" fillId="0" borderId="0" xfId="95" applyNumberFormat="1" applyFont="1" applyFill="1" applyBorder="1" applyAlignment="1" applyProtection="1">
      <alignment vertical="center"/>
    </xf>
    <xf numFmtId="189" fontId="69" fillId="0" borderId="0" xfId="95" applyNumberFormat="1" applyFont="1" applyFill="1" applyBorder="1" applyAlignment="1" applyProtection="1">
      <alignment horizontal="center" vertical="center"/>
    </xf>
    <xf numFmtId="0" fontId="69" fillId="0" borderId="0" xfId="369" applyFont="1" applyBorder="1" applyAlignment="1">
      <alignment horizontal="center" vertical="center"/>
    </xf>
    <xf numFmtId="0" fontId="69" fillId="0" borderId="0" xfId="369" applyFont="1" applyBorder="1" applyAlignment="1">
      <alignment vertical="center"/>
    </xf>
    <xf numFmtId="189" fontId="69" fillId="0" borderId="0" xfId="95" applyFont="1" applyFill="1" applyBorder="1" applyAlignment="1" applyProtection="1">
      <alignment vertical="center"/>
    </xf>
    <xf numFmtId="188" fontId="262" fillId="0" borderId="274" xfId="32786" applyNumberFormat="1" applyFont="1" applyFill="1" applyBorder="1" applyAlignment="1">
      <alignment vertical="center"/>
    </xf>
    <xf numFmtId="0" fontId="7" fillId="0" borderId="24" xfId="32484" applyFont="1" applyFill="1" applyBorder="1" applyAlignment="1">
      <alignment vertical="center" shrinkToFit="1"/>
    </xf>
    <xf numFmtId="177" fontId="7" fillId="0" borderId="24" xfId="15371" applyNumberFormat="1" applyFont="1" applyFill="1" applyBorder="1" applyAlignment="1">
      <alignment vertical="center" shrinkToFit="1"/>
    </xf>
    <xf numFmtId="41" fontId="225" fillId="0" borderId="24" xfId="15371" applyFont="1" applyFill="1" applyBorder="1" applyAlignment="1">
      <alignment vertical="center" shrinkToFit="1"/>
    </xf>
    <xf numFmtId="0" fontId="7" fillId="0" borderId="24" xfId="32484" applyFont="1" applyFill="1" applyBorder="1" applyAlignment="1">
      <alignment horizontal="left" vertical="center" shrinkToFit="1"/>
    </xf>
    <xf numFmtId="0" fontId="65" fillId="0" borderId="24" xfId="379" applyFont="1" applyFill="1" applyBorder="1">
      <alignment vertical="center"/>
    </xf>
    <xf numFmtId="0" fontId="69" fillId="0" borderId="88" xfId="369" applyFont="1" applyFill="1" applyBorder="1" applyAlignment="1">
      <alignment horizontal="center" vertical="center"/>
    </xf>
    <xf numFmtId="188" fontId="69" fillId="0" borderId="90" xfId="369" applyNumberFormat="1" applyFont="1" applyFill="1" applyBorder="1">
      <alignment vertical="center"/>
    </xf>
    <xf numFmtId="0" fontId="69" fillId="0" borderId="88" xfId="369" applyFont="1" applyFill="1" applyBorder="1">
      <alignment vertical="center"/>
    </xf>
    <xf numFmtId="0" fontId="65" fillId="0" borderId="5" xfId="363" applyFont="1" applyFill="1" applyBorder="1">
      <alignment vertical="center"/>
    </xf>
    <xf numFmtId="0" fontId="65" fillId="0" borderId="0" xfId="363" applyFont="1" applyFill="1" applyBorder="1">
      <alignment vertical="center"/>
    </xf>
    <xf numFmtId="0" fontId="65" fillId="0" borderId="103" xfId="363" applyFont="1" applyFill="1" applyBorder="1">
      <alignment vertical="center"/>
    </xf>
    <xf numFmtId="0" fontId="70" fillId="0" borderId="0" xfId="369" applyFont="1" applyFill="1">
      <alignment vertical="center"/>
    </xf>
    <xf numFmtId="49" fontId="69" fillId="0" borderId="84" xfId="369" applyNumberFormat="1" applyFont="1" applyFill="1" applyBorder="1" applyAlignment="1">
      <alignment horizontal="left" vertical="center"/>
    </xf>
    <xf numFmtId="38" fontId="69" fillId="0" borderId="84" xfId="95" applyNumberFormat="1" applyFont="1" applyFill="1" applyBorder="1" applyAlignment="1" applyProtection="1">
      <alignment vertical="center"/>
    </xf>
    <xf numFmtId="176" fontId="69" fillId="0" borderId="87" xfId="95" applyNumberFormat="1" applyFont="1" applyFill="1" applyBorder="1" applyAlignment="1" applyProtection="1">
      <alignment horizontal="center" vertical="center"/>
    </xf>
    <xf numFmtId="49" fontId="69" fillId="0" borderId="81" xfId="407" applyNumberFormat="1" applyFont="1" applyFill="1" applyBorder="1" applyAlignment="1">
      <alignment horizontal="left" vertical="center"/>
    </xf>
    <xf numFmtId="0" fontId="69" fillId="0" borderId="78" xfId="407" applyFont="1" applyFill="1" applyBorder="1" applyAlignment="1">
      <alignment horizontal="center" vertical="center"/>
    </xf>
    <xf numFmtId="188" fontId="69" fillId="0" borderId="82" xfId="407" applyNumberFormat="1" applyFont="1" applyFill="1" applyBorder="1">
      <alignment vertical="center"/>
    </xf>
    <xf numFmtId="0" fontId="69" fillId="0" borderId="81" xfId="407" applyFont="1" applyFill="1" applyBorder="1">
      <alignment vertical="center"/>
    </xf>
    <xf numFmtId="49" fontId="69" fillId="0" borderId="86" xfId="407" applyNumberFormat="1" applyFont="1" applyFill="1" applyBorder="1" applyAlignment="1">
      <alignment horizontal="left" vertical="center"/>
    </xf>
    <xf numFmtId="190" fontId="69" fillId="0" borderId="84" xfId="95" applyNumberFormat="1" applyFont="1" applyFill="1" applyBorder="1" applyAlignment="1" applyProtection="1">
      <alignment vertical="center"/>
      <protection locked="0"/>
    </xf>
    <xf numFmtId="0" fontId="69" fillId="0" borderId="87" xfId="407" applyFont="1" applyFill="1" applyBorder="1" applyAlignment="1">
      <alignment horizontal="center" vertical="center"/>
    </xf>
    <xf numFmtId="0" fontId="69" fillId="0" borderId="84" xfId="407" applyFont="1" applyFill="1" applyBorder="1" applyAlignment="1">
      <alignment horizontal="center" vertical="center" wrapText="1"/>
    </xf>
    <xf numFmtId="0" fontId="69" fillId="0" borderId="84" xfId="407" applyFont="1" applyFill="1" applyBorder="1" applyAlignment="1">
      <alignment horizontal="center" vertical="center"/>
    </xf>
    <xf numFmtId="49" fontId="69" fillId="0" borderId="269" xfId="407" applyNumberFormat="1" applyFont="1" applyFill="1" applyBorder="1" applyAlignment="1">
      <alignment horizontal="left" vertical="center"/>
    </xf>
    <xf numFmtId="189" fontId="69" fillId="0" borderId="285" xfId="95" applyNumberFormat="1" applyFont="1" applyFill="1" applyBorder="1" applyAlignment="1" applyProtection="1">
      <alignment vertical="center"/>
      <protection locked="0"/>
    </xf>
    <xf numFmtId="0" fontId="69" fillId="0" borderId="270" xfId="407" applyFont="1" applyFill="1" applyBorder="1" applyAlignment="1">
      <alignment horizontal="center" vertical="center"/>
    </xf>
    <xf numFmtId="0" fontId="69" fillId="0" borderId="286" xfId="369" applyFont="1" applyFill="1" applyBorder="1" applyAlignment="1">
      <alignment vertical="center" shrinkToFit="1"/>
    </xf>
    <xf numFmtId="0" fontId="69" fillId="0" borderId="284" xfId="407" applyFont="1" applyFill="1" applyBorder="1" applyAlignment="1">
      <alignment horizontal="center" vertical="center"/>
    </xf>
    <xf numFmtId="189" fontId="76" fillId="0" borderId="284" xfId="379" applyNumberFormat="1" applyFont="1" applyFill="1" applyBorder="1">
      <alignment vertical="center"/>
    </xf>
    <xf numFmtId="0" fontId="0" fillId="0" borderId="0" xfId="408" applyFont="1">
      <alignment vertical="center"/>
    </xf>
    <xf numFmtId="248" fontId="7" fillId="0" borderId="24" xfId="15371" applyNumberFormat="1" applyFont="1" applyFill="1" applyBorder="1" applyAlignment="1">
      <alignment vertical="center" shrinkToFit="1"/>
    </xf>
    <xf numFmtId="41" fontId="262" fillId="0" borderId="135" xfId="282" applyNumberFormat="1" applyFont="1" applyFill="1" applyBorder="1" applyAlignment="1">
      <alignment vertical="center"/>
    </xf>
    <xf numFmtId="178" fontId="69" fillId="0" borderId="0" xfId="95" applyNumberFormat="1" applyFont="1" applyFill="1" applyBorder="1" applyAlignment="1" applyProtection="1">
      <alignment vertical="center"/>
    </xf>
    <xf numFmtId="43" fontId="65" fillId="0" borderId="0" xfId="379" applyNumberFormat="1" applyFont="1">
      <alignment vertical="center"/>
    </xf>
    <xf numFmtId="0" fontId="69" fillId="0" borderId="268" xfId="407" applyFont="1" applyFill="1" applyBorder="1" applyAlignment="1">
      <alignment horizontal="center" vertical="center"/>
    </xf>
    <xf numFmtId="0" fontId="48" fillId="0" borderId="145" xfId="386" applyFont="1" applyBorder="1" applyAlignment="1">
      <alignment horizontal="center" vertical="center"/>
    </xf>
    <xf numFmtId="0" fontId="241" fillId="0" borderId="221" xfId="32486" applyFont="1" applyBorder="1" applyAlignment="1">
      <alignment horizontal="right" vertical="center"/>
    </xf>
    <xf numFmtId="2" fontId="48" fillId="0" borderId="51" xfId="386" applyNumberFormat="1" applyFont="1" applyBorder="1" applyAlignment="1">
      <alignment horizontal="center" vertical="center"/>
    </xf>
    <xf numFmtId="2" fontId="48" fillId="0" borderId="289" xfId="386" applyNumberFormat="1" applyFont="1" applyBorder="1" applyAlignment="1">
      <alignment horizontal="center" vertical="center"/>
    </xf>
    <xf numFmtId="2" fontId="48" fillId="0" borderId="61" xfId="386" applyNumberFormat="1" applyFont="1" applyBorder="1" applyAlignment="1">
      <alignment horizontal="center" vertical="center"/>
    </xf>
    <xf numFmtId="2" fontId="48" fillId="0" borderId="291" xfId="386" applyNumberFormat="1" applyFont="1" applyBorder="1" applyAlignment="1">
      <alignment horizontal="center" vertical="center"/>
    </xf>
    <xf numFmtId="2" fontId="48" fillId="0" borderId="290" xfId="386" applyNumberFormat="1" applyFont="1" applyBorder="1" applyAlignment="1">
      <alignment horizontal="center" vertical="center"/>
    </xf>
    <xf numFmtId="181" fontId="48" fillId="0" borderId="3" xfId="386" applyNumberFormat="1" applyFont="1" applyBorder="1" applyAlignment="1">
      <alignment horizontal="center" vertical="center"/>
    </xf>
    <xf numFmtId="2" fontId="48" fillId="0" borderId="3" xfId="386" applyNumberFormat="1" applyFont="1" applyBorder="1" applyAlignment="1">
      <alignment horizontal="center" vertical="center" shrinkToFit="1"/>
    </xf>
    <xf numFmtId="2" fontId="48" fillId="0" borderId="3" xfId="386" applyNumberFormat="1" applyFont="1" applyBorder="1" applyAlignment="1">
      <alignment horizontal="center" vertical="center"/>
    </xf>
    <xf numFmtId="2" fontId="48" fillId="0" borderId="66" xfId="386" applyNumberFormat="1" applyFont="1" applyBorder="1" applyAlignment="1">
      <alignment horizontal="center" vertical="center"/>
    </xf>
    <xf numFmtId="0" fontId="0" fillId="0" borderId="0" xfId="0" applyAlignment="1">
      <alignment vertical="center"/>
    </xf>
    <xf numFmtId="0" fontId="268" fillId="0" borderId="229" xfId="0" applyFont="1" applyFill="1" applyBorder="1">
      <alignment vertical="center"/>
    </xf>
    <xf numFmtId="0" fontId="269" fillId="0" borderId="1" xfId="0" applyFont="1" applyFill="1" applyBorder="1">
      <alignment vertical="center"/>
    </xf>
    <xf numFmtId="0" fontId="268" fillId="0" borderId="0" xfId="0" applyFont="1" applyFill="1">
      <alignment vertical="center"/>
    </xf>
    <xf numFmtId="0" fontId="269" fillId="0" borderId="0" xfId="0" applyFont="1" applyFill="1">
      <alignment vertical="center"/>
    </xf>
    <xf numFmtId="0" fontId="12" fillId="0" borderId="224" xfId="0" applyFont="1" applyBorder="1" applyAlignment="1">
      <alignment horizontal="center" vertical="center" wrapText="1"/>
    </xf>
    <xf numFmtId="0" fontId="12" fillId="0" borderId="224" xfId="0" applyFont="1" applyFill="1" applyBorder="1" applyAlignment="1">
      <alignment horizontal="center" vertical="center" wrapText="1"/>
    </xf>
    <xf numFmtId="0" fontId="0" fillId="0" borderId="0" xfId="408" applyFont="1" applyFill="1">
      <alignment vertical="center"/>
    </xf>
    <xf numFmtId="41" fontId="45" fillId="0" borderId="5" xfId="32786" applyNumberFormat="1" applyFont="1" applyBorder="1" applyAlignment="1">
      <alignment vertical="center"/>
    </xf>
    <xf numFmtId="177" fontId="45" fillId="0" borderId="5" xfId="32786" applyNumberFormat="1" applyFont="1" applyBorder="1" applyAlignment="1">
      <alignment vertical="center"/>
    </xf>
    <xf numFmtId="0" fontId="45" fillId="0" borderId="5" xfId="32786" applyFont="1" applyBorder="1" applyAlignment="1">
      <alignment horizontal="center" vertical="center"/>
    </xf>
    <xf numFmtId="177" fontId="272" fillId="0" borderId="5" xfId="32786" applyNumberFormat="1" applyFont="1" applyBorder="1" applyAlignment="1">
      <alignment vertical="center"/>
    </xf>
    <xf numFmtId="41" fontId="263" fillId="0" borderId="5" xfId="289" applyFont="1" applyFill="1" applyBorder="1" applyAlignment="1">
      <alignment vertical="center"/>
    </xf>
    <xf numFmtId="0" fontId="274" fillId="0" borderId="0" xfId="32786" applyFont="1" applyAlignment="1">
      <alignment vertical="center"/>
    </xf>
    <xf numFmtId="0" fontId="250" fillId="0" borderId="0" xfId="384" applyFont="1"/>
    <xf numFmtId="41" fontId="274" fillId="0" borderId="0" xfId="289" applyFont="1" applyFill="1" applyBorder="1" applyAlignment="1">
      <alignment horizontal="center"/>
    </xf>
    <xf numFmtId="0" fontId="274" fillId="0" borderId="0" xfId="32786" applyFont="1" applyFill="1" applyBorder="1" applyAlignment="1">
      <alignment vertical="center"/>
    </xf>
    <xf numFmtId="0" fontId="275" fillId="0" borderId="0" xfId="32786" applyFont="1" applyAlignment="1">
      <alignment vertical="center"/>
    </xf>
    <xf numFmtId="0" fontId="275" fillId="0" borderId="0" xfId="32786" applyFont="1" applyAlignment="1">
      <alignment horizontal="center" vertical="center"/>
    </xf>
    <xf numFmtId="41" fontId="225" fillId="0" borderId="24" xfId="15371" applyNumberFormat="1" applyFont="1" applyFill="1" applyBorder="1" applyAlignment="1">
      <alignment vertical="center" shrinkToFit="1"/>
    </xf>
    <xf numFmtId="189" fontId="265" fillId="0" borderId="87" xfId="95" applyFont="1" applyFill="1" applyBorder="1" applyAlignment="1" applyProtection="1">
      <alignment vertical="center"/>
    </xf>
    <xf numFmtId="0" fontId="241" fillId="0" borderId="221" xfId="32486" applyFont="1" applyBorder="1" applyAlignment="1">
      <alignment vertical="center"/>
    </xf>
    <xf numFmtId="0" fontId="241" fillId="0" borderId="227" xfId="32486" applyFont="1" applyBorder="1" applyAlignment="1">
      <alignment vertical="center"/>
    </xf>
    <xf numFmtId="0" fontId="10" fillId="0" borderId="5" xfId="0" applyFont="1" applyFill="1" applyBorder="1" applyAlignment="1">
      <alignment horizontal="left" vertical="center"/>
    </xf>
    <xf numFmtId="0" fontId="0" fillId="0" borderId="260" xfId="0" applyFill="1" applyBorder="1" applyAlignment="1">
      <alignment horizontal="center" vertical="center" shrinkToFit="1"/>
    </xf>
    <xf numFmtId="246" fontId="0" fillId="0" borderId="282" xfId="0" applyNumberFormat="1" applyFill="1" applyBorder="1" applyAlignment="1">
      <alignment horizontal="center" vertical="center" shrinkToFit="1"/>
    </xf>
    <xf numFmtId="0" fontId="105" fillId="0" borderId="32" xfId="383" applyFont="1" applyFill="1" applyBorder="1" applyAlignment="1">
      <alignment horizontal="center" vertical="center"/>
    </xf>
    <xf numFmtId="0" fontId="105" fillId="0" borderId="102" xfId="379" applyFont="1" applyFill="1" applyBorder="1" applyAlignment="1">
      <alignment horizontal="center" vertical="center"/>
    </xf>
    <xf numFmtId="181" fontId="6" fillId="0" borderId="5" xfId="32786" applyNumberFormat="1" applyFont="1" applyBorder="1" applyAlignment="1">
      <alignment vertical="center"/>
    </xf>
    <xf numFmtId="0" fontId="6" fillId="0" borderId="5" xfId="32786" applyFont="1" applyBorder="1" applyAlignment="1">
      <alignment vertical="center"/>
    </xf>
    <xf numFmtId="2" fontId="6" fillId="0" borderId="5" xfId="32786" applyNumberFormat="1" applyFont="1" applyBorder="1" applyAlignment="1">
      <alignment horizontal="center" vertical="center"/>
    </xf>
    <xf numFmtId="181" fontId="6" fillId="0" borderId="5" xfId="32786" applyNumberFormat="1" applyFont="1" applyBorder="1" applyAlignment="1">
      <alignment horizontal="center" vertical="center"/>
    </xf>
    <xf numFmtId="178" fontId="6" fillId="0" borderId="5" xfId="32786" applyNumberFormat="1" applyFont="1" applyBorder="1" applyAlignment="1">
      <alignment horizontal="center" vertical="center"/>
    </xf>
    <xf numFmtId="2" fontId="45" fillId="0" borderId="0" xfId="32786" applyNumberFormat="1" applyFont="1" applyAlignment="1">
      <alignment vertical="center"/>
    </xf>
    <xf numFmtId="182" fontId="7" fillId="0" borderId="64" xfId="408" applyNumberFormat="1" applyFont="1" applyFill="1" applyBorder="1" applyAlignment="1">
      <alignment horizontal="center" vertical="center"/>
    </xf>
    <xf numFmtId="0" fontId="7" fillId="0" borderId="64" xfId="408" applyFont="1" applyFill="1" applyBorder="1" applyAlignment="1">
      <alignment horizontal="center" vertical="center"/>
    </xf>
    <xf numFmtId="0" fontId="7" fillId="0" borderId="65" xfId="408" applyFont="1" applyFill="1" applyBorder="1" applyAlignment="1">
      <alignment horizontal="center" vertical="center"/>
    </xf>
    <xf numFmtId="0" fontId="7" fillId="67" borderId="229" xfId="408" applyFont="1" applyFill="1" applyBorder="1" applyAlignment="1">
      <alignment horizontal="center" vertical="center"/>
    </xf>
    <xf numFmtId="41" fontId="224" fillId="0" borderId="295" xfId="282" applyFont="1" applyBorder="1" applyAlignment="1">
      <alignment horizontal="center" vertical="center" wrapText="1"/>
    </xf>
    <xf numFmtId="249" fontId="45" fillId="0" borderId="142" xfId="289" applyNumberFormat="1" applyFont="1" applyFill="1" applyBorder="1" applyAlignment="1">
      <alignment horizontal="center" vertical="center"/>
    </xf>
    <xf numFmtId="2" fontId="6" fillId="0" borderId="59" xfId="32786" applyNumberFormat="1" applyFont="1" applyBorder="1" applyAlignment="1">
      <alignment horizontal="center" vertical="center"/>
    </xf>
    <xf numFmtId="1" fontId="6" fillId="0" borderId="296" xfId="32786" applyNumberFormat="1" applyFont="1" applyBorder="1" applyAlignment="1">
      <alignment horizontal="center" vertical="center"/>
    </xf>
    <xf numFmtId="178" fontId="6" fillId="0" borderId="59" xfId="32786" applyNumberFormat="1" applyFont="1" applyBorder="1" applyAlignment="1">
      <alignment horizontal="center" vertical="center"/>
    </xf>
    <xf numFmtId="0" fontId="6" fillId="0" borderId="59" xfId="32786" applyFont="1" applyBorder="1" applyAlignment="1">
      <alignment vertical="center"/>
    </xf>
    <xf numFmtId="0" fontId="6" fillId="0" borderId="229" xfId="32786" applyFont="1" applyBorder="1" applyAlignment="1">
      <alignment horizontal="center" vertical="center"/>
    </xf>
    <xf numFmtId="0" fontId="6" fillId="0" borderId="131" xfId="32786" applyFont="1" applyBorder="1" applyAlignment="1">
      <alignment vertical="center"/>
    </xf>
    <xf numFmtId="183" fontId="6" fillId="0" borderId="296" xfId="32786" applyNumberFormat="1" applyFont="1" applyBorder="1" applyAlignment="1">
      <alignment horizontal="center" vertical="center"/>
    </xf>
    <xf numFmtId="188" fontId="6" fillId="0" borderId="296" xfId="32786" applyNumberFormat="1" applyFont="1" applyBorder="1" applyAlignment="1">
      <alignment horizontal="center" vertical="center"/>
    </xf>
    <xf numFmtId="180" fontId="6" fillId="0" borderId="0" xfId="408" applyNumberFormat="1" applyFont="1" applyFill="1" applyBorder="1">
      <alignment vertical="center"/>
    </xf>
    <xf numFmtId="186" fontId="48" fillId="0" borderId="0" xfId="386" applyNumberFormat="1" applyFont="1" applyAlignment="1">
      <alignment horizontal="center" vertical="center"/>
    </xf>
    <xf numFmtId="0" fontId="277" fillId="0" borderId="0" xfId="32786" applyFont="1" applyAlignment="1">
      <alignment vertical="center"/>
    </xf>
    <xf numFmtId="0" fontId="275" fillId="0" borderId="0" xfId="384" applyFont="1" applyBorder="1"/>
    <xf numFmtId="0" fontId="250" fillId="0" borderId="0" xfId="384" applyFont="1" applyBorder="1"/>
    <xf numFmtId="0" fontId="275" fillId="0" borderId="0" xfId="32786" applyFont="1" applyBorder="1" applyAlignment="1">
      <alignment vertical="center"/>
    </xf>
    <xf numFmtId="0" fontId="45" fillId="0" borderId="69" xfId="32786" applyFont="1" applyBorder="1" applyAlignment="1">
      <alignment vertical="center"/>
    </xf>
    <xf numFmtId="249" fontId="45" fillId="0" borderId="156" xfId="289" applyNumberFormat="1" applyFont="1" applyFill="1" applyBorder="1" applyAlignment="1">
      <alignment horizontal="center" vertical="center"/>
    </xf>
    <xf numFmtId="0" fontId="45" fillId="0" borderId="156" xfId="32786" applyFont="1" applyBorder="1" applyAlignment="1">
      <alignment horizontal="right" vertical="center"/>
    </xf>
    <xf numFmtId="249" fontId="45" fillId="0" borderId="297" xfId="289" applyNumberFormat="1" applyFont="1" applyFill="1" applyBorder="1" applyAlignment="1">
      <alignment horizontal="center" vertical="center"/>
    </xf>
    <xf numFmtId="177" fontId="252" fillId="0" borderId="58" xfId="289" applyNumberFormat="1" applyFont="1" applyBorder="1" applyAlignment="1">
      <alignment vertical="center"/>
    </xf>
    <xf numFmtId="177" fontId="252" fillId="0" borderId="58" xfId="289" applyNumberFormat="1" applyFont="1" applyFill="1" applyBorder="1" applyAlignment="1">
      <alignment vertical="center"/>
    </xf>
    <xf numFmtId="249" fontId="45" fillId="0" borderId="298" xfId="289" applyNumberFormat="1" applyFont="1" applyFill="1" applyBorder="1" applyAlignment="1">
      <alignment horizontal="center" vertical="center"/>
    </xf>
    <xf numFmtId="183" fontId="69" fillId="0" borderId="98" xfId="369" applyNumberFormat="1" applyFont="1" applyFill="1" applyBorder="1" applyAlignment="1" applyProtection="1">
      <alignment horizontal="right" vertical="center"/>
      <protection locked="0"/>
    </xf>
    <xf numFmtId="189" fontId="265" fillId="0" borderId="281" xfId="95" applyFont="1" applyFill="1" applyBorder="1" applyAlignment="1" applyProtection="1">
      <alignment horizontal="right" vertical="center"/>
    </xf>
    <xf numFmtId="189" fontId="265" fillId="0" borderId="280" xfId="95" applyFont="1" applyFill="1" applyBorder="1" applyAlignment="1" applyProtection="1">
      <alignment horizontal="right" vertical="center"/>
    </xf>
    <xf numFmtId="181" fontId="225" fillId="0" borderId="71" xfId="0" applyNumberFormat="1" applyFont="1" applyFill="1" applyBorder="1" applyAlignment="1">
      <alignment horizontal="center" vertical="center"/>
    </xf>
    <xf numFmtId="190" fontId="69" fillId="0" borderId="75" xfId="291" applyNumberFormat="1" applyFont="1" applyFill="1" applyBorder="1" applyAlignment="1" applyProtection="1">
      <alignment horizontal="center" vertical="center"/>
    </xf>
    <xf numFmtId="0" fontId="69" fillId="0" borderId="76" xfId="379" applyFont="1" applyBorder="1" applyAlignment="1">
      <alignment horizontal="center" vertical="center"/>
    </xf>
    <xf numFmtId="0" fontId="69" fillId="0" borderId="86" xfId="369" applyFont="1" applyBorder="1" applyAlignment="1">
      <alignment horizontal="center" vertical="center"/>
    </xf>
    <xf numFmtId="0" fontId="69" fillId="0" borderId="287" xfId="369" applyFont="1" applyBorder="1" applyAlignment="1">
      <alignment horizontal="center" vertical="center" shrinkToFit="1"/>
    </xf>
    <xf numFmtId="49" fontId="103" fillId="67" borderId="222" xfId="0" quotePrefix="1" applyNumberFormat="1" applyFont="1" applyFill="1" applyBorder="1" applyAlignment="1">
      <alignment horizontal="center" vertical="center" wrapText="1"/>
    </xf>
    <xf numFmtId="49" fontId="103" fillId="67" borderId="300" xfId="0" quotePrefix="1" applyNumberFormat="1" applyFont="1" applyFill="1" applyBorder="1" applyAlignment="1">
      <alignment horizontal="center" vertical="center" wrapText="1"/>
    </xf>
    <xf numFmtId="0" fontId="46" fillId="0" borderId="0" xfId="386" applyFont="1" applyFill="1" applyAlignment="1">
      <alignment horizontal="center" vertical="center"/>
    </xf>
    <xf numFmtId="0" fontId="47" fillId="0" borderId="0" xfId="386" applyFont="1" applyFill="1">
      <alignment vertical="center"/>
    </xf>
    <xf numFmtId="0" fontId="65" fillId="0" borderId="304" xfId="379" applyFont="1" applyBorder="1">
      <alignment vertical="center"/>
    </xf>
    <xf numFmtId="0" fontId="69" fillId="0" borderId="305" xfId="379" applyFont="1" applyBorder="1" applyAlignment="1">
      <alignment horizontal="center" vertical="center"/>
    </xf>
    <xf numFmtId="0" fontId="65" fillId="0" borderId="250" xfId="379" applyFont="1" applyBorder="1">
      <alignment vertical="center"/>
    </xf>
    <xf numFmtId="0" fontId="69" fillId="0" borderId="306" xfId="379" applyFont="1" applyBorder="1" applyAlignment="1">
      <alignment horizontal="center" vertical="center"/>
    </xf>
    <xf numFmtId="49" fontId="69" fillId="0" borderId="307" xfId="379" applyNumberFormat="1" applyFont="1" applyBorder="1" applyAlignment="1">
      <alignment horizontal="center" vertical="center"/>
    </xf>
    <xf numFmtId="49" fontId="69" fillId="0" borderId="306" xfId="369" applyNumberFormat="1" applyFont="1" applyBorder="1" applyAlignment="1">
      <alignment horizontal="left" vertical="center"/>
    </xf>
    <xf numFmtId="49" fontId="69" fillId="0" borderId="308" xfId="369" applyNumberFormat="1" applyFont="1" applyBorder="1" applyAlignment="1">
      <alignment horizontal="left" vertical="center"/>
    </xf>
    <xf numFmtId="176" fontId="69" fillId="35" borderId="284" xfId="291" applyNumberFormat="1" applyFont="1" applyFill="1" applyBorder="1" applyAlignment="1" applyProtection="1">
      <alignment horizontal="right" vertical="center"/>
      <protection locked="0"/>
    </xf>
    <xf numFmtId="0" fontId="69" fillId="0" borderId="284" xfId="369" applyFont="1" applyBorder="1" applyAlignment="1">
      <alignment horizontal="center" vertical="center"/>
    </xf>
    <xf numFmtId="190" fontId="69" fillId="0" borderId="284" xfId="291" applyNumberFormat="1" applyFont="1" applyFill="1" applyBorder="1" applyAlignment="1" applyProtection="1">
      <alignment horizontal="right" vertical="center"/>
    </xf>
    <xf numFmtId="176" fontId="69" fillId="36" borderId="286" xfId="291" applyNumberFormat="1" applyFont="1" applyFill="1" applyBorder="1" applyAlignment="1" applyProtection="1">
      <alignment horizontal="center" vertical="center"/>
    </xf>
    <xf numFmtId="0" fontId="69" fillId="0" borderId="287" xfId="369" applyFont="1" applyBorder="1">
      <alignment vertical="center"/>
    </xf>
    <xf numFmtId="189" fontId="74" fillId="0" borderId="286" xfId="291" applyFont="1" applyFill="1" applyBorder="1" applyAlignment="1" applyProtection="1">
      <alignment vertical="center"/>
    </xf>
    <xf numFmtId="0" fontId="69" fillId="0" borderId="284" xfId="369" applyFont="1" applyBorder="1">
      <alignment vertical="center"/>
    </xf>
    <xf numFmtId="0" fontId="69" fillId="0" borderId="308" xfId="369" applyNumberFormat="1" applyFont="1" applyBorder="1" applyAlignment="1">
      <alignment horizontal="left" vertical="center"/>
    </xf>
    <xf numFmtId="183" fontId="69" fillId="0" borderId="284" xfId="369" applyNumberFormat="1" applyFont="1" applyFill="1" applyBorder="1" applyAlignment="1">
      <alignment horizontal="right" vertical="center"/>
    </xf>
    <xf numFmtId="188" fontId="69" fillId="0" borderId="286" xfId="369" applyNumberFormat="1" applyFont="1" applyBorder="1">
      <alignment vertical="center"/>
    </xf>
    <xf numFmtId="49" fontId="69" fillId="0" borderId="309" xfId="369" applyNumberFormat="1" applyFont="1" applyBorder="1" applyAlignment="1">
      <alignment horizontal="left" vertical="center"/>
    </xf>
    <xf numFmtId="49" fontId="69" fillId="0" borderId="310" xfId="369" applyNumberFormat="1" applyFont="1" applyBorder="1" applyAlignment="1">
      <alignment horizontal="left" vertical="center"/>
    </xf>
    <xf numFmtId="179" fontId="69" fillId="35" borderId="284" xfId="291" applyNumberFormat="1" applyFont="1" applyFill="1" applyBorder="1" applyAlignment="1" applyProtection="1">
      <alignment horizontal="right" vertical="center"/>
      <protection locked="0"/>
    </xf>
    <xf numFmtId="190" fontId="69" fillId="0" borderId="284" xfId="95" applyNumberFormat="1" applyFont="1" applyFill="1" applyBorder="1" applyAlignment="1" applyProtection="1">
      <alignment horizontal="right" vertical="center"/>
    </xf>
    <xf numFmtId="191" fontId="69" fillId="0" borderId="284" xfId="291" applyNumberFormat="1" applyFont="1" applyFill="1" applyBorder="1" applyAlignment="1" applyProtection="1">
      <alignment horizontal="right" vertical="center"/>
    </xf>
    <xf numFmtId="181" fontId="69" fillId="0" borderId="284" xfId="369" applyNumberFormat="1" applyFont="1" applyFill="1" applyBorder="1" applyAlignment="1">
      <alignment horizontal="right" vertical="center"/>
    </xf>
    <xf numFmtId="192" fontId="69" fillId="35" borderId="284" xfId="369" applyNumberFormat="1" applyFont="1" applyFill="1" applyBorder="1" applyAlignment="1" applyProtection="1">
      <alignment horizontal="right" vertical="center"/>
      <protection locked="0"/>
    </xf>
    <xf numFmtId="181" fontId="69" fillId="0" borderId="284" xfId="369" applyNumberFormat="1" applyFont="1" applyBorder="1" applyAlignment="1">
      <alignment horizontal="right" vertical="center"/>
    </xf>
    <xf numFmtId="0" fontId="69" fillId="0" borderId="287" xfId="369" applyFont="1" applyBorder="1" applyAlignment="1">
      <alignment horizontal="center" vertical="center"/>
    </xf>
    <xf numFmtId="0" fontId="69" fillId="0" borderId="284" xfId="369" applyFont="1" applyBorder="1" applyAlignment="1">
      <alignment horizontal="right" vertical="center"/>
    </xf>
    <xf numFmtId="0" fontId="69" fillId="0" borderId="284" xfId="95" applyNumberFormat="1" applyFont="1" applyFill="1" applyBorder="1" applyAlignment="1" applyProtection="1">
      <alignment horizontal="right" vertical="center"/>
    </xf>
    <xf numFmtId="49" fontId="69" fillId="32" borderId="308" xfId="369" applyNumberFormat="1" applyFont="1" applyFill="1" applyBorder="1" applyAlignment="1">
      <alignment horizontal="left" vertical="center"/>
    </xf>
    <xf numFmtId="192" fontId="69" fillId="0" borderId="284" xfId="369" applyNumberFormat="1" applyFont="1" applyFill="1" applyBorder="1" applyAlignment="1">
      <alignment horizontal="right" vertical="center"/>
    </xf>
    <xf numFmtId="189" fontId="69" fillId="0" borderId="284" xfId="291" applyFont="1" applyFill="1" applyBorder="1" applyAlignment="1" applyProtection="1">
      <alignment horizontal="center" vertical="center"/>
    </xf>
    <xf numFmtId="184" fontId="69" fillId="0" borderId="284" xfId="369" applyNumberFormat="1" applyFont="1" applyBorder="1" applyAlignment="1">
      <alignment horizontal="right" vertical="center"/>
    </xf>
    <xf numFmtId="0" fontId="70" fillId="0" borderId="250" xfId="379" applyFont="1" applyBorder="1">
      <alignment vertical="center"/>
    </xf>
    <xf numFmtId="193" fontId="69" fillId="0" borderId="284" xfId="291" applyNumberFormat="1" applyFont="1" applyFill="1" applyBorder="1" applyAlignment="1" applyProtection="1">
      <alignment horizontal="right" vertical="center"/>
    </xf>
    <xf numFmtId="0" fontId="74" fillId="0" borderId="284" xfId="369" applyFont="1" applyFill="1" applyBorder="1" applyAlignment="1">
      <alignment horizontal="center" vertical="center"/>
    </xf>
    <xf numFmtId="0" fontId="69" fillId="0" borderId="284" xfId="369" applyFont="1" applyFill="1" applyBorder="1" applyAlignment="1">
      <alignment horizontal="right" vertical="center"/>
    </xf>
    <xf numFmtId="49" fontId="69" fillId="0" borderId="311" xfId="369" applyNumberFormat="1" applyFont="1" applyBorder="1" applyAlignment="1">
      <alignment horizontal="left" vertical="center"/>
    </xf>
    <xf numFmtId="189" fontId="69" fillId="0" borderId="284" xfId="291" applyNumberFormat="1" applyFont="1" applyFill="1" applyBorder="1" applyAlignment="1" applyProtection="1">
      <alignment horizontal="right" vertical="center"/>
    </xf>
    <xf numFmtId="0" fontId="69" fillId="0" borderId="285" xfId="369" applyFont="1" applyBorder="1" applyAlignment="1">
      <alignment horizontal="center" vertical="center"/>
    </xf>
    <xf numFmtId="181" fontId="69" fillId="0" borderId="285" xfId="369" applyNumberFormat="1" applyFont="1" applyBorder="1" applyAlignment="1">
      <alignment horizontal="right" vertical="center"/>
    </xf>
    <xf numFmtId="0" fontId="69" fillId="0" borderId="285" xfId="369" applyFont="1" applyBorder="1" applyAlignment="1">
      <alignment horizontal="right" vertical="center"/>
    </xf>
    <xf numFmtId="189" fontId="69" fillId="0" borderId="285" xfId="95" applyFont="1" applyBorder="1" applyAlignment="1">
      <alignment horizontal="right" vertical="center"/>
    </xf>
    <xf numFmtId="189" fontId="69" fillId="0" borderId="285" xfId="291" applyFont="1" applyFill="1" applyBorder="1" applyAlignment="1" applyProtection="1">
      <alignment horizontal="center" vertical="center"/>
    </xf>
    <xf numFmtId="186" fontId="69" fillId="0" borderId="312" xfId="291" applyNumberFormat="1" applyFont="1" applyFill="1" applyBorder="1" applyAlignment="1" applyProtection="1">
      <alignment vertical="center"/>
    </xf>
    <xf numFmtId="49" fontId="72" fillId="0" borderId="313" xfId="369" applyNumberFormat="1" applyFont="1" applyBorder="1" applyAlignment="1">
      <alignment horizontal="left" vertical="center"/>
    </xf>
    <xf numFmtId="41" fontId="69" fillId="0" borderId="284" xfId="282" applyFont="1" applyFill="1" applyBorder="1" applyAlignment="1" applyProtection="1">
      <alignment horizontal="right" vertical="center"/>
      <protection locked="0"/>
    </xf>
    <xf numFmtId="189" fontId="69" fillId="0" borderId="284" xfId="291" applyFont="1" applyFill="1" applyBorder="1" applyAlignment="1" applyProtection="1">
      <alignment horizontal="right" vertical="center"/>
    </xf>
    <xf numFmtId="176" fontId="69" fillId="0" borderId="286" xfId="291" applyNumberFormat="1" applyFont="1" applyFill="1" applyBorder="1" applyAlignment="1" applyProtection="1">
      <alignment horizontal="center" vertical="center"/>
    </xf>
    <xf numFmtId="49" fontId="69" fillId="0" borderId="314" xfId="369" applyNumberFormat="1" applyFont="1" applyBorder="1" applyAlignment="1">
      <alignment horizontal="left" vertical="center"/>
    </xf>
    <xf numFmtId="49" fontId="69" fillId="0" borderId="315" xfId="369" applyNumberFormat="1" applyFont="1" applyFill="1" applyBorder="1" applyAlignment="1">
      <alignment horizontal="left" vertical="center"/>
    </xf>
    <xf numFmtId="49" fontId="69" fillId="0" borderId="310" xfId="369" applyNumberFormat="1" applyFont="1" applyFill="1" applyBorder="1" applyAlignment="1">
      <alignment horizontal="left" vertical="center"/>
    </xf>
    <xf numFmtId="179" fontId="69" fillId="33" borderId="284" xfId="291" applyNumberFormat="1" applyFont="1" applyFill="1" applyBorder="1" applyAlignment="1" applyProtection="1">
      <alignment horizontal="right" vertical="center"/>
      <protection locked="0"/>
    </xf>
    <xf numFmtId="191" fontId="69" fillId="0" borderId="284" xfId="291" applyNumberFormat="1" applyFont="1" applyFill="1" applyBorder="1" applyAlignment="1" applyProtection="1">
      <alignment vertical="center"/>
    </xf>
    <xf numFmtId="0" fontId="69" fillId="0" borderId="285" xfId="369" applyFont="1" applyFill="1" applyBorder="1" applyAlignment="1">
      <alignment horizontal="center" vertical="center"/>
    </xf>
    <xf numFmtId="190" fontId="69" fillId="0" borderId="285" xfId="291" applyNumberFormat="1" applyFont="1" applyFill="1" applyBorder="1" applyAlignment="1" applyProtection="1">
      <alignment horizontal="right" vertical="center"/>
    </xf>
    <xf numFmtId="189" fontId="69" fillId="0" borderId="285" xfId="291" applyFont="1" applyBorder="1" applyAlignment="1">
      <alignment horizontal="right" vertical="center"/>
    </xf>
    <xf numFmtId="49" fontId="69" fillId="0" borderId="308" xfId="369" applyNumberFormat="1" applyFont="1" applyFill="1" applyBorder="1" applyAlignment="1">
      <alignment horizontal="left" vertical="center"/>
    </xf>
    <xf numFmtId="179" fontId="69" fillId="0" borderId="284" xfId="291" applyNumberFormat="1" applyFont="1" applyFill="1" applyBorder="1" applyAlignment="1" applyProtection="1">
      <alignment horizontal="right" vertical="center"/>
      <protection locked="0"/>
    </xf>
    <xf numFmtId="0" fontId="69" fillId="0" borderId="306" xfId="369" applyFont="1" applyBorder="1">
      <alignment vertical="center"/>
    </xf>
    <xf numFmtId="40" fontId="69" fillId="37" borderId="284" xfId="95" applyNumberFormat="1" applyFont="1" applyFill="1" applyBorder="1" applyAlignment="1" applyProtection="1">
      <alignment horizontal="right" vertical="center"/>
    </xf>
    <xf numFmtId="176" fontId="69" fillId="36" borderId="286" xfId="95" applyNumberFormat="1" applyFont="1" applyFill="1" applyBorder="1" applyAlignment="1" applyProtection="1">
      <alignment horizontal="center" vertical="center"/>
    </xf>
    <xf numFmtId="0" fontId="65" fillId="0" borderId="250" xfId="379" applyFont="1" applyFill="1" applyBorder="1">
      <alignment vertical="center"/>
    </xf>
    <xf numFmtId="176" fontId="69" fillId="33" borderId="284" xfId="369" applyNumberFormat="1" applyFont="1" applyFill="1" applyBorder="1" applyAlignment="1">
      <alignment horizontal="right" vertical="center"/>
    </xf>
    <xf numFmtId="38" fontId="69" fillId="0" borderId="284" xfId="369" applyNumberFormat="1" applyFont="1" applyBorder="1" applyAlignment="1">
      <alignment horizontal="right" vertical="center"/>
    </xf>
    <xf numFmtId="189" fontId="69" fillId="0" borderId="285" xfId="95" applyFont="1" applyFill="1" applyBorder="1" applyAlignment="1" applyProtection="1">
      <alignment horizontal="right" vertical="center"/>
    </xf>
    <xf numFmtId="0" fontId="69" fillId="0" borderId="285" xfId="369" applyFont="1" applyBorder="1">
      <alignment vertical="center"/>
    </xf>
    <xf numFmtId="0" fontId="70" fillId="0" borderId="250" xfId="369" applyFont="1" applyBorder="1">
      <alignment vertical="center"/>
    </xf>
    <xf numFmtId="176" fontId="69" fillId="0" borderId="284" xfId="95" applyNumberFormat="1" applyFont="1" applyFill="1" applyBorder="1" applyAlignment="1" applyProtection="1">
      <alignment vertical="center"/>
    </xf>
    <xf numFmtId="190" fontId="69" fillId="0" borderId="284" xfId="95" applyNumberFormat="1" applyFont="1" applyFill="1" applyBorder="1" applyAlignment="1" applyProtection="1">
      <alignment vertical="center"/>
    </xf>
    <xf numFmtId="190" fontId="69" fillId="0" borderId="287" xfId="95" applyNumberFormat="1" applyFont="1" applyFill="1" applyBorder="1" applyAlignment="1" applyProtection="1">
      <alignment vertical="center"/>
    </xf>
    <xf numFmtId="186" fontId="69" fillId="0" borderId="284" xfId="95" applyNumberFormat="1" applyFont="1" applyFill="1" applyBorder="1" applyAlignment="1" applyProtection="1">
      <alignment vertical="center"/>
    </xf>
    <xf numFmtId="179" fontId="69" fillId="0" borderId="284" xfId="95" applyNumberFormat="1" applyFont="1" applyFill="1" applyBorder="1" applyAlignment="1" applyProtection="1">
      <alignment vertical="center"/>
    </xf>
    <xf numFmtId="186" fontId="69" fillId="0" borderId="312" xfId="95" applyNumberFormat="1" applyFont="1" applyFill="1" applyBorder="1" applyAlignment="1" applyProtection="1">
      <alignment vertical="center"/>
    </xf>
    <xf numFmtId="0" fontId="69" fillId="0" borderId="312" xfId="369" applyFont="1" applyFill="1" applyBorder="1" applyAlignment="1">
      <alignment horizontal="center" vertical="center"/>
    </xf>
    <xf numFmtId="194" fontId="69" fillId="0" borderId="312" xfId="95" applyNumberFormat="1" applyFont="1" applyFill="1" applyBorder="1" applyAlignment="1" applyProtection="1">
      <alignment vertical="center"/>
    </xf>
    <xf numFmtId="190" fontId="69" fillId="0" borderId="312" xfId="95" applyNumberFormat="1" applyFont="1" applyFill="1" applyBorder="1" applyAlignment="1" applyProtection="1">
      <alignment horizontal="right" vertical="center"/>
    </xf>
    <xf numFmtId="191" fontId="69" fillId="0" borderId="284" xfId="95" applyNumberFormat="1" applyFont="1" applyFill="1" applyBorder="1" applyAlignment="1" applyProtection="1">
      <alignment vertical="center"/>
    </xf>
    <xf numFmtId="38" fontId="69" fillId="0" borderId="284" xfId="369" applyNumberFormat="1" applyFont="1" applyFill="1" applyBorder="1" applyAlignment="1">
      <alignment horizontal="right" vertical="center"/>
    </xf>
    <xf numFmtId="38" fontId="69" fillId="0" borderId="284" xfId="95" applyNumberFormat="1" applyFont="1" applyFill="1" applyBorder="1" applyAlignment="1" applyProtection="1">
      <alignment horizontal="right" vertical="center"/>
    </xf>
    <xf numFmtId="0" fontId="69" fillId="0" borderId="312" xfId="407" applyNumberFormat="1" applyFont="1" applyFill="1" applyBorder="1" applyAlignment="1">
      <alignment horizontal="center" vertical="center" wrapText="1"/>
    </xf>
    <xf numFmtId="190" fontId="69" fillId="0" borderId="312" xfId="95" applyNumberFormat="1" applyFont="1" applyFill="1" applyBorder="1" applyProtection="1">
      <alignment vertical="center"/>
    </xf>
    <xf numFmtId="49" fontId="69" fillId="0" borderId="306" xfId="407" applyNumberFormat="1" applyFont="1" applyBorder="1">
      <alignment vertical="center"/>
    </xf>
    <xf numFmtId="49" fontId="69" fillId="0" borderId="308" xfId="407" applyNumberFormat="1" applyFont="1" applyBorder="1">
      <alignment vertical="center"/>
    </xf>
    <xf numFmtId="0" fontId="69" fillId="0" borderId="284" xfId="407" applyFont="1" applyBorder="1">
      <alignment vertical="center"/>
    </xf>
    <xf numFmtId="0" fontId="69" fillId="0" borderId="287" xfId="407" applyFont="1" applyBorder="1">
      <alignment vertical="center"/>
    </xf>
    <xf numFmtId="49" fontId="69" fillId="0" borderId="309" xfId="407" applyNumberFormat="1" applyFont="1" applyBorder="1">
      <alignment vertical="center"/>
    </xf>
    <xf numFmtId="49" fontId="69" fillId="0" borderId="310" xfId="407" applyNumberFormat="1" applyFont="1" applyBorder="1">
      <alignment vertical="center"/>
    </xf>
    <xf numFmtId="190" fontId="69" fillId="0" borderId="284" xfId="95" applyNumberFormat="1" applyFont="1" applyFill="1" applyBorder="1" applyAlignment="1" applyProtection="1">
      <alignment horizontal="left" vertical="center"/>
    </xf>
    <xf numFmtId="190" fontId="69" fillId="0" borderId="284" xfId="95" applyNumberFormat="1" applyFont="1" applyFill="1" applyBorder="1" applyAlignment="1" applyProtection="1">
      <alignment horizontal="center" vertical="center"/>
    </xf>
    <xf numFmtId="190" fontId="69" fillId="0" borderId="286" xfId="95" applyNumberFormat="1" applyFont="1" applyFill="1" applyBorder="1" applyAlignment="1" applyProtection="1">
      <alignment horizontal="left" vertical="center"/>
    </xf>
    <xf numFmtId="189" fontId="69" fillId="0" borderId="286" xfId="95" applyFont="1" applyFill="1" applyBorder="1" applyAlignment="1" applyProtection="1">
      <alignment vertical="center"/>
    </xf>
    <xf numFmtId="49" fontId="69" fillId="0" borderId="284" xfId="407" applyNumberFormat="1" applyFont="1" applyBorder="1">
      <alignment vertical="center"/>
    </xf>
    <xf numFmtId="0" fontId="69" fillId="0" borderId="288" xfId="407" applyFont="1" applyBorder="1">
      <alignment vertical="center"/>
    </xf>
    <xf numFmtId="186" fontId="69" fillId="36" borderId="284" xfId="95" applyNumberFormat="1" applyFont="1" applyFill="1" applyBorder="1" applyAlignment="1" applyProtection="1">
      <alignment horizontal="right" vertical="center" shrinkToFit="1"/>
    </xf>
    <xf numFmtId="0" fontId="69" fillId="0" borderId="284" xfId="407" applyFont="1" applyBorder="1" applyAlignment="1">
      <alignment horizontal="left" vertical="center"/>
    </xf>
    <xf numFmtId="195" fontId="69" fillId="0" borderId="284" xfId="95" applyNumberFormat="1" applyFont="1" applyFill="1" applyBorder="1" applyAlignment="1" applyProtection="1">
      <alignment vertical="center"/>
    </xf>
    <xf numFmtId="0" fontId="69" fillId="0" borderId="284" xfId="407" applyFont="1" applyFill="1" applyBorder="1" applyAlignment="1">
      <alignment horizontal="left" vertical="center"/>
    </xf>
    <xf numFmtId="190" fontId="69" fillId="0" borderId="284" xfId="407" applyNumberFormat="1" applyFont="1" applyFill="1" applyBorder="1" applyAlignment="1">
      <alignment horizontal="center" vertical="center"/>
    </xf>
    <xf numFmtId="176" fontId="69" fillId="36" borderId="284" xfId="95" applyNumberFormat="1" applyFont="1" applyFill="1" applyBorder="1" applyAlignment="1" applyProtection="1">
      <alignment horizontal="right" vertical="center" shrinkToFit="1"/>
    </xf>
    <xf numFmtId="186" fontId="69" fillId="39" borderId="284" xfId="95" applyNumberFormat="1" applyFont="1" applyFill="1" applyBorder="1" applyAlignment="1" applyProtection="1">
      <alignment horizontal="right" vertical="center" shrinkToFit="1"/>
    </xf>
    <xf numFmtId="49" fontId="69" fillId="0" borderId="308" xfId="407" applyNumberFormat="1" applyFont="1" applyFill="1" applyBorder="1">
      <alignment vertical="center"/>
    </xf>
    <xf numFmtId="49" fontId="69" fillId="0" borderId="284" xfId="407" applyNumberFormat="1" applyFont="1" applyFill="1" applyBorder="1">
      <alignment vertical="center"/>
    </xf>
    <xf numFmtId="0" fontId="69" fillId="0" borderId="284" xfId="407" applyFont="1" applyFill="1" applyBorder="1">
      <alignment vertical="center"/>
    </xf>
    <xf numFmtId="0" fontId="69" fillId="0" borderId="287" xfId="407" applyFont="1" applyFill="1" applyBorder="1">
      <alignment vertical="center"/>
    </xf>
    <xf numFmtId="186" fontId="69" fillId="0" borderId="284" xfId="95" applyNumberFormat="1" applyFont="1" applyFill="1" applyBorder="1" applyAlignment="1" applyProtection="1">
      <alignment horizontal="right" vertical="center" shrinkToFit="1"/>
    </xf>
    <xf numFmtId="49" fontId="69" fillId="0" borderId="311" xfId="407" applyNumberFormat="1" applyFont="1" applyBorder="1">
      <alignment vertical="center"/>
    </xf>
    <xf numFmtId="49" fontId="69" fillId="0" borderId="285" xfId="407" applyNumberFormat="1" applyFont="1" applyBorder="1">
      <alignment vertical="center"/>
    </xf>
    <xf numFmtId="0" fontId="69" fillId="0" borderId="285" xfId="407" applyFont="1" applyBorder="1" applyAlignment="1">
      <alignment horizontal="center" vertical="center"/>
    </xf>
    <xf numFmtId="189" fontId="69" fillId="0" borderId="285" xfId="95" applyFont="1" applyFill="1" applyBorder="1" applyAlignment="1" applyProtection="1">
      <alignment vertical="center"/>
    </xf>
    <xf numFmtId="0" fontId="69" fillId="0" borderId="285" xfId="407" applyFont="1" applyBorder="1">
      <alignment vertical="center"/>
    </xf>
    <xf numFmtId="190" fontId="69" fillId="0" borderId="285" xfId="95" applyNumberFormat="1" applyFont="1" applyFill="1" applyBorder="1" applyAlignment="1" applyProtection="1">
      <alignment horizontal="left" vertical="center"/>
    </xf>
    <xf numFmtId="0" fontId="65" fillId="0" borderId="249" xfId="379" applyFont="1" applyBorder="1">
      <alignment vertical="center"/>
    </xf>
    <xf numFmtId="0" fontId="65" fillId="0" borderId="58" xfId="383" applyFont="1" applyFill="1" applyBorder="1" applyAlignment="1">
      <alignment horizontal="center" vertical="center" wrapText="1"/>
    </xf>
    <xf numFmtId="0" fontId="4" fillId="0" borderId="42" xfId="383" applyFont="1" applyFill="1" applyBorder="1" applyAlignment="1">
      <alignment horizontal="center" vertical="center"/>
    </xf>
    <xf numFmtId="0" fontId="65" fillId="0" borderId="148" xfId="383" applyFont="1" applyBorder="1" applyAlignment="1">
      <alignment vertical="center" shrinkToFit="1"/>
    </xf>
    <xf numFmtId="9" fontId="78" fillId="0" borderId="291" xfId="95" applyNumberFormat="1" applyFont="1" applyFill="1" applyBorder="1" applyAlignment="1" applyProtection="1">
      <alignment horizontal="center" vertical="center" wrapText="1"/>
    </xf>
    <xf numFmtId="0" fontId="4" fillId="0" borderId="291" xfId="383" applyFont="1" applyFill="1" applyBorder="1" applyAlignment="1">
      <alignment horizontal="center" vertical="center"/>
    </xf>
    <xf numFmtId="0" fontId="4" fillId="0" borderId="37" xfId="383" applyFont="1" applyFill="1" applyBorder="1" applyAlignment="1">
      <alignment horizontal="center" vertical="center"/>
    </xf>
    <xf numFmtId="0" fontId="105" fillId="0" borderId="291" xfId="383" applyFont="1" applyFill="1" applyBorder="1" applyAlignment="1">
      <alignment horizontal="center" vertical="center"/>
    </xf>
    <xf numFmtId="0" fontId="105" fillId="0" borderId="37" xfId="383" applyFont="1" applyFill="1" applyBorder="1" applyAlignment="1">
      <alignment horizontal="center" vertical="center"/>
    </xf>
    <xf numFmtId="9" fontId="78" fillId="40" borderId="291" xfId="95" applyNumberFormat="1" applyFont="1" applyFill="1" applyBorder="1" applyAlignment="1" applyProtection="1">
      <alignment horizontal="center" vertical="center" wrapText="1"/>
    </xf>
    <xf numFmtId="0" fontId="65" fillId="0" borderId="319" xfId="383" applyFont="1" applyBorder="1" applyAlignment="1">
      <alignment vertical="center" shrinkToFit="1"/>
    </xf>
    <xf numFmtId="0" fontId="4" fillId="0" borderId="320" xfId="383" applyFont="1" applyFill="1" applyBorder="1" applyAlignment="1">
      <alignment horizontal="center" vertical="center"/>
    </xf>
    <xf numFmtId="0" fontId="65" fillId="0" borderId="321" xfId="379" applyFont="1" applyFill="1" applyBorder="1" applyAlignment="1">
      <alignment horizontal="center" vertical="center"/>
    </xf>
    <xf numFmtId="0" fontId="4" fillId="0" borderId="322" xfId="379" applyFont="1" applyFill="1" applyBorder="1" applyAlignment="1">
      <alignment horizontal="center" vertical="center"/>
    </xf>
    <xf numFmtId="0" fontId="4" fillId="0" borderId="323" xfId="379" applyFont="1" applyFill="1" applyBorder="1" applyAlignment="1">
      <alignment horizontal="center" vertical="center"/>
    </xf>
    <xf numFmtId="0" fontId="69" fillId="0" borderId="307" xfId="379" applyFont="1" applyBorder="1" applyAlignment="1">
      <alignment horizontal="center" vertical="center"/>
    </xf>
    <xf numFmtId="176" fontId="69" fillId="0" borderId="284" xfId="291" applyNumberFormat="1" applyFont="1" applyFill="1" applyBorder="1" applyAlignment="1" applyProtection="1">
      <alignment horizontal="right" vertical="center"/>
      <protection locked="0"/>
    </xf>
    <xf numFmtId="0" fontId="69" fillId="0" borderId="284" xfId="369" applyNumberFormat="1" applyFont="1" applyBorder="1" applyAlignment="1">
      <alignment horizontal="left" vertical="center"/>
    </xf>
    <xf numFmtId="49" fontId="69" fillId="0" borderId="287" xfId="369" applyNumberFormat="1" applyFont="1" applyBorder="1" applyAlignment="1">
      <alignment horizontal="left" vertical="center"/>
    </xf>
    <xf numFmtId="192" fontId="69" fillId="0" borderId="284" xfId="369" applyNumberFormat="1" applyFont="1" applyFill="1" applyBorder="1" applyAlignment="1" applyProtection="1">
      <alignment horizontal="right" vertical="center"/>
      <protection locked="0"/>
    </xf>
    <xf numFmtId="49" fontId="69" fillId="0" borderId="284" xfId="369" applyNumberFormat="1" applyFont="1" applyFill="1" applyBorder="1" applyAlignment="1">
      <alignment horizontal="left" vertical="center"/>
    </xf>
    <xf numFmtId="49" fontId="69" fillId="0" borderId="285" xfId="369" applyNumberFormat="1" applyFont="1" applyBorder="1" applyAlignment="1">
      <alignment horizontal="left" vertical="center"/>
    </xf>
    <xf numFmtId="0" fontId="70" fillId="32" borderId="284" xfId="369" applyNumberFormat="1" applyFont="1" applyFill="1" applyBorder="1" applyAlignment="1">
      <alignment horizontal="center" vertical="center"/>
    </xf>
    <xf numFmtId="49" fontId="74" fillId="0" borderId="284" xfId="369" applyNumberFormat="1" applyFont="1" applyBorder="1" applyAlignment="1">
      <alignment horizontal="left" vertical="center"/>
    </xf>
    <xf numFmtId="0" fontId="69" fillId="0" borderId="326" xfId="407" applyFont="1" applyBorder="1" applyAlignment="1">
      <alignment horizontal="center" vertical="center" wrapText="1"/>
    </xf>
    <xf numFmtId="0" fontId="69" fillId="0" borderId="326" xfId="407" applyFont="1" applyBorder="1" applyAlignment="1">
      <alignment horizontal="center" vertical="center"/>
    </xf>
    <xf numFmtId="0" fontId="69" fillId="0" borderId="326" xfId="407" applyFont="1" applyFill="1" applyBorder="1" applyAlignment="1">
      <alignment horizontal="center" vertical="center"/>
    </xf>
    <xf numFmtId="49" fontId="69" fillId="0" borderId="287" xfId="407" applyNumberFormat="1" applyFont="1" applyFill="1" applyBorder="1">
      <alignment vertical="center"/>
    </xf>
    <xf numFmtId="0" fontId="69" fillId="0" borderId="326" xfId="407" applyFont="1" applyBorder="1">
      <alignment vertical="center"/>
    </xf>
    <xf numFmtId="0" fontId="65" fillId="0" borderId="224" xfId="379" applyFont="1" applyBorder="1">
      <alignment vertical="center"/>
    </xf>
    <xf numFmtId="0" fontId="69" fillId="0" borderId="224" xfId="369" applyFont="1" applyBorder="1" applyAlignment="1">
      <alignment horizontal="center" vertical="center" wrapText="1"/>
    </xf>
    <xf numFmtId="0" fontId="4" fillId="0" borderId="328" xfId="379" applyFont="1" applyFill="1" applyBorder="1" applyAlignment="1">
      <alignment horizontal="center" vertical="center"/>
    </xf>
    <xf numFmtId="49" fontId="69" fillId="0" borderId="98" xfId="407" applyNumberFormat="1" applyFont="1" applyBorder="1">
      <alignment vertical="center"/>
    </xf>
    <xf numFmtId="0" fontId="69" fillId="0" borderId="98" xfId="407" applyFont="1" applyBorder="1" applyAlignment="1">
      <alignment horizontal="center" vertical="center"/>
    </xf>
    <xf numFmtId="189" fontId="69" fillId="0" borderId="98" xfId="95" applyFont="1" applyFill="1" applyBorder="1" applyAlignment="1" applyProtection="1">
      <alignment vertical="center"/>
    </xf>
    <xf numFmtId="0" fontId="69" fillId="0" borderId="98" xfId="407" applyFont="1" applyBorder="1">
      <alignment vertical="center"/>
    </xf>
    <xf numFmtId="189" fontId="69" fillId="0" borderId="286" xfId="291" applyFont="1" applyFill="1" applyBorder="1" applyAlignment="1" applyProtection="1">
      <alignment vertical="center"/>
    </xf>
    <xf numFmtId="189" fontId="69" fillId="0" borderId="286" xfId="291" applyNumberFormat="1" applyFont="1" applyFill="1" applyBorder="1" applyAlignment="1" applyProtection="1">
      <alignment vertical="center"/>
    </xf>
    <xf numFmtId="49" fontId="69" fillId="32" borderId="284" xfId="369" applyNumberFormat="1" applyFont="1" applyFill="1" applyBorder="1" applyAlignment="1">
      <alignment horizontal="left" vertical="center"/>
    </xf>
    <xf numFmtId="41" fontId="69" fillId="35" borderId="284" xfId="282" applyFont="1" applyFill="1" applyBorder="1" applyAlignment="1" applyProtection="1">
      <alignment horizontal="right" vertical="center"/>
      <protection locked="0"/>
    </xf>
    <xf numFmtId="0" fontId="69" fillId="0" borderId="284" xfId="369" applyFont="1" applyBorder="1" applyAlignment="1">
      <alignment horizontal="center" vertical="center" wrapText="1"/>
    </xf>
    <xf numFmtId="0" fontId="75" fillId="0" borderId="284" xfId="369" applyFont="1" applyBorder="1" applyAlignment="1">
      <alignment horizontal="center" vertical="center"/>
    </xf>
    <xf numFmtId="0" fontId="65" fillId="0" borderId="286" xfId="379" applyFont="1" applyBorder="1">
      <alignment vertical="center"/>
    </xf>
    <xf numFmtId="176" fontId="69" fillId="0" borderId="284" xfId="369" applyNumberFormat="1" applyFont="1" applyBorder="1" applyAlignment="1">
      <alignment horizontal="right" vertical="center"/>
    </xf>
    <xf numFmtId="189" fontId="69" fillId="0" borderId="285" xfId="369" applyNumberFormat="1" applyFont="1" applyBorder="1" applyAlignment="1">
      <alignment horizontal="right" vertical="center"/>
    </xf>
    <xf numFmtId="38" fontId="69" fillId="0" borderId="285" xfId="369" applyNumberFormat="1" applyFont="1" applyBorder="1" applyAlignment="1">
      <alignment horizontal="right" vertical="center"/>
    </xf>
    <xf numFmtId="189" fontId="69" fillId="0" borderId="285" xfId="95" applyFont="1" applyFill="1" applyBorder="1" applyAlignment="1" applyProtection="1">
      <alignment horizontal="center" vertical="center"/>
    </xf>
    <xf numFmtId="0" fontId="65" fillId="0" borderId="225" xfId="379" applyFont="1" applyBorder="1">
      <alignment vertical="center"/>
    </xf>
    <xf numFmtId="176" fontId="69" fillId="0" borderId="286" xfId="95" applyNumberFormat="1" applyFont="1" applyFill="1" applyBorder="1" applyAlignment="1" applyProtection="1">
      <alignment horizontal="center" vertical="center"/>
    </xf>
    <xf numFmtId="176" fontId="265" fillId="0" borderId="287" xfId="95" applyNumberFormat="1" applyFont="1" applyFill="1" applyBorder="1" applyAlignment="1" applyProtection="1">
      <alignment vertical="center"/>
      <protection locked="0"/>
    </xf>
    <xf numFmtId="190" fontId="69" fillId="0" borderId="286" xfId="95" applyNumberFormat="1" applyFont="1" applyFill="1" applyBorder="1" applyAlignment="1" applyProtection="1">
      <alignment horizontal="right" vertical="center"/>
    </xf>
    <xf numFmtId="188" fontId="69" fillId="0" borderId="285" xfId="369" applyNumberFormat="1" applyFont="1" applyBorder="1">
      <alignment vertical="center"/>
    </xf>
    <xf numFmtId="194" fontId="69" fillId="0" borderId="284" xfId="95" applyNumberFormat="1" applyFont="1" applyFill="1" applyBorder="1" applyAlignment="1" applyProtection="1">
      <alignment vertical="center"/>
    </xf>
    <xf numFmtId="188" fontId="69" fillId="0" borderId="284" xfId="369" applyNumberFormat="1" applyFont="1" applyFill="1" applyBorder="1">
      <alignment vertical="center"/>
    </xf>
    <xf numFmtId="0" fontId="70" fillId="0" borderId="225" xfId="369" applyFont="1" applyBorder="1">
      <alignment vertical="center"/>
    </xf>
    <xf numFmtId="49" fontId="69" fillId="0" borderId="285" xfId="369" applyNumberFormat="1" applyFont="1" applyBorder="1" applyAlignment="1">
      <alignment horizontal="left" vertical="center" shrinkToFit="1"/>
    </xf>
    <xf numFmtId="186" fontId="69" fillId="0" borderId="285" xfId="95" applyNumberFormat="1" applyFont="1" applyFill="1" applyBorder="1" applyAlignment="1" applyProtection="1">
      <alignment vertical="center"/>
    </xf>
    <xf numFmtId="194" fontId="69" fillId="0" borderId="285" xfId="95" applyNumberFormat="1" applyFont="1" applyFill="1" applyBorder="1" applyAlignment="1" applyProtection="1">
      <alignment vertical="center"/>
    </xf>
    <xf numFmtId="190" fontId="69" fillId="0" borderId="285" xfId="95" applyNumberFormat="1" applyFont="1" applyFill="1" applyBorder="1" applyAlignment="1" applyProtection="1">
      <alignment horizontal="right" vertical="center"/>
    </xf>
    <xf numFmtId="189" fontId="69" fillId="0" borderId="284" xfId="95" applyNumberFormat="1" applyFont="1" applyFill="1" applyBorder="1" applyAlignment="1" applyProtection="1">
      <alignment horizontal="center" vertical="center"/>
    </xf>
    <xf numFmtId="188" fontId="69" fillId="0" borderId="285" xfId="369" applyNumberFormat="1" applyFont="1" applyFill="1" applyBorder="1">
      <alignment vertical="center"/>
    </xf>
    <xf numFmtId="188" fontId="69" fillId="0" borderId="286" xfId="369" applyNumberFormat="1" applyFont="1" applyFill="1" applyBorder="1">
      <alignment vertical="center"/>
    </xf>
    <xf numFmtId="186" fontId="265" fillId="0" borderId="285" xfId="95" applyNumberFormat="1" applyFont="1" applyFill="1" applyBorder="1" applyAlignment="1" applyProtection="1">
      <alignment vertical="center"/>
    </xf>
    <xf numFmtId="0" fontId="265" fillId="0" borderId="284" xfId="369" applyFont="1" applyFill="1" applyBorder="1" applyAlignment="1">
      <alignment horizontal="center" vertical="center"/>
    </xf>
    <xf numFmtId="188" fontId="69" fillId="0" borderId="284" xfId="95" applyNumberFormat="1" applyFont="1" applyFill="1" applyBorder="1" applyAlignment="1" applyProtection="1">
      <alignment horizontal="right" vertical="center"/>
    </xf>
    <xf numFmtId="189" fontId="69" fillId="0" borderId="332" xfId="95" applyFont="1" applyFill="1" applyBorder="1" applyAlignment="1" applyProtection="1">
      <alignment vertical="center"/>
    </xf>
    <xf numFmtId="38" fontId="69" fillId="0" borderId="284" xfId="95" applyNumberFormat="1" applyFont="1" applyFill="1" applyBorder="1" applyAlignment="1" applyProtection="1">
      <alignment vertical="center"/>
    </xf>
    <xf numFmtId="189" fontId="69" fillId="0" borderId="333" xfId="95" applyFont="1" applyFill="1" applyBorder="1" applyAlignment="1" applyProtection="1">
      <alignment vertical="center"/>
    </xf>
    <xf numFmtId="189" fontId="69" fillId="0" borderId="334" xfId="95" applyNumberFormat="1" applyFont="1" applyFill="1" applyBorder="1" applyAlignment="1" applyProtection="1">
      <alignment vertical="center"/>
    </xf>
    <xf numFmtId="189" fontId="69" fillId="0" borderId="334" xfId="95" applyNumberFormat="1" applyFont="1" applyFill="1" applyBorder="1" applyAlignment="1" applyProtection="1">
      <alignment horizontal="center" vertical="center"/>
    </xf>
    <xf numFmtId="189" fontId="69" fillId="0" borderId="335" xfId="95" applyNumberFormat="1" applyFont="1" applyFill="1" applyBorder="1" applyAlignment="1" applyProtection="1">
      <alignment vertical="center"/>
    </xf>
    <xf numFmtId="189" fontId="69" fillId="0" borderId="335" xfId="95" applyFont="1" applyFill="1" applyBorder="1" applyAlignment="1" applyProtection="1">
      <alignment vertical="center"/>
    </xf>
    <xf numFmtId="189" fontId="72" fillId="0" borderId="286" xfId="95" applyNumberFormat="1" applyFont="1" applyFill="1" applyBorder="1" applyAlignment="1" applyProtection="1">
      <alignment vertical="center"/>
    </xf>
    <xf numFmtId="189" fontId="265" fillId="0" borderId="286" xfId="95" applyFont="1" applyFill="1" applyBorder="1" applyAlignment="1" applyProtection="1">
      <alignment vertical="center"/>
    </xf>
    <xf numFmtId="176" fontId="69" fillId="0" borderId="284" xfId="95" applyNumberFormat="1" applyFont="1" applyFill="1" applyBorder="1" applyAlignment="1" applyProtection="1">
      <alignment horizontal="right" vertical="center" shrinkToFit="1"/>
    </xf>
    <xf numFmtId="186" fontId="251" fillId="0" borderId="284" xfId="95" applyNumberFormat="1" applyFont="1" applyFill="1" applyBorder="1" applyAlignment="1" applyProtection="1">
      <alignment horizontal="right" vertical="center" shrinkToFit="1"/>
    </xf>
    <xf numFmtId="9" fontId="78" fillId="0" borderId="336" xfId="95" applyNumberFormat="1" applyFont="1" applyFill="1" applyBorder="1" applyAlignment="1" applyProtection="1">
      <alignment horizontal="center" vertical="center" wrapText="1"/>
    </xf>
    <xf numFmtId="0" fontId="65" fillId="0" borderId="336" xfId="383" applyFont="1" applyFill="1" applyBorder="1" applyAlignment="1">
      <alignment horizontal="center" vertical="center"/>
    </xf>
    <xf numFmtId="0" fontId="65" fillId="0" borderId="336" xfId="383" applyFont="1" applyFill="1" applyBorder="1">
      <alignment vertical="center"/>
    </xf>
    <xf numFmtId="0" fontId="105" fillId="0" borderId="336" xfId="383" applyFont="1" applyFill="1" applyBorder="1" applyAlignment="1">
      <alignment horizontal="center" vertical="center"/>
    </xf>
    <xf numFmtId="9" fontId="78" fillId="0" borderId="338" xfId="95" applyNumberFormat="1" applyFont="1" applyFill="1" applyBorder="1" applyAlignment="1" applyProtection="1">
      <alignment horizontal="center" vertical="center" wrapText="1"/>
    </xf>
    <xf numFmtId="0" fontId="65" fillId="0" borderId="338" xfId="383" applyFont="1" applyFill="1" applyBorder="1">
      <alignment vertical="center"/>
    </xf>
    <xf numFmtId="0" fontId="65" fillId="0" borderId="338" xfId="383" applyFont="1" applyFill="1" applyBorder="1" applyAlignment="1">
      <alignment horizontal="center" vertical="center"/>
    </xf>
    <xf numFmtId="49" fontId="69" fillId="0" borderId="340" xfId="379" applyNumberFormat="1" applyFont="1" applyBorder="1" applyAlignment="1">
      <alignment horizontal="center" vertical="center"/>
    </xf>
    <xf numFmtId="0" fontId="69" fillId="0" borderId="341" xfId="379" applyFont="1" applyBorder="1" applyAlignment="1">
      <alignment horizontal="center" vertical="center"/>
    </xf>
    <xf numFmtId="0" fontId="69" fillId="0" borderId="342" xfId="379" applyFont="1" applyBorder="1" applyAlignment="1">
      <alignment horizontal="center" vertical="center"/>
    </xf>
    <xf numFmtId="49" fontId="69" fillId="0" borderId="344" xfId="369" applyNumberFormat="1" applyFont="1" applyBorder="1" applyAlignment="1">
      <alignment horizontal="left" vertical="center"/>
    </xf>
    <xf numFmtId="176" fontId="69" fillId="35" borderId="345" xfId="291" applyNumberFormat="1" applyFont="1" applyFill="1" applyBorder="1" applyAlignment="1" applyProtection="1">
      <alignment horizontal="right" vertical="center"/>
      <protection locked="0"/>
    </xf>
    <xf numFmtId="0" fontId="69" fillId="0" borderId="345" xfId="369" applyFont="1" applyBorder="1" applyAlignment="1">
      <alignment horizontal="center" vertical="center"/>
    </xf>
    <xf numFmtId="190" fontId="69" fillId="0" borderId="346" xfId="95" applyNumberFormat="1" applyFont="1" applyFill="1" applyBorder="1" applyAlignment="1" applyProtection="1">
      <alignment horizontal="right" vertical="center"/>
    </xf>
    <xf numFmtId="190" fontId="69" fillId="0" borderId="345" xfId="291" applyNumberFormat="1" applyFont="1" applyFill="1" applyBorder="1" applyAlignment="1" applyProtection="1">
      <alignment horizontal="right" vertical="center"/>
    </xf>
    <xf numFmtId="189" fontId="69" fillId="0" borderId="345" xfId="95" applyFont="1" applyFill="1" applyBorder="1" applyAlignment="1" applyProtection="1">
      <alignment horizontal="right" vertical="center"/>
    </xf>
    <xf numFmtId="176" fontId="69" fillId="36" borderId="348" xfId="291" applyNumberFormat="1" applyFont="1" applyFill="1" applyBorder="1" applyAlignment="1" applyProtection="1">
      <alignment horizontal="center" vertical="center"/>
    </xf>
    <xf numFmtId="0" fontId="69" fillId="0" borderId="347" xfId="369" applyFont="1" applyBorder="1">
      <alignment vertical="center"/>
    </xf>
    <xf numFmtId="189" fontId="74" fillId="0" borderId="348" xfId="291" applyFont="1" applyFill="1" applyBorder="1" applyAlignment="1" applyProtection="1">
      <alignment vertical="center"/>
    </xf>
    <xf numFmtId="0" fontId="69" fillId="0" borderId="345" xfId="369" applyFont="1" applyBorder="1">
      <alignment vertical="center"/>
    </xf>
    <xf numFmtId="183" fontId="69" fillId="0" borderId="345" xfId="369" applyNumberFormat="1" applyFont="1" applyFill="1" applyBorder="1" applyAlignment="1">
      <alignment horizontal="right" vertical="center"/>
    </xf>
    <xf numFmtId="188" fontId="69" fillId="0" borderId="348" xfId="369" applyNumberFormat="1" applyFont="1" applyBorder="1">
      <alignment vertical="center"/>
    </xf>
    <xf numFmtId="189" fontId="69" fillId="0" borderId="351" xfId="369" applyNumberFormat="1" applyFont="1" applyBorder="1" applyAlignment="1">
      <alignment horizontal="right" vertical="center"/>
    </xf>
    <xf numFmtId="0" fontId="69" fillId="0" borderId="351" xfId="369" applyFont="1" applyBorder="1" applyAlignment="1">
      <alignment horizontal="center" vertical="center"/>
    </xf>
    <xf numFmtId="181" fontId="69" fillId="0" borderId="352" xfId="369" applyNumberFormat="1" applyFont="1" applyBorder="1" applyAlignment="1">
      <alignment horizontal="right" vertical="center"/>
    </xf>
    <xf numFmtId="190" fontId="69" fillId="0" borderId="351" xfId="291" applyNumberFormat="1" applyFont="1" applyFill="1" applyBorder="1" applyAlignment="1" applyProtection="1">
      <alignment horizontal="right" vertical="center"/>
    </xf>
    <xf numFmtId="189" fontId="69" fillId="0" borderId="351" xfId="95" applyFont="1" applyFill="1" applyBorder="1" applyAlignment="1" applyProtection="1">
      <alignment horizontal="right" vertical="center"/>
    </xf>
    <xf numFmtId="188" fontId="69" fillId="0" borderId="354" xfId="369" applyNumberFormat="1" applyFont="1" applyBorder="1">
      <alignment vertical="center"/>
    </xf>
    <xf numFmtId="0" fontId="69" fillId="0" borderId="351" xfId="369" applyFont="1" applyBorder="1">
      <alignment vertical="center"/>
    </xf>
    <xf numFmtId="179" fontId="69" fillId="35" borderId="345" xfId="291" applyNumberFormat="1" applyFont="1" applyFill="1" applyBorder="1" applyAlignment="1" applyProtection="1">
      <alignment horizontal="right" vertical="center"/>
      <protection locked="0"/>
    </xf>
    <xf numFmtId="190" fontId="69" fillId="0" borderId="345" xfId="95" applyNumberFormat="1" applyFont="1" applyFill="1" applyBorder="1" applyAlignment="1" applyProtection="1">
      <alignment horizontal="right" vertical="center"/>
    </xf>
    <xf numFmtId="191" fontId="69" fillId="0" borderId="345" xfId="291" applyNumberFormat="1" applyFont="1" applyFill="1" applyBorder="1" applyAlignment="1" applyProtection="1">
      <alignment horizontal="right" vertical="center"/>
    </xf>
    <xf numFmtId="181" fontId="69" fillId="0" borderId="345" xfId="369" applyNumberFormat="1" applyFont="1" applyFill="1" applyBorder="1" applyAlignment="1">
      <alignment horizontal="right" vertical="center"/>
    </xf>
    <xf numFmtId="181" fontId="69" fillId="0" borderId="351" xfId="369" applyNumberFormat="1" applyFont="1" applyBorder="1" applyAlignment="1">
      <alignment horizontal="right" vertical="center"/>
    </xf>
    <xf numFmtId="188" fontId="69" fillId="0" borderId="351" xfId="369" applyNumberFormat="1" applyFont="1" applyBorder="1">
      <alignment vertical="center"/>
    </xf>
    <xf numFmtId="192" fontId="69" fillId="35" borderId="345" xfId="369" applyNumberFormat="1" applyFont="1" applyFill="1" applyBorder="1" applyAlignment="1" applyProtection="1">
      <alignment horizontal="right" vertical="center"/>
      <protection locked="0"/>
    </xf>
    <xf numFmtId="181" fontId="69" fillId="0" borderId="345" xfId="369" applyNumberFormat="1" applyFont="1" applyBorder="1" applyAlignment="1">
      <alignment horizontal="right" vertical="center"/>
    </xf>
    <xf numFmtId="0" fontId="69" fillId="0" borderId="345" xfId="369" applyFont="1" applyBorder="1" applyAlignment="1">
      <alignment horizontal="right" vertical="center"/>
    </xf>
    <xf numFmtId="0" fontId="69" fillId="0" borderId="345" xfId="95" applyNumberFormat="1" applyFont="1" applyFill="1" applyBorder="1" applyAlignment="1" applyProtection="1">
      <alignment horizontal="right" vertical="center"/>
    </xf>
    <xf numFmtId="192" fontId="69" fillId="0" borderId="345" xfId="369" applyNumberFormat="1" applyFont="1" applyFill="1" applyBorder="1" applyAlignment="1">
      <alignment horizontal="right" vertical="center"/>
    </xf>
    <xf numFmtId="189" fontId="69" fillId="0" borderId="345" xfId="291" applyFont="1" applyFill="1" applyBorder="1" applyAlignment="1" applyProtection="1">
      <alignment horizontal="center" vertical="center"/>
    </xf>
    <xf numFmtId="0" fontId="69" fillId="0" borderId="351" xfId="369" applyFont="1" applyBorder="1" applyAlignment="1">
      <alignment horizontal="right" vertical="center"/>
    </xf>
    <xf numFmtId="189" fontId="69" fillId="0" borderId="351" xfId="95" applyFont="1" applyBorder="1" applyAlignment="1">
      <alignment horizontal="right" vertical="center"/>
    </xf>
    <xf numFmtId="189" fontId="69" fillId="0" borderId="351" xfId="291" applyFont="1" applyFill="1" applyBorder="1" applyAlignment="1" applyProtection="1">
      <alignment horizontal="center" vertical="center"/>
    </xf>
    <xf numFmtId="184" fontId="69" fillId="0" borderId="345" xfId="369" applyNumberFormat="1" applyFont="1" applyBorder="1" applyAlignment="1">
      <alignment horizontal="right" vertical="center"/>
    </xf>
    <xf numFmtId="193" fontId="69" fillId="0" borderId="345" xfId="291" applyNumberFormat="1" applyFont="1" applyFill="1" applyBorder="1" applyAlignment="1" applyProtection="1">
      <alignment horizontal="right" vertical="center"/>
    </xf>
    <xf numFmtId="0" fontId="74" fillId="0" borderId="345" xfId="369" applyFont="1" applyFill="1" applyBorder="1" applyAlignment="1">
      <alignment horizontal="center" vertical="center"/>
    </xf>
    <xf numFmtId="0" fontId="69" fillId="0" borderId="345" xfId="369" applyFont="1" applyFill="1" applyBorder="1" applyAlignment="1">
      <alignment horizontal="right" vertical="center"/>
    </xf>
    <xf numFmtId="0" fontId="69" fillId="0" borderId="345" xfId="369" applyFont="1" applyFill="1" applyBorder="1" applyAlignment="1">
      <alignment horizontal="center" vertical="center"/>
    </xf>
    <xf numFmtId="189" fontId="69" fillId="0" borderId="345" xfId="291" applyNumberFormat="1" applyFont="1" applyFill="1" applyBorder="1" applyAlignment="1" applyProtection="1">
      <alignment horizontal="right" vertical="center"/>
    </xf>
    <xf numFmtId="0" fontId="69" fillId="0" borderId="357" xfId="369" applyFont="1" applyBorder="1" applyAlignment="1">
      <alignment horizontal="center" vertical="center"/>
    </xf>
    <xf numFmtId="181" fontId="69" fillId="0" borderId="357" xfId="369" applyNumberFormat="1" applyFont="1" applyBorder="1" applyAlignment="1">
      <alignment horizontal="right" vertical="center"/>
    </xf>
    <xf numFmtId="0" fontId="69" fillId="0" borderId="357" xfId="369" applyFont="1" applyBorder="1" applyAlignment="1">
      <alignment horizontal="right" vertical="center"/>
    </xf>
    <xf numFmtId="189" fontId="69" fillId="0" borderId="357" xfId="95" applyFont="1" applyBorder="1" applyAlignment="1">
      <alignment horizontal="right" vertical="center"/>
    </xf>
    <xf numFmtId="189" fontId="69" fillId="0" borderId="357" xfId="291" applyFont="1" applyFill="1" applyBorder="1" applyAlignment="1" applyProtection="1">
      <alignment horizontal="center" vertical="center"/>
    </xf>
    <xf numFmtId="0" fontId="69" fillId="0" borderId="351" xfId="369" applyFont="1" applyFill="1" applyBorder="1" applyAlignment="1">
      <alignment horizontal="center" vertical="center"/>
    </xf>
    <xf numFmtId="192" fontId="69" fillId="0" borderId="351" xfId="369" applyNumberFormat="1" applyFont="1" applyFill="1" applyBorder="1" applyAlignment="1">
      <alignment horizontal="right" vertical="center"/>
    </xf>
    <xf numFmtId="41" fontId="69" fillId="35" borderId="345" xfId="282" applyFont="1" applyFill="1" applyBorder="1" applyAlignment="1" applyProtection="1">
      <alignment horizontal="right" vertical="center"/>
      <protection locked="0"/>
    </xf>
    <xf numFmtId="189" fontId="69" fillId="0" borderId="345" xfId="291" applyFont="1" applyFill="1" applyBorder="1" applyAlignment="1" applyProtection="1">
      <alignment horizontal="right" vertical="center"/>
    </xf>
    <xf numFmtId="183" fontId="69" fillId="35" borderId="361" xfId="369" applyNumberFormat="1" applyFont="1" applyFill="1" applyBorder="1" applyAlignment="1" applyProtection="1">
      <alignment horizontal="right" vertical="center"/>
      <protection locked="0"/>
    </xf>
    <xf numFmtId="0" fontId="69" fillId="0" borderId="361" xfId="369" applyFont="1" applyBorder="1" applyAlignment="1">
      <alignment horizontal="center" vertical="center"/>
    </xf>
    <xf numFmtId="190" fontId="69" fillId="0" borderId="361" xfId="291" applyNumberFormat="1" applyFont="1" applyFill="1" applyBorder="1" applyAlignment="1" applyProtection="1">
      <alignment horizontal="right" vertical="center"/>
    </xf>
    <xf numFmtId="0" fontId="69" fillId="0" borderId="361" xfId="369" applyFont="1" applyFill="1" applyBorder="1" applyAlignment="1">
      <alignment horizontal="center" vertical="center"/>
    </xf>
    <xf numFmtId="189" fontId="69" fillId="0" borderId="361" xfId="291" applyFont="1" applyFill="1" applyBorder="1" applyAlignment="1" applyProtection="1">
      <alignment horizontal="right" vertical="center"/>
    </xf>
    <xf numFmtId="176" fontId="69" fillId="36" borderId="358" xfId="291" applyNumberFormat="1" applyFont="1" applyFill="1" applyBorder="1" applyAlignment="1" applyProtection="1">
      <alignment horizontal="center" vertical="center"/>
    </xf>
    <xf numFmtId="179" fontId="69" fillId="33" borderId="345" xfId="291" applyNumberFormat="1" applyFont="1" applyFill="1" applyBorder="1" applyAlignment="1" applyProtection="1">
      <alignment horizontal="right" vertical="center"/>
      <protection locked="0"/>
    </xf>
    <xf numFmtId="191" fontId="69" fillId="0" borderId="345" xfId="291" applyNumberFormat="1" applyFont="1" applyFill="1" applyBorder="1" applyAlignment="1" applyProtection="1">
      <alignment vertical="center"/>
    </xf>
    <xf numFmtId="0" fontId="69" fillId="0" borderId="357" xfId="369" applyFont="1" applyFill="1" applyBorder="1" applyAlignment="1">
      <alignment horizontal="center" vertical="center"/>
    </xf>
    <xf numFmtId="190" fontId="69" fillId="0" borderId="357" xfId="291" applyNumberFormat="1" applyFont="1" applyFill="1" applyBorder="1" applyAlignment="1" applyProtection="1">
      <alignment horizontal="right" vertical="center"/>
    </xf>
    <xf numFmtId="189" fontId="69" fillId="0" borderId="357" xfId="291" applyFont="1" applyBorder="1" applyAlignment="1">
      <alignment horizontal="right" vertical="center"/>
    </xf>
    <xf numFmtId="186" fontId="69" fillId="0" borderId="351" xfId="291" applyNumberFormat="1" applyFont="1" applyFill="1" applyBorder="1" applyAlignment="1" applyProtection="1">
      <alignment horizontal="right" vertical="center"/>
    </xf>
    <xf numFmtId="189" fontId="69" fillId="0" borderId="351" xfId="291" applyFont="1" applyBorder="1" applyAlignment="1">
      <alignment horizontal="right" vertical="center"/>
    </xf>
    <xf numFmtId="40" fontId="69" fillId="0" borderId="345" xfId="95" applyNumberFormat="1" applyFont="1" applyFill="1" applyBorder="1" applyAlignment="1" applyProtection="1">
      <alignment horizontal="right" vertical="center"/>
    </xf>
    <xf numFmtId="176" fontId="69" fillId="0" borderId="348" xfId="95" applyNumberFormat="1" applyFont="1" applyFill="1" applyBorder="1" applyAlignment="1" applyProtection="1">
      <alignment horizontal="center" vertical="center"/>
    </xf>
    <xf numFmtId="0" fontId="69" fillId="0" borderId="362" xfId="369" applyFont="1" applyBorder="1">
      <alignment vertical="center"/>
    </xf>
    <xf numFmtId="189" fontId="69" fillId="0" borderId="345" xfId="291" applyFont="1" applyBorder="1" applyAlignment="1">
      <alignment horizontal="right" vertical="center"/>
    </xf>
    <xf numFmtId="186" fontId="69" fillId="0" borderId="345" xfId="291" applyNumberFormat="1" applyFont="1" applyFill="1" applyBorder="1" applyAlignment="1" applyProtection="1">
      <alignment horizontal="right" vertical="center"/>
    </xf>
    <xf numFmtId="0" fontId="69" fillId="0" borderId="348" xfId="369" applyFont="1" applyBorder="1" applyAlignment="1">
      <alignment horizontal="center" vertical="center"/>
    </xf>
    <xf numFmtId="176" fontId="69" fillId="36" borderId="348" xfId="95" applyNumberFormat="1" applyFont="1" applyFill="1" applyBorder="1" applyAlignment="1" applyProtection="1">
      <alignment horizontal="center" vertical="center"/>
    </xf>
    <xf numFmtId="177" fontId="69" fillId="0" borderId="345" xfId="282" applyNumberFormat="1" applyFont="1" applyFill="1" applyBorder="1" applyAlignment="1" applyProtection="1">
      <alignment horizontal="right" vertical="center"/>
    </xf>
    <xf numFmtId="176" fontId="69" fillId="33" borderId="345" xfId="369" applyNumberFormat="1" applyFont="1" applyFill="1" applyBorder="1" applyAlignment="1">
      <alignment horizontal="right" vertical="center"/>
    </xf>
    <xf numFmtId="189" fontId="69" fillId="0" borderId="345" xfId="95" applyNumberFormat="1" applyFont="1" applyFill="1" applyBorder="1" applyAlignment="1" applyProtection="1">
      <alignment horizontal="right" vertical="center"/>
    </xf>
    <xf numFmtId="38" fontId="69" fillId="0" borderId="345" xfId="369" applyNumberFormat="1" applyFont="1" applyBorder="1" applyAlignment="1">
      <alignment horizontal="right" vertical="center"/>
    </xf>
    <xf numFmtId="189" fontId="69" fillId="0" borderId="345" xfId="369" applyNumberFormat="1" applyFont="1" applyBorder="1" applyAlignment="1">
      <alignment horizontal="right" vertical="center"/>
    </xf>
    <xf numFmtId="189" fontId="69" fillId="0" borderId="345" xfId="95" applyFont="1" applyBorder="1" applyAlignment="1">
      <alignment horizontal="right" vertical="center"/>
    </xf>
    <xf numFmtId="190" fontId="69" fillId="0" borderId="345" xfId="369" applyNumberFormat="1" applyFont="1" applyBorder="1" applyAlignment="1">
      <alignment horizontal="right" vertical="center"/>
    </xf>
    <xf numFmtId="177" fontId="69" fillId="0" borderId="345" xfId="369" applyNumberFormat="1" applyFont="1" applyBorder="1" applyAlignment="1">
      <alignment horizontal="right" vertical="center"/>
    </xf>
    <xf numFmtId="187" fontId="69" fillId="0" borderId="345" xfId="369" applyNumberFormat="1" applyFont="1" applyBorder="1" applyAlignment="1">
      <alignment horizontal="right" vertical="center"/>
    </xf>
    <xf numFmtId="189" fontId="69" fillId="0" borderId="357" xfId="95" applyFont="1" applyFill="1" applyBorder="1" applyAlignment="1" applyProtection="1">
      <alignment horizontal="right" vertical="center"/>
    </xf>
    <xf numFmtId="0" fontId="69" fillId="0" borderId="357" xfId="369" applyFont="1" applyBorder="1">
      <alignment vertical="center"/>
    </xf>
    <xf numFmtId="190" fontId="69" fillId="0" borderId="345" xfId="95" applyNumberFormat="1" applyFont="1" applyFill="1" applyBorder="1" applyAlignment="1" applyProtection="1">
      <alignment vertical="center"/>
    </xf>
    <xf numFmtId="190" fontId="69" fillId="0" borderId="347" xfId="95" applyNumberFormat="1" applyFont="1" applyFill="1" applyBorder="1" applyAlignment="1" applyProtection="1">
      <alignment vertical="center"/>
    </xf>
    <xf numFmtId="186" fontId="69" fillId="0" borderId="345" xfId="95" applyNumberFormat="1" applyFont="1" applyFill="1" applyBorder="1" applyAlignment="1" applyProtection="1">
      <alignment vertical="center"/>
    </xf>
    <xf numFmtId="189" fontId="69" fillId="0" borderId="345" xfId="95" applyNumberFormat="1" applyFont="1" applyFill="1" applyBorder="1" applyAlignment="1" applyProtection="1">
      <alignment vertical="center"/>
    </xf>
    <xf numFmtId="179" fontId="69" fillId="0" borderId="345" xfId="95" applyNumberFormat="1" applyFont="1" applyFill="1" applyBorder="1" applyAlignment="1" applyProtection="1">
      <alignment vertical="center"/>
    </xf>
    <xf numFmtId="0" fontId="70" fillId="0" borderId="345" xfId="369" applyNumberFormat="1" applyFont="1" applyFill="1" applyBorder="1" applyAlignment="1">
      <alignment horizontal="center" vertical="center"/>
    </xf>
    <xf numFmtId="191" fontId="69" fillId="0" borderId="345" xfId="95" applyNumberFormat="1" applyFont="1" applyFill="1" applyBorder="1" applyAlignment="1" applyProtection="1">
      <alignment vertical="center"/>
    </xf>
    <xf numFmtId="189" fontId="69" fillId="0" borderId="345" xfId="95" applyFont="1" applyFill="1" applyBorder="1" applyAlignment="1" applyProtection="1">
      <alignment vertical="center"/>
    </xf>
    <xf numFmtId="190" fontId="69" fillId="0" borderId="345" xfId="95" applyNumberFormat="1" applyFont="1" applyFill="1" applyBorder="1" applyProtection="1">
      <alignment vertical="center"/>
    </xf>
    <xf numFmtId="186" fontId="69" fillId="0" borderId="351" xfId="95" applyNumberFormat="1" applyFont="1" applyFill="1" applyBorder="1" applyAlignment="1" applyProtection="1">
      <alignment vertical="center"/>
    </xf>
    <xf numFmtId="0" fontId="76" fillId="0" borderId="353" xfId="407" applyFont="1" applyFill="1" applyBorder="1" applyAlignment="1">
      <alignment horizontal="center" vertical="center"/>
    </xf>
    <xf numFmtId="0" fontId="69" fillId="0" borderId="351" xfId="407" applyFont="1" applyBorder="1" applyAlignment="1">
      <alignment horizontal="center" vertical="center"/>
    </xf>
    <xf numFmtId="49" fontId="69" fillId="0" borderId="344" xfId="407" applyNumberFormat="1" applyFont="1" applyBorder="1">
      <alignment vertical="center"/>
    </xf>
    <xf numFmtId="0" fontId="69" fillId="0" borderId="345" xfId="407" applyFont="1" applyBorder="1" applyAlignment="1">
      <alignment horizontal="center" vertical="center"/>
    </xf>
    <xf numFmtId="0" fontId="69" fillId="0" borderId="345" xfId="407" applyFont="1" applyBorder="1">
      <alignment vertical="center"/>
    </xf>
    <xf numFmtId="0" fontId="69" fillId="0" borderId="347" xfId="407" applyFont="1" applyBorder="1">
      <alignment vertical="center"/>
    </xf>
    <xf numFmtId="49" fontId="69" fillId="0" borderId="350" xfId="407" applyNumberFormat="1" applyFont="1" applyBorder="1">
      <alignment vertical="center"/>
    </xf>
    <xf numFmtId="190" fontId="69" fillId="0" borderId="351" xfId="95" applyNumberFormat="1" applyFont="1" applyFill="1" applyBorder="1" applyAlignment="1" applyProtection="1">
      <alignment vertical="center"/>
    </xf>
    <xf numFmtId="0" fontId="69" fillId="0" borderId="351" xfId="407" applyFont="1" applyBorder="1">
      <alignment vertical="center"/>
    </xf>
    <xf numFmtId="190" fontId="69" fillId="0" borderId="351" xfId="95" applyNumberFormat="1" applyFont="1" applyFill="1" applyBorder="1" applyAlignment="1" applyProtection="1">
      <alignment horizontal="right" vertical="center"/>
    </xf>
    <xf numFmtId="188" fontId="69" fillId="0" borderId="351" xfId="407" applyNumberFormat="1" applyFont="1" applyBorder="1">
      <alignment vertical="center"/>
    </xf>
    <xf numFmtId="0" fontId="69" fillId="0" borderId="353" xfId="407" applyFont="1" applyBorder="1">
      <alignment vertical="center"/>
    </xf>
    <xf numFmtId="190" fontId="69" fillId="0" borderId="345" xfId="95" applyNumberFormat="1" applyFont="1" applyFill="1" applyBorder="1" applyAlignment="1" applyProtection="1">
      <alignment horizontal="left" vertical="center"/>
    </xf>
    <xf numFmtId="190" fontId="69" fillId="0" borderId="345" xfId="95" applyNumberFormat="1" applyFont="1" applyFill="1" applyBorder="1" applyAlignment="1" applyProtection="1">
      <alignment horizontal="center" vertical="center"/>
    </xf>
    <xf numFmtId="190" fontId="69" fillId="0" borderId="348" xfId="95" applyNumberFormat="1" applyFont="1" applyFill="1" applyBorder="1" applyAlignment="1" applyProtection="1">
      <alignment horizontal="left" vertical="center"/>
    </xf>
    <xf numFmtId="189" fontId="69" fillId="0" borderId="348" xfId="95" applyFont="1" applyFill="1" applyBorder="1" applyAlignment="1" applyProtection="1">
      <alignment vertical="center"/>
    </xf>
    <xf numFmtId="49" fontId="69" fillId="0" borderId="345" xfId="407" applyNumberFormat="1" applyFont="1" applyBorder="1">
      <alignment vertical="center"/>
    </xf>
    <xf numFmtId="0" fontId="69" fillId="0" borderId="362" xfId="407" applyFont="1" applyBorder="1">
      <alignment vertical="center"/>
    </xf>
    <xf numFmtId="186" fontId="69" fillId="36" borderId="345" xfId="95" applyNumberFormat="1" applyFont="1" applyFill="1" applyBorder="1" applyAlignment="1" applyProtection="1">
      <alignment horizontal="right" vertical="center" shrinkToFit="1"/>
    </xf>
    <xf numFmtId="0" fontId="69" fillId="0" borderId="345" xfId="407" applyFont="1" applyBorder="1" applyAlignment="1">
      <alignment horizontal="left" vertical="center"/>
    </xf>
    <xf numFmtId="195" fontId="69" fillId="0" borderId="345" xfId="95" applyNumberFormat="1" applyFont="1" applyFill="1" applyBorder="1" applyAlignment="1" applyProtection="1">
      <alignment vertical="center"/>
    </xf>
    <xf numFmtId="0" fontId="69" fillId="0" borderId="345" xfId="407" applyFont="1" applyFill="1" applyBorder="1" applyAlignment="1">
      <alignment horizontal="left" vertical="center"/>
    </xf>
    <xf numFmtId="190" fontId="69" fillId="0" borderId="345" xfId="407" applyNumberFormat="1" applyFont="1" applyFill="1" applyBorder="1" applyAlignment="1">
      <alignment horizontal="center" vertical="center"/>
    </xf>
    <xf numFmtId="0" fontId="69" fillId="0" borderId="345" xfId="407" applyFont="1" applyFill="1" applyBorder="1" applyAlignment="1">
      <alignment horizontal="center" vertical="center"/>
    </xf>
    <xf numFmtId="176" fontId="69" fillId="36" borderId="345" xfId="95" applyNumberFormat="1" applyFont="1" applyFill="1" applyBorder="1" applyAlignment="1" applyProtection="1">
      <alignment horizontal="right" vertical="center" shrinkToFit="1"/>
    </xf>
    <xf numFmtId="186" fontId="69" fillId="39" borderId="345" xfId="95" applyNumberFormat="1" applyFont="1" applyFill="1" applyBorder="1" applyAlignment="1" applyProtection="1">
      <alignment horizontal="right" vertical="center" shrinkToFit="1"/>
    </xf>
    <xf numFmtId="49" fontId="69" fillId="0" borderId="344" xfId="407" applyNumberFormat="1" applyFont="1" applyFill="1" applyBorder="1">
      <alignment vertical="center"/>
    </xf>
    <xf numFmtId="49" fontId="69" fillId="0" borderId="345" xfId="407" applyNumberFormat="1" applyFont="1" applyFill="1" applyBorder="1">
      <alignment vertical="center"/>
    </xf>
    <xf numFmtId="0" fontId="69" fillId="0" borderId="345" xfId="407" applyFont="1" applyFill="1" applyBorder="1">
      <alignment vertical="center"/>
    </xf>
    <xf numFmtId="0" fontId="69" fillId="0" borderId="347" xfId="407" applyFont="1" applyFill="1" applyBorder="1">
      <alignment vertical="center"/>
    </xf>
    <xf numFmtId="186" fontId="69" fillId="0" borderId="345" xfId="95" applyNumberFormat="1" applyFont="1" applyFill="1" applyBorder="1" applyAlignment="1" applyProtection="1">
      <alignment horizontal="right" vertical="center" shrinkToFit="1"/>
    </xf>
    <xf numFmtId="49" fontId="69" fillId="0" borderId="356" xfId="407" applyNumberFormat="1" applyFont="1" applyBorder="1">
      <alignment vertical="center"/>
    </xf>
    <xf numFmtId="49" fontId="69" fillId="0" borderId="357" xfId="407" applyNumberFormat="1" applyFont="1" applyBorder="1">
      <alignment vertical="center"/>
    </xf>
    <xf numFmtId="0" fontId="69" fillId="0" borderId="357" xfId="407" applyFont="1" applyBorder="1" applyAlignment="1">
      <alignment horizontal="center" vertical="center"/>
    </xf>
    <xf numFmtId="189" fontId="69" fillId="0" borderId="357" xfId="95" applyFont="1" applyFill="1" applyBorder="1" applyAlignment="1" applyProtection="1">
      <alignment vertical="center"/>
    </xf>
    <xf numFmtId="0" fontId="69" fillId="0" borderId="357" xfId="407" applyFont="1" applyBorder="1">
      <alignment vertical="center"/>
    </xf>
    <xf numFmtId="190" fontId="69" fillId="0" borderId="357" xfId="95" applyNumberFormat="1" applyFont="1" applyFill="1" applyBorder="1" applyAlignment="1" applyProtection="1">
      <alignment horizontal="left" vertical="center"/>
    </xf>
    <xf numFmtId="0" fontId="4" fillId="0" borderId="336" xfId="383" applyFont="1" applyFill="1" applyBorder="1" applyAlignment="1">
      <alignment horizontal="center" vertical="center"/>
    </xf>
    <xf numFmtId="0" fontId="4" fillId="0" borderId="337" xfId="383" applyFont="1" applyFill="1" applyBorder="1" applyAlignment="1">
      <alignment horizontal="center" vertical="center"/>
    </xf>
    <xf numFmtId="0" fontId="4" fillId="0" borderId="338" xfId="383" applyFont="1" applyFill="1" applyBorder="1" applyAlignment="1">
      <alignment horizontal="center" vertical="center"/>
    </xf>
    <xf numFmtId="0" fontId="4" fillId="0" borderId="339" xfId="383" applyFont="1" applyFill="1" applyBorder="1" applyAlignment="1">
      <alignment horizontal="center" vertical="center"/>
    </xf>
    <xf numFmtId="43" fontId="0" fillId="0" borderId="5" xfId="384" applyNumberFormat="1" applyFont="1" applyBorder="1" applyAlignment="1">
      <alignment vertical="center"/>
    </xf>
    <xf numFmtId="186" fontId="225" fillId="0" borderId="30" xfId="282" applyNumberFormat="1" applyFont="1" applyFill="1" applyBorder="1" applyAlignment="1">
      <alignment horizontal="center" vertical="center"/>
    </xf>
    <xf numFmtId="186" fontId="225" fillId="0" borderId="30" xfId="304" applyNumberFormat="1" applyFont="1" applyFill="1" applyBorder="1" applyAlignment="1">
      <alignment horizontal="center" vertical="center"/>
    </xf>
    <xf numFmtId="0" fontId="278" fillId="0" borderId="367" xfId="0" applyFont="1" applyBorder="1" applyAlignment="1">
      <alignment horizontal="center" vertical="center" wrapText="1"/>
    </xf>
    <xf numFmtId="0" fontId="279" fillId="0" borderId="367" xfId="0" applyFont="1" applyBorder="1" applyAlignment="1">
      <alignment horizontal="center" vertical="center" wrapText="1"/>
    </xf>
    <xf numFmtId="0" fontId="280" fillId="0" borderId="367" xfId="0" applyFont="1" applyBorder="1" applyAlignment="1">
      <alignment horizontal="center" vertical="center" wrapText="1"/>
    </xf>
    <xf numFmtId="0" fontId="281" fillId="0" borderId="367" xfId="0" applyFont="1" applyBorder="1" applyAlignment="1">
      <alignment horizontal="center" vertical="center" wrapText="1"/>
    </xf>
    <xf numFmtId="0" fontId="283" fillId="0" borderId="295" xfId="0" applyFont="1" applyBorder="1" applyAlignment="1">
      <alignment horizontal="center" vertical="center" wrapText="1"/>
    </xf>
    <xf numFmtId="0" fontId="282" fillId="0" borderId="295" xfId="0" applyFont="1" applyBorder="1" applyAlignment="1">
      <alignment horizontal="center" vertical="center" wrapText="1"/>
    </xf>
    <xf numFmtId="0" fontId="283" fillId="0" borderId="218" xfId="0" applyFont="1" applyBorder="1" applyAlignment="1">
      <alignment horizontal="center" vertical="center" wrapText="1"/>
    </xf>
    <xf numFmtId="0" fontId="283" fillId="0" borderId="367" xfId="0" applyFont="1" applyBorder="1" applyAlignment="1">
      <alignment horizontal="center" vertical="center" wrapText="1"/>
    </xf>
    <xf numFmtId="0" fontId="284" fillId="0" borderId="367" xfId="0" applyFont="1" applyBorder="1" applyAlignment="1">
      <alignment horizontal="center" vertical="center" wrapText="1"/>
    </xf>
    <xf numFmtId="0" fontId="275" fillId="0" borderId="367" xfId="0" applyFont="1" applyBorder="1" applyAlignment="1">
      <alignment horizontal="center" vertical="center" wrapText="1"/>
    </xf>
    <xf numFmtId="9" fontId="274" fillId="0" borderId="0" xfId="289" applyNumberFormat="1" applyFont="1" applyFill="1" applyBorder="1" applyAlignment="1">
      <alignment horizontal="center" vertical="center"/>
    </xf>
    <xf numFmtId="0" fontId="6" fillId="0" borderId="5" xfId="32786" applyFont="1" applyBorder="1" applyAlignment="1">
      <alignment horizontal="center" vertical="center"/>
    </xf>
    <xf numFmtId="9" fontId="45" fillId="0" borderId="0" xfId="289" applyNumberFormat="1" applyFont="1" applyFill="1" applyBorder="1" applyAlignment="1">
      <alignment horizontal="center" vertical="center"/>
    </xf>
    <xf numFmtId="0" fontId="285" fillId="0" borderId="368" xfId="0" applyFont="1" applyBorder="1" applyAlignment="1">
      <alignment horizontal="center" vertical="center"/>
    </xf>
    <xf numFmtId="0" fontId="285" fillId="0" borderId="368" xfId="0" applyFont="1" applyBorder="1" applyAlignment="1">
      <alignment vertical="center"/>
    </xf>
    <xf numFmtId="0" fontId="282" fillId="0" borderId="368" xfId="0" applyFont="1" applyBorder="1" applyAlignment="1">
      <alignment vertical="center"/>
    </xf>
    <xf numFmtId="250" fontId="283" fillId="0" borderId="367" xfId="0" applyNumberFormat="1" applyFont="1" applyBorder="1" applyAlignment="1">
      <alignment horizontal="center" vertical="center" wrapText="1"/>
    </xf>
    <xf numFmtId="0" fontId="45" fillId="0" borderId="367" xfId="32786" applyFont="1" applyBorder="1" applyAlignment="1">
      <alignment horizontal="center" vertical="center"/>
    </xf>
    <xf numFmtId="0" fontId="6" fillId="0" borderId="217" xfId="32786" applyFont="1" applyBorder="1" applyAlignment="1">
      <alignment vertical="center"/>
    </xf>
    <xf numFmtId="181" fontId="10" fillId="0" borderId="5" xfId="0" applyNumberFormat="1" applyFont="1" applyFill="1" applyBorder="1" applyAlignment="1">
      <alignment horizontal="center" vertical="center"/>
    </xf>
    <xf numFmtId="193" fontId="48" fillId="0" borderId="44" xfId="299" applyNumberFormat="1" applyFont="1" applyBorder="1" applyAlignment="1">
      <alignment vertical="center" shrinkToFit="1"/>
    </xf>
    <xf numFmtId="190" fontId="69" fillId="0" borderId="75" xfId="291" applyNumberFormat="1" applyFont="1" applyFill="1" applyBorder="1" applyAlignment="1" applyProtection="1">
      <alignment horizontal="center" vertical="center"/>
    </xf>
    <xf numFmtId="0" fontId="69" fillId="0" borderId="104" xfId="369" applyFont="1" applyBorder="1" applyAlignment="1">
      <alignment horizontal="center" vertical="center" wrapText="1"/>
    </xf>
    <xf numFmtId="0" fontId="69" fillId="0" borderId="104" xfId="407" applyFont="1" applyBorder="1" applyAlignment="1">
      <alignment horizontal="center" vertical="center" wrapText="1"/>
    </xf>
    <xf numFmtId="0" fontId="69" fillId="0" borderId="342" xfId="379" applyFont="1" applyBorder="1" applyAlignment="1">
      <alignment horizontal="center" vertical="center"/>
    </xf>
    <xf numFmtId="0" fontId="69" fillId="0" borderId="348" xfId="369" applyFont="1" applyBorder="1" applyAlignment="1">
      <alignment horizontal="center" vertical="center"/>
    </xf>
    <xf numFmtId="0" fontId="69" fillId="0" borderId="347" xfId="369" applyFont="1" applyBorder="1" applyAlignment="1">
      <alignment horizontal="center" vertical="center"/>
    </xf>
    <xf numFmtId="189" fontId="69" fillId="0" borderId="347" xfId="95" applyFont="1" applyFill="1" applyBorder="1" applyAlignment="1" applyProtection="1">
      <alignment horizontal="center" vertical="center"/>
    </xf>
    <xf numFmtId="0" fontId="69" fillId="0" borderId="353" xfId="369" applyFont="1" applyBorder="1" applyAlignment="1">
      <alignment horizontal="center" vertical="center"/>
    </xf>
    <xf numFmtId="0" fontId="69" fillId="0" borderId="347" xfId="369" applyFont="1" applyBorder="1" applyAlignment="1">
      <alignment horizontal="center" vertical="center" shrinkToFit="1"/>
    </xf>
    <xf numFmtId="0" fontId="69" fillId="0" borderId="348" xfId="407" applyFont="1" applyBorder="1" applyAlignment="1">
      <alignment horizontal="center" vertical="center"/>
    </xf>
    <xf numFmtId="0" fontId="69" fillId="0" borderId="348" xfId="407" applyFont="1" applyFill="1" applyBorder="1" applyAlignment="1">
      <alignment horizontal="center" vertical="center"/>
    </xf>
    <xf numFmtId="0" fontId="0" fillId="0" borderId="0" xfId="0" applyFill="1" applyBorder="1" applyAlignment="1">
      <alignment horizontal="center" vertical="center" shrinkToFit="1"/>
    </xf>
    <xf numFmtId="0" fontId="287" fillId="0" borderId="218" xfId="0" applyFont="1" applyBorder="1" applyAlignment="1">
      <alignment horizontal="center" vertical="center" wrapText="1"/>
    </xf>
    <xf numFmtId="0" fontId="282" fillId="0" borderId="369" xfId="0" applyFont="1" applyBorder="1" applyAlignment="1">
      <alignment horizontal="center" vertical="center" wrapText="1"/>
    </xf>
    <xf numFmtId="0" fontId="283" fillId="0" borderId="369" xfId="0" applyFont="1" applyBorder="1" applyAlignment="1">
      <alignment horizontal="center" vertical="center" wrapText="1"/>
    </xf>
    <xf numFmtId="0" fontId="282" fillId="0" borderId="370" xfId="0" applyFont="1" applyBorder="1" applyAlignment="1">
      <alignment horizontal="center" vertical="center" wrapText="1"/>
    </xf>
    <xf numFmtId="43" fontId="283" fillId="0" borderId="371" xfId="0" applyNumberFormat="1" applyFont="1" applyBorder="1" applyAlignment="1">
      <alignment horizontal="center" vertical="center" wrapText="1"/>
    </xf>
    <xf numFmtId="43" fontId="45" fillId="0" borderId="5" xfId="32786" applyNumberFormat="1" applyFont="1" applyBorder="1" applyAlignment="1">
      <alignment vertical="center"/>
    </xf>
    <xf numFmtId="245" fontId="0" fillId="0" borderId="5" xfId="384" applyNumberFormat="1" applyFont="1" applyBorder="1" applyAlignment="1">
      <alignment vertical="center"/>
    </xf>
    <xf numFmtId="0" fontId="231" fillId="0" borderId="241" xfId="0" applyFont="1" applyBorder="1" applyAlignment="1">
      <alignment horizontal="center" vertical="center" shrinkToFit="1"/>
    </xf>
    <xf numFmtId="0" fontId="231" fillId="0" borderId="228" xfId="0" applyFont="1" applyBorder="1" applyAlignment="1">
      <alignment horizontal="right" vertical="center" shrinkToFit="1"/>
    </xf>
    <xf numFmtId="0" fontId="231" fillId="0" borderId="228" xfId="0" applyFont="1" applyBorder="1" applyAlignment="1">
      <alignment vertical="center" shrinkToFit="1"/>
    </xf>
    <xf numFmtId="0" fontId="0" fillId="0" borderId="224" xfId="0" applyBorder="1" applyAlignment="1">
      <alignment vertical="center" shrinkToFit="1"/>
    </xf>
    <xf numFmtId="0" fontId="0" fillId="0" borderId="0" xfId="0" applyBorder="1" applyAlignment="1">
      <alignment vertical="center" shrinkToFit="1"/>
    </xf>
    <xf numFmtId="0" fontId="0" fillId="0" borderId="225" xfId="0" applyBorder="1" applyAlignment="1">
      <alignment vertical="center" shrinkToFit="1"/>
    </xf>
    <xf numFmtId="49" fontId="69" fillId="0" borderId="341" xfId="379" applyNumberFormat="1" applyFont="1" applyBorder="1" applyAlignment="1">
      <alignment horizontal="center" vertical="center"/>
    </xf>
    <xf numFmtId="49" fontId="69" fillId="0" borderId="345" xfId="369" applyNumberFormat="1" applyFont="1" applyBorder="1" applyAlignment="1">
      <alignment horizontal="left" vertical="center"/>
    </xf>
    <xf numFmtId="0" fontId="69" fillId="0" borderId="345" xfId="369" applyNumberFormat="1" applyFont="1" applyBorder="1" applyAlignment="1">
      <alignment horizontal="left" vertical="center"/>
    </xf>
    <xf numFmtId="49" fontId="69" fillId="0" borderId="351" xfId="369" applyNumberFormat="1" applyFont="1" applyBorder="1" applyAlignment="1">
      <alignment horizontal="left" vertical="center"/>
    </xf>
    <xf numFmtId="49" fontId="8" fillId="0" borderId="88" xfId="369" applyNumberFormat="1" applyFont="1" applyBorder="1" applyAlignment="1">
      <alignment horizontal="left" vertical="center"/>
    </xf>
    <xf numFmtId="49" fontId="69" fillId="0" borderId="347" xfId="369" applyNumberFormat="1" applyFont="1" applyBorder="1" applyAlignment="1">
      <alignment horizontal="left" vertical="center"/>
    </xf>
    <xf numFmtId="49" fontId="69" fillId="0" borderId="353" xfId="369" applyNumberFormat="1" applyFont="1" applyBorder="1" applyAlignment="1">
      <alignment horizontal="left" vertical="center"/>
    </xf>
    <xf numFmtId="49" fontId="69" fillId="32" borderId="345" xfId="369" applyNumberFormat="1" applyFont="1" applyFill="1" applyBorder="1" applyAlignment="1">
      <alignment horizontal="left" vertical="center"/>
    </xf>
    <xf numFmtId="49" fontId="8" fillId="0" borderId="78" xfId="369" applyNumberFormat="1" applyFont="1" applyBorder="1" applyAlignment="1">
      <alignment horizontal="left" vertical="center"/>
    </xf>
    <xf numFmtId="49" fontId="69" fillId="0" borderId="357" xfId="369" applyNumberFormat="1" applyFont="1" applyBorder="1" applyAlignment="1">
      <alignment horizontal="left" vertical="center"/>
    </xf>
    <xf numFmtId="186" fontId="69" fillId="0" borderId="378" xfId="291" applyNumberFormat="1" applyFont="1" applyFill="1" applyBorder="1" applyAlignment="1" applyProtection="1">
      <alignment vertical="center"/>
    </xf>
    <xf numFmtId="49" fontId="72" fillId="0" borderId="379" xfId="369" applyNumberFormat="1" applyFont="1" applyBorder="1" applyAlignment="1">
      <alignment horizontal="left" vertical="center"/>
    </xf>
    <xf numFmtId="190" fontId="70" fillId="32" borderId="379" xfId="291" applyNumberFormat="1" applyFont="1" applyFill="1" applyBorder="1" applyAlignment="1" applyProtection="1">
      <alignment horizontal="center" vertical="center"/>
    </xf>
    <xf numFmtId="0" fontId="69" fillId="0" borderId="379" xfId="369" applyFont="1" applyBorder="1" applyAlignment="1">
      <alignment horizontal="center" vertical="center"/>
    </xf>
    <xf numFmtId="190" fontId="70" fillId="32" borderId="379" xfId="291" applyNumberFormat="1" applyFont="1" applyFill="1" applyBorder="1" applyAlignment="1" applyProtection="1">
      <alignment horizontal="left" vertical="center"/>
    </xf>
    <xf numFmtId="190" fontId="69" fillId="0" borderId="379" xfId="291" applyNumberFormat="1" applyFont="1" applyFill="1" applyBorder="1" applyAlignment="1" applyProtection="1">
      <alignment horizontal="right" vertical="center"/>
    </xf>
    <xf numFmtId="189" fontId="69" fillId="0" borderId="379" xfId="95" applyFont="1" applyFill="1" applyBorder="1" applyAlignment="1" applyProtection="1">
      <alignment horizontal="right" vertical="center"/>
    </xf>
    <xf numFmtId="188" fontId="69" fillId="0" borderId="380" xfId="369" applyNumberFormat="1" applyFont="1" applyBorder="1" applyAlignment="1">
      <alignment horizontal="center" vertical="center"/>
    </xf>
    <xf numFmtId="0" fontId="69" fillId="0" borderId="381" xfId="369" applyFont="1" applyBorder="1" applyAlignment="1">
      <alignment horizontal="center" vertical="center"/>
    </xf>
    <xf numFmtId="0" fontId="66" fillId="0" borderId="383" xfId="369" applyFont="1" applyBorder="1" applyAlignment="1">
      <alignment horizontal="center" vertical="center" wrapText="1"/>
    </xf>
    <xf numFmtId="49" fontId="69" fillId="0" borderId="361" xfId="369" applyNumberFormat="1" applyFont="1" applyBorder="1" applyAlignment="1">
      <alignment horizontal="left" vertical="center"/>
    </xf>
    <xf numFmtId="49" fontId="69" fillId="0" borderId="345" xfId="369" applyNumberFormat="1" applyFont="1" applyFill="1" applyBorder="1" applyAlignment="1">
      <alignment horizontal="left" vertical="center"/>
    </xf>
    <xf numFmtId="0" fontId="70" fillId="32" borderId="345" xfId="369" applyNumberFormat="1" applyFont="1" applyFill="1" applyBorder="1" applyAlignment="1">
      <alignment horizontal="center" vertical="center"/>
    </xf>
    <xf numFmtId="0" fontId="70" fillId="32" borderId="345" xfId="369" applyNumberFormat="1" applyFont="1" applyFill="1" applyBorder="1" applyAlignment="1">
      <alignment horizontal="center" vertical="center" shrinkToFit="1"/>
    </xf>
    <xf numFmtId="49" fontId="74" fillId="0" borderId="345" xfId="369" applyNumberFormat="1" applyFont="1" applyBorder="1" applyAlignment="1">
      <alignment horizontal="left" vertical="center"/>
    </xf>
    <xf numFmtId="49" fontId="8" fillId="36" borderId="78" xfId="369" applyNumberFormat="1" applyFont="1" applyFill="1" applyBorder="1" applyAlignment="1">
      <alignment horizontal="left" vertical="center"/>
    </xf>
    <xf numFmtId="0" fontId="69" fillId="0" borderId="386" xfId="369" applyFont="1" applyBorder="1">
      <alignment vertical="center"/>
    </xf>
    <xf numFmtId="189" fontId="69" fillId="0" borderId="345" xfId="95" applyFont="1" applyFill="1" applyBorder="1" applyAlignment="1" applyProtection="1">
      <alignment horizontal="center" vertical="center"/>
    </xf>
    <xf numFmtId="186" fontId="69" fillId="0" borderId="378" xfId="95" applyNumberFormat="1" applyFont="1" applyFill="1" applyBorder="1" applyAlignment="1" applyProtection="1">
      <alignment vertical="center"/>
    </xf>
    <xf numFmtId="0" fontId="69" fillId="0" borderId="378" xfId="369" applyFont="1" applyFill="1" applyBorder="1" applyAlignment="1">
      <alignment horizontal="center" vertical="center"/>
    </xf>
    <xf numFmtId="194" fontId="69" fillId="0" borderId="378" xfId="95" applyNumberFormat="1" applyFont="1" applyFill="1" applyBorder="1" applyAlignment="1" applyProtection="1">
      <alignment vertical="center"/>
    </xf>
    <xf numFmtId="190" fontId="69" fillId="0" borderId="378" xfId="95" applyNumberFormat="1" applyFont="1" applyFill="1" applyBorder="1" applyAlignment="1" applyProtection="1">
      <alignment horizontal="right" vertical="center"/>
    </xf>
    <xf numFmtId="49" fontId="69" fillId="0" borderId="386" xfId="407" applyNumberFormat="1" applyFont="1" applyBorder="1" applyAlignment="1">
      <alignment horizontal="left" vertical="center"/>
    </xf>
    <xf numFmtId="0" fontId="69" fillId="0" borderId="386" xfId="407" applyFont="1" applyBorder="1">
      <alignment vertical="center"/>
    </xf>
    <xf numFmtId="0" fontId="69" fillId="0" borderId="378" xfId="407" applyNumberFormat="1" applyFont="1" applyFill="1" applyBorder="1" applyAlignment="1">
      <alignment horizontal="center" vertical="center" wrapText="1"/>
    </xf>
    <xf numFmtId="190" fontId="69" fillId="0" borderId="378" xfId="95" applyNumberFormat="1" applyFont="1" applyFill="1" applyBorder="1" applyProtection="1">
      <alignment vertical="center"/>
    </xf>
    <xf numFmtId="49" fontId="69" fillId="0" borderId="386" xfId="407" applyNumberFormat="1" applyFont="1" applyBorder="1">
      <alignment vertical="center"/>
    </xf>
    <xf numFmtId="49" fontId="69" fillId="0" borderId="347" xfId="407" applyNumberFormat="1" applyFont="1" applyBorder="1">
      <alignment vertical="center"/>
    </xf>
    <xf numFmtId="49" fontId="69" fillId="0" borderId="353" xfId="407" applyNumberFormat="1" applyFont="1" applyBorder="1">
      <alignment vertical="center"/>
    </xf>
    <xf numFmtId="49" fontId="69" fillId="0" borderId="347" xfId="407" applyNumberFormat="1" applyFont="1" applyFill="1" applyBorder="1">
      <alignment vertical="center"/>
    </xf>
    <xf numFmtId="9" fontId="78" fillId="0" borderId="366" xfId="95" applyNumberFormat="1" applyFont="1" applyFill="1" applyBorder="1" applyAlignment="1" applyProtection="1">
      <alignment horizontal="center" vertical="center" wrapText="1"/>
    </xf>
    <xf numFmtId="176" fontId="69" fillId="0" borderId="345" xfId="369" applyNumberFormat="1" applyFont="1" applyFill="1" applyBorder="1" applyAlignment="1">
      <alignment horizontal="right" vertical="center"/>
    </xf>
    <xf numFmtId="176" fontId="69" fillId="0" borderId="347" xfId="95" applyNumberFormat="1" applyFont="1" applyFill="1" applyBorder="1" applyAlignment="1" applyProtection="1">
      <alignment vertical="center"/>
      <protection locked="0"/>
    </xf>
    <xf numFmtId="0" fontId="0" fillId="0" borderId="0" xfId="0" applyFont="1">
      <alignment vertical="center"/>
    </xf>
    <xf numFmtId="178" fontId="0" fillId="0" borderId="0" xfId="0" applyNumberFormat="1" applyFont="1">
      <alignment vertical="center"/>
    </xf>
    <xf numFmtId="0" fontId="0" fillId="0" borderId="258" xfId="0" applyFill="1" applyBorder="1" applyAlignment="1">
      <alignment horizontal="center" vertical="center" shrinkToFit="1"/>
    </xf>
    <xf numFmtId="246" fontId="0" fillId="0" borderId="258" xfId="0" applyNumberFormat="1" applyFill="1" applyBorder="1" applyAlignment="1">
      <alignment horizontal="center" vertical="center" shrinkToFit="1"/>
    </xf>
    <xf numFmtId="0" fontId="0" fillId="0" borderId="59" xfId="0" applyBorder="1" applyAlignment="1">
      <alignment horizontal="center" vertical="center" shrinkToFit="1"/>
    </xf>
    <xf numFmtId="0" fontId="12" fillId="0" borderId="321" xfId="0" applyFont="1" applyBorder="1" applyAlignment="1">
      <alignment horizontal="center" vertical="center" shrinkToFit="1"/>
    </xf>
    <xf numFmtId="0" fontId="0" fillId="0" borderId="322" xfId="0" applyBorder="1" applyAlignment="1">
      <alignment horizontal="center" vertical="center" shrinkToFit="1"/>
    </xf>
    <xf numFmtId="0" fontId="70" fillId="85" borderId="0" xfId="369" applyFont="1" applyFill="1">
      <alignment vertical="center"/>
    </xf>
    <xf numFmtId="0" fontId="72" fillId="85" borderId="0" xfId="369" applyFont="1" applyFill="1" applyAlignment="1">
      <alignment horizontal="center" vertical="center"/>
    </xf>
    <xf numFmtId="0" fontId="65" fillId="85" borderId="5" xfId="363" applyFont="1" applyFill="1" applyBorder="1">
      <alignment vertical="center"/>
    </xf>
    <xf numFmtId="0" fontId="65" fillId="85" borderId="5" xfId="379" applyFont="1" applyFill="1" applyBorder="1">
      <alignment vertical="center"/>
    </xf>
    <xf numFmtId="0" fontId="65" fillId="85" borderId="0" xfId="379" applyFont="1" applyFill="1">
      <alignment vertical="center"/>
    </xf>
    <xf numFmtId="0" fontId="66" fillId="85" borderId="0" xfId="407" applyFont="1" applyFill="1" applyAlignment="1">
      <alignment horizontal="center" vertical="center"/>
    </xf>
    <xf numFmtId="0" fontId="70" fillId="85" borderId="0" xfId="369" applyFont="1" applyFill="1" applyBorder="1">
      <alignment vertical="center"/>
    </xf>
    <xf numFmtId="0" fontId="70" fillId="85" borderId="101" xfId="369" applyFont="1" applyFill="1" applyBorder="1" applyAlignment="1">
      <alignment horizontal="center" vertical="center"/>
    </xf>
    <xf numFmtId="0" fontId="65" fillId="85" borderId="102" xfId="379" applyFont="1" applyFill="1" applyBorder="1" applyAlignment="1">
      <alignment horizontal="center" vertical="center"/>
    </xf>
    <xf numFmtId="185" fontId="65" fillId="85" borderId="102" xfId="379" applyNumberFormat="1" applyFont="1" applyFill="1" applyBorder="1" applyAlignment="1">
      <alignment horizontal="center" vertical="center"/>
    </xf>
    <xf numFmtId="0" fontId="65" fillId="85" borderId="5" xfId="379" applyFont="1" applyFill="1" applyBorder="1" applyAlignment="1">
      <alignment horizontal="center" vertical="center"/>
    </xf>
    <xf numFmtId="185" fontId="65" fillId="85" borderId="5" xfId="379" applyNumberFormat="1" applyFont="1" applyFill="1" applyBorder="1" applyAlignment="1">
      <alignment horizontal="center" vertical="center"/>
    </xf>
    <xf numFmtId="0" fontId="65" fillId="85" borderId="5" xfId="379" applyFont="1" applyFill="1" applyBorder="1" applyAlignment="1">
      <alignment horizontal="center" vertical="center" wrapText="1"/>
    </xf>
    <xf numFmtId="0" fontId="65" fillId="85" borderId="5" xfId="363" applyFont="1" applyFill="1" applyBorder="1" applyAlignment="1">
      <alignment horizontal="center" vertical="center"/>
    </xf>
    <xf numFmtId="185" fontId="65" fillId="85" borderId="5" xfId="363" applyNumberFormat="1" applyFont="1" applyFill="1" applyBorder="1" applyAlignment="1">
      <alignment horizontal="center" vertical="center"/>
    </xf>
    <xf numFmtId="0" fontId="65" fillId="85" borderId="0" xfId="363" applyFont="1" applyFill="1" applyBorder="1">
      <alignment vertical="center"/>
    </xf>
    <xf numFmtId="0" fontId="65" fillId="85" borderId="103" xfId="363" applyFont="1" applyFill="1" applyBorder="1">
      <alignment vertical="center"/>
    </xf>
    <xf numFmtId="0" fontId="69" fillId="0" borderId="270" xfId="407" applyFont="1" applyBorder="1" applyAlignment="1">
      <alignment horizontal="center" vertical="center" wrapText="1"/>
    </xf>
    <xf numFmtId="0" fontId="69" fillId="0" borderId="269" xfId="407" applyFont="1" applyBorder="1" applyAlignment="1">
      <alignment horizontal="center" vertical="center" wrapText="1"/>
    </xf>
    <xf numFmtId="189" fontId="69" fillId="0" borderId="388" xfId="95" applyNumberFormat="1" applyFont="1" applyFill="1" applyBorder="1" applyAlignment="1" applyProtection="1">
      <alignment horizontal="center" vertical="center"/>
    </xf>
    <xf numFmtId="190" fontId="69" fillId="0" borderId="357" xfId="95" applyNumberFormat="1" applyFont="1" applyFill="1" applyBorder="1" applyAlignment="1" applyProtection="1">
      <alignment vertical="center"/>
      <protection locked="0"/>
    </xf>
    <xf numFmtId="0" fontId="69" fillId="0" borderId="345" xfId="407" applyNumberFormat="1" applyFont="1" applyFill="1" applyBorder="1" applyAlignment="1">
      <alignment horizontal="center" vertical="center" wrapText="1"/>
    </xf>
    <xf numFmtId="0" fontId="76" fillId="0" borderId="347" xfId="407" applyFont="1" applyFill="1" applyBorder="1" applyAlignment="1">
      <alignment horizontal="center" vertical="center"/>
    </xf>
    <xf numFmtId="176" fontId="69" fillId="0" borderId="345" xfId="95" applyNumberFormat="1" applyFont="1" applyFill="1" applyBorder="1" applyAlignment="1" applyProtection="1">
      <alignment horizontal="center" vertical="center"/>
    </xf>
    <xf numFmtId="49" fontId="69" fillId="0" borderId="345" xfId="407" applyNumberFormat="1" applyFont="1" applyBorder="1" applyAlignment="1">
      <alignment horizontal="left" vertical="center"/>
    </xf>
    <xf numFmtId="190" fontId="69" fillId="0" borderId="345" xfId="95" applyNumberFormat="1" applyFont="1" applyFill="1" applyBorder="1" applyAlignment="1" applyProtection="1">
      <alignment vertical="center"/>
      <protection locked="0"/>
    </xf>
    <xf numFmtId="184" fontId="69" fillId="0" borderId="345" xfId="407" applyNumberFormat="1" applyFont="1" applyFill="1" applyBorder="1" applyAlignment="1">
      <alignment horizontal="center" vertical="center" wrapText="1"/>
    </xf>
    <xf numFmtId="247" fontId="69" fillId="0" borderId="345" xfId="407" applyNumberFormat="1" applyFont="1" applyFill="1" applyBorder="1" applyAlignment="1">
      <alignment horizontal="center" vertical="center" shrinkToFit="1"/>
    </xf>
    <xf numFmtId="0" fontId="76" fillId="0" borderId="345" xfId="407" applyFont="1" applyFill="1" applyBorder="1" applyAlignment="1">
      <alignment horizontal="center" vertical="center"/>
    </xf>
    <xf numFmtId="189" fontId="69" fillId="0" borderId="345" xfId="95" applyFont="1" applyFill="1" applyBorder="1" applyAlignment="1" applyProtection="1">
      <alignment horizontal="right" vertical="center" shrinkToFit="1"/>
    </xf>
    <xf numFmtId="0" fontId="65" fillId="0" borderId="389" xfId="379" applyFont="1" applyBorder="1">
      <alignment vertical="center"/>
    </xf>
    <xf numFmtId="0" fontId="65" fillId="0" borderId="78" xfId="379" applyFont="1" applyFill="1" applyBorder="1">
      <alignment vertical="center"/>
    </xf>
    <xf numFmtId="0" fontId="69" fillId="0" borderId="78" xfId="369" applyFont="1" applyFill="1" applyBorder="1" applyAlignment="1">
      <alignment horizontal="center" vertical="center"/>
    </xf>
    <xf numFmtId="188" fontId="69" fillId="0" borderId="82" xfId="369" applyNumberFormat="1" applyFont="1" applyFill="1" applyBorder="1">
      <alignment vertical="center"/>
    </xf>
    <xf numFmtId="0" fontId="69" fillId="0" borderId="78" xfId="369" applyFont="1" applyFill="1" applyBorder="1">
      <alignment vertical="center"/>
    </xf>
    <xf numFmtId="49" fontId="69" fillId="0" borderId="378" xfId="369" applyNumberFormat="1" applyFont="1" applyFill="1" applyBorder="1" applyAlignment="1">
      <alignment horizontal="left" vertical="center"/>
    </xf>
    <xf numFmtId="189" fontId="69" fillId="0" borderId="351" xfId="95" applyFont="1" applyFill="1" applyBorder="1" applyAlignment="1">
      <alignment horizontal="right" vertical="center"/>
    </xf>
    <xf numFmtId="188" fontId="69" fillId="0" borderId="351" xfId="369" applyNumberFormat="1" applyFont="1" applyFill="1" applyBorder="1">
      <alignment vertical="center"/>
    </xf>
    <xf numFmtId="0" fontId="69" fillId="0" borderId="387" xfId="369" applyFont="1" applyFill="1" applyBorder="1">
      <alignment vertical="center"/>
    </xf>
    <xf numFmtId="0" fontId="70" fillId="0" borderId="72" xfId="369" applyFont="1" applyFill="1" applyBorder="1">
      <alignment vertical="center"/>
    </xf>
    <xf numFmtId="0" fontId="72" fillId="0" borderId="0" xfId="369" applyFont="1" applyFill="1" applyAlignment="1">
      <alignment horizontal="center" vertical="center"/>
    </xf>
    <xf numFmtId="189" fontId="69" fillId="0" borderId="362" xfId="407" applyNumberFormat="1" applyFont="1" applyBorder="1">
      <alignment vertical="center"/>
    </xf>
    <xf numFmtId="43" fontId="290" fillId="0" borderId="119" xfId="369" applyNumberFormat="1" applyFont="1" applyFill="1" applyBorder="1" applyAlignment="1">
      <alignment horizontal="center" vertical="center" wrapText="1"/>
    </xf>
    <xf numFmtId="0" fontId="73" fillId="0" borderId="125" xfId="369" applyFont="1" applyFill="1" applyBorder="1" applyAlignment="1">
      <alignment horizontal="center" vertical="center" wrapText="1"/>
    </xf>
    <xf numFmtId="190" fontId="73" fillId="0" borderId="125" xfId="369" applyNumberFormat="1" applyFont="1" applyFill="1" applyBorder="1" applyAlignment="1">
      <alignment horizontal="center" vertical="center" wrapText="1"/>
    </xf>
    <xf numFmtId="0" fontId="73" fillId="0" borderId="11" xfId="369" applyFont="1" applyFill="1" applyBorder="1" applyAlignment="1">
      <alignment horizontal="center" vertical="center" wrapText="1"/>
    </xf>
    <xf numFmtId="181" fontId="6" fillId="0" borderId="0" xfId="32786" applyNumberFormat="1" applyFont="1" applyAlignment="1">
      <alignment vertical="center"/>
    </xf>
    <xf numFmtId="181" fontId="6" fillId="0" borderId="0" xfId="32786" applyNumberFormat="1" applyFont="1" applyAlignment="1">
      <alignment horizontal="center" vertical="center"/>
    </xf>
    <xf numFmtId="0" fontId="70" fillId="0" borderId="345" xfId="369" applyNumberFormat="1" applyFont="1" applyFill="1" applyBorder="1" applyAlignment="1">
      <alignment horizontal="center" vertical="center" shrinkToFit="1"/>
    </xf>
    <xf numFmtId="0" fontId="271" fillId="0" borderId="5" xfId="0" applyFont="1" applyFill="1" applyBorder="1" applyAlignment="1">
      <alignment vertical="center" wrapText="1" shrinkToFit="1"/>
    </xf>
    <xf numFmtId="0" fontId="8" fillId="68" borderId="78" xfId="369" applyFont="1" applyFill="1" applyBorder="1">
      <alignment vertical="center"/>
    </xf>
    <xf numFmtId="0" fontId="70" fillId="68" borderId="78" xfId="369" applyNumberFormat="1" applyFont="1" applyFill="1" applyBorder="1" applyAlignment="1">
      <alignment horizontal="center" vertical="center"/>
    </xf>
    <xf numFmtId="0" fontId="65" fillId="68" borderId="384" xfId="379" applyFont="1" applyFill="1" applyBorder="1">
      <alignment vertical="center"/>
    </xf>
    <xf numFmtId="0" fontId="70" fillId="68" borderId="78" xfId="369" applyNumberFormat="1" applyFont="1" applyFill="1" applyBorder="1" applyAlignment="1">
      <alignment horizontal="right" vertical="center"/>
    </xf>
    <xf numFmtId="0" fontId="70" fillId="68" borderId="78" xfId="369" applyNumberFormat="1" applyFont="1" applyFill="1" applyBorder="1" applyAlignment="1">
      <alignment horizontal="left" vertical="center"/>
    </xf>
    <xf numFmtId="0" fontId="69" fillId="68" borderId="78" xfId="95" applyNumberFormat="1" applyFont="1" applyFill="1" applyBorder="1" applyAlignment="1" applyProtection="1">
      <alignment horizontal="right" vertical="center"/>
    </xf>
    <xf numFmtId="189" fontId="69" fillId="68" borderId="78" xfId="95" applyFont="1" applyFill="1" applyBorder="1" applyAlignment="1" applyProtection="1">
      <alignment horizontal="right" vertical="center"/>
    </xf>
    <xf numFmtId="0" fontId="69" fillId="68" borderId="78" xfId="369" applyNumberFormat="1" applyFont="1" applyFill="1" applyBorder="1">
      <alignment vertical="center"/>
    </xf>
    <xf numFmtId="0" fontId="65" fillId="68" borderId="72" xfId="379" applyFont="1" applyFill="1" applyBorder="1">
      <alignment vertical="center"/>
    </xf>
    <xf numFmtId="0" fontId="66" fillId="68" borderId="0" xfId="407" applyFont="1" applyFill="1" applyAlignment="1">
      <alignment horizontal="center" vertical="center"/>
    </xf>
    <xf numFmtId="0" fontId="65" fillId="68" borderId="5" xfId="379" applyFont="1" applyFill="1" applyBorder="1">
      <alignment vertical="center"/>
    </xf>
    <xf numFmtId="0" fontId="65" fillId="68" borderId="5" xfId="363" applyFont="1" applyFill="1" applyBorder="1">
      <alignment vertical="center"/>
    </xf>
    <xf numFmtId="49" fontId="69" fillId="68" borderId="345" xfId="369" applyNumberFormat="1" applyFont="1" applyFill="1" applyBorder="1" applyAlignment="1">
      <alignment horizontal="left" vertical="center"/>
    </xf>
    <xf numFmtId="0" fontId="69" fillId="68" borderId="345" xfId="369" applyFont="1" applyFill="1" applyBorder="1" applyAlignment="1">
      <alignment horizontal="right" vertical="center"/>
    </xf>
    <xf numFmtId="0" fontId="69" fillId="68" borderId="345" xfId="369" applyFont="1" applyFill="1" applyBorder="1" applyAlignment="1">
      <alignment horizontal="center" vertical="center"/>
    </xf>
    <xf numFmtId="0" fontId="69" fillId="68" borderId="345" xfId="95" applyNumberFormat="1" applyFont="1" applyFill="1" applyBorder="1" applyAlignment="1" applyProtection="1">
      <alignment horizontal="right" vertical="center"/>
    </xf>
    <xf numFmtId="0" fontId="69" fillId="68" borderId="345" xfId="369" applyFont="1" applyFill="1" applyBorder="1">
      <alignment vertical="center"/>
    </xf>
    <xf numFmtId="190" fontId="69" fillId="68" borderId="345" xfId="95" applyNumberFormat="1" applyFont="1" applyFill="1" applyBorder="1" applyAlignment="1" applyProtection="1">
      <alignment horizontal="right" vertical="center"/>
    </xf>
    <xf numFmtId="189" fontId="69" fillId="68" borderId="345" xfId="95" applyFont="1" applyFill="1" applyBorder="1" applyAlignment="1" applyProtection="1">
      <alignment horizontal="right" vertical="center"/>
    </xf>
    <xf numFmtId="0" fontId="66" fillId="68" borderId="0" xfId="379" applyFont="1" applyFill="1" applyAlignment="1">
      <alignment horizontal="center" vertical="center"/>
    </xf>
    <xf numFmtId="0" fontId="70" fillId="68" borderId="345" xfId="369" applyNumberFormat="1" applyFont="1" applyFill="1" applyBorder="1" applyAlignment="1">
      <alignment horizontal="center" vertical="center"/>
    </xf>
    <xf numFmtId="40" fontId="69" fillId="68" borderId="345" xfId="95" applyNumberFormat="1" applyFont="1" applyFill="1" applyBorder="1" applyAlignment="1" applyProtection="1">
      <alignment horizontal="right" vertical="center"/>
    </xf>
    <xf numFmtId="190" fontId="69" fillId="68" borderId="345" xfId="291" applyNumberFormat="1" applyFont="1" applyFill="1" applyBorder="1" applyAlignment="1" applyProtection="1">
      <alignment horizontal="right" vertical="center"/>
    </xf>
    <xf numFmtId="176" fontId="69" fillId="68" borderId="348" xfId="95" applyNumberFormat="1" applyFont="1" applyFill="1" applyBorder="1" applyAlignment="1" applyProtection="1">
      <alignment horizontal="center" vertical="center"/>
    </xf>
    <xf numFmtId="191" fontId="69" fillId="68" borderId="345" xfId="291" applyNumberFormat="1" applyFont="1" applyFill="1" applyBorder="1" applyAlignment="1" applyProtection="1">
      <alignment vertical="center"/>
    </xf>
    <xf numFmtId="189" fontId="69" fillId="68" borderId="345" xfId="291" applyFont="1" applyFill="1" applyBorder="1" applyAlignment="1" applyProtection="1">
      <alignment horizontal="right" vertical="center"/>
    </xf>
    <xf numFmtId="188" fontId="69" fillId="68" borderId="348" xfId="369" applyNumberFormat="1" applyFont="1" applyFill="1" applyBorder="1">
      <alignment vertical="center"/>
    </xf>
    <xf numFmtId="0" fontId="66" fillId="68" borderId="129" xfId="379" applyFont="1" applyFill="1" applyBorder="1" applyAlignment="1">
      <alignment horizontal="center" vertical="center"/>
    </xf>
    <xf numFmtId="181" fontId="69" fillId="68" borderId="345" xfId="369" applyNumberFormat="1" applyFont="1" applyFill="1" applyBorder="1" applyAlignment="1">
      <alignment horizontal="right" vertical="center"/>
    </xf>
    <xf numFmtId="0" fontId="69" fillId="68" borderId="362" xfId="369" applyFont="1" applyFill="1" applyBorder="1">
      <alignment vertical="center"/>
    </xf>
    <xf numFmtId="189" fontId="69" fillId="68" borderId="345" xfId="291" applyFont="1" applyFill="1" applyBorder="1" applyAlignment="1" applyProtection="1">
      <alignment horizontal="center" vertical="center"/>
    </xf>
    <xf numFmtId="0" fontId="65" fillId="68" borderId="5" xfId="379" applyFont="1" applyFill="1" applyBorder="1" applyAlignment="1">
      <alignment horizontal="center" vertical="center"/>
    </xf>
    <xf numFmtId="189" fontId="69" fillId="68" borderId="345" xfId="291" applyNumberFormat="1" applyFont="1" applyFill="1" applyBorder="1" applyAlignment="1" applyProtection="1">
      <alignment horizontal="right" vertical="center"/>
    </xf>
    <xf numFmtId="189" fontId="69" fillId="68" borderId="345" xfId="291" applyFont="1" applyFill="1" applyBorder="1" applyAlignment="1">
      <alignment horizontal="right" vertical="center"/>
    </xf>
    <xf numFmtId="2" fontId="65" fillId="68" borderId="5" xfId="379" applyNumberFormat="1" applyFont="1" applyFill="1" applyBorder="1">
      <alignment vertical="center"/>
    </xf>
    <xf numFmtId="186" fontId="69" fillId="68" borderId="345" xfId="291" applyNumberFormat="1" applyFont="1" applyFill="1" applyBorder="1" applyAlignment="1" applyProtection="1">
      <alignment horizontal="right" vertical="center"/>
    </xf>
    <xf numFmtId="192" fontId="69" fillId="68" borderId="345" xfId="369" applyNumberFormat="1" applyFont="1" applyFill="1" applyBorder="1" applyAlignment="1">
      <alignment horizontal="right" vertical="center"/>
    </xf>
    <xf numFmtId="0" fontId="293" fillId="0" borderId="142" xfId="0" applyFont="1" applyFill="1" applyBorder="1" applyAlignment="1">
      <alignment horizontal="center" vertical="center" shrinkToFit="1"/>
    </xf>
    <xf numFmtId="0" fontId="45" fillId="0" borderId="229" xfId="32786" applyFont="1" applyBorder="1" applyAlignment="1">
      <alignment horizontal="left" vertical="center"/>
    </xf>
    <xf numFmtId="0" fontId="45" fillId="0" borderId="1" xfId="32786" applyFont="1" applyBorder="1" applyAlignment="1">
      <alignment horizontal="left" vertical="center"/>
    </xf>
    <xf numFmtId="0" fontId="45" fillId="0" borderId="1" xfId="32786" applyFont="1" applyBorder="1" applyAlignment="1">
      <alignment vertical="center"/>
    </xf>
    <xf numFmtId="249" fontId="45" fillId="0" borderId="131" xfId="289" applyNumberFormat="1" applyFont="1" applyFill="1" applyBorder="1" applyAlignment="1">
      <alignment horizontal="center" vertical="center"/>
    </xf>
    <xf numFmtId="0" fontId="45" fillId="0" borderId="131" xfId="32786" applyFont="1" applyBorder="1" applyAlignment="1">
      <alignment horizontal="right" vertical="center" wrapText="1"/>
    </xf>
    <xf numFmtId="249" fontId="45" fillId="0" borderId="274" xfId="289" applyNumberFormat="1" applyFont="1" applyFill="1" applyBorder="1" applyAlignment="1">
      <alignment horizontal="center" vertical="center"/>
    </xf>
    <xf numFmtId="0" fontId="45" fillId="0" borderId="132" xfId="32786" applyFont="1" applyBorder="1" applyAlignment="1">
      <alignment horizontal="right" vertical="center" wrapText="1"/>
    </xf>
    <xf numFmtId="0" fontId="45" fillId="0" borderId="0" xfId="32786" applyFont="1" applyFill="1" applyBorder="1" applyAlignment="1">
      <alignment horizontal="center" vertical="center"/>
    </xf>
    <xf numFmtId="0" fontId="252" fillId="0" borderId="259" xfId="32786" applyFont="1" applyFill="1" applyBorder="1" applyAlignment="1" applyProtection="1">
      <alignment vertical="center"/>
    </xf>
    <xf numFmtId="0" fontId="252" fillId="0" borderId="5" xfId="32786" applyFont="1" applyFill="1" applyBorder="1" applyAlignment="1" applyProtection="1">
      <alignment horizontal="center" vertical="center"/>
    </xf>
    <xf numFmtId="0" fontId="231" fillId="0" borderId="391" xfId="0" applyFont="1" applyBorder="1" applyAlignment="1">
      <alignment vertical="center" shrinkToFit="1"/>
    </xf>
    <xf numFmtId="0" fontId="45" fillId="0" borderId="217" xfId="32786" applyFont="1" applyBorder="1" applyAlignment="1">
      <alignment vertical="center"/>
    </xf>
    <xf numFmtId="0" fontId="263" fillId="0" borderId="5" xfId="32786" applyFont="1" applyFill="1" applyBorder="1" applyAlignment="1" applyProtection="1">
      <alignment horizontal="center" vertical="center"/>
    </xf>
    <xf numFmtId="0" fontId="263" fillId="0" borderId="5" xfId="32786" applyFont="1" applyFill="1" applyBorder="1" applyAlignment="1">
      <alignment horizontal="center" vertical="center"/>
    </xf>
    <xf numFmtId="0" fontId="263" fillId="0" borderId="5" xfId="384" applyFont="1" applyFill="1" applyBorder="1" applyAlignment="1">
      <alignment horizontal="center" vertical="center"/>
    </xf>
    <xf numFmtId="0" fontId="105" fillId="0" borderId="0" xfId="384" applyFont="1"/>
    <xf numFmtId="0" fontId="262" fillId="0" borderId="0" xfId="32786" applyFont="1" applyFill="1" applyAlignment="1">
      <alignment vertical="center"/>
    </xf>
    <xf numFmtId="0" fontId="262" fillId="0" borderId="275" xfId="32786" applyFont="1" applyFill="1" applyBorder="1" applyAlignment="1">
      <alignment horizontal="center" vertical="center"/>
    </xf>
    <xf numFmtId="181" fontId="277" fillId="0" borderId="0" xfId="32786" applyNumberFormat="1" applyFont="1" applyAlignment="1">
      <alignment vertical="center"/>
    </xf>
    <xf numFmtId="41" fontId="262" fillId="0" borderId="0" xfId="289" applyFont="1" applyFill="1" applyBorder="1" applyAlignment="1">
      <alignment horizontal="center"/>
    </xf>
    <xf numFmtId="9" fontId="262" fillId="0" borderId="0" xfId="289" applyNumberFormat="1" applyFont="1" applyFill="1" applyBorder="1" applyAlignment="1">
      <alignment horizontal="center" vertical="center"/>
    </xf>
    <xf numFmtId="0" fontId="277" fillId="0" borderId="0" xfId="32786" applyFont="1" applyAlignment="1">
      <alignment horizontal="center" vertical="center"/>
    </xf>
    <xf numFmtId="41" fontId="263" fillId="67" borderId="5" xfId="289" applyFont="1" applyFill="1" applyBorder="1" applyAlignment="1">
      <alignment vertical="center"/>
    </xf>
    <xf numFmtId="0" fontId="231" fillId="0" borderId="392" xfId="0" applyFont="1" applyBorder="1" applyAlignment="1">
      <alignment horizontal="center" vertical="center" shrinkToFit="1"/>
    </xf>
    <xf numFmtId="183" fontId="0" fillId="0" borderId="258" xfId="0" applyNumberFormat="1" applyFill="1" applyBorder="1" applyAlignment="1">
      <alignment horizontal="center" vertical="center" shrinkToFit="1"/>
    </xf>
    <xf numFmtId="183" fontId="0" fillId="0" borderId="372" xfId="0" applyNumberFormat="1" applyFill="1" applyBorder="1" applyAlignment="1">
      <alignment horizontal="center" vertical="center" shrinkToFit="1"/>
    </xf>
    <xf numFmtId="2" fontId="105" fillId="0" borderId="225" xfId="0" applyNumberFormat="1" applyFont="1" applyFill="1" applyBorder="1" applyAlignment="1">
      <alignment horizontal="center" vertical="center" wrapText="1" shrinkToFit="1"/>
    </xf>
    <xf numFmtId="0" fontId="0" fillId="0" borderId="5" xfId="0" applyBorder="1" applyAlignment="1">
      <alignment vertical="center"/>
    </xf>
    <xf numFmtId="2" fontId="0" fillId="0" borderId="5" xfId="0" applyNumberFormat="1" applyBorder="1" applyAlignment="1">
      <alignment horizontal="center" vertical="center"/>
    </xf>
    <xf numFmtId="181" fontId="105" fillId="0" borderId="393" xfId="0" applyNumberFormat="1" applyFont="1" applyBorder="1" applyAlignment="1">
      <alignment horizontal="center" vertical="center"/>
    </xf>
    <xf numFmtId="2" fontId="297" fillId="0" borderId="390" xfId="0" applyNumberFormat="1" applyFont="1" applyBorder="1" applyAlignment="1">
      <alignment horizontal="center" vertical="center" shrinkToFit="1"/>
    </xf>
    <xf numFmtId="0" fontId="0" fillId="0" borderId="0" xfId="0" applyBorder="1" applyAlignment="1">
      <alignment vertical="center"/>
    </xf>
    <xf numFmtId="0" fontId="298" fillId="0" borderId="0" xfId="0" applyFont="1" applyAlignment="1">
      <alignment horizontal="center" vertical="center"/>
    </xf>
    <xf numFmtId="181" fontId="0" fillId="0" borderId="0" xfId="0" applyNumberFormat="1" applyAlignment="1">
      <alignment horizontal="center" vertical="center"/>
    </xf>
    <xf numFmtId="246" fontId="105" fillId="0" borderId="258" xfId="0" applyNumberFormat="1" applyFont="1" applyFill="1" applyBorder="1" applyAlignment="1">
      <alignment horizontal="center" vertical="center" shrinkToFit="1"/>
    </xf>
    <xf numFmtId="0" fontId="299" fillId="32" borderId="5" xfId="389" applyFont="1" applyFill="1" applyBorder="1" applyAlignment="1">
      <alignment vertical="center" wrapText="1"/>
    </xf>
    <xf numFmtId="0" fontId="300" fillId="32" borderId="5" xfId="389" applyFont="1" applyFill="1" applyBorder="1" applyAlignment="1">
      <alignment vertical="center" wrapText="1"/>
    </xf>
    <xf numFmtId="38" fontId="265" fillId="0" borderId="345" xfId="95" applyNumberFormat="1" applyFont="1" applyFill="1" applyBorder="1" applyAlignment="1" applyProtection="1">
      <alignment vertical="center"/>
    </xf>
    <xf numFmtId="9" fontId="78" fillId="0" borderId="33" xfId="95" applyNumberFormat="1" applyFont="1" applyFill="1" applyBorder="1" applyAlignment="1" applyProtection="1">
      <alignment horizontal="center" vertical="center" wrapText="1"/>
    </xf>
    <xf numFmtId="49" fontId="8" fillId="83" borderId="386" xfId="407" applyNumberFormat="1" applyFont="1" applyFill="1" applyBorder="1" applyAlignment="1">
      <alignment horizontal="left" vertical="center"/>
    </xf>
    <xf numFmtId="0" fontId="65" fillId="0" borderId="364" xfId="383" applyFont="1" applyFill="1" applyBorder="1" applyAlignment="1">
      <alignment vertical="center" shrinkToFit="1"/>
    </xf>
    <xf numFmtId="0" fontId="65" fillId="67" borderId="5" xfId="383" applyFont="1" applyFill="1" applyBorder="1" applyAlignment="1">
      <alignment horizontal="center" vertical="center" wrapText="1"/>
    </xf>
    <xf numFmtId="0" fontId="65" fillId="67" borderId="336" xfId="383" applyFont="1" applyFill="1" applyBorder="1" applyAlignment="1">
      <alignment vertical="center" shrinkToFit="1"/>
    </xf>
    <xf numFmtId="0" fontId="65" fillId="67" borderId="338" xfId="383" applyFont="1" applyFill="1" applyBorder="1" applyAlignment="1">
      <alignment vertical="center" shrinkToFit="1"/>
    </xf>
    <xf numFmtId="0" fontId="65" fillId="38" borderId="5" xfId="389" applyFont="1" applyFill="1" applyBorder="1" applyAlignment="1">
      <alignment horizontal="left" vertical="center" shrinkToFit="1"/>
    </xf>
    <xf numFmtId="0" fontId="65" fillId="38" borderId="5" xfId="389" applyFont="1" applyFill="1" applyBorder="1" applyAlignment="1">
      <alignment horizontal="center" vertical="center"/>
    </xf>
    <xf numFmtId="0" fontId="65" fillId="38" borderId="5" xfId="389" applyFont="1" applyFill="1" applyBorder="1" applyAlignment="1">
      <alignment horizontal="center" vertical="center" shrinkToFit="1"/>
    </xf>
    <xf numFmtId="0" fontId="65" fillId="32" borderId="5" xfId="389" applyFont="1" applyFill="1" applyBorder="1" applyAlignment="1">
      <alignment horizontal="left" vertical="center" shrinkToFit="1"/>
    </xf>
    <xf numFmtId="0" fontId="65" fillId="32" borderId="5" xfId="389" applyFont="1" applyFill="1" applyBorder="1" applyAlignment="1">
      <alignment horizontal="center" vertical="center" shrinkToFit="1"/>
    </xf>
    <xf numFmtId="0" fontId="90" fillId="41" borderId="5" xfId="389" applyFill="1" applyBorder="1" applyAlignment="1">
      <alignment horizontal="center" vertical="center" shrinkToFit="1"/>
    </xf>
    <xf numFmtId="0" fontId="65" fillId="32" borderId="5" xfId="389" applyFont="1" applyFill="1" applyBorder="1" applyAlignment="1">
      <alignment horizontal="center" vertical="center"/>
    </xf>
    <xf numFmtId="0" fontId="65" fillId="42" borderId="5" xfId="389" applyFont="1" applyFill="1" applyBorder="1" applyAlignment="1">
      <alignment horizontal="left" vertical="center" shrinkToFit="1"/>
    </xf>
    <xf numFmtId="0" fontId="65" fillId="41" borderId="5" xfId="389" applyFont="1" applyFill="1" applyBorder="1" applyAlignment="1">
      <alignment horizontal="left" vertical="center" shrinkToFit="1"/>
    </xf>
    <xf numFmtId="0" fontId="65" fillId="42" borderId="5" xfId="389" applyFont="1" applyFill="1" applyBorder="1" applyAlignment="1">
      <alignment horizontal="center" vertical="center"/>
    </xf>
    <xf numFmtId="0" fontId="65" fillId="33" borderId="5" xfId="389" applyFont="1" applyFill="1" applyBorder="1" applyAlignment="1">
      <alignment horizontal="left" vertical="center" shrinkToFit="1"/>
    </xf>
    <xf numFmtId="0" fontId="65" fillId="33" borderId="5" xfId="389" applyFont="1" applyFill="1" applyBorder="1" applyAlignment="1">
      <alignment horizontal="center" vertical="center" shrinkToFit="1"/>
    </xf>
    <xf numFmtId="0" fontId="65" fillId="0" borderId="148" xfId="383" applyFont="1" applyFill="1" applyBorder="1" applyAlignment="1">
      <alignment vertical="center" shrinkToFit="1"/>
    </xf>
    <xf numFmtId="0" fontId="65" fillId="0" borderId="319" xfId="383" applyFont="1" applyFill="1" applyBorder="1" applyAlignment="1">
      <alignment vertical="center" shrinkToFit="1"/>
    </xf>
    <xf numFmtId="0" fontId="0" fillId="0" borderId="291" xfId="383" applyFont="1" applyFill="1" applyBorder="1" applyAlignment="1">
      <alignment horizontal="center" vertical="center"/>
    </xf>
    <xf numFmtId="49" fontId="69" fillId="0" borderId="105" xfId="407" applyNumberFormat="1" applyFont="1" applyFill="1" applyBorder="1">
      <alignment vertical="center"/>
    </xf>
    <xf numFmtId="0" fontId="65" fillId="82" borderId="5" xfId="389" applyFont="1" applyFill="1" applyBorder="1" applyAlignment="1">
      <alignment horizontal="center" vertical="center"/>
    </xf>
    <xf numFmtId="0" fontId="90" fillId="41" borderId="5" xfId="389" applyFill="1" applyBorder="1" applyAlignment="1">
      <alignment horizontal="center" vertical="center" wrapText="1" shrinkToFit="1"/>
    </xf>
    <xf numFmtId="0" fontId="105" fillId="68" borderId="5" xfId="389" applyFont="1" applyFill="1" applyBorder="1" applyAlignment="1">
      <alignment horizontal="center" vertical="center"/>
    </xf>
    <xf numFmtId="0" fontId="65" fillId="68" borderId="5" xfId="389" applyFont="1" applyFill="1" applyBorder="1" applyAlignment="1">
      <alignment horizontal="center" vertical="center" shrinkToFit="1"/>
    </xf>
    <xf numFmtId="0" fontId="65" fillId="89" borderId="57" xfId="389" applyFont="1" applyFill="1" applyBorder="1" applyAlignment="1">
      <alignment vertical="center" shrinkToFit="1"/>
    </xf>
    <xf numFmtId="0" fontId="105" fillId="89" borderId="5" xfId="389" applyFont="1" applyFill="1" applyBorder="1" applyAlignment="1">
      <alignment horizontal="center" vertical="center"/>
    </xf>
    <xf numFmtId="0" fontId="65" fillId="89" borderId="57" xfId="389" applyFont="1" applyFill="1" applyBorder="1" applyAlignment="1">
      <alignment horizontal="center" vertical="center" wrapText="1" shrinkToFit="1"/>
    </xf>
    <xf numFmtId="0" fontId="0" fillId="89" borderId="5" xfId="0" applyFill="1" applyBorder="1" applyAlignment="1">
      <alignment horizontal="center" vertical="center" shrinkToFit="1"/>
    </xf>
    <xf numFmtId="0" fontId="65" fillId="82" borderId="5" xfId="389" applyFont="1" applyFill="1" applyBorder="1" applyAlignment="1">
      <alignment horizontal="center" vertical="center" shrinkToFit="1"/>
    </xf>
    <xf numFmtId="0" fontId="105" fillId="91" borderId="5" xfId="389" applyFont="1" applyFill="1" applyBorder="1" applyAlignment="1">
      <alignment horizontal="center" vertical="center" wrapText="1" shrinkToFit="1"/>
    </xf>
    <xf numFmtId="0" fontId="65" fillId="91" borderId="57" xfId="389" applyFont="1" applyFill="1" applyBorder="1" applyAlignment="1">
      <alignment horizontal="center" vertical="center" wrapText="1" shrinkToFit="1"/>
    </xf>
    <xf numFmtId="0" fontId="65" fillId="91" borderId="5" xfId="389" applyFont="1" applyFill="1" applyBorder="1" applyAlignment="1">
      <alignment horizontal="center" vertical="center" shrinkToFit="1"/>
    </xf>
    <xf numFmtId="0" fontId="0" fillId="91" borderId="5" xfId="0" applyFill="1" applyBorder="1" applyAlignment="1">
      <alignment horizontal="center" vertical="center" shrinkToFit="1"/>
    </xf>
    <xf numFmtId="0" fontId="65" fillId="68" borderId="5" xfId="389" applyFont="1" applyFill="1" applyBorder="1" applyAlignment="1">
      <alignment horizontal="center" vertical="center"/>
    </xf>
    <xf numFmtId="0" fontId="65" fillId="68" borderId="5" xfId="393" applyFont="1" applyFill="1" applyBorder="1" applyAlignment="1">
      <alignment horizontal="center" vertical="center"/>
    </xf>
    <xf numFmtId="0" fontId="70" fillId="92" borderId="5" xfId="389" applyFont="1" applyFill="1" applyBorder="1" applyAlignment="1">
      <alignment horizontal="center" vertical="center"/>
    </xf>
    <xf numFmtId="0" fontId="70" fillId="92" borderId="5" xfId="389" applyFont="1" applyFill="1" applyBorder="1" applyAlignment="1">
      <alignment horizontal="center" vertical="center" shrinkToFit="1"/>
    </xf>
    <xf numFmtId="0" fontId="302" fillId="92" borderId="5" xfId="32788" applyFont="1" applyFill="1" applyBorder="1" applyAlignment="1">
      <alignment horizontal="center" vertical="center"/>
    </xf>
    <xf numFmtId="0" fontId="303" fillId="66" borderId="5" xfId="32788" applyFont="1" applyBorder="1" applyAlignment="1">
      <alignment horizontal="center" vertical="center"/>
    </xf>
    <xf numFmtId="0" fontId="304" fillId="66" borderId="5" xfId="32788" applyFont="1" applyBorder="1" applyAlignment="1">
      <alignment horizontal="center" vertical="center" wrapText="1" shrinkToFit="1"/>
    </xf>
    <xf numFmtId="0" fontId="65" fillId="82" borderId="5" xfId="393" applyFont="1" applyFill="1" applyBorder="1" applyAlignment="1">
      <alignment horizontal="center" vertical="center"/>
    </xf>
    <xf numFmtId="0" fontId="65" fillId="38" borderId="5" xfId="393" applyFont="1" applyFill="1" applyBorder="1" applyAlignment="1">
      <alignment horizontal="center" vertical="center"/>
    </xf>
    <xf numFmtId="253" fontId="252" fillId="0" borderId="5" xfId="289" applyNumberFormat="1" applyFont="1" applyFill="1" applyBorder="1" applyAlignment="1">
      <alignment vertical="center"/>
    </xf>
    <xf numFmtId="189" fontId="69" fillId="0" borderId="348" xfId="95" applyFont="1" applyFill="1" applyBorder="1" applyAlignment="1" applyProtection="1">
      <alignment horizontal="right" vertical="center"/>
    </xf>
    <xf numFmtId="176" fontId="69" fillId="0" borderId="362" xfId="95" applyNumberFormat="1" applyFont="1" applyFill="1" applyBorder="1" applyAlignment="1" applyProtection="1">
      <alignment horizontal="center" vertical="center"/>
    </xf>
    <xf numFmtId="0" fontId="45" fillId="0" borderId="222" xfId="32786" applyFont="1" applyBorder="1" applyAlignment="1">
      <alignment horizontal="center" vertical="center"/>
    </xf>
    <xf numFmtId="176" fontId="265" fillId="0" borderId="345" xfId="95" applyNumberFormat="1" applyFont="1" applyFill="1" applyBorder="1" applyAlignment="1" applyProtection="1">
      <alignment vertical="center"/>
    </xf>
    <xf numFmtId="176" fontId="265" fillId="0" borderId="347" xfId="95" applyNumberFormat="1" applyFont="1" applyFill="1" applyBorder="1" applyAlignment="1" applyProtection="1">
      <alignment vertical="center"/>
      <protection locked="0"/>
    </xf>
    <xf numFmtId="0" fontId="65" fillId="0" borderId="336" xfId="383" applyFont="1" applyFill="1" applyBorder="1" applyAlignment="1">
      <alignment vertical="center" shrinkToFit="1"/>
    </xf>
    <xf numFmtId="0" fontId="65" fillId="68" borderId="0" xfId="379" applyFont="1" applyFill="1" applyBorder="1">
      <alignment vertical="center"/>
    </xf>
    <xf numFmtId="0" fontId="65" fillId="68" borderId="0" xfId="379" applyFont="1" applyFill="1" applyBorder="1" applyAlignment="1">
      <alignment horizontal="center" vertical="center"/>
    </xf>
    <xf numFmtId="38" fontId="69" fillId="0" borderId="345" xfId="95" applyNumberFormat="1" applyFont="1" applyFill="1" applyBorder="1" applyAlignment="1" applyProtection="1">
      <alignment vertical="center"/>
    </xf>
    <xf numFmtId="38" fontId="69" fillId="0" borderId="351" xfId="95" applyNumberFormat="1" applyFont="1" applyFill="1" applyBorder="1" applyAlignment="1" applyProtection="1">
      <alignment vertical="center"/>
    </xf>
    <xf numFmtId="190" fontId="69" fillId="0" borderId="351" xfId="95" applyNumberFormat="1" applyFont="1" applyFill="1" applyBorder="1" applyAlignment="1" applyProtection="1">
      <alignment vertical="center"/>
      <protection locked="0"/>
    </xf>
    <xf numFmtId="0" fontId="69" fillId="0" borderId="354" xfId="407" applyFont="1" applyFill="1" applyBorder="1" applyAlignment="1">
      <alignment horizontal="center" vertical="center"/>
    </xf>
    <xf numFmtId="0" fontId="65" fillId="0" borderId="318" xfId="383" applyFont="1" applyFill="1" applyBorder="1" applyAlignment="1">
      <alignment vertical="center" shrinkToFit="1"/>
    </xf>
    <xf numFmtId="0" fontId="65" fillId="0" borderId="365" xfId="383" applyFont="1" applyFill="1" applyBorder="1" applyAlignment="1">
      <alignment vertical="center" shrinkToFit="1"/>
    </xf>
    <xf numFmtId="0" fontId="70" fillId="0" borderId="78" xfId="369" applyNumberFormat="1" applyFont="1" applyFill="1" applyBorder="1" applyAlignment="1">
      <alignment horizontal="center" vertical="center"/>
    </xf>
    <xf numFmtId="188" fontId="69" fillId="0" borderId="345" xfId="95" applyNumberFormat="1" applyFont="1" applyFill="1" applyBorder="1" applyAlignment="1" applyProtection="1">
      <alignment horizontal="right" vertical="center"/>
    </xf>
    <xf numFmtId="0" fontId="6" fillId="0" borderId="0" xfId="408" applyFont="1" applyAlignment="1">
      <alignment horizontal="center" vertical="center"/>
    </xf>
    <xf numFmtId="0" fontId="6" fillId="0" borderId="0" xfId="408" applyFont="1" applyBorder="1" applyAlignment="1">
      <alignment horizontal="center" vertical="center"/>
    </xf>
    <xf numFmtId="0" fontId="6" fillId="67" borderId="0" xfId="408" applyFont="1" applyFill="1" applyBorder="1" applyAlignment="1">
      <alignment horizontal="center" vertical="center"/>
    </xf>
    <xf numFmtId="0" fontId="0" fillId="0" borderId="0" xfId="408" applyFont="1" applyAlignment="1">
      <alignment horizontal="center" vertical="center"/>
    </xf>
    <xf numFmtId="0" fontId="0" fillId="0" borderId="0" xfId="408" applyFont="1" applyFill="1" applyAlignment="1">
      <alignment horizontal="center" vertical="center"/>
    </xf>
    <xf numFmtId="0" fontId="0" fillId="0" borderId="5" xfId="408" applyFont="1" applyBorder="1" applyAlignment="1">
      <alignment horizontal="center" vertical="center"/>
    </xf>
    <xf numFmtId="0" fontId="0" fillId="0" borderId="5" xfId="408" applyFont="1" applyBorder="1" applyAlignment="1">
      <alignment horizontal="center" vertical="center" wrapText="1"/>
    </xf>
    <xf numFmtId="0" fontId="250" fillId="0" borderId="5" xfId="408" applyFont="1" applyBorder="1" applyAlignment="1">
      <alignment horizontal="center" vertical="center"/>
    </xf>
    <xf numFmtId="0" fontId="104" fillId="0" borderId="400" xfId="0" applyNumberFormat="1" applyFont="1" applyBorder="1" applyAlignment="1">
      <alignment horizontal="center" vertical="center"/>
    </xf>
    <xf numFmtId="0" fontId="104" fillId="0" borderId="401" xfId="0" applyNumberFormat="1" applyFont="1" applyBorder="1" applyAlignment="1">
      <alignment horizontal="center" vertical="center"/>
    </xf>
    <xf numFmtId="0" fontId="0" fillId="0" borderId="400" xfId="0" applyNumberFormat="1" applyFont="1" applyBorder="1" applyAlignment="1">
      <alignment horizontal="center" vertical="center"/>
    </xf>
    <xf numFmtId="41" fontId="7" fillId="0" borderId="295" xfId="282" applyFont="1" applyFill="1" applyBorder="1" applyAlignment="1">
      <alignment vertical="center"/>
    </xf>
    <xf numFmtId="41" fontId="224" fillId="0" borderId="295" xfId="282" applyFont="1" applyBorder="1" applyAlignment="1">
      <alignment vertical="center"/>
    </xf>
    <xf numFmtId="41" fontId="224" fillId="0" borderId="295" xfId="282" applyFont="1" applyBorder="1" applyAlignment="1">
      <alignment horizontal="right" vertical="center"/>
    </xf>
    <xf numFmtId="177" fontId="224" fillId="0" borderId="369" xfId="282" applyNumberFormat="1" applyFont="1" applyBorder="1" applyAlignment="1">
      <alignment horizontal="right" vertical="center"/>
    </xf>
    <xf numFmtId="0" fontId="223" fillId="0" borderId="397" xfId="0" applyNumberFormat="1" applyFont="1" applyBorder="1" applyAlignment="1">
      <alignment horizontal="center" vertical="center"/>
    </xf>
    <xf numFmtId="0" fontId="223" fillId="0" borderId="402" xfId="0" applyFont="1" applyBorder="1" applyAlignment="1">
      <alignment horizontal="center" vertical="center" wrapText="1"/>
    </xf>
    <xf numFmtId="41" fontId="224" fillId="0" borderId="402" xfId="282" applyFont="1" applyBorder="1" applyAlignment="1">
      <alignment horizontal="center" vertical="center" wrapText="1"/>
    </xf>
    <xf numFmtId="41" fontId="7" fillId="0" borderId="402" xfId="282" applyFont="1" applyFill="1" applyBorder="1" applyAlignment="1">
      <alignment vertical="center"/>
    </xf>
    <xf numFmtId="41" fontId="224" fillId="0" borderId="402" xfId="282" applyFont="1" applyBorder="1" applyAlignment="1">
      <alignment vertical="center"/>
    </xf>
    <xf numFmtId="41" fontId="224" fillId="0" borderId="402" xfId="282" applyFont="1" applyBorder="1" applyAlignment="1">
      <alignment horizontal="right" vertical="center"/>
    </xf>
    <xf numFmtId="177" fontId="224" fillId="0" borderId="396" xfId="282" applyNumberFormat="1" applyFont="1" applyBorder="1" applyAlignment="1">
      <alignment horizontal="right" vertical="center"/>
    </xf>
    <xf numFmtId="0" fontId="223" fillId="0" borderId="5" xfId="0" applyNumberFormat="1" applyFont="1" applyBorder="1" applyAlignment="1">
      <alignment horizontal="center" vertical="center"/>
    </xf>
    <xf numFmtId="0" fontId="223" fillId="0" borderId="5" xfId="0" applyFont="1" applyBorder="1" applyAlignment="1">
      <alignment horizontal="center" vertical="center" wrapText="1"/>
    </xf>
    <xf numFmtId="41" fontId="224" fillId="0" borderId="5" xfId="282" applyFont="1" applyBorder="1" applyAlignment="1">
      <alignment horizontal="center" vertical="center" wrapText="1"/>
    </xf>
    <xf numFmtId="41" fontId="7" fillId="0" borderId="5" xfId="282" applyFont="1" applyFill="1" applyBorder="1" applyAlignment="1">
      <alignment vertical="center"/>
    </xf>
    <xf numFmtId="41" fontId="224" fillId="0" borderId="5" xfId="282" applyFont="1" applyBorder="1" applyAlignment="1">
      <alignment vertical="center"/>
    </xf>
    <xf numFmtId="41" fontId="224" fillId="0" borderId="5" xfId="282" applyFont="1" applyBorder="1" applyAlignment="1">
      <alignment horizontal="right" vertical="center"/>
    </xf>
    <xf numFmtId="177" fontId="224" fillId="0" borderId="5" xfId="282" applyNumberFormat="1" applyFont="1" applyBorder="1" applyAlignment="1">
      <alignment horizontal="right" vertical="center"/>
    </xf>
    <xf numFmtId="0" fontId="7" fillId="0" borderId="5" xfId="0" applyNumberFormat="1" applyFont="1" applyBorder="1" applyAlignment="1">
      <alignment horizontal="center" vertical="center"/>
    </xf>
    <xf numFmtId="0" fontId="7" fillId="0" borderId="5" xfId="0" applyFont="1" applyBorder="1" applyAlignment="1">
      <alignment horizontal="center" vertical="center" wrapText="1"/>
    </xf>
    <xf numFmtId="41" fontId="7" fillId="0" borderId="5" xfId="282" applyFont="1" applyBorder="1" applyAlignment="1">
      <alignment horizontal="center" vertical="center" wrapText="1"/>
    </xf>
    <xf numFmtId="41" fontId="7" fillId="0" borderId="5" xfId="282" applyFont="1" applyBorder="1" applyAlignment="1">
      <alignment vertical="center"/>
    </xf>
    <xf numFmtId="41" fontId="7" fillId="0" borderId="5" xfId="282" applyFont="1" applyBorder="1" applyAlignment="1">
      <alignment horizontal="right" vertical="center"/>
    </xf>
    <xf numFmtId="177" fontId="7" fillId="0" borderId="5" xfId="282" applyNumberFormat="1" applyFont="1" applyBorder="1" applyAlignment="1">
      <alignment horizontal="right" vertical="center"/>
    </xf>
    <xf numFmtId="0" fontId="7" fillId="0" borderId="5" xfId="0" applyNumberFormat="1" applyFont="1" applyFill="1" applyBorder="1" applyAlignment="1">
      <alignment horizontal="center" vertical="center"/>
    </xf>
    <xf numFmtId="41" fontId="7" fillId="0" borderId="5" xfId="282" applyFont="1" applyFill="1" applyBorder="1" applyAlignment="1">
      <alignment horizontal="center" vertical="center" wrapText="1"/>
    </xf>
    <xf numFmtId="41" fontId="7" fillId="0" borderId="5" xfId="282" applyFont="1" applyFill="1" applyBorder="1" applyAlignment="1">
      <alignment horizontal="right" vertical="center"/>
    </xf>
    <xf numFmtId="177" fontId="7" fillId="0" borderId="5" xfId="282" applyNumberFormat="1" applyFont="1" applyFill="1" applyBorder="1" applyAlignment="1">
      <alignment horizontal="right" vertical="center"/>
    </xf>
    <xf numFmtId="0" fontId="4" fillId="0" borderId="403" xfId="383" applyFont="1" applyFill="1" applyBorder="1" applyAlignment="1">
      <alignment horizontal="center" vertical="center"/>
    </xf>
    <xf numFmtId="0" fontId="4" fillId="0" borderId="404" xfId="383" applyFont="1" applyFill="1" applyBorder="1" applyAlignment="1">
      <alignment horizontal="center" vertical="center"/>
    </xf>
    <xf numFmtId="0" fontId="4" fillId="0" borderId="5" xfId="383" applyFont="1" applyFill="1" applyBorder="1" applyAlignment="1">
      <alignment horizontal="center" vertical="center"/>
    </xf>
    <xf numFmtId="0" fontId="65" fillId="0" borderId="32" xfId="383" applyFont="1" applyFill="1" applyBorder="1" applyAlignment="1">
      <alignment vertical="center" shrinkToFit="1"/>
    </xf>
    <xf numFmtId="188" fontId="69" fillId="0" borderId="78" xfId="369" applyNumberFormat="1" applyFont="1" applyFill="1" applyBorder="1" applyAlignment="1">
      <alignment horizontal="center" vertical="center"/>
    </xf>
    <xf numFmtId="0" fontId="69" fillId="0" borderId="348" xfId="369" applyFont="1" applyFill="1" applyBorder="1">
      <alignment vertical="center"/>
    </xf>
    <xf numFmtId="0" fontId="69" fillId="0" borderId="345" xfId="369" applyFont="1" applyFill="1" applyBorder="1">
      <alignment vertical="center"/>
    </xf>
    <xf numFmtId="188" fontId="69" fillId="0" borderId="348" xfId="369" applyNumberFormat="1" applyFont="1" applyFill="1" applyBorder="1">
      <alignment vertical="center"/>
    </xf>
    <xf numFmtId="49" fontId="69" fillId="0" borderId="357" xfId="369" applyNumberFormat="1" applyFont="1" applyFill="1" applyBorder="1" applyAlignment="1">
      <alignment horizontal="left" vertical="center"/>
    </xf>
    <xf numFmtId="49" fontId="69" fillId="0" borderId="351" xfId="369" applyNumberFormat="1" applyFont="1" applyFill="1" applyBorder="1" applyAlignment="1">
      <alignment horizontal="left" vertical="center"/>
    </xf>
    <xf numFmtId="176" fontId="69" fillId="0" borderId="354" xfId="95" applyNumberFormat="1" applyFont="1" applyFill="1" applyBorder="1" applyAlignment="1" applyProtection="1">
      <alignment horizontal="center" vertical="center"/>
    </xf>
    <xf numFmtId="41" fontId="45" fillId="0" borderId="0" xfId="32786" applyNumberFormat="1" applyFont="1" applyFill="1" applyAlignment="1">
      <alignment vertical="center"/>
    </xf>
    <xf numFmtId="0" fontId="45" fillId="0" borderId="0" xfId="32786" applyFont="1" applyFill="1" applyAlignment="1">
      <alignment horizontal="center" vertical="center"/>
    </xf>
    <xf numFmtId="41" fontId="45" fillId="0" borderId="0" xfId="32786" applyNumberFormat="1" applyFont="1" applyFill="1" applyAlignment="1">
      <alignment horizontal="center" vertical="center"/>
    </xf>
    <xf numFmtId="2" fontId="45" fillId="0" borderId="0" xfId="32786" applyNumberFormat="1" applyFont="1" applyFill="1" applyAlignment="1">
      <alignment vertical="center"/>
    </xf>
    <xf numFmtId="189" fontId="69" fillId="0" borderId="405" xfId="95" applyFont="1" applyFill="1" applyBorder="1" applyAlignment="1" applyProtection="1">
      <alignment horizontal="right" vertical="center"/>
    </xf>
    <xf numFmtId="189" fontId="69" fillId="0" borderId="406" xfId="95" applyFont="1" applyFill="1" applyBorder="1" applyAlignment="1" applyProtection="1">
      <alignment horizontal="center" vertical="center"/>
    </xf>
    <xf numFmtId="189" fontId="69" fillId="0" borderId="407" xfId="95" applyFont="1" applyFill="1" applyBorder="1" applyAlignment="1" applyProtection="1">
      <alignment horizontal="center" vertical="center"/>
    </xf>
    <xf numFmtId="0" fontId="69" fillId="0" borderId="406" xfId="369" applyFont="1" applyFill="1" applyBorder="1">
      <alignment vertical="center"/>
    </xf>
    <xf numFmtId="189" fontId="69" fillId="0" borderId="405" xfId="95" applyFont="1" applyFill="1" applyBorder="1" applyAlignment="1" applyProtection="1">
      <alignment vertical="center"/>
    </xf>
    <xf numFmtId="189" fontId="69" fillId="0" borderId="408" xfId="95" applyFont="1" applyFill="1" applyBorder="1" applyAlignment="1" applyProtection="1">
      <alignment horizontal="center" vertical="center"/>
    </xf>
    <xf numFmtId="0" fontId="65" fillId="85" borderId="0" xfId="363" applyFont="1" applyFill="1" applyBorder="1" applyAlignment="1">
      <alignment horizontal="center" vertical="center"/>
    </xf>
    <xf numFmtId="185" fontId="65" fillId="85" borderId="0" xfId="363" applyNumberFormat="1" applyFont="1" applyFill="1" applyBorder="1" applyAlignment="1">
      <alignment horizontal="center" vertical="center"/>
    </xf>
    <xf numFmtId="40" fontId="69" fillId="0" borderId="345" xfId="369" applyNumberFormat="1" applyFont="1" applyFill="1" applyBorder="1" applyAlignment="1">
      <alignment horizontal="right" vertical="center"/>
    </xf>
    <xf numFmtId="49" fontId="8" fillId="83" borderId="78" xfId="369" applyNumberFormat="1" applyFont="1" applyFill="1" applyBorder="1" applyAlignment="1">
      <alignment horizontal="left" vertical="center"/>
    </xf>
    <xf numFmtId="0" fontId="0" fillId="0" borderId="5" xfId="0" applyBorder="1" applyAlignment="1">
      <alignment horizontal="center" vertical="center" shrinkToFit="1"/>
    </xf>
    <xf numFmtId="0" fontId="0" fillId="0" borderId="5" xfId="0" applyFont="1" applyFill="1" applyBorder="1" applyAlignment="1">
      <alignment horizontal="center" vertical="center" shrinkToFit="1"/>
    </xf>
    <xf numFmtId="188" fontId="4" fillId="0" borderId="5" xfId="15371" applyNumberFormat="1" applyFont="1" applyFill="1" applyBorder="1" applyAlignment="1">
      <alignment horizontal="center" vertical="center" shrinkToFit="1"/>
    </xf>
    <xf numFmtId="246" fontId="0" fillId="0" borderId="5" xfId="0" applyNumberFormat="1" applyFont="1" applyFill="1" applyBorder="1" applyAlignment="1">
      <alignment horizontal="center" vertical="center" shrinkToFit="1"/>
    </xf>
    <xf numFmtId="246" fontId="4" fillId="0" borderId="5" xfId="15371" applyNumberFormat="1" applyFont="1" applyFill="1" applyBorder="1" applyAlignment="1">
      <alignment horizontal="center" shrinkToFit="1"/>
    </xf>
    <xf numFmtId="246" fontId="4" fillId="0" borderId="101" xfId="15371" applyNumberFormat="1" applyFont="1" applyFill="1" applyBorder="1" applyAlignment="1">
      <alignment horizontal="center" shrinkToFit="1"/>
    </xf>
    <xf numFmtId="0" fontId="0" fillId="0" borderId="5" xfId="0" applyBorder="1">
      <alignment vertical="center"/>
    </xf>
    <xf numFmtId="0" fontId="0" fillId="0" borderId="5" xfId="0" applyBorder="1" applyAlignment="1">
      <alignment horizontal="center" vertical="center"/>
    </xf>
    <xf numFmtId="0" fontId="105" fillId="0" borderId="0" xfId="0" applyFont="1" applyFill="1">
      <alignment vertical="center"/>
    </xf>
    <xf numFmtId="0" fontId="0" fillId="0" borderId="62" xfId="0" applyBorder="1" applyAlignment="1">
      <alignment horizontal="center" vertical="center" shrinkToFit="1"/>
    </xf>
    <xf numFmtId="250" fontId="0" fillId="0" borderId="57" xfId="0" applyNumberFormat="1" applyBorder="1" applyAlignment="1">
      <alignment horizontal="center" vertical="center"/>
    </xf>
    <xf numFmtId="0" fontId="0" fillId="0" borderId="412" xfId="0" applyBorder="1">
      <alignment vertical="center"/>
    </xf>
    <xf numFmtId="0" fontId="0" fillId="0" borderId="5" xfId="0" applyBorder="1" applyAlignment="1">
      <alignment horizontal="center" vertical="center" wrapText="1" shrinkToFit="1"/>
    </xf>
    <xf numFmtId="0" fontId="0" fillId="0" borderId="409" xfId="0" applyFill="1" applyBorder="1" applyAlignment="1">
      <alignment horizontal="center" vertical="center"/>
    </xf>
    <xf numFmtId="0" fontId="0" fillId="0" borderId="410" xfId="0" applyFill="1" applyBorder="1" applyAlignment="1">
      <alignment horizontal="center" vertical="center"/>
    </xf>
    <xf numFmtId="0" fontId="0" fillId="0" borderId="411" xfId="0" applyFill="1" applyBorder="1" applyAlignment="1">
      <alignment horizontal="center" vertical="center"/>
    </xf>
    <xf numFmtId="0" fontId="231" fillId="0" borderId="5" xfId="0" applyFont="1" applyBorder="1" applyAlignment="1">
      <alignment horizontal="center" vertical="center" shrinkToFit="1"/>
    </xf>
    <xf numFmtId="0" fontId="231" fillId="0" borderId="5" xfId="0" applyFont="1" applyBorder="1" applyAlignment="1">
      <alignment horizontal="right" vertical="center" shrinkToFit="1"/>
    </xf>
    <xf numFmtId="0" fontId="231" fillId="0" borderId="5" xfId="0" applyFont="1" applyBorder="1" applyAlignment="1">
      <alignment vertical="center" shrinkToFit="1"/>
    </xf>
    <xf numFmtId="0" fontId="0" fillId="0" borderId="5" xfId="0" applyFill="1" applyBorder="1" applyAlignment="1">
      <alignment horizontal="center" vertical="center"/>
    </xf>
    <xf numFmtId="0" fontId="248" fillId="0" borderId="0" xfId="0" applyFont="1" applyFill="1" applyBorder="1" applyAlignment="1">
      <alignment vertical="center" shrinkToFit="1"/>
    </xf>
    <xf numFmtId="250" fontId="0" fillId="0" borderId="62" xfId="0" applyNumberFormat="1" applyBorder="1" applyAlignment="1">
      <alignment horizontal="center" vertical="center"/>
    </xf>
    <xf numFmtId="2" fontId="0" fillId="0" borderId="5" xfId="0" applyNumberFormat="1" applyBorder="1">
      <alignment vertical="center"/>
    </xf>
    <xf numFmtId="0" fontId="12" fillId="0" borderId="5" xfId="0" applyFont="1" applyFill="1" applyBorder="1" applyAlignment="1">
      <alignment horizontal="center" vertical="center" shrinkToFit="1"/>
    </xf>
    <xf numFmtId="250" fontId="0" fillId="0" borderId="5" xfId="0" applyNumberFormat="1" applyFill="1" applyBorder="1">
      <alignment vertical="center"/>
    </xf>
    <xf numFmtId="0" fontId="12" fillId="0" borderId="5" xfId="0" applyFont="1" applyBorder="1" applyAlignment="1">
      <alignment horizontal="center" vertical="center" shrinkToFit="1"/>
    </xf>
    <xf numFmtId="250" fontId="0" fillId="0" borderId="5" xfId="0" applyNumberFormat="1" applyBorder="1">
      <alignment vertical="center"/>
    </xf>
    <xf numFmtId="185" fontId="0" fillId="0" borderId="32" xfId="0" applyNumberFormat="1" applyBorder="1" applyAlignment="1">
      <alignment horizontal="center" vertical="center"/>
    </xf>
    <xf numFmtId="250" fontId="0" fillId="0" borderId="0" xfId="0" applyNumberFormat="1">
      <alignment vertical="center"/>
    </xf>
    <xf numFmtId="2" fontId="0" fillId="0" borderId="0" xfId="0" applyNumberFormat="1">
      <alignment vertical="center"/>
    </xf>
    <xf numFmtId="255" fontId="0" fillId="0" borderId="0" xfId="0" applyNumberFormat="1">
      <alignment vertical="center"/>
    </xf>
    <xf numFmtId="0" fontId="0" fillId="0" borderId="56" xfId="0" applyBorder="1">
      <alignment vertical="center"/>
    </xf>
    <xf numFmtId="0" fontId="0" fillId="0" borderId="0" xfId="0" applyFill="1" applyBorder="1">
      <alignment vertical="center"/>
    </xf>
    <xf numFmtId="250" fontId="0" fillId="0" borderId="0" xfId="0" applyNumberFormat="1" applyFill="1" applyBorder="1" applyAlignment="1">
      <alignment horizontal="center" vertical="center"/>
    </xf>
    <xf numFmtId="185" fontId="0" fillId="0" borderId="0" xfId="0" applyNumberFormat="1" applyBorder="1">
      <alignment vertical="center"/>
    </xf>
    <xf numFmtId="185" fontId="0" fillId="0" borderId="59" xfId="0" applyNumberFormat="1" applyBorder="1" applyAlignment="1">
      <alignment horizontal="center" vertical="center"/>
    </xf>
    <xf numFmtId="0" fontId="0" fillId="0" borderId="5" xfId="0" applyBorder="1" applyAlignment="1">
      <alignment horizontal="center" vertical="center" shrinkToFit="1"/>
    </xf>
    <xf numFmtId="0" fontId="0" fillId="0" borderId="5" xfId="0" applyBorder="1" applyAlignment="1">
      <alignment horizontal="center" vertical="center"/>
    </xf>
    <xf numFmtId="0" fontId="0" fillId="0" borderId="5" xfId="0" applyBorder="1" applyAlignment="1">
      <alignment horizontal="center" vertical="center" wrapText="1" shrinkToFit="1"/>
    </xf>
    <xf numFmtId="0" fontId="248" fillId="0" borderId="0" xfId="0" applyFont="1" applyFill="1" applyBorder="1" applyAlignment="1">
      <alignment horizontal="center" vertical="center" shrinkToFit="1"/>
    </xf>
    <xf numFmtId="0" fontId="231" fillId="0" borderId="5" xfId="0" applyFont="1" applyBorder="1" applyAlignment="1">
      <alignment horizontal="center" vertical="center" shrinkToFit="1"/>
    </xf>
    <xf numFmtId="0" fontId="0" fillId="0" borderId="5" xfId="0" applyFill="1" applyBorder="1" applyAlignment="1">
      <alignment horizontal="center" vertical="center"/>
    </xf>
    <xf numFmtId="254" fontId="0" fillId="0" borderId="5" xfId="0" applyNumberFormat="1" applyFill="1" applyBorder="1">
      <alignment vertical="center"/>
    </xf>
    <xf numFmtId="0" fontId="2" fillId="0" borderId="0" xfId="0" applyFont="1">
      <alignment vertical="center"/>
    </xf>
    <xf numFmtId="0" fontId="293" fillId="0" borderId="101" xfId="0" applyFont="1" applyFill="1" applyBorder="1" applyAlignment="1">
      <alignment horizontal="center" vertical="center" wrapText="1" shrinkToFit="1"/>
    </xf>
    <xf numFmtId="0" fontId="0" fillId="0" borderId="221" xfId="0" applyFont="1" applyBorder="1">
      <alignment vertical="center"/>
    </xf>
    <xf numFmtId="188" fontId="0" fillId="0" borderId="322" xfId="0" applyNumberFormat="1" applyFont="1" applyBorder="1" applyAlignment="1">
      <alignment horizontal="center" vertical="center" shrinkToFit="1"/>
    </xf>
    <xf numFmtId="0" fontId="0" fillId="0" borderId="322" xfId="0" applyFont="1" applyBorder="1" applyAlignment="1">
      <alignment horizontal="center" vertical="center" shrinkToFit="1"/>
    </xf>
    <xf numFmtId="246" fontId="0" fillId="0" borderId="322" xfId="0" applyNumberFormat="1" applyFont="1" applyBorder="1" applyAlignment="1">
      <alignment horizontal="center" vertical="center" shrinkToFit="1"/>
    </xf>
    <xf numFmtId="246" fontId="0" fillId="0" borderId="157" xfId="0" applyNumberFormat="1" applyFont="1" applyBorder="1" applyAlignment="1">
      <alignment horizontal="center" vertical="center" shrinkToFit="1"/>
    </xf>
    <xf numFmtId="41" fontId="0" fillId="0" borderId="58" xfId="0" applyNumberFormat="1" applyFont="1" applyFill="1" applyBorder="1" applyAlignment="1">
      <alignment horizontal="center" vertical="center" wrapText="1" shrinkToFit="1"/>
    </xf>
    <xf numFmtId="0" fontId="0" fillId="0" borderId="5" xfId="0" applyFont="1" applyBorder="1" applyAlignment="1">
      <alignment horizontal="center" vertical="center"/>
    </xf>
    <xf numFmtId="0" fontId="0" fillId="0" borderId="41" xfId="0" applyFill="1" applyBorder="1" applyAlignment="1">
      <alignment horizontal="center" vertical="center"/>
    </xf>
    <xf numFmtId="0" fontId="0" fillId="0" borderId="415" xfId="0" applyBorder="1">
      <alignment vertical="center"/>
    </xf>
    <xf numFmtId="0" fontId="0" fillId="0" borderId="39" xfId="0" applyFill="1" applyBorder="1" applyAlignment="1">
      <alignment horizontal="center" vertical="center"/>
    </xf>
    <xf numFmtId="0" fontId="0" fillId="0" borderId="56" xfId="0" applyBorder="1" applyAlignment="1">
      <alignment horizontal="center" vertical="center"/>
    </xf>
    <xf numFmtId="2" fontId="0" fillId="0" borderId="5" xfId="0" applyNumberFormat="1" applyFill="1" applyBorder="1" applyAlignment="1">
      <alignment horizontal="center" vertical="center"/>
    </xf>
    <xf numFmtId="250" fontId="0" fillId="0" borderId="5" xfId="0" applyNumberFormat="1" applyFill="1" applyBorder="1" applyAlignment="1">
      <alignment horizontal="center" vertical="center"/>
    </xf>
    <xf numFmtId="2" fontId="0" fillId="0" borderId="5" xfId="0" applyNumberFormat="1" applyFont="1" applyFill="1" applyBorder="1" applyAlignment="1">
      <alignment horizontal="center" vertical="center"/>
    </xf>
    <xf numFmtId="250" fontId="0" fillId="0" borderId="5" xfId="0" applyNumberFormat="1" applyFont="1" applyFill="1" applyBorder="1" applyAlignment="1">
      <alignment horizontal="center" vertical="center"/>
    </xf>
    <xf numFmtId="250" fontId="0" fillId="0" borderId="0" xfId="0" applyNumberFormat="1" applyFont="1" applyBorder="1" applyAlignment="1">
      <alignment horizontal="center" vertical="center"/>
    </xf>
    <xf numFmtId="192" fontId="0" fillId="0" borderId="56" xfId="0" applyNumberFormat="1" applyBorder="1" applyAlignment="1">
      <alignment horizontal="center" vertical="center"/>
    </xf>
    <xf numFmtId="250" fontId="0" fillId="0" borderId="296" xfId="0" applyNumberFormat="1" applyBorder="1" applyAlignment="1">
      <alignment horizontal="center" vertical="center"/>
    </xf>
    <xf numFmtId="0" fontId="0" fillId="0" borderId="57" xfId="0" applyBorder="1" applyAlignment="1">
      <alignment vertical="center"/>
    </xf>
    <xf numFmtId="2" fontId="0" fillId="0" borderId="225" xfId="0" applyNumberFormat="1" applyBorder="1" applyAlignment="1">
      <alignment horizontal="center" vertical="center"/>
    </xf>
    <xf numFmtId="0" fontId="0" fillId="0" borderId="224" xfId="0" applyFill="1" applyBorder="1" applyAlignment="1">
      <alignment vertical="center" shrinkToFit="1"/>
    </xf>
    <xf numFmtId="0" fontId="0" fillId="0" borderId="225" xfId="0" applyFill="1" applyBorder="1" applyAlignment="1">
      <alignment vertical="center" shrinkToFit="1"/>
    </xf>
    <xf numFmtId="0" fontId="0" fillId="0" borderId="224" xfId="0" applyBorder="1">
      <alignment vertical="center"/>
    </xf>
    <xf numFmtId="178" fontId="0" fillId="0" borderId="0" xfId="0" applyNumberFormat="1" applyBorder="1">
      <alignment vertical="center"/>
    </xf>
    <xf numFmtId="2" fontId="0" fillId="0" borderId="225" xfId="0" applyNumberFormat="1" applyBorder="1" applyAlignment="1">
      <alignment horizontal="left" vertical="center"/>
    </xf>
    <xf numFmtId="43" fontId="250" fillId="0" borderId="0" xfId="0" applyNumberFormat="1" applyFont="1" applyBorder="1">
      <alignment vertical="center"/>
    </xf>
    <xf numFmtId="0" fontId="264" fillId="0" borderId="0" xfId="0" applyFont="1" applyBorder="1">
      <alignment vertical="center"/>
    </xf>
    <xf numFmtId="0" fontId="12" fillId="0" borderId="0" xfId="0" applyFont="1" applyBorder="1">
      <alignment vertical="center"/>
    </xf>
    <xf numFmtId="178" fontId="12" fillId="0" borderId="0" xfId="0" applyNumberFormat="1" applyFont="1" applyBorder="1">
      <alignment vertical="center"/>
    </xf>
    <xf numFmtId="0" fontId="0" fillId="0" borderId="226" xfId="0" applyBorder="1">
      <alignment vertical="center"/>
    </xf>
    <xf numFmtId="0" fontId="0" fillId="0" borderId="221" xfId="0" applyBorder="1">
      <alignment vertical="center"/>
    </xf>
    <xf numFmtId="0" fontId="0" fillId="0" borderId="221" xfId="0" applyFont="1" applyBorder="1" applyAlignment="1">
      <alignment horizontal="center" vertical="center"/>
    </xf>
    <xf numFmtId="0" fontId="0" fillId="0" borderId="0" xfId="0" applyFont="1" applyBorder="1" applyAlignment="1">
      <alignment vertical="center"/>
    </xf>
    <xf numFmtId="2" fontId="73" fillId="0" borderId="11" xfId="369" applyNumberFormat="1" applyFont="1" applyFill="1" applyBorder="1" applyAlignment="1">
      <alignment horizontal="right" vertical="center" wrapText="1"/>
    </xf>
    <xf numFmtId="189" fontId="69" fillId="0" borderId="88" xfId="95" applyFont="1" applyFill="1" applyBorder="1" applyAlignment="1" applyProtection="1">
      <alignment horizontal="center" vertical="center"/>
      <protection locked="0"/>
    </xf>
    <xf numFmtId="190" fontId="69" fillId="0" borderId="75" xfId="291" applyNumberFormat="1" applyFont="1" applyFill="1" applyBorder="1" applyAlignment="1" applyProtection="1">
      <alignment horizontal="center" vertical="center"/>
    </xf>
    <xf numFmtId="0" fontId="69" fillId="0" borderId="104" xfId="407" applyFont="1" applyBorder="1" applyAlignment="1">
      <alignment horizontal="center" vertical="center" wrapText="1"/>
    </xf>
    <xf numFmtId="0" fontId="69" fillId="0" borderId="104" xfId="369" applyFont="1" applyBorder="1" applyAlignment="1">
      <alignment horizontal="center" vertical="center" wrapText="1"/>
    </xf>
    <xf numFmtId="189" fontId="69" fillId="0" borderId="388" xfId="95" applyNumberFormat="1" applyFont="1" applyFill="1" applyBorder="1" applyAlignment="1" applyProtection="1">
      <alignment horizontal="center" vertical="center"/>
    </xf>
    <xf numFmtId="0" fontId="105" fillId="0" borderId="5" xfId="408" applyFont="1" applyBorder="1" applyAlignment="1">
      <alignment horizontal="center" vertical="center"/>
    </xf>
    <xf numFmtId="0" fontId="105" fillId="0" borderId="5" xfId="408" applyFont="1" applyBorder="1" applyAlignment="1">
      <alignment horizontal="center" vertical="center" wrapText="1"/>
    </xf>
    <xf numFmtId="0" fontId="65" fillId="0" borderId="417" xfId="379" applyFont="1" applyBorder="1">
      <alignment vertical="center"/>
    </xf>
    <xf numFmtId="0" fontId="69" fillId="0" borderId="418" xfId="379" applyFont="1" applyBorder="1" applyAlignment="1">
      <alignment horizontal="center" vertical="center"/>
    </xf>
    <xf numFmtId="49" fontId="69" fillId="0" borderId="419" xfId="379" applyNumberFormat="1" applyFont="1" applyBorder="1" applyAlignment="1">
      <alignment horizontal="center" vertical="center"/>
    </xf>
    <xf numFmtId="0" fontId="69" fillId="0" borderId="419" xfId="379" applyFont="1" applyBorder="1" applyAlignment="1">
      <alignment horizontal="center" vertical="center"/>
    </xf>
    <xf numFmtId="0" fontId="69" fillId="0" borderId="420" xfId="379" applyFont="1" applyBorder="1" applyAlignment="1">
      <alignment horizontal="center" vertical="center"/>
    </xf>
    <xf numFmtId="189" fontId="69" fillId="0" borderId="386" xfId="95" applyFont="1" applyFill="1" applyBorder="1" applyProtection="1">
      <alignment vertical="center"/>
    </xf>
    <xf numFmtId="49" fontId="69" fillId="0" borderId="405" xfId="369" applyNumberFormat="1" applyFont="1" applyBorder="1" applyAlignment="1">
      <alignment horizontal="left" vertical="center"/>
    </xf>
    <xf numFmtId="176" fontId="69" fillId="35" borderId="405" xfId="291" applyNumberFormat="1" applyFont="1" applyFill="1" applyBorder="1" applyAlignment="1" applyProtection="1">
      <alignment horizontal="right" vertical="center"/>
      <protection locked="0"/>
    </xf>
    <xf numFmtId="0" fontId="69" fillId="0" borderId="405" xfId="369" applyFont="1" applyBorder="1" applyAlignment="1">
      <alignment horizontal="center" vertical="center"/>
    </xf>
    <xf numFmtId="190" fontId="69" fillId="0" borderId="422" xfId="95" applyNumberFormat="1" applyFont="1" applyFill="1" applyBorder="1" applyAlignment="1" applyProtection="1">
      <alignment horizontal="right" vertical="center"/>
    </xf>
    <xf numFmtId="0" fontId="69" fillId="0" borderId="407" xfId="369" applyFont="1" applyBorder="1" applyAlignment="1">
      <alignment horizontal="center" vertical="center" shrinkToFit="1"/>
    </xf>
    <xf numFmtId="190" fontId="69" fillId="0" borderId="405" xfId="291" applyNumberFormat="1" applyFont="1" applyFill="1" applyBorder="1" applyAlignment="1" applyProtection="1">
      <alignment horizontal="right" vertical="center"/>
    </xf>
    <xf numFmtId="176" fontId="69" fillId="36" borderId="406" xfId="291" applyNumberFormat="1" applyFont="1" applyFill="1" applyBorder="1" applyAlignment="1" applyProtection="1">
      <alignment horizontal="center" vertical="center"/>
    </xf>
    <xf numFmtId="0" fontId="69" fillId="0" borderId="407" xfId="369" applyFont="1" applyBorder="1">
      <alignment vertical="center"/>
    </xf>
    <xf numFmtId="189" fontId="74" fillId="0" borderId="406" xfId="291" applyFont="1" applyFill="1" applyBorder="1" applyAlignment="1" applyProtection="1">
      <alignment vertical="center"/>
    </xf>
    <xf numFmtId="0" fontId="69" fillId="0" borderId="405" xfId="369" applyFont="1" applyBorder="1">
      <alignment vertical="center"/>
    </xf>
    <xf numFmtId="0" fontId="69" fillId="0" borderId="405" xfId="369" applyNumberFormat="1" applyFont="1" applyBorder="1" applyAlignment="1">
      <alignment horizontal="left" vertical="center"/>
    </xf>
    <xf numFmtId="183" fontId="69" fillId="0" borderId="405" xfId="369" applyNumberFormat="1" applyFont="1" applyFill="1" applyBorder="1" applyAlignment="1">
      <alignment horizontal="right" vertical="center"/>
    </xf>
    <xf numFmtId="188" fontId="69" fillId="0" borderId="406" xfId="369" applyNumberFormat="1" applyFont="1" applyBorder="1">
      <alignment vertical="center"/>
    </xf>
    <xf numFmtId="49" fontId="69" fillId="0" borderId="423" xfId="369" applyNumberFormat="1" applyFont="1" applyBorder="1" applyAlignment="1">
      <alignment horizontal="left" vertical="center"/>
    </xf>
    <xf numFmtId="189" fontId="69" fillId="0" borderId="423" xfId="369" applyNumberFormat="1" applyFont="1" applyBorder="1" applyAlignment="1">
      <alignment horizontal="right" vertical="center"/>
    </xf>
    <xf numFmtId="0" fontId="69" fillId="0" borderId="423" xfId="369" applyFont="1" applyBorder="1" applyAlignment="1">
      <alignment horizontal="center" vertical="center"/>
    </xf>
    <xf numFmtId="181" fontId="69" fillId="0" borderId="424" xfId="369" applyNumberFormat="1" applyFont="1" applyBorder="1" applyAlignment="1">
      <alignment horizontal="right" vertical="center"/>
    </xf>
    <xf numFmtId="0" fontId="69" fillId="0" borderId="425" xfId="369" applyFont="1" applyBorder="1" applyAlignment="1">
      <alignment horizontal="center" vertical="center"/>
    </xf>
    <xf numFmtId="190" fontId="69" fillId="0" borderId="423" xfId="291" applyNumberFormat="1" applyFont="1" applyFill="1" applyBorder="1" applyAlignment="1" applyProtection="1">
      <alignment horizontal="right" vertical="center"/>
    </xf>
    <xf numFmtId="189" fontId="69" fillId="0" borderId="423" xfId="95" applyFont="1" applyFill="1" applyBorder="1" applyAlignment="1" applyProtection="1">
      <alignment horizontal="right" vertical="center"/>
    </xf>
    <xf numFmtId="188" fontId="69" fillId="0" borderId="426" xfId="369" applyNumberFormat="1" applyFont="1" applyBorder="1">
      <alignment vertical="center"/>
    </xf>
    <xf numFmtId="0" fontId="69" fillId="0" borderId="423" xfId="369" applyFont="1" applyBorder="1">
      <alignment vertical="center"/>
    </xf>
    <xf numFmtId="0" fontId="69" fillId="0" borderId="386" xfId="369" applyFont="1" applyBorder="1" applyAlignment="1">
      <alignment horizontal="center" vertical="center"/>
    </xf>
    <xf numFmtId="49" fontId="69" fillId="0" borderId="407" xfId="369" applyNumberFormat="1" applyFont="1" applyBorder="1" applyAlignment="1">
      <alignment horizontal="left" vertical="center"/>
    </xf>
    <xf numFmtId="179" fontId="69" fillId="35" borderId="405" xfId="291" applyNumberFormat="1" applyFont="1" applyFill="1" applyBorder="1" applyAlignment="1" applyProtection="1">
      <alignment horizontal="right" vertical="center"/>
      <protection locked="0"/>
    </xf>
    <xf numFmtId="190" fontId="69" fillId="0" borderId="405" xfId="95" applyNumberFormat="1" applyFont="1" applyFill="1" applyBorder="1" applyAlignment="1" applyProtection="1">
      <alignment horizontal="right" vertical="center"/>
    </xf>
    <xf numFmtId="191" fontId="69" fillId="0" borderId="405" xfId="291" applyNumberFormat="1" applyFont="1" applyFill="1" applyBorder="1" applyAlignment="1" applyProtection="1">
      <alignment horizontal="right" vertical="center"/>
    </xf>
    <xf numFmtId="181" fontId="69" fillId="0" borderId="405" xfId="369" applyNumberFormat="1" applyFont="1" applyFill="1" applyBorder="1" applyAlignment="1">
      <alignment horizontal="right" vertical="center"/>
    </xf>
    <xf numFmtId="49" fontId="69" fillId="0" borderId="425" xfId="369" applyNumberFormat="1" applyFont="1" applyBorder="1" applyAlignment="1">
      <alignment horizontal="left" vertical="center"/>
    </xf>
    <xf numFmtId="181" fontId="69" fillId="0" borderId="423" xfId="369" applyNumberFormat="1" applyFont="1" applyBorder="1" applyAlignment="1">
      <alignment horizontal="right" vertical="center"/>
    </xf>
    <xf numFmtId="188" fontId="69" fillId="0" borderId="423" xfId="369" applyNumberFormat="1" applyFont="1" applyBorder="1">
      <alignment vertical="center"/>
    </xf>
    <xf numFmtId="192" fontId="69" fillId="35" borderId="405" xfId="369" applyNumberFormat="1" applyFont="1" applyFill="1" applyBorder="1" applyAlignment="1" applyProtection="1">
      <alignment horizontal="right" vertical="center"/>
      <protection locked="0"/>
    </xf>
    <xf numFmtId="181" fontId="69" fillId="0" borderId="405" xfId="369" applyNumberFormat="1" applyFont="1" applyBorder="1" applyAlignment="1">
      <alignment horizontal="right" vertical="center"/>
    </xf>
    <xf numFmtId="0" fontId="69" fillId="0" borderId="407" xfId="369" applyFont="1" applyBorder="1" applyAlignment="1">
      <alignment horizontal="center" vertical="center"/>
    </xf>
    <xf numFmtId="0" fontId="69" fillId="0" borderId="405" xfId="369" applyFont="1" applyBorder="1" applyAlignment="1">
      <alignment horizontal="right" vertical="center"/>
    </xf>
    <xf numFmtId="0" fontId="69" fillId="0" borderId="405" xfId="95" applyNumberFormat="1" applyFont="1" applyFill="1" applyBorder="1" applyAlignment="1" applyProtection="1">
      <alignment horizontal="right" vertical="center"/>
    </xf>
    <xf numFmtId="49" fontId="69" fillId="32" borderId="405" xfId="369" applyNumberFormat="1" applyFont="1" applyFill="1" applyBorder="1" applyAlignment="1">
      <alignment horizontal="left" vertical="center"/>
    </xf>
    <xf numFmtId="192" fontId="69" fillId="0" borderId="405" xfId="369" applyNumberFormat="1" applyFont="1" applyFill="1" applyBorder="1" applyAlignment="1">
      <alignment horizontal="right" vertical="center"/>
    </xf>
    <xf numFmtId="189" fontId="69" fillId="0" borderId="405" xfId="291" applyFont="1" applyFill="1" applyBorder="1" applyAlignment="1" applyProtection="1">
      <alignment horizontal="center" vertical="center"/>
    </xf>
    <xf numFmtId="0" fontId="69" fillId="0" borderId="423" xfId="369" applyFont="1" applyBorder="1" applyAlignment="1">
      <alignment horizontal="right" vertical="center"/>
    </xf>
    <xf numFmtId="189" fontId="69" fillId="0" borderId="423" xfId="95" applyFont="1" applyBorder="1" applyAlignment="1">
      <alignment horizontal="right" vertical="center"/>
    </xf>
    <xf numFmtId="189" fontId="69" fillId="0" borderId="423" xfId="291" applyFont="1" applyFill="1" applyBorder="1" applyAlignment="1" applyProtection="1">
      <alignment horizontal="center" vertical="center"/>
    </xf>
    <xf numFmtId="184" fontId="69" fillId="0" borderId="405" xfId="369" applyNumberFormat="1" applyFont="1" applyBorder="1" applyAlignment="1">
      <alignment horizontal="right" vertical="center"/>
    </xf>
    <xf numFmtId="0" fontId="70" fillId="0" borderId="417" xfId="379" applyFont="1" applyBorder="1">
      <alignment vertical="center"/>
    </xf>
    <xf numFmtId="193" fontId="69" fillId="0" borderId="405" xfId="291" applyNumberFormat="1" applyFont="1" applyFill="1" applyBorder="1" applyAlignment="1" applyProtection="1">
      <alignment horizontal="right" vertical="center"/>
    </xf>
    <xf numFmtId="0" fontId="74" fillId="0" borderId="405" xfId="369" applyFont="1" applyFill="1" applyBorder="1" applyAlignment="1">
      <alignment horizontal="center" vertical="center"/>
    </xf>
    <xf numFmtId="0" fontId="69" fillId="0" borderId="405" xfId="369" applyFont="1" applyFill="1" applyBorder="1" applyAlignment="1">
      <alignment horizontal="right" vertical="center"/>
    </xf>
    <xf numFmtId="0" fontId="69" fillId="0" borderId="405" xfId="369" applyFont="1" applyFill="1" applyBorder="1" applyAlignment="1">
      <alignment horizontal="center" vertical="center"/>
    </xf>
    <xf numFmtId="49" fontId="69" fillId="0" borderId="428" xfId="369" applyNumberFormat="1" applyFont="1" applyBorder="1" applyAlignment="1">
      <alignment horizontal="left" vertical="center"/>
    </xf>
    <xf numFmtId="189" fontId="69" fillId="0" borderId="405" xfId="291" applyNumberFormat="1" applyFont="1" applyFill="1" applyBorder="1" applyAlignment="1" applyProtection="1">
      <alignment horizontal="right" vertical="center"/>
    </xf>
    <xf numFmtId="0" fontId="69" fillId="0" borderId="428" xfId="369" applyFont="1" applyBorder="1" applyAlignment="1">
      <alignment horizontal="center" vertical="center"/>
    </xf>
    <xf numFmtId="181" fontId="69" fillId="0" borderId="428" xfId="369" applyNumberFormat="1" applyFont="1" applyBorder="1" applyAlignment="1">
      <alignment horizontal="right" vertical="center"/>
    </xf>
    <xf numFmtId="0" fontId="69" fillId="0" borderId="428" xfId="369" applyFont="1" applyBorder="1" applyAlignment="1">
      <alignment horizontal="right" vertical="center"/>
    </xf>
    <xf numFmtId="189" fontId="69" fillId="0" borderId="428" xfId="95" applyFont="1" applyBorder="1" applyAlignment="1">
      <alignment horizontal="right" vertical="center"/>
    </xf>
    <xf numFmtId="189" fontId="69" fillId="0" borderId="428" xfId="291" applyFont="1" applyFill="1" applyBorder="1" applyAlignment="1" applyProtection="1">
      <alignment horizontal="center" vertical="center"/>
    </xf>
    <xf numFmtId="0" fontId="69" fillId="0" borderId="423" xfId="369" applyFont="1" applyFill="1" applyBorder="1" applyAlignment="1">
      <alignment horizontal="center" vertical="center"/>
    </xf>
    <xf numFmtId="192" fontId="69" fillId="0" borderId="423" xfId="369" applyNumberFormat="1" applyFont="1" applyFill="1" applyBorder="1" applyAlignment="1">
      <alignment horizontal="right" vertical="center"/>
    </xf>
    <xf numFmtId="41" fontId="69" fillId="35" borderId="405" xfId="282" applyFont="1" applyFill="1" applyBorder="1" applyAlignment="1" applyProtection="1">
      <alignment horizontal="right" vertical="center"/>
      <protection locked="0"/>
    </xf>
    <xf numFmtId="189" fontId="69" fillId="0" borderId="405" xfId="291" applyFont="1" applyFill="1" applyBorder="1" applyAlignment="1" applyProtection="1">
      <alignment horizontal="right" vertical="center"/>
    </xf>
    <xf numFmtId="49" fontId="69" fillId="0" borderId="432" xfId="369" applyNumberFormat="1" applyFont="1" applyBorder="1" applyAlignment="1">
      <alignment horizontal="left" vertical="center"/>
    </xf>
    <xf numFmtId="183" fontId="69" fillId="35" borderId="432" xfId="369" applyNumberFormat="1" applyFont="1" applyFill="1" applyBorder="1" applyAlignment="1" applyProtection="1">
      <alignment horizontal="right" vertical="center"/>
      <protection locked="0"/>
    </xf>
    <xf numFmtId="0" fontId="69" fillId="0" borderId="432" xfId="369" applyFont="1" applyBorder="1" applyAlignment="1">
      <alignment horizontal="center" vertical="center"/>
    </xf>
    <xf numFmtId="190" fontId="69" fillId="0" borderId="432" xfId="291" applyNumberFormat="1" applyFont="1" applyFill="1" applyBorder="1" applyAlignment="1" applyProtection="1">
      <alignment horizontal="right" vertical="center"/>
    </xf>
    <xf numFmtId="0" fontId="69" fillId="0" borderId="432" xfId="369" applyFont="1" applyFill="1" applyBorder="1" applyAlignment="1">
      <alignment horizontal="center" vertical="center"/>
    </xf>
    <xf numFmtId="189" fontId="69" fillId="0" borderId="432" xfId="291" applyFont="1" applyFill="1" applyBorder="1" applyAlignment="1" applyProtection="1">
      <alignment horizontal="right" vertical="center"/>
    </xf>
    <xf numFmtId="176" fontId="69" fillId="36" borderId="429" xfId="291" applyNumberFormat="1" applyFont="1" applyFill="1" applyBorder="1" applyAlignment="1" applyProtection="1">
      <alignment horizontal="center" vertical="center"/>
    </xf>
    <xf numFmtId="179" fontId="69" fillId="33" borderId="405" xfId="291" applyNumberFormat="1" applyFont="1" applyFill="1" applyBorder="1" applyAlignment="1" applyProtection="1">
      <alignment horizontal="right" vertical="center"/>
      <protection locked="0"/>
    </xf>
    <xf numFmtId="191" fontId="69" fillId="0" borderId="405" xfId="291" applyNumberFormat="1" applyFont="1" applyFill="1" applyBorder="1" applyAlignment="1" applyProtection="1">
      <alignment vertical="center"/>
    </xf>
    <xf numFmtId="0" fontId="69" fillId="0" borderId="428" xfId="369" applyFont="1" applyFill="1" applyBorder="1" applyAlignment="1">
      <alignment horizontal="center" vertical="center"/>
    </xf>
    <xf numFmtId="190" fontId="69" fillId="0" borderId="428" xfId="291" applyNumberFormat="1" applyFont="1" applyFill="1" applyBorder="1" applyAlignment="1" applyProtection="1">
      <alignment horizontal="right" vertical="center"/>
    </xf>
    <xf numFmtId="189" fontId="69" fillId="0" borderId="428" xfId="291" applyFont="1" applyBorder="1" applyAlignment="1">
      <alignment horizontal="right" vertical="center"/>
    </xf>
    <xf numFmtId="186" fontId="69" fillId="0" borderId="423" xfId="291" applyNumberFormat="1" applyFont="1" applyFill="1" applyBorder="1" applyAlignment="1" applyProtection="1">
      <alignment horizontal="right" vertical="center"/>
    </xf>
    <xf numFmtId="189" fontId="69" fillId="0" borderId="423" xfId="291" applyFont="1" applyBorder="1" applyAlignment="1">
      <alignment horizontal="right" vertical="center"/>
    </xf>
    <xf numFmtId="49" fontId="69" fillId="0" borderId="405" xfId="369" applyNumberFormat="1" applyFont="1" applyFill="1" applyBorder="1" applyAlignment="1">
      <alignment horizontal="left" vertical="center"/>
    </xf>
    <xf numFmtId="0" fontId="65" fillId="68" borderId="417" xfId="379" applyFont="1" applyFill="1" applyBorder="1">
      <alignment vertical="center"/>
    </xf>
    <xf numFmtId="49" fontId="69" fillId="68" borderId="405" xfId="369" applyNumberFormat="1" applyFont="1" applyFill="1" applyBorder="1" applyAlignment="1">
      <alignment horizontal="left" vertical="center"/>
    </xf>
    <xf numFmtId="0" fontId="69" fillId="68" borderId="405" xfId="369" applyFont="1" applyFill="1" applyBorder="1" applyAlignment="1">
      <alignment horizontal="right" vertical="center"/>
    </xf>
    <xf numFmtId="0" fontId="69" fillId="68" borderId="405" xfId="369" applyFont="1" applyFill="1" applyBorder="1" applyAlignment="1">
      <alignment horizontal="center" vertical="center"/>
    </xf>
    <xf numFmtId="0" fontId="69" fillId="68" borderId="405" xfId="95" applyNumberFormat="1" applyFont="1" applyFill="1" applyBorder="1" applyAlignment="1" applyProtection="1">
      <alignment horizontal="right" vertical="center"/>
    </xf>
    <xf numFmtId="0" fontId="69" fillId="68" borderId="405" xfId="369" applyFont="1" applyFill="1" applyBorder="1">
      <alignment vertical="center"/>
    </xf>
    <xf numFmtId="190" fontId="69" fillId="68" borderId="405" xfId="95" applyNumberFormat="1" applyFont="1" applyFill="1" applyBorder="1" applyAlignment="1" applyProtection="1">
      <alignment horizontal="right" vertical="center"/>
    </xf>
    <xf numFmtId="189" fontId="69" fillId="68" borderId="405" xfId="95" applyFont="1" applyFill="1" applyBorder="1" applyAlignment="1" applyProtection="1">
      <alignment horizontal="right" vertical="center"/>
    </xf>
    <xf numFmtId="0" fontId="70" fillId="68" borderId="405" xfId="369" applyNumberFormat="1" applyFont="1" applyFill="1" applyBorder="1" applyAlignment="1">
      <alignment horizontal="center" vertical="center"/>
    </xf>
    <xf numFmtId="40" fontId="69" fillId="68" borderId="405" xfId="95" applyNumberFormat="1" applyFont="1" applyFill="1" applyBorder="1" applyAlignment="1" applyProtection="1">
      <alignment horizontal="right" vertical="center"/>
    </xf>
    <xf numFmtId="190" fontId="69" fillId="68" borderId="405" xfId="291" applyNumberFormat="1" applyFont="1" applyFill="1" applyBorder="1" applyAlignment="1" applyProtection="1">
      <alignment horizontal="right" vertical="center"/>
    </xf>
    <xf numFmtId="176" fontId="69" fillId="68" borderId="406" xfId="95" applyNumberFormat="1" applyFont="1" applyFill="1" applyBorder="1" applyAlignment="1" applyProtection="1">
      <alignment horizontal="center" vertical="center"/>
    </xf>
    <xf numFmtId="191" fontId="69" fillId="68" borderId="405" xfId="291" applyNumberFormat="1" applyFont="1" applyFill="1" applyBorder="1" applyAlignment="1" applyProtection="1">
      <alignment vertical="center"/>
    </xf>
    <xf numFmtId="189" fontId="69" fillId="68" borderId="405" xfId="291" applyFont="1" applyFill="1" applyBorder="1" applyAlignment="1" applyProtection="1">
      <alignment horizontal="right" vertical="center"/>
    </xf>
    <xf numFmtId="188" fontId="69" fillId="68" borderId="406" xfId="369" applyNumberFormat="1" applyFont="1" applyFill="1" applyBorder="1">
      <alignment vertical="center"/>
    </xf>
    <xf numFmtId="181" fontId="69" fillId="68" borderId="405" xfId="369" applyNumberFormat="1" applyFont="1" applyFill="1" applyBorder="1" applyAlignment="1">
      <alignment horizontal="right" vertical="center"/>
    </xf>
    <xf numFmtId="0" fontId="69" fillId="68" borderId="433" xfId="369" applyFont="1" applyFill="1" applyBorder="1">
      <alignment vertical="center"/>
    </xf>
    <xf numFmtId="189" fontId="69" fillId="68" borderId="405" xfId="291" applyFont="1" applyFill="1" applyBorder="1" applyAlignment="1" applyProtection="1">
      <alignment horizontal="center" vertical="center"/>
    </xf>
    <xf numFmtId="189" fontId="69" fillId="68" borderId="405" xfId="291" applyNumberFormat="1" applyFont="1" applyFill="1" applyBorder="1" applyAlignment="1" applyProtection="1">
      <alignment horizontal="right" vertical="center"/>
    </xf>
    <xf numFmtId="189" fontId="69" fillId="68" borderId="405" xfId="291" applyFont="1" applyFill="1" applyBorder="1" applyAlignment="1">
      <alignment horizontal="right" vertical="center"/>
    </xf>
    <xf numFmtId="186" fontId="69" fillId="68" borderId="405" xfId="291" applyNumberFormat="1" applyFont="1" applyFill="1" applyBorder="1" applyAlignment="1" applyProtection="1">
      <alignment horizontal="right" vertical="center"/>
    </xf>
    <xf numFmtId="192" fontId="69" fillId="68" borderId="405" xfId="369" applyNumberFormat="1" applyFont="1" applyFill="1" applyBorder="1" applyAlignment="1">
      <alignment horizontal="right" vertical="center"/>
    </xf>
    <xf numFmtId="186" fontId="69" fillId="0" borderId="405" xfId="291" applyNumberFormat="1" applyFont="1" applyFill="1" applyBorder="1" applyAlignment="1" applyProtection="1">
      <alignment horizontal="right" vertical="center"/>
    </xf>
    <xf numFmtId="189" fontId="69" fillId="0" borderId="405" xfId="291" applyFont="1" applyBorder="1" applyAlignment="1">
      <alignment horizontal="right" vertical="center"/>
    </xf>
    <xf numFmtId="0" fontId="69" fillId="0" borderId="406" xfId="369" applyFont="1" applyBorder="1" applyAlignment="1">
      <alignment horizontal="center" vertical="center"/>
    </xf>
    <xf numFmtId="0" fontId="65" fillId="0" borderId="417" xfId="379" applyFont="1" applyFill="1" applyBorder="1">
      <alignment vertical="center"/>
    </xf>
    <xf numFmtId="0" fontId="70" fillId="0" borderId="405" xfId="369" applyNumberFormat="1" applyFont="1" applyFill="1" applyBorder="1" applyAlignment="1">
      <alignment horizontal="center" vertical="center" shrinkToFit="1"/>
    </xf>
    <xf numFmtId="40" fontId="69" fillId="0" borderId="405" xfId="95" applyNumberFormat="1" applyFont="1" applyFill="1" applyBorder="1" applyAlignment="1" applyProtection="1">
      <alignment horizontal="right" vertical="center"/>
    </xf>
    <xf numFmtId="176" fontId="69" fillId="36" borderId="406" xfId="95" applyNumberFormat="1" applyFont="1" applyFill="1" applyBorder="1" applyAlignment="1" applyProtection="1">
      <alignment horizontal="center" vertical="center"/>
    </xf>
    <xf numFmtId="0" fontId="70" fillId="0" borderId="405" xfId="369" applyNumberFormat="1" applyFont="1" applyFill="1" applyBorder="1" applyAlignment="1">
      <alignment horizontal="center" vertical="center"/>
    </xf>
    <xf numFmtId="177" fontId="69" fillId="0" borderId="405" xfId="282" applyNumberFormat="1" applyFont="1" applyFill="1" applyBorder="1" applyAlignment="1" applyProtection="1">
      <alignment horizontal="right" vertical="center"/>
    </xf>
    <xf numFmtId="49" fontId="74" fillId="0" borderId="405" xfId="369" applyNumberFormat="1" applyFont="1" applyBorder="1" applyAlignment="1">
      <alignment horizontal="left" vertical="center"/>
    </xf>
    <xf numFmtId="176" fontId="69" fillId="0" borderId="405" xfId="369" applyNumberFormat="1" applyFont="1" applyFill="1" applyBorder="1" applyAlignment="1">
      <alignment horizontal="right" vertical="center"/>
    </xf>
    <xf numFmtId="189" fontId="69" fillId="0" borderId="405" xfId="95" applyNumberFormat="1" applyFont="1" applyFill="1" applyBorder="1" applyAlignment="1" applyProtection="1">
      <alignment horizontal="right" vertical="center"/>
    </xf>
    <xf numFmtId="38" fontId="69" fillId="0" borderId="405" xfId="369" applyNumberFormat="1" applyFont="1" applyBorder="1" applyAlignment="1">
      <alignment horizontal="right" vertical="center"/>
    </xf>
    <xf numFmtId="189" fontId="69" fillId="0" borderId="405" xfId="369" applyNumberFormat="1" applyFont="1" applyBorder="1" applyAlignment="1">
      <alignment horizontal="right" vertical="center"/>
    </xf>
    <xf numFmtId="189" fontId="69" fillId="0" borderId="405" xfId="95" applyFont="1" applyBorder="1" applyAlignment="1">
      <alignment horizontal="right" vertical="center"/>
    </xf>
    <xf numFmtId="0" fontId="70" fillId="32" borderId="405" xfId="369" applyNumberFormat="1" applyFont="1" applyFill="1" applyBorder="1" applyAlignment="1">
      <alignment horizontal="center" vertical="center" shrinkToFit="1"/>
    </xf>
    <xf numFmtId="176" fontId="69" fillId="33" borderId="405" xfId="369" applyNumberFormat="1" applyFont="1" applyFill="1" applyBorder="1" applyAlignment="1">
      <alignment horizontal="right" vertical="center"/>
    </xf>
    <xf numFmtId="190" fontId="69" fillId="0" borderId="405" xfId="369" applyNumberFormat="1" applyFont="1" applyBorder="1" applyAlignment="1">
      <alignment horizontal="right" vertical="center"/>
    </xf>
    <xf numFmtId="0" fontId="70" fillId="32" borderId="405" xfId="369" applyNumberFormat="1" applyFont="1" applyFill="1" applyBorder="1" applyAlignment="1">
      <alignment horizontal="center" vertical="center"/>
    </xf>
    <xf numFmtId="177" fontId="69" fillId="0" borderId="405" xfId="369" applyNumberFormat="1" applyFont="1" applyBorder="1" applyAlignment="1">
      <alignment horizontal="right" vertical="center"/>
    </xf>
    <xf numFmtId="187" fontId="69" fillId="0" borderId="405" xfId="369" applyNumberFormat="1" applyFont="1" applyBorder="1" applyAlignment="1">
      <alignment horizontal="right" vertical="center"/>
    </xf>
    <xf numFmtId="189" fontId="69" fillId="0" borderId="428" xfId="95" applyFont="1" applyFill="1" applyBorder="1" applyAlignment="1" applyProtection="1">
      <alignment horizontal="right" vertical="center"/>
    </xf>
    <xf numFmtId="0" fontId="69" fillId="0" borderId="428" xfId="369" applyFont="1" applyBorder="1">
      <alignment vertical="center"/>
    </xf>
    <xf numFmtId="0" fontId="70" fillId="0" borderId="417" xfId="369" applyFont="1" applyBorder="1">
      <alignment vertical="center"/>
    </xf>
    <xf numFmtId="176" fontId="265" fillId="0" borderId="405" xfId="95" applyNumberFormat="1" applyFont="1" applyFill="1" applyBorder="1" applyAlignment="1" applyProtection="1">
      <alignment vertical="center"/>
    </xf>
    <xf numFmtId="190" fontId="69" fillId="0" borderId="405" xfId="95" applyNumberFormat="1" applyFont="1" applyFill="1" applyBorder="1" applyAlignment="1" applyProtection="1">
      <alignment vertical="center"/>
    </xf>
    <xf numFmtId="176" fontId="69" fillId="0" borderId="406" xfId="95" applyNumberFormat="1" applyFont="1" applyFill="1" applyBorder="1" applyAlignment="1" applyProtection="1">
      <alignment horizontal="center" vertical="center"/>
    </xf>
    <xf numFmtId="189" fontId="69" fillId="0" borderId="405" xfId="95" applyFont="1" applyFill="1" applyBorder="1" applyAlignment="1" applyProtection="1">
      <alignment horizontal="center" vertical="center"/>
    </xf>
    <xf numFmtId="176" fontId="265" fillId="0" borderId="407" xfId="95" applyNumberFormat="1" applyFont="1" applyFill="1" applyBorder="1" applyAlignment="1" applyProtection="1">
      <alignment vertical="center"/>
      <protection locked="0"/>
    </xf>
    <xf numFmtId="186" fontId="69" fillId="0" borderId="405" xfId="95" applyNumberFormat="1" applyFont="1" applyFill="1" applyBorder="1" applyAlignment="1" applyProtection="1">
      <alignment vertical="center"/>
    </xf>
    <xf numFmtId="176" fontId="69" fillId="0" borderId="407" xfId="95" applyNumberFormat="1" applyFont="1" applyFill="1" applyBorder="1" applyAlignment="1" applyProtection="1">
      <alignment vertical="center"/>
      <protection locked="0"/>
    </xf>
    <xf numFmtId="190" fontId="69" fillId="0" borderId="407" xfId="95" applyNumberFormat="1" applyFont="1" applyFill="1" applyBorder="1" applyAlignment="1" applyProtection="1">
      <alignment vertical="center"/>
    </xf>
    <xf numFmtId="189" fontId="69" fillId="0" borderId="405" xfId="95" applyNumberFormat="1" applyFont="1" applyFill="1" applyBorder="1" applyAlignment="1" applyProtection="1">
      <alignment vertical="center"/>
    </xf>
    <xf numFmtId="179" fontId="69" fillId="0" borderId="405" xfId="95" applyNumberFormat="1" applyFont="1" applyFill="1" applyBorder="1" applyAlignment="1" applyProtection="1">
      <alignment vertical="center"/>
    </xf>
    <xf numFmtId="189" fontId="69" fillId="0" borderId="423" xfId="95" applyFont="1" applyFill="1" applyBorder="1" applyAlignment="1">
      <alignment horizontal="right" vertical="center"/>
    </xf>
    <xf numFmtId="188" fontId="69" fillId="0" borderId="423" xfId="369" applyNumberFormat="1" applyFont="1" applyFill="1" applyBorder="1">
      <alignment vertical="center"/>
    </xf>
    <xf numFmtId="188" fontId="69" fillId="0" borderId="405" xfId="95" applyNumberFormat="1" applyFont="1" applyFill="1" applyBorder="1" applyAlignment="1" applyProtection="1">
      <alignment horizontal="right" vertical="center"/>
    </xf>
    <xf numFmtId="191" fontId="69" fillId="0" borderId="405" xfId="95" applyNumberFormat="1" applyFont="1" applyFill="1" applyBorder="1" applyAlignment="1" applyProtection="1">
      <alignment vertical="center"/>
    </xf>
    <xf numFmtId="40" fontId="69" fillId="0" borderId="405" xfId="369" applyNumberFormat="1" applyFont="1" applyFill="1" applyBorder="1" applyAlignment="1">
      <alignment horizontal="right" vertical="center"/>
    </xf>
    <xf numFmtId="0" fontId="69" fillId="0" borderId="405" xfId="369" applyFont="1" applyFill="1" applyBorder="1">
      <alignment vertical="center"/>
    </xf>
    <xf numFmtId="188" fontId="69" fillId="0" borderId="406" xfId="369" applyNumberFormat="1" applyFont="1" applyFill="1" applyBorder="1">
      <alignment vertical="center"/>
    </xf>
    <xf numFmtId="49" fontId="69" fillId="0" borderId="428" xfId="369" applyNumberFormat="1" applyFont="1" applyFill="1" applyBorder="1" applyAlignment="1">
      <alignment horizontal="left" vertical="center"/>
    </xf>
    <xf numFmtId="49" fontId="69" fillId="0" borderId="423" xfId="369" applyNumberFormat="1" applyFont="1" applyFill="1" applyBorder="1" applyAlignment="1">
      <alignment horizontal="left" vertical="center"/>
    </xf>
    <xf numFmtId="190" fontId="69" fillId="0" borderId="405" xfId="95" applyNumberFormat="1" applyFont="1" applyFill="1" applyBorder="1" applyProtection="1">
      <alignment vertical="center"/>
    </xf>
    <xf numFmtId="189" fontId="69" fillId="0" borderId="406" xfId="95" applyFont="1" applyFill="1" applyBorder="1" applyAlignment="1" applyProtection="1">
      <alignment horizontal="right" vertical="center"/>
    </xf>
    <xf numFmtId="176" fontId="69" fillId="0" borderId="433" xfId="95" applyNumberFormat="1" applyFont="1" applyFill="1" applyBorder="1" applyAlignment="1" applyProtection="1">
      <alignment horizontal="center" vertical="center"/>
    </xf>
    <xf numFmtId="38" fontId="69" fillId="0" borderId="405" xfId="95" applyNumberFormat="1" applyFont="1" applyFill="1" applyBorder="1" applyAlignment="1" applyProtection="1">
      <alignment vertical="center"/>
    </xf>
    <xf numFmtId="38" fontId="69" fillId="0" borderId="423" xfId="95" applyNumberFormat="1" applyFont="1" applyFill="1" applyBorder="1" applyAlignment="1" applyProtection="1">
      <alignment vertical="center"/>
    </xf>
    <xf numFmtId="186" fontId="69" fillId="0" borderId="423" xfId="95" applyNumberFormat="1" applyFont="1" applyFill="1" applyBorder="1" applyAlignment="1" applyProtection="1">
      <alignment vertical="center"/>
    </xf>
    <xf numFmtId="176" fontId="69" fillId="0" borderId="426" xfId="95" applyNumberFormat="1" applyFont="1" applyFill="1" applyBorder="1" applyAlignment="1" applyProtection="1">
      <alignment horizontal="center" vertical="center"/>
    </xf>
    <xf numFmtId="49" fontId="69" fillId="0" borderId="425" xfId="407" applyNumberFormat="1" applyFont="1" applyBorder="1" applyAlignment="1">
      <alignment horizontal="left" vertical="center"/>
    </xf>
    <xf numFmtId="190" fontId="69" fillId="0" borderId="423" xfId="95" applyNumberFormat="1" applyFont="1" applyFill="1" applyBorder="1" applyAlignment="1" applyProtection="1">
      <alignment vertical="center"/>
      <protection locked="0"/>
    </xf>
    <xf numFmtId="0" fontId="69" fillId="0" borderId="426" xfId="407" applyFont="1" applyFill="1" applyBorder="1" applyAlignment="1">
      <alignment horizontal="center" vertical="center"/>
    </xf>
    <xf numFmtId="0" fontId="76" fillId="0" borderId="425" xfId="407" applyFont="1" applyFill="1" applyBorder="1" applyAlignment="1">
      <alignment horizontal="center" vertical="center"/>
    </xf>
    <xf numFmtId="0" fontId="69" fillId="0" borderId="423" xfId="407" applyFont="1" applyBorder="1" applyAlignment="1">
      <alignment horizontal="center" vertical="center"/>
    </xf>
    <xf numFmtId="190" fontId="69" fillId="0" borderId="436" xfId="95" applyNumberFormat="1" applyFont="1" applyFill="1" applyBorder="1" applyAlignment="1" applyProtection="1">
      <alignment vertical="center"/>
      <protection locked="0"/>
    </xf>
    <xf numFmtId="0" fontId="69" fillId="0" borderId="437" xfId="407" applyFont="1" applyFill="1" applyBorder="1" applyAlignment="1">
      <alignment horizontal="center" vertical="center"/>
    </xf>
    <xf numFmtId="0" fontId="69" fillId="0" borderId="436" xfId="407" applyNumberFormat="1" applyFont="1" applyFill="1" applyBorder="1" applyAlignment="1">
      <alignment horizontal="center" vertical="center" wrapText="1"/>
    </xf>
    <xf numFmtId="190" fontId="69" fillId="0" borderId="436" xfId="95" applyNumberFormat="1" applyFont="1" applyFill="1" applyBorder="1" applyProtection="1">
      <alignment vertical="center"/>
    </xf>
    <xf numFmtId="189" fontId="69" fillId="0" borderId="436" xfId="95" applyFont="1" applyFill="1" applyBorder="1" applyAlignment="1" applyProtection="1">
      <alignment horizontal="right" vertical="center"/>
    </xf>
    <xf numFmtId="176" fontId="69" fillId="0" borderId="437" xfId="95" applyNumberFormat="1" applyFont="1" applyFill="1" applyBorder="1" applyAlignment="1" applyProtection="1">
      <alignment horizontal="center" vertical="center"/>
    </xf>
    <xf numFmtId="0" fontId="69" fillId="0" borderId="436" xfId="407" applyFont="1" applyFill="1" applyBorder="1" applyAlignment="1">
      <alignment horizontal="center" vertical="center"/>
    </xf>
    <xf numFmtId="189" fontId="69" fillId="0" borderId="437" xfId="95" applyNumberFormat="1" applyFont="1" applyFill="1" applyBorder="1" applyAlignment="1" applyProtection="1">
      <alignment horizontal="center" vertical="center"/>
    </xf>
    <xf numFmtId="190" fontId="69" fillId="0" borderId="428" xfId="95" applyNumberFormat="1" applyFont="1" applyFill="1" applyBorder="1" applyAlignment="1" applyProtection="1">
      <alignment vertical="center"/>
      <protection locked="0"/>
    </xf>
    <xf numFmtId="0" fontId="69" fillId="0" borderId="406" xfId="407" applyFont="1" applyBorder="1" applyAlignment="1">
      <alignment horizontal="center" vertical="center"/>
    </xf>
    <xf numFmtId="0" fontId="69" fillId="0" borderId="405" xfId="407" applyNumberFormat="1" applyFont="1" applyFill="1" applyBorder="1" applyAlignment="1">
      <alignment horizontal="center" vertical="center" wrapText="1"/>
    </xf>
    <xf numFmtId="0" fontId="76" fillId="0" borderId="407" xfId="407" applyFont="1" applyFill="1" applyBorder="1" applyAlignment="1">
      <alignment horizontal="center" vertical="center"/>
    </xf>
    <xf numFmtId="176" fontId="69" fillId="0" borderId="405" xfId="95" applyNumberFormat="1" applyFont="1" applyFill="1" applyBorder="1" applyAlignment="1" applyProtection="1">
      <alignment horizontal="center" vertical="center"/>
    </xf>
    <xf numFmtId="0" fontId="69" fillId="0" borderId="405" xfId="407" applyFont="1" applyBorder="1" applyAlignment="1">
      <alignment horizontal="center" vertical="center"/>
    </xf>
    <xf numFmtId="0" fontId="69" fillId="0" borderId="406" xfId="407" applyFont="1" applyFill="1" applyBorder="1" applyAlignment="1">
      <alignment horizontal="center" vertical="center"/>
    </xf>
    <xf numFmtId="49" fontId="69" fillId="0" borderId="405" xfId="407" applyNumberFormat="1" applyFont="1" applyBorder="1" applyAlignment="1">
      <alignment horizontal="left" vertical="center"/>
    </xf>
    <xf numFmtId="190" fontId="69" fillId="0" borderId="405" xfId="95" applyNumberFormat="1" applyFont="1" applyFill="1" applyBorder="1" applyAlignment="1" applyProtection="1">
      <alignment vertical="center"/>
      <protection locked="0"/>
    </xf>
    <xf numFmtId="0" fontId="69" fillId="0" borderId="436" xfId="407" applyFont="1" applyBorder="1" applyAlignment="1">
      <alignment horizontal="center" vertical="center"/>
    </xf>
    <xf numFmtId="184" fontId="69" fillId="0" borderId="405" xfId="407" applyNumberFormat="1" applyFont="1" applyFill="1" applyBorder="1" applyAlignment="1">
      <alignment horizontal="center" vertical="center" wrapText="1"/>
    </xf>
    <xf numFmtId="247" fontId="69" fillId="0" borderId="405" xfId="407" applyNumberFormat="1" applyFont="1" applyFill="1" applyBorder="1" applyAlignment="1">
      <alignment horizontal="center" vertical="center" shrinkToFit="1"/>
    </xf>
    <xf numFmtId="0" fontId="76" fillId="0" borderId="405" xfId="407" applyFont="1" applyFill="1" applyBorder="1" applyAlignment="1">
      <alignment horizontal="center" vertical="center"/>
    </xf>
    <xf numFmtId="189" fontId="69" fillId="0" borderId="405" xfId="95" applyFont="1" applyFill="1" applyBorder="1" applyAlignment="1" applyProtection="1">
      <alignment horizontal="right" vertical="center" shrinkToFit="1"/>
    </xf>
    <xf numFmtId="0" fontId="69" fillId="0" borderId="437" xfId="407" applyFont="1" applyBorder="1" applyAlignment="1">
      <alignment horizontal="center" vertical="center"/>
    </xf>
    <xf numFmtId="0" fontId="69" fillId="0" borderId="437" xfId="407" applyFont="1" applyBorder="1" applyAlignment="1">
      <alignment horizontal="center" vertical="center" wrapText="1"/>
    </xf>
    <xf numFmtId="49" fontId="69" fillId="0" borderId="407" xfId="407" applyNumberFormat="1" applyFont="1" applyBorder="1">
      <alignment vertical="center"/>
    </xf>
    <xf numFmtId="0" fontId="69" fillId="0" borderId="405" xfId="407" applyFont="1" applyBorder="1">
      <alignment vertical="center"/>
    </xf>
    <xf numFmtId="0" fontId="69" fillId="0" borderId="407" xfId="407" applyFont="1" applyBorder="1">
      <alignment vertical="center"/>
    </xf>
    <xf numFmtId="49" fontId="69" fillId="0" borderId="425" xfId="407" applyNumberFormat="1" applyFont="1" applyBorder="1">
      <alignment vertical="center"/>
    </xf>
    <xf numFmtId="190" fontId="69" fillId="0" borderId="423" xfId="95" applyNumberFormat="1" applyFont="1" applyFill="1" applyBorder="1" applyAlignment="1" applyProtection="1">
      <alignment vertical="center"/>
    </xf>
    <xf numFmtId="0" fontId="69" fillId="0" borderId="423" xfId="407" applyFont="1" applyBorder="1">
      <alignment vertical="center"/>
    </xf>
    <xf numFmtId="190" fontId="69" fillId="0" borderId="423" xfId="95" applyNumberFormat="1" applyFont="1" applyFill="1" applyBorder="1" applyAlignment="1" applyProtection="1">
      <alignment horizontal="right" vertical="center"/>
    </xf>
    <xf numFmtId="188" fontId="69" fillId="0" borderId="423" xfId="407" applyNumberFormat="1" applyFont="1" applyBorder="1">
      <alignment vertical="center"/>
    </xf>
    <xf numFmtId="0" fontId="69" fillId="0" borderId="425" xfId="407" applyFont="1" applyBorder="1">
      <alignment vertical="center"/>
    </xf>
    <xf numFmtId="190" fontId="69" fillId="0" borderId="405" xfId="95" applyNumberFormat="1" applyFont="1" applyFill="1" applyBorder="1" applyAlignment="1" applyProtection="1">
      <alignment horizontal="left" vertical="center"/>
    </xf>
    <xf numFmtId="190" fontId="69" fillId="0" borderId="405" xfId="95" applyNumberFormat="1" applyFont="1" applyFill="1" applyBorder="1" applyAlignment="1" applyProtection="1">
      <alignment horizontal="center" vertical="center"/>
    </xf>
    <xf numFmtId="190" fontId="69" fillId="0" borderId="406" xfId="95" applyNumberFormat="1" applyFont="1" applyFill="1" applyBorder="1" applyAlignment="1" applyProtection="1">
      <alignment horizontal="left" vertical="center"/>
    </xf>
    <xf numFmtId="189" fontId="69" fillId="0" borderId="406" xfId="95" applyFont="1" applyFill="1" applyBorder="1" applyAlignment="1" applyProtection="1">
      <alignment vertical="center"/>
    </xf>
    <xf numFmtId="49" fontId="69" fillId="0" borderId="405" xfId="407" applyNumberFormat="1" applyFont="1" applyBorder="1">
      <alignment vertical="center"/>
    </xf>
    <xf numFmtId="0" fontId="69" fillId="0" borderId="433" xfId="407" applyFont="1" applyBorder="1">
      <alignment vertical="center"/>
    </xf>
    <xf numFmtId="186" fontId="69" fillId="36" borderId="405" xfId="95" applyNumberFormat="1" applyFont="1" applyFill="1" applyBorder="1" applyAlignment="1" applyProtection="1">
      <alignment horizontal="right" vertical="center" shrinkToFit="1"/>
    </xf>
    <xf numFmtId="0" fontId="69" fillId="0" borderId="405" xfId="407" applyFont="1" applyBorder="1" applyAlignment="1">
      <alignment horizontal="left" vertical="center"/>
    </xf>
    <xf numFmtId="195" fontId="69" fillId="0" borderId="405" xfId="95" applyNumberFormat="1" applyFont="1" applyFill="1" applyBorder="1" applyAlignment="1" applyProtection="1">
      <alignment vertical="center"/>
    </xf>
    <xf numFmtId="0" fontId="69" fillId="0" borderId="405" xfId="407" applyFont="1" applyFill="1" applyBorder="1" applyAlignment="1">
      <alignment horizontal="left" vertical="center"/>
    </xf>
    <xf numFmtId="190" fontId="69" fillId="0" borderId="405" xfId="407" applyNumberFormat="1" applyFont="1" applyFill="1" applyBorder="1" applyAlignment="1">
      <alignment horizontal="center" vertical="center"/>
    </xf>
    <xf numFmtId="0" fontId="69" fillId="0" borderId="405" xfId="407" applyFont="1" applyFill="1" applyBorder="1" applyAlignment="1">
      <alignment horizontal="center" vertical="center"/>
    </xf>
    <xf numFmtId="189" fontId="69" fillId="0" borderId="433" xfId="407" applyNumberFormat="1" applyFont="1" applyBorder="1">
      <alignment vertical="center"/>
    </xf>
    <xf numFmtId="176" fontId="69" fillId="36" borderId="405" xfId="95" applyNumberFormat="1" applyFont="1" applyFill="1" applyBorder="1" applyAlignment="1" applyProtection="1">
      <alignment horizontal="right" vertical="center" shrinkToFit="1"/>
    </xf>
    <xf numFmtId="186" fontId="69" fillId="39" borderId="405" xfId="95" applyNumberFormat="1" applyFont="1" applyFill="1" applyBorder="1" applyAlignment="1" applyProtection="1">
      <alignment horizontal="right" vertical="center" shrinkToFit="1"/>
    </xf>
    <xf numFmtId="49" fontId="69" fillId="0" borderId="407" xfId="407" applyNumberFormat="1" applyFont="1" applyFill="1" applyBorder="1">
      <alignment vertical="center"/>
    </xf>
    <xf numFmtId="49" fontId="69" fillId="0" borderId="405" xfId="407" applyNumberFormat="1" applyFont="1" applyFill="1" applyBorder="1">
      <alignment vertical="center"/>
    </xf>
    <xf numFmtId="0" fontId="69" fillId="0" borderId="405" xfId="407" applyFont="1" applyFill="1" applyBorder="1">
      <alignment vertical="center"/>
    </xf>
    <xf numFmtId="0" fontId="69" fillId="0" borderId="407" xfId="407" applyFont="1" applyFill="1" applyBorder="1">
      <alignment vertical="center"/>
    </xf>
    <xf numFmtId="186" fontId="69" fillId="0" borderId="405" xfId="95" applyNumberFormat="1" applyFont="1" applyFill="1" applyBorder="1" applyAlignment="1" applyProtection="1">
      <alignment horizontal="right" vertical="center" shrinkToFit="1"/>
    </xf>
    <xf numFmtId="49" fontId="69" fillId="0" borderId="435" xfId="407" applyNumberFormat="1" applyFont="1" applyFill="1" applyBorder="1">
      <alignment vertical="center"/>
    </xf>
    <xf numFmtId="49" fontId="69" fillId="0" borderId="428" xfId="407" applyNumberFormat="1" applyFont="1" applyBorder="1">
      <alignment vertical="center"/>
    </xf>
    <xf numFmtId="0" fontId="69" fillId="0" borderId="428" xfId="407" applyFont="1" applyBorder="1" applyAlignment="1">
      <alignment horizontal="center" vertical="center"/>
    </xf>
    <xf numFmtId="189" fontId="69" fillId="0" borderId="428" xfId="95" applyFont="1" applyFill="1" applyBorder="1" applyAlignment="1" applyProtection="1">
      <alignment vertical="center"/>
    </xf>
    <xf numFmtId="0" fontId="69" fillId="0" borderId="428" xfId="407" applyFont="1" applyBorder="1">
      <alignment vertical="center"/>
    </xf>
    <xf numFmtId="190" fontId="69" fillId="0" borderId="428" xfId="95" applyNumberFormat="1" applyFont="1" applyFill="1" applyBorder="1" applyAlignment="1" applyProtection="1">
      <alignment horizontal="left" vertical="center"/>
    </xf>
    <xf numFmtId="0" fontId="65" fillId="0" borderId="440" xfId="383" applyFont="1" applyFill="1" applyBorder="1" applyAlignment="1">
      <alignment vertical="center" shrinkToFit="1"/>
    </xf>
    <xf numFmtId="9" fontId="78" fillId="0" borderId="440" xfId="95" applyNumberFormat="1" applyFont="1" applyFill="1" applyBorder="1" applyAlignment="1" applyProtection="1">
      <alignment horizontal="center" vertical="center" wrapText="1"/>
    </xf>
    <xf numFmtId="0" fontId="65" fillId="67" borderId="440" xfId="383" applyFont="1" applyFill="1" applyBorder="1" applyAlignment="1">
      <alignment vertical="center" shrinkToFit="1"/>
    </xf>
    <xf numFmtId="0" fontId="65" fillId="67" borderId="441" xfId="383" applyFont="1" applyFill="1" applyBorder="1" applyAlignment="1">
      <alignment vertical="center" shrinkToFit="1"/>
    </xf>
    <xf numFmtId="9" fontId="78" fillId="0" borderId="442" xfId="95" applyNumberFormat="1" applyFont="1" applyFill="1" applyBorder="1" applyAlignment="1" applyProtection="1">
      <alignment horizontal="center" vertical="center" wrapText="1"/>
    </xf>
    <xf numFmtId="0" fontId="0" fillId="0" borderId="443" xfId="0" applyNumberFormat="1" applyFont="1" applyFill="1" applyBorder="1" applyAlignment="1">
      <alignment horizontal="center" vertical="center"/>
    </xf>
    <xf numFmtId="0" fontId="69" fillId="0" borderId="86" xfId="369" applyFont="1" applyBorder="1" applyAlignment="1">
      <alignment horizontal="center" vertical="center"/>
    </xf>
    <xf numFmtId="0" fontId="69" fillId="0" borderId="286" xfId="369" applyFont="1" applyBorder="1" applyAlignment="1">
      <alignment horizontal="center" vertical="center"/>
    </xf>
    <xf numFmtId="0" fontId="69" fillId="0" borderId="287" xfId="369" applyFont="1" applyBorder="1" applyAlignment="1">
      <alignment horizontal="center" vertical="center"/>
    </xf>
    <xf numFmtId="189" fontId="69" fillId="0" borderId="286" xfId="95" applyNumberFormat="1" applyFont="1" applyFill="1" applyBorder="1" applyAlignment="1" applyProtection="1">
      <alignment horizontal="center" vertical="center"/>
    </xf>
    <xf numFmtId="0" fontId="75" fillId="0" borderId="287" xfId="369" applyFont="1" applyBorder="1" applyAlignment="1">
      <alignment horizontal="center" vertical="center"/>
    </xf>
    <xf numFmtId="189" fontId="69" fillId="0" borderId="286" xfId="369" applyNumberFormat="1" applyFont="1" applyBorder="1" applyAlignment="1">
      <alignment horizontal="center" vertical="center" shrinkToFit="1"/>
    </xf>
    <xf numFmtId="190" fontId="69" fillId="0" borderId="75" xfId="291" applyNumberFormat="1" applyFont="1" applyFill="1" applyBorder="1" applyAlignment="1" applyProtection="1">
      <alignment horizontal="center" vertical="center"/>
    </xf>
    <xf numFmtId="0" fontId="69" fillId="0" borderId="76" xfId="379" applyFont="1" applyBorder="1" applyAlignment="1">
      <alignment horizontal="center" vertical="center"/>
    </xf>
    <xf numFmtId="189" fontId="69" fillId="0" borderId="286" xfId="291" applyNumberFormat="1" applyFont="1" applyFill="1" applyBorder="1" applyAlignment="1" applyProtection="1">
      <alignment horizontal="center" vertical="center"/>
    </xf>
    <xf numFmtId="0" fontId="69" fillId="0" borderId="326" xfId="369" applyFont="1" applyBorder="1" applyAlignment="1">
      <alignment horizontal="center" vertical="center" wrapText="1"/>
    </xf>
    <xf numFmtId="0" fontId="65" fillId="0" borderId="102" xfId="379" applyFont="1" applyBorder="1" applyAlignment="1">
      <alignment horizontal="center" vertical="center"/>
    </xf>
    <xf numFmtId="0" fontId="69" fillId="0" borderId="326" xfId="407" applyFont="1" applyFill="1" applyBorder="1" applyAlignment="1">
      <alignment horizontal="center" vertical="center" wrapText="1"/>
    </xf>
    <xf numFmtId="189" fontId="69" fillId="0" borderId="284" xfId="95" applyFont="1" applyFill="1" applyBorder="1" applyAlignment="1" applyProtection="1">
      <alignment horizontal="center" vertical="center"/>
    </xf>
    <xf numFmtId="181" fontId="6" fillId="0" borderId="1" xfId="32786" applyNumberFormat="1" applyFont="1" applyBorder="1" applyAlignment="1">
      <alignment horizontal="center" vertical="center"/>
    </xf>
    <xf numFmtId="181" fontId="6" fillId="0" borderId="0" xfId="32786" applyNumberFormat="1" applyFont="1" applyAlignment="1">
      <alignment vertical="center"/>
    </xf>
    <xf numFmtId="181" fontId="6" fillId="0" borderId="0" xfId="32786" applyNumberFormat="1" applyFont="1" applyAlignment="1">
      <alignment horizontal="center" vertical="center"/>
    </xf>
    <xf numFmtId="0" fontId="45" fillId="0" borderId="0" xfId="32786" applyFont="1" applyBorder="1" applyAlignment="1">
      <alignment horizontal="center" vertical="center"/>
    </xf>
    <xf numFmtId="0" fontId="45" fillId="0" borderId="136" xfId="32786" applyFont="1" applyBorder="1" applyAlignment="1">
      <alignment horizontal="center" vertical="center" wrapText="1"/>
    </xf>
    <xf numFmtId="190" fontId="69" fillId="0" borderId="75" xfId="291" applyNumberFormat="1" applyFont="1" applyFill="1" applyBorder="1" applyAlignment="1" applyProtection="1">
      <alignment horizontal="center" vertical="center"/>
    </xf>
    <xf numFmtId="0" fontId="6" fillId="0" borderId="0" xfId="32786" applyFont="1" applyBorder="1" applyAlignment="1">
      <alignment horizontal="center" vertical="center"/>
    </xf>
    <xf numFmtId="0" fontId="6" fillId="0" borderId="57" xfId="32786" applyFont="1" applyBorder="1" applyAlignment="1">
      <alignment horizontal="center" vertical="center"/>
    </xf>
    <xf numFmtId="0" fontId="45" fillId="0" borderId="57" xfId="32786" applyFont="1" applyFill="1" applyBorder="1" applyAlignment="1">
      <alignment horizontal="center" vertical="center"/>
    </xf>
    <xf numFmtId="0" fontId="252" fillId="0" borderId="241" xfId="32786" applyFont="1" applyFill="1" applyBorder="1" applyAlignment="1" applyProtection="1">
      <alignment horizontal="center" vertical="center"/>
    </xf>
    <xf numFmtId="256" fontId="73" fillId="0" borderId="125" xfId="369" applyNumberFormat="1" applyFont="1" applyFill="1" applyBorder="1" applyAlignment="1">
      <alignment horizontal="center" vertical="center" wrapText="1"/>
    </xf>
    <xf numFmtId="0" fontId="250" fillId="0" borderId="336" xfId="383" applyFont="1" applyFill="1" applyBorder="1">
      <alignment vertical="center"/>
    </xf>
    <xf numFmtId="0" fontId="250" fillId="0" borderId="338" xfId="383" applyFont="1" applyFill="1" applyBorder="1">
      <alignment vertical="center"/>
    </xf>
    <xf numFmtId="0" fontId="308" fillId="0" borderId="42" xfId="383" applyFont="1" applyFill="1" applyBorder="1" applyAlignment="1">
      <alignment horizontal="center" vertical="center"/>
    </xf>
    <xf numFmtId="0" fontId="308" fillId="0" borderId="0" xfId="383" applyFont="1" applyFill="1" applyBorder="1">
      <alignment vertical="center"/>
    </xf>
    <xf numFmtId="0" fontId="309" fillId="0" borderId="0" xfId="379" applyFont="1" applyAlignment="1">
      <alignment horizontal="center" vertical="center"/>
    </xf>
    <xf numFmtId="0" fontId="308" fillId="0" borderId="0" xfId="379" applyFont="1">
      <alignment vertical="center"/>
    </xf>
    <xf numFmtId="0" fontId="308" fillId="0" borderId="337" xfId="383" applyFont="1" applyFill="1" applyBorder="1">
      <alignment vertical="center"/>
    </xf>
    <xf numFmtId="0" fontId="309" fillId="0" borderId="0" xfId="383" applyFont="1" applyFill="1" applyAlignment="1">
      <alignment horizontal="center" vertical="center"/>
    </xf>
    <xf numFmtId="0" fontId="308" fillId="0" borderId="0" xfId="383" applyFont="1" applyFill="1">
      <alignment vertical="center"/>
    </xf>
    <xf numFmtId="0" fontId="308" fillId="0" borderId="339" xfId="383" applyFont="1" applyFill="1" applyBorder="1">
      <alignment vertical="center"/>
    </xf>
    <xf numFmtId="0" fontId="308" fillId="0" borderId="0" xfId="379" applyFont="1" applyFill="1" applyBorder="1">
      <alignment vertical="center"/>
    </xf>
    <xf numFmtId="0" fontId="308" fillId="0" borderId="0" xfId="379" applyFont="1" applyFill="1">
      <alignment vertical="center"/>
    </xf>
    <xf numFmtId="190" fontId="70" fillId="0" borderId="92" xfId="291" applyNumberFormat="1" applyFont="1" applyFill="1" applyBorder="1" applyAlignment="1" applyProtection="1">
      <alignment horizontal="left" vertical="center"/>
    </xf>
    <xf numFmtId="190" fontId="70" fillId="0" borderId="92" xfId="291" applyNumberFormat="1" applyFont="1" applyFill="1" applyBorder="1" applyAlignment="1" applyProtection="1">
      <alignment horizontal="center" vertical="center"/>
    </xf>
    <xf numFmtId="0" fontId="69" fillId="0" borderId="74" xfId="379" applyFont="1" applyFill="1" applyBorder="1" applyAlignment="1">
      <alignment horizontal="center" vertical="center"/>
    </xf>
    <xf numFmtId="189" fontId="69" fillId="0" borderId="84" xfId="369" applyNumberFormat="1" applyFont="1" applyFill="1" applyBorder="1" applyAlignment="1">
      <alignment horizontal="right" vertical="center"/>
    </xf>
    <xf numFmtId="0" fontId="69" fillId="0" borderId="92" xfId="369" applyFont="1" applyFill="1" applyBorder="1" applyAlignment="1">
      <alignment horizontal="center" vertical="center"/>
    </xf>
    <xf numFmtId="0" fontId="70" fillId="0" borderId="344" xfId="369" applyNumberFormat="1" applyFont="1" applyFill="1" applyBorder="1" applyAlignment="1">
      <alignment horizontal="center" vertical="center"/>
    </xf>
    <xf numFmtId="0" fontId="276" fillId="0" borderId="293" xfId="379" applyFont="1" applyFill="1" applyBorder="1" applyAlignment="1">
      <alignment horizontal="center" vertical="center"/>
    </xf>
    <xf numFmtId="49" fontId="8" fillId="0" borderId="78" xfId="369" applyNumberFormat="1" applyFont="1" applyFill="1" applyBorder="1" applyAlignment="1">
      <alignment horizontal="left" vertical="center"/>
    </xf>
    <xf numFmtId="49" fontId="69" fillId="0" borderId="386" xfId="407" applyNumberFormat="1" applyFont="1" applyFill="1" applyBorder="1" applyAlignment="1">
      <alignment horizontal="left" vertical="center"/>
    </xf>
    <xf numFmtId="49" fontId="69" fillId="0" borderId="353" xfId="407" applyNumberFormat="1" applyFont="1" applyFill="1" applyBorder="1" applyAlignment="1">
      <alignment horizontal="left" vertical="center"/>
    </xf>
    <xf numFmtId="49" fontId="8" fillId="0" borderId="386" xfId="407" applyNumberFormat="1" applyFont="1" applyFill="1" applyBorder="1" applyAlignment="1">
      <alignment horizontal="left" vertical="center"/>
    </xf>
    <xf numFmtId="188" fontId="69" fillId="0" borderId="82" xfId="369" applyNumberFormat="1" applyFont="1" applyFill="1" applyBorder="1" applyAlignment="1">
      <alignment horizontal="center" vertical="center"/>
    </xf>
    <xf numFmtId="0" fontId="69" fillId="0" borderId="287" xfId="369" applyFont="1" applyFill="1" applyBorder="1" applyAlignment="1">
      <alignment horizontal="center" vertical="center" shrinkToFit="1"/>
    </xf>
    <xf numFmtId="0" fontId="69" fillId="0" borderId="287" xfId="369" applyFont="1" applyFill="1" applyBorder="1">
      <alignment vertical="center"/>
    </xf>
    <xf numFmtId="0" fontId="69" fillId="0" borderId="284" xfId="369" applyFont="1" applyFill="1" applyBorder="1">
      <alignment vertical="center"/>
    </xf>
    <xf numFmtId="181" fontId="69" fillId="0" borderId="85" xfId="369" applyNumberFormat="1" applyFont="1" applyFill="1" applyBorder="1" applyAlignment="1">
      <alignment horizontal="right" vertical="center"/>
    </xf>
    <xf numFmtId="0" fontId="69" fillId="0" borderId="86" xfId="369" applyFont="1" applyFill="1" applyBorder="1" applyAlignment="1">
      <alignment horizontal="center" vertical="center"/>
    </xf>
    <xf numFmtId="188" fontId="69" fillId="0" borderId="87" xfId="369" applyNumberFormat="1" applyFont="1" applyFill="1" applyBorder="1">
      <alignment vertical="center"/>
    </xf>
    <xf numFmtId="0" fontId="69" fillId="0" borderId="84" xfId="369" applyFont="1" applyFill="1" applyBorder="1">
      <alignment vertical="center"/>
    </xf>
    <xf numFmtId="0" fontId="69" fillId="0" borderId="81" xfId="369" applyFont="1" applyFill="1" applyBorder="1" applyAlignment="1">
      <alignment horizontal="center" vertical="center"/>
    </xf>
    <xf numFmtId="181" fontId="69" fillId="0" borderId="84" xfId="369" applyNumberFormat="1" applyFont="1" applyFill="1" applyBorder="1" applyAlignment="1">
      <alignment horizontal="right" vertical="center"/>
    </xf>
    <xf numFmtId="188" fontId="69" fillId="0" borderId="84" xfId="369" applyNumberFormat="1" applyFont="1" applyFill="1" applyBorder="1">
      <alignment vertical="center"/>
    </xf>
    <xf numFmtId="0" fontId="69" fillId="0" borderId="90" xfId="369" applyFont="1" applyFill="1" applyBorder="1" applyAlignment="1">
      <alignment horizontal="center" vertical="center"/>
    </xf>
    <xf numFmtId="0" fontId="69" fillId="0" borderId="287" xfId="369" applyFont="1" applyFill="1" applyBorder="1" applyAlignment="1">
      <alignment horizontal="center" vertical="center"/>
    </xf>
    <xf numFmtId="0" fontId="69" fillId="0" borderId="84" xfId="369" applyFont="1" applyFill="1" applyBorder="1" applyAlignment="1">
      <alignment horizontal="right" vertical="center"/>
    </xf>
    <xf numFmtId="189" fontId="69" fillId="0" borderId="84" xfId="95" applyFont="1" applyFill="1" applyBorder="1" applyAlignment="1">
      <alignment horizontal="right" vertical="center"/>
    </xf>
    <xf numFmtId="188" fontId="69" fillId="0" borderId="90" xfId="369" applyNumberFormat="1" applyFont="1" applyFill="1" applyBorder="1" applyAlignment="1">
      <alignment horizontal="center" vertical="center"/>
    </xf>
    <xf numFmtId="0" fontId="69" fillId="0" borderId="91" xfId="369" applyFont="1" applyFill="1" applyBorder="1" applyAlignment="1">
      <alignment horizontal="center" vertical="center"/>
    </xf>
    <xf numFmtId="184" fontId="69" fillId="0" borderId="284" xfId="369" applyNumberFormat="1" applyFont="1" applyFill="1" applyBorder="1" applyAlignment="1">
      <alignment horizontal="right" vertical="center"/>
    </xf>
    <xf numFmtId="0" fontId="69" fillId="0" borderId="0" xfId="369" applyFont="1" applyFill="1" applyBorder="1">
      <alignment vertical="center"/>
    </xf>
    <xf numFmtId="181" fontId="69" fillId="0" borderId="285" xfId="369" applyNumberFormat="1" applyFont="1" applyFill="1" applyBorder="1" applyAlignment="1">
      <alignment horizontal="right" vertical="center"/>
    </xf>
    <xf numFmtId="0" fontId="69" fillId="0" borderId="285" xfId="369" applyFont="1" applyFill="1" applyBorder="1" applyAlignment="1">
      <alignment horizontal="right" vertical="center"/>
    </xf>
    <xf numFmtId="189" fontId="69" fillId="0" borderId="285" xfId="95" applyFont="1" applyFill="1" applyBorder="1" applyAlignment="1">
      <alignment horizontal="right" vertical="center"/>
    </xf>
    <xf numFmtId="188" fontId="69" fillId="0" borderId="93" xfId="369" applyNumberFormat="1" applyFont="1" applyFill="1" applyBorder="1" applyAlignment="1">
      <alignment horizontal="center" vertical="center"/>
    </xf>
    <xf numFmtId="0" fontId="69" fillId="0" borderId="94" xfId="369" applyFont="1" applyFill="1" applyBorder="1" applyAlignment="1">
      <alignment horizontal="center" vertical="center"/>
    </xf>
    <xf numFmtId="0" fontId="69" fillId="0" borderId="96" xfId="369" applyFont="1" applyFill="1" applyBorder="1" applyAlignment="1">
      <alignment vertical="center"/>
    </xf>
    <xf numFmtId="0" fontId="69" fillId="0" borderId="97" xfId="369" applyFont="1" applyFill="1" applyBorder="1" applyAlignment="1">
      <alignment vertical="center"/>
    </xf>
    <xf numFmtId="176" fontId="69" fillId="0" borderId="99" xfId="291" applyNumberFormat="1" applyFont="1" applyFill="1" applyBorder="1" applyAlignment="1" applyProtection="1">
      <alignment horizontal="center" vertical="center"/>
    </xf>
    <xf numFmtId="189" fontId="69" fillId="0" borderId="285" xfId="291" applyFont="1" applyFill="1" applyBorder="1" applyAlignment="1">
      <alignment horizontal="right" vertical="center"/>
    </xf>
    <xf numFmtId="189" fontId="69" fillId="0" borderId="84" xfId="291" applyFont="1" applyFill="1" applyBorder="1" applyAlignment="1">
      <alignment horizontal="right" vertical="center"/>
    </xf>
    <xf numFmtId="41" fontId="225" fillId="0" borderId="5" xfId="282" applyFont="1" applyFill="1" applyBorder="1">
      <alignment vertical="center"/>
    </xf>
    <xf numFmtId="0" fontId="252" fillId="0" borderId="154" xfId="32786" applyFont="1" applyFill="1" applyBorder="1" applyAlignment="1" applyProtection="1">
      <alignment horizontal="center" vertical="center"/>
    </xf>
    <xf numFmtId="248" fontId="263" fillId="0" borderId="5" xfId="289" applyNumberFormat="1" applyFont="1" applyFill="1" applyBorder="1" applyAlignment="1">
      <alignment horizontal="center" vertical="center"/>
    </xf>
    <xf numFmtId="0" fontId="252" fillId="0" borderId="154" xfId="32786" applyFont="1" applyFill="1" applyBorder="1" applyAlignment="1" applyProtection="1">
      <alignment vertical="center"/>
    </xf>
    <xf numFmtId="43" fontId="252" fillId="0" borderId="5" xfId="289" applyNumberFormat="1" applyFont="1" applyFill="1" applyBorder="1" applyAlignment="1">
      <alignment horizontal="center" vertical="center"/>
    </xf>
    <xf numFmtId="43" fontId="252" fillId="0" borderId="58" xfId="289" applyNumberFormat="1" applyFont="1" applyFill="1" applyBorder="1" applyAlignment="1">
      <alignment horizontal="center" vertical="center"/>
    </xf>
    <xf numFmtId="41" fontId="263" fillId="0" borderId="64" xfId="289" applyFont="1" applyFill="1" applyBorder="1" applyAlignment="1">
      <alignment vertical="center"/>
    </xf>
    <xf numFmtId="41" fontId="252" fillId="0" borderId="64" xfId="282" applyNumberFormat="1" applyFont="1" applyFill="1" applyBorder="1" applyAlignment="1">
      <alignment vertical="center"/>
    </xf>
    <xf numFmtId="177" fontId="252" fillId="0" borderId="64" xfId="289" applyNumberFormat="1" applyFont="1" applyFill="1" applyBorder="1" applyAlignment="1">
      <alignment vertical="center"/>
    </xf>
    <xf numFmtId="41" fontId="252" fillId="0" borderId="64" xfId="282" applyFont="1" applyFill="1" applyBorder="1" applyAlignment="1">
      <alignment vertical="center"/>
    </xf>
    <xf numFmtId="177" fontId="252" fillId="0" borderId="68" xfId="289" applyNumberFormat="1" applyFont="1" applyFill="1" applyBorder="1" applyAlignment="1">
      <alignment vertical="center"/>
    </xf>
    <xf numFmtId="0" fontId="252" fillId="0" borderId="102" xfId="32786" applyFont="1" applyFill="1" applyBorder="1" applyAlignment="1" applyProtection="1">
      <alignment horizontal="center" vertical="center"/>
    </xf>
    <xf numFmtId="0" fontId="263" fillId="0" borderId="102" xfId="32786" applyFont="1" applyFill="1" applyBorder="1" applyAlignment="1">
      <alignment horizontal="center" vertical="center"/>
    </xf>
    <xf numFmtId="248" fontId="263" fillId="0" borderId="102" xfId="289" applyNumberFormat="1" applyFont="1" applyFill="1" applyBorder="1" applyAlignment="1">
      <alignment horizontal="center" vertical="center"/>
    </xf>
    <xf numFmtId="250" fontId="263" fillId="0" borderId="5" xfId="384" applyNumberFormat="1" applyFont="1" applyFill="1" applyBorder="1" applyAlignment="1">
      <alignment horizontal="center" vertical="center"/>
    </xf>
    <xf numFmtId="41" fontId="252" fillId="0" borderId="5" xfId="282" applyNumberFormat="1" applyFont="1" applyFill="1" applyBorder="1" applyAlignment="1">
      <alignment vertical="center"/>
    </xf>
    <xf numFmtId="0" fontId="253" fillId="0" borderId="5" xfId="384" applyFont="1" applyFill="1" applyBorder="1" applyAlignment="1">
      <alignment horizontal="center" vertical="center"/>
    </xf>
    <xf numFmtId="0" fontId="273" fillId="0" borderId="5" xfId="384" applyFont="1" applyFill="1" applyBorder="1" applyAlignment="1">
      <alignment horizontal="center" vertical="center"/>
    </xf>
    <xf numFmtId="41" fontId="252" fillId="0" borderId="64" xfId="289" applyFont="1" applyFill="1" applyBorder="1" applyAlignment="1">
      <alignment vertical="center"/>
    </xf>
    <xf numFmtId="253" fontId="252" fillId="0" borderId="64" xfId="289" applyNumberFormat="1" applyFont="1" applyFill="1" applyBorder="1" applyAlignment="1">
      <alignment vertical="center"/>
    </xf>
    <xf numFmtId="0" fontId="0" fillId="0" borderId="0" xfId="384" applyFont="1" applyFill="1"/>
    <xf numFmtId="0" fontId="105" fillId="0" borderId="0" xfId="384" applyFont="1" applyFill="1"/>
    <xf numFmtId="0" fontId="6" fillId="0" borderId="0" xfId="32786" applyFont="1" applyFill="1" applyAlignment="1">
      <alignment horizontal="center" vertical="center"/>
    </xf>
    <xf numFmtId="0" fontId="262" fillId="0" borderId="57" xfId="32786" applyFont="1" applyFill="1" applyBorder="1" applyAlignment="1">
      <alignment horizontal="center" vertical="center"/>
    </xf>
    <xf numFmtId="0" fontId="6" fillId="0" borderId="0" xfId="32786" applyFont="1" applyFill="1" applyAlignment="1">
      <alignment vertical="center"/>
    </xf>
    <xf numFmtId="0" fontId="6" fillId="0" borderId="0" xfId="32786" applyFont="1" applyFill="1" applyBorder="1" applyAlignment="1">
      <alignment vertical="center"/>
    </xf>
    <xf numFmtId="0" fontId="262" fillId="0" borderId="62" xfId="32786" applyFont="1" applyFill="1" applyBorder="1" applyAlignment="1">
      <alignment horizontal="center" vertical="center"/>
    </xf>
    <xf numFmtId="0" fontId="45" fillId="0" borderId="62" xfId="32786" applyFont="1" applyFill="1" applyBorder="1" applyAlignment="1">
      <alignment horizontal="center" vertical="center"/>
    </xf>
    <xf numFmtId="0" fontId="45" fillId="0" borderId="5" xfId="32786" applyFont="1" applyFill="1" applyBorder="1" applyAlignment="1">
      <alignment vertical="center"/>
    </xf>
    <xf numFmtId="0" fontId="45" fillId="0" borderId="134" xfId="32786" applyFont="1" applyFill="1" applyBorder="1" applyAlignment="1">
      <alignment vertical="center"/>
    </xf>
    <xf numFmtId="0" fontId="255" fillId="0" borderId="5" xfId="32786" applyFont="1" applyFill="1" applyBorder="1" applyAlignment="1">
      <alignment vertical="center"/>
    </xf>
    <xf numFmtId="0" fontId="45" fillId="0" borderId="64" xfId="32786" applyFont="1" applyFill="1" applyBorder="1" applyAlignment="1">
      <alignment vertical="center"/>
    </xf>
    <xf numFmtId="0" fontId="262" fillId="0" borderId="136" xfId="32786" applyFont="1" applyFill="1" applyBorder="1" applyAlignment="1">
      <alignment horizontal="center" vertical="center" wrapText="1"/>
    </xf>
    <xf numFmtId="0" fontId="262" fillId="0" borderId="217" xfId="32786" applyFont="1" applyFill="1" applyBorder="1" applyAlignment="1">
      <alignment horizontal="center" vertical="center"/>
    </xf>
    <xf numFmtId="0" fontId="45" fillId="0" borderId="217" xfId="32786" applyFont="1" applyFill="1" applyBorder="1" applyAlignment="1">
      <alignment horizontal="center" vertical="center"/>
    </xf>
    <xf numFmtId="41" fontId="262" fillId="0" borderId="274" xfId="282" applyFont="1" applyFill="1" applyBorder="1" applyAlignment="1">
      <alignment vertical="center"/>
    </xf>
    <xf numFmtId="43" fontId="252" fillId="0" borderId="56" xfId="289" applyNumberFormat="1" applyFont="1" applyFill="1" applyBorder="1" applyAlignment="1">
      <alignment horizontal="center" vertical="center"/>
    </xf>
    <xf numFmtId="177" fontId="252" fillId="0" borderId="56" xfId="289" applyNumberFormat="1" applyFont="1" applyFill="1" applyBorder="1" applyAlignment="1">
      <alignment vertical="center"/>
    </xf>
    <xf numFmtId="41" fontId="252" fillId="0" borderId="56" xfId="289" applyNumberFormat="1" applyFont="1" applyFill="1" applyBorder="1" applyAlignment="1">
      <alignment vertical="center"/>
    </xf>
    <xf numFmtId="253" fontId="252" fillId="0" borderId="56" xfId="289" applyNumberFormat="1" applyFont="1" applyFill="1" applyBorder="1" applyAlignment="1">
      <alignment vertical="center"/>
    </xf>
    <xf numFmtId="43" fontId="252" fillId="0" borderId="58" xfId="289" applyNumberFormat="1" applyFont="1" applyFill="1" applyBorder="1" applyAlignment="1">
      <alignment vertical="center"/>
    </xf>
    <xf numFmtId="250" fontId="252" fillId="0" borderId="5" xfId="384" applyNumberFormat="1" applyFont="1" applyFill="1" applyBorder="1" applyAlignment="1">
      <alignment horizontal="center" vertical="center"/>
    </xf>
    <xf numFmtId="41" fontId="263" fillId="0" borderId="65" xfId="289" applyNumberFormat="1" applyFont="1" applyFill="1" applyBorder="1" applyAlignment="1">
      <alignment vertical="center"/>
    </xf>
    <xf numFmtId="253" fontId="263" fillId="0" borderId="65" xfId="289" applyNumberFormat="1" applyFont="1" applyFill="1" applyBorder="1" applyAlignment="1">
      <alignment vertical="center"/>
    </xf>
    <xf numFmtId="177" fontId="263" fillId="0" borderId="68" xfId="289" applyNumberFormat="1" applyFont="1" applyFill="1" applyBorder="1" applyAlignment="1">
      <alignment vertical="center"/>
    </xf>
    <xf numFmtId="188" fontId="105" fillId="0" borderId="5" xfId="32786" applyNumberFormat="1" applyFont="1" applyFill="1" applyBorder="1" applyAlignment="1">
      <alignment horizontal="center" vertical="center"/>
    </xf>
    <xf numFmtId="0" fontId="105" fillId="0" borderId="5" xfId="32786" applyFont="1" applyBorder="1" applyAlignment="1">
      <alignment horizontal="center" vertical="center"/>
    </xf>
    <xf numFmtId="188" fontId="105" fillId="0" borderId="5" xfId="32786" applyNumberFormat="1" applyFont="1" applyBorder="1" applyAlignment="1">
      <alignment horizontal="center" vertical="center"/>
    </xf>
    <xf numFmtId="179" fontId="6" fillId="0" borderId="0" xfId="408" applyNumberFormat="1" applyFont="1" applyFill="1" applyBorder="1">
      <alignment vertical="center"/>
    </xf>
    <xf numFmtId="0" fontId="0" fillId="0" borderId="57" xfId="408" applyFont="1" applyBorder="1" applyAlignment="1">
      <alignment horizontal="center" vertical="center"/>
    </xf>
    <xf numFmtId="0" fontId="0" fillId="0" borderId="57" xfId="408" applyFont="1" applyBorder="1" applyAlignment="1">
      <alignment horizontal="center" vertical="center" wrapText="1"/>
    </xf>
    <xf numFmtId="0" fontId="0" fillId="0" borderId="444" xfId="0" applyNumberFormat="1" applyFont="1" applyBorder="1" applyAlignment="1">
      <alignment horizontal="center" vertical="center"/>
    </xf>
    <xf numFmtId="0" fontId="250" fillId="0" borderId="445" xfId="408" applyFont="1" applyFill="1" applyBorder="1" applyAlignment="1">
      <alignment horizontal="left" vertical="center"/>
    </xf>
    <xf numFmtId="0" fontId="104" fillId="0" borderId="446" xfId="0" applyNumberFormat="1" applyFont="1" applyBorder="1" applyAlignment="1">
      <alignment horizontal="center" vertical="center"/>
    </xf>
    <xf numFmtId="0" fontId="235" fillId="0" borderId="0" xfId="0" applyFont="1" applyBorder="1" applyAlignment="1">
      <alignment horizontal="center" vertical="center"/>
    </xf>
    <xf numFmtId="0" fontId="234" fillId="0" borderId="0" xfId="0" applyFont="1" applyBorder="1">
      <alignment vertical="center"/>
    </xf>
    <xf numFmtId="2" fontId="234" fillId="0" borderId="0" xfId="0" applyNumberFormat="1" applyFont="1" applyBorder="1">
      <alignment vertical="center"/>
    </xf>
    <xf numFmtId="177" fontId="235" fillId="0" borderId="5" xfId="282" applyNumberFormat="1" applyFont="1" applyBorder="1" applyAlignment="1">
      <alignment vertical="center"/>
    </xf>
    <xf numFmtId="0" fontId="262" fillId="0" borderId="0" xfId="32786" applyFont="1" applyBorder="1" applyAlignment="1">
      <alignment horizontal="center" vertical="center"/>
    </xf>
    <xf numFmtId="0" fontId="275" fillId="0" borderId="0" xfId="32786" applyFont="1" applyBorder="1" applyAlignment="1">
      <alignment horizontal="center" vertical="center"/>
    </xf>
    <xf numFmtId="0" fontId="69" fillId="0" borderId="286" xfId="407" applyFont="1" applyFill="1" applyBorder="1" applyAlignment="1">
      <alignment horizontal="center" vertical="center"/>
    </xf>
    <xf numFmtId="189" fontId="69" fillId="0" borderId="87" xfId="95" applyNumberFormat="1" applyFont="1" applyFill="1" applyBorder="1" applyAlignment="1" applyProtection="1">
      <alignment horizontal="center" vertical="center"/>
    </xf>
    <xf numFmtId="189" fontId="69" fillId="0" borderId="286" xfId="95" applyNumberFormat="1" applyFont="1" applyFill="1" applyBorder="1" applyAlignment="1" applyProtection="1">
      <alignment horizontal="center" vertical="center"/>
    </xf>
    <xf numFmtId="189" fontId="69" fillId="0" borderId="286" xfId="369" applyNumberFormat="1" applyFont="1" applyFill="1" applyBorder="1" applyAlignment="1">
      <alignment horizontal="center" vertical="center" shrinkToFit="1"/>
    </xf>
    <xf numFmtId="190" fontId="69" fillId="0" borderId="284" xfId="95" applyNumberFormat="1" applyFont="1" applyFill="1" applyBorder="1" applyAlignment="1" applyProtection="1">
      <alignment horizontal="left" vertical="center"/>
    </xf>
    <xf numFmtId="189" fontId="69" fillId="0" borderId="270" xfId="95" applyNumberFormat="1" applyFont="1" applyFill="1" applyBorder="1" applyAlignment="1" applyProtection="1">
      <alignment horizontal="center" vertical="center"/>
    </xf>
    <xf numFmtId="0" fontId="262" fillId="0" borderId="0" xfId="32786" applyFont="1" applyBorder="1" applyAlignment="1">
      <alignment vertical="center"/>
    </xf>
    <xf numFmtId="0" fontId="262" fillId="0" borderId="0" xfId="32786" applyFont="1" applyAlignment="1">
      <alignment vertical="center"/>
    </xf>
    <xf numFmtId="188" fontId="105" fillId="0" borderId="227" xfId="32786" applyNumberFormat="1" applyFont="1" applyBorder="1" applyAlignment="1">
      <alignment horizontal="center" vertical="center"/>
    </xf>
    <xf numFmtId="249" fontId="262" fillId="0" borderId="297" xfId="289" applyNumberFormat="1" applyFont="1" applyFill="1" applyBorder="1" applyAlignment="1">
      <alignment horizontal="center" vertical="center"/>
    </xf>
    <xf numFmtId="2" fontId="6" fillId="0" borderId="0" xfId="32786" applyNumberFormat="1" applyFont="1" applyAlignment="1">
      <alignment vertical="center"/>
    </xf>
    <xf numFmtId="0" fontId="105" fillId="0" borderId="227" xfId="32786" applyFont="1" applyBorder="1" applyAlignment="1">
      <alignment horizontal="center" vertical="center"/>
    </xf>
    <xf numFmtId="0" fontId="277" fillId="0" borderId="5" xfId="32786" applyFont="1" applyBorder="1" applyAlignment="1">
      <alignment horizontal="center" vertical="center"/>
    </xf>
    <xf numFmtId="0" fontId="277" fillId="0" borderId="0" xfId="32786" applyFont="1" applyBorder="1" applyAlignment="1">
      <alignment horizontal="center" vertical="center"/>
    </xf>
    <xf numFmtId="0" fontId="277" fillId="0" borderId="0" xfId="32786" applyFont="1" applyBorder="1" applyAlignment="1">
      <alignment vertical="center"/>
    </xf>
    <xf numFmtId="189" fontId="265" fillId="0" borderId="84" xfId="291" applyFont="1" applyBorder="1" applyAlignment="1">
      <alignment horizontal="right" vertical="center"/>
    </xf>
    <xf numFmtId="189" fontId="265" fillId="0" borderId="345" xfId="291" applyFont="1" applyBorder="1" applyAlignment="1">
      <alignment horizontal="right" vertical="center"/>
    </xf>
    <xf numFmtId="0" fontId="275" fillId="0" borderId="224" xfId="384" applyFont="1" applyBorder="1"/>
    <xf numFmtId="0" fontId="250" fillId="0" borderId="225" xfId="384" applyFont="1" applyBorder="1"/>
    <xf numFmtId="0" fontId="275" fillId="0" borderId="224" xfId="32786" applyFont="1" applyBorder="1" applyAlignment="1">
      <alignment vertical="center"/>
    </xf>
    <xf numFmtId="188" fontId="105" fillId="0" borderId="447" xfId="32786" applyNumberFormat="1" applyFont="1" applyFill="1" applyBorder="1" applyAlignment="1">
      <alignment horizontal="center" vertical="center"/>
    </xf>
    <xf numFmtId="0" fontId="250" fillId="0" borderId="0" xfId="32786" applyFont="1" applyBorder="1" applyAlignment="1">
      <alignment vertical="center"/>
    </xf>
    <xf numFmtId="0" fontId="105" fillId="0" borderId="447" xfId="32786" applyFont="1" applyBorder="1" applyAlignment="1">
      <alignment horizontal="center" vertical="center"/>
    </xf>
    <xf numFmtId="0" fontId="277" fillId="0" borderId="224" xfId="32786" applyFont="1" applyBorder="1" applyAlignment="1">
      <alignment vertical="center"/>
    </xf>
    <xf numFmtId="0" fontId="275" fillId="0" borderId="225" xfId="32786" applyFont="1" applyBorder="1" applyAlignment="1">
      <alignment vertical="center"/>
    </xf>
    <xf numFmtId="0" fontId="277" fillId="0" borderId="154" xfId="32786" applyFont="1" applyBorder="1" applyAlignment="1">
      <alignment horizontal="center" vertical="center"/>
    </xf>
    <xf numFmtId="0" fontId="6" fillId="0" borderId="225" xfId="32786" applyFont="1" applyBorder="1" applyAlignment="1">
      <alignment vertical="center"/>
    </xf>
    <xf numFmtId="0" fontId="277" fillId="0" borderId="136" xfId="32786" applyFont="1" applyBorder="1" applyAlignment="1">
      <alignment horizontal="center" vertical="center"/>
    </xf>
    <xf numFmtId="0" fontId="277" fillId="0" borderId="64" xfId="32786" applyFont="1" applyBorder="1" applyAlignment="1">
      <alignment vertical="center"/>
    </xf>
    <xf numFmtId="0" fontId="277" fillId="0" borderId="221" xfId="32786" applyFont="1" applyBorder="1" applyAlignment="1">
      <alignment vertical="center"/>
    </xf>
    <xf numFmtId="0" fontId="277" fillId="0" borderId="67" xfId="32786" applyFont="1" applyBorder="1" applyAlignment="1">
      <alignment vertical="center"/>
    </xf>
    <xf numFmtId="0" fontId="6" fillId="0" borderId="221" xfId="32786" applyFont="1" applyBorder="1" applyAlignment="1">
      <alignment vertical="center"/>
    </xf>
    <xf numFmtId="0" fontId="6" fillId="0" borderId="227" xfId="32786" applyFont="1" applyBorder="1" applyAlignment="1">
      <alignment vertical="center"/>
    </xf>
    <xf numFmtId="43" fontId="310" fillId="0" borderId="119" xfId="369" applyNumberFormat="1" applyFont="1" applyFill="1" applyBorder="1" applyAlignment="1">
      <alignment horizontal="center" vertical="center" wrapText="1"/>
    </xf>
    <xf numFmtId="43" fontId="310" fillId="0" borderId="120" xfId="369" applyNumberFormat="1" applyFont="1" applyFill="1" applyBorder="1" applyAlignment="1">
      <alignment horizontal="center" vertical="center" wrapText="1"/>
    </xf>
    <xf numFmtId="190" fontId="310" fillId="0" borderId="120" xfId="369" applyNumberFormat="1" applyFont="1" applyFill="1" applyBorder="1" applyAlignment="1">
      <alignment horizontal="center" vertical="center" wrapText="1"/>
    </xf>
    <xf numFmtId="43" fontId="310" fillId="0" borderId="123" xfId="369" applyNumberFormat="1" applyFont="1" applyFill="1" applyBorder="1" applyAlignment="1">
      <alignment horizontal="center" vertical="center" wrapText="1"/>
    </xf>
    <xf numFmtId="0" fontId="310" fillId="0" borderId="124" xfId="369" applyFont="1" applyFill="1" applyBorder="1" applyAlignment="1">
      <alignment horizontal="center" vertical="center" wrapText="1"/>
    </xf>
    <xf numFmtId="0" fontId="310" fillId="0" borderId="125" xfId="369" applyFont="1" applyFill="1" applyBorder="1" applyAlignment="1">
      <alignment horizontal="center" vertical="center" wrapText="1"/>
    </xf>
    <xf numFmtId="0" fontId="310" fillId="0" borderId="11" xfId="369" applyFont="1" applyFill="1" applyBorder="1" applyAlignment="1">
      <alignment horizontal="center" vertical="center" wrapText="1"/>
    </xf>
    <xf numFmtId="2" fontId="310" fillId="0" borderId="11" xfId="369" applyNumberFormat="1" applyFont="1" applyFill="1" applyBorder="1" applyAlignment="1">
      <alignment horizontal="right" vertical="center" wrapText="1"/>
    </xf>
    <xf numFmtId="0" fontId="261" fillId="68" borderId="0" xfId="32786" applyFont="1" applyFill="1" applyBorder="1" applyAlignment="1">
      <alignment vertical="center"/>
    </xf>
    <xf numFmtId="0" fontId="311" fillId="0" borderId="367" xfId="0" applyFont="1" applyBorder="1" applyAlignment="1">
      <alignment horizontal="center" vertical="center" wrapText="1"/>
    </xf>
    <xf numFmtId="0" fontId="291" fillId="0" borderId="367" xfId="0" applyFont="1" applyBorder="1" applyAlignment="1">
      <alignment horizontal="center" vertical="center" wrapText="1"/>
    </xf>
    <xf numFmtId="0" fontId="292" fillId="0" borderId="0" xfId="32786" applyFont="1" applyAlignment="1">
      <alignment vertical="center"/>
    </xf>
    <xf numFmtId="0" fontId="312" fillId="0" borderId="367" xfId="32786" applyFont="1" applyBorder="1" applyAlignment="1">
      <alignment horizontal="center" vertical="center"/>
    </xf>
    <xf numFmtId="43" fontId="311" fillId="0" borderId="371" xfId="0" applyNumberFormat="1" applyFont="1" applyBorder="1" applyAlignment="1">
      <alignment horizontal="center" vertical="center" wrapText="1"/>
    </xf>
    <xf numFmtId="184" fontId="7" fillId="0" borderId="71" xfId="0" applyNumberFormat="1" applyFont="1" applyFill="1" applyBorder="1" applyAlignment="1">
      <alignment horizontal="center" vertical="center" wrapText="1"/>
    </xf>
    <xf numFmtId="49" fontId="69" fillId="0" borderId="78" xfId="369" applyNumberFormat="1" applyFont="1" applyFill="1" applyBorder="1" applyAlignment="1">
      <alignment horizontal="left" vertical="center"/>
    </xf>
    <xf numFmtId="49" fontId="266" fillId="0" borderId="284" xfId="369" applyNumberFormat="1" applyFont="1" applyFill="1" applyBorder="1" applyAlignment="1">
      <alignment horizontal="left" vertical="center" shrinkToFit="1"/>
    </xf>
    <xf numFmtId="0" fontId="69" fillId="0" borderId="284" xfId="369" applyFont="1" applyFill="1" applyBorder="1" applyAlignment="1">
      <alignment horizontal="center" vertical="center" wrapText="1"/>
    </xf>
    <xf numFmtId="0" fontId="70" fillId="0" borderId="225" xfId="369" applyFont="1" applyFill="1" applyBorder="1">
      <alignment vertical="center"/>
    </xf>
    <xf numFmtId="0" fontId="69" fillId="0" borderId="285" xfId="369" applyFont="1" applyFill="1" applyBorder="1">
      <alignment vertical="center"/>
    </xf>
    <xf numFmtId="189" fontId="69" fillId="0" borderId="84" xfId="95" applyFont="1" applyFill="1" applyBorder="1" applyAlignment="1">
      <alignment horizontal="right" vertical="center" shrinkToFit="1"/>
    </xf>
    <xf numFmtId="0" fontId="69" fillId="0" borderId="86" xfId="369" applyFont="1" applyFill="1" applyBorder="1">
      <alignment vertical="center"/>
    </xf>
    <xf numFmtId="0" fontId="70" fillId="0" borderId="88" xfId="369" applyNumberFormat="1" applyFont="1" applyFill="1" applyBorder="1" applyAlignment="1">
      <alignment horizontal="center" vertical="center"/>
    </xf>
    <xf numFmtId="188" fontId="69" fillId="0" borderId="88" xfId="369" applyNumberFormat="1" applyFont="1" applyFill="1" applyBorder="1" applyAlignment="1">
      <alignment horizontal="center" vertical="center"/>
    </xf>
    <xf numFmtId="0" fontId="70" fillId="0" borderId="250" xfId="369" applyFont="1" applyFill="1" applyBorder="1">
      <alignment vertical="center"/>
    </xf>
    <xf numFmtId="0" fontId="75" fillId="0" borderId="284" xfId="369" applyFont="1" applyFill="1" applyBorder="1" applyAlignment="1">
      <alignment horizontal="center" vertical="center"/>
    </xf>
    <xf numFmtId="0" fontId="69" fillId="0" borderId="286" xfId="369" applyFont="1" applyFill="1" applyBorder="1">
      <alignment vertical="center"/>
    </xf>
    <xf numFmtId="49" fontId="69" fillId="0" borderId="285" xfId="369" applyNumberFormat="1" applyFont="1" applyFill="1" applyBorder="1" applyAlignment="1">
      <alignment horizontal="left" vertical="center"/>
    </xf>
    <xf numFmtId="0" fontId="69" fillId="0" borderId="316" xfId="369" applyFont="1" applyFill="1" applyBorder="1">
      <alignment vertical="center"/>
    </xf>
    <xf numFmtId="49" fontId="69" fillId="0" borderId="284" xfId="407" applyNumberFormat="1" applyFont="1" applyFill="1" applyBorder="1" applyAlignment="1">
      <alignment horizontal="left" vertical="center"/>
    </xf>
    <xf numFmtId="0" fontId="69" fillId="0" borderId="334" xfId="369" applyFont="1" applyFill="1" applyBorder="1" applyAlignment="1">
      <alignment horizontal="center" vertical="center"/>
    </xf>
    <xf numFmtId="0" fontId="69" fillId="0" borderId="334" xfId="369" applyFont="1" applyFill="1" applyBorder="1" applyAlignment="1">
      <alignment vertical="center"/>
    </xf>
    <xf numFmtId="0" fontId="69" fillId="0" borderId="268" xfId="407" applyFont="1" applyFill="1" applyBorder="1" applyAlignment="1">
      <alignment horizontal="center" vertical="center" wrapText="1"/>
    </xf>
    <xf numFmtId="49" fontId="69" fillId="0" borderId="81" xfId="407" applyNumberFormat="1" applyFont="1" applyFill="1" applyBorder="1">
      <alignment vertical="center"/>
    </xf>
    <xf numFmtId="0" fontId="69" fillId="0" borderId="78" xfId="407" applyNumberFormat="1" applyFont="1" applyFill="1" applyBorder="1" applyAlignment="1">
      <alignment horizontal="center" vertical="center"/>
    </xf>
    <xf numFmtId="0" fontId="69" fillId="0" borderId="78" xfId="407" applyNumberFormat="1" applyFont="1" applyFill="1" applyBorder="1">
      <alignment vertical="center"/>
    </xf>
    <xf numFmtId="43" fontId="265" fillId="0" borderId="284" xfId="407" applyNumberFormat="1" applyFont="1" applyFill="1" applyBorder="1">
      <alignment vertical="center"/>
    </xf>
    <xf numFmtId="49" fontId="69" fillId="0" borderId="86" xfId="407" applyNumberFormat="1" applyFont="1" applyFill="1" applyBorder="1">
      <alignment vertical="center"/>
    </xf>
    <xf numFmtId="0" fontId="69" fillId="0" borderId="84" xfId="407" applyFont="1" applyFill="1" applyBorder="1">
      <alignment vertical="center"/>
    </xf>
    <xf numFmtId="188" fontId="69" fillId="0" borderId="84" xfId="407" applyNumberFormat="1" applyFont="1" applyFill="1" applyBorder="1">
      <alignment vertical="center"/>
    </xf>
    <xf numFmtId="0" fontId="69" fillId="0" borderId="86" xfId="407" applyFont="1" applyFill="1" applyBorder="1">
      <alignment vertical="center"/>
    </xf>
    <xf numFmtId="49" fontId="69" fillId="0" borderId="91" xfId="407" applyNumberFormat="1" applyFont="1" applyFill="1" applyBorder="1">
      <alignment vertical="center"/>
    </xf>
    <xf numFmtId="49" fontId="69" fillId="0" borderId="88" xfId="407" applyNumberFormat="1" applyFont="1" applyFill="1" applyBorder="1">
      <alignment vertical="center"/>
    </xf>
    <xf numFmtId="0" fontId="69" fillId="0" borderId="88" xfId="407" applyFont="1" applyFill="1" applyBorder="1" applyAlignment="1">
      <alignment horizontal="center" vertical="center"/>
    </xf>
    <xf numFmtId="0" fontId="69" fillId="0" borderId="88" xfId="407" applyFont="1" applyFill="1" applyBorder="1">
      <alignment vertical="center"/>
    </xf>
    <xf numFmtId="0" fontId="69" fillId="0" borderId="91" xfId="407" applyFont="1" applyFill="1" applyBorder="1">
      <alignment vertical="center"/>
    </xf>
    <xf numFmtId="49" fontId="69" fillId="0" borderId="285" xfId="407" applyNumberFormat="1" applyFont="1" applyFill="1" applyBorder="1">
      <alignment vertical="center"/>
    </xf>
    <xf numFmtId="0" fontId="69" fillId="0" borderId="285" xfId="407" applyFont="1" applyFill="1" applyBorder="1" applyAlignment="1">
      <alignment horizontal="center" vertical="center"/>
    </xf>
    <xf numFmtId="0" fontId="69" fillId="0" borderId="285" xfId="407" applyFont="1" applyFill="1" applyBorder="1">
      <alignment vertical="center"/>
    </xf>
    <xf numFmtId="0" fontId="65" fillId="0" borderId="249" xfId="379" applyFont="1" applyFill="1" applyBorder="1">
      <alignment vertical="center"/>
    </xf>
    <xf numFmtId="0" fontId="276" fillId="0" borderId="5" xfId="383" applyFont="1" applyFill="1" applyBorder="1" applyAlignment="1">
      <alignment horizontal="center" vertical="center" wrapText="1"/>
    </xf>
    <xf numFmtId="0" fontId="65" fillId="0" borderId="32" xfId="383" applyFont="1" applyFill="1" applyBorder="1">
      <alignment vertical="center"/>
    </xf>
    <xf numFmtId="0" fontId="0" fillId="0" borderId="5" xfId="0" applyBorder="1" applyAlignment="1">
      <alignment horizontal="center" vertical="center"/>
    </xf>
    <xf numFmtId="185" fontId="0" fillId="0" borderId="5" xfId="0" applyNumberFormat="1" applyBorder="1" applyAlignment="1">
      <alignment horizontal="center" vertical="center"/>
    </xf>
    <xf numFmtId="0" fontId="0" fillId="0" borderId="414" xfId="0" applyBorder="1" applyAlignment="1">
      <alignment horizontal="center" vertical="center"/>
    </xf>
    <xf numFmtId="248" fontId="252" fillId="0" borderId="5" xfId="289" applyNumberFormat="1" applyFont="1" applyFill="1" applyBorder="1" applyAlignment="1">
      <alignment horizontal="center" vertical="center"/>
    </xf>
    <xf numFmtId="0" fontId="252" fillId="0" borderId="5" xfId="32786" applyFont="1" applyFill="1" applyBorder="1" applyAlignment="1">
      <alignment horizontal="center" vertical="center"/>
    </xf>
    <xf numFmtId="41" fontId="45" fillId="0" borderId="0" xfId="32786" applyNumberFormat="1" applyFont="1" applyAlignment="1">
      <alignment vertical="center"/>
    </xf>
    <xf numFmtId="41" fontId="252" fillId="0" borderId="0" xfId="289" applyNumberFormat="1" applyFont="1" applyFill="1" applyBorder="1" applyAlignment="1">
      <alignment vertical="center"/>
    </xf>
    <xf numFmtId="41" fontId="263" fillId="0" borderId="56" xfId="289" applyNumberFormat="1" applyFont="1" applyFill="1" applyBorder="1" applyAlignment="1">
      <alignment vertical="center"/>
    </xf>
    <xf numFmtId="253" fontId="263" fillId="0" borderId="56" xfId="289" applyNumberFormat="1" applyFont="1" applyFill="1" applyBorder="1" applyAlignment="1">
      <alignment vertical="center"/>
    </xf>
    <xf numFmtId="43" fontId="263" fillId="0" borderId="58" xfId="289" applyNumberFormat="1" applyFont="1" applyFill="1" applyBorder="1" applyAlignment="1">
      <alignment vertical="center"/>
    </xf>
    <xf numFmtId="177" fontId="263" fillId="0" borderId="56" xfId="289" applyNumberFormat="1" applyFont="1" applyFill="1" applyBorder="1" applyAlignment="1">
      <alignment vertical="center"/>
    </xf>
    <xf numFmtId="253" fontId="263" fillId="68" borderId="56" xfId="289" applyNumberFormat="1" applyFont="1" applyFill="1" applyBorder="1" applyAlignment="1">
      <alignment vertical="center"/>
    </xf>
    <xf numFmtId="177" fontId="263" fillId="0" borderId="58" xfId="289" applyNumberFormat="1" applyFont="1" applyFill="1" applyBorder="1" applyAlignment="1">
      <alignment vertical="center"/>
    </xf>
    <xf numFmtId="0" fontId="262" fillId="0" borderId="0" xfId="32786" applyFont="1" applyFill="1" applyBorder="1" applyAlignment="1">
      <alignment horizontal="center" vertical="center"/>
    </xf>
    <xf numFmtId="0" fontId="45" fillId="0" borderId="229" xfId="32786" applyFont="1" applyBorder="1" applyAlignment="1">
      <alignment horizontal="center" vertical="center"/>
    </xf>
    <xf numFmtId="0" fontId="256" fillId="0" borderId="0" xfId="0" applyFont="1" applyFill="1" applyAlignment="1">
      <alignment horizontal="center" vertical="center"/>
    </xf>
    <xf numFmtId="0" fontId="256" fillId="0" borderId="0" xfId="0" applyFont="1" applyFill="1" applyAlignment="1">
      <alignment vertical="center"/>
    </xf>
    <xf numFmtId="0" fontId="257" fillId="0" borderId="0" xfId="0" applyFont="1" applyFill="1" applyAlignment="1">
      <alignment vertical="center"/>
    </xf>
    <xf numFmtId="0" fontId="0" fillId="0" borderId="0" xfId="0" applyFill="1">
      <alignment vertical="center"/>
    </xf>
    <xf numFmtId="0" fontId="0" fillId="0" borderId="276" xfId="0" applyFill="1" applyBorder="1" applyAlignment="1">
      <alignment horizontal="center" vertical="center"/>
    </xf>
    <xf numFmtId="0" fontId="258" fillId="0" borderId="154" xfId="0" applyFont="1" applyFill="1" applyBorder="1" applyAlignment="1">
      <alignment horizontal="center" vertical="center"/>
    </xf>
    <xf numFmtId="0" fontId="259" fillId="0" borderId="154" xfId="32787" applyNumberFormat="1" applyFont="1" applyFill="1" applyBorder="1" applyAlignment="1">
      <alignment horizontal="center" vertical="center"/>
    </xf>
    <xf numFmtId="0" fontId="0" fillId="0" borderId="0" xfId="0" applyFill="1" applyAlignment="1">
      <alignment horizontal="center" vertical="center"/>
    </xf>
    <xf numFmtId="0" fontId="258" fillId="0" borderId="277" xfId="32787" applyNumberFormat="1" applyFont="1" applyFill="1" applyBorder="1" applyAlignment="1">
      <alignment horizontal="right" vertical="center"/>
    </xf>
    <xf numFmtId="0" fontId="0" fillId="0" borderId="277" xfId="0" applyFill="1" applyBorder="1">
      <alignment vertical="center"/>
    </xf>
    <xf numFmtId="0" fontId="0" fillId="0" borderId="278" xfId="0" applyFill="1" applyBorder="1">
      <alignment vertical="center"/>
    </xf>
    <xf numFmtId="0" fontId="259" fillId="0" borderId="0" xfId="0" applyFont="1" applyFill="1" applyBorder="1">
      <alignment vertical="center"/>
    </xf>
    <xf numFmtId="250" fontId="259" fillId="0" borderId="0" xfId="0" applyNumberFormat="1" applyFont="1" applyFill="1" applyBorder="1">
      <alignment vertical="center"/>
    </xf>
    <xf numFmtId="250" fontId="259" fillId="0" borderId="225" xfId="0" applyNumberFormat="1" applyFont="1" applyFill="1" applyBorder="1">
      <alignment vertical="center"/>
    </xf>
    <xf numFmtId="0" fontId="259" fillId="0" borderId="225" xfId="0" applyFont="1" applyFill="1" applyBorder="1">
      <alignment vertical="center"/>
    </xf>
    <xf numFmtId="0" fontId="260" fillId="0" borderId="136" xfId="32787" applyNumberFormat="1" applyFont="1" applyFill="1" applyBorder="1" applyAlignment="1">
      <alignment horizontal="center" vertical="center"/>
    </xf>
    <xf numFmtId="250" fontId="259" fillId="0" borderId="221" xfId="0" applyNumberFormat="1" applyFont="1" applyFill="1" applyBorder="1">
      <alignment vertical="center"/>
    </xf>
    <xf numFmtId="0" fontId="259" fillId="0" borderId="221" xfId="0" applyFont="1" applyFill="1" applyBorder="1">
      <alignment vertical="center"/>
    </xf>
    <xf numFmtId="250" fontId="259" fillId="0" borderId="227" xfId="0" applyNumberFormat="1" applyFont="1" applyFill="1" applyBorder="1">
      <alignment vertical="center"/>
    </xf>
    <xf numFmtId="0" fontId="77" fillId="0" borderId="0" xfId="369" applyFont="1" applyBorder="1">
      <alignment vertical="center"/>
    </xf>
    <xf numFmtId="0" fontId="65" fillId="0" borderId="0" xfId="389" applyFont="1" applyBorder="1">
      <alignment vertical="center"/>
    </xf>
    <xf numFmtId="0" fontId="65" fillId="38" borderId="0" xfId="389" applyFont="1" applyFill="1" applyBorder="1">
      <alignment vertical="center"/>
    </xf>
    <xf numFmtId="0" fontId="65" fillId="38" borderId="0" xfId="389" applyFont="1" applyFill="1" applyBorder="1" applyAlignment="1">
      <alignment vertical="center" wrapText="1"/>
    </xf>
    <xf numFmtId="0" fontId="65" fillId="38" borderId="0" xfId="393" applyFont="1" applyFill="1" applyBorder="1">
      <alignment vertical="center"/>
    </xf>
    <xf numFmtId="0" fontId="65" fillId="31" borderId="0" xfId="389" applyFont="1" applyFill="1" applyBorder="1">
      <alignment vertical="center"/>
    </xf>
    <xf numFmtId="0" fontId="65" fillId="31" borderId="0" xfId="389" applyFont="1" applyFill="1" applyBorder="1" applyAlignment="1">
      <alignment vertical="center" wrapText="1"/>
    </xf>
    <xf numFmtId="0" fontId="65" fillId="31" borderId="0" xfId="393" applyFont="1" applyFill="1" applyBorder="1">
      <alignment vertical="center"/>
    </xf>
    <xf numFmtId="0" fontId="65" fillId="32" borderId="0" xfId="389" applyFont="1" applyFill="1" applyBorder="1">
      <alignment vertical="center"/>
    </xf>
    <xf numFmtId="0" fontId="299" fillId="32" borderId="0" xfId="389" applyFont="1" applyFill="1" applyBorder="1" applyAlignment="1">
      <alignment vertical="center" wrapText="1"/>
    </xf>
    <xf numFmtId="0" fontId="65" fillId="32" borderId="0" xfId="393" applyFont="1" applyFill="1" applyBorder="1">
      <alignment vertical="center"/>
    </xf>
    <xf numFmtId="0" fontId="300" fillId="32" borderId="0" xfId="389" applyFont="1" applyFill="1" applyBorder="1" applyAlignment="1">
      <alignment vertical="center" wrapText="1"/>
    </xf>
    <xf numFmtId="0" fontId="105" fillId="41" borderId="0" xfId="389" applyFont="1" applyFill="1" applyBorder="1">
      <alignment vertical="center"/>
    </xf>
    <xf numFmtId="0" fontId="90" fillId="41" borderId="0" xfId="389" applyFill="1" applyBorder="1" applyAlignment="1">
      <alignment vertical="center" wrapText="1"/>
    </xf>
    <xf numFmtId="0" fontId="90" fillId="41" borderId="0" xfId="393" applyFill="1" applyBorder="1">
      <alignment vertical="center"/>
    </xf>
    <xf numFmtId="0" fontId="90" fillId="41" borderId="0" xfId="389" applyFill="1" applyBorder="1">
      <alignment vertical="center"/>
    </xf>
    <xf numFmtId="0" fontId="105" fillId="41" borderId="0" xfId="389" applyFont="1" applyFill="1" applyBorder="1" applyAlignment="1">
      <alignment vertical="center" wrapText="1"/>
    </xf>
    <xf numFmtId="0" fontId="65" fillId="32" borderId="0" xfId="389" applyFont="1" applyFill="1" applyBorder="1" applyAlignment="1">
      <alignment vertical="center" wrapText="1"/>
    </xf>
    <xf numFmtId="0" fontId="65" fillId="42" borderId="0" xfId="389" applyFont="1" applyFill="1" applyBorder="1">
      <alignment vertical="center"/>
    </xf>
    <xf numFmtId="0" fontId="65" fillId="42" borderId="0" xfId="389" applyFont="1" applyFill="1" applyBorder="1" applyAlignment="1">
      <alignment vertical="center" wrapText="1"/>
    </xf>
    <xf numFmtId="0" fontId="65" fillId="42" borderId="0" xfId="393" applyFont="1" applyFill="1" applyBorder="1">
      <alignment vertical="center"/>
    </xf>
    <xf numFmtId="0" fontId="65" fillId="41" borderId="0" xfId="389" applyFont="1" applyFill="1" applyBorder="1" applyAlignment="1">
      <alignment vertical="center" wrapText="1"/>
    </xf>
    <xf numFmtId="0" fontId="65" fillId="41" borderId="0" xfId="393" applyFont="1" applyFill="1" applyBorder="1">
      <alignment vertical="center"/>
    </xf>
    <xf numFmtId="0" fontId="65" fillId="41" borderId="0" xfId="389" applyFont="1" applyFill="1" applyBorder="1">
      <alignment vertical="center"/>
    </xf>
    <xf numFmtId="0" fontId="65" fillId="33" borderId="0" xfId="389" applyFont="1" applyFill="1" applyBorder="1">
      <alignment vertical="center"/>
    </xf>
    <xf numFmtId="0" fontId="65" fillId="33" borderId="0" xfId="389" applyFont="1" applyFill="1" applyBorder="1" applyAlignment="1">
      <alignment vertical="center" wrapText="1"/>
    </xf>
    <xf numFmtId="0" fontId="65" fillId="33" borderId="0" xfId="393" applyFont="1" applyFill="1" applyBorder="1">
      <alignment vertical="center"/>
    </xf>
    <xf numFmtId="0" fontId="65" fillId="0" borderId="0" xfId="379" applyFont="1" applyFill="1" applyBorder="1" applyAlignment="1">
      <alignment horizontal="center" vertical="center"/>
    </xf>
    <xf numFmtId="0" fontId="65" fillId="0" borderId="0" xfId="369" applyFont="1" applyFill="1" applyBorder="1" applyAlignment="1">
      <alignment horizontal="center" vertical="center" wrapText="1"/>
    </xf>
    <xf numFmtId="0" fontId="66" fillId="0" borderId="0" xfId="379" applyFont="1" applyBorder="1" applyAlignment="1">
      <alignment horizontal="center" vertical="center"/>
    </xf>
    <xf numFmtId="0" fontId="66" fillId="32" borderId="0" xfId="407" applyFont="1" applyFill="1" applyBorder="1" applyAlignment="1">
      <alignment horizontal="center" vertical="center"/>
    </xf>
    <xf numFmtId="0" fontId="70" fillId="0" borderId="0" xfId="369" applyFont="1" applyFill="1" applyBorder="1">
      <alignment vertical="center"/>
    </xf>
    <xf numFmtId="0" fontId="65" fillId="0" borderId="0" xfId="405" applyFont="1" applyFill="1" applyBorder="1">
      <alignment vertical="center"/>
    </xf>
    <xf numFmtId="0" fontId="70" fillId="85" borderId="0" xfId="369" applyFont="1" applyFill="1" applyBorder="1" applyAlignment="1">
      <alignment horizontal="center" vertical="center"/>
    </xf>
    <xf numFmtId="0" fontId="65" fillId="85" borderId="0" xfId="379" applyFont="1" applyFill="1" applyBorder="1" applyAlignment="1">
      <alignment horizontal="center" vertical="center"/>
    </xf>
    <xf numFmtId="185" fontId="65" fillId="85" borderId="0" xfId="379" applyNumberFormat="1" applyFont="1" applyFill="1" applyBorder="1" applyAlignment="1">
      <alignment horizontal="center" vertical="center"/>
    </xf>
    <xf numFmtId="0" fontId="65" fillId="85" borderId="0" xfId="379" applyFont="1" applyFill="1" applyBorder="1">
      <alignment vertical="center"/>
    </xf>
    <xf numFmtId="0" fontId="65" fillId="85" borderId="0" xfId="379" applyFont="1" applyFill="1" applyBorder="1" applyAlignment="1">
      <alignment horizontal="center" vertical="center" wrapText="1"/>
    </xf>
    <xf numFmtId="0" fontId="65" fillId="68" borderId="0" xfId="363" applyFont="1" applyFill="1" applyBorder="1">
      <alignment vertical="center"/>
    </xf>
    <xf numFmtId="2" fontId="65" fillId="68" borderId="0" xfId="379" applyNumberFormat="1" applyFont="1" applyFill="1" applyBorder="1">
      <alignment vertical="center"/>
    </xf>
    <xf numFmtId="0" fontId="66" fillId="68" borderId="0" xfId="379" applyFont="1" applyFill="1" applyBorder="1" applyAlignment="1">
      <alignment horizontal="center" vertical="center"/>
    </xf>
    <xf numFmtId="0" fontId="72" fillId="0" borderId="0" xfId="369" applyFont="1" applyBorder="1" applyAlignment="1">
      <alignment horizontal="center" vertical="center"/>
    </xf>
    <xf numFmtId="0" fontId="70" fillId="0" borderId="448" xfId="369" applyFont="1" applyFill="1" applyBorder="1">
      <alignment vertical="center"/>
    </xf>
    <xf numFmtId="0" fontId="65" fillId="0" borderId="448" xfId="379" applyFont="1" applyFill="1" applyBorder="1">
      <alignment vertical="center"/>
    </xf>
    <xf numFmtId="0" fontId="65" fillId="0" borderId="448" xfId="379" applyFont="1" applyBorder="1">
      <alignment vertical="center"/>
    </xf>
    <xf numFmtId="0" fontId="72" fillId="0" borderId="0" xfId="369" applyFont="1" applyFill="1" applyBorder="1" applyAlignment="1">
      <alignment horizontal="center" vertical="center"/>
    </xf>
    <xf numFmtId="0" fontId="66" fillId="85" borderId="0" xfId="407" applyFont="1" applyFill="1" applyBorder="1" applyAlignment="1">
      <alignment horizontal="center" vertical="center"/>
    </xf>
    <xf numFmtId="0" fontId="72" fillId="85" borderId="0" xfId="369" applyFont="1" applyFill="1" applyBorder="1" applyAlignment="1">
      <alignment horizontal="center" vertical="center"/>
    </xf>
    <xf numFmtId="0" fontId="66" fillId="0" borderId="0" xfId="407" applyFont="1" applyFill="1" applyBorder="1" applyAlignment="1">
      <alignment horizontal="center" vertical="center"/>
    </xf>
    <xf numFmtId="0" fontId="45" fillId="0" borderId="222" xfId="32786" applyFont="1" applyFill="1" applyBorder="1" applyAlignment="1">
      <alignment horizontal="left" vertical="center"/>
    </xf>
    <xf numFmtId="0" fontId="45" fillId="0" borderId="413" xfId="32786" applyFont="1" applyFill="1" applyBorder="1" applyAlignment="1">
      <alignment horizontal="left" vertical="center"/>
    </xf>
    <xf numFmtId="0" fontId="45" fillId="0" borderId="413" xfId="32786" applyFont="1" applyFill="1" applyBorder="1" applyAlignment="1">
      <alignment vertical="center"/>
    </xf>
    <xf numFmtId="0" fontId="45" fillId="0" borderId="156" xfId="32786" applyFont="1" applyFill="1" applyBorder="1" applyAlignment="1">
      <alignment horizontal="right" vertical="center"/>
    </xf>
    <xf numFmtId="0" fontId="45" fillId="0" borderId="224" xfId="32786" applyFont="1" applyFill="1" applyBorder="1" applyAlignment="1">
      <alignment horizontal="left" vertical="center"/>
    </xf>
    <xf numFmtId="0" fontId="45" fillId="0" borderId="0" xfId="32786" applyFont="1" applyFill="1" applyBorder="1" applyAlignment="1">
      <alignment horizontal="left" vertical="center"/>
    </xf>
    <xf numFmtId="0" fontId="45" fillId="0" borderId="142" xfId="32786" applyFont="1" applyFill="1" applyBorder="1" applyAlignment="1">
      <alignment horizontal="right" vertical="center" wrapText="1"/>
    </xf>
    <xf numFmtId="0" fontId="263" fillId="0" borderId="5" xfId="384" applyNumberFormat="1" applyFont="1" applyFill="1" applyBorder="1" applyAlignment="1">
      <alignment horizontal="center" vertical="center"/>
    </xf>
    <xf numFmtId="0" fontId="105" fillId="0" borderId="0" xfId="379" applyFont="1" applyFill="1" applyBorder="1" applyAlignment="1">
      <alignment horizontal="center" vertical="center"/>
    </xf>
    <xf numFmtId="0" fontId="276" fillId="0" borderId="225" xfId="379" applyFont="1" applyFill="1" applyBorder="1" applyAlignment="1">
      <alignment horizontal="center" vertical="center"/>
    </xf>
    <xf numFmtId="0" fontId="252" fillId="0" borderId="5" xfId="32786" applyFont="1" applyFill="1" applyBorder="1" applyAlignment="1" applyProtection="1">
      <alignment horizontal="center" vertical="center"/>
    </xf>
    <xf numFmtId="0" fontId="252" fillId="0" borderId="5" xfId="32786" applyFont="1" applyFill="1" applyBorder="1" applyAlignment="1">
      <alignment horizontal="center" vertical="center"/>
    </xf>
    <xf numFmtId="0" fontId="252" fillId="0" borderId="102" xfId="32786" applyFont="1" applyFill="1" applyBorder="1" applyAlignment="1" applyProtection="1">
      <alignment horizontal="center" vertical="center"/>
    </xf>
    <xf numFmtId="0" fontId="252" fillId="0" borderId="102" xfId="32786" applyFont="1" applyFill="1" applyBorder="1" applyAlignment="1">
      <alignment horizontal="center" vertical="center"/>
    </xf>
    <xf numFmtId="0" fontId="252" fillId="0" borderId="241" xfId="32786" applyFont="1" applyFill="1" applyBorder="1" applyAlignment="1" applyProtection="1">
      <alignment horizontal="center" vertical="center"/>
    </xf>
    <xf numFmtId="0" fontId="105" fillId="0" borderId="5" xfId="379" applyFont="1" applyFill="1" applyBorder="1" applyAlignment="1">
      <alignment horizontal="center" vertical="center"/>
    </xf>
    <xf numFmtId="0" fontId="275" fillId="0" borderId="0" xfId="32786" applyFont="1" applyBorder="1" applyAlignment="1">
      <alignment horizontal="center" vertical="center"/>
    </xf>
    <xf numFmtId="0" fontId="44" fillId="0" borderId="5" xfId="32786" applyFont="1" applyFill="1" applyBorder="1" applyAlignment="1">
      <alignment horizontal="center" vertical="center"/>
    </xf>
    <xf numFmtId="0" fontId="44" fillId="0" borderId="5" xfId="32786" applyFont="1" applyFill="1" applyBorder="1" applyAlignment="1" applyProtection="1">
      <alignment horizontal="center" vertical="center"/>
    </xf>
    <xf numFmtId="41" fontId="44" fillId="0" borderId="5" xfId="289" applyFont="1" applyFill="1" applyBorder="1" applyAlignment="1">
      <alignment vertical="center"/>
    </xf>
    <xf numFmtId="0" fontId="313" fillId="0" borderId="5" xfId="384" applyFont="1" applyFill="1" applyBorder="1" applyAlignment="1">
      <alignment horizontal="center" vertical="center"/>
    </xf>
    <xf numFmtId="254" fontId="313" fillId="0" borderId="5" xfId="384" applyNumberFormat="1" applyFont="1" applyFill="1" applyBorder="1" applyAlignment="1">
      <alignment horizontal="center" vertical="center"/>
    </xf>
    <xf numFmtId="41" fontId="44" fillId="0" borderId="5" xfId="289" applyFont="1" applyFill="1" applyBorder="1" applyAlignment="1">
      <alignment horizontal="center" vertical="center"/>
    </xf>
    <xf numFmtId="41" fontId="44" fillId="0" borderId="64" xfId="289" applyFont="1" applyFill="1" applyBorder="1" applyAlignment="1">
      <alignment vertical="center"/>
    </xf>
    <xf numFmtId="41" fontId="313" fillId="0" borderId="64" xfId="289" applyFont="1" applyFill="1" applyBorder="1" applyAlignment="1">
      <alignment vertical="center"/>
    </xf>
    <xf numFmtId="41" fontId="313" fillId="0" borderId="65" xfId="289" applyNumberFormat="1" applyFont="1" applyFill="1" applyBorder="1" applyAlignment="1">
      <alignment vertical="center"/>
    </xf>
    <xf numFmtId="253" fontId="313" fillId="0" borderId="65" xfId="289" applyNumberFormat="1" applyFont="1" applyFill="1" applyBorder="1" applyAlignment="1">
      <alignment vertical="center"/>
    </xf>
    <xf numFmtId="177" fontId="313" fillId="0" borderId="68" xfId="289" applyNumberFormat="1" applyFont="1" applyFill="1" applyBorder="1" applyAlignment="1">
      <alignment vertical="center"/>
    </xf>
    <xf numFmtId="0" fontId="65" fillId="0" borderId="5" xfId="379" applyFont="1" applyBorder="1" applyAlignment="1">
      <alignment horizontal="right" vertical="center"/>
    </xf>
    <xf numFmtId="0" fontId="65" fillId="0" borderId="58" xfId="379" applyFont="1" applyBorder="1" applyAlignment="1">
      <alignment horizontal="right" vertical="center"/>
    </xf>
    <xf numFmtId="41" fontId="313" fillId="0" borderId="56" xfId="289" applyNumberFormat="1" applyFont="1" applyFill="1" applyBorder="1" applyAlignment="1">
      <alignment horizontal="right" vertical="center"/>
    </xf>
    <xf numFmtId="253" fontId="313" fillId="0" borderId="56" xfId="289" applyNumberFormat="1" applyFont="1" applyFill="1" applyBorder="1" applyAlignment="1">
      <alignment horizontal="right" vertical="center"/>
    </xf>
    <xf numFmtId="43" fontId="313" fillId="0" borderId="58" xfId="289" applyNumberFormat="1" applyFont="1" applyFill="1" applyBorder="1" applyAlignment="1">
      <alignment horizontal="right" vertical="center"/>
    </xf>
    <xf numFmtId="177" fontId="313" fillId="0" borderId="56" xfId="289" applyNumberFormat="1" applyFont="1" applyFill="1" applyBorder="1" applyAlignment="1">
      <alignment horizontal="right" vertical="center"/>
    </xf>
    <xf numFmtId="253" fontId="313" fillId="68" borderId="56" xfId="289" applyNumberFormat="1" applyFont="1" applyFill="1" applyBorder="1" applyAlignment="1">
      <alignment horizontal="right" vertical="center"/>
    </xf>
    <xf numFmtId="253" fontId="313" fillId="68" borderId="58" xfId="289" applyNumberFormat="1" applyFont="1" applyFill="1" applyBorder="1" applyAlignment="1">
      <alignment horizontal="right" vertical="center"/>
    </xf>
    <xf numFmtId="41" fontId="314" fillId="0" borderId="56" xfId="289" applyNumberFormat="1" applyFont="1" applyFill="1" applyBorder="1" applyAlignment="1">
      <alignment horizontal="right" vertical="center"/>
    </xf>
    <xf numFmtId="0" fontId="0" fillId="0" borderId="5" xfId="0" applyFill="1" applyBorder="1">
      <alignment vertical="center"/>
    </xf>
    <xf numFmtId="252" fontId="0" fillId="0" borderId="5" xfId="0" applyNumberFormat="1" applyFill="1" applyBorder="1">
      <alignment vertical="center"/>
    </xf>
    <xf numFmtId="0" fontId="0" fillId="0" borderId="58" xfId="0" applyFill="1" applyBorder="1">
      <alignment vertical="center"/>
    </xf>
    <xf numFmtId="252" fontId="0" fillId="0" borderId="58" xfId="0" applyNumberFormat="1" applyFill="1" applyBorder="1">
      <alignment vertical="center"/>
    </xf>
    <xf numFmtId="0" fontId="259" fillId="0" borderId="136" xfId="32787" applyNumberFormat="1" applyFont="1" applyFill="1" applyBorder="1" applyAlignment="1">
      <alignment horizontal="center" vertical="center"/>
    </xf>
    <xf numFmtId="252" fontId="0" fillId="0" borderId="64" xfId="0" applyNumberFormat="1" applyFill="1" applyBorder="1">
      <alignment vertical="center"/>
    </xf>
    <xf numFmtId="252" fontId="0" fillId="0" borderId="68" xfId="0" applyNumberFormat="1" applyFill="1" applyBorder="1">
      <alignment vertical="center"/>
    </xf>
    <xf numFmtId="0" fontId="276" fillId="85" borderId="5" xfId="363" applyFont="1" applyFill="1" applyBorder="1">
      <alignment vertical="center"/>
    </xf>
    <xf numFmtId="0" fontId="105" fillId="85" borderId="5" xfId="363" applyFont="1" applyFill="1" applyBorder="1">
      <alignment vertical="center"/>
    </xf>
    <xf numFmtId="0" fontId="105" fillId="85" borderId="5" xfId="379" applyFont="1" applyFill="1" applyBorder="1">
      <alignment vertical="center"/>
    </xf>
    <xf numFmtId="43" fontId="65" fillId="0" borderId="5" xfId="379" applyNumberFormat="1" applyFont="1" applyFill="1" applyBorder="1" applyAlignment="1">
      <alignment horizontal="center" vertical="center"/>
    </xf>
    <xf numFmtId="190" fontId="65" fillId="0" borderId="5" xfId="379" applyNumberFormat="1" applyFont="1" applyFill="1" applyBorder="1" applyAlignment="1">
      <alignment horizontal="center" vertical="center"/>
    </xf>
    <xf numFmtId="2" fontId="65" fillId="0" borderId="5" xfId="379" applyNumberFormat="1" applyFont="1" applyFill="1" applyBorder="1" applyAlignment="1">
      <alignment horizontal="center" vertical="center"/>
    </xf>
    <xf numFmtId="181" fontId="277" fillId="0" borderId="0" xfId="32786" applyNumberFormat="1" applyFont="1" applyBorder="1" applyAlignment="1">
      <alignment horizontal="center" vertical="center"/>
    </xf>
    <xf numFmtId="181" fontId="277" fillId="0" borderId="0" xfId="32786" applyNumberFormat="1" applyFont="1" applyBorder="1" applyAlignment="1">
      <alignment vertical="center"/>
    </xf>
    <xf numFmtId="181" fontId="275" fillId="0" borderId="0" xfId="32786" applyNumberFormat="1" applyFont="1" applyBorder="1" applyAlignment="1">
      <alignment vertical="center"/>
    </xf>
    <xf numFmtId="2" fontId="275" fillId="0" borderId="0" xfId="32786" applyNumberFormat="1" applyFont="1" applyBorder="1" applyAlignment="1">
      <alignment horizontal="center" vertical="center"/>
    </xf>
    <xf numFmtId="181" fontId="275" fillId="0" borderId="0" xfId="32786" applyNumberFormat="1" applyFont="1" applyBorder="1" applyAlignment="1">
      <alignment horizontal="center" vertical="center"/>
    </xf>
    <xf numFmtId="2" fontId="277" fillId="0" borderId="0" xfId="32786" applyNumberFormat="1" applyFont="1" applyBorder="1" applyAlignment="1">
      <alignment horizontal="center" vertical="center"/>
    </xf>
    <xf numFmtId="178" fontId="275" fillId="0" borderId="0" xfId="32786" applyNumberFormat="1" applyFont="1" applyBorder="1" applyAlignment="1">
      <alignment horizontal="center" vertical="center"/>
    </xf>
    <xf numFmtId="1" fontId="275" fillId="0" borderId="0" xfId="32786" applyNumberFormat="1" applyFont="1" applyBorder="1" applyAlignment="1">
      <alignment horizontal="center" vertical="center"/>
    </xf>
    <xf numFmtId="183" fontId="277" fillId="0" borderId="0" xfId="32786" applyNumberFormat="1" applyFont="1" applyBorder="1" applyAlignment="1">
      <alignment horizontal="center" vertical="center"/>
    </xf>
    <xf numFmtId="188" fontId="275" fillId="0" borderId="0" xfId="32786" applyNumberFormat="1" applyFont="1" applyBorder="1" applyAlignment="1">
      <alignment horizontal="center" vertical="center"/>
    </xf>
    <xf numFmtId="0" fontId="105" fillId="0" borderId="0" xfId="0" applyFont="1" applyAlignment="1">
      <alignment horizontal="center" vertical="center"/>
    </xf>
    <xf numFmtId="250" fontId="297" fillId="0" borderId="416" xfId="0" applyNumberFormat="1" applyFont="1" applyBorder="1" applyAlignment="1">
      <alignment horizontal="center" vertical="center"/>
    </xf>
    <xf numFmtId="0" fontId="66" fillId="0" borderId="458" xfId="369" applyFont="1" applyBorder="1" applyAlignment="1">
      <alignment horizontal="center" vertical="center" wrapText="1"/>
    </xf>
    <xf numFmtId="0" fontId="65" fillId="0" borderId="102" xfId="369" applyFont="1" applyFill="1" applyBorder="1" applyAlignment="1">
      <alignment horizontal="center" vertical="center" wrapText="1"/>
    </xf>
    <xf numFmtId="2" fontId="65" fillId="0" borderId="102" xfId="369" applyNumberFormat="1" applyFont="1" applyFill="1" applyBorder="1" applyAlignment="1">
      <alignment horizontal="center" vertical="center" wrapText="1"/>
    </xf>
    <xf numFmtId="0" fontId="65" fillId="0" borderId="459" xfId="379" applyFont="1" applyBorder="1">
      <alignment vertical="center"/>
    </xf>
    <xf numFmtId="0" fontId="66" fillId="0" borderId="5" xfId="379" applyFont="1" applyBorder="1" applyAlignment="1">
      <alignment horizontal="center" vertical="center"/>
    </xf>
    <xf numFmtId="2" fontId="66" fillId="0" borderId="5" xfId="379" applyNumberFormat="1" applyFont="1" applyBorder="1" applyAlignment="1">
      <alignment horizontal="center" vertical="center"/>
    </xf>
    <xf numFmtId="1" fontId="65" fillId="0" borderId="5" xfId="379" applyNumberFormat="1" applyFont="1" applyBorder="1" applyAlignment="1">
      <alignment horizontal="center" vertical="center"/>
    </xf>
    <xf numFmtId="0" fontId="65" fillId="0" borderId="56" xfId="379" applyFont="1" applyBorder="1">
      <alignment vertical="center"/>
    </xf>
    <xf numFmtId="0" fontId="65" fillId="0" borderId="56" xfId="379" applyFont="1" applyFill="1" applyBorder="1">
      <alignment vertical="center"/>
    </xf>
    <xf numFmtId="0" fontId="65" fillId="0" borderId="56" xfId="369" applyFont="1" applyFill="1" applyBorder="1" applyAlignment="1">
      <alignment horizontal="center" vertical="center" wrapText="1"/>
    </xf>
    <xf numFmtId="0" fontId="65" fillId="0" borderId="158" xfId="379" applyFont="1" applyBorder="1" applyAlignment="1">
      <alignment horizontal="center" vertical="center"/>
    </xf>
    <xf numFmtId="9" fontId="65" fillId="0" borderId="0" xfId="379" applyNumberFormat="1" applyFont="1" applyBorder="1">
      <alignment vertical="center"/>
    </xf>
    <xf numFmtId="9" fontId="65" fillId="0" borderId="0" xfId="379" applyNumberFormat="1" applyFont="1" applyFill="1" applyBorder="1">
      <alignment vertical="center"/>
    </xf>
    <xf numFmtId="0" fontId="315" fillId="0" borderId="465" xfId="0" applyFont="1" applyBorder="1" applyAlignment="1">
      <alignment horizontal="center" vertical="center" wrapText="1"/>
    </xf>
    <xf numFmtId="0" fontId="315" fillId="0" borderId="466" xfId="0" applyFont="1" applyBorder="1" applyAlignment="1">
      <alignment horizontal="center" vertical="center" wrapText="1"/>
    </xf>
    <xf numFmtId="0" fontId="316" fillId="0" borderId="467" xfId="0" applyFont="1" applyBorder="1" applyAlignment="1">
      <alignment horizontal="center" vertical="center" wrapText="1"/>
    </xf>
    <xf numFmtId="0" fontId="223" fillId="93" borderId="467" xfId="0" applyFont="1" applyFill="1" applyBorder="1" applyAlignment="1">
      <alignment horizontal="center" vertical="center" wrapText="1"/>
    </xf>
    <xf numFmtId="0" fontId="316" fillId="0" borderId="465" xfId="0" applyFont="1" applyBorder="1" applyAlignment="1">
      <alignment horizontal="left" vertical="center" wrapText="1"/>
    </xf>
    <xf numFmtId="0" fontId="223" fillId="0" borderId="218" xfId="0" applyFont="1" applyBorder="1" applyAlignment="1">
      <alignment horizontal="left" vertical="center" wrapText="1"/>
    </xf>
    <xf numFmtId="0" fontId="316" fillId="0" borderId="367" xfId="0" applyFont="1" applyBorder="1" applyAlignment="1">
      <alignment horizontal="left" vertical="center" wrapText="1"/>
    </xf>
    <xf numFmtId="0" fontId="316" fillId="0" borderId="367" xfId="0" applyFont="1" applyBorder="1" applyAlignment="1">
      <alignment horizontal="center" vertical="center" wrapText="1"/>
    </xf>
    <xf numFmtId="0" fontId="223" fillId="93" borderId="367" xfId="0" applyFont="1" applyFill="1" applyBorder="1" applyAlignment="1">
      <alignment horizontal="center" vertical="center" wrapText="1"/>
    </xf>
    <xf numFmtId="0" fontId="65" fillId="0" borderId="59" xfId="379" applyFont="1" applyFill="1" applyBorder="1" applyAlignment="1">
      <alignment horizontal="center" vertical="center"/>
    </xf>
    <xf numFmtId="0" fontId="65" fillId="0" borderId="59" xfId="379" applyFont="1" applyFill="1" applyBorder="1">
      <alignment vertical="center"/>
    </xf>
    <xf numFmtId="0" fontId="65" fillId="0" borderId="59" xfId="369" applyFont="1" applyFill="1" applyBorder="1" applyAlignment="1">
      <alignment horizontal="center" vertical="center" wrapText="1"/>
    </xf>
    <xf numFmtId="2" fontId="65" fillId="0" borderId="59" xfId="369" applyNumberFormat="1" applyFont="1" applyFill="1" applyBorder="1" applyAlignment="1">
      <alignment horizontal="center" vertical="center" wrapText="1"/>
    </xf>
    <xf numFmtId="0" fontId="65" fillId="0" borderId="102" xfId="379" applyFont="1" applyFill="1" applyBorder="1">
      <alignment vertical="center"/>
    </xf>
    <xf numFmtId="0" fontId="66" fillId="32" borderId="5" xfId="407" applyFont="1" applyFill="1" applyBorder="1" applyAlignment="1">
      <alignment horizontal="center" vertical="center"/>
    </xf>
    <xf numFmtId="0" fontId="317" fillId="0" borderId="0" xfId="0" applyFont="1" applyAlignment="1">
      <alignment horizontal="left" vertical="center" indent="2"/>
    </xf>
    <xf numFmtId="0" fontId="316" fillId="0" borderId="460" xfId="0" applyFont="1" applyBorder="1" applyAlignment="1">
      <alignment horizontal="center" vertical="center" wrapText="1"/>
    </xf>
    <xf numFmtId="0" fontId="223" fillId="0" borderId="467" xfId="0" applyFont="1" applyBorder="1" applyAlignment="1">
      <alignment horizontal="center" vertical="center" wrapText="1"/>
    </xf>
    <xf numFmtId="0" fontId="308" fillId="38" borderId="0" xfId="393" applyFont="1" applyFill="1" applyBorder="1">
      <alignment vertical="center"/>
    </xf>
    <xf numFmtId="0" fontId="92" fillId="41" borderId="0" xfId="393" applyFont="1" applyFill="1" applyBorder="1">
      <alignment vertical="center"/>
    </xf>
    <xf numFmtId="0" fontId="308" fillId="32" borderId="0" xfId="393" applyFont="1" applyFill="1" applyBorder="1">
      <alignment vertical="center"/>
    </xf>
    <xf numFmtId="0" fontId="308" fillId="42" borderId="0" xfId="393" applyFont="1" applyFill="1" applyBorder="1">
      <alignment vertical="center"/>
    </xf>
    <xf numFmtId="0" fontId="65" fillId="0" borderId="0" xfId="389" applyFont="1" applyFill="1" applyBorder="1">
      <alignment vertical="center"/>
    </xf>
    <xf numFmtId="0" fontId="65" fillId="0" borderId="0" xfId="389" applyFont="1" applyFill="1" applyBorder="1" applyAlignment="1">
      <alignment vertical="center" wrapText="1"/>
    </xf>
    <xf numFmtId="0" fontId="308" fillId="0" borderId="0" xfId="389" applyFont="1" applyFill="1" applyBorder="1">
      <alignment vertical="center"/>
    </xf>
    <xf numFmtId="0" fontId="308" fillId="0" borderId="0" xfId="389" applyFont="1" applyFill="1" applyBorder="1" applyAlignment="1">
      <alignment vertical="center" wrapText="1"/>
    </xf>
    <xf numFmtId="0" fontId="92" fillId="0" borderId="0" xfId="389" applyFont="1" applyFill="1" applyBorder="1">
      <alignment vertical="center"/>
    </xf>
    <xf numFmtId="0" fontId="92" fillId="0" borderId="0" xfId="389" applyFont="1" applyFill="1" applyBorder="1" applyAlignment="1">
      <alignment vertical="center" wrapText="1"/>
    </xf>
    <xf numFmtId="0" fontId="252" fillId="0" borderId="5" xfId="32786" applyFont="1" applyFill="1" applyBorder="1" applyAlignment="1" applyProtection="1">
      <alignment horizontal="center" vertical="center"/>
    </xf>
    <xf numFmtId="248" fontId="252" fillId="0" borderId="5" xfId="289" applyNumberFormat="1" applyFont="1" applyFill="1" applyBorder="1" applyAlignment="1">
      <alignment horizontal="center" vertical="center"/>
    </xf>
    <xf numFmtId="0" fontId="252" fillId="0" borderId="5" xfId="32786" applyFont="1" applyFill="1" applyBorder="1" applyAlignment="1">
      <alignment horizontal="center" vertical="center"/>
    </xf>
    <xf numFmtId="0" fontId="252" fillId="0" borderId="102" xfId="32786" applyFont="1" applyFill="1" applyBorder="1" applyAlignment="1" applyProtection="1">
      <alignment horizontal="center" vertical="center"/>
    </xf>
    <xf numFmtId="0" fontId="252" fillId="0" borderId="102" xfId="32786" applyFont="1" applyFill="1" applyBorder="1" applyAlignment="1">
      <alignment horizontal="center" vertical="center"/>
    </xf>
    <xf numFmtId="0" fontId="252" fillId="0" borderId="241" xfId="32786" applyFont="1" applyFill="1" applyBorder="1" applyAlignment="1" applyProtection="1">
      <alignment horizontal="center" vertical="center"/>
    </xf>
    <xf numFmtId="248" fontId="252" fillId="0" borderId="102" xfId="289" applyNumberFormat="1" applyFont="1" applyFill="1" applyBorder="1" applyAlignment="1">
      <alignment horizontal="center" vertical="center"/>
    </xf>
    <xf numFmtId="0" fontId="72" fillId="0" borderId="0" xfId="407" applyFont="1" applyAlignment="1">
      <alignment horizontal="center" vertical="center"/>
    </xf>
    <xf numFmtId="0" fontId="8" fillId="32" borderId="0" xfId="407" applyFont="1" applyFill="1" applyAlignment="1">
      <alignment horizontal="center" vertical="center"/>
    </xf>
    <xf numFmtId="0" fontId="8" fillId="0" borderId="0" xfId="379" applyFont="1" applyAlignment="1">
      <alignment horizontal="center" vertical="center"/>
    </xf>
    <xf numFmtId="0" fontId="4" fillId="0" borderId="127" xfId="379" applyFont="1" applyBorder="1">
      <alignment vertical="center"/>
    </xf>
    <xf numFmtId="0" fontId="8" fillId="32" borderId="128" xfId="407" applyFont="1" applyFill="1" applyBorder="1" applyAlignment="1">
      <alignment horizontal="center" vertical="center"/>
    </xf>
    <xf numFmtId="0" fontId="4" fillId="0" borderId="128" xfId="379" applyFont="1" applyBorder="1">
      <alignment vertical="center"/>
    </xf>
    <xf numFmtId="0" fontId="65" fillId="0" borderId="0" xfId="379" applyFont="1" applyFill="1" applyBorder="1" applyAlignment="1">
      <alignment horizontal="left" vertical="center"/>
    </xf>
    <xf numFmtId="2" fontId="65" fillId="0" borderId="0" xfId="379" applyNumberFormat="1" applyFont="1" applyFill="1" applyBorder="1" applyAlignment="1">
      <alignment horizontal="right" vertical="center"/>
    </xf>
    <xf numFmtId="0" fontId="252" fillId="0" borderId="5" xfId="32786" applyFont="1" applyFill="1" applyBorder="1" applyAlignment="1" applyProtection="1">
      <alignment horizontal="center" vertical="center"/>
    </xf>
    <xf numFmtId="248" fontId="252" fillId="0" borderId="5" xfId="289" applyNumberFormat="1" applyFont="1" applyFill="1" applyBorder="1" applyAlignment="1">
      <alignment horizontal="center" vertical="center"/>
    </xf>
    <xf numFmtId="0" fontId="252" fillId="0" borderId="5" xfId="32786" applyFont="1" applyFill="1" applyBorder="1" applyAlignment="1">
      <alignment horizontal="center" vertical="center"/>
    </xf>
    <xf numFmtId="0" fontId="252" fillId="0" borderId="102" xfId="32786" applyFont="1" applyFill="1" applyBorder="1" applyAlignment="1" applyProtection="1">
      <alignment horizontal="center" vertical="center"/>
    </xf>
    <xf numFmtId="0" fontId="252" fillId="0" borderId="102" xfId="32786" applyFont="1" applyFill="1" applyBorder="1" applyAlignment="1">
      <alignment horizontal="center" vertical="center"/>
    </xf>
    <xf numFmtId="0" fontId="252" fillId="0" borderId="241" xfId="32786" applyFont="1" applyFill="1" applyBorder="1" applyAlignment="1" applyProtection="1">
      <alignment horizontal="center" vertical="center"/>
    </xf>
    <xf numFmtId="248" fontId="252" fillId="0" borderId="102" xfId="289" applyNumberFormat="1" applyFont="1" applyFill="1" applyBorder="1" applyAlignment="1">
      <alignment horizontal="center" vertical="center"/>
    </xf>
    <xf numFmtId="190" fontId="69" fillId="0" borderId="75" xfId="291" applyNumberFormat="1" applyFont="1" applyFill="1" applyBorder="1" applyAlignment="1" applyProtection="1">
      <alignment horizontal="center" vertical="center"/>
    </xf>
    <xf numFmtId="0" fontId="69" fillId="0" borderId="76" xfId="379" applyFont="1" applyBorder="1" applyAlignment="1">
      <alignment horizontal="center" vertical="center"/>
    </xf>
    <xf numFmtId="0" fontId="10" fillId="0" borderId="5" xfId="398" applyFont="1" applyFill="1" applyBorder="1" applyAlignment="1">
      <alignment horizontal="center" vertical="center"/>
    </xf>
    <xf numFmtId="0" fontId="7" fillId="0" borderId="287" xfId="369" applyFont="1" applyBorder="1" applyAlignment="1">
      <alignment horizontal="center" vertical="center"/>
    </xf>
    <xf numFmtId="0" fontId="235" fillId="0" borderId="0" xfId="0" applyFont="1" applyBorder="1" applyAlignment="1">
      <alignment vertical="center"/>
    </xf>
    <xf numFmtId="177" fontId="235" fillId="0" borderId="0" xfId="282" applyNumberFormat="1" applyFont="1" applyBorder="1" applyAlignment="1">
      <alignment vertical="center"/>
    </xf>
    <xf numFmtId="0" fontId="0" fillId="0" borderId="225" xfId="0" applyBorder="1">
      <alignment vertical="center"/>
    </xf>
    <xf numFmtId="0" fontId="234" fillId="0" borderId="224" xfId="0" applyFont="1" applyBorder="1">
      <alignment vertical="center"/>
    </xf>
    <xf numFmtId="0" fontId="235" fillId="0" borderId="0" xfId="0" applyFont="1" applyBorder="1">
      <alignment vertical="center"/>
    </xf>
    <xf numFmtId="0" fontId="235" fillId="0" borderId="225" xfId="0" applyFont="1" applyBorder="1">
      <alignment vertical="center"/>
    </xf>
    <xf numFmtId="0" fontId="234" fillId="0" borderId="225" xfId="0" applyFont="1" applyBorder="1">
      <alignment vertical="center"/>
    </xf>
    <xf numFmtId="177" fontId="270" fillId="0" borderId="0" xfId="0" applyNumberFormat="1" applyFont="1" applyBorder="1">
      <alignment vertical="center"/>
    </xf>
    <xf numFmtId="41" fontId="235" fillId="0" borderId="58" xfId="282" applyFont="1" applyBorder="1" applyAlignment="1">
      <alignment horizontal="center" vertical="center"/>
    </xf>
    <xf numFmtId="1" fontId="234" fillId="0" borderId="0" xfId="0" applyNumberFormat="1" applyFont="1" applyBorder="1">
      <alignment vertical="center"/>
    </xf>
    <xf numFmtId="0" fontId="235" fillId="0" borderId="58" xfId="0" applyFont="1" applyBorder="1" applyAlignment="1">
      <alignment horizontal="center" vertical="center"/>
    </xf>
    <xf numFmtId="0" fontId="235" fillId="0" borderId="225" xfId="0" applyFont="1" applyBorder="1" applyAlignment="1">
      <alignment horizontal="center" vertical="center"/>
    </xf>
    <xf numFmtId="2" fontId="233" fillId="0" borderId="0" xfId="0" applyNumberFormat="1" applyFont="1" applyFill="1">
      <alignment vertical="center"/>
    </xf>
    <xf numFmtId="0" fontId="308" fillId="0" borderId="5" xfId="379" applyFont="1" applyBorder="1">
      <alignment vertical="center"/>
    </xf>
    <xf numFmtId="0" fontId="250" fillId="0" borderId="5" xfId="379" applyFont="1" applyBorder="1">
      <alignment vertical="center"/>
    </xf>
    <xf numFmtId="0" fontId="308" fillId="0" borderId="5" xfId="369" applyFont="1" applyBorder="1">
      <alignment vertical="center"/>
    </xf>
    <xf numFmtId="2" fontId="308" fillId="0" borderId="0" xfId="369" applyNumberFormat="1" applyFont="1" applyFill="1">
      <alignment vertical="center"/>
    </xf>
    <xf numFmtId="0" fontId="70" fillId="0" borderId="5" xfId="369" applyFont="1" applyBorder="1" applyAlignment="1">
      <alignment horizontal="right" vertical="center"/>
    </xf>
    <xf numFmtId="9" fontId="308" fillId="0" borderId="5" xfId="379" applyNumberFormat="1" applyFont="1" applyFill="1" applyBorder="1" applyAlignment="1">
      <alignment horizontal="center" vertical="center"/>
    </xf>
    <xf numFmtId="189" fontId="69" fillId="0" borderId="284" xfId="95" applyFont="1" applyFill="1" applyBorder="1" applyAlignment="1">
      <alignment horizontal="right" vertical="center"/>
    </xf>
    <xf numFmtId="189" fontId="69" fillId="0" borderId="285" xfId="95" applyFont="1" applyFill="1" applyBorder="1" applyAlignment="1">
      <alignment horizontal="right" vertical="center" shrinkToFit="1"/>
    </xf>
    <xf numFmtId="0" fontId="69" fillId="0" borderId="268" xfId="369" applyFont="1" applyFill="1" applyBorder="1" applyAlignment="1">
      <alignment horizontal="center" vertical="center" shrinkToFit="1"/>
    </xf>
    <xf numFmtId="0" fontId="223" fillId="0" borderId="142" xfId="0" applyFont="1" applyBorder="1" applyAlignment="1">
      <alignment horizontal="center" vertical="center" wrapText="1"/>
    </xf>
    <xf numFmtId="0" fontId="223" fillId="0" borderId="157" xfId="0" applyFont="1" applyBorder="1" applyAlignment="1">
      <alignment vertical="center" wrapText="1"/>
    </xf>
    <xf numFmtId="0" fontId="258" fillId="0" borderId="460" xfId="0" applyFont="1" applyBorder="1" applyAlignment="1">
      <alignment horizontal="center" vertical="center" wrapText="1"/>
    </xf>
    <xf numFmtId="0" fontId="258" fillId="0" borderId="467" xfId="0" applyFont="1" applyBorder="1" applyAlignment="1">
      <alignment horizontal="center" vertical="center" wrapText="1"/>
    </xf>
    <xf numFmtId="3" fontId="258" fillId="0" borderId="467" xfId="0" applyNumberFormat="1" applyFont="1" applyBorder="1" applyAlignment="1">
      <alignment horizontal="right" vertical="center" wrapText="1"/>
    </xf>
    <xf numFmtId="0" fontId="258" fillId="0" borderId="367" xfId="0" applyFont="1" applyBorder="1" applyAlignment="1">
      <alignment horizontal="center" vertical="center" wrapText="1"/>
    </xf>
    <xf numFmtId="3" fontId="258" fillId="0" borderId="367" xfId="0" applyNumberFormat="1" applyFont="1" applyBorder="1" applyAlignment="1">
      <alignment horizontal="right" vertical="center" wrapText="1"/>
    </xf>
    <xf numFmtId="0" fontId="258" fillId="0" borderId="367" xfId="0" applyFont="1" applyBorder="1" applyAlignment="1">
      <alignment horizontal="right" vertical="center" wrapText="1"/>
    </xf>
    <xf numFmtId="0" fontId="318" fillId="0" borderId="0" xfId="0" applyFont="1" applyAlignment="1">
      <alignment horizontal="center" vertical="center"/>
    </xf>
    <xf numFmtId="0" fontId="286" fillId="0" borderId="465" xfId="0" applyFont="1" applyBorder="1" applyAlignment="1">
      <alignment horizontal="center" vertical="center" wrapText="1"/>
    </xf>
    <xf numFmtId="0" fontId="286" fillId="0" borderId="371" xfId="0" applyFont="1" applyBorder="1" applyAlignment="1">
      <alignment horizontal="center" vertical="center" wrapText="1"/>
    </xf>
    <xf numFmtId="0" fontId="286" fillId="0" borderId="367" xfId="0" applyFont="1" applyBorder="1" applyAlignment="1">
      <alignment horizontal="center" vertical="center" wrapText="1"/>
    </xf>
    <xf numFmtId="0" fontId="299" fillId="0" borderId="0" xfId="379" applyFont="1">
      <alignment vertical="center"/>
    </xf>
    <xf numFmtId="0" fontId="319" fillId="0" borderId="0" xfId="0" applyFont="1" applyAlignment="1">
      <alignment horizontal="center" vertical="center"/>
    </xf>
    <xf numFmtId="0" fontId="286" fillId="0" borderId="218" xfId="0" applyFont="1" applyBorder="1" applyAlignment="1">
      <alignment horizontal="center" vertical="center" wrapText="1"/>
    </xf>
    <xf numFmtId="0" fontId="286" fillId="0" borderId="5" xfId="0" applyFont="1" applyBorder="1" applyAlignment="1">
      <alignment horizontal="center" vertical="center" wrapText="1"/>
    </xf>
    <xf numFmtId="0" fontId="322" fillId="0" borderId="371" xfId="0" applyFont="1" applyBorder="1" applyAlignment="1">
      <alignment horizontal="center" vertical="center" wrapText="1"/>
    </xf>
    <xf numFmtId="0" fontId="322" fillId="0" borderId="367" xfId="0" applyFont="1" applyBorder="1" applyAlignment="1">
      <alignment horizontal="center" vertical="center" wrapText="1"/>
    </xf>
    <xf numFmtId="0" fontId="322" fillId="0" borderId="470" xfId="0" applyFont="1" applyBorder="1" applyAlignment="1">
      <alignment horizontal="center" vertical="center" wrapText="1"/>
    </xf>
    <xf numFmtId="0" fontId="322" fillId="0" borderId="471" xfId="0" applyFont="1" applyBorder="1" applyAlignment="1">
      <alignment horizontal="center" vertical="center" wrapText="1"/>
    </xf>
    <xf numFmtId="0" fontId="322" fillId="0" borderId="465" xfId="0" applyFont="1" applyBorder="1" applyAlignment="1">
      <alignment horizontal="center" vertical="center" wrapText="1"/>
    </xf>
    <xf numFmtId="0" fontId="322" fillId="0" borderId="461" xfId="0" applyFont="1" applyBorder="1" applyAlignment="1">
      <alignment horizontal="center" vertical="center" wrapText="1"/>
    </xf>
    <xf numFmtId="0" fontId="286" fillId="0" borderId="59" xfId="0" applyFont="1" applyBorder="1" applyAlignment="1">
      <alignment horizontal="center" vertical="center" wrapText="1"/>
    </xf>
    <xf numFmtId="0" fontId="322" fillId="0" borderId="462" xfId="0" applyFont="1" applyBorder="1" applyAlignment="1">
      <alignment horizontal="center" vertical="center" wrapText="1"/>
    </xf>
    <xf numFmtId="0" fontId="322" fillId="0" borderId="368" xfId="0" applyFont="1" applyBorder="1" applyAlignment="1">
      <alignment horizontal="center" vertical="center" wrapText="1"/>
    </xf>
    <xf numFmtId="41" fontId="299" fillId="0" borderId="0" xfId="282" applyFont="1">
      <alignment vertical="center"/>
    </xf>
    <xf numFmtId="41" fontId="65" fillId="0" borderId="0" xfId="282" applyFont="1">
      <alignment vertical="center"/>
    </xf>
    <xf numFmtId="0" fontId="286" fillId="0" borderId="370" xfId="0" applyFont="1" applyBorder="1" applyAlignment="1">
      <alignment horizontal="center" vertical="center" wrapText="1"/>
    </xf>
    <xf numFmtId="41" fontId="286" fillId="0" borderId="102" xfId="282" applyFont="1" applyBorder="1" applyAlignment="1">
      <alignment horizontal="center" vertical="center" wrapText="1"/>
    </xf>
    <xf numFmtId="0" fontId="286" fillId="0" borderId="219" xfId="0" applyFont="1" applyBorder="1" applyAlignment="1">
      <alignment horizontal="center" vertical="center" wrapText="1"/>
    </xf>
    <xf numFmtId="0" fontId="286" fillId="0" borderId="295" xfId="0" applyFont="1" applyBorder="1" applyAlignment="1">
      <alignment horizontal="center" vertical="center" wrapText="1"/>
    </xf>
    <xf numFmtId="0" fontId="322" fillId="0" borderId="218" xfId="0" applyFont="1" applyBorder="1" applyAlignment="1">
      <alignment horizontal="center" vertical="center" wrapText="1"/>
    </xf>
    <xf numFmtId="0" fontId="286" fillId="0" borderId="472" xfId="0" applyFont="1" applyBorder="1" applyAlignment="1">
      <alignment horizontal="center" vertical="center" wrapText="1"/>
    </xf>
    <xf numFmtId="41" fontId="286" fillId="0" borderId="472" xfId="282" applyFont="1" applyBorder="1" applyAlignment="1">
      <alignment horizontal="center" vertical="center" wrapText="1"/>
    </xf>
    <xf numFmtId="0" fontId="286" fillId="0" borderId="461" xfId="0" applyFont="1" applyBorder="1" applyAlignment="1">
      <alignment horizontal="center" vertical="center" wrapText="1"/>
    </xf>
    <xf numFmtId="0" fontId="65" fillId="0" borderId="57" xfId="379" applyFont="1" applyBorder="1" applyAlignment="1">
      <alignment horizontal="center" vertical="center"/>
    </xf>
    <xf numFmtId="190" fontId="69" fillId="0" borderId="75" xfId="291" applyNumberFormat="1" applyFont="1" applyFill="1" applyBorder="1" applyAlignment="1" applyProtection="1">
      <alignment horizontal="center" vertical="center"/>
    </xf>
    <xf numFmtId="0" fontId="69" fillId="0" borderId="287" xfId="369" applyFont="1" applyBorder="1" applyAlignment="1">
      <alignment horizontal="center" vertical="center"/>
    </xf>
    <xf numFmtId="0" fontId="69" fillId="0" borderId="76" xfId="379" applyFont="1" applyBorder="1" applyAlignment="1">
      <alignment horizontal="center" vertical="center"/>
    </xf>
    <xf numFmtId="0" fontId="69" fillId="0" borderId="86" xfId="369" applyFont="1" applyBorder="1" applyAlignment="1">
      <alignment horizontal="center" vertical="center"/>
    </xf>
    <xf numFmtId="0" fontId="69" fillId="0" borderId="305" xfId="379" applyFont="1" applyBorder="1" applyAlignment="1">
      <alignment horizontal="center" vertical="center"/>
    </xf>
    <xf numFmtId="0" fontId="69" fillId="0" borderId="306" xfId="379" applyFont="1" applyBorder="1" applyAlignment="1">
      <alignment horizontal="center" vertical="center"/>
    </xf>
    <xf numFmtId="0" fontId="69" fillId="0" borderId="284" xfId="407" applyFont="1" applyFill="1" applyBorder="1" applyAlignment="1">
      <alignment horizontal="left" vertical="center"/>
    </xf>
    <xf numFmtId="190" fontId="69" fillId="0" borderId="284" xfId="95" applyNumberFormat="1" applyFont="1" applyFill="1" applyBorder="1" applyAlignment="1" applyProtection="1">
      <alignment horizontal="left" vertical="center"/>
    </xf>
    <xf numFmtId="0" fontId="65" fillId="0" borderId="78" xfId="379" applyFont="1" applyFill="1" applyBorder="1" applyAlignment="1">
      <alignment horizontal="center" vertical="center"/>
    </xf>
    <xf numFmtId="0" fontId="316" fillId="0" borderId="218" xfId="0" applyFont="1" applyBorder="1" applyAlignment="1">
      <alignment horizontal="center" vertical="center" wrapText="1"/>
    </xf>
    <xf numFmtId="0" fontId="315" fillId="0" borderId="465" xfId="0" applyFont="1" applyBorder="1" applyAlignment="1">
      <alignment horizontal="center" vertical="center" wrapText="1"/>
    </xf>
    <xf numFmtId="0" fontId="316" fillId="0" borderId="295" xfId="0" applyFont="1" applyBorder="1" applyAlignment="1">
      <alignment horizontal="center" vertical="center" wrapText="1"/>
    </xf>
    <xf numFmtId="186" fontId="225" fillId="67" borderId="30" xfId="282" applyNumberFormat="1" applyFont="1" applyFill="1" applyBorder="1" applyAlignment="1">
      <alignment horizontal="center" vertical="center"/>
    </xf>
    <xf numFmtId="0" fontId="7" fillId="0" borderId="71" xfId="379" applyFont="1" applyFill="1" applyBorder="1" applyAlignment="1">
      <alignment horizontal="center" vertical="center"/>
    </xf>
    <xf numFmtId="0" fontId="315" fillId="0" borderId="295" xfId="0" applyFont="1" applyBorder="1" applyAlignment="1">
      <alignment horizontal="center" vertical="center" wrapText="1"/>
    </xf>
    <xf numFmtId="0" fontId="0" fillId="0" borderId="466" xfId="0" applyBorder="1" applyAlignment="1">
      <alignment vertical="center" wrapText="1"/>
    </xf>
    <xf numFmtId="0" fontId="324" fillId="0" borderId="466" xfId="0" applyFont="1" applyBorder="1" applyAlignment="1">
      <alignment horizontal="center" vertical="center" wrapText="1"/>
    </xf>
    <xf numFmtId="0" fontId="223" fillId="0" borderId="367" xfId="0" applyFont="1" applyBorder="1" applyAlignment="1">
      <alignment horizontal="center" vertical="center" wrapText="1"/>
    </xf>
    <xf numFmtId="0" fontId="247" fillId="93" borderId="367" xfId="0" applyFont="1" applyFill="1" applyBorder="1" applyAlignment="1">
      <alignment horizontal="center" vertical="center" wrapText="1"/>
    </xf>
    <xf numFmtId="0" fontId="223" fillId="0" borderId="218" xfId="0" applyFont="1" applyBorder="1" applyAlignment="1">
      <alignment horizontal="center" vertical="center" wrapText="1"/>
    </xf>
    <xf numFmtId="0" fontId="315" fillId="0" borderId="0" xfId="0" applyFont="1" applyBorder="1" applyAlignment="1">
      <alignment horizontal="center" vertical="center" wrapText="1"/>
    </xf>
    <xf numFmtId="0" fontId="0" fillId="0" borderId="0" xfId="0" applyBorder="1" applyAlignment="1">
      <alignment vertical="center" wrapText="1"/>
    </xf>
    <xf numFmtId="0" fontId="324" fillId="0" borderId="0" xfId="0" applyFont="1" applyBorder="1" applyAlignment="1">
      <alignment horizontal="center" vertical="center" wrapText="1"/>
    </xf>
    <xf numFmtId="0" fontId="223" fillId="0" borderId="0" xfId="0" applyFont="1" applyBorder="1" applyAlignment="1">
      <alignment horizontal="center" vertical="center" wrapText="1"/>
    </xf>
    <xf numFmtId="0" fontId="316" fillId="0" borderId="0" xfId="0" applyFont="1" applyBorder="1" applyAlignment="1">
      <alignment horizontal="center" vertical="center" wrapText="1"/>
    </xf>
    <xf numFmtId="0" fontId="223" fillId="0" borderId="295" xfId="0" applyFont="1" applyFill="1" applyBorder="1" applyAlignment="1">
      <alignment horizontal="center" vertical="center" wrapText="1"/>
    </xf>
    <xf numFmtId="0" fontId="247" fillId="0" borderId="5" xfId="0" applyNumberFormat="1" applyFont="1" applyFill="1" applyBorder="1" applyAlignment="1">
      <alignment horizontal="center" vertical="center"/>
    </xf>
    <xf numFmtId="189" fontId="265" fillId="0" borderId="88" xfId="95" applyFont="1" applyFill="1" applyBorder="1" applyAlignment="1" applyProtection="1">
      <alignment horizontal="center" vertical="center"/>
      <protection locked="0"/>
    </xf>
    <xf numFmtId="0" fontId="105" fillId="0" borderId="0" xfId="379" applyFont="1" applyBorder="1">
      <alignment vertical="center"/>
    </xf>
    <xf numFmtId="38" fontId="225" fillId="0" borderId="405" xfId="95" applyNumberFormat="1" applyFont="1" applyFill="1" applyBorder="1" applyAlignment="1" applyProtection="1">
      <alignment vertical="center"/>
    </xf>
    <xf numFmtId="0" fontId="225" fillId="0" borderId="405" xfId="369" applyFont="1" applyFill="1" applyBorder="1" applyAlignment="1">
      <alignment horizontal="center" vertical="center"/>
    </xf>
    <xf numFmtId="186" fontId="225" fillId="0" borderId="405" xfId="95" applyNumberFormat="1" applyFont="1" applyFill="1" applyBorder="1" applyAlignment="1" applyProtection="1">
      <alignment vertical="center"/>
    </xf>
    <xf numFmtId="0" fontId="250" fillId="0" borderId="32" xfId="383" applyFont="1" applyFill="1" applyBorder="1" applyAlignment="1">
      <alignment horizontal="center" vertical="center"/>
    </xf>
    <xf numFmtId="0" fontId="4" fillId="0" borderId="41" xfId="383" applyFont="1" applyFill="1" applyBorder="1" applyAlignment="1">
      <alignment horizontal="center" vertical="center"/>
    </xf>
    <xf numFmtId="0" fontId="4" fillId="0" borderId="28" xfId="383" applyFont="1" applyFill="1" applyBorder="1" applyAlignment="1">
      <alignment horizontal="center" vertical="center"/>
    </xf>
    <xf numFmtId="0" fontId="4" fillId="0" borderId="59" xfId="383" applyFont="1" applyFill="1" applyBorder="1" applyAlignment="1">
      <alignment horizontal="center" vertical="center"/>
    </xf>
    <xf numFmtId="0" fontId="4" fillId="0" borderId="39" xfId="383" applyFont="1" applyFill="1" applyBorder="1" applyAlignment="1">
      <alignment horizontal="center" vertical="center"/>
    </xf>
    <xf numFmtId="0" fontId="4" fillId="0" borderId="475" xfId="383" applyFont="1" applyFill="1" applyBorder="1" applyAlignment="1">
      <alignment horizontal="center" vertical="center"/>
    </xf>
    <xf numFmtId="0" fontId="4" fillId="0" borderId="476" xfId="383" applyFont="1" applyFill="1" applyBorder="1" applyAlignment="1">
      <alignment horizontal="center" vertical="center"/>
    </xf>
    <xf numFmtId="0" fontId="105" fillId="0" borderId="475" xfId="383" applyFont="1" applyFill="1" applyBorder="1" applyAlignment="1">
      <alignment horizontal="center" vertical="center"/>
    </xf>
    <xf numFmtId="0" fontId="105" fillId="0" borderId="476" xfId="383" applyFont="1" applyFill="1" applyBorder="1" applyAlignment="1">
      <alignment horizontal="center" vertical="center"/>
    </xf>
    <xf numFmtId="0" fontId="286" fillId="0" borderId="461" xfId="0" applyFont="1" applyBorder="1" applyAlignment="1">
      <alignment horizontal="center" vertical="center" wrapText="1"/>
    </xf>
    <xf numFmtId="0" fontId="65" fillId="0" borderId="229" xfId="389" applyFont="1" applyBorder="1" applyAlignment="1">
      <alignment horizontal="center" vertical="center"/>
    </xf>
    <xf numFmtId="0" fontId="65" fillId="0" borderId="132" xfId="379" applyFont="1" applyBorder="1" applyAlignment="1">
      <alignment horizontal="center" vertical="center"/>
    </xf>
    <xf numFmtId="0" fontId="65" fillId="0" borderId="131" xfId="379" applyFont="1" applyBorder="1" applyAlignment="1">
      <alignment vertical="center"/>
    </xf>
    <xf numFmtId="0" fontId="65" fillId="89" borderId="56" xfId="389" applyFont="1" applyFill="1" applyBorder="1" applyAlignment="1">
      <alignment vertical="center" shrinkToFit="1"/>
    </xf>
    <xf numFmtId="0" fontId="0" fillId="89" borderId="5" xfId="0" applyFill="1" applyBorder="1" applyAlignment="1">
      <alignment vertical="center" shrinkToFit="1"/>
    </xf>
    <xf numFmtId="0" fontId="65" fillId="0" borderId="59" xfId="383" applyFont="1" applyFill="1" applyBorder="1" applyAlignment="1">
      <alignment horizontal="center" vertical="center" wrapText="1"/>
    </xf>
    <xf numFmtId="0" fontId="4" fillId="0" borderId="142" xfId="383" applyFont="1" applyFill="1" applyBorder="1" applyAlignment="1">
      <alignment horizontal="center" vertical="center"/>
    </xf>
    <xf numFmtId="0" fontId="4" fillId="0" borderId="102" xfId="383" applyFont="1" applyFill="1" applyBorder="1" applyAlignment="1">
      <alignment horizontal="center" vertical="center"/>
    </xf>
    <xf numFmtId="0" fontId="4" fillId="0" borderId="478" xfId="383" applyFont="1" applyFill="1" applyBorder="1" applyAlignment="1">
      <alignment horizontal="center" vertical="center"/>
    </xf>
    <xf numFmtId="0" fontId="4" fillId="0" borderId="440" xfId="383" applyFont="1" applyFill="1" applyBorder="1" applyAlignment="1">
      <alignment horizontal="center" vertical="center"/>
    </xf>
    <xf numFmtId="9" fontId="325" fillId="0" borderId="336" xfId="95" applyNumberFormat="1" applyFont="1" applyFill="1" applyBorder="1" applyAlignment="1" applyProtection="1">
      <alignment horizontal="center" vertical="center" wrapText="1"/>
    </xf>
    <xf numFmtId="0" fontId="252" fillId="0" borderId="228" xfId="32786" applyFont="1" applyFill="1" applyBorder="1" applyAlignment="1">
      <alignment horizontal="center" vertical="center"/>
    </xf>
    <xf numFmtId="0" fontId="252" fillId="0" borderId="392" xfId="32786" applyFont="1" applyFill="1" applyBorder="1" applyAlignment="1">
      <alignment horizontal="center" vertical="center"/>
    </xf>
    <xf numFmtId="43" fontId="252" fillId="0" borderId="228" xfId="289" applyNumberFormat="1" applyFont="1" applyFill="1" applyBorder="1" applyAlignment="1">
      <alignment horizontal="center" vertical="center"/>
    </xf>
    <xf numFmtId="43" fontId="252" fillId="0" borderId="391" xfId="289" applyNumberFormat="1" applyFont="1" applyFill="1" applyBorder="1" applyAlignment="1">
      <alignment horizontal="center" vertical="center"/>
    </xf>
    <xf numFmtId="248" fontId="252" fillId="0" borderId="5" xfId="289" applyNumberFormat="1" applyFont="1" applyFill="1" applyBorder="1" applyAlignment="1">
      <alignment horizontal="center" vertical="center"/>
    </xf>
    <xf numFmtId="248" fontId="252" fillId="0" borderId="102" xfId="289" applyNumberFormat="1" applyFont="1" applyFill="1" applyBorder="1" applyAlignment="1">
      <alignment horizontal="center" vertical="center"/>
    </xf>
    <xf numFmtId="0" fontId="326" fillId="41" borderId="5" xfId="389" applyFont="1" applyFill="1" applyBorder="1" applyAlignment="1">
      <alignment vertical="center" wrapText="1"/>
    </xf>
    <xf numFmtId="0" fontId="70" fillId="92" borderId="56" xfId="389" applyFont="1" applyFill="1" applyBorder="1" applyAlignment="1">
      <alignment horizontal="center" vertical="center" shrinkToFit="1"/>
    </xf>
    <xf numFmtId="0" fontId="70" fillId="92" borderId="57" xfId="389" applyFont="1" applyFill="1" applyBorder="1" applyAlignment="1">
      <alignment horizontal="center" vertical="center" shrinkToFit="1"/>
    </xf>
    <xf numFmtId="0" fontId="105" fillId="0" borderId="57" xfId="408" applyFont="1" applyBorder="1" applyAlignment="1">
      <alignment horizontal="center" vertical="center" wrapText="1"/>
    </xf>
    <xf numFmtId="0" fontId="105" fillId="0" borderId="57" xfId="408" applyFont="1" applyBorder="1" applyAlignment="1">
      <alignment horizontal="center" vertical="center"/>
    </xf>
    <xf numFmtId="0" fontId="327" fillId="0" borderId="0" xfId="386" applyFont="1">
      <alignment vertical="center"/>
    </xf>
    <xf numFmtId="3" fontId="328" fillId="0" borderId="0" xfId="386" applyNumberFormat="1" applyFont="1">
      <alignment vertical="center"/>
    </xf>
    <xf numFmtId="0" fontId="329" fillId="0" borderId="5" xfId="398" applyFont="1" applyBorder="1" applyAlignment="1">
      <alignment horizontal="center" vertical="center"/>
    </xf>
    <xf numFmtId="0" fontId="329" fillId="0" borderId="5" xfId="0" applyFont="1" applyFill="1" applyBorder="1" applyAlignment="1">
      <alignment horizontal="center" vertical="center"/>
    </xf>
    <xf numFmtId="0" fontId="329" fillId="0" borderId="5" xfId="0" applyFont="1" applyFill="1" applyBorder="1" applyAlignment="1">
      <alignment horizontal="center" vertical="center" shrinkToFit="1"/>
    </xf>
    <xf numFmtId="0" fontId="329" fillId="0" borderId="5" xfId="0" applyFont="1" applyBorder="1" applyAlignment="1">
      <alignment horizontal="left" vertical="center"/>
    </xf>
    <xf numFmtId="0" fontId="329" fillId="17" borderId="0" xfId="0" applyFont="1" applyFill="1" applyBorder="1" applyAlignment="1">
      <alignment horizontal="center" vertical="center" shrinkToFit="1"/>
    </xf>
    <xf numFmtId="177" fontId="329" fillId="17" borderId="0" xfId="282" applyNumberFormat="1" applyFont="1" applyFill="1" applyBorder="1" applyAlignment="1">
      <alignment horizontal="center" vertical="center"/>
    </xf>
    <xf numFmtId="9" fontId="329" fillId="17" borderId="0" xfId="0" applyNumberFormat="1" applyFont="1" applyFill="1" applyBorder="1" applyAlignment="1">
      <alignment horizontal="center" vertical="center"/>
    </xf>
    <xf numFmtId="0" fontId="329" fillId="0" borderId="0" xfId="0" applyFont="1">
      <alignment vertical="center"/>
    </xf>
    <xf numFmtId="0" fontId="313" fillId="0" borderId="0" xfId="0" applyFont="1" applyAlignment="1">
      <alignment vertical="center" wrapText="1"/>
    </xf>
    <xf numFmtId="49" fontId="225" fillId="0" borderId="5" xfId="0" applyNumberFormat="1" applyFont="1" applyFill="1" applyBorder="1" applyAlignment="1">
      <alignment horizontal="center" vertical="center"/>
    </xf>
    <xf numFmtId="177" fontId="313" fillId="0" borderId="5" xfId="282" applyNumberFormat="1" applyFont="1" applyBorder="1" applyAlignment="1">
      <alignment horizontal="center" vertical="center" wrapText="1"/>
    </xf>
    <xf numFmtId="0" fontId="225" fillId="0" borderId="5" xfId="0" applyFont="1" applyBorder="1" applyAlignment="1">
      <alignment horizontal="center" vertical="center"/>
    </xf>
    <xf numFmtId="49" fontId="225" fillId="0" borderId="28" xfId="0" applyNumberFormat="1" applyFont="1" applyBorder="1" applyAlignment="1">
      <alignment horizontal="center" vertical="center"/>
    </xf>
    <xf numFmtId="0" fontId="225" fillId="0" borderId="5" xfId="0" applyFont="1" applyFill="1" applyBorder="1" applyAlignment="1">
      <alignment horizontal="center" vertical="center"/>
    </xf>
    <xf numFmtId="49" fontId="225" fillId="0" borderId="30" xfId="0" applyNumberFormat="1" applyFont="1" applyBorder="1" applyAlignment="1">
      <alignment horizontal="center" vertical="center"/>
    </xf>
    <xf numFmtId="49" fontId="225" fillId="0" borderId="30" xfId="0" applyNumberFormat="1" applyFont="1" applyBorder="1" applyAlignment="1">
      <alignment horizontal="center" vertical="center" shrinkToFit="1"/>
    </xf>
    <xf numFmtId="49" fontId="225" fillId="0" borderId="102" xfId="0" applyNumberFormat="1" applyFont="1" applyBorder="1">
      <alignment vertical="center"/>
    </xf>
    <xf numFmtId="0" fontId="225" fillId="0" borderId="32" xfId="0" applyFont="1" applyBorder="1" applyAlignment="1">
      <alignment horizontal="center" vertical="center"/>
    </xf>
    <xf numFmtId="186" fontId="225" fillId="67" borderId="32" xfId="282" applyNumberFormat="1" applyFont="1" applyFill="1" applyBorder="1" applyAlignment="1">
      <alignment horizontal="center" vertical="center"/>
    </xf>
    <xf numFmtId="0" fontId="225" fillId="0" borderId="30" xfId="0" applyFont="1" applyBorder="1" applyAlignment="1">
      <alignment horizontal="center" vertical="center"/>
    </xf>
    <xf numFmtId="186" fontId="225" fillId="67" borderId="30" xfId="285" applyNumberFormat="1" applyFont="1" applyFill="1" applyBorder="1" applyAlignment="1">
      <alignment horizontal="center" vertical="center"/>
    </xf>
    <xf numFmtId="193" fontId="225" fillId="67" borderId="30" xfId="282" applyNumberFormat="1" applyFont="1" applyFill="1" applyBorder="1" applyAlignment="1">
      <alignment horizontal="center" vertical="center"/>
    </xf>
    <xf numFmtId="0" fontId="225" fillId="0" borderId="30" xfId="0" applyFont="1" applyBorder="1" applyAlignment="1">
      <alignment horizontal="center" vertical="center" wrapText="1"/>
    </xf>
    <xf numFmtId="1" fontId="241" fillId="0" borderId="221" xfId="32486" applyNumberFormat="1" applyFont="1" applyBorder="1" applyAlignment="1">
      <alignment vertical="center"/>
    </xf>
    <xf numFmtId="0" fontId="225" fillId="0" borderId="294" xfId="0" applyNumberFormat="1" applyFont="1" applyBorder="1" applyAlignment="1">
      <alignment horizontal="center" vertical="center" wrapText="1"/>
    </xf>
    <xf numFmtId="9" fontId="276" fillId="0" borderId="59" xfId="389" applyNumberFormat="1" applyFont="1" applyFill="1" applyBorder="1" applyAlignment="1">
      <alignment horizontal="center" vertical="center" shrinkToFit="1"/>
    </xf>
    <xf numFmtId="0" fontId="105" fillId="0" borderId="41" xfId="383" applyFont="1" applyFill="1" applyBorder="1" applyAlignment="1">
      <alignment horizontal="center" vertical="center"/>
    </xf>
    <xf numFmtId="0" fontId="105" fillId="0" borderId="39" xfId="383" applyFont="1" applyFill="1" applyBorder="1" applyAlignment="1">
      <alignment horizontal="center" vertical="center"/>
    </xf>
    <xf numFmtId="0" fontId="105" fillId="0" borderId="25" xfId="383" applyFont="1" applyFill="1" applyBorder="1" applyAlignment="1">
      <alignment horizontal="center" vertical="center"/>
    </xf>
    <xf numFmtId="9" fontId="277" fillId="0" borderId="28" xfId="95" applyNumberFormat="1" applyFont="1" applyFill="1" applyBorder="1" applyAlignment="1" applyProtection="1">
      <alignment horizontal="center" vertical="center" wrapText="1"/>
    </xf>
    <xf numFmtId="0" fontId="105" fillId="0" borderId="28" xfId="383" applyFont="1" applyFill="1" applyBorder="1" applyAlignment="1">
      <alignment horizontal="center" vertical="center"/>
    </xf>
    <xf numFmtId="9" fontId="277" fillId="0" borderId="291" xfId="95" applyNumberFormat="1" applyFont="1" applyFill="1" applyBorder="1" applyAlignment="1" applyProtection="1">
      <alignment horizontal="center" vertical="center" wrapText="1"/>
    </xf>
    <xf numFmtId="0" fontId="105" fillId="0" borderId="59" xfId="383" applyFont="1" applyFill="1" applyBorder="1" applyAlignment="1">
      <alignment horizontal="center" vertical="center"/>
    </xf>
    <xf numFmtId="0" fontId="105" fillId="0" borderId="24" xfId="383" applyFont="1" applyFill="1" applyBorder="1" applyAlignment="1">
      <alignment horizontal="center" vertical="center"/>
    </xf>
    <xf numFmtId="9" fontId="325" fillId="0" borderId="291" xfId="95" applyNumberFormat="1" applyFont="1" applyFill="1" applyBorder="1" applyAlignment="1" applyProtection="1">
      <alignment horizontal="center" vertical="center" wrapText="1"/>
    </xf>
    <xf numFmtId="0" fontId="334" fillId="0" borderId="0" xfId="407" applyFont="1" applyAlignment="1">
      <alignment horizontal="center" vertical="center"/>
    </xf>
    <xf numFmtId="0" fontId="334" fillId="32" borderId="0" xfId="379" applyFont="1" applyFill="1" applyAlignment="1">
      <alignment horizontal="center" vertical="center"/>
    </xf>
    <xf numFmtId="0" fontId="267" fillId="33" borderId="0" xfId="379" applyFont="1" applyFill="1" applyAlignment="1">
      <alignment horizontal="center" vertical="center"/>
    </xf>
    <xf numFmtId="0" fontId="105" fillId="0" borderId="0" xfId="379" applyFont="1">
      <alignment vertical="center"/>
    </xf>
    <xf numFmtId="0" fontId="276" fillId="0" borderId="0" xfId="379" applyFont="1">
      <alignment vertical="center"/>
    </xf>
    <xf numFmtId="0" fontId="334" fillId="0" borderId="0" xfId="379" applyFont="1" applyAlignment="1">
      <alignment horizontal="center" vertical="center"/>
    </xf>
    <xf numFmtId="0" fontId="267" fillId="0" borderId="0" xfId="379" applyFont="1" applyAlignment="1">
      <alignment horizontal="center" vertical="center"/>
    </xf>
    <xf numFmtId="0" fontId="267" fillId="0" borderId="0" xfId="407" applyFont="1" applyAlignment="1">
      <alignment horizontal="center" vertical="center"/>
    </xf>
    <xf numFmtId="0" fontId="267" fillId="0" borderId="95" xfId="369" applyFont="1" applyBorder="1" applyAlignment="1">
      <alignment horizontal="center" vertical="center" wrapText="1"/>
    </xf>
    <xf numFmtId="0" fontId="105" fillId="0" borderId="59" xfId="379" applyFont="1" applyFill="1" applyBorder="1" applyAlignment="1">
      <alignment horizontal="center" vertical="center"/>
    </xf>
    <xf numFmtId="0" fontId="105" fillId="0" borderId="322" xfId="379" applyFont="1" applyFill="1" applyBorder="1" applyAlignment="1">
      <alignment horizontal="center" vertical="center"/>
    </xf>
    <xf numFmtId="9" fontId="325" fillId="0" borderId="32" xfId="95" applyNumberFormat="1" applyFont="1" applyFill="1" applyBorder="1" applyAlignment="1" applyProtection="1">
      <alignment horizontal="center" vertical="center" wrapText="1"/>
    </xf>
    <xf numFmtId="0" fontId="105" fillId="0" borderId="478" xfId="383" applyFont="1" applyFill="1" applyBorder="1" applyAlignment="1">
      <alignment horizontal="center" vertical="center"/>
    </xf>
    <xf numFmtId="190" fontId="265" fillId="0" borderId="78" xfId="291" applyNumberFormat="1" applyFont="1" applyFill="1" applyBorder="1" applyAlignment="1" applyProtection="1">
      <alignment vertical="center"/>
    </xf>
    <xf numFmtId="179" fontId="265" fillId="0" borderId="284" xfId="291" applyNumberFormat="1" applyFont="1" applyFill="1" applyBorder="1" applyAlignment="1" applyProtection="1">
      <alignment horizontal="right" vertical="center"/>
      <protection locked="0"/>
    </xf>
    <xf numFmtId="0" fontId="265" fillId="0" borderId="284" xfId="369" applyFont="1" applyBorder="1" applyAlignment="1">
      <alignment horizontal="center" vertical="center"/>
    </xf>
    <xf numFmtId="190" fontId="225" fillId="0" borderId="284" xfId="291" applyNumberFormat="1" applyFont="1" applyFill="1" applyBorder="1" applyAlignment="1" applyProtection="1">
      <alignment horizontal="right" vertical="center"/>
    </xf>
    <xf numFmtId="0" fontId="225" fillId="0" borderId="284" xfId="369" applyFont="1" applyFill="1" applyBorder="1" applyAlignment="1">
      <alignment horizontal="center" vertical="center"/>
    </xf>
    <xf numFmtId="189" fontId="225" fillId="0" borderId="284" xfId="291" applyFont="1" applyFill="1" applyBorder="1" applyAlignment="1" applyProtection="1">
      <alignment horizontal="right" vertical="center"/>
    </xf>
    <xf numFmtId="176" fontId="225" fillId="0" borderId="286" xfId="291" applyNumberFormat="1" applyFont="1" applyFill="1" applyBorder="1" applyAlignment="1" applyProtection="1">
      <alignment horizontal="center" vertical="center"/>
    </xf>
    <xf numFmtId="191" fontId="225" fillId="0" borderId="284" xfId="291" applyNumberFormat="1" applyFont="1" applyFill="1" applyBorder="1" applyAlignment="1" applyProtection="1">
      <alignment vertical="center"/>
    </xf>
    <xf numFmtId="0" fontId="225" fillId="0" borderId="284" xfId="369" applyFont="1" applyBorder="1">
      <alignment vertical="center"/>
    </xf>
    <xf numFmtId="188" fontId="225" fillId="0" borderId="286" xfId="369" applyNumberFormat="1" applyFont="1" applyBorder="1">
      <alignment vertical="center"/>
    </xf>
    <xf numFmtId="181" fontId="225" fillId="0" borderId="284" xfId="369" applyNumberFormat="1" applyFont="1" applyFill="1" applyBorder="1" applyAlignment="1">
      <alignment horizontal="right" vertical="center"/>
    </xf>
    <xf numFmtId="0" fontId="225" fillId="0" borderId="285" xfId="369" applyFont="1" applyFill="1" applyBorder="1" applyAlignment="1">
      <alignment horizontal="center" vertical="center"/>
    </xf>
    <xf numFmtId="190" fontId="225" fillId="0" borderId="285" xfId="291" applyNumberFormat="1" applyFont="1" applyFill="1" applyBorder="1" applyAlignment="1" applyProtection="1">
      <alignment horizontal="right" vertical="center"/>
    </xf>
    <xf numFmtId="0" fontId="225" fillId="0" borderId="0" xfId="369" applyFont="1" applyBorder="1">
      <alignment vertical="center"/>
    </xf>
    <xf numFmtId="189" fontId="225" fillId="0" borderId="284" xfId="291" applyFont="1" applyFill="1" applyBorder="1" applyAlignment="1" applyProtection="1">
      <alignment horizontal="center" vertical="center"/>
    </xf>
    <xf numFmtId="0" fontId="4" fillId="0" borderId="0" xfId="408" applyFont="1" applyAlignment="1">
      <alignment horizontal="center" vertical="center"/>
    </xf>
    <xf numFmtId="185" fontId="105" fillId="0" borderId="5" xfId="408" applyNumberFormat="1" applyFont="1" applyFill="1" applyBorder="1" applyAlignment="1">
      <alignment horizontal="center" vertical="center"/>
    </xf>
    <xf numFmtId="0" fontId="250" fillId="0" borderId="5" xfId="408" applyFont="1" applyFill="1" applyBorder="1" applyAlignment="1">
      <alignment horizontal="center" vertical="center"/>
    </xf>
    <xf numFmtId="0" fontId="105" fillId="0" borderId="5" xfId="408" applyFont="1" applyFill="1" applyBorder="1" applyAlignment="1">
      <alignment horizontal="center" vertical="center"/>
    </xf>
    <xf numFmtId="0" fontId="0" fillId="0" borderId="206" xfId="408" applyFont="1" applyBorder="1" applyAlignment="1">
      <alignment horizontal="center" vertical="center" wrapText="1"/>
    </xf>
    <xf numFmtId="0" fontId="105" fillId="0" borderId="206" xfId="408" applyFont="1" applyBorder="1" applyAlignment="1">
      <alignment horizontal="center" vertical="center" wrapText="1"/>
    </xf>
    <xf numFmtId="0" fontId="105" fillId="41" borderId="142" xfId="389" applyFont="1" applyFill="1" applyBorder="1" applyAlignment="1">
      <alignment horizontal="center" vertical="center"/>
    </xf>
    <xf numFmtId="0" fontId="250" fillId="0" borderId="5" xfId="379" applyFont="1" applyBorder="1" applyAlignment="1">
      <alignment horizontal="center" vertical="center"/>
    </xf>
    <xf numFmtId="0" fontId="65" fillId="0" borderId="0" xfId="393" applyFont="1" applyFill="1" applyBorder="1">
      <alignment vertical="center"/>
    </xf>
    <xf numFmtId="0" fontId="105" fillId="0" borderId="0" xfId="389" applyFont="1" applyFill="1" applyBorder="1">
      <alignment vertical="center"/>
    </xf>
    <xf numFmtId="0" fontId="90" fillId="0" borderId="0" xfId="389" applyFill="1" applyBorder="1" applyAlignment="1">
      <alignment vertical="center" wrapText="1"/>
    </xf>
    <xf numFmtId="0" fontId="90" fillId="0" borderId="0" xfId="393" applyFill="1" applyBorder="1">
      <alignment vertical="center"/>
    </xf>
    <xf numFmtId="0" fontId="90" fillId="0" borderId="0" xfId="389" applyFill="1" applyBorder="1">
      <alignment vertical="center"/>
    </xf>
    <xf numFmtId="0" fontId="58" fillId="0" borderId="0" xfId="389" applyFont="1" applyFill="1" applyBorder="1" applyAlignment="1">
      <alignment vertical="center" wrapText="1"/>
    </xf>
    <xf numFmtId="0" fontId="105" fillId="0" borderId="0" xfId="389" applyFont="1" applyFill="1" applyBorder="1" applyAlignment="1">
      <alignment vertical="center" wrapText="1"/>
    </xf>
    <xf numFmtId="0" fontId="334" fillId="0" borderId="0" xfId="379" applyFont="1" applyFill="1" applyAlignment="1">
      <alignment horizontal="center" vertical="center"/>
    </xf>
    <xf numFmtId="0" fontId="267" fillId="0" borderId="0" xfId="379" applyFont="1" applyFill="1" applyAlignment="1">
      <alignment horizontal="center" vertical="center"/>
    </xf>
    <xf numFmtId="186" fontId="225" fillId="0" borderId="31" xfId="304" applyNumberFormat="1" applyFont="1" applyFill="1" applyBorder="1" applyAlignment="1">
      <alignment horizontal="center" vertical="center"/>
    </xf>
    <xf numFmtId="0" fontId="65" fillId="0" borderId="24" xfId="379" applyFont="1" applyBorder="1">
      <alignment vertical="center"/>
    </xf>
    <xf numFmtId="0" fontId="105" fillId="0" borderId="204" xfId="383" applyFont="1" applyFill="1" applyBorder="1" applyAlignment="1">
      <alignment horizontal="center" vertical="center"/>
    </xf>
    <xf numFmtId="0" fontId="65" fillId="68" borderId="206" xfId="389" applyFont="1" applyFill="1" applyBorder="1" applyAlignment="1">
      <alignment horizontal="center" vertical="center" shrinkToFit="1"/>
    </xf>
    <xf numFmtId="0" fontId="70" fillId="92" borderId="522" xfId="389" applyFont="1" applyFill="1" applyBorder="1" applyAlignment="1">
      <alignment horizontal="center" vertical="center" shrinkToFit="1"/>
    </xf>
    <xf numFmtId="0" fontId="70" fillId="92" borderId="529" xfId="389" applyFont="1" applyFill="1" applyBorder="1" applyAlignment="1">
      <alignment horizontal="center" vertical="center" shrinkToFit="1"/>
    </xf>
    <xf numFmtId="0" fontId="90" fillId="41" borderId="206" xfId="393" applyFill="1" applyBorder="1">
      <alignment vertical="center"/>
    </xf>
    <xf numFmtId="0" fontId="326" fillId="41" borderId="206" xfId="389" applyFont="1" applyFill="1" applyBorder="1" applyAlignment="1">
      <alignment vertical="center" wrapText="1"/>
    </xf>
    <xf numFmtId="0" fontId="351" fillId="41" borderId="5" xfId="389" applyFont="1" applyFill="1" applyBorder="1" applyAlignment="1">
      <alignment horizontal="center" vertical="center" shrinkToFit="1"/>
    </xf>
    <xf numFmtId="9" fontId="352" fillId="0" borderId="291" xfId="95" applyNumberFormat="1" applyFont="1" applyFill="1" applyBorder="1" applyAlignment="1" applyProtection="1">
      <alignment horizontal="center" vertical="center" wrapText="1"/>
    </xf>
    <xf numFmtId="49" fontId="265" fillId="0" borderId="314" xfId="407" applyNumberFormat="1" applyFont="1" applyBorder="1">
      <alignment vertical="center"/>
    </xf>
    <xf numFmtId="0" fontId="105" fillId="0" borderId="474" xfId="383" applyFont="1" applyFill="1" applyBorder="1" applyAlignment="1">
      <alignment vertical="center" shrinkToFit="1"/>
    </xf>
    <xf numFmtId="0" fontId="105" fillId="0" borderId="148" xfId="383" applyFont="1" applyFill="1" applyBorder="1" applyAlignment="1">
      <alignment vertical="center" shrinkToFit="1"/>
    </xf>
    <xf numFmtId="0" fontId="105" fillId="0" borderId="148" xfId="383" applyFont="1" applyBorder="1" applyAlignment="1">
      <alignment vertical="center" shrinkToFit="1"/>
    </xf>
    <xf numFmtId="49" fontId="103" fillId="0" borderId="300" xfId="0" quotePrefix="1" applyNumberFormat="1" applyFont="1" applyFill="1" applyBorder="1" applyAlignment="1">
      <alignment horizontal="center" vertical="center" wrapText="1"/>
    </xf>
    <xf numFmtId="0" fontId="225" fillId="0" borderId="5" xfId="0" applyFont="1" applyFill="1" applyBorder="1" applyAlignment="1">
      <alignment horizontal="center" vertical="center" wrapText="1"/>
    </xf>
    <xf numFmtId="2" fontId="267" fillId="0" borderId="5" xfId="379" applyNumberFormat="1" applyFont="1" applyBorder="1" applyAlignment="1">
      <alignment horizontal="center" vertical="center"/>
    </xf>
    <xf numFmtId="0" fontId="297" fillId="0" borderId="0" xfId="379" applyFont="1">
      <alignment vertical="center"/>
    </xf>
    <xf numFmtId="0" fontId="267" fillId="0" borderId="0" xfId="379" applyFont="1" applyBorder="1" applyAlignment="1">
      <alignment horizontal="center" vertical="center"/>
    </xf>
    <xf numFmtId="0" fontId="297" fillId="0" borderId="5" xfId="379" applyFont="1" applyBorder="1">
      <alignment vertical="center"/>
    </xf>
    <xf numFmtId="0" fontId="297" fillId="0" borderId="5" xfId="379" applyFont="1" applyBorder="1" applyAlignment="1">
      <alignment horizontal="center" vertical="center"/>
    </xf>
    <xf numFmtId="0" fontId="334" fillId="0" borderId="128" xfId="379" applyFont="1" applyBorder="1" applyAlignment="1">
      <alignment horizontal="center" vertical="center"/>
    </xf>
    <xf numFmtId="0" fontId="105" fillId="0" borderId="136" xfId="379" applyFont="1" applyBorder="1" applyAlignment="1">
      <alignment horizontal="center" vertical="center"/>
    </xf>
    <xf numFmtId="0" fontId="105" fillId="0" borderId="64" xfId="379" applyFont="1" applyBorder="1" applyAlignment="1">
      <alignment horizontal="center" vertical="center"/>
    </xf>
    <xf numFmtId="1" fontId="105" fillId="0" borderId="68" xfId="379" applyNumberFormat="1" applyFont="1" applyBorder="1" applyAlignment="1">
      <alignment horizontal="center" vertical="center"/>
    </xf>
    <xf numFmtId="2" fontId="267" fillId="0" borderId="129" xfId="379" applyNumberFormat="1" applyFont="1" applyBorder="1" applyAlignment="1">
      <alignment horizontal="center" vertical="center"/>
    </xf>
    <xf numFmtId="1" fontId="105" fillId="0" borderId="64" xfId="379" applyNumberFormat="1" applyFont="1" applyBorder="1" applyAlignment="1">
      <alignment horizontal="center" vertical="center"/>
    </xf>
    <xf numFmtId="0" fontId="267" fillId="0" borderId="128" xfId="379" applyFont="1" applyBorder="1" applyAlignment="1">
      <alignment horizontal="center" vertical="center"/>
    </xf>
    <xf numFmtId="1" fontId="297" fillId="0" borderId="64" xfId="379" applyNumberFormat="1" applyFont="1" applyBorder="1" applyAlignment="1">
      <alignment horizontal="center" vertical="center"/>
    </xf>
    <xf numFmtId="0" fontId="297" fillId="0" borderId="64" xfId="379" applyFont="1" applyBorder="1" applyAlignment="1">
      <alignment horizontal="center" vertical="center"/>
    </xf>
    <xf numFmtId="0" fontId="335" fillId="0" borderId="224" xfId="32789" applyFont="1" applyFill="1" applyBorder="1">
      <alignment vertical="center"/>
    </xf>
    <xf numFmtId="0" fontId="336" fillId="0" borderId="413" xfId="32789" applyFont="1" applyFill="1" applyBorder="1">
      <alignment vertical="center"/>
    </xf>
    <xf numFmtId="0" fontId="336" fillId="68" borderId="413" xfId="32789" applyFont="1" applyFill="1" applyBorder="1">
      <alignment vertical="center"/>
    </xf>
    <xf numFmtId="0" fontId="335" fillId="0" borderId="0" xfId="32789" applyFont="1" applyFill="1">
      <alignment vertical="center"/>
    </xf>
    <xf numFmtId="0" fontId="336" fillId="0" borderId="0" xfId="32789" applyFont="1" applyFill="1" applyBorder="1">
      <alignment vertical="center"/>
    </xf>
    <xf numFmtId="0" fontId="335" fillId="0" borderId="0" xfId="32789" applyFont="1">
      <alignment vertical="center"/>
    </xf>
    <xf numFmtId="0" fontId="1" fillId="0" borderId="224" xfId="32789" applyFill="1" applyBorder="1">
      <alignment vertical="center"/>
    </xf>
    <xf numFmtId="0" fontId="341" fillId="94" borderId="480" xfId="32789" applyFont="1" applyFill="1" applyBorder="1" applyAlignment="1">
      <alignment vertical="center"/>
    </xf>
    <xf numFmtId="0" fontId="341" fillId="94" borderId="481" xfId="32789" applyFont="1" applyFill="1" applyBorder="1" applyAlignment="1">
      <alignment vertical="center"/>
    </xf>
    <xf numFmtId="0" fontId="341" fillId="94" borderId="482" xfId="32789" applyFont="1" applyFill="1" applyBorder="1" applyAlignment="1">
      <alignment vertical="center"/>
    </xf>
    <xf numFmtId="0" fontId="341" fillId="94" borderId="483" xfId="32789" applyFont="1" applyFill="1" applyBorder="1" applyAlignment="1">
      <alignment vertical="center"/>
    </xf>
    <xf numFmtId="0" fontId="307" fillId="94" borderId="480" xfId="32789" applyFont="1" applyFill="1" applyBorder="1" applyAlignment="1">
      <alignment vertical="center"/>
    </xf>
    <xf numFmtId="0" fontId="307" fillId="94" borderId="481" xfId="32789" applyFont="1" applyFill="1" applyBorder="1" applyAlignment="1">
      <alignment vertical="center"/>
    </xf>
    <xf numFmtId="0" fontId="307" fillId="94" borderId="482" xfId="32789" applyFont="1" applyFill="1" applyBorder="1" applyAlignment="1">
      <alignment vertical="center"/>
    </xf>
    <xf numFmtId="0" fontId="1" fillId="0" borderId="0" xfId="32789">
      <alignment vertical="center"/>
    </xf>
    <xf numFmtId="0" fontId="1" fillId="0" borderId="0" xfId="32789" applyBorder="1">
      <alignment vertical="center"/>
    </xf>
    <xf numFmtId="0" fontId="341" fillId="94" borderId="487" xfId="32789" applyFont="1" applyFill="1" applyBorder="1" applyAlignment="1">
      <alignment vertical="center"/>
    </xf>
    <xf numFmtId="0" fontId="341" fillId="94" borderId="0" xfId="32789" applyFont="1" applyFill="1" applyBorder="1" applyAlignment="1">
      <alignment vertical="center"/>
    </xf>
    <xf numFmtId="0" fontId="341" fillId="94" borderId="225" xfId="32789" applyFont="1" applyFill="1" applyBorder="1" applyAlignment="1">
      <alignment vertical="center"/>
    </xf>
    <xf numFmtId="0" fontId="341" fillId="94" borderId="224" xfId="32789" applyFont="1" applyFill="1" applyBorder="1" applyAlignment="1">
      <alignment vertical="center"/>
    </xf>
    <xf numFmtId="0" fontId="307" fillId="94" borderId="487" xfId="32789" applyFont="1" applyFill="1" applyBorder="1" applyAlignment="1">
      <alignment vertical="center"/>
    </xf>
    <xf numFmtId="0" fontId="307" fillId="94" borderId="0" xfId="32789" applyFont="1" applyFill="1" applyBorder="1" applyAlignment="1">
      <alignment vertical="center"/>
    </xf>
    <xf numFmtId="0" fontId="307" fillId="94" borderId="225" xfId="32789" applyFont="1" applyFill="1" applyBorder="1" applyAlignment="1">
      <alignment vertical="center"/>
    </xf>
    <xf numFmtId="0" fontId="89" fillId="94" borderId="487" xfId="32789" applyFont="1" applyFill="1" applyBorder="1" applyAlignment="1">
      <alignment vertical="center"/>
    </xf>
    <xf numFmtId="0" fontId="89" fillId="94" borderId="0" xfId="32789" applyFont="1" applyFill="1" applyBorder="1" applyAlignment="1">
      <alignment vertical="center"/>
    </xf>
    <xf numFmtId="0" fontId="89" fillId="94" borderId="225" xfId="32789" applyFont="1" applyFill="1" applyBorder="1" applyAlignment="1">
      <alignment vertical="center"/>
    </xf>
    <xf numFmtId="0" fontId="89" fillId="94" borderId="224" xfId="32789" applyFont="1" applyFill="1" applyBorder="1" applyAlignment="1">
      <alignment vertical="center"/>
    </xf>
    <xf numFmtId="0" fontId="89" fillId="94" borderId="504" xfId="32789" applyFont="1" applyFill="1" applyBorder="1" applyAlignment="1">
      <alignment vertical="center"/>
    </xf>
    <xf numFmtId="0" fontId="89" fillId="94" borderId="477" xfId="32789" applyFont="1" applyFill="1" applyBorder="1" applyAlignment="1">
      <alignment vertical="center"/>
    </xf>
    <xf numFmtId="0" fontId="89" fillId="94" borderId="392" xfId="32789" applyFont="1" applyFill="1" applyBorder="1" applyAlignment="1">
      <alignment vertical="center"/>
    </xf>
    <xf numFmtId="0" fontId="89" fillId="94" borderId="501" xfId="32789" applyFont="1" applyFill="1" applyBorder="1" applyAlignment="1">
      <alignment vertical="center"/>
    </xf>
    <xf numFmtId="0" fontId="1" fillId="0" borderId="0" xfId="32789" applyBorder="1" applyAlignment="1">
      <alignment vertical="center"/>
    </xf>
    <xf numFmtId="0" fontId="1" fillId="95" borderId="216" xfId="32789" applyFont="1" applyFill="1" applyBorder="1" applyAlignment="1">
      <alignment vertical="center"/>
    </xf>
    <xf numFmtId="0" fontId="1" fillId="95" borderId="0" xfId="32789" applyFont="1" applyFill="1" applyBorder="1" applyAlignment="1">
      <alignment vertical="center"/>
    </xf>
    <xf numFmtId="0" fontId="1" fillId="95" borderId="103" xfId="32789" applyFont="1" applyFill="1" applyBorder="1" applyAlignment="1">
      <alignment vertical="center"/>
    </xf>
    <xf numFmtId="0" fontId="1" fillId="68" borderId="224" xfId="32789" applyFill="1" applyBorder="1">
      <alignment vertical="center"/>
    </xf>
    <xf numFmtId="0" fontId="326" fillId="0" borderId="0" xfId="32789" applyFont="1" applyBorder="1" applyAlignment="1">
      <alignment vertical="center"/>
    </xf>
    <xf numFmtId="0" fontId="204" fillId="0" borderId="487" xfId="32789" applyFont="1" applyFill="1" applyBorder="1" applyAlignment="1">
      <alignment vertical="center" shrinkToFit="1"/>
    </xf>
    <xf numFmtId="0" fontId="204" fillId="0" borderId="0" xfId="32789" applyFont="1" applyFill="1" applyBorder="1" applyAlignment="1">
      <alignment vertical="center" shrinkToFit="1"/>
    </xf>
    <xf numFmtId="0" fontId="204" fillId="0" borderId="488" xfId="32789" applyFont="1" applyFill="1" applyBorder="1" applyAlignment="1">
      <alignment vertical="center" shrinkToFit="1"/>
    </xf>
    <xf numFmtId="0" fontId="1" fillId="0" borderId="514" xfId="32789" applyFill="1" applyBorder="1" applyAlignment="1">
      <alignment vertical="center" shrinkToFit="1"/>
    </xf>
    <xf numFmtId="0" fontId="1" fillId="0" borderId="479" xfId="32789" applyFill="1" applyBorder="1" applyAlignment="1">
      <alignment vertical="center" shrinkToFit="1"/>
    </xf>
    <xf numFmtId="0" fontId="1" fillId="0" borderId="515" xfId="32789" applyFill="1" applyBorder="1" applyAlignment="1">
      <alignment vertical="center" shrinkToFit="1"/>
    </xf>
    <xf numFmtId="0" fontId="89" fillId="0" borderId="487" xfId="32789" applyFont="1" applyBorder="1" applyAlignment="1">
      <alignment vertical="center"/>
    </xf>
    <xf numFmtId="0" fontId="89" fillId="0" borderId="0" xfId="32789" applyFont="1" applyBorder="1" applyAlignment="1">
      <alignment vertical="center"/>
    </xf>
    <xf numFmtId="0" fontId="89" fillId="0" borderId="488" xfId="32789" applyFont="1" applyBorder="1" applyAlignment="1">
      <alignment vertical="center"/>
    </xf>
    <xf numFmtId="0" fontId="1" fillId="96" borderId="0" xfId="32789" applyFill="1" applyBorder="1" applyAlignment="1">
      <alignment vertical="center"/>
    </xf>
    <xf numFmtId="0" fontId="1" fillId="0" borderId="0" xfId="32789" applyFill="1" applyBorder="1">
      <alignment vertical="center"/>
    </xf>
    <xf numFmtId="0" fontId="1" fillId="68" borderId="0" xfId="32789" applyFill="1">
      <alignment vertical="center"/>
    </xf>
    <xf numFmtId="0" fontId="89" fillId="0" borderId="514" xfId="32789" applyFont="1" applyBorder="1" applyAlignment="1">
      <alignment vertical="center"/>
    </xf>
    <xf numFmtId="0" fontId="89" fillId="0" borderId="479" xfId="32789" applyFont="1" applyBorder="1" applyAlignment="1">
      <alignment vertical="center"/>
    </xf>
    <xf numFmtId="0" fontId="89" fillId="0" borderId="515" xfId="32789" applyFont="1" applyBorder="1" applyAlignment="1">
      <alignment vertical="center"/>
    </xf>
    <xf numFmtId="0" fontId="1" fillId="0" borderId="0" xfId="32789" applyFill="1">
      <alignment vertical="center"/>
    </xf>
    <xf numFmtId="41" fontId="359" fillId="0" borderId="5" xfId="282" applyFont="1" applyFill="1" applyBorder="1">
      <alignment vertical="center"/>
    </xf>
    <xf numFmtId="41" fontId="225" fillId="0" borderId="206" xfId="282" applyFont="1" applyFill="1" applyBorder="1">
      <alignment vertical="center"/>
    </xf>
    <xf numFmtId="0" fontId="225" fillId="0" borderId="0" xfId="0" applyFont="1" applyAlignment="1">
      <alignment horizontal="center" vertical="center"/>
    </xf>
    <xf numFmtId="0" fontId="250" fillId="0" borderId="0" xfId="408" applyFont="1" applyFill="1">
      <alignment vertical="center"/>
    </xf>
    <xf numFmtId="0" fontId="360" fillId="0" borderId="224" xfId="0" applyFont="1" applyFill="1" applyBorder="1" applyAlignment="1">
      <alignment horizontal="center" vertical="center" wrapText="1"/>
    </xf>
    <xf numFmtId="0" fontId="247" fillId="0" borderId="5" xfId="0" applyFont="1" applyBorder="1" applyAlignment="1">
      <alignment horizontal="center" vertical="center" wrapText="1"/>
    </xf>
    <xf numFmtId="0" fontId="247" fillId="0" borderId="5" xfId="0" applyFont="1" applyFill="1" applyBorder="1" applyAlignment="1">
      <alignment horizontal="center" vertical="center" wrapText="1"/>
    </xf>
    <xf numFmtId="41" fontId="247" fillId="0" borderId="5" xfId="282" applyFont="1" applyFill="1" applyBorder="1" applyAlignment="1">
      <alignment horizontal="center" vertical="center" wrapText="1"/>
    </xf>
    <xf numFmtId="41" fontId="247" fillId="0" borderId="5" xfId="282" applyFont="1" applyFill="1" applyBorder="1" applyAlignment="1">
      <alignment vertical="center"/>
    </xf>
    <xf numFmtId="41" fontId="247" fillId="0" borderId="5" xfId="282" applyFont="1" applyFill="1" applyBorder="1" applyAlignment="1">
      <alignment horizontal="right" vertical="center"/>
    </xf>
    <xf numFmtId="177" fontId="247" fillId="0" borderId="5" xfId="282" applyNumberFormat="1" applyFont="1" applyFill="1" applyBorder="1" applyAlignment="1">
      <alignment horizontal="right" vertical="center"/>
    </xf>
    <xf numFmtId="0" fontId="250" fillId="0" borderId="5" xfId="408" applyFont="1" applyBorder="1" applyAlignment="1">
      <alignment horizontal="center" vertical="center" wrapText="1"/>
    </xf>
    <xf numFmtId="0" fontId="250" fillId="0" borderId="206" xfId="408" applyFont="1" applyBorder="1" applyAlignment="1">
      <alignment horizontal="center" vertical="center" wrapText="1"/>
    </xf>
    <xf numFmtId="0" fontId="250" fillId="0" borderId="0" xfId="408" applyFont="1" applyFill="1" applyAlignment="1">
      <alignment horizontal="center" vertical="center"/>
    </xf>
    <xf numFmtId="0" fontId="350" fillId="0" borderId="224" xfId="0" applyFont="1" applyFill="1" applyBorder="1" applyAlignment="1">
      <alignment horizontal="center" vertical="center" wrapText="1"/>
    </xf>
    <xf numFmtId="0" fontId="359" fillId="0" borderId="5" xfId="0" applyFont="1" applyBorder="1" applyAlignment="1">
      <alignment horizontal="center" vertical="center" wrapText="1"/>
    </xf>
    <xf numFmtId="0" fontId="361" fillId="0" borderId="443" xfId="0" applyNumberFormat="1" applyFont="1" applyFill="1" applyBorder="1" applyAlignment="1">
      <alignment horizontal="center" vertical="center"/>
    </xf>
    <xf numFmtId="0" fontId="359" fillId="0" borderId="5" xfId="0" applyFont="1" applyFill="1" applyBorder="1" applyAlignment="1">
      <alignment horizontal="center" vertical="center" wrapText="1"/>
    </xf>
    <xf numFmtId="41" fontId="359" fillId="0" borderId="5" xfId="282" applyFont="1" applyFill="1" applyBorder="1" applyAlignment="1">
      <alignment vertical="center"/>
    </xf>
    <xf numFmtId="177" fontId="359" fillId="0" borderId="5" xfId="282" applyNumberFormat="1" applyFont="1" applyFill="1" applyBorder="1" applyAlignment="1">
      <alignment horizontal="right" vertical="center"/>
    </xf>
    <xf numFmtId="0" fontId="361" fillId="0" borderId="5" xfId="408" applyFont="1" applyBorder="1" applyAlignment="1">
      <alignment horizontal="center" vertical="center"/>
    </xf>
    <xf numFmtId="0" fontId="361" fillId="0" borderId="5" xfId="408" applyFont="1" applyBorder="1" applyAlignment="1">
      <alignment horizontal="center" vertical="center" wrapText="1"/>
    </xf>
    <xf numFmtId="0" fontId="361" fillId="0" borderId="206" xfId="408" applyFont="1" applyBorder="1" applyAlignment="1">
      <alignment horizontal="center" vertical="center" wrapText="1"/>
    </xf>
    <xf numFmtId="0" fontId="361" fillId="0" borderId="0" xfId="408" applyFont="1" applyFill="1" applyAlignment="1">
      <alignment horizontal="center" vertical="center"/>
    </xf>
    <xf numFmtId="0" fontId="361" fillId="0" borderId="0" xfId="408" applyFont="1" applyFill="1">
      <alignment vertical="center"/>
    </xf>
    <xf numFmtId="0" fontId="361" fillId="0" borderId="444" xfId="0" applyNumberFormat="1" applyFont="1" applyFill="1" applyBorder="1" applyAlignment="1">
      <alignment horizontal="center" vertical="center"/>
    </xf>
    <xf numFmtId="0" fontId="250" fillId="0" borderId="444" xfId="0" applyNumberFormat="1" applyFont="1" applyFill="1" applyBorder="1" applyAlignment="1">
      <alignment horizontal="center" vertical="center"/>
    </xf>
    <xf numFmtId="0" fontId="250" fillId="0" borderId="299" xfId="408" applyFont="1" applyFill="1" applyBorder="1" applyAlignment="1">
      <alignment horizontal="left" vertical="center"/>
    </xf>
    <xf numFmtId="0" fontId="65" fillId="0" borderId="206" xfId="379" applyFont="1" applyBorder="1" applyAlignment="1">
      <alignment horizontal="center" vertical="center"/>
    </xf>
    <xf numFmtId="0" fontId="308" fillId="0" borderId="57" xfId="379" applyFont="1" applyBorder="1" applyAlignment="1">
      <alignment horizontal="center" vertical="center"/>
    </xf>
    <xf numFmtId="1" fontId="360" fillId="0" borderId="5" xfId="379" applyNumberFormat="1" applyFont="1" applyBorder="1" applyAlignment="1">
      <alignment horizontal="center" vertical="center"/>
    </xf>
    <xf numFmtId="0" fontId="250" fillId="0" borderId="206" xfId="379" applyFont="1" applyBorder="1">
      <alignment vertical="center"/>
    </xf>
    <xf numFmtId="0" fontId="250" fillId="0" borderId="529" xfId="379" applyFont="1" applyBorder="1">
      <alignment vertical="center"/>
    </xf>
    <xf numFmtId="0" fontId="250" fillId="0" borderId="0" xfId="379" applyFont="1">
      <alignment vertical="center"/>
    </xf>
    <xf numFmtId="0" fontId="250" fillId="0" borderId="0" xfId="379" applyFont="1" applyFill="1" applyBorder="1" applyAlignment="1">
      <alignment vertical="center" wrapText="1"/>
    </xf>
    <xf numFmtId="0" fontId="360" fillId="0" borderId="57" xfId="379" applyFont="1" applyBorder="1" applyAlignment="1">
      <alignment horizontal="center" vertical="center"/>
    </xf>
    <xf numFmtId="0" fontId="360" fillId="0" borderId="5" xfId="379" applyFont="1" applyBorder="1" applyAlignment="1">
      <alignment horizontal="center" vertical="center"/>
    </xf>
    <xf numFmtId="0" fontId="362" fillId="0" borderId="0" xfId="379" applyFont="1" applyAlignment="1">
      <alignment horizontal="center" vertical="center"/>
    </xf>
    <xf numFmtId="0" fontId="360" fillId="0" borderId="5" xfId="379" applyFont="1" applyBorder="1">
      <alignment vertical="center"/>
    </xf>
    <xf numFmtId="41" fontId="65" fillId="0" borderId="0" xfId="282" applyFont="1" applyBorder="1">
      <alignment vertical="center"/>
    </xf>
    <xf numFmtId="41" fontId="309" fillId="0" borderId="5" xfId="282" applyFont="1" applyBorder="1" applyAlignment="1">
      <alignment horizontal="center" vertical="center"/>
    </xf>
    <xf numFmtId="0" fontId="362" fillId="0" borderId="5" xfId="379" applyFont="1" applyBorder="1" applyAlignment="1">
      <alignment horizontal="center" vertical="center"/>
    </xf>
    <xf numFmtId="2" fontId="362" fillId="0" borderId="5" xfId="379" applyNumberFormat="1" applyFont="1" applyBorder="1" applyAlignment="1">
      <alignment horizontal="center" vertical="center"/>
    </xf>
    <xf numFmtId="0" fontId="250" fillId="0" borderId="0" xfId="379" applyFont="1" applyBorder="1">
      <alignment vertical="center"/>
    </xf>
    <xf numFmtId="41" fontId="360" fillId="0" borderId="5" xfId="282" applyFont="1" applyBorder="1" applyAlignment="1">
      <alignment horizontal="center" vertical="center"/>
    </xf>
    <xf numFmtId="41" fontId="65" fillId="0" borderId="5" xfId="379" applyNumberFormat="1" applyFont="1" applyBorder="1" applyAlignment="1">
      <alignment horizontal="center" vertical="center"/>
    </xf>
    <xf numFmtId="41" fontId="360" fillId="0" borderId="5" xfId="379" applyNumberFormat="1" applyFont="1" applyBorder="1" applyAlignment="1">
      <alignment horizontal="center" vertical="center"/>
    </xf>
    <xf numFmtId="0" fontId="65" fillId="0" borderId="0" xfId="379" applyFont="1" applyAlignment="1">
      <alignment horizontal="center" vertical="center"/>
    </xf>
    <xf numFmtId="0" fontId="65" fillId="0" borderId="132" xfId="379" applyFont="1" applyBorder="1" applyAlignment="1">
      <alignment horizontal="center" vertical="center"/>
    </xf>
    <xf numFmtId="190" fontId="69" fillId="0" borderId="75" xfId="291" applyNumberFormat="1" applyFont="1" applyFill="1" applyBorder="1" applyAlignment="1" applyProtection="1">
      <alignment horizontal="center" vertical="center"/>
    </xf>
    <xf numFmtId="0" fontId="69" fillId="0" borderId="287" xfId="369" applyFont="1" applyBorder="1" applyAlignment="1">
      <alignment horizontal="center" vertical="center"/>
    </xf>
    <xf numFmtId="0" fontId="69" fillId="0" borderId="76" xfId="379" applyFont="1" applyBorder="1" applyAlignment="1">
      <alignment horizontal="center" vertical="center"/>
    </xf>
    <xf numFmtId="0" fontId="69" fillId="0" borderId="86" xfId="369" applyFont="1" applyBorder="1" applyAlignment="1">
      <alignment horizontal="center" vertical="center"/>
    </xf>
    <xf numFmtId="0" fontId="315" fillId="0" borderId="465" xfId="0" applyFont="1" applyBorder="1" applyAlignment="1">
      <alignment horizontal="center" vertical="center" wrapText="1"/>
    </xf>
    <xf numFmtId="0" fontId="315" fillId="0" borderId="0" xfId="0" applyFont="1" applyBorder="1" applyAlignment="1">
      <alignment horizontal="center" vertical="center" wrapText="1"/>
    </xf>
    <xf numFmtId="0" fontId="315" fillId="0" borderId="295" xfId="0" applyFont="1" applyBorder="1" applyAlignment="1">
      <alignment horizontal="center" vertical="center" wrapText="1"/>
    </xf>
    <xf numFmtId="0" fontId="69" fillId="0" borderId="305" xfId="379" applyFont="1" applyBorder="1" applyAlignment="1">
      <alignment horizontal="center" vertical="center"/>
    </xf>
    <xf numFmtId="0" fontId="69" fillId="0" borderId="306" xfId="379" applyFont="1" applyBorder="1" applyAlignment="1">
      <alignment horizontal="center" vertical="center"/>
    </xf>
    <xf numFmtId="0" fontId="69" fillId="0" borderId="284" xfId="407" applyFont="1" applyFill="1" applyBorder="1" applyAlignment="1">
      <alignment horizontal="left" vertical="center"/>
    </xf>
    <xf numFmtId="190" fontId="69" fillId="0" borderId="284" xfId="95" applyNumberFormat="1" applyFont="1" applyFill="1" applyBorder="1" applyAlignment="1" applyProtection="1">
      <alignment horizontal="left" vertical="center"/>
    </xf>
    <xf numFmtId="0" fontId="103" fillId="0" borderId="300" xfId="0" quotePrefix="1" applyNumberFormat="1" applyFont="1" applyFill="1" applyBorder="1" applyAlignment="1">
      <alignment horizontal="center" vertical="center" wrapText="1"/>
    </xf>
    <xf numFmtId="0" fontId="350" fillId="86" borderId="224" xfId="0" applyFont="1" applyFill="1" applyBorder="1" applyAlignment="1">
      <alignment horizontal="center" vertical="center" wrapText="1"/>
    </xf>
    <xf numFmtId="49" fontId="103" fillId="86" borderId="300" xfId="0" quotePrefix="1" applyNumberFormat="1" applyFont="1" applyFill="1" applyBorder="1" applyAlignment="1">
      <alignment horizontal="center" vertical="center" wrapText="1"/>
    </xf>
    <xf numFmtId="0" fontId="359" fillId="86" borderId="206" xfId="0" applyFont="1" applyFill="1" applyBorder="1" applyAlignment="1">
      <alignment horizontal="center" vertical="center" wrapText="1"/>
    </xf>
    <xf numFmtId="0" fontId="361" fillId="86" borderId="443" xfId="0" applyNumberFormat="1" applyFont="1" applyFill="1" applyBorder="1" applyAlignment="1">
      <alignment horizontal="center" vertical="center"/>
    </xf>
    <xf numFmtId="0" fontId="7" fillId="86" borderId="5" xfId="0" applyNumberFormat="1" applyFont="1" applyFill="1" applyBorder="1" applyAlignment="1">
      <alignment horizontal="center" vertical="center"/>
    </xf>
    <xf numFmtId="0" fontId="225" fillId="86" borderId="5" xfId="0" applyFont="1" applyFill="1" applyBorder="1" applyAlignment="1">
      <alignment horizontal="center" vertical="center" wrapText="1"/>
    </xf>
    <xf numFmtId="41" fontId="7" fillId="86" borderId="5" xfId="282" applyFont="1" applyFill="1" applyBorder="1" applyAlignment="1">
      <alignment horizontal="center" vertical="center" wrapText="1"/>
    </xf>
    <xf numFmtId="41" fontId="359" fillId="86" borderId="206" xfId="282" applyFont="1" applyFill="1" applyBorder="1" applyAlignment="1">
      <alignment vertical="center"/>
    </xf>
    <xf numFmtId="177" fontId="359" fillId="86" borderId="206" xfId="282" applyNumberFormat="1" applyFont="1" applyFill="1" applyBorder="1" applyAlignment="1">
      <alignment horizontal="right" vertical="center"/>
    </xf>
    <xf numFmtId="0" fontId="105" fillId="86" borderId="529" xfId="408" applyFont="1" applyFill="1" applyBorder="1" applyAlignment="1">
      <alignment horizontal="center" vertical="center"/>
    </xf>
    <xf numFmtId="0" fontId="361" fillId="86" borderId="206" xfId="408" applyFont="1" applyFill="1" applyBorder="1" applyAlignment="1">
      <alignment horizontal="center" vertical="center"/>
    </xf>
    <xf numFmtId="0" fontId="361" fillId="86" borderId="206" xfId="408" applyFont="1" applyFill="1" applyBorder="1" applyAlignment="1">
      <alignment horizontal="center" vertical="center" wrapText="1"/>
    </xf>
    <xf numFmtId="0" fontId="361" fillId="86" borderId="0" xfId="408" applyFont="1" applyFill="1" applyAlignment="1">
      <alignment horizontal="center" vertical="center"/>
    </xf>
    <xf numFmtId="0" fontId="361" fillId="86" borderId="216" xfId="408" applyFont="1" applyFill="1" applyBorder="1" applyAlignment="1">
      <alignment horizontal="center" vertical="center"/>
    </xf>
    <xf numFmtId="0" fontId="361" fillId="86" borderId="0" xfId="408" applyFont="1" applyFill="1">
      <alignment vertical="center"/>
    </xf>
    <xf numFmtId="0" fontId="225" fillId="93" borderId="367" xfId="0" applyFont="1" applyFill="1" applyBorder="1" applyAlignment="1">
      <alignment horizontal="center" vertical="center" wrapText="1"/>
    </xf>
    <xf numFmtId="191" fontId="225" fillId="0" borderId="88" xfId="95" applyNumberFormat="1" applyFont="1" applyFill="1" applyBorder="1" applyAlignment="1" applyProtection="1">
      <alignment vertical="center"/>
      <protection locked="0"/>
    </xf>
    <xf numFmtId="0" fontId="360" fillId="0" borderId="300" xfId="0" quotePrefix="1" applyNumberFormat="1" applyFont="1" applyFill="1" applyBorder="1" applyAlignment="1">
      <alignment horizontal="center" vertical="center" wrapText="1"/>
    </xf>
    <xf numFmtId="41" fontId="225" fillId="0" borderId="5" xfId="282" applyNumberFormat="1" applyFont="1" applyFill="1" applyBorder="1" applyAlignment="1">
      <alignment vertical="center" shrinkToFit="1"/>
    </xf>
    <xf numFmtId="182" fontId="225" fillId="67" borderId="131" xfId="408" applyNumberFormat="1" applyFont="1" applyFill="1" applyBorder="1" applyAlignment="1">
      <alignment horizontal="right" vertical="center"/>
    </xf>
    <xf numFmtId="0" fontId="4" fillId="0" borderId="206" xfId="379" applyFont="1" applyBorder="1">
      <alignment vertical="center"/>
    </xf>
    <xf numFmtId="0" fontId="4" fillId="0" borderId="529" xfId="379" applyFont="1" applyBorder="1">
      <alignment vertical="center"/>
    </xf>
    <xf numFmtId="0" fontId="0" fillId="0" borderId="206" xfId="379" applyFont="1" applyBorder="1">
      <alignment vertical="center"/>
    </xf>
    <xf numFmtId="0" fontId="4" fillId="0" borderId="136" xfId="379" applyFont="1" applyBorder="1" applyAlignment="1">
      <alignment horizontal="center" vertical="center"/>
    </xf>
    <xf numFmtId="0" fontId="70" fillId="0" borderId="5" xfId="379" applyFont="1" applyBorder="1">
      <alignment vertical="center"/>
    </xf>
    <xf numFmtId="0" fontId="70" fillId="0" borderId="5" xfId="379" applyFont="1" applyBorder="1" applyAlignment="1">
      <alignment horizontal="center" vertical="center"/>
    </xf>
    <xf numFmtId="0" fontId="4" fillId="0" borderId="5" xfId="379" applyFont="1" applyBorder="1" applyAlignment="1">
      <alignment horizontal="center" vertical="center"/>
    </xf>
    <xf numFmtId="41" fontId="4" fillId="0" borderId="5" xfId="282" applyFont="1" applyBorder="1" applyAlignment="1">
      <alignment horizontal="center" vertical="center"/>
    </xf>
    <xf numFmtId="41" fontId="4" fillId="0" borderId="206" xfId="282" applyFont="1" applyBorder="1">
      <alignment vertical="center"/>
    </xf>
    <xf numFmtId="0" fontId="365" fillId="0" borderId="5" xfId="379" applyFont="1" applyBorder="1" applyAlignment="1">
      <alignment horizontal="center" vertical="center"/>
    </xf>
    <xf numFmtId="41" fontId="12" fillId="0" borderId="5" xfId="282" applyFont="1" applyBorder="1" applyAlignment="1">
      <alignment horizontal="center" vertical="center"/>
    </xf>
    <xf numFmtId="0" fontId="4" fillId="0" borderId="0" xfId="379" applyFont="1" applyBorder="1">
      <alignment vertical="center"/>
    </xf>
    <xf numFmtId="0" fontId="12" fillId="0" borderId="5" xfId="379" applyFont="1" applyBorder="1" applyAlignment="1">
      <alignment horizontal="center" vertical="center"/>
    </xf>
    <xf numFmtId="0" fontId="70" fillId="0" borderId="57" xfId="379" applyFont="1" applyBorder="1" applyAlignment="1">
      <alignment horizontal="center" vertical="center"/>
    </xf>
    <xf numFmtId="0" fontId="7" fillId="0" borderId="5" xfId="0" applyNumberFormat="1" applyFont="1" applyFill="1" applyBorder="1" applyAlignment="1">
      <alignment horizontal="center" vertical="center" wrapText="1"/>
    </xf>
    <xf numFmtId="0" fontId="7" fillId="0" borderId="5" xfId="0" applyFont="1" applyFill="1" applyBorder="1" applyAlignment="1">
      <alignment horizontal="center" vertical="center" wrapText="1"/>
    </xf>
    <xf numFmtId="41" fontId="7" fillId="0" borderId="5" xfId="282" applyNumberFormat="1" applyFont="1" applyFill="1" applyBorder="1" applyAlignment="1">
      <alignment horizontal="right" vertical="center"/>
    </xf>
    <xf numFmtId="0" fontId="105" fillId="0" borderId="60" xfId="408" applyFont="1" applyFill="1" applyBorder="1" applyAlignment="1">
      <alignment horizontal="left" vertical="center"/>
    </xf>
    <xf numFmtId="0" fontId="105" fillId="0" borderId="61" xfId="408" applyFont="1" applyFill="1" applyBorder="1" applyAlignment="1">
      <alignment horizontal="left" vertical="center"/>
    </xf>
    <xf numFmtId="0" fontId="276" fillId="0" borderId="5" xfId="379" applyFont="1" applyBorder="1">
      <alignment vertical="center"/>
    </xf>
    <xf numFmtId="0" fontId="276" fillId="0" borderId="5" xfId="379" applyFont="1" applyBorder="1" applyAlignment="1">
      <alignment horizontal="center" vertical="center"/>
    </xf>
    <xf numFmtId="41" fontId="105" fillId="0" borderId="5" xfId="282" applyFont="1" applyBorder="1" applyAlignment="1">
      <alignment horizontal="center" vertical="center"/>
    </xf>
    <xf numFmtId="0" fontId="105" fillId="0" borderId="206" xfId="379" applyFont="1" applyBorder="1">
      <alignment vertical="center"/>
    </xf>
    <xf numFmtId="0" fontId="366" fillId="0" borderId="5" xfId="379" applyFont="1" applyBorder="1">
      <alignment vertical="center"/>
    </xf>
    <xf numFmtId="0" fontId="366" fillId="0" borderId="5" xfId="379" applyFont="1" applyBorder="1" applyAlignment="1">
      <alignment horizontal="center" vertical="center"/>
    </xf>
    <xf numFmtId="0" fontId="297" fillId="0" borderId="206" xfId="379" applyFont="1" applyBorder="1" applyAlignment="1">
      <alignment horizontal="center" vertical="center"/>
    </xf>
    <xf numFmtId="41" fontId="297" fillId="0" borderId="5" xfId="282" applyFont="1" applyBorder="1" applyAlignment="1">
      <alignment horizontal="center" vertical="center"/>
    </xf>
    <xf numFmtId="41" fontId="297" fillId="0" borderId="206" xfId="282" applyFont="1" applyBorder="1" applyAlignment="1">
      <alignment horizontal="center" vertical="center"/>
    </xf>
    <xf numFmtId="0" fontId="276" fillId="0" borderId="133" xfId="379" applyFont="1" applyBorder="1" applyAlignment="1">
      <alignment horizontal="center" vertical="center"/>
    </xf>
    <xf numFmtId="0" fontId="297" fillId="0" borderId="136" xfId="379" applyFont="1" applyBorder="1" applyAlignment="1">
      <alignment horizontal="center" vertical="center"/>
    </xf>
    <xf numFmtId="0" fontId="276" fillId="0" borderId="127" xfId="379" applyFont="1" applyBorder="1">
      <alignment vertical="center"/>
    </xf>
    <xf numFmtId="0" fontId="105" fillId="0" borderId="5" xfId="379" applyFont="1" applyFill="1" applyBorder="1">
      <alignment vertical="center"/>
    </xf>
    <xf numFmtId="0" fontId="105" fillId="0" borderId="5" xfId="369" applyFont="1" applyFill="1" applyBorder="1" applyAlignment="1">
      <alignment horizontal="center" vertical="center" wrapText="1"/>
    </xf>
    <xf numFmtId="0" fontId="267" fillId="32" borderId="128" xfId="407" applyFont="1" applyFill="1" applyBorder="1" applyAlignment="1">
      <alignment horizontal="center" vertical="center"/>
    </xf>
    <xf numFmtId="0" fontId="105" fillId="0" borderId="128" xfId="379" applyFont="1" applyBorder="1">
      <alignment vertical="center"/>
    </xf>
    <xf numFmtId="0" fontId="105" fillId="0" borderId="0" xfId="379" applyFont="1" applyFill="1" applyBorder="1">
      <alignment vertical="center"/>
    </xf>
    <xf numFmtId="0" fontId="105" fillId="0" borderId="0" xfId="379" applyFont="1" applyFill="1" applyBorder="1" applyAlignment="1">
      <alignment vertical="center" wrapText="1"/>
    </xf>
    <xf numFmtId="0" fontId="105" fillId="0" borderId="5" xfId="379" applyFont="1" applyBorder="1" applyAlignment="1">
      <alignment horizontal="center" vertical="center"/>
    </xf>
    <xf numFmtId="0" fontId="297" fillId="0" borderId="57" xfId="379" applyFont="1" applyBorder="1" applyAlignment="1">
      <alignment horizontal="center" vertical="center"/>
    </xf>
    <xf numFmtId="41" fontId="297" fillId="0" borderId="5" xfId="379" applyNumberFormat="1" applyFont="1" applyBorder="1" applyAlignment="1">
      <alignment horizontal="center" vertical="center"/>
    </xf>
    <xf numFmtId="1" fontId="297" fillId="0" borderId="5" xfId="379" applyNumberFormat="1" applyFont="1" applyBorder="1" applyAlignment="1">
      <alignment horizontal="center" vertical="center"/>
    </xf>
    <xf numFmtId="0" fontId="297" fillId="0" borderId="206" xfId="379" applyFont="1" applyBorder="1">
      <alignment vertical="center"/>
    </xf>
    <xf numFmtId="0" fontId="276" fillId="0" borderId="0" xfId="383" applyFont="1" applyFill="1" applyBorder="1">
      <alignment vertical="center"/>
    </xf>
    <xf numFmtId="1" fontId="297" fillId="0" borderId="65" xfId="379" applyNumberFormat="1" applyFont="1" applyBorder="1" applyAlignment="1">
      <alignment horizontal="center" vertical="center"/>
    </xf>
    <xf numFmtId="0" fontId="65" fillId="0" borderId="206" xfId="379" applyFont="1" applyBorder="1">
      <alignment vertical="center"/>
    </xf>
    <xf numFmtId="0" fontId="105" fillId="0" borderId="5" xfId="379" applyFont="1" applyBorder="1">
      <alignment vertical="center"/>
    </xf>
    <xf numFmtId="1" fontId="105" fillId="0" borderId="5" xfId="379" applyNumberFormat="1" applyFont="1" applyBorder="1" applyAlignment="1">
      <alignment horizontal="center" vertical="center"/>
    </xf>
    <xf numFmtId="0" fontId="105" fillId="0" borderId="206" xfId="379" applyFont="1" applyBorder="1" applyAlignment="1">
      <alignment horizontal="center" vertical="center"/>
    </xf>
    <xf numFmtId="0" fontId="363" fillId="68" borderId="224" xfId="0" applyFont="1" applyFill="1" applyBorder="1" applyAlignment="1">
      <alignment horizontal="center" vertical="center" wrapText="1"/>
    </xf>
    <xf numFmtId="0" fontId="297" fillId="68" borderId="300" xfId="0" quotePrefix="1" applyNumberFormat="1" applyFont="1" applyFill="1" applyBorder="1" applyAlignment="1">
      <alignment horizontal="center" vertical="center" wrapText="1"/>
    </xf>
    <xf numFmtId="0" fontId="225" fillId="68" borderId="5" xfId="0" applyFont="1" applyFill="1" applyBorder="1" applyAlignment="1">
      <alignment horizontal="center" vertical="center" wrapText="1"/>
    </xf>
    <xf numFmtId="0" fontId="105" fillId="68" borderId="400" xfId="0" applyNumberFormat="1" applyFont="1" applyFill="1" applyBorder="1" applyAlignment="1">
      <alignment horizontal="center" vertical="center"/>
    </xf>
    <xf numFmtId="0" fontId="225" fillId="68" borderId="5" xfId="0" applyNumberFormat="1" applyFont="1" applyFill="1" applyBorder="1" applyAlignment="1">
      <alignment horizontal="center" vertical="center"/>
    </xf>
    <xf numFmtId="41" fontId="225" fillId="68" borderId="5" xfId="282" applyFont="1" applyFill="1" applyBorder="1" applyAlignment="1">
      <alignment horizontal="center" vertical="center" wrapText="1"/>
    </xf>
    <xf numFmtId="41" fontId="225" fillId="68" borderId="5" xfId="282" applyFont="1" applyFill="1" applyBorder="1" applyAlignment="1">
      <alignment vertical="center"/>
    </xf>
    <xf numFmtId="41" fontId="225" fillId="68" borderId="5" xfId="282" applyFont="1" applyFill="1" applyBorder="1" applyAlignment="1">
      <alignment horizontal="right" vertical="center"/>
    </xf>
    <xf numFmtId="177" fontId="225" fillId="68" borderId="5" xfId="282" applyNumberFormat="1" applyFont="1" applyFill="1" applyBorder="1" applyAlignment="1">
      <alignment horizontal="right" vertical="center"/>
    </xf>
    <xf numFmtId="0" fontId="364" fillId="68" borderId="57" xfId="408" applyFont="1" applyFill="1" applyBorder="1" applyAlignment="1">
      <alignment horizontal="center" vertical="center"/>
    </xf>
    <xf numFmtId="0" fontId="364" fillId="68" borderId="5" xfId="408" applyFont="1" applyFill="1" applyBorder="1" applyAlignment="1">
      <alignment horizontal="center" vertical="center"/>
    </xf>
    <xf numFmtId="0" fontId="364" fillId="68" borderId="5" xfId="408" applyFont="1" applyFill="1" applyBorder="1" applyAlignment="1">
      <alignment horizontal="center" vertical="center" wrapText="1"/>
    </xf>
    <xf numFmtId="0" fontId="364" fillId="68" borderId="206" xfId="408" applyFont="1" applyFill="1" applyBorder="1" applyAlignment="1">
      <alignment horizontal="center" vertical="center" wrapText="1"/>
    </xf>
    <xf numFmtId="0" fontId="364" fillId="68" borderId="0" xfId="408" applyFont="1" applyFill="1" applyAlignment="1">
      <alignment horizontal="center" vertical="center"/>
    </xf>
    <xf numFmtId="0" fontId="364" fillId="68" borderId="0" xfId="408" applyFont="1" applyFill="1">
      <alignment vertical="center"/>
    </xf>
    <xf numFmtId="0" fontId="103" fillId="67" borderId="224" xfId="0" quotePrefix="1" applyNumberFormat="1" applyFont="1" applyFill="1" applyBorder="1" applyAlignment="1">
      <alignment horizontal="center" vertical="center" wrapText="1"/>
    </xf>
    <xf numFmtId="0" fontId="105" fillId="86" borderId="206" xfId="408" applyFont="1" applyFill="1" applyBorder="1" applyAlignment="1">
      <alignment horizontal="center" vertical="center"/>
    </xf>
    <xf numFmtId="185" fontId="105" fillId="0" borderId="5" xfId="408" applyNumberFormat="1" applyFont="1" applyBorder="1" applyAlignment="1">
      <alignment horizontal="center" vertical="center"/>
    </xf>
    <xf numFmtId="0" fontId="4" fillId="0" borderId="0" xfId="408" applyFont="1" applyAlignment="1">
      <alignment horizontal="center" vertical="center"/>
    </xf>
    <xf numFmtId="0" fontId="364" fillId="68" borderId="216" xfId="408" applyFont="1" applyFill="1" applyBorder="1" applyAlignment="1">
      <alignment horizontal="center" vertical="center"/>
    </xf>
    <xf numFmtId="0" fontId="4" fillId="0" borderId="0" xfId="408" applyFont="1" applyFill="1" applyBorder="1" applyAlignment="1">
      <alignment vertical="center"/>
    </xf>
    <xf numFmtId="2" fontId="105" fillId="0" borderId="5" xfId="408" applyNumberFormat="1" applyFont="1" applyBorder="1" applyAlignment="1">
      <alignment horizontal="center" vertical="center"/>
    </xf>
    <xf numFmtId="0" fontId="364" fillId="68" borderId="0" xfId="408" applyFont="1" applyFill="1" applyBorder="1" applyAlignment="1">
      <alignment horizontal="center" vertical="center"/>
    </xf>
    <xf numFmtId="0" fontId="105" fillId="68" borderId="527" xfId="408" applyFont="1" applyFill="1" applyBorder="1" applyAlignment="1">
      <alignment horizontal="left" vertical="center" wrapText="1"/>
    </xf>
    <xf numFmtId="0" fontId="105" fillId="68" borderId="530" xfId="408" applyFont="1" applyFill="1" applyBorder="1" applyAlignment="1">
      <alignment horizontal="left" vertical="center" wrapText="1"/>
    </xf>
    <xf numFmtId="0" fontId="105" fillId="68" borderId="522" xfId="408" applyFont="1" applyFill="1" applyBorder="1" applyAlignment="1">
      <alignment horizontal="left" vertical="center" wrapText="1"/>
    </xf>
    <xf numFmtId="41" fontId="48" fillId="0" borderId="28" xfId="299" applyFont="1" applyFill="1" applyBorder="1">
      <alignment vertical="center"/>
    </xf>
    <xf numFmtId="182" fontId="4" fillId="0" borderId="0" xfId="408" applyNumberFormat="1" applyFont="1" applyFill="1" applyBorder="1" applyAlignment="1">
      <alignment vertical="center"/>
    </xf>
    <xf numFmtId="0" fontId="4" fillId="0" borderId="0" xfId="408" applyFont="1" applyFill="1">
      <alignment vertical="center"/>
    </xf>
    <xf numFmtId="0" fontId="4" fillId="0" borderId="0" xfId="408" applyFont="1" applyFill="1" applyBorder="1" applyAlignment="1">
      <alignment horizontal="center" vertical="center"/>
    </xf>
    <xf numFmtId="184" fontId="4" fillId="0" borderId="0" xfId="408" applyNumberFormat="1" applyFont="1" applyFill="1" applyBorder="1" applyAlignment="1">
      <alignment vertical="center"/>
    </xf>
    <xf numFmtId="182" fontId="4" fillId="0" borderId="0" xfId="408" applyNumberFormat="1" applyFont="1" applyFill="1" applyBorder="1" applyAlignment="1">
      <alignment horizontal="center" vertical="center"/>
    </xf>
    <xf numFmtId="0" fontId="229" fillId="0" borderId="0" xfId="0" applyFont="1" applyAlignment="1">
      <alignment horizontal="center" vertical="center"/>
    </xf>
    <xf numFmtId="0" fontId="230" fillId="0" borderId="60" xfId="0" applyFont="1" applyBorder="1" applyAlignment="1">
      <alignment horizontal="center" vertical="center" wrapText="1"/>
    </xf>
    <xf numFmtId="0" fontId="230" fillId="0" borderId="62" xfId="0" applyFont="1" applyBorder="1" applyAlignment="1">
      <alignment horizontal="center" vertical="center"/>
    </xf>
    <xf numFmtId="0" fontId="230" fillId="0" borderId="228" xfId="0" applyFont="1" applyBorder="1" applyAlignment="1">
      <alignment horizontal="center" vertical="center"/>
    </xf>
    <xf numFmtId="0" fontId="230" fillId="0" borderId="186" xfId="0" applyFont="1" applyBorder="1" applyAlignment="1">
      <alignment horizontal="center" vertical="center"/>
    </xf>
    <xf numFmtId="0" fontId="230" fillId="0" borderId="61" xfId="0" applyFont="1" applyBorder="1" applyAlignment="1">
      <alignment horizontal="center" vertical="center" wrapText="1"/>
    </xf>
    <xf numFmtId="0" fontId="230" fillId="0" borderId="62" xfId="0" applyFont="1" applyBorder="1" applyAlignment="1">
      <alignment horizontal="center" vertical="center" wrapText="1"/>
    </xf>
    <xf numFmtId="0" fontId="230" fillId="0" borderId="228" xfId="0" applyFont="1" applyBorder="1" applyAlignment="1">
      <alignment horizontal="center" vertical="center" wrapText="1"/>
    </xf>
    <xf numFmtId="0" fontId="230" fillId="0" borderId="11" xfId="0" applyFont="1" applyBorder="1" applyAlignment="1">
      <alignment horizontal="center" vertical="center" wrapText="1"/>
    </xf>
    <xf numFmtId="0" fontId="230" fillId="0" borderId="186" xfId="0" applyFont="1" applyBorder="1" applyAlignment="1">
      <alignment horizontal="center" vertical="center" wrapText="1"/>
    </xf>
    <xf numFmtId="0" fontId="226" fillId="0" borderId="221" xfId="0" applyFont="1" applyBorder="1" applyAlignment="1">
      <alignment horizontal="center" vertical="center"/>
    </xf>
    <xf numFmtId="0" fontId="232" fillId="0" borderId="0" xfId="0" applyFont="1" applyAlignment="1">
      <alignment horizontal="center" vertical="center"/>
    </xf>
    <xf numFmtId="0" fontId="232" fillId="0" borderId="0" xfId="0" applyFont="1" applyBorder="1" applyAlignment="1">
      <alignment horizontal="center" vertical="center"/>
    </xf>
    <xf numFmtId="0" fontId="230" fillId="0" borderId="59" xfId="0" applyFont="1" applyBorder="1" applyAlignment="1">
      <alignment horizontal="center" vertical="center"/>
    </xf>
    <xf numFmtId="0" fontId="230" fillId="0" borderId="102" xfId="0" applyFont="1" applyBorder="1" applyAlignment="1">
      <alignment horizontal="center" vertical="center"/>
    </xf>
    <xf numFmtId="0" fontId="0" fillId="0" borderId="11" xfId="0" applyBorder="1" applyAlignment="1">
      <alignment horizontal="center" vertical="center"/>
    </xf>
    <xf numFmtId="0" fontId="0" fillId="0" borderId="0" xfId="0" applyBorder="1" applyAlignment="1">
      <alignment horizontal="center" vertical="center"/>
    </xf>
    <xf numFmtId="0" fontId="0" fillId="0" borderId="221" xfId="0" applyBorder="1" applyAlignment="1">
      <alignment horizontal="center" vertical="center"/>
    </xf>
    <xf numFmtId="0" fontId="226" fillId="68" borderId="222" xfId="0" applyFont="1" applyFill="1" applyBorder="1" applyAlignment="1">
      <alignment horizontal="center" vertical="center"/>
    </xf>
    <xf numFmtId="0" fontId="226" fillId="68" borderId="69" xfId="0" applyFont="1" applyFill="1" applyBorder="1" applyAlignment="1">
      <alignment horizontal="center" vertical="center"/>
    </xf>
    <xf numFmtId="0" fontId="226" fillId="68" borderId="223" xfId="0" applyFont="1" applyFill="1" applyBorder="1" applyAlignment="1">
      <alignment horizontal="center" vertical="center"/>
    </xf>
    <xf numFmtId="0" fontId="226" fillId="68" borderId="224" xfId="0" applyFont="1" applyFill="1" applyBorder="1" applyAlignment="1">
      <alignment horizontal="center" vertical="center"/>
    </xf>
    <xf numFmtId="0" fontId="226" fillId="68" borderId="0" xfId="0" applyFont="1" applyFill="1" applyBorder="1" applyAlignment="1">
      <alignment horizontal="center" vertical="center"/>
    </xf>
    <xf numFmtId="0" fontId="226" fillId="68" borderId="225" xfId="0" applyFont="1" applyFill="1" applyBorder="1" applyAlignment="1">
      <alignment horizontal="center" vertical="center"/>
    </xf>
    <xf numFmtId="0" fontId="226" fillId="68" borderId="226" xfId="0" applyFont="1" applyFill="1" applyBorder="1" applyAlignment="1">
      <alignment horizontal="center" vertical="center"/>
    </xf>
    <xf numFmtId="0" fontId="226" fillId="68" borderId="221" xfId="0" applyFont="1" applyFill="1" applyBorder="1" applyAlignment="1">
      <alignment horizontal="center" vertical="center"/>
    </xf>
    <xf numFmtId="0" fontId="226" fillId="68" borderId="227" xfId="0" applyFont="1" applyFill="1" applyBorder="1" applyAlignment="1">
      <alignment horizontal="center" vertical="center"/>
    </xf>
    <xf numFmtId="0" fontId="228" fillId="0" borderId="0" xfId="0" applyFont="1" applyBorder="1" applyAlignment="1">
      <alignment horizontal="center" vertical="center"/>
    </xf>
    <xf numFmtId="0" fontId="229" fillId="0" borderId="0" xfId="0" applyFont="1" applyBorder="1" applyAlignment="1">
      <alignment horizontal="center" vertical="center"/>
    </xf>
    <xf numFmtId="0" fontId="232" fillId="0" borderId="226" xfId="0" applyFont="1" applyBorder="1" applyAlignment="1">
      <alignment horizontal="center" vertical="center"/>
    </xf>
    <xf numFmtId="0" fontId="236" fillId="0" borderId="221" xfId="0" applyFont="1" applyBorder="1" applyAlignment="1">
      <alignment horizontal="center" vertical="center"/>
    </xf>
    <xf numFmtId="0" fontId="236" fillId="0" borderId="227" xfId="0" applyFont="1" applyBorder="1" applyAlignment="1">
      <alignment horizontal="center" vertical="center"/>
    </xf>
    <xf numFmtId="0" fontId="237" fillId="82" borderId="222" xfId="0" applyFont="1" applyFill="1" applyBorder="1" applyAlignment="1">
      <alignment horizontal="center" vertical="center"/>
    </xf>
    <xf numFmtId="0" fontId="237" fillId="82" borderId="413" xfId="0" applyFont="1" applyFill="1" applyBorder="1" applyAlignment="1">
      <alignment horizontal="center" vertical="center"/>
    </xf>
    <xf numFmtId="0" fontId="237" fillId="82" borderId="223" xfId="0" applyFont="1" applyFill="1" applyBorder="1" applyAlignment="1">
      <alignment horizontal="center" vertical="center"/>
    </xf>
    <xf numFmtId="0" fontId="237" fillId="82" borderId="226" xfId="0" applyFont="1" applyFill="1" applyBorder="1" applyAlignment="1">
      <alignment horizontal="center" vertical="center"/>
    </xf>
    <xf numFmtId="0" fontId="237" fillId="82" borderId="221" xfId="0" applyFont="1" applyFill="1" applyBorder="1" applyAlignment="1">
      <alignment horizontal="center" vertical="center"/>
    </xf>
    <xf numFmtId="0" fontId="237" fillId="82" borderId="227" xfId="0" applyFont="1" applyFill="1" applyBorder="1" applyAlignment="1">
      <alignment horizontal="center" vertical="center"/>
    </xf>
    <xf numFmtId="0" fontId="234" fillId="0" borderId="222" xfId="0" applyFont="1" applyBorder="1" applyAlignment="1">
      <alignment horizontal="center" vertical="center"/>
    </xf>
    <xf numFmtId="0" fontId="235" fillId="0" borderId="226" xfId="0" applyFont="1" applyBorder="1" applyAlignment="1">
      <alignment horizontal="center" vertical="center"/>
    </xf>
    <xf numFmtId="6" fontId="234" fillId="0" borderId="413" xfId="0" applyNumberFormat="1" applyFont="1" applyBorder="1" applyAlignment="1">
      <alignment horizontal="left" vertical="center" wrapText="1"/>
    </xf>
    <xf numFmtId="6" fontId="235" fillId="0" borderId="413" xfId="0" applyNumberFormat="1" applyFont="1" applyBorder="1" applyAlignment="1">
      <alignment horizontal="left" vertical="center"/>
    </xf>
    <xf numFmtId="6" fontId="235" fillId="0" borderId="223" xfId="0" applyNumberFormat="1" applyFont="1" applyBorder="1" applyAlignment="1">
      <alignment horizontal="left" vertical="center"/>
    </xf>
    <xf numFmtId="6" fontId="235" fillId="0" borderId="221" xfId="0" applyNumberFormat="1" applyFont="1" applyBorder="1" applyAlignment="1">
      <alignment horizontal="left" vertical="center"/>
    </xf>
    <xf numFmtId="6" fontId="235" fillId="0" borderId="227" xfId="0" applyNumberFormat="1" applyFont="1" applyBorder="1" applyAlignment="1">
      <alignment horizontal="left" vertical="center"/>
    </xf>
    <xf numFmtId="0" fontId="234" fillId="0" borderId="0" xfId="0" applyFont="1" applyBorder="1" applyAlignment="1">
      <alignment horizontal="center" vertical="center"/>
    </xf>
    <xf numFmtId="0" fontId="235" fillId="0" borderId="0" xfId="0" applyFont="1" applyBorder="1" applyAlignment="1">
      <alignment horizontal="center" vertical="center"/>
    </xf>
    <xf numFmtId="0" fontId="270" fillId="0" borderId="0" xfId="0" applyFont="1" applyBorder="1" applyAlignment="1">
      <alignment horizontal="center" vertical="center" wrapText="1"/>
    </xf>
    <xf numFmtId="0" fontId="270" fillId="0" borderId="0" xfId="0" applyFont="1" applyBorder="1" applyAlignment="1">
      <alignment horizontal="center" vertical="center"/>
    </xf>
    <xf numFmtId="0" fontId="235" fillId="0" borderId="5" xfId="0" applyFont="1" applyBorder="1" applyAlignment="1">
      <alignment horizontal="center" vertical="center"/>
    </xf>
    <xf numFmtId="0" fontId="242" fillId="0" borderId="237" xfId="32486" applyFont="1" applyBorder="1" applyAlignment="1">
      <alignment horizontal="center" vertical="center" wrapText="1"/>
    </xf>
    <xf numFmtId="0" fontId="244" fillId="0" borderId="241" xfId="32486" applyFont="1" applyBorder="1">
      <alignment vertical="center"/>
    </xf>
    <xf numFmtId="0" fontId="242" fillId="0" borderId="240" xfId="32486" applyFont="1" applyBorder="1" applyAlignment="1">
      <alignment horizontal="center" vertical="center"/>
    </xf>
    <xf numFmtId="0" fontId="242" fillId="0" borderId="225" xfId="32486" applyFont="1" applyBorder="1" applyAlignment="1">
      <alignment horizontal="center" vertical="center"/>
    </xf>
    <xf numFmtId="0" fontId="242" fillId="0" borderId="154" xfId="32486" applyFont="1" applyBorder="1" applyAlignment="1">
      <alignment horizontal="center" vertical="center" wrapText="1"/>
    </xf>
    <xf numFmtId="0" fontId="242" fillId="0" borderId="155" xfId="32486" applyFont="1" applyBorder="1" applyAlignment="1">
      <alignment horizontal="center" vertical="center" wrapText="1"/>
    </xf>
    <xf numFmtId="0" fontId="242" fillId="0" borderId="251" xfId="32486" applyFont="1" applyBorder="1" applyAlignment="1">
      <alignment horizontal="center" vertical="center" wrapText="1"/>
    </xf>
    <xf numFmtId="0" fontId="238" fillId="0" borderId="222" xfId="32486" applyFont="1" applyBorder="1" applyAlignment="1">
      <alignment horizontal="center" vertical="center"/>
    </xf>
    <xf numFmtId="0" fontId="238" fillId="0" borderId="69" xfId="32486" applyFont="1" applyBorder="1" applyAlignment="1">
      <alignment horizontal="center" vertical="center"/>
    </xf>
    <xf numFmtId="0" fontId="238" fillId="0" borderId="223" xfId="32486" applyFont="1" applyBorder="1" applyAlignment="1">
      <alignment horizontal="center" vertical="center"/>
    </xf>
    <xf numFmtId="0" fontId="239" fillId="0" borderId="226" xfId="32486" applyFont="1" applyBorder="1" applyAlignment="1">
      <alignment horizontal="center" vertical="center"/>
    </xf>
    <xf numFmtId="0" fontId="239" fillId="0" borderId="221" xfId="32486" applyFont="1" applyBorder="1" applyAlignment="1">
      <alignment horizontal="center" vertical="center"/>
    </xf>
    <xf numFmtId="0" fontId="240" fillId="0" borderId="231" xfId="32486" applyFont="1" applyBorder="1" applyAlignment="1">
      <alignment horizontal="center" vertical="center"/>
    </xf>
    <xf numFmtId="0" fontId="240" fillId="0" borderId="232" xfId="32486" applyFont="1" applyBorder="1" applyAlignment="1">
      <alignment horizontal="center" vertical="center"/>
    </xf>
    <xf numFmtId="0" fontId="241" fillId="0" borderId="190" xfId="32486" applyFont="1" applyBorder="1" applyAlignment="1">
      <alignment horizontal="center" vertical="center"/>
    </xf>
    <xf numFmtId="0" fontId="241" fillId="0" borderId="69" xfId="32486" applyFont="1" applyBorder="1" applyAlignment="1">
      <alignment horizontal="center" vertical="center"/>
    </xf>
    <xf numFmtId="0" fontId="241" fillId="0" borderId="223" xfId="32486" applyFont="1" applyBorder="1" applyAlignment="1">
      <alignment horizontal="center" vertical="center"/>
    </xf>
    <xf numFmtId="185" fontId="240" fillId="0" borderId="233" xfId="32486" applyNumberFormat="1" applyFont="1" applyBorder="1" applyAlignment="1">
      <alignment horizontal="center" vertical="center"/>
    </xf>
    <xf numFmtId="185" fontId="240" fillId="0" borderId="209" xfId="32486" applyNumberFormat="1" applyFont="1" applyBorder="1" applyAlignment="1">
      <alignment horizontal="center" vertical="center"/>
    </xf>
    <xf numFmtId="0" fontId="240" fillId="0" borderId="234" xfId="32486" applyFont="1" applyBorder="1" applyAlignment="1">
      <alignment horizontal="center" vertical="center"/>
    </xf>
    <xf numFmtId="0" fontId="240" fillId="0" borderId="235" xfId="32486" applyFont="1" applyBorder="1" applyAlignment="1">
      <alignment horizontal="center" vertical="center"/>
    </xf>
    <xf numFmtId="0" fontId="89" fillId="0" borderId="209" xfId="32403" applyBorder="1" applyAlignment="1">
      <alignment horizontal="center" vertical="center"/>
    </xf>
    <xf numFmtId="0" fontId="231" fillId="0" borderId="209" xfId="32403" applyFont="1" applyBorder="1" applyAlignment="1">
      <alignment horizontal="center" vertical="center"/>
    </xf>
    <xf numFmtId="0" fontId="231" fillId="0" borderId="236" xfId="32403" applyFont="1" applyBorder="1" applyAlignment="1">
      <alignment horizontal="center" vertical="center"/>
    </xf>
    <xf numFmtId="177" fontId="7" fillId="0" borderId="0" xfId="282" applyNumberFormat="1" applyFont="1" applyBorder="1" applyAlignment="1">
      <alignment horizontal="center" vertical="center" shrinkToFit="1"/>
    </xf>
    <xf numFmtId="0" fontId="13" fillId="0" borderId="11" xfId="0" applyFont="1" applyBorder="1" applyAlignment="1">
      <alignment horizontal="left" vertical="center"/>
    </xf>
    <xf numFmtId="0" fontId="10" fillId="0" borderId="5" xfId="0" applyFont="1" applyFill="1" applyBorder="1" applyAlignment="1">
      <alignment horizontal="center" vertical="center"/>
    </xf>
    <xf numFmtId="0" fontId="26" fillId="0" borderId="5" xfId="0" applyFont="1" applyFill="1" applyBorder="1" applyAlignment="1">
      <alignment horizontal="center" vertical="center" wrapText="1" shrinkToFit="1"/>
    </xf>
    <xf numFmtId="0" fontId="10" fillId="0" borderId="5" xfId="0" applyFont="1" applyFill="1" applyBorder="1" applyAlignment="1">
      <alignment horizontal="center" vertical="center" shrinkToFit="1"/>
    </xf>
    <xf numFmtId="177" fontId="329" fillId="0" borderId="56" xfId="282" applyNumberFormat="1" applyFont="1" applyFill="1" applyBorder="1" applyAlignment="1">
      <alignment horizontal="center" vertical="center"/>
    </xf>
    <xf numFmtId="177" fontId="329" fillId="0" borderId="57" xfId="282" applyNumberFormat="1" applyFont="1" applyFill="1" applyBorder="1" applyAlignment="1">
      <alignment horizontal="center" vertical="center"/>
    </xf>
    <xf numFmtId="0" fontId="330" fillId="0" borderId="56" xfId="0" applyFont="1" applyFill="1" applyBorder="1" applyAlignment="1">
      <alignment horizontal="center" vertical="center" wrapText="1"/>
    </xf>
    <xf numFmtId="0" fontId="330" fillId="0" borderId="57" xfId="0" applyFont="1" applyFill="1" applyBorder="1" applyAlignment="1">
      <alignment horizontal="center" vertical="center" wrapText="1"/>
    </xf>
    <xf numFmtId="0" fontId="10" fillId="0" borderId="56" xfId="0" applyFont="1" applyFill="1" applyBorder="1" applyAlignment="1">
      <alignment horizontal="center" vertical="center" shrinkToFit="1"/>
    </xf>
    <xf numFmtId="0" fontId="10" fillId="0" borderId="57" xfId="0" applyFont="1" applyFill="1" applyBorder="1" applyAlignment="1">
      <alignment horizontal="center" vertical="center" shrinkToFit="1"/>
    </xf>
    <xf numFmtId="0" fontId="331" fillId="0" borderId="11" xfId="0" applyFont="1" applyBorder="1" applyAlignment="1">
      <alignment horizontal="left" vertical="center"/>
    </xf>
    <xf numFmtId="177" fontId="225" fillId="0" borderId="5" xfId="282" applyNumberFormat="1" applyFont="1" applyBorder="1" applyAlignment="1">
      <alignment horizontal="center" vertical="center"/>
    </xf>
    <xf numFmtId="177" fontId="329" fillId="29" borderId="56" xfId="282" applyNumberFormat="1" applyFont="1" applyFill="1" applyBorder="1" applyAlignment="1">
      <alignment horizontal="center" vertical="center"/>
    </xf>
    <xf numFmtId="177" fontId="329" fillId="29" borderId="57" xfId="282" applyNumberFormat="1" applyFont="1" applyFill="1" applyBorder="1" applyAlignment="1">
      <alignment horizontal="center" vertical="center"/>
    </xf>
    <xf numFmtId="177" fontId="225" fillId="0" borderId="500" xfId="282" applyNumberFormat="1" applyFont="1" applyFill="1" applyBorder="1" applyAlignment="1">
      <alignment horizontal="center" vertical="center" shrinkToFit="1"/>
    </xf>
    <xf numFmtId="177" fontId="225" fillId="0" borderId="492" xfId="282" applyNumberFormat="1" applyFont="1" applyFill="1" applyBorder="1" applyAlignment="1">
      <alignment horizontal="center" vertical="center" shrinkToFit="1"/>
    </xf>
    <xf numFmtId="177" fontId="225" fillId="0" borderId="499" xfId="282" applyNumberFormat="1" applyFont="1" applyFill="1" applyBorder="1" applyAlignment="1">
      <alignment horizontal="center" vertical="center" shrinkToFit="1"/>
    </xf>
    <xf numFmtId="177" fontId="225" fillId="0" borderId="216" xfId="282" applyNumberFormat="1" applyFont="1" applyFill="1" applyBorder="1" applyAlignment="1">
      <alignment horizontal="center" vertical="center" shrinkToFit="1"/>
    </xf>
    <xf numFmtId="177" fontId="225" fillId="0" borderId="0" xfId="282" applyNumberFormat="1" applyFont="1" applyFill="1" applyBorder="1" applyAlignment="1">
      <alignment horizontal="center" vertical="center" shrinkToFit="1"/>
    </xf>
    <xf numFmtId="177" fontId="225" fillId="0" borderId="103" xfId="282" applyNumberFormat="1" applyFont="1" applyFill="1" applyBorder="1" applyAlignment="1">
      <alignment horizontal="center" vertical="center" shrinkToFit="1"/>
    </xf>
    <xf numFmtId="177" fontId="225" fillId="0" borderId="228" xfId="282" applyNumberFormat="1" applyFont="1" applyFill="1" applyBorder="1" applyAlignment="1">
      <alignment horizontal="center" vertical="center" shrinkToFit="1"/>
    </xf>
    <xf numFmtId="177" fontId="225" fillId="0" borderId="477" xfId="282" applyNumberFormat="1" applyFont="1" applyFill="1" applyBorder="1" applyAlignment="1">
      <alignment horizontal="center" vertical="center" shrinkToFit="1"/>
    </xf>
    <xf numFmtId="177" fontId="225" fillId="0" borderId="391" xfId="282" applyNumberFormat="1" applyFont="1" applyFill="1" applyBorder="1" applyAlignment="1">
      <alignment horizontal="center" vertical="center" shrinkToFit="1"/>
    </xf>
    <xf numFmtId="0" fontId="5" fillId="0" borderId="46" xfId="0" applyFont="1" applyBorder="1" applyAlignment="1">
      <alignment horizontal="center" vertical="center"/>
    </xf>
    <xf numFmtId="0" fontId="5" fillId="0" borderId="48" xfId="0" applyFont="1" applyBorder="1" applyAlignment="1">
      <alignment horizontal="center" vertical="center"/>
    </xf>
    <xf numFmtId="0" fontId="333" fillId="0" borderId="43" xfId="0" applyFont="1" applyFill="1" applyBorder="1" applyAlignment="1">
      <alignment horizontal="center" vertical="center" wrapText="1" shrinkToFit="1"/>
    </xf>
    <xf numFmtId="0" fontId="333" fillId="0" borderId="45" xfId="0" applyFont="1" applyFill="1" applyBorder="1" applyAlignment="1">
      <alignment horizontal="center" vertical="center" wrapText="1" shrinkToFit="1"/>
    </xf>
    <xf numFmtId="0" fontId="333" fillId="0" borderId="43" xfId="369" applyFont="1" applyFill="1" applyBorder="1" applyAlignment="1">
      <alignment horizontal="center" vertical="center" wrapText="1" shrinkToFit="1"/>
    </xf>
    <xf numFmtId="0" fontId="333" fillId="0" borderId="45" xfId="369" applyFont="1" applyFill="1" applyBorder="1" applyAlignment="1">
      <alignment horizontal="center" vertical="center" wrapText="1" shrinkToFit="1"/>
    </xf>
    <xf numFmtId="0" fontId="333" fillId="0" borderId="43" xfId="369" applyFont="1" applyFill="1" applyBorder="1" applyAlignment="1">
      <alignment horizontal="center" vertical="center" wrapText="1"/>
    </xf>
    <xf numFmtId="0" fontId="333" fillId="0" borderId="45" xfId="369" applyFont="1" applyFill="1" applyBorder="1" applyAlignment="1">
      <alignment horizontal="center" vertical="center"/>
    </xf>
    <xf numFmtId="0" fontId="333" fillId="0" borderId="45" xfId="0" applyFont="1" applyFill="1" applyBorder="1" applyAlignment="1">
      <alignment horizontal="center" vertical="center" shrinkToFit="1"/>
    </xf>
    <xf numFmtId="0" fontId="5" fillId="0" borderId="43" xfId="0" applyFont="1" applyBorder="1" applyAlignment="1">
      <alignment horizontal="center" vertical="center" wrapText="1"/>
    </xf>
    <xf numFmtId="0" fontId="5" fillId="0" borderId="45" xfId="0" applyFont="1" applyBorder="1" applyAlignment="1">
      <alignment horizontal="center" vertical="center"/>
    </xf>
    <xf numFmtId="0" fontId="333" fillId="67" borderId="43" xfId="369" applyFont="1" applyFill="1" applyBorder="1" applyAlignment="1">
      <alignment horizontal="center" vertical="center" wrapText="1"/>
    </xf>
    <xf numFmtId="0" fontId="333" fillId="67" borderId="45" xfId="369" applyFont="1" applyFill="1" applyBorder="1" applyAlignment="1">
      <alignment horizontal="center" vertical="center" wrapText="1"/>
    </xf>
    <xf numFmtId="0" fontId="333" fillId="0" borderId="39" xfId="369" applyFont="1" applyBorder="1" applyAlignment="1">
      <alignment horizontal="center" vertical="center"/>
    </xf>
    <xf numFmtId="0" fontId="333" fillId="0" borderId="41" xfId="369" applyFont="1" applyBorder="1" applyAlignment="1">
      <alignment horizontal="center" vertical="center"/>
    </xf>
    <xf numFmtId="177" fontId="225" fillId="0" borderId="5" xfId="282" quotePrefix="1" applyNumberFormat="1" applyFont="1" applyFill="1" applyBorder="1" applyAlignment="1">
      <alignment horizontal="center" vertical="center" shrinkToFit="1"/>
    </xf>
    <xf numFmtId="177" fontId="225" fillId="0" borderId="5" xfId="282" applyNumberFormat="1" applyFont="1" applyFill="1" applyBorder="1" applyAlignment="1">
      <alignment horizontal="center" vertical="center" shrinkToFit="1"/>
    </xf>
    <xf numFmtId="0" fontId="332" fillId="0" borderId="0" xfId="0" applyFont="1" applyAlignment="1">
      <alignment horizontal="left" vertical="center"/>
    </xf>
    <xf numFmtId="0" fontId="313" fillId="0" borderId="0" xfId="0" applyFont="1" applyAlignment="1">
      <alignment horizontal="left" vertical="center"/>
    </xf>
    <xf numFmtId="0" fontId="225" fillId="0" borderId="56" xfId="0" applyFont="1" applyBorder="1" applyAlignment="1">
      <alignment horizontal="center" vertical="center"/>
    </xf>
    <xf numFmtId="0" fontId="225" fillId="0" borderId="57" xfId="0" applyFont="1" applyBorder="1" applyAlignment="1">
      <alignment horizontal="center" vertical="center"/>
    </xf>
    <xf numFmtId="177" fontId="225" fillId="0" borderId="56" xfId="282" applyNumberFormat="1" applyFont="1" applyFill="1" applyBorder="1" applyAlignment="1">
      <alignment horizontal="center" vertical="center" shrinkToFit="1"/>
    </xf>
    <xf numFmtId="177" fontId="225" fillId="0" borderId="3" xfId="282" applyNumberFormat="1" applyFont="1" applyFill="1" applyBorder="1" applyAlignment="1">
      <alignment horizontal="center" vertical="center" shrinkToFit="1"/>
    </xf>
    <xf numFmtId="177" fontId="225" fillId="0" borderId="57" xfId="282" applyNumberFormat="1" applyFont="1" applyFill="1" applyBorder="1" applyAlignment="1">
      <alignment horizontal="center" vertical="center" shrinkToFit="1"/>
    </xf>
    <xf numFmtId="177" fontId="225" fillId="0" borderId="522" xfId="282" applyNumberFormat="1" applyFont="1" applyFill="1" applyBorder="1" applyAlignment="1">
      <alignment horizontal="center" vertical="center" shrinkToFit="1"/>
    </xf>
    <xf numFmtId="177" fontId="225" fillId="0" borderId="529" xfId="282" applyNumberFormat="1" applyFont="1" applyFill="1" applyBorder="1" applyAlignment="1">
      <alignment horizontal="center" vertical="center" shrinkToFit="1"/>
    </xf>
    <xf numFmtId="0" fontId="4" fillId="0" borderId="0" xfId="408" applyFont="1" applyBorder="1" applyAlignment="1">
      <alignment horizontal="center" vertical="center"/>
    </xf>
    <xf numFmtId="0" fontId="105" fillId="0" borderId="64" xfId="408" applyFont="1" applyBorder="1" applyAlignment="1">
      <alignment horizontal="left" vertical="center" wrapText="1"/>
    </xf>
    <xf numFmtId="0" fontId="105" fillId="0" borderId="68" xfId="408" applyFont="1" applyBorder="1" applyAlignment="1">
      <alignment horizontal="left" vertical="center" wrapText="1"/>
    </xf>
    <xf numFmtId="0" fontId="105" fillId="0" borderId="5" xfId="408" applyFont="1" applyBorder="1" applyAlignment="1">
      <alignment horizontal="left" vertical="center"/>
    </xf>
    <xf numFmtId="0" fontId="105" fillId="0" borderId="58" xfId="408" applyFont="1" applyBorder="1" applyAlignment="1">
      <alignment horizontal="left" vertical="center"/>
    </xf>
    <xf numFmtId="0" fontId="105" fillId="0" borderId="5" xfId="408" applyFont="1" applyBorder="1" applyAlignment="1">
      <alignment horizontal="left" vertical="center" wrapText="1"/>
    </xf>
    <xf numFmtId="0" fontId="361" fillId="0" borderId="522" xfId="408" applyFont="1" applyFill="1" applyBorder="1" applyAlignment="1">
      <alignment horizontal="left" vertical="center"/>
    </xf>
    <xf numFmtId="0" fontId="361" fillId="0" borderId="527" xfId="408" applyFont="1" applyFill="1" applyBorder="1" applyAlignment="1">
      <alignment horizontal="left" vertical="center"/>
    </xf>
    <xf numFmtId="0" fontId="361" fillId="0" borderId="530" xfId="408" applyFont="1" applyFill="1" applyBorder="1" applyAlignment="1">
      <alignment horizontal="left" vertical="center"/>
    </xf>
    <xf numFmtId="0" fontId="7" fillId="67" borderId="131" xfId="408" applyFont="1" applyFill="1" applyBorder="1" applyAlignment="1">
      <alignment horizontal="left" vertical="center" wrapText="1"/>
    </xf>
    <xf numFmtId="0" fontId="7" fillId="67" borderId="274" xfId="408" applyFont="1" applyFill="1" applyBorder="1" applyAlignment="1">
      <alignment horizontal="left" vertical="center" wrapText="1"/>
    </xf>
    <xf numFmtId="0" fontId="7" fillId="0" borderId="134" xfId="408" applyFont="1" applyFill="1" applyBorder="1" applyAlignment="1">
      <alignment horizontal="center" vertical="center" wrapText="1"/>
    </xf>
    <xf numFmtId="0" fontId="7" fillId="0" borderId="135" xfId="408" applyFont="1" applyFill="1" applyBorder="1" applyAlignment="1">
      <alignment horizontal="center" vertical="center" wrapText="1"/>
    </xf>
    <xf numFmtId="0" fontId="7" fillId="0" borderId="64" xfId="408" applyFont="1" applyFill="1" applyBorder="1" applyAlignment="1">
      <alignment horizontal="center" vertical="center" wrapText="1"/>
    </xf>
    <xf numFmtId="0" fontId="7" fillId="0" borderId="68" xfId="408" applyFont="1" applyFill="1" applyBorder="1" applyAlignment="1">
      <alignment horizontal="center" vertical="center" wrapText="1"/>
    </xf>
    <xf numFmtId="0" fontId="7" fillId="0" borderId="259" xfId="0" applyFont="1" applyBorder="1" applyAlignment="1">
      <alignment horizontal="center" vertical="center" wrapText="1"/>
    </xf>
    <xf numFmtId="0" fontId="7" fillId="0" borderId="251" xfId="0" applyFont="1" applyBorder="1" applyAlignment="1">
      <alignment horizontal="center" vertical="center" wrapText="1"/>
    </xf>
    <xf numFmtId="178" fontId="247" fillId="68" borderId="522" xfId="282" applyNumberFormat="1" applyFont="1" applyFill="1" applyBorder="1" applyAlignment="1">
      <alignment horizontal="center" vertical="center"/>
    </xf>
    <xf numFmtId="178" fontId="247" fillId="68" borderId="529" xfId="282" applyNumberFormat="1" applyFont="1" applyFill="1" applyBorder="1" applyAlignment="1">
      <alignment horizontal="center" vertical="center"/>
    </xf>
    <xf numFmtId="0" fontId="250" fillId="0" borderId="522" xfId="408" applyFont="1" applyFill="1" applyBorder="1" applyAlignment="1">
      <alignment horizontal="left" vertical="center" wrapText="1"/>
    </xf>
    <xf numFmtId="0" fontId="250" fillId="0" borderId="527" xfId="408" applyFont="1" applyFill="1" applyBorder="1" applyAlignment="1">
      <alignment horizontal="left" vertical="center" wrapText="1"/>
    </xf>
    <xf numFmtId="178" fontId="225" fillId="67" borderId="5" xfId="282" applyNumberFormat="1" applyFont="1" applyFill="1" applyBorder="1" applyAlignment="1">
      <alignment horizontal="center" vertical="center"/>
    </xf>
    <xf numFmtId="178" fontId="225" fillId="67" borderId="64" xfId="282" applyNumberFormat="1" applyFont="1" applyFill="1" applyBorder="1" applyAlignment="1">
      <alignment horizontal="center" vertical="center"/>
    </xf>
    <xf numFmtId="178" fontId="225" fillId="68" borderId="522" xfId="282" applyNumberFormat="1" applyFont="1" applyFill="1" applyBorder="1" applyAlignment="1">
      <alignment horizontal="center" vertical="center"/>
    </xf>
    <xf numFmtId="178" fontId="225" fillId="68" borderId="529" xfId="282" applyNumberFormat="1" applyFont="1" applyFill="1" applyBorder="1" applyAlignment="1">
      <alignment horizontal="center" vertical="center"/>
    </xf>
    <xf numFmtId="178" fontId="225" fillId="67" borderId="522" xfId="282" applyNumberFormat="1" applyFont="1" applyFill="1" applyBorder="1" applyAlignment="1">
      <alignment horizontal="center" vertical="center"/>
    </xf>
    <xf numFmtId="178" fontId="225" fillId="67" borderId="529" xfId="282" applyNumberFormat="1" applyFont="1" applyFill="1" applyBorder="1" applyAlignment="1">
      <alignment horizontal="center" vertical="center"/>
    </xf>
    <xf numFmtId="178" fontId="359" fillId="67" borderId="522" xfId="282" applyNumberFormat="1" applyFont="1" applyFill="1" applyBorder="1" applyAlignment="1">
      <alignment horizontal="center" vertical="center"/>
    </xf>
    <xf numFmtId="178" fontId="359" fillId="67" borderId="529" xfId="282" applyNumberFormat="1" applyFont="1" applyFill="1" applyBorder="1" applyAlignment="1">
      <alignment horizontal="center" vertical="center"/>
    </xf>
    <xf numFmtId="0" fontId="7" fillId="0" borderId="156" xfId="408" applyFont="1" applyFill="1" applyBorder="1" applyAlignment="1">
      <alignment horizontal="center" vertical="center" wrapText="1"/>
    </xf>
    <xf numFmtId="0" fontId="7" fillId="0" borderId="157" xfId="408" applyFont="1" applyFill="1" applyBorder="1" applyAlignment="1">
      <alignment horizontal="center" vertical="center"/>
    </xf>
    <xf numFmtId="180" fontId="267" fillId="67" borderId="132" xfId="408" applyNumberFormat="1" applyFont="1" applyFill="1" applyBorder="1" applyAlignment="1">
      <alignment horizontal="center" vertical="center"/>
    </xf>
    <xf numFmtId="180" fontId="267" fillId="67" borderId="217" xfId="408" applyNumberFormat="1" applyFont="1" applyFill="1" applyBorder="1" applyAlignment="1">
      <alignment horizontal="center" vertical="center"/>
    </xf>
    <xf numFmtId="0" fontId="9" fillId="0" borderId="0" xfId="408" applyFont="1" applyAlignment="1">
      <alignment horizontal="center" vertical="center"/>
    </xf>
    <xf numFmtId="0" fontId="7" fillId="0" borderId="134" xfId="408" applyFont="1" applyFill="1" applyBorder="1" applyAlignment="1">
      <alignment horizontal="center" vertical="center"/>
    </xf>
    <xf numFmtId="0" fontId="7" fillId="0" borderId="133" xfId="408" applyFont="1" applyBorder="1" applyAlignment="1">
      <alignment horizontal="center" vertical="center"/>
    </xf>
    <xf numFmtId="0" fontId="7" fillId="0" borderId="136" xfId="408" applyFont="1" applyBorder="1" applyAlignment="1">
      <alignment horizontal="center" vertical="center"/>
    </xf>
    <xf numFmtId="0" fontId="7" fillId="0" borderId="158" xfId="408" applyFont="1" applyFill="1" applyBorder="1" applyAlignment="1">
      <alignment horizontal="center" vertical="center"/>
    </xf>
    <xf numFmtId="0" fontId="7" fillId="0" borderId="271" xfId="408" applyFont="1" applyBorder="1" applyAlignment="1">
      <alignment horizontal="center" vertical="center"/>
    </xf>
    <xf numFmtId="0" fontId="7" fillId="0" borderId="272" xfId="408" applyFont="1" applyBorder="1" applyAlignment="1">
      <alignment horizontal="center" vertical="center"/>
    </xf>
    <xf numFmtId="0" fontId="7" fillId="0" borderId="190" xfId="408" applyFont="1" applyFill="1" applyBorder="1" applyAlignment="1">
      <alignment horizontal="center" vertical="center" wrapText="1"/>
    </xf>
    <xf numFmtId="0" fontId="7" fillId="0" borderId="187" xfId="408" applyFont="1" applyFill="1" applyBorder="1" applyAlignment="1">
      <alignment horizontal="center" vertical="center" wrapText="1"/>
    </xf>
    <xf numFmtId="0" fontId="7" fillId="0" borderId="189" xfId="408" applyFont="1" applyFill="1" applyBorder="1" applyAlignment="1">
      <alignment horizontal="center" vertical="center" wrapText="1"/>
    </xf>
    <xf numFmtId="0" fontId="7" fillId="0" borderId="188" xfId="408" applyFont="1" applyFill="1" applyBorder="1" applyAlignment="1">
      <alignment horizontal="center" vertical="center" wrapText="1"/>
    </xf>
    <xf numFmtId="0" fontId="7" fillId="0" borderId="157" xfId="408" applyFont="1" applyFill="1" applyBorder="1" applyAlignment="1">
      <alignment horizontal="center" vertical="center" wrapText="1"/>
    </xf>
    <xf numFmtId="178" fontId="225" fillId="0" borderId="5" xfId="282" applyNumberFormat="1" applyFont="1" applyFill="1" applyBorder="1" applyAlignment="1">
      <alignment horizontal="center" vertical="center"/>
    </xf>
    <xf numFmtId="0" fontId="0" fillId="0" borderId="216" xfId="408" applyFont="1" applyBorder="1" applyAlignment="1">
      <alignment horizontal="center" vertical="center"/>
    </xf>
    <xf numFmtId="0" fontId="0" fillId="0" borderId="0" xfId="408" applyFont="1" applyBorder="1" applyAlignment="1">
      <alignment horizontal="center" vertical="center"/>
    </xf>
    <xf numFmtId="0" fontId="4" fillId="0" borderId="216" xfId="408" applyFont="1" applyBorder="1" applyAlignment="1">
      <alignment horizontal="center" vertical="center"/>
    </xf>
    <xf numFmtId="0" fontId="4" fillId="0" borderId="0" xfId="408" applyFont="1" applyAlignment="1">
      <alignment horizontal="center" vertical="center"/>
    </xf>
    <xf numFmtId="178" fontId="225" fillId="67" borderId="535" xfId="282" applyNumberFormat="1" applyFont="1" applyFill="1" applyBorder="1" applyAlignment="1">
      <alignment horizontal="center" vertical="center"/>
    </xf>
    <xf numFmtId="178" fontId="225" fillId="67" borderId="536" xfId="282" applyNumberFormat="1" applyFont="1" applyFill="1" applyBorder="1" applyAlignment="1">
      <alignment horizontal="center" vertical="center"/>
    </xf>
    <xf numFmtId="0" fontId="105" fillId="0" borderId="158" xfId="408" applyFont="1" applyBorder="1" applyAlignment="1">
      <alignment horizontal="left" vertical="center" wrapText="1"/>
    </xf>
    <xf numFmtId="0" fontId="105" fillId="0" borderId="394" xfId="408" applyFont="1" applyBorder="1" applyAlignment="1">
      <alignment horizontal="left" vertical="center" wrapText="1"/>
    </xf>
    <xf numFmtId="0" fontId="105" fillId="0" borderId="447" xfId="408" applyFont="1" applyBorder="1" applyAlignment="1">
      <alignment horizontal="left" vertical="center" wrapText="1"/>
    </xf>
    <xf numFmtId="0" fontId="105" fillId="0" borderId="522" xfId="408" applyFont="1" applyBorder="1" applyAlignment="1">
      <alignment horizontal="left" vertical="center" wrapText="1"/>
    </xf>
    <xf numFmtId="0" fontId="105" fillId="0" borderId="527" xfId="408" applyFont="1" applyBorder="1" applyAlignment="1">
      <alignment horizontal="left" vertical="center"/>
    </xf>
    <xf numFmtId="0" fontId="105" fillId="0" borderId="530" xfId="408" applyFont="1" applyBorder="1" applyAlignment="1">
      <alignment horizontal="left" vertical="center"/>
    </xf>
    <xf numFmtId="0" fontId="250" fillId="0" borderId="216" xfId="408" applyFont="1" applyBorder="1" applyAlignment="1">
      <alignment horizontal="center" vertical="center"/>
    </xf>
    <xf numFmtId="0" fontId="250" fillId="0" borderId="0" xfId="408" applyFont="1" applyBorder="1" applyAlignment="1">
      <alignment horizontal="center" vertical="center"/>
    </xf>
    <xf numFmtId="0" fontId="361" fillId="0" borderId="216" xfId="408" applyFont="1" applyBorder="1" applyAlignment="1">
      <alignment horizontal="center" vertical="center"/>
    </xf>
    <xf numFmtId="0" fontId="361" fillId="0" borderId="0" xfId="408" applyFont="1" applyBorder="1" applyAlignment="1">
      <alignment horizontal="center" vertical="center"/>
    </xf>
    <xf numFmtId="0" fontId="250" fillId="86" borderId="522" xfId="408" applyFont="1" applyFill="1" applyBorder="1" applyAlignment="1">
      <alignment horizontal="left" vertical="center" wrapText="1"/>
    </xf>
    <xf numFmtId="0" fontId="250" fillId="86" borderId="527" xfId="408" applyFont="1" applyFill="1" applyBorder="1" applyAlignment="1">
      <alignment horizontal="left" vertical="center" wrapText="1"/>
    </xf>
    <xf numFmtId="0" fontId="250" fillId="86" borderId="530" xfId="408" applyFont="1" applyFill="1" applyBorder="1" applyAlignment="1">
      <alignment horizontal="left" vertical="center" wrapText="1"/>
    </xf>
    <xf numFmtId="178" fontId="225" fillId="86" borderId="522" xfId="282" applyNumberFormat="1" applyFont="1" applyFill="1" applyBorder="1" applyAlignment="1">
      <alignment horizontal="center" vertical="center"/>
    </xf>
    <xf numFmtId="178" fontId="225" fillId="86" borderId="529" xfId="282" applyNumberFormat="1" applyFont="1" applyFill="1" applyBorder="1" applyAlignment="1">
      <alignment horizontal="center" vertical="center"/>
    </xf>
    <xf numFmtId="178" fontId="247" fillId="0" borderId="522" xfId="282" applyNumberFormat="1" applyFont="1" applyFill="1" applyBorder="1" applyAlignment="1">
      <alignment horizontal="center" vertical="center"/>
    </xf>
    <xf numFmtId="178" fontId="247" fillId="0" borderId="529" xfId="282" applyNumberFormat="1" applyFont="1" applyFill="1" applyBorder="1" applyAlignment="1">
      <alignment horizontal="center" vertical="center"/>
    </xf>
    <xf numFmtId="0" fontId="105" fillId="0" borderId="527" xfId="408" applyFont="1" applyBorder="1" applyAlignment="1">
      <alignment horizontal="left" vertical="center" wrapText="1"/>
    </xf>
    <xf numFmtId="0" fontId="105" fillId="0" borderId="530" xfId="408" applyFont="1" applyBorder="1" applyAlignment="1">
      <alignment horizontal="left" vertical="center" wrapText="1"/>
    </xf>
    <xf numFmtId="0" fontId="48" fillId="0" borderId="153" xfId="386" applyFont="1" applyBorder="1" applyAlignment="1">
      <alignment horizontal="center" vertical="center"/>
    </xf>
    <xf numFmtId="0" fontId="48" fillId="0" borderId="3" xfId="386" applyFont="1" applyBorder="1" applyAlignment="1">
      <alignment horizontal="center" vertical="center"/>
    </xf>
    <xf numFmtId="0" fontId="48" fillId="0" borderId="57" xfId="386" applyFont="1" applyBorder="1" applyAlignment="1">
      <alignment horizontal="center" vertical="center"/>
    </xf>
    <xf numFmtId="0" fontId="49" fillId="0" borderId="136" xfId="386" applyFont="1" applyBorder="1" applyAlignment="1">
      <alignment horizontal="center" vertical="center"/>
    </xf>
    <xf numFmtId="0" fontId="49" fillId="0" borderId="64" xfId="386" applyFont="1" applyBorder="1" applyAlignment="1">
      <alignment horizontal="center" vertical="center"/>
    </xf>
    <xf numFmtId="0" fontId="48" fillId="0" borderId="154" xfId="386" applyFont="1" applyBorder="1" applyAlignment="1">
      <alignment horizontal="center" vertical="center"/>
    </xf>
    <xf numFmtId="0" fontId="48" fillId="0" borderId="5" xfId="386" applyFont="1" applyBorder="1" applyAlignment="1">
      <alignment horizontal="center" vertical="center"/>
    </xf>
    <xf numFmtId="0" fontId="48" fillId="0" borderId="143" xfId="386" applyFont="1" applyBorder="1" applyAlignment="1">
      <alignment horizontal="center" vertical="center"/>
    </xf>
    <xf numFmtId="0" fontId="48" fillId="0" borderId="34" xfId="386" applyFont="1" applyBorder="1" applyAlignment="1">
      <alignment horizontal="center" vertical="center"/>
    </xf>
    <xf numFmtId="0" fontId="48" fillId="0" borderId="144" xfId="386" applyFont="1" applyBorder="1" applyAlignment="1">
      <alignment horizontal="center" vertical="center"/>
    </xf>
    <xf numFmtId="0" fontId="48" fillId="0" borderId="145" xfId="386" applyFont="1" applyBorder="1" applyAlignment="1">
      <alignment horizontal="center" vertical="center"/>
    </xf>
    <xf numFmtId="0" fontId="48" fillId="0" borderId="146" xfId="386" applyFont="1" applyBorder="1" applyAlignment="1">
      <alignment horizontal="center" vertical="center"/>
    </xf>
    <xf numFmtId="0" fontId="48" fillId="0" borderId="147" xfId="386" applyFont="1" applyBorder="1" applyAlignment="1">
      <alignment horizontal="center" vertical="center" wrapText="1"/>
    </xf>
    <xf numFmtId="0" fontId="48" fillId="0" borderId="148" xfId="386" applyFont="1" applyBorder="1" applyAlignment="1">
      <alignment horizontal="center" vertical="center"/>
    </xf>
    <xf numFmtId="0" fontId="48" fillId="0" borderId="149" xfId="386" applyFont="1" applyBorder="1" applyAlignment="1">
      <alignment horizontal="center" vertical="center"/>
    </xf>
    <xf numFmtId="0" fontId="48" fillId="0" borderId="28" xfId="386" applyFont="1" applyBorder="1" applyAlignment="1">
      <alignment horizontal="center" vertical="center" wrapText="1"/>
    </xf>
    <xf numFmtId="0" fontId="48" fillId="0" borderId="30" xfId="386" applyFont="1" applyBorder="1" applyAlignment="1">
      <alignment horizontal="center" vertical="center"/>
    </xf>
    <xf numFmtId="0" fontId="48" fillId="0" borderId="33" xfId="386" applyFont="1" applyBorder="1" applyAlignment="1">
      <alignment horizontal="center" vertical="center"/>
    </xf>
    <xf numFmtId="0" fontId="48" fillId="0" borderId="150" xfId="386" applyFont="1" applyBorder="1" applyAlignment="1">
      <alignment horizontal="center" vertical="center"/>
    </xf>
    <xf numFmtId="0" fontId="48" fillId="0" borderId="151" xfId="386" applyFont="1" applyBorder="1" applyAlignment="1">
      <alignment horizontal="center" vertical="center"/>
    </xf>
    <xf numFmtId="0" fontId="48" fillId="0" borderId="152" xfId="386" applyFont="1" applyBorder="1" applyAlignment="1">
      <alignment horizontal="center" vertical="center"/>
    </xf>
    <xf numFmtId="0" fontId="48" fillId="0" borderId="43" xfId="386" applyFont="1" applyBorder="1" applyAlignment="1">
      <alignment horizontal="center" vertical="center"/>
    </xf>
    <xf numFmtId="0" fontId="48" fillId="0" borderId="44" xfId="386" applyFont="1" applyBorder="1" applyAlignment="1">
      <alignment horizontal="center" vertical="center"/>
    </xf>
    <xf numFmtId="0" fontId="48" fillId="0" borderId="45" xfId="386" applyFont="1" applyBorder="1" applyAlignment="1">
      <alignment horizontal="center" vertical="center"/>
    </xf>
    <xf numFmtId="0" fontId="48" fillId="0" borderId="46" xfId="386" applyFont="1" applyBorder="1" applyAlignment="1">
      <alignment horizontal="center" vertical="center"/>
    </xf>
    <xf numFmtId="0" fontId="48" fillId="0" borderId="47" xfId="386" applyFont="1" applyBorder="1" applyAlignment="1">
      <alignment horizontal="center" vertical="center"/>
    </xf>
    <xf numFmtId="0" fontId="48" fillId="0" borderId="48" xfId="386" applyFont="1" applyBorder="1" applyAlignment="1">
      <alignment horizontal="center" vertical="center"/>
    </xf>
    <xf numFmtId="0" fontId="48" fillId="0" borderId="32" xfId="386" applyFont="1" applyBorder="1" applyAlignment="1">
      <alignment horizontal="center" vertical="center" wrapText="1"/>
    </xf>
    <xf numFmtId="0" fontId="48" fillId="0" borderId="31" xfId="386" applyFont="1" applyBorder="1" applyAlignment="1">
      <alignment horizontal="center" vertical="center"/>
    </xf>
    <xf numFmtId="0" fontId="48" fillId="0" borderId="59" xfId="386" applyFont="1" applyBorder="1" applyAlignment="1">
      <alignment horizontal="center" vertical="center" wrapText="1"/>
    </xf>
    <xf numFmtId="0" fontId="48" fillId="0" borderId="142" xfId="386" applyFont="1" applyBorder="1" applyAlignment="1">
      <alignment horizontal="center" vertical="center" wrapText="1"/>
    </xf>
    <xf numFmtId="0" fontId="48" fillId="0" borderId="102" xfId="386" applyFont="1" applyBorder="1" applyAlignment="1">
      <alignment horizontal="center" vertical="center" wrapText="1"/>
    </xf>
    <xf numFmtId="0" fontId="46" fillId="0" borderId="229" xfId="386" applyFont="1" applyFill="1" applyBorder="1" applyAlignment="1">
      <alignment horizontal="center" vertical="center"/>
    </xf>
    <xf numFmtId="0" fontId="46" fillId="0" borderId="1" xfId="386" applyFont="1" applyFill="1" applyBorder="1" applyAlignment="1">
      <alignment horizontal="center" vertical="center"/>
    </xf>
    <xf numFmtId="0" fontId="46" fillId="0" borderId="230" xfId="386" applyFont="1" applyFill="1" applyBorder="1" applyAlignment="1">
      <alignment horizontal="center" vertical="center"/>
    </xf>
    <xf numFmtId="0" fontId="48" fillId="0" borderId="0" xfId="386" applyFont="1" applyAlignment="1">
      <alignment horizontal="left" vertical="center"/>
    </xf>
    <xf numFmtId="0" fontId="105" fillId="41" borderId="59" xfId="389" applyFont="1" applyFill="1" applyBorder="1" applyAlignment="1">
      <alignment horizontal="center" vertical="center"/>
    </xf>
    <xf numFmtId="0" fontId="105" fillId="41" borderId="142" xfId="389" applyFont="1" applyFill="1" applyBorder="1" applyAlignment="1">
      <alignment horizontal="center" vertical="center"/>
    </xf>
    <xf numFmtId="0" fontId="105" fillId="41" borderId="102" xfId="389" applyFont="1" applyFill="1" applyBorder="1" applyAlignment="1">
      <alignment horizontal="center" vertical="center"/>
    </xf>
    <xf numFmtId="0" fontId="65" fillId="32" borderId="59" xfId="389" applyFont="1" applyFill="1" applyBorder="1" applyAlignment="1">
      <alignment horizontal="center" vertical="center"/>
    </xf>
    <xf numFmtId="0" fontId="65" fillId="32" borderId="102" xfId="389" applyFont="1" applyFill="1" applyBorder="1" applyAlignment="1">
      <alignment horizontal="center" vertical="center"/>
    </xf>
    <xf numFmtId="0" fontId="65" fillId="42" borderId="59" xfId="389" applyFont="1" applyFill="1" applyBorder="1" applyAlignment="1">
      <alignment horizontal="center" vertical="center"/>
    </xf>
    <xf numFmtId="0" fontId="65" fillId="42" borderId="142" xfId="389" applyFont="1" applyFill="1" applyBorder="1" applyAlignment="1">
      <alignment horizontal="center" vertical="center"/>
    </xf>
    <xf numFmtId="0" fontId="65" fillId="42" borderId="102" xfId="389" applyFont="1" applyFill="1" applyBorder="1" applyAlignment="1">
      <alignment horizontal="center" vertical="center"/>
    </xf>
    <xf numFmtId="0" fontId="65" fillId="38" borderId="59" xfId="389" applyFont="1" applyFill="1" applyBorder="1" applyAlignment="1">
      <alignment horizontal="center" vertical="center"/>
    </xf>
    <xf numFmtId="0" fontId="65" fillId="38" borderId="142" xfId="389" applyFont="1" applyFill="1" applyBorder="1" applyAlignment="1">
      <alignment horizontal="center" vertical="center"/>
    </xf>
    <xf numFmtId="0" fontId="65" fillId="38" borderId="102" xfId="389" applyFont="1" applyFill="1" applyBorder="1" applyAlignment="1">
      <alignment horizontal="center" vertical="center"/>
    </xf>
    <xf numFmtId="0" fontId="65" fillId="31" borderId="59" xfId="389" applyFont="1" applyFill="1" applyBorder="1" applyAlignment="1">
      <alignment horizontal="center" vertical="center"/>
    </xf>
    <xf numFmtId="0" fontId="65" fillId="31" borderId="142" xfId="389" applyFont="1" applyFill="1" applyBorder="1" applyAlignment="1">
      <alignment horizontal="center" vertical="center"/>
    </xf>
    <xf numFmtId="0" fontId="65" fillId="31" borderId="102" xfId="389" applyFont="1" applyFill="1" applyBorder="1" applyAlignment="1">
      <alignment horizontal="center" vertical="center"/>
    </xf>
    <xf numFmtId="0" fontId="65" fillId="38" borderId="59" xfId="389" applyFont="1" applyFill="1" applyBorder="1" applyAlignment="1">
      <alignment horizontal="center" vertical="center" wrapText="1"/>
    </xf>
    <xf numFmtId="0" fontId="65" fillId="0" borderId="131" xfId="379" applyFont="1" applyBorder="1" applyAlignment="1">
      <alignment horizontal="center" vertical="center"/>
    </xf>
    <xf numFmtId="0" fontId="65" fillId="0" borderId="274" xfId="379" applyFont="1" applyBorder="1" applyAlignment="1">
      <alignment horizontal="center" vertical="center"/>
    </xf>
    <xf numFmtId="0" fontId="65" fillId="0" borderId="132" xfId="379" applyFont="1" applyBorder="1" applyAlignment="1">
      <alignment horizontal="center" vertical="center"/>
    </xf>
    <xf numFmtId="0" fontId="65" fillId="0" borderId="1" xfId="379" applyFont="1" applyBorder="1" applyAlignment="1">
      <alignment horizontal="center" vertical="center"/>
    </xf>
    <xf numFmtId="0" fontId="65" fillId="0" borderId="217" xfId="379" applyFont="1" applyBorder="1" applyAlignment="1">
      <alignment horizontal="center" vertical="center"/>
    </xf>
    <xf numFmtId="0" fontId="65" fillId="32" borderId="142" xfId="389" applyFont="1" applyFill="1" applyBorder="1" applyAlignment="1">
      <alignment horizontal="center" vertical="center"/>
    </xf>
    <xf numFmtId="0" fontId="69" fillId="0" borderId="99" xfId="407" applyFont="1" applyBorder="1" applyAlignment="1">
      <alignment horizontal="center" vertical="center"/>
    </xf>
    <xf numFmtId="0" fontId="69" fillId="0" borderId="159" xfId="407" applyFont="1" applyBorder="1" applyAlignment="1">
      <alignment horizontal="center" vertical="center"/>
    </xf>
    <xf numFmtId="189" fontId="69" fillId="0" borderId="99" xfId="95" applyFont="1" applyFill="1" applyBorder="1" applyAlignment="1" applyProtection="1">
      <alignment horizontal="center" vertical="center"/>
    </xf>
    <xf numFmtId="189" fontId="69" fillId="0" borderId="161" xfId="95" applyFont="1" applyFill="1" applyBorder="1" applyAlignment="1" applyProtection="1">
      <alignment horizontal="center" vertical="center"/>
    </xf>
    <xf numFmtId="49" fontId="70" fillId="0" borderId="155" xfId="407" applyNumberFormat="1" applyFont="1" applyBorder="1" applyAlignment="1">
      <alignment horizontal="center" vertical="center"/>
    </xf>
    <xf numFmtId="49" fontId="70" fillId="0" borderId="241" xfId="407" applyNumberFormat="1" applyFont="1" applyBorder="1" applyAlignment="1">
      <alignment horizontal="center" vertical="center"/>
    </xf>
    <xf numFmtId="49" fontId="70" fillId="0" borderId="59" xfId="407" applyNumberFormat="1" applyFont="1" applyBorder="1" applyAlignment="1">
      <alignment horizontal="center" vertical="center" wrapText="1"/>
    </xf>
    <xf numFmtId="49" fontId="70" fillId="0" borderId="102" xfId="407" applyNumberFormat="1" applyFont="1" applyBorder="1" applyAlignment="1">
      <alignment horizontal="center" vertical="center"/>
    </xf>
    <xf numFmtId="0" fontId="70" fillId="0" borderId="56" xfId="407" applyFont="1" applyBorder="1" applyAlignment="1">
      <alignment horizontal="center" vertical="center" wrapText="1"/>
    </xf>
    <xf numFmtId="0" fontId="70" fillId="0" borderId="3" xfId="407" applyFont="1" applyBorder="1" applyAlignment="1">
      <alignment horizontal="center" vertical="center" wrapText="1"/>
    </xf>
    <xf numFmtId="0" fontId="70" fillId="0" borderId="299" xfId="407" applyFont="1" applyBorder="1" applyAlignment="1">
      <alignment horizontal="center" vertical="center" wrapText="1"/>
    </xf>
    <xf numFmtId="0" fontId="65" fillId="31" borderId="56" xfId="389" applyFont="1" applyFill="1" applyBorder="1" applyAlignment="1">
      <alignment horizontal="center" vertical="center" shrinkToFit="1"/>
    </xf>
    <xf numFmtId="0" fontId="0" fillId="0" borderId="57" xfId="0" applyBorder="1" applyAlignment="1">
      <alignment horizontal="center" vertical="center" shrinkToFit="1"/>
    </xf>
    <xf numFmtId="0" fontId="65" fillId="87" borderId="56" xfId="389" applyFont="1" applyFill="1" applyBorder="1" applyAlignment="1">
      <alignment horizontal="center" vertical="center" shrinkToFit="1"/>
    </xf>
    <xf numFmtId="0" fontId="65" fillId="87" borderId="57" xfId="389" applyFont="1" applyFill="1" applyBorder="1" applyAlignment="1">
      <alignment horizontal="center" vertical="center" shrinkToFit="1"/>
    </xf>
    <xf numFmtId="0" fontId="0" fillId="87" borderId="57" xfId="0" applyFill="1" applyBorder="1" applyAlignment="1">
      <alignment horizontal="center" vertical="center" shrinkToFit="1"/>
    </xf>
    <xf numFmtId="0" fontId="65" fillId="82" borderId="56" xfId="389" applyFont="1" applyFill="1" applyBorder="1" applyAlignment="1">
      <alignment horizontal="center" vertical="center" shrinkToFit="1"/>
    </xf>
    <xf numFmtId="0" fontId="65" fillId="82" borderId="3" xfId="389" applyFont="1" applyFill="1" applyBorder="1" applyAlignment="1">
      <alignment horizontal="center" vertical="center" shrinkToFit="1"/>
    </xf>
    <xf numFmtId="0" fontId="65" fillId="82" borderId="57" xfId="389" applyFont="1" applyFill="1" applyBorder="1" applyAlignment="1">
      <alignment horizontal="center" vertical="center" shrinkToFit="1"/>
    </xf>
    <xf numFmtId="0" fontId="69" fillId="0" borderId="87" xfId="407" applyFont="1" applyBorder="1" applyAlignment="1">
      <alignment horizontal="center" vertical="center"/>
    </xf>
    <xf numFmtId="0" fontId="69" fillId="0" borderId="86" xfId="407" applyFont="1" applyBorder="1" applyAlignment="1">
      <alignment horizontal="center" vertical="center"/>
    </xf>
    <xf numFmtId="189" fontId="69" fillId="0" borderId="87" xfId="95" applyFont="1" applyFill="1" applyBorder="1" applyAlignment="1" applyProtection="1">
      <alignment horizontal="center" vertical="center"/>
    </xf>
    <xf numFmtId="189" fontId="69" fillId="0" borderId="182" xfId="95" applyFont="1" applyFill="1" applyBorder="1" applyAlignment="1" applyProtection="1">
      <alignment horizontal="center" vertical="center"/>
    </xf>
    <xf numFmtId="0" fontId="69" fillId="0" borderId="317" xfId="407" applyFont="1" applyBorder="1" applyAlignment="1">
      <alignment horizontal="left" vertical="center"/>
    </xf>
    <xf numFmtId="0" fontId="69" fillId="0" borderId="288" xfId="407" applyFont="1" applyBorder="1" applyAlignment="1">
      <alignment horizontal="left" vertical="center"/>
    </xf>
    <xf numFmtId="190" fontId="69" fillId="0" borderId="288" xfId="95" applyNumberFormat="1" applyFont="1" applyFill="1" applyBorder="1" applyAlignment="1" applyProtection="1">
      <alignment horizontal="left" vertical="center"/>
    </xf>
    <xf numFmtId="190" fontId="69" fillId="0" borderId="287" xfId="95" applyNumberFormat="1" applyFont="1" applyFill="1" applyBorder="1" applyAlignment="1" applyProtection="1">
      <alignment horizontal="left" vertical="center"/>
    </xf>
    <xf numFmtId="0" fontId="69" fillId="0" borderId="286" xfId="407" applyFont="1" applyFill="1" applyBorder="1" applyAlignment="1">
      <alignment horizontal="center" vertical="center"/>
    </xf>
    <xf numFmtId="0" fontId="69" fillId="0" borderId="287" xfId="407" applyFont="1" applyFill="1" applyBorder="1" applyAlignment="1">
      <alignment horizontal="center" vertical="center"/>
    </xf>
    <xf numFmtId="189" fontId="69" fillId="0" borderId="286" xfId="95" applyFont="1" applyFill="1" applyBorder="1" applyAlignment="1" applyProtection="1">
      <alignment horizontal="center" vertical="center"/>
    </xf>
    <xf numFmtId="189" fontId="69" fillId="0" borderId="166" xfId="95" applyFont="1" applyFill="1" applyBorder="1" applyAlignment="1" applyProtection="1">
      <alignment horizontal="center" vertical="center"/>
    </xf>
    <xf numFmtId="0" fontId="69" fillId="0" borderId="166" xfId="407" applyFont="1" applyFill="1" applyBorder="1" applyAlignment="1">
      <alignment horizontal="center" vertical="center"/>
    </xf>
    <xf numFmtId="0" fontId="69" fillId="0" borderId="82" xfId="95" applyNumberFormat="1" applyFont="1" applyFill="1" applyBorder="1" applyAlignment="1" applyProtection="1">
      <alignment horizontal="center" vertical="center"/>
    </xf>
    <xf numFmtId="0" fontId="69" fillId="0" borderId="81" xfId="95" applyNumberFormat="1" applyFont="1" applyFill="1" applyBorder="1" applyAlignment="1" applyProtection="1">
      <alignment horizontal="center" vertical="center"/>
    </xf>
    <xf numFmtId="189" fontId="72" fillId="0" borderId="82" xfId="95" applyNumberFormat="1" applyFont="1" applyFill="1" applyBorder="1" applyAlignment="1" applyProtection="1">
      <alignment horizontal="center" vertical="center"/>
    </xf>
    <xf numFmtId="189" fontId="72" fillId="0" borderId="181" xfId="95" applyNumberFormat="1" applyFont="1" applyFill="1" applyBorder="1" applyAlignment="1" applyProtection="1">
      <alignment horizontal="center" vertical="center"/>
    </xf>
    <xf numFmtId="0" fontId="69" fillId="0" borderId="286" xfId="407" applyFont="1" applyBorder="1" applyAlignment="1">
      <alignment horizontal="center" vertical="center"/>
    </xf>
    <xf numFmtId="0" fontId="69" fillId="0" borderId="287" xfId="407" applyFont="1" applyBorder="1" applyAlignment="1">
      <alignment horizontal="center" vertical="center"/>
    </xf>
    <xf numFmtId="189" fontId="72" fillId="0" borderId="286" xfId="95" applyNumberFormat="1" applyFont="1" applyFill="1" applyBorder="1" applyAlignment="1" applyProtection="1">
      <alignment horizontal="center" vertical="center"/>
    </xf>
    <xf numFmtId="189" fontId="72" fillId="0" borderId="166" xfId="95" applyNumberFormat="1" applyFont="1" applyFill="1" applyBorder="1" applyAlignment="1" applyProtection="1">
      <alignment horizontal="center" vertical="center"/>
    </xf>
    <xf numFmtId="189" fontId="69" fillId="0" borderId="93" xfId="95" applyFont="1" applyFill="1" applyBorder="1" applyAlignment="1" applyProtection="1">
      <alignment horizontal="center" vertical="center"/>
    </xf>
    <xf numFmtId="189" fontId="69" fillId="0" borderId="94" xfId="95" applyFont="1" applyFill="1" applyBorder="1" applyAlignment="1" applyProtection="1">
      <alignment horizontal="center" vertical="center"/>
    </xf>
    <xf numFmtId="0" fontId="69" fillId="0" borderId="93" xfId="369" applyFont="1" applyFill="1" applyBorder="1" applyAlignment="1">
      <alignment horizontal="center" vertical="center"/>
    </xf>
    <xf numFmtId="0" fontId="69" fillId="0" borderId="162" xfId="369" applyFont="1" applyFill="1" applyBorder="1" applyAlignment="1">
      <alignment horizontal="center" vertical="center"/>
    </xf>
    <xf numFmtId="190" fontId="69" fillId="0" borderId="96" xfId="291" applyNumberFormat="1" applyFont="1" applyFill="1" applyBorder="1" applyAlignment="1" applyProtection="1">
      <alignment horizontal="left" vertical="center"/>
    </xf>
    <xf numFmtId="190" fontId="69" fillId="0" borderId="168" xfId="291" applyNumberFormat="1" applyFont="1" applyFill="1" applyBorder="1" applyAlignment="1" applyProtection="1">
      <alignment horizontal="left" vertical="center"/>
    </xf>
    <xf numFmtId="0" fontId="69" fillId="0" borderId="97" xfId="369" applyFont="1" applyFill="1" applyBorder="1" applyAlignment="1">
      <alignment horizontal="center" vertical="center"/>
    </xf>
    <xf numFmtId="0" fontId="69" fillId="0" borderId="160" xfId="369" applyFont="1" applyFill="1" applyBorder="1" applyAlignment="1">
      <alignment horizontal="center" vertical="center"/>
    </xf>
    <xf numFmtId="0" fontId="69" fillId="0" borderId="99" xfId="369" applyFont="1" applyFill="1" applyBorder="1" applyAlignment="1">
      <alignment horizontal="center" vertical="center" wrapText="1"/>
    </xf>
    <xf numFmtId="0" fontId="69" fillId="0" borderId="159" xfId="369" applyFont="1" applyFill="1" applyBorder="1" applyAlignment="1">
      <alignment horizontal="center" vertical="center" wrapText="1"/>
    </xf>
    <xf numFmtId="189" fontId="69" fillId="0" borderId="99" xfId="369" applyNumberFormat="1" applyFont="1" applyFill="1" applyBorder="1" applyAlignment="1">
      <alignment horizontal="center" vertical="center" shrinkToFit="1"/>
    </xf>
    <xf numFmtId="189" fontId="69" fillId="0" borderId="161" xfId="369" applyNumberFormat="1" applyFont="1" applyFill="1" applyBorder="1" applyAlignment="1">
      <alignment horizontal="center" vertical="center" shrinkToFit="1"/>
    </xf>
    <xf numFmtId="0" fontId="69" fillId="0" borderId="96" xfId="369" applyFont="1" applyFill="1" applyBorder="1" applyAlignment="1">
      <alignment horizontal="left" vertical="center"/>
    </xf>
    <xf numFmtId="0" fontId="69" fillId="0" borderId="97" xfId="369" applyFont="1" applyFill="1" applyBorder="1" applyAlignment="1">
      <alignment horizontal="left" vertical="center"/>
    </xf>
    <xf numFmtId="0" fontId="69" fillId="0" borderId="160" xfId="369" applyFont="1" applyFill="1" applyBorder="1" applyAlignment="1">
      <alignment horizontal="left" vertical="center"/>
    </xf>
    <xf numFmtId="49" fontId="69" fillId="0" borderId="87" xfId="369" applyNumberFormat="1" applyFont="1" applyBorder="1" applyAlignment="1">
      <alignment horizontal="center" vertical="center" shrinkToFit="1"/>
    </xf>
    <xf numFmtId="49" fontId="69" fillId="0" borderId="86" xfId="369" applyNumberFormat="1" applyFont="1" applyBorder="1" applyAlignment="1">
      <alignment horizontal="center" vertical="center" shrinkToFit="1"/>
    </xf>
    <xf numFmtId="189" fontId="69" fillId="0" borderId="87" xfId="291" applyFont="1" applyFill="1" applyBorder="1" applyAlignment="1" applyProtection="1">
      <alignment horizontal="center" vertical="center" shrinkToFit="1"/>
    </xf>
    <xf numFmtId="189" fontId="69" fillId="0" borderId="182" xfId="291" applyFont="1" applyFill="1" applyBorder="1" applyAlignment="1" applyProtection="1">
      <alignment horizontal="center" vertical="center" shrinkToFit="1"/>
    </xf>
    <xf numFmtId="189" fontId="69" fillId="0" borderId="286" xfId="291" applyFont="1" applyFill="1" applyBorder="1" applyAlignment="1" applyProtection="1">
      <alignment horizontal="center" vertical="center"/>
    </xf>
    <xf numFmtId="189" fontId="69" fillId="0" borderId="287" xfId="291" applyFont="1" applyFill="1" applyBorder="1" applyAlignment="1" applyProtection="1">
      <alignment horizontal="center" vertical="center"/>
    </xf>
    <xf numFmtId="0" fontId="69" fillId="0" borderId="286" xfId="369" applyFont="1" applyBorder="1" applyAlignment="1">
      <alignment horizontal="center" vertical="center"/>
    </xf>
    <xf numFmtId="0" fontId="69" fillId="0" borderId="166" xfId="369" applyFont="1" applyBorder="1" applyAlignment="1">
      <alignment horizontal="center" vertical="center"/>
    </xf>
    <xf numFmtId="0" fontId="69" fillId="0" borderId="287" xfId="369" applyFont="1" applyBorder="1" applyAlignment="1">
      <alignment horizontal="center" vertical="center"/>
    </xf>
    <xf numFmtId="189" fontId="69" fillId="0" borderId="286" xfId="369" applyNumberFormat="1" applyFont="1" applyBorder="1" applyAlignment="1">
      <alignment horizontal="center" vertical="center" shrinkToFit="1"/>
    </xf>
    <xf numFmtId="189" fontId="69" fillId="0" borderId="166" xfId="369" applyNumberFormat="1" applyFont="1" applyBorder="1" applyAlignment="1">
      <alignment horizontal="center" vertical="center" shrinkToFit="1"/>
    </xf>
    <xf numFmtId="189" fontId="69" fillId="0" borderId="286" xfId="291" applyFont="1" applyBorder="1" applyAlignment="1">
      <alignment horizontal="center" vertical="center"/>
    </xf>
    <xf numFmtId="189" fontId="69" fillId="0" borderId="287" xfId="291" applyFont="1" applyBorder="1" applyAlignment="1">
      <alignment horizontal="center" vertical="center"/>
    </xf>
    <xf numFmtId="189" fontId="69" fillId="0" borderId="286" xfId="291" applyFont="1" applyFill="1" applyBorder="1" applyAlignment="1" applyProtection="1">
      <alignment horizontal="center" vertical="center" shrinkToFit="1"/>
    </xf>
    <xf numFmtId="189" fontId="69" fillId="0" borderId="166" xfId="291" applyFont="1" applyFill="1" applyBorder="1" applyAlignment="1" applyProtection="1">
      <alignment horizontal="center" vertical="center" shrinkToFit="1"/>
    </xf>
    <xf numFmtId="189" fontId="69" fillId="0" borderId="286" xfId="291" applyFont="1" applyFill="1" applyBorder="1" applyAlignment="1">
      <alignment horizontal="center" vertical="center"/>
    </xf>
    <xf numFmtId="189" fontId="69" fillId="0" borderId="287" xfId="291" applyFont="1" applyFill="1" applyBorder="1" applyAlignment="1">
      <alignment horizontal="center" vertical="center"/>
    </xf>
    <xf numFmtId="0" fontId="69" fillId="0" borderId="87" xfId="369" applyFont="1" applyFill="1" applyBorder="1" applyAlignment="1">
      <alignment horizontal="center" vertical="center"/>
    </xf>
    <xf numFmtId="0" fontId="69" fillId="0" borderId="86" xfId="369" applyFont="1" applyFill="1" applyBorder="1" applyAlignment="1">
      <alignment horizontal="center" vertical="center"/>
    </xf>
    <xf numFmtId="190" fontId="69" fillId="0" borderId="82" xfId="369" applyNumberFormat="1" applyFont="1" applyFill="1" applyBorder="1" applyAlignment="1">
      <alignment horizontal="left" vertical="center"/>
    </xf>
    <xf numFmtId="190" fontId="69" fillId="0" borderId="138" xfId="369" applyNumberFormat="1" applyFont="1" applyFill="1" applyBorder="1" applyAlignment="1">
      <alignment horizontal="left" vertical="center"/>
    </xf>
    <xf numFmtId="190" fontId="69" fillId="0" borderId="181" xfId="369" applyNumberFormat="1" applyFont="1" applyFill="1" applyBorder="1" applyAlignment="1">
      <alignment horizontal="left" vertical="center"/>
    </xf>
    <xf numFmtId="190" fontId="69" fillId="0" borderId="90" xfId="369" applyNumberFormat="1" applyFont="1" applyFill="1" applyBorder="1" applyAlignment="1">
      <alignment horizontal="left" vertical="center"/>
    </xf>
    <xf numFmtId="190" fontId="69" fillId="0" borderId="139" xfId="369" applyNumberFormat="1" applyFont="1" applyFill="1" applyBorder="1" applyAlignment="1">
      <alignment horizontal="left" vertical="center"/>
    </xf>
    <xf numFmtId="190" fontId="69" fillId="0" borderId="169" xfId="369" applyNumberFormat="1" applyFont="1" applyFill="1" applyBorder="1" applyAlignment="1">
      <alignment horizontal="left" vertical="center"/>
    </xf>
    <xf numFmtId="0" fontId="69" fillId="0" borderId="286" xfId="369" applyFont="1" applyFill="1" applyBorder="1" applyAlignment="1">
      <alignment horizontal="center" vertical="center"/>
    </xf>
    <xf numFmtId="0" fontId="69" fillId="0" borderId="287" xfId="369" applyFont="1" applyFill="1" applyBorder="1" applyAlignment="1">
      <alignment horizontal="center" vertical="center"/>
    </xf>
    <xf numFmtId="189" fontId="69" fillId="0" borderId="286" xfId="369" applyNumberFormat="1" applyFont="1" applyFill="1" applyBorder="1" applyAlignment="1">
      <alignment horizontal="center" vertical="center" shrinkToFit="1"/>
    </xf>
    <xf numFmtId="189" fontId="69" fillId="0" borderId="166" xfId="369" applyNumberFormat="1" applyFont="1" applyFill="1" applyBorder="1" applyAlignment="1">
      <alignment horizontal="center" vertical="center" shrinkToFit="1"/>
    </xf>
    <xf numFmtId="0" fontId="69" fillId="0" borderId="166" xfId="369" applyFont="1" applyFill="1" applyBorder="1" applyAlignment="1">
      <alignment horizontal="center" vertical="center"/>
    </xf>
    <xf numFmtId="190" fontId="69" fillId="0" borderId="96" xfId="291" applyNumberFormat="1" applyFont="1" applyFill="1" applyBorder="1" applyAlignment="1" applyProtection="1">
      <alignment horizontal="center" vertical="center"/>
    </xf>
    <xf numFmtId="190" fontId="69" fillId="0" borderId="97" xfId="291" applyNumberFormat="1" applyFont="1" applyFill="1" applyBorder="1" applyAlignment="1" applyProtection="1">
      <alignment horizontal="center" vertical="center"/>
    </xf>
    <xf numFmtId="190" fontId="69" fillId="0" borderId="160" xfId="291" applyNumberFormat="1" applyFont="1" applyFill="1" applyBorder="1" applyAlignment="1" applyProtection="1">
      <alignment horizontal="center" vertical="center"/>
    </xf>
    <xf numFmtId="189" fontId="69" fillId="0" borderId="87" xfId="369" applyNumberFormat="1" applyFont="1" applyFill="1" applyBorder="1" applyAlignment="1">
      <alignment horizontal="center" vertical="center" shrinkToFit="1"/>
    </xf>
    <xf numFmtId="189" fontId="69" fillId="0" borderId="182" xfId="369" applyNumberFormat="1" applyFont="1" applyFill="1" applyBorder="1" applyAlignment="1">
      <alignment horizontal="center" vertical="center" shrinkToFit="1"/>
    </xf>
    <xf numFmtId="189" fontId="69" fillId="0" borderId="287" xfId="95" applyFont="1" applyFill="1" applyBorder="1" applyAlignment="1" applyProtection="1">
      <alignment horizontal="center" vertical="center"/>
    </xf>
    <xf numFmtId="189" fontId="69" fillId="0" borderId="286" xfId="95" applyFont="1" applyFill="1" applyBorder="1" applyAlignment="1">
      <alignment horizontal="center" vertical="center"/>
    </xf>
    <xf numFmtId="189" fontId="69" fillId="0" borderId="287" xfId="95" applyFont="1" applyFill="1" applyBorder="1" applyAlignment="1">
      <alignment horizontal="center" vertical="center"/>
    </xf>
    <xf numFmtId="189" fontId="69" fillId="0" borderId="82" xfId="95" applyFont="1" applyFill="1" applyBorder="1" applyAlignment="1" applyProtection="1">
      <alignment horizontal="center" vertical="center"/>
    </xf>
    <xf numFmtId="189" fontId="69" fillId="0" borderId="81" xfId="95" applyFont="1" applyFill="1" applyBorder="1" applyAlignment="1" applyProtection="1">
      <alignment horizontal="center" vertical="center"/>
    </xf>
    <xf numFmtId="0" fontId="69" fillId="0" borderId="82" xfId="369" applyFont="1" applyFill="1" applyBorder="1" applyAlignment="1">
      <alignment horizontal="center" vertical="center"/>
    </xf>
    <xf numFmtId="0" fontId="69" fillId="0" borderId="181" xfId="369" applyFont="1" applyFill="1" applyBorder="1" applyAlignment="1">
      <alignment horizontal="center" vertical="center"/>
    </xf>
    <xf numFmtId="0" fontId="70" fillId="92" borderId="56" xfId="389" applyFont="1" applyFill="1" applyBorder="1" applyAlignment="1">
      <alignment horizontal="center" vertical="center" shrinkToFit="1"/>
    </xf>
    <xf numFmtId="0" fontId="70" fillId="92" borderId="57" xfId="389" applyFont="1" applyFill="1" applyBorder="1" applyAlignment="1">
      <alignment horizontal="center" vertical="center" shrinkToFit="1"/>
    </xf>
    <xf numFmtId="0" fontId="64" fillId="0" borderId="301" xfId="379" applyFont="1" applyBorder="1" applyAlignment="1">
      <alignment horizontal="center" vertical="center"/>
    </xf>
    <xf numFmtId="0" fontId="64" fillId="0" borderId="302" xfId="379" applyFont="1" applyBorder="1" applyAlignment="1">
      <alignment horizontal="center" vertical="center"/>
    </xf>
    <xf numFmtId="0" fontId="64" fillId="0" borderId="303" xfId="379" applyFont="1" applyBorder="1" applyAlignment="1">
      <alignment horizontal="center" vertical="center"/>
    </xf>
    <xf numFmtId="184" fontId="7" fillId="0" borderId="175" xfId="0" applyNumberFormat="1" applyFont="1" applyFill="1" applyBorder="1" applyAlignment="1">
      <alignment horizontal="center" vertical="center"/>
    </xf>
    <xf numFmtId="184" fontId="7" fillId="0" borderId="4" xfId="0" applyNumberFormat="1" applyFont="1" applyFill="1" applyBorder="1" applyAlignment="1">
      <alignment horizontal="center" vertical="center"/>
    </xf>
    <xf numFmtId="184" fontId="7" fillId="0" borderId="174" xfId="0" applyNumberFormat="1" applyFont="1" applyFill="1" applyBorder="1" applyAlignment="1">
      <alignment horizontal="center" vertical="center"/>
    </xf>
    <xf numFmtId="184" fontId="7" fillId="0" borderId="175" xfId="0" applyNumberFormat="1" applyFont="1" applyFill="1" applyBorder="1" applyAlignment="1">
      <alignment horizontal="center" vertical="center" wrapText="1"/>
    </xf>
    <xf numFmtId="184" fontId="7" fillId="0" borderId="174" xfId="0" applyNumberFormat="1" applyFont="1" applyFill="1" applyBorder="1" applyAlignment="1">
      <alignment horizontal="center" vertical="center" wrapText="1"/>
    </xf>
    <xf numFmtId="0" fontId="69" fillId="0" borderId="177" xfId="379" applyFont="1" applyFill="1" applyBorder="1" applyAlignment="1">
      <alignment horizontal="center" vertical="center"/>
    </xf>
    <xf numFmtId="0" fontId="69" fillId="0" borderId="178" xfId="379" applyFont="1" applyFill="1" applyBorder="1" applyAlignment="1">
      <alignment horizontal="center" vertical="center"/>
    </xf>
    <xf numFmtId="0" fontId="69" fillId="0" borderId="177" xfId="379" applyFont="1" applyBorder="1" applyAlignment="1">
      <alignment horizontal="center" vertical="center"/>
    </xf>
    <xf numFmtId="0" fontId="69" fillId="0" borderId="178" xfId="379" applyFont="1" applyBorder="1" applyAlignment="1">
      <alignment horizontal="center" vertical="center"/>
    </xf>
    <xf numFmtId="190" fontId="69" fillId="0" borderId="179" xfId="291" applyNumberFormat="1" applyFont="1" applyFill="1" applyBorder="1" applyAlignment="1" applyProtection="1">
      <alignment horizontal="center" vertical="center"/>
    </xf>
    <xf numFmtId="190" fontId="69" fillId="0" borderId="75" xfId="291" applyNumberFormat="1" applyFont="1" applyFill="1" applyBorder="1" applyAlignment="1" applyProtection="1">
      <alignment horizontal="center" vertical="center"/>
    </xf>
    <xf numFmtId="0" fontId="69" fillId="0" borderId="180" xfId="379" applyFont="1" applyFill="1" applyBorder="1" applyAlignment="1">
      <alignment horizontal="center" vertical="center"/>
    </xf>
    <xf numFmtId="0" fontId="69" fillId="0" borderId="177" xfId="379" applyFont="1" applyFill="1" applyBorder="1" applyAlignment="1">
      <alignment horizontal="center" vertical="center" wrapText="1"/>
    </xf>
    <xf numFmtId="0" fontId="69" fillId="0" borderId="178" xfId="379" applyFont="1" applyFill="1" applyBorder="1" applyAlignment="1">
      <alignment horizontal="center" vertical="center" wrapText="1"/>
    </xf>
    <xf numFmtId="0" fontId="69" fillId="0" borderId="164" xfId="379" applyFont="1" applyFill="1" applyBorder="1" applyAlignment="1">
      <alignment horizontal="center" vertical="center" wrapText="1"/>
    </xf>
    <xf numFmtId="0" fontId="69" fillId="0" borderId="77" xfId="379" applyFont="1" applyFill="1" applyBorder="1" applyAlignment="1">
      <alignment horizontal="center" vertical="center" wrapText="1"/>
    </xf>
    <xf numFmtId="189" fontId="69" fillId="0" borderId="177" xfId="291" applyFont="1" applyFill="1" applyBorder="1" applyAlignment="1" applyProtection="1">
      <alignment horizontal="center" vertical="center"/>
    </xf>
    <xf numFmtId="189" fontId="69" fillId="0" borderId="184" xfId="291" applyFont="1" applyFill="1" applyBorder="1" applyAlignment="1" applyProtection="1">
      <alignment horizontal="center" vertical="center"/>
    </xf>
    <xf numFmtId="189" fontId="69" fillId="0" borderId="164" xfId="291" applyFont="1" applyFill="1" applyBorder="1" applyAlignment="1" applyProtection="1">
      <alignment horizontal="center" vertical="center"/>
    </xf>
    <xf numFmtId="189" fontId="69" fillId="0" borderId="185" xfId="291" applyFont="1" applyFill="1" applyBorder="1" applyAlignment="1" applyProtection="1">
      <alignment horizontal="center" vertical="center"/>
    </xf>
    <xf numFmtId="0" fontId="69" fillId="0" borderId="76" xfId="379" applyFont="1" applyFill="1" applyBorder="1" applyAlignment="1">
      <alignment horizontal="center" vertical="center"/>
    </xf>
    <xf numFmtId="0" fontId="69" fillId="0" borderId="220" xfId="379" applyFont="1" applyFill="1" applyBorder="1" applyAlignment="1">
      <alignment horizontal="center" vertical="center"/>
    </xf>
    <xf numFmtId="190" fontId="72" fillId="0" borderId="163" xfId="291" applyNumberFormat="1" applyFont="1" applyFill="1" applyBorder="1" applyAlignment="1" applyProtection="1">
      <alignment horizontal="center" vertical="center"/>
    </xf>
    <xf numFmtId="190" fontId="72" fillId="0" borderId="80" xfId="291" applyNumberFormat="1" applyFont="1" applyFill="1" applyBorder="1" applyAlignment="1" applyProtection="1">
      <alignment horizontal="center" vertical="center"/>
    </xf>
    <xf numFmtId="189" fontId="69" fillId="0" borderId="163" xfId="95" applyFont="1" applyFill="1" applyBorder="1" applyAlignment="1" applyProtection="1">
      <alignment horizontal="center" vertical="center"/>
    </xf>
    <xf numFmtId="189" fontId="69" fillId="0" borderId="80" xfId="95" applyFont="1" applyFill="1" applyBorder="1" applyAlignment="1" applyProtection="1">
      <alignment horizontal="center" vertical="center"/>
    </xf>
    <xf numFmtId="0" fontId="69" fillId="0" borderId="163" xfId="369" applyFont="1" applyFill="1" applyBorder="1" applyAlignment="1">
      <alignment horizontal="center" vertical="center"/>
    </xf>
    <xf numFmtId="0" fontId="69" fillId="0" borderId="183" xfId="369" applyFont="1" applyFill="1" applyBorder="1" applyAlignment="1">
      <alignment horizontal="center" vertical="center"/>
    </xf>
    <xf numFmtId="189" fontId="69" fillId="0" borderId="286" xfId="291" applyNumberFormat="1" applyFont="1" applyFill="1" applyBorder="1" applyAlignment="1" applyProtection="1">
      <alignment horizontal="center" vertical="center"/>
    </xf>
    <xf numFmtId="189" fontId="69" fillId="0" borderId="166" xfId="291" applyNumberFormat="1" applyFont="1" applyFill="1" applyBorder="1" applyAlignment="1" applyProtection="1">
      <alignment horizontal="center" vertical="center"/>
    </xf>
    <xf numFmtId="0" fontId="65" fillId="83" borderId="56" xfId="389" applyFont="1" applyFill="1" applyBorder="1" applyAlignment="1">
      <alignment horizontal="center" vertical="center" shrinkToFit="1"/>
    </xf>
    <xf numFmtId="0" fontId="0" fillId="83" borderId="57" xfId="0" applyFill="1" applyBorder="1" applyAlignment="1">
      <alignment horizontal="center" vertical="center" shrinkToFit="1"/>
    </xf>
    <xf numFmtId="189" fontId="69" fillId="0" borderId="87" xfId="95" applyFont="1" applyFill="1" applyBorder="1" applyAlignment="1">
      <alignment horizontal="center" vertical="center"/>
    </xf>
    <xf numFmtId="189" fontId="69" fillId="0" borderId="86" xfId="95" applyFont="1" applyFill="1" applyBorder="1" applyAlignment="1">
      <alignment horizontal="center" vertical="center"/>
    </xf>
    <xf numFmtId="0" fontId="65" fillId="38" borderId="228" xfId="389" applyFont="1" applyFill="1" applyBorder="1" applyAlignment="1">
      <alignment horizontal="center" vertical="center" shrinkToFit="1"/>
    </xf>
    <xf numFmtId="0" fontId="65" fillId="38" borderId="477" xfId="389" applyFont="1" applyFill="1" applyBorder="1" applyAlignment="1">
      <alignment horizontal="center" vertical="center" shrinkToFit="1"/>
    </xf>
    <xf numFmtId="0" fontId="65" fillId="38" borderId="391" xfId="389" applyFont="1" applyFill="1" applyBorder="1" applyAlignment="1">
      <alignment horizontal="center" vertical="center" shrinkToFit="1"/>
    </xf>
    <xf numFmtId="0" fontId="65" fillId="31" borderId="228" xfId="389" applyFont="1" applyFill="1" applyBorder="1" applyAlignment="1">
      <alignment horizontal="center" vertical="center" shrinkToFit="1"/>
    </xf>
    <xf numFmtId="0" fontId="65" fillId="31" borderId="477" xfId="389" applyFont="1" applyFill="1" applyBorder="1" applyAlignment="1">
      <alignment horizontal="center" vertical="center" shrinkToFit="1"/>
    </xf>
    <xf numFmtId="0" fontId="65" fillId="31" borderId="391" xfId="389" applyFont="1" applyFill="1" applyBorder="1" applyAlignment="1">
      <alignment horizontal="center" vertical="center" shrinkToFit="1"/>
    </xf>
    <xf numFmtId="0" fontId="65" fillId="87" borderId="228" xfId="389" applyFont="1" applyFill="1" applyBorder="1" applyAlignment="1">
      <alignment horizontal="center" vertical="center" shrinkToFit="1"/>
    </xf>
    <xf numFmtId="0" fontId="65" fillId="87" borderId="477" xfId="389" applyFont="1" applyFill="1" applyBorder="1" applyAlignment="1">
      <alignment horizontal="center" vertical="center" shrinkToFit="1"/>
    </xf>
    <xf numFmtId="0" fontId="65" fillId="87" borderId="391" xfId="389" applyFont="1" applyFill="1" applyBorder="1" applyAlignment="1">
      <alignment horizontal="center" vertical="center" shrinkToFit="1"/>
    </xf>
    <xf numFmtId="189" fontId="69" fillId="0" borderId="86" xfId="95" applyFont="1" applyFill="1" applyBorder="1" applyAlignment="1" applyProtection="1">
      <alignment horizontal="center" vertical="center"/>
    </xf>
    <xf numFmtId="189" fontId="69" fillId="0" borderId="87" xfId="291" applyFont="1" applyFill="1" applyBorder="1" applyAlignment="1" applyProtection="1">
      <alignment horizontal="center" vertical="center"/>
    </xf>
    <xf numFmtId="189" fontId="69" fillId="0" borderId="182" xfId="291" applyFont="1" applyFill="1" applyBorder="1" applyAlignment="1" applyProtection="1">
      <alignment horizontal="center" vertical="center"/>
    </xf>
    <xf numFmtId="189" fontId="69" fillId="0" borderId="166" xfId="291" applyFont="1" applyFill="1" applyBorder="1" applyAlignment="1" applyProtection="1">
      <alignment horizontal="center" vertical="center"/>
    </xf>
    <xf numFmtId="0" fontId="65" fillId="90" borderId="56" xfId="389" applyFont="1" applyFill="1" applyBorder="1" applyAlignment="1">
      <alignment horizontal="center" vertical="center" shrinkToFit="1"/>
    </xf>
    <xf numFmtId="0" fontId="0" fillId="90" borderId="57" xfId="0" applyFill="1" applyBorder="1" applyAlignment="1">
      <alignment horizontal="center" vertical="center" shrinkToFit="1"/>
    </xf>
    <xf numFmtId="0" fontId="65" fillId="86" borderId="56" xfId="389" applyFont="1" applyFill="1" applyBorder="1" applyAlignment="1">
      <alignment horizontal="center" vertical="center" shrinkToFit="1"/>
    </xf>
    <xf numFmtId="0" fontId="0" fillId="86" borderId="57" xfId="0" applyFill="1" applyBorder="1" applyAlignment="1">
      <alignment horizontal="center" vertical="center" shrinkToFit="1"/>
    </xf>
    <xf numFmtId="0" fontId="90" fillId="41" borderId="56" xfId="389" applyFill="1" applyBorder="1" applyAlignment="1">
      <alignment horizontal="center" vertical="center" shrinkToFit="1"/>
    </xf>
    <xf numFmtId="0" fontId="90" fillId="41" borderId="3" xfId="389" applyFill="1" applyBorder="1" applyAlignment="1">
      <alignment horizontal="center" vertical="center" shrinkToFit="1"/>
    </xf>
    <xf numFmtId="0" fontId="90" fillId="41" borderId="57" xfId="389" applyFill="1" applyBorder="1" applyAlignment="1">
      <alignment horizontal="center" vertical="center" shrinkToFit="1"/>
    </xf>
    <xf numFmtId="0" fontId="65" fillId="86" borderId="3" xfId="389" applyFont="1" applyFill="1" applyBorder="1" applyAlignment="1">
      <alignment horizontal="center" vertical="center" shrinkToFit="1"/>
    </xf>
    <xf numFmtId="0" fontId="65" fillId="86" borderId="57" xfId="389" applyFont="1" applyFill="1" applyBorder="1" applyAlignment="1">
      <alignment horizontal="center" vertical="center" shrinkToFit="1"/>
    </xf>
    <xf numFmtId="0" fontId="65" fillId="68" borderId="56" xfId="389" applyFont="1" applyFill="1" applyBorder="1" applyAlignment="1">
      <alignment horizontal="center" vertical="center" shrinkToFit="1"/>
    </xf>
    <xf numFmtId="0" fontId="65" fillId="68" borderId="3" xfId="389" applyFont="1" applyFill="1" applyBorder="1" applyAlignment="1">
      <alignment horizontal="center" vertical="center" shrinkToFit="1"/>
    </xf>
    <xf numFmtId="0" fontId="65" fillId="68" borderId="57" xfId="389" applyFont="1" applyFill="1" applyBorder="1" applyAlignment="1">
      <alignment horizontal="center" vertical="center" shrinkToFit="1"/>
    </xf>
    <xf numFmtId="0" fontId="65" fillId="86" borderId="56" xfId="389" applyFont="1" applyFill="1" applyBorder="1" applyAlignment="1">
      <alignment horizontal="center" vertical="center" wrapText="1" shrinkToFit="1"/>
    </xf>
    <xf numFmtId="0" fontId="0" fillId="86" borderId="57" xfId="0" applyFill="1" applyBorder="1" applyAlignment="1">
      <alignment horizontal="center" vertical="center" wrapText="1" shrinkToFit="1"/>
    </xf>
    <xf numFmtId="0" fontId="65" fillId="86" borderId="57" xfId="389" applyFont="1" applyFill="1" applyBorder="1" applyAlignment="1">
      <alignment horizontal="center" vertical="center" wrapText="1" shrinkToFit="1"/>
    </xf>
    <xf numFmtId="0" fontId="65" fillId="68" borderId="56" xfId="389" applyFont="1" applyFill="1" applyBorder="1" applyAlignment="1">
      <alignment horizontal="center" vertical="center" wrapText="1" shrinkToFit="1"/>
    </xf>
    <xf numFmtId="0" fontId="65" fillId="68" borderId="57" xfId="389" applyFont="1" applyFill="1" applyBorder="1" applyAlignment="1">
      <alignment horizontal="center" vertical="center" wrapText="1" shrinkToFit="1"/>
    </xf>
    <xf numFmtId="0" fontId="65" fillId="0" borderId="0" xfId="379" applyFont="1" applyAlignment="1">
      <alignment horizontal="center" vertical="center"/>
    </xf>
    <xf numFmtId="0" fontId="12" fillId="0" borderId="204" xfId="379" applyFont="1" applyBorder="1" applyAlignment="1">
      <alignment horizontal="center" vertical="center"/>
    </xf>
    <xf numFmtId="0" fontId="12" fillId="0" borderId="102" xfId="379" applyFont="1" applyBorder="1" applyAlignment="1">
      <alignment horizontal="center" vertical="center"/>
    </xf>
    <xf numFmtId="0" fontId="0" fillId="68" borderId="57" xfId="0" applyFill="1" applyBorder="1" applyAlignment="1">
      <alignment horizontal="center" vertical="center" shrinkToFit="1"/>
    </xf>
    <xf numFmtId="0" fontId="65" fillId="89" borderId="56" xfId="389" applyFont="1" applyFill="1" applyBorder="1" applyAlignment="1">
      <alignment horizontal="center" vertical="center" shrinkToFit="1"/>
    </xf>
    <xf numFmtId="0" fontId="0" fillId="89" borderId="57" xfId="0" applyFill="1" applyBorder="1" applyAlignment="1">
      <alignment horizontal="center" vertical="center" shrinkToFit="1"/>
    </xf>
    <xf numFmtId="0" fontId="302" fillId="66" borderId="56" xfId="32788" applyFont="1" applyBorder="1" applyAlignment="1">
      <alignment horizontal="center" vertical="center"/>
    </xf>
    <xf numFmtId="0" fontId="303" fillId="66" borderId="3" xfId="32788" applyFont="1" applyBorder="1" applyAlignment="1">
      <alignment horizontal="center" vertical="center"/>
    </xf>
    <xf numFmtId="0" fontId="303" fillId="66" borderId="57" xfId="32788" applyFont="1" applyBorder="1" applyAlignment="1">
      <alignment horizontal="center" vertical="center"/>
    </xf>
    <xf numFmtId="0" fontId="65" fillId="90" borderId="3" xfId="389" applyFont="1" applyFill="1" applyBorder="1" applyAlignment="1">
      <alignment horizontal="center" vertical="center" shrinkToFit="1"/>
    </xf>
    <xf numFmtId="0" fontId="65" fillId="90" borderId="57" xfId="389" applyFont="1" applyFill="1" applyBorder="1" applyAlignment="1">
      <alignment horizontal="center" vertical="center" shrinkToFit="1"/>
    </xf>
    <xf numFmtId="0" fontId="65" fillId="91" borderId="56" xfId="389" applyFont="1" applyFill="1" applyBorder="1" applyAlignment="1">
      <alignment horizontal="center" vertical="center" shrinkToFit="1"/>
    </xf>
    <xf numFmtId="0" fontId="65" fillId="91" borderId="3" xfId="389" applyFont="1" applyFill="1" applyBorder="1" applyAlignment="1">
      <alignment horizontal="center" vertical="center" shrinkToFit="1"/>
    </xf>
    <xf numFmtId="0" fontId="65" fillId="91" borderId="57" xfId="389" applyFont="1" applyFill="1" applyBorder="1" applyAlignment="1">
      <alignment horizontal="center" vertical="center" shrinkToFit="1"/>
    </xf>
    <xf numFmtId="0" fontId="65" fillId="90" borderId="56" xfId="389" applyFont="1" applyFill="1" applyBorder="1" applyAlignment="1">
      <alignment horizontal="center" vertical="center" wrapText="1" shrinkToFit="1"/>
    </xf>
    <xf numFmtId="0" fontId="0" fillId="90" borderId="57" xfId="0" applyFill="1" applyBorder="1" applyAlignment="1">
      <alignment horizontal="center" vertical="center" wrapText="1" shrinkToFit="1"/>
    </xf>
    <xf numFmtId="0" fontId="65" fillId="90" borderId="57" xfId="389" applyFont="1" applyFill="1" applyBorder="1" applyAlignment="1">
      <alignment horizontal="center" vertical="center" wrapText="1" shrinkToFit="1"/>
    </xf>
    <xf numFmtId="0" fontId="65" fillId="89" borderId="3" xfId="389" applyFont="1" applyFill="1" applyBorder="1" applyAlignment="1">
      <alignment horizontal="center" vertical="center" shrinkToFit="1"/>
    </xf>
    <xf numFmtId="0" fontId="65" fillId="88" borderId="56" xfId="389" applyFont="1" applyFill="1" applyBorder="1" applyAlignment="1">
      <alignment horizontal="center" vertical="center" shrinkToFit="1"/>
    </xf>
    <xf numFmtId="0" fontId="0" fillId="88" borderId="57" xfId="0" applyFill="1" applyBorder="1" applyAlignment="1">
      <alignment horizontal="center" vertical="center" shrinkToFit="1"/>
    </xf>
    <xf numFmtId="0" fontId="65" fillId="88" borderId="3" xfId="389" applyFont="1" applyFill="1" applyBorder="1" applyAlignment="1">
      <alignment horizontal="center" vertical="center" shrinkToFit="1"/>
    </xf>
    <xf numFmtId="0" fontId="65" fillId="88" borderId="57" xfId="389" applyFont="1" applyFill="1" applyBorder="1" applyAlignment="1">
      <alignment horizontal="center" vertical="center" shrinkToFit="1"/>
    </xf>
    <xf numFmtId="0" fontId="65" fillId="83" borderId="3" xfId="389" applyFont="1" applyFill="1" applyBorder="1" applyAlignment="1">
      <alignment horizontal="center" vertical="center" shrinkToFit="1"/>
    </xf>
    <xf numFmtId="0" fontId="65" fillId="83" borderId="57" xfId="389" applyFont="1" applyFill="1" applyBorder="1" applyAlignment="1">
      <alignment horizontal="center" vertical="center" shrinkToFit="1"/>
    </xf>
    <xf numFmtId="0" fontId="65" fillId="88" borderId="56" xfId="389" applyFont="1" applyFill="1" applyBorder="1" applyAlignment="1">
      <alignment horizontal="center" vertical="center" wrapText="1" shrinkToFit="1"/>
    </xf>
    <xf numFmtId="0" fontId="0" fillId="88" borderId="57" xfId="0" applyFill="1" applyBorder="1" applyAlignment="1">
      <alignment horizontal="center" vertical="center" wrapText="1" shrinkToFit="1"/>
    </xf>
    <xf numFmtId="0" fontId="65" fillId="88" borderId="57" xfId="389" applyFont="1" applyFill="1" applyBorder="1" applyAlignment="1">
      <alignment horizontal="center" vertical="center" wrapText="1" shrinkToFit="1"/>
    </xf>
    <xf numFmtId="0" fontId="65" fillId="83" borderId="56" xfId="389" applyFont="1" applyFill="1" applyBorder="1" applyAlignment="1">
      <alignment horizontal="center" vertical="center" wrapText="1" shrinkToFit="1"/>
    </xf>
    <xf numFmtId="0" fontId="0" fillId="83" borderId="57" xfId="0" applyFill="1" applyBorder="1" applyAlignment="1">
      <alignment horizontal="center" vertical="center" wrapText="1" shrinkToFit="1"/>
    </xf>
    <xf numFmtId="0" fontId="65" fillId="83" borderId="57" xfId="389" applyFont="1" applyFill="1" applyBorder="1" applyAlignment="1">
      <alignment horizontal="center" vertical="center" wrapText="1" shrinkToFit="1"/>
    </xf>
    <xf numFmtId="49" fontId="105" fillId="0" borderId="155" xfId="407" applyNumberFormat="1" applyFont="1" applyBorder="1" applyAlignment="1">
      <alignment horizontal="center" vertical="center"/>
    </xf>
    <xf numFmtId="49" fontId="105" fillId="0" borderId="241" xfId="407" applyNumberFormat="1" applyFont="1" applyBorder="1" applyAlignment="1">
      <alignment horizontal="center" vertical="center"/>
    </xf>
    <xf numFmtId="49" fontId="70" fillId="0" borderId="5" xfId="407" applyNumberFormat="1" applyFont="1" applyBorder="1" applyAlignment="1">
      <alignment horizontal="center" vertical="center" wrapText="1"/>
    </xf>
    <xf numFmtId="49" fontId="70" fillId="0" borderId="5" xfId="407" applyNumberFormat="1" applyFont="1" applyBorder="1" applyAlignment="1">
      <alignment horizontal="center" vertical="center"/>
    </xf>
    <xf numFmtId="0" fontId="69" fillId="0" borderId="93" xfId="369" applyFont="1" applyBorder="1" applyAlignment="1">
      <alignment horizontal="center" vertical="center"/>
    </xf>
    <xf numFmtId="0" fontId="69" fillId="0" borderId="162" xfId="369" applyFont="1" applyBorder="1" applyAlignment="1">
      <alignment horizontal="center" vertical="center"/>
    </xf>
    <xf numFmtId="0" fontId="69" fillId="0" borderId="97" xfId="369" applyFont="1" applyBorder="1" applyAlignment="1">
      <alignment horizontal="center" vertical="center"/>
    </xf>
    <xf numFmtId="0" fontId="69" fillId="0" borderId="160" xfId="369" applyFont="1" applyBorder="1" applyAlignment="1">
      <alignment horizontal="center" vertical="center"/>
    </xf>
    <xf numFmtId="0" fontId="69" fillId="0" borderId="99" xfId="369" applyFont="1" applyBorder="1" applyAlignment="1">
      <alignment horizontal="center" vertical="center" wrapText="1"/>
    </xf>
    <xf numFmtId="0" fontId="69" fillId="0" borderId="159" xfId="369" applyFont="1" applyBorder="1" applyAlignment="1">
      <alignment horizontal="center" vertical="center" wrapText="1"/>
    </xf>
    <xf numFmtId="189" fontId="69" fillId="0" borderId="99" xfId="369" applyNumberFormat="1" applyFont="1" applyBorder="1" applyAlignment="1">
      <alignment horizontal="center" vertical="center" shrinkToFit="1"/>
    </xf>
    <xf numFmtId="189" fontId="69" fillId="0" borderId="161" xfId="369" applyNumberFormat="1" applyFont="1" applyBorder="1" applyAlignment="1">
      <alignment horizontal="center" vertical="center" shrinkToFit="1"/>
    </xf>
    <xf numFmtId="0" fontId="69" fillId="0" borderId="96" xfId="369" applyFont="1" applyBorder="1" applyAlignment="1">
      <alignment horizontal="left" vertical="center"/>
    </xf>
    <xf numFmtId="0" fontId="69" fillId="0" borderId="97" xfId="369" applyFont="1" applyBorder="1" applyAlignment="1">
      <alignment horizontal="left" vertical="center"/>
    </xf>
    <xf numFmtId="0" fontId="69" fillId="0" borderId="160" xfId="369" applyFont="1" applyBorder="1" applyAlignment="1">
      <alignment horizontal="left" vertical="center"/>
    </xf>
    <xf numFmtId="0" fontId="69" fillId="0" borderId="87" xfId="369" applyFont="1" applyBorder="1" applyAlignment="1">
      <alignment horizontal="center" vertical="center"/>
    </xf>
    <xf numFmtId="0" fontId="69" fillId="0" borderId="86" xfId="369" applyFont="1" applyBorder="1" applyAlignment="1">
      <alignment horizontal="center" vertical="center"/>
    </xf>
    <xf numFmtId="190" fontId="265" fillId="0" borderId="82" xfId="369" applyNumberFormat="1" applyFont="1" applyFill="1" applyBorder="1" applyAlignment="1">
      <alignment horizontal="left" vertical="center"/>
    </xf>
    <xf numFmtId="190" fontId="265" fillId="0" borderId="138" xfId="369" applyNumberFormat="1" applyFont="1" applyFill="1" applyBorder="1" applyAlignment="1">
      <alignment horizontal="left" vertical="center"/>
    </xf>
    <xf numFmtId="190" fontId="265" fillId="0" borderId="181" xfId="369" applyNumberFormat="1" applyFont="1" applyFill="1" applyBorder="1" applyAlignment="1">
      <alignment horizontal="left" vertical="center"/>
    </xf>
    <xf numFmtId="190" fontId="69" fillId="44" borderId="90" xfId="369" applyNumberFormat="1" applyFont="1" applyFill="1" applyBorder="1" applyAlignment="1">
      <alignment horizontal="left" vertical="center"/>
    </xf>
    <xf numFmtId="190" fontId="69" fillId="44" borderId="139" xfId="369" applyNumberFormat="1" applyFont="1" applyFill="1" applyBorder="1" applyAlignment="1">
      <alignment horizontal="left" vertical="center"/>
    </xf>
    <xf numFmtId="190" fontId="69" fillId="44" borderId="169" xfId="369" applyNumberFormat="1" applyFont="1" applyFill="1" applyBorder="1" applyAlignment="1">
      <alignment horizontal="left" vertical="center"/>
    </xf>
    <xf numFmtId="189" fontId="69" fillId="0" borderId="87" xfId="369" applyNumberFormat="1" applyFont="1" applyBorder="1" applyAlignment="1">
      <alignment horizontal="center" vertical="center" shrinkToFit="1"/>
    </xf>
    <xf numFmtId="189" fontId="69" fillId="0" borderId="182" xfId="369" applyNumberFormat="1" applyFont="1" applyBorder="1" applyAlignment="1">
      <alignment horizontal="center" vertical="center" shrinkToFit="1"/>
    </xf>
    <xf numFmtId="189" fontId="69" fillId="0" borderId="286" xfId="95" applyFont="1" applyBorder="1" applyAlignment="1">
      <alignment horizontal="center" vertical="center"/>
    </xf>
    <xf numFmtId="189" fontId="69" fillId="0" borderId="287" xfId="95" applyFont="1" applyBorder="1" applyAlignment="1">
      <alignment horizontal="center" vertical="center"/>
    </xf>
    <xf numFmtId="0" fontId="69" fillId="0" borderId="82" xfId="369" applyFont="1" applyBorder="1" applyAlignment="1">
      <alignment horizontal="center" vertical="center"/>
    </xf>
    <xf numFmtId="0" fontId="69" fillId="0" borderId="181" xfId="369" applyFont="1" applyBorder="1" applyAlignment="1">
      <alignment horizontal="center" vertical="center"/>
    </xf>
    <xf numFmtId="0" fontId="4" fillId="0" borderId="204" xfId="379" applyFont="1" applyBorder="1" applyAlignment="1">
      <alignment horizontal="center" vertical="center"/>
    </xf>
    <xf numFmtId="0" fontId="4" fillId="0" borderId="102" xfId="379" applyFont="1" applyBorder="1" applyAlignment="1">
      <alignment horizontal="center" vertical="center"/>
    </xf>
    <xf numFmtId="0" fontId="64" fillId="0" borderId="327" xfId="379" applyFont="1" applyBorder="1" applyAlignment="1">
      <alignment horizontal="center" vertical="center"/>
    </xf>
    <xf numFmtId="0" fontId="64" fillId="0" borderId="324" xfId="379" applyFont="1" applyBorder="1" applyAlignment="1">
      <alignment horizontal="center" vertical="center"/>
    </xf>
    <xf numFmtId="0" fontId="64" fillId="0" borderId="325" xfId="379" applyFont="1" applyBorder="1" applyAlignment="1">
      <alignment horizontal="center" vertical="center"/>
    </xf>
    <xf numFmtId="0" fontId="69" fillId="0" borderId="180" xfId="379" applyFont="1" applyBorder="1" applyAlignment="1">
      <alignment horizontal="center" vertical="center"/>
    </xf>
    <xf numFmtId="0" fontId="69" fillId="0" borderId="177" xfId="379" applyFont="1" applyBorder="1" applyAlignment="1">
      <alignment horizontal="center" vertical="center" wrapText="1"/>
    </xf>
    <xf numFmtId="0" fontId="69" fillId="0" borderId="178" xfId="379" applyFont="1" applyBorder="1" applyAlignment="1">
      <alignment horizontal="center" vertical="center" wrapText="1"/>
    </xf>
    <xf numFmtId="0" fontId="69" fillId="0" borderId="164" xfId="379" applyFont="1" applyBorder="1" applyAlignment="1">
      <alignment horizontal="center" vertical="center" wrapText="1"/>
    </xf>
    <xf numFmtId="0" fontId="69" fillId="0" borderId="77" xfId="379" applyFont="1" applyBorder="1" applyAlignment="1">
      <alignment horizontal="center" vertical="center" wrapText="1"/>
    </xf>
    <xf numFmtId="0" fontId="69" fillId="0" borderId="76" xfId="379" applyFont="1" applyBorder="1" applyAlignment="1">
      <alignment horizontal="center" vertical="center"/>
    </xf>
    <xf numFmtId="0" fontId="69" fillId="0" borderId="220" xfId="379" applyFont="1" applyBorder="1" applyAlignment="1">
      <alignment horizontal="center" vertical="center"/>
    </xf>
    <xf numFmtId="190" fontId="72" fillId="32" borderId="163" xfId="291" applyNumberFormat="1" applyFont="1" applyFill="1" applyBorder="1" applyAlignment="1" applyProtection="1">
      <alignment horizontal="center" vertical="center"/>
    </xf>
    <xf numFmtId="190" fontId="72" fillId="32" borderId="80" xfId="291" applyNumberFormat="1" applyFont="1" applyFill="1" applyBorder="1" applyAlignment="1" applyProtection="1">
      <alignment horizontal="center" vertical="center"/>
    </xf>
    <xf numFmtId="0" fontId="69" fillId="0" borderId="163" xfId="369" applyFont="1" applyBorder="1" applyAlignment="1">
      <alignment horizontal="center" vertical="center"/>
    </xf>
    <xf numFmtId="0" fontId="69" fillId="0" borderId="183" xfId="369" applyFont="1" applyBorder="1" applyAlignment="1">
      <alignment horizontal="center" vertical="center"/>
    </xf>
    <xf numFmtId="189" fontId="69" fillId="0" borderId="87" xfId="95" applyFont="1" applyBorder="1" applyAlignment="1">
      <alignment horizontal="center" vertical="center"/>
    </xf>
    <xf numFmtId="189" fontId="69" fillId="0" borderId="86" xfId="95" applyFont="1" applyBorder="1" applyAlignment="1">
      <alignment horizontal="center" vertical="center"/>
    </xf>
    <xf numFmtId="181" fontId="225" fillId="0" borderId="175" xfId="0" applyNumberFormat="1" applyFont="1" applyFill="1" applyBorder="1" applyAlignment="1">
      <alignment horizontal="center" vertical="center"/>
    </xf>
    <xf numFmtId="181" fontId="225" fillId="0" borderId="174" xfId="0" applyNumberFormat="1" applyFont="1" applyFill="1" applyBorder="1" applyAlignment="1">
      <alignment horizontal="center" vertical="center"/>
    </xf>
    <xf numFmtId="0" fontId="105" fillId="0" borderId="204" xfId="379" applyFont="1" applyBorder="1" applyAlignment="1">
      <alignment horizontal="center" vertical="center"/>
    </xf>
    <xf numFmtId="0" fontId="105" fillId="0" borderId="102" xfId="379" applyFont="1" applyBorder="1" applyAlignment="1">
      <alignment horizontal="center" vertical="center"/>
    </xf>
    <xf numFmtId="0" fontId="65" fillId="0" borderId="204" xfId="379" applyFont="1" applyBorder="1" applyAlignment="1">
      <alignment horizontal="center" vertical="center"/>
    </xf>
    <xf numFmtId="0" fontId="65" fillId="0" borderId="102" xfId="379" applyFont="1" applyBorder="1" applyAlignment="1">
      <alignment horizontal="center" vertical="center"/>
    </xf>
    <xf numFmtId="181" fontId="7" fillId="0" borderId="175" xfId="0" applyNumberFormat="1" applyFont="1" applyFill="1" applyBorder="1" applyAlignment="1">
      <alignment horizontal="center" vertical="center"/>
    </xf>
    <xf numFmtId="181" fontId="7" fillId="0" borderId="174" xfId="0" applyNumberFormat="1" applyFont="1" applyFill="1" applyBorder="1" applyAlignment="1">
      <alignment horizontal="center" vertical="center"/>
    </xf>
    <xf numFmtId="0" fontId="223" fillId="93" borderId="465" xfId="0" applyFont="1" applyFill="1" applyBorder="1" applyAlignment="1">
      <alignment horizontal="center" vertical="center" wrapText="1"/>
    </xf>
    <xf numFmtId="0" fontId="223" fillId="93" borderId="218" xfId="0" applyFont="1" applyFill="1" applyBorder="1" applyAlignment="1">
      <alignment horizontal="center" vertical="center" wrapText="1"/>
    </xf>
    <xf numFmtId="0" fontId="316" fillId="0" borderId="465" xfId="0" applyFont="1" applyBorder="1" applyAlignment="1">
      <alignment horizontal="center" vertical="center" wrapText="1"/>
    </xf>
    <xf numFmtId="0" fontId="316" fillId="0" borderId="218" xfId="0" applyFont="1" applyBorder="1" applyAlignment="1">
      <alignment horizontal="center" vertical="center" wrapText="1"/>
    </xf>
    <xf numFmtId="0" fontId="315" fillId="0" borderId="461" xfId="0" applyFont="1" applyBorder="1" applyAlignment="1">
      <alignment horizontal="center" vertical="center" wrapText="1"/>
    </xf>
    <xf numFmtId="0" fontId="315" fillId="0" borderId="462" xfId="0" applyFont="1" applyBorder="1" applyAlignment="1">
      <alignment horizontal="center" vertical="center" wrapText="1"/>
    </xf>
    <xf numFmtId="0" fontId="315" fillId="0" borderId="463" xfId="0" applyFont="1" applyBorder="1" applyAlignment="1">
      <alignment horizontal="center" vertical="center" wrapText="1"/>
    </xf>
    <xf numFmtId="0" fontId="315" fillId="0" borderId="464" xfId="0" applyFont="1" applyBorder="1" applyAlignment="1">
      <alignment horizontal="center" vertical="center" wrapText="1"/>
    </xf>
    <xf numFmtId="0" fontId="315" fillId="0" borderId="465" xfId="0" applyFont="1" applyBorder="1" applyAlignment="1">
      <alignment horizontal="center" vertical="center" wrapText="1"/>
    </xf>
    <xf numFmtId="0" fontId="315" fillId="0" borderId="466" xfId="0" applyFont="1" applyBorder="1" applyAlignment="1">
      <alignment horizontal="center" vertical="center" wrapText="1"/>
    </xf>
    <xf numFmtId="0" fontId="316" fillId="0" borderId="468" xfId="0" applyFont="1" applyBorder="1" applyAlignment="1">
      <alignment horizontal="center" vertical="center" wrapText="1"/>
    </xf>
    <xf numFmtId="0" fontId="316" fillId="0" borderId="469" xfId="0" applyFont="1" applyBorder="1" applyAlignment="1">
      <alignment horizontal="center" vertical="center" wrapText="1"/>
    </xf>
    <xf numFmtId="0" fontId="316" fillId="0" borderId="295" xfId="0" applyFont="1" applyBorder="1" applyAlignment="1">
      <alignment horizontal="center" vertical="center" wrapText="1"/>
    </xf>
    <xf numFmtId="0" fontId="105" fillId="0" borderId="204" xfId="379" applyFont="1" applyBorder="1" applyAlignment="1">
      <alignment vertical="center"/>
    </xf>
    <xf numFmtId="0" fontId="105" fillId="0" borderId="102" xfId="379" applyFont="1" applyBorder="1" applyAlignment="1">
      <alignment vertical="center"/>
    </xf>
    <xf numFmtId="0" fontId="297" fillId="0" borderId="204" xfId="379" applyFont="1" applyBorder="1" applyAlignment="1">
      <alignment horizontal="center" vertical="center"/>
    </xf>
    <xf numFmtId="0" fontId="297" fillId="0" borderId="102" xfId="379" applyFont="1" applyBorder="1" applyAlignment="1">
      <alignment horizontal="center" vertical="center"/>
    </xf>
    <xf numFmtId="0" fontId="65" fillId="0" borderId="56" xfId="389" applyFont="1" applyBorder="1" applyAlignment="1">
      <alignment horizontal="center" vertical="center"/>
    </xf>
    <xf numFmtId="0" fontId="65" fillId="0" borderId="3" xfId="389" applyFont="1" applyBorder="1" applyAlignment="1">
      <alignment horizontal="center" vertical="center"/>
    </xf>
    <xf numFmtId="0" fontId="65" fillId="0" borderId="57" xfId="389" applyFont="1" applyBorder="1" applyAlignment="1">
      <alignment horizontal="center" vertical="center"/>
    </xf>
    <xf numFmtId="0" fontId="65" fillId="0" borderId="56" xfId="379" applyFont="1" applyBorder="1" applyAlignment="1">
      <alignment horizontal="center" vertical="center"/>
    </xf>
    <xf numFmtId="0" fontId="65" fillId="0" borderId="3" xfId="379" applyFont="1" applyBorder="1" applyAlignment="1">
      <alignment horizontal="center" vertical="center"/>
    </xf>
    <xf numFmtId="0" fontId="65" fillId="0" borderId="57" xfId="379" applyFont="1" applyBorder="1" applyAlignment="1">
      <alignment horizontal="center" vertical="center"/>
    </xf>
    <xf numFmtId="0" fontId="65" fillId="38" borderId="56" xfId="389" applyFont="1" applyFill="1" applyBorder="1" applyAlignment="1">
      <alignment horizontal="center" vertical="center" shrinkToFit="1"/>
    </xf>
    <xf numFmtId="0" fontId="65" fillId="38" borderId="3" xfId="389" applyFont="1" applyFill="1" applyBorder="1" applyAlignment="1">
      <alignment horizontal="center" vertical="center" shrinkToFit="1"/>
    </xf>
    <xf numFmtId="0" fontId="65" fillId="38" borderId="57" xfId="389" applyFont="1" applyFill="1" applyBorder="1" applyAlignment="1">
      <alignment horizontal="center" vertical="center" shrinkToFit="1"/>
    </xf>
    <xf numFmtId="0" fontId="65" fillId="31" borderId="3" xfId="389" applyFont="1" applyFill="1" applyBorder="1" applyAlignment="1">
      <alignment horizontal="center" vertical="center" shrinkToFit="1"/>
    </xf>
    <xf numFmtId="0" fontId="65" fillId="31" borderId="57" xfId="389" applyFont="1" applyFill="1" applyBorder="1" applyAlignment="1">
      <alignment horizontal="center" vertical="center" shrinkToFit="1"/>
    </xf>
    <xf numFmtId="0" fontId="65" fillId="87" borderId="3" xfId="389" applyFont="1" applyFill="1" applyBorder="1" applyAlignment="1">
      <alignment horizontal="center" vertical="center" shrinkToFit="1"/>
    </xf>
    <xf numFmtId="189" fontId="225" fillId="0" borderId="286" xfId="291" applyFont="1" applyFill="1" applyBorder="1" applyAlignment="1" applyProtection="1">
      <alignment horizontal="center" vertical="center"/>
    </xf>
    <xf numFmtId="189" fontId="225" fillId="0" borderId="287" xfId="291" applyFont="1" applyFill="1" applyBorder="1" applyAlignment="1" applyProtection="1">
      <alignment horizontal="center" vertical="center"/>
    </xf>
    <xf numFmtId="0" fontId="225" fillId="0" borderId="286" xfId="369" applyFont="1" applyBorder="1" applyAlignment="1">
      <alignment horizontal="center" vertical="center"/>
    </xf>
    <xf numFmtId="0" fontId="225" fillId="0" borderId="166" xfId="369" applyFont="1" applyBorder="1" applyAlignment="1">
      <alignment horizontal="center" vertical="center"/>
    </xf>
    <xf numFmtId="0" fontId="225" fillId="0" borderId="287" xfId="369" applyFont="1" applyBorder="1" applyAlignment="1">
      <alignment horizontal="center" vertical="center"/>
    </xf>
    <xf numFmtId="189" fontId="225" fillId="0" borderId="286" xfId="369" applyNumberFormat="1" applyFont="1" applyBorder="1" applyAlignment="1">
      <alignment horizontal="center" vertical="center" shrinkToFit="1"/>
    </xf>
    <xf numFmtId="189" fontId="225" fillId="0" borderId="166" xfId="369" applyNumberFormat="1" applyFont="1" applyBorder="1" applyAlignment="1">
      <alignment horizontal="center" vertical="center" shrinkToFit="1"/>
    </xf>
    <xf numFmtId="0" fontId="250" fillId="0" borderId="204" xfId="379" applyFont="1" applyBorder="1" applyAlignment="1">
      <alignment horizontal="center" vertical="center"/>
    </xf>
    <xf numFmtId="0" fontId="250" fillId="0" borderId="102" xfId="379" applyFont="1" applyBorder="1" applyAlignment="1">
      <alignment horizontal="center" vertical="center"/>
    </xf>
    <xf numFmtId="0" fontId="65" fillId="83" borderId="522" xfId="389" applyFont="1" applyFill="1" applyBorder="1" applyAlignment="1">
      <alignment horizontal="center" vertical="center" shrinkToFit="1"/>
    </xf>
    <xf numFmtId="0" fontId="65" fillId="83" borderId="529" xfId="389" applyFont="1" applyFill="1" applyBorder="1" applyAlignment="1">
      <alignment horizontal="center" vertical="center" shrinkToFit="1"/>
    </xf>
    <xf numFmtId="0" fontId="105" fillId="41" borderId="204" xfId="389" applyFont="1" applyFill="1" applyBorder="1" applyAlignment="1">
      <alignment horizontal="center" vertical="center"/>
    </xf>
    <xf numFmtId="0" fontId="65" fillId="38" borderId="204" xfId="389" applyFont="1" applyFill="1" applyBorder="1" applyAlignment="1">
      <alignment horizontal="center" vertical="center"/>
    </xf>
    <xf numFmtId="0" fontId="65" fillId="32" borderId="204" xfId="389" applyFont="1" applyFill="1" applyBorder="1" applyAlignment="1">
      <alignment horizontal="center" vertical="center"/>
    </xf>
    <xf numFmtId="0" fontId="65" fillId="38" borderId="204" xfId="389" applyFont="1" applyFill="1" applyBorder="1" applyAlignment="1">
      <alignment horizontal="center" vertical="center" wrapText="1"/>
    </xf>
    <xf numFmtId="0" fontId="65" fillId="38" borderId="142" xfId="389" applyFont="1" applyFill="1" applyBorder="1" applyAlignment="1">
      <alignment horizontal="center" vertical="center" wrapText="1"/>
    </xf>
    <xf numFmtId="0" fontId="65" fillId="38" borderId="102" xfId="389" applyFont="1" applyFill="1" applyBorder="1" applyAlignment="1">
      <alignment horizontal="center" vertical="center" wrapText="1"/>
    </xf>
    <xf numFmtId="0" fontId="65" fillId="42" borderId="204" xfId="389" applyFont="1" applyFill="1" applyBorder="1" applyAlignment="1">
      <alignment horizontal="center" vertical="center"/>
    </xf>
    <xf numFmtId="0" fontId="315" fillId="0" borderId="0" xfId="0" applyFont="1" applyBorder="1" applyAlignment="1">
      <alignment horizontal="center" vertical="center" wrapText="1"/>
    </xf>
    <xf numFmtId="0" fontId="315" fillId="0" borderId="295" xfId="0" applyFont="1" applyBorder="1" applyAlignment="1">
      <alignment horizontal="center" vertical="center" wrapText="1"/>
    </xf>
    <xf numFmtId="0" fontId="44" fillId="0" borderId="273" xfId="32786" applyFont="1" applyFill="1" applyBorder="1" applyAlignment="1">
      <alignment horizontal="center" vertical="center"/>
    </xf>
    <xf numFmtId="0" fontId="44" fillId="0" borderId="67" xfId="32786" applyFont="1" applyFill="1" applyBorder="1" applyAlignment="1">
      <alignment horizontal="center" vertical="center"/>
    </xf>
    <xf numFmtId="0" fontId="252" fillId="0" borderId="158" xfId="32786" applyFont="1" applyFill="1" applyBorder="1" applyAlignment="1" applyProtection="1">
      <alignment horizontal="center" vertical="center"/>
    </xf>
    <xf numFmtId="0" fontId="252" fillId="0" borderId="394" xfId="32786" applyFont="1" applyFill="1" applyBorder="1" applyAlignment="1" applyProtection="1">
      <alignment horizontal="center" vertical="center"/>
    </xf>
    <xf numFmtId="0" fontId="252" fillId="0" borderId="395" xfId="32786" applyFont="1" applyFill="1" applyBorder="1" applyAlignment="1" applyProtection="1">
      <alignment horizontal="center" vertical="center"/>
    </xf>
    <xf numFmtId="0" fontId="44" fillId="0" borderId="153" xfId="32786" applyFont="1" applyFill="1" applyBorder="1" applyAlignment="1">
      <alignment horizontal="center" vertical="center"/>
    </xf>
    <xf numFmtId="0" fontId="44" fillId="0" borderId="529" xfId="32786" applyFont="1" applyFill="1" applyBorder="1" applyAlignment="1">
      <alignment horizontal="center" vertical="center"/>
    </xf>
    <xf numFmtId="0" fontId="69" fillId="0" borderId="406" xfId="407" applyFont="1" applyBorder="1" applyAlignment="1">
      <alignment horizontal="center" vertical="center"/>
    </xf>
    <xf numFmtId="0" fontId="69" fillId="0" borderId="407" xfId="407" applyFont="1" applyBorder="1" applyAlignment="1">
      <alignment horizontal="center" vertical="center"/>
    </xf>
    <xf numFmtId="189" fontId="69" fillId="0" borderId="406" xfId="95" applyFont="1" applyFill="1" applyBorder="1" applyAlignment="1" applyProtection="1">
      <alignment horizontal="center" vertical="center"/>
    </xf>
    <xf numFmtId="189" fontId="69" fillId="0" borderId="408" xfId="95" applyFont="1" applyFill="1" applyBorder="1" applyAlignment="1" applyProtection="1">
      <alignment horizontal="center" vertical="center"/>
    </xf>
    <xf numFmtId="0" fontId="69" fillId="0" borderId="426" xfId="407" applyFont="1" applyBorder="1" applyAlignment="1">
      <alignment horizontal="center" vertical="center"/>
    </xf>
    <xf numFmtId="0" fontId="69" fillId="0" borderId="425" xfId="407" applyFont="1" applyBorder="1" applyAlignment="1">
      <alignment horizontal="center" vertical="center"/>
    </xf>
    <xf numFmtId="189" fontId="69" fillId="0" borderId="426" xfId="95" applyFont="1" applyFill="1" applyBorder="1" applyAlignment="1" applyProtection="1">
      <alignment horizontal="center" vertical="center"/>
    </xf>
    <xf numFmtId="189" fontId="69" fillId="0" borderId="427" xfId="95" applyFont="1" applyFill="1" applyBorder="1" applyAlignment="1" applyProtection="1">
      <alignment horizontal="center" vertical="center"/>
    </xf>
    <xf numFmtId="0" fontId="69" fillId="0" borderId="406" xfId="407" applyFont="1" applyBorder="1" applyAlignment="1">
      <alignment horizontal="left" vertical="center"/>
    </xf>
    <xf numFmtId="0" fontId="69" fillId="0" borderId="433" xfId="407" applyFont="1" applyBorder="1" applyAlignment="1">
      <alignment horizontal="left" vertical="center"/>
    </xf>
    <xf numFmtId="190" fontId="69" fillId="0" borderId="433" xfId="95" applyNumberFormat="1" applyFont="1" applyFill="1" applyBorder="1" applyAlignment="1" applyProtection="1">
      <alignment horizontal="left" vertical="center"/>
    </xf>
    <xf numFmtId="190" fontId="69" fillId="0" borderId="407" xfId="95" applyNumberFormat="1" applyFont="1" applyFill="1" applyBorder="1" applyAlignment="1" applyProtection="1">
      <alignment horizontal="left" vertical="center"/>
    </xf>
    <xf numFmtId="0" fontId="69" fillId="0" borderId="406" xfId="407" applyFont="1" applyFill="1" applyBorder="1" applyAlignment="1">
      <alignment horizontal="center" vertical="center"/>
    </xf>
    <xf numFmtId="0" fontId="69" fillId="0" borderId="407" xfId="407" applyFont="1" applyFill="1" applyBorder="1" applyAlignment="1">
      <alignment horizontal="center" vertical="center"/>
    </xf>
    <xf numFmtId="0" fontId="65" fillId="87" borderId="522" xfId="389" applyFont="1" applyFill="1" applyBorder="1" applyAlignment="1">
      <alignment horizontal="center" vertical="center" shrinkToFit="1"/>
    </xf>
    <xf numFmtId="0" fontId="65" fillId="87" borderId="529" xfId="389" applyFont="1" applyFill="1" applyBorder="1" applyAlignment="1">
      <alignment horizontal="center" vertical="center" shrinkToFit="1"/>
    </xf>
    <xf numFmtId="0" fontId="64" fillId="0" borderId="170" xfId="379" applyFont="1" applyBorder="1" applyAlignment="1">
      <alignment horizontal="center" vertical="center"/>
    </xf>
    <xf numFmtId="0" fontId="64" fillId="0" borderId="171" xfId="379" applyFont="1" applyBorder="1" applyAlignment="1">
      <alignment horizontal="center" vertical="center"/>
    </xf>
    <xf numFmtId="0" fontId="64" fillId="0" borderId="172" xfId="379" applyFont="1" applyBorder="1" applyAlignment="1">
      <alignment horizontal="center" vertical="center"/>
    </xf>
    <xf numFmtId="0" fontId="69" fillId="0" borderId="173" xfId="379" applyFont="1" applyBorder="1" applyAlignment="1">
      <alignment horizontal="center" vertical="center"/>
    </xf>
    <xf numFmtId="0" fontId="69" fillId="0" borderId="174" xfId="379" applyFont="1" applyBorder="1" applyAlignment="1">
      <alignment horizontal="center" vertical="center"/>
    </xf>
    <xf numFmtId="184" fontId="69" fillId="0" borderId="175" xfId="0" applyNumberFormat="1" applyFont="1" applyFill="1" applyBorder="1" applyAlignment="1">
      <alignment horizontal="center" vertical="center" wrapText="1"/>
    </xf>
    <xf numFmtId="0" fontId="69" fillId="0" borderId="176" xfId="379" applyFont="1" applyBorder="1" applyAlignment="1">
      <alignment horizontal="center" vertical="center"/>
    </xf>
    <xf numFmtId="0" fontId="69" fillId="0" borderId="386" xfId="379" applyFont="1" applyBorder="1" applyAlignment="1">
      <alignment horizontal="center" vertical="center"/>
    </xf>
    <xf numFmtId="0" fontId="69" fillId="0" borderId="373" xfId="379" applyFont="1" applyBorder="1" applyAlignment="1">
      <alignment horizontal="center" vertical="center"/>
    </xf>
    <xf numFmtId="0" fontId="69" fillId="0" borderId="374" xfId="379" applyFont="1" applyBorder="1" applyAlignment="1">
      <alignment horizontal="center" vertical="center"/>
    </xf>
    <xf numFmtId="190" fontId="69" fillId="0" borderId="375" xfId="291" applyNumberFormat="1" applyFont="1" applyFill="1" applyBorder="1" applyAlignment="1" applyProtection="1">
      <alignment horizontal="center" vertical="center"/>
    </xf>
    <xf numFmtId="0" fontId="69" fillId="0" borderId="376" xfId="379" applyFont="1" applyBorder="1" applyAlignment="1">
      <alignment horizontal="center" vertical="center"/>
    </xf>
    <xf numFmtId="0" fontId="69" fillId="0" borderId="104" xfId="369" applyFont="1" applyBorder="1" applyAlignment="1">
      <alignment horizontal="center" vertical="center" wrapText="1"/>
    </xf>
    <xf numFmtId="189" fontId="69" fillId="0" borderId="386" xfId="95" applyFont="1" applyFill="1" applyBorder="1" applyAlignment="1" applyProtection="1">
      <alignment horizontal="center" vertical="center"/>
    </xf>
    <xf numFmtId="0" fontId="69" fillId="0" borderId="385" xfId="369" applyFont="1" applyBorder="1" applyAlignment="1">
      <alignment horizontal="center" vertical="center"/>
    </xf>
    <xf numFmtId="0" fontId="69" fillId="0" borderId="452" xfId="369" applyFont="1" applyBorder="1" applyAlignment="1">
      <alignment horizontal="center" vertical="center"/>
    </xf>
    <xf numFmtId="0" fontId="69" fillId="0" borderId="454" xfId="369" applyFont="1" applyBorder="1" applyAlignment="1">
      <alignment horizontal="center" vertical="center"/>
    </xf>
    <xf numFmtId="189" fontId="69" fillId="0" borderId="452" xfId="291" applyNumberFormat="1" applyFont="1" applyFill="1" applyBorder="1" applyAlignment="1" applyProtection="1">
      <alignment horizontal="center" vertical="center"/>
    </xf>
    <xf numFmtId="189" fontId="69" fillId="0" borderId="453" xfId="291" applyNumberFormat="1" applyFont="1" applyFill="1" applyBorder="1" applyAlignment="1" applyProtection="1">
      <alignment horizontal="center" vertical="center"/>
    </xf>
    <xf numFmtId="0" fontId="69" fillId="0" borderId="373" xfId="379" applyFont="1" applyBorder="1" applyAlignment="1">
      <alignment horizontal="center" vertical="center" wrapText="1"/>
    </xf>
    <xf numFmtId="0" fontId="69" fillId="0" borderId="374" xfId="379" applyFont="1" applyBorder="1" applyAlignment="1">
      <alignment horizontal="center" vertical="center" wrapText="1"/>
    </xf>
    <xf numFmtId="189" fontId="69" fillId="0" borderId="373" xfId="291" applyFont="1" applyFill="1" applyBorder="1" applyAlignment="1" applyProtection="1">
      <alignment horizontal="center" vertical="center"/>
    </xf>
    <xf numFmtId="189" fontId="69" fillId="0" borderId="377" xfId="291" applyFont="1" applyFill="1" applyBorder="1" applyAlignment="1" applyProtection="1">
      <alignment horizontal="center" vertical="center"/>
    </xf>
    <xf numFmtId="0" fontId="69" fillId="0" borderId="420" xfId="379" applyFont="1" applyBorder="1" applyAlignment="1">
      <alignment horizontal="center" vertical="center"/>
    </xf>
    <xf numFmtId="0" fontId="69" fillId="0" borderId="421" xfId="379" applyFont="1" applyBorder="1" applyAlignment="1">
      <alignment horizontal="center" vertical="center"/>
    </xf>
    <xf numFmtId="0" fontId="69" fillId="0" borderId="167" xfId="369" applyFont="1" applyBorder="1" applyAlignment="1">
      <alignment horizontal="center" vertical="center" wrapText="1"/>
    </xf>
    <xf numFmtId="189" fontId="69" fillId="0" borderId="452" xfId="95" applyFont="1" applyFill="1" applyBorder="1" applyAlignment="1" applyProtection="1">
      <alignment horizontal="center" vertical="center"/>
    </xf>
    <xf numFmtId="189" fontId="69" fillId="0" borderId="454" xfId="95" applyFont="1" applyFill="1" applyBorder="1" applyAlignment="1" applyProtection="1">
      <alignment horizontal="center" vertical="center"/>
    </xf>
    <xf numFmtId="189" fontId="69" fillId="0" borderId="452" xfId="369" applyNumberFormat="1" applyFont="1" applyBorder="1" applyAlignment="1">
      <alignment horizontal="center" vertical="center" shrinkToFit="1"/>
    </xf>
    <xf numFmtId="189" fontId="69" fillId="0" borderId="453" xfId="369" applyNumberFormat="1" applyFont="1" applyBorder="1" applyAlignment="1">
      <alignment horizontal="center" vertical="center" shrinkToFit="1"/>
    </xf>
    <xf numFmtId="189" fontId="69" fillId="0" borderId="449" xfId="95" applyFont="1" applyBorder="1" applyAlignment="1">
      <alignment horizontal="center" vertical="center"/>
    </xf>
    <xf numFmtId="189" fontId="69" fillId="0" borderId="451" xfId="95" applyFont="1" applyBorder="1" applyAlignment="1">
      <alignment horizontal="center" vertical="center"/>
    </xf>
    <xf numFmtId="0" fontId="69" fillId="0" borderId="453" xfId="369" applyFont="1" applyBorder="1" applyAlignment="1">
      <alignment horizontal="center" vertical="center"/>
    </xf>
    <xf numFmtId="189" fontId="69" fillId="0" borderId="452" xfId="291" applyFont="1" applyFill="1" applyBorder="1" applyAlignment="1" applyProtection="1">
      <alignment horizontal="center" vertical="center"/>
    </xf>
    <xf numFmtId="189" fontId="69" fillId="0" borderId="453" xfId="291" applyFont="1" applyFill="1" applyBorder="1" applyAlignment="1" applyProtection="1">
      <alignment horizontal="center" vertical="center"/>
    </xf>
    <xf numFmtId="189" fontId="69" fillId="0" borderId="449" xfId="95" applyFont="1" applyFill="1" applyBorder="1" applyAlignment="1" applyProtection="1">
      <alignment horizontal="center" vertical="center"/>
    </xf>
    <xf numFmtId="189" fontId="69" fillId="0" borderId="451" xfId="95" applyFont="1" applyFill="1" applyBorder="1" applyAlignment="1" applyProtection="1">
      <alignment horizontal="center" vertical="center"/>
    </xf>
    <xf numFmtId="189" fontId="69" fillId="0" borderId="449" xfId="291" applyFont="1" applyFill="1" applyBorder="1" applyAlignment="1" applyProtection="1">
      <alignment horizontal="center" vertical="center"/>
    </xf>
    <xf numFmtId="189" fontId="69" fillId="0" borderId="450" xfId="291" applyFont="1" applyFill="1" applyBorder="1" applyAlignment="1" applyProtection="1">
      <alignment horizontal="center" vertical="center"/>
    </xf>
    <xf numFmtId="189" fontId="69" fillId="0" borderId="452" xfId="95" applyFont="1" applyBorder="1" applyAlignment="1">
      <alignment horizontal="center" vertical="center"/>
    </xf>
    <xf numFmtId="189" fontId="69" fillId="0" borderId="454" xfId="95" applyFont="1" applyBorder="1" applyAlignment="1">
      <alignment horizontal="center" vertical="center"/>
    </xf>
    <xf numFmtId="189" fontId="69" fillId="0" borderId="452" xfId="291" applyFont="1" applyFill="1" applyBorder="1" applyAlignment="1" applyProtection="1">
      <alignment horizontal="center" vertical="center" shrinkToFit="1"/>
    </xf>
    <xf numFmtId="189" fontId="69" fillId="0" borderId="453" xfId="291" applyFont="1" applyFill="1" applyBorder="1" applyAlignment="1" applyProtection="1">
      <alignment horizontal="center" vertical="center" shrinkToFit="1"/>
    </xf>
    <xf numFmtId="0" fontId="69" fillId="0" borderId="449" xfId="369" applyFont="1" applyBorder="1" applyAlignment="1">
      <alignment horizontal="center" vertical="center"/>
    </xf>
    <xf numFmtId="0" fontId="69" fillId="0" borderId="451" xfId="369" applyFont="1" applyBorder="1" applyAlignment="1">
      <alignment horizontal="center" vertical="center"/>
    </xf>
    <xf numFmtId="189" fontId="69" fillId="0" borderId="449" xfId="291" applyFont="1" applyFill="1" applyBorder="1" applyAlignment="1" applyProtection="1">
      <alignment horizontal="center" vertical="center" shrinkToFit="1"/>
    </xf>
    <xf numFmtId="189" fontId="69" fillId="0" borderId="450" xfId="291" applyFont="1" applyFill="1" applyBorder="1" applyAlignment="1" applyProtection="1">
      <alignment horizontal="center" vertical="center" shrinkToFit="1"/>
    </xf>
    <xf numFmtId="189" fontId="69" fillId="0" borderId="454" xfId="291" applyFont="1" applyFill="1" applyBorder="1" applyAlignment="1" applyProtection="1">
      <alignment horizontal="center" vertical="center"/>
    </xf>
    <xf numFmtId="0" fontId="69" fillId="0" borderId="455" xfId="369" applyFont="1" applyBorder="1" applyAlignment="1">
      <alignment horizontal="center" vertical="center" wrapText="1"/>
    </xf>
    <xf numFmtId="0" fontId="69" fillId="0" borderId="456" xfId="369" applyFont="1" applyBorder="1" applyAlignment="1">
      <alignment horizontal="center" vertical="center" wrapText="1"/>
    </xf>
    <xf numFmtId="189" fontId="69" fillId="0" borderId="455" xfId="369" applyNumberFormat="1" applyFont="1" applyBorder="1" applyAlignment="1">
      <alignment horizontal="center" vertical="center" shrinkToFit="1"/>
    </xf>
    <xf numFmtId="189" fontId="69" fillId="0" borderId="457" xfId="369" applyNumberFormat="1" applyFont="1" applyBorder="1" applyAlignment="1">
      <alignment horizontal="center" vertical="center" shrinkToFit="1"/>
    </xf>
    <xf numFmtId="189" fontId="69" fillId="0" borderId="449" xfId="369" applyNumberFormat="1" applyFont="1" applyBorder="1" applyAlignment="1">
      <alignment horizontal="center" vertical="center" shrinkToFit="1"/>
    </xf>
    <xf numFmtId="189" fontId="69" fillId="0" borderId="450" xfId="369" applyNumberFormat="1" applyFont="1" applyBorder="1" applyAlignment="1">
      <alignment horizontal="center" vertical="center" shrinkToFit="1"/>
    </xf>
    <xf numFmtId="189" fontId="69" fillId="0" borderId="452" xfId="291" applyFont="1" applyBorder="1" applyAlignment="1">
      <alignment horizontal="center" vertical="center"/>
    </xf>
    <xf numFmtId="189" fontId="69" fillId="0" borderId="454" xfId="291" applyFont="1" applyBorder="1" applyAlignment="1">
      <alignment horizontal="center" vertical="center"/>
    </xf>
    <xf numFmtId="190" fontId="69" fillId="44" borderId="82" xfId="369" applyNumberFormat="1" applyFont="1" applyFill="1" applyBorder="1" applyAlignment="1">
      <alignment horizontal="left" vertical="center"/>
    </xf>
    <xf numFmtId="190" fontId="69" fillId="44" borderId="384" xfId="369" applyNumberFormat="1" applyFont="1" applyFill="1" applyBorder="1" applyAlignment="1">
      <alignment horizontal="left" vertical="center"/>
    </xf>
    <xf numFmtId="190" fontId="69" fillId="44" borderId="385" xfId="369" applyNumberFormat="1" applyFont="1" applyFill="1" applyBorder="1" applyAlignment="1">
      <alignment horizontal="left" vertical="center"/>
    </xf>
    <xf numFmtId="49" fontId="69" fillId="0" borderId="449" xfId="369" applyNumberFormat="1" applyFont="1" applyBorder="1" applyAlignment="1">
      <alignment horizontal="center" vertical="center" shrinkToFit="1"/>
    </xf>
    <xf numFmtId="49" fontId="69" fillId="0" borderId="451" xfId="369" applyNumberFormat="1" applyFont="1" applyBorder="1" applyAlignment="1">
      <alignment horizontal="center" vertical="center" shrinkToFit="1"/>
    </xf>
    <xf numFmtId="189" fontId="69" fillId="68" borderId="82" xfId="95" applyFont="1" applyFill="1" applyBorder="1" applyAlignment="1" applyProtection="1">
      <alignment horizontal="center" vertical="center"/>
    </xf>
    <xf numFmtId="189" fontId="69" fillId="68" borderId="386" xfId="95" applyFont="1" applyFill="1" applyBorder="1" applyAlignment="1" applyProtection="1">
      <alignment horizontal="center" vertical="center"/>
    </xf>
    <xf numFmtId="0" fontId="69" fillId="68" borderId="82" xfId="369" applyNumberFormat="1" applyFont="1" applyFill="1" applyBorder="1" applyAlignment="1">
      <alignment horizontal="center" vertical="center"/>
    </xf>
    <xf numFmtId="0" fontId="69" fillId="68" borderId="385" xfId="369" applyNumberFormat="1" applyFont="1" applyFill="1" applyBorder="1" applyAlignment="1">
      <alignment horizontal="center" vertical="center"/>
    </xf>
    <xf numFmtId="189" fontId="69" fillId="68" borderId="452" xfId="95" applyFont="1" applyFill="1" applyBorder="1" applyAlignment="1" applyProtection="1">
      <alignment horizontal="center" vertical="center"/>
    </xf>
    <xf numFmtId="189" fontId="69" fillId="68" borderId="454" xfId="95" applyFont="1" applyFill="1" applyBorder="1" applyAlignment="1" applyProtection="1">
      <alignment horizontal="center" vertical="center"/>
    </xf>
    <xf numFmtId="0" fontId="69" fillId="68" borderId="452" xfId="369" applyFont="1" applyFill="1" applyBorder="1" applyAlignment="1">
      <alignment horizontal="center" vertical="center"/>
    </xf>
    <xf numFmtId="0" fontId="69" fillId="68" borderId="453" xfId="369" applyFont="1" applyFill="1" applyBorder="1" applyAlignment="1">
      <alignment horizontal="center" vertical="center"/>
    </xf>
    <xf numFmtId="0" fontId="69" fillId="68" borderId="454" xfId="369" applyFont="1" applyFill="1" applyBorder="1" applyAlignment="1">
      <alignment horizontal="center" vertical="center"/>
    </xf>
    <xf numFmtId="189" fontId="69" fillId="68" borderId="452" xfId="369" applyNumberFormat="1" applyFont="1" applyFill="1" applyBorder="1" applyAlignment="1">
      <alignment horizontal="center" vertical="center" shrinkToFit="1"/>
    </xf>
    <xf numFmtId="189" fontId="69" fillId="68" borderId="453" xfId="369" applyNumberFormat="1" applyFont="1" applyFill="1" applyBorder="1" applyAlignment="1">
      <alignment horizontal="center" vertical="center" shrinkToFit="1"/>
    </xf>
    <xf numFmtId="189" fontId="69" fillId="68" borderId="452" xfId="291" applyFont="1" applyFill="1" applyBorder="1" applyAlignment="1" applyProtection="1">
      <alignment horizontal="center" vertical="center"/>
    </xf>
    <xf numFmtId="189" fontId="69" fillId="68" borderId="454" xfId="291" applyFont="1" applyFill="1" applyBorder="1" applyAlignment="1" applyProtection="1">
      <alignment horizontal="center" vertical="center"/>
    </xf>
    <xf numFmtId="189" fontId="69" fillId="0" borderId="380" xfId="95" applyFont="1" applyFill="1" applyBorder="1" applyAlignment="1" applyProtection="1">
      <alignment horizontal="center" vertical="center"/>
    </xf>
    <xf numFmtId="189" fontId="69" fillId="0" borderId="381" xfId="95" applyFont="1" applyFill="1" applyBorder="1" applyAlignment="1" applyProtection="1">
      <alignment horizontal="center" vertical="center"/>
    </xf>
    <xf numFmtId="0" fontId="69" fillId="0" borderId="380" xfId="369" applyFont="1" applyBorder="1" applyAlignment="1">
      <alignment horizontal="center" vertical="center"/>
    </xf>
    <xf numFmtId="0" fontId="69" fillId="0" borderId="382" xfId="369" applyFont="1" applyBorder="1" applyAlignment="1">
      <alignment horizontal="center" vertical="center"/>
    </xf>
    <xf numFmtId="0" fontId="69" fillId="0" borderId="452" xfId="369" applyNumberFormat="1" applyFont="1" applyBorder="1" applyAlignment="1">
      <alignment horizontal="center" vertical="center" shrinkToFit="1"/>
    </xf>
    <xf numFmtId="0" fontId="69" fillId="0" borderId="454" xfId="369" applyNumberFormat="1" applyFont="1" applyBorder="1" applyAlignment="1">
      <alignment horizontal="center" vertical="center" shrinkToFit="1"/>
    </xf>
    <xf numFmtId="189" fontId="69" fillId="68" borderId="452" xfId="291" applyFont="1" applyFill="1" applyBorder="1" applyAlignment="1">
      <alignment horizontal="center" vertical="center"/>
    </xf>
    <xf numFmtId="189" fontId="69" fillId="68" borderId="454" xfId="291" applyFont="1" applyFill="1" applyBorder="1" applyAlignment="1">
      <alignment horizontal="center" vertical="center"/>
    </xf>
    <xf numFmtId="189" fontId="69" fillId="68" borderId="452" xfId="291" applyFont="1" applyFill="1" applyBorder="1" applyAlignment="1" applyProtection="1">
      <alignment horizontal="center" vertical="center" shrinkToFit="1"/>
    </xf>
    <xf numFmtId="189" fontId="69" fillId="68" borderId="453" xfId="291" applyFont="1" applyFill="1" applyBorder="1" applyAlignment="1" applyProtection="1">
      <alignment horizontal="center" vertical="center" shrinkToFit="1"/>
    </xf>
    <xf numFmtId="49" fontId="69" fillId="68" borderId="452" xfId="369" applyNumberFormat="1" applyFont="1" applyFill="1" applyBorder="1" applyAlignment="1">
      <alignment horizontal="center" vertical="center" shrinkToFit="1"/>
    </xf>
    <xf numFmtId="49" fontId="69" fillId="68" borderId="454" xfId="369" applyNumberFormat="1" applyFont="1" applyFill="1" applyBorder="1" applyAlignment="1">
      <alignment horizontal="center" vertical="center" shrinkToFit="1"/>
    </xf>
    <xf numFmtId="0" fontId="69" fillId="0" borderId="452" xfId="369" applyFont="1" applyBorder="1" applyAlignment="1">
      <alignment horizontal="center" vertical="center" shrinkToFit="1"/>
    </xf>
    <xf numFmtId="0" fontId="69" fillId="0" borderId="454" xfId="369" applyFont="1" applyBorder="1" applyAlignment="1">
      <alignment horizontal="center" vertical="center" shrinkToFit="1"/>
    </xf>
    <xf numFmtId="49" fontId="69" fillId="0" borderId="452" xfId="369" applyNumberFormat="1" applyFont="1" applyBorder="1" applyAlignment="1">
      <alignment horizontal="center" vertical="center" shrinkToFit="1"/>
    </xf>
    <xf numFmtId="49" fontId="69" fillId="0" borderId="454" xfId="369" applyNumberFormat="1" applyFont="1" applyBorder="1" applyAlignment="1">
      <alignment horizontal="center" vertical="center" shrinkToFit="1"/>
    </xf>
    <xf numFmtId="189" fontId="69" fillId="0" borderId="453" xfId="95" applyFont="1" applyFill="1" applyBorder="1" applyAlignment="1" applyProtection="1">
      <alignment horizontal="center" vertical="center"/>
    </xf>
    <xf numFmtId="189" fontId="69" fillId="0" borderId="452" xfId="369" applyNumberFormat="1" applyFont="1" applyBorder="1" applyAlignment="1">
      <alignment horizontal="center" vertical="center"/>
    </xf>
    <xf numFmtId="189" fontId="69" fillId="0" borderId="453" xfId="369" applyNumberFormat="1" applyFont="1" applyBorder="1" applyAlignment="1">
      <alignment horizontal="center" vertical="center"/>
    </xf>
    <xf numFmtId="0" fontId="69" fillId="0" borderId="449" xfId="369" applyFont="1" applyFill="1" applyBorder="1" applyAlignment="1">
      <alignment horizontal="center" vertical="center"/>
    </xf>
    <xf numFmtId="0" fontId="69" fillId="0" borderId="451" xfId="369" applyFont="1" applyFill="1" applyBorder="1" applyAlignment="1">
      <alignment horizontal="center" vertical="center"/>
    </xf>
    <xf numFmtId="189" fontId="69" fillId="0" borderId="450" xfId="95" applyFont="1" applyFill="1" applyBorder="1" applyAlignment="1" applyProtection="1">
      <alignment horizontal="center" vertical="center"/>
    </xf>
    <xf numFmtId="0" fontId="69" fillId="85" borderId="104" xfId="369" applyFont="1" applyFill="1" applyBorder="1" applyAlignment="1">
      <alignment horizontal="center" vertical="center" wrapText="1"/>
    </xf>
    <xf numFmtId="0" fontId="69" fillId="0" borderId="385" xfId="369" applyFont="1" applyFill="1" applyBorder="1" applyAlignment="1">
      <alignment horizontal="center" vertical="center"/>
    </xf>
    <xf numFmtId="0" fontId="69" fillId="0" borderId="452" xfId="369" applyFont="1" applyFill="1" applyBorder="1" applyAlignment="1">
      <alignment horizontal="center" vertical="center" wrapText="1"/>
    </xf>
    <xf numFmtId="0" fontId="69" fillId="0" borderId="454" xfId="369" applyFont="1" applyFill="1" applyBorder="1" applyAlignment="1">
      <alignment horizontal="center" vertical="center" wrapText="1"/>
    </xf>
    <xf numFmtId="189" fontId="69" fillId="0" borderId="452" xfId="95" applyNumberFormat="1" applyFont="1" applyFill="1" applyBorder="1" applyAlignment="1" applyProtection="1">
      <alignment horizontal="center" vertical="center"/>
    </xf>
    <xf numFmtId="189" fontId="69" fillId="0" borderId="453" xfId="95" applyNumberFormat="1" applyFont="1" applyFill="1" applyBorder="1" applyAlignment="1" applyProtection="1">
      <alignment horizontal="center" vertical="center"/>
    </xf>
    <xf numFmtId="0" fontId="75" fillId="0" borderId="452" xfId="369" applyFont="1" applyFill="1" applyBorder="1" applyAlignment="1">
      <alignment horizontal="center" vertical="center"/>
    </xf>
    <xf numFmtId="0" fontId="75" fillId="0" borderId="454" xfId="369" applyFont="1" applyFill="1" applyBorder="1" applyAlignment="1">
      <alignment horizontal="center" vertical="center"/>
    </xf>
    <xf numFmtId="0" fontId="69" fillId="0" borderId="452" xfId="369" applyFont="1" applyFill="1" applyBorder="1" applyAlignment="1">
      <alignment horizontal="center" vertical="center"/>
    </xf>
    <xf numFmtId="0" fontId="69" fillId="0" borderId="453" xfId="369" applyFont="1" applyFill="1" applyBorder="1" applyAlignment="1">
      <alignment horizontal="center" vertical="center"/>
    </xf>
    <xf numFmtId="190" fontId="69" fillId="0" borderId="82" xfId="95" applyNumberFormat="1" applyFont="1" applyFill="1" applyBorder="1" applyAlignment="1" applyProtection="1">
      <alignment horizontal="center" vertical="center"/>
    </xf>
    <xf numFmtId="190" fontId="69" fillId="0" borderId="384" xfId="95" applyNumberFormat="1" applyFont="1" applyFill="1" applyBorder="1" applyAlignment="1" applyProtection="1">
      <alignment horizontal="center" vertical="center"/>
    </xf>
    <xf numFmtId="190" fontId="69" fillId="0" borderId="386" xfId="95" applyNumberFormat="1" applyFont="1" applyFill="1" applyBorder="1" applyAlignment="1" applyProtection="1">
      <alignment horizontal="center" vertical="center"/>
    </xf>
    <xf numFmtId="0" fontId="69" fillId="0" borderId="452" xfId="369" applyFont="1" applyBorder="1" applyAlignment="1">
      <alignment horizontal="center" vertical="center" wrapText="1"/>
    </xf>
    <xf numFmtId="0" fontId="69" fillId="0" borderId="454" xfId="369" applyFont="1" applyBorder="1" applyAlignment="1">
      <alignment horizontal="center" vertical="center" wrapText="1"/>
    </xf>
    <xf numFmtId="0" fontId="7" fillId="0" borderId="452" xfId="369" applyFont="1" applyBorder="1" applyAlignment="1">
      <alignment horizontal="center" vertical="center"/>
    </xf>
    <xf numFmtId="0" fontId="7" fillId="0" borderId="454" xfId="369" applyFont="1" applyBorder="1" applyAlignment="1">
      <alignment horizontal="center" vertical="center"/>
    </xf>
    <xf numFmtId="0" fontId="69" fillId="0" borderId="454" xfId="369" applyFont="1" applyFill="1" applyBorder="1" applyAlignment="1">
      <alignment horizontal="center" vertical="center"/>
    </xf>
    <xf numFmtId="189" fontId="69" fillId="0" borderId="434" xfId="95" applyFont="1" applyFill="1" applyBorder="1" applyAlignment="1" applyProtection="1">
      <alignment horizontal="center" vertical="center"/>
    </xf>
    <xf numFmtId="189" fontId="69" fillId="0" borderId="435" xfId="95" applyFont="1" applyFill="1" applyBorder="1" applyAlignment="1" applyProtection="1">
      <alignment horizontal="center" vertical="center"/>
    </xf>
    <xf numFmtId="0" fontId="69" fillId="0" borderId="406" xfId="369" applyFont="1" applyBorder="1" applyAlignment="1">
      <alignment horizontal="center" vertical="center"/>
    </xf>
    <xf numFmtId="0" fontId="69" fillId="0" borderId="408" xfId="369" applyFont="1" applyBorder="1" applyAlignment="1">
      <alignment horizontal="center" vertical="center"/>
    </xf>
    <xf numFmtId="0" fontId="69" fillId="0" borderId="406" xfId="369" applyFont="1" applyBorder="1" applyAlignment="1">
      <alignment horizontal="center" vertical="center" shrinkToFit="1"/>
    </xf>
    <xf numFmtId="0" fontId="69" fillId="0" borderId="407" xfId="369" applyFont="1" applyBorder="1" applyAlignment="1">
      <alignment horizontal="center" vertical="center" shrinkToFit="1"/>
    </xf>
    <xf numFmtId="189" fontId="265" fillId="0" borderId="406" xfId="95" applyFont="1" applyFill="1" applyBorder="1" applyAlignment="1" applyProtection="1">
      <alignment horizontal="center" vertical="center"/>
    </xf>
    <xf numFmtId="189" fontId="265" fillId="0" borderId="408" xfId="95" applyFont="1" applyFill="1" applyBorder="1" applyAlignment="1" applyProtection="1">
      <alignment horizontal="center" vertical="center"/>
    </xf>
    <xf numFmtId="0" fontId="69" fillId="0" borderId="406" xfId="369" applyFont="1" applyFill="1" applyBorder="1" applyAlignment="1">
      <alignment horizontal="center" vertical="center" shrinkToFit="1"/>
    </xf>
    <xf numFmtId="0" fontId="69" fillId="0" borderId="407" xfId="369" applyFont="1" applyFill="1" applyBorder="1" applyAlignment="1">
      <alignment horizontal="center" vertical="center" shrinkToFit="1"/>
    </xf>
    <xf numFmtId="0" fontId="69" fillId="0" borderId="104" xfId="407" applyFont="1" applyBorder="1" applyAlignment="1">
      <alignment horizontal="center" vertical="center" wrapText="1"/>
    </xf>
    <xf numFmtId="189" fontId="69" fillId="0" borderId="385" xfId="95" applyFont="1" applyFill="1" applyBorder="1" applyAlignment="1" applyProtection="1">
      <alignment horizontal="center" vertical="center"/>
    </xf>
    <xf numFmtId="189" fontId="69" fillId="0" borderId="426" xfId="95" applyNumberFormat="1" applyFont="1" applyFill="1" applyBorder="1" applyAlignment="1" applyProtection="1">
      <alignment horizontal="center" vertical="center"/>
    </xf>
    <xf numFmtId="189" fontId="69" fillId="0" borderId="427" xfId="95" applyNumberFormat="1" applyFont="1" applyFill="1" applyBorder="1" applyAlignment="1" applyProtection="1">
      <alignment horizontal="center" vertical="center"/>
    </xf>
    <xf numFmtId="189" fontId="69" fillId="0" borderId="407" xfId="95" applyFont="1" applyFill="1" applyBorder="1" applyAlignment="1" applyProtection="1">
      <alignment horizontal="center" vertical="center"/>
    </xf>
    <xf numFmtId="189" fontId="69" fillId="0" borderId="437" xfId="95" applyNumberFormat="1" applyFont="1" applyFill="1" applyBorder="1" applyAlignment="1" applyProtection="1">
      <alignment horizontal="center" vertical="center"/>
    </xf>
    <xf numFmtId="189" fontId="69" fillId="0" borderId="388" xfId="95" applyNumberFormat="1" applyFont="1" applyFill="1" applyBorder="1" applyAlignment="1" applyProtection="1">
      <alignment horizontal="center" vertical="center"/>
    </xf>
    <xf numFmtId="189" fontId="69" fillId="0" borderId="437" xfId="95" applyFont="1" applyFill="1" applyBorder="1" applyAlignment="1" applyProtection="1">
      <alignment horizontal="center" vertical="center"/>
    </xf>
    <xf numFmtId="189" fontId="69" fillId="0" borderId="388" xfId="95" applyFont="1" applyFill="1" applyBorder="1" applyAlignment="1" applyProtection="1">
      <alignment horizontal="center" vertical="center"/>
    </xf>
    <xf numFmtId="0" fontId="289" fillId="0" borderId="406" xfId="369" applyFont="1" applyFill="1" applyBorder="1" applyAlignment="1">
      <alignment horizontal="center" vertical="center" shrinkToFit="1"/>
    </xf>
    <xf numFmtId="0" fontId="289" fillId="0" borderId="407" xfId="369" applyFont="1" applyFill="1" applyBorder="1" applyAlignment="1">
      <alignment horizontal="center" vertical="center" shrinkToFit="1"/>
    </xf>
    <xf numFmtId="189" fontId="76" fillId="0" borderId="438" xfId="379" applyNumberFormat="1" applyFont="1" applyFill="1" applyBorder="1" applyAlignment="1">
      <alignment horizontal="center" vertical="center"/>
    </xf>
    <xf numFmtId="189" fontId="76" fillId="0" borderId="439" xfId="379" applyNumberFormat="1" applyFont="1" applyFill="1" applyBorder="1" applyAlignment="1">
      <alignment horizontal="center" vertical="center"/>
    </xf>
    <xf numFmtId="189" fontId="69" fillId="0" borderId="405" xfId="95" applyFont="1" applyFill="1" applyBorder="1" applyAlignment="1" applyProtection="1">
      <alignment horizontal="center" vertical="center"/>
    </xf>
    <xf numFmtId="0" fontId="69" fillId="0" borderId="386" xfId="95" applyNumberFormat="1" applyFont="1" applyFill="1" applyBorder="1" applyAlignment="1" applyProtection="1">
      <alignment horizontal="center" vertical="center"/>
    </xf>
    <xf numFmtId="189" fontId="72" fillId="0" borderId="385" xfId="95" applyNumberFormat="1" applyFont="1" applyFill="1" applyBorder="1" applyAlignment="1" applyProtection="1">
      <alignment horizontal="center" vertical="center"/>
    </xf>
    <xf numFmtId="189" fontId="72" fillId="0" borderId="406" xfId="95" applyNumberFormat="1" applyFont="1" applyFill="1" applyBorder="1" applyAlignment="1" applyProtection="1">
      <alignment horizontal="center" vertical="center"/>
    </xf>
    <xf numFmtId="189" fontId="72" fillId="0" borderId="408" xfId="95" applyNumberFormat="1" applyFont="1" applyFill="1" applyBorder="1" applyAlignment="1" applyProtection="1">
      <alignment horizontal="center" vertical="center"/>
    </xf>
    <xf numFmtId="0" fontId="69" fillId="0" borderId="408" xfId="407" applyFont="1" applyFill="1" applyBorder="1" applyAlignment="1">
      <alignment horizontal="center" vertical="center"/>
    </xf>
    <xf numFmtId="0" fontId="69" fillId="0" borderId="429" xfId="407" applyFont="1" applyBorder="1" applyAlignment="1">
      <alignment horizontal="center" vertical="center"/>
    </xf>
    <xf numFmtId="0" fontId="69" fillId="0" borderId="430" xfId="407" applyFont="1" applyBorder="1" applyAlignment="1">
      <alignment horizontal="center" vertical="center"/>
    </xf>
    <xf numFmtId="189" fontId="69" fillId="0" borderId="429" xfId="95" applyFont="1" applyFill="1" applyBorder="1" applyAlignment="1" applyProtection="1">
      <alignment horizontal="center" vertical="center"/>
    </xf>
    <xf numFmtId="189" fontId="69" fillId="0" borderId="431" xfId="95" applyFont="1" applyFill="1" applyBorder="1" applyAlignment="1" applyProtection="1">
      <alignment horizontal="center" vertical="center"/>
    </xf>
    <xf numFmtId="49" fontId="70" fillId="0" borderId="59" xfId="407" applyNumberFormat="1" applyFont="1" applyBorder="1" applyAlignment="1">
      <alignment horizontal="center" vertical="center"/>
    </xf>
    <xf numFmtId="0" fontId="70" fillId="0" borderId="165" xfId="407" applyFont="1" applyBorder="1" applyAlignment="1">
      <alignment horizontal="center" vertical="center" wrapText="1"/>
    </xf>
    <xf numFmtId="0" fontId="65" fillId="31" borderId="204" xfId="389" applyFont="1" applyFill="1" applyBorder="1" applyAlignment="1">
      <alignment horizontal="center" vertical="center"/>
    </xf>
    <xf numFmtId="0" fontId="252" fillId="0" borderId="509" xfId="32786" applyFont="1" applyFill="1" applyBorder="1" applyAlignment="1">
      <alignment horizontal="center" vertical="center"/>
    </xf>
    <xf numFmtId="0" fontId="252" fillId="0" borderId="259" xfId="32786" applyFont="1" applyFill="1" applyBorder="1" applyAlignment="1">
      <alignment horizontal="center" vertical="center"/>
    </xf>
    <xf numFmtId="0" fontId="252" fillId="0" borderId="241" xfId="32786" applyFont="1" applyFill="1" applyBorder="1" applyAlignment="1">
      <alignment horizontal="center" vertical="center"/>
    </xf>
    <xf numFmtId="0" fontId="261" fillId="68" borderId="222" xfId="32786" applyFont="1" applyFill="1" applyBorder="1" applyAlignment="1">
      <alignment horizontal="center" vertical="center"/>
    </xf>
    <xf numFmtId="0" fontId="261" fillId="68" borderId="413" xfId="32786" applyFont="1" applyFill="1" applyBorder="1" applyAlignment="1">
      <alignment horizontal="center" vertical="center"/>
    </xf>
    <xf numFmtId="0" fontId="261" fillId="68" borderId="223" xfId="32786" applyFont="1" applyFill="1" applyBorder="1" applyAlignment="1">
      <alignment horizontal="center" vertical="center"/>
    </xf>
    <xf numFmtId="0" fontId="261" fillId="68" borderId="226" xfId="32786" applyFont="1" applyFill="1" applyBorder="1" applyAlignment="1">
      <alignment horizontal="center" vertical="center"/>
    </xf>
    <xf numFmtId="0" fontId="261" fillId="68" borderId="221" xfId="32786" applyFont="1" applyFill="1" applyBorder="1" applyAlignment="1">
      <alignment horizontal="center" vertical="center"/>
    </xf>
    <xf numFmtId="0" fontId="261" fillId="68" borderId="227" xfId="32786" applyFont="1" applyFill="1" applyBorder="1" applyAlignment="1">
      <alignment horizontal="center" vertical="center"/>
    </xf>
    <xf numFmtId="0" fontId="65" fillId="83" borderId="522" xfId="389" applyFont="1" applyFill="1" applyBorder="1" applyAlignment="1">
      <alignment horizontal="center" vertical="center" wrapText="1" shrinkToFit="1"/>
    </xf>
    <xf numFmtId="0" fontId="65" fillId="83" borderId="529" xfId="389" applyFont="1" applyFill="1" applyBorder="1" applyAlignment="1">
      <alignment horizontal="center" vertical="center" wrapText="1" shrinkToFit="1"/>
    </xf>
    <xf numFmtId="0" fontId="65" fillId="89" borderId="522" xfId="389" applyFont="1" applyFill="1" applyBorder="1" applyAlignment="1">
      <alignment horizontal="center" vertical="center" shrinkToFit="1"/>
    </xf>
    <xf numFmtId="0" fontId="65" fillId="89" borderId="529" xfId="389" applyFont="1" applyFill="1" applyBorder="1" applyAlignment="1">
      <alignment horizontal="center" vertical="center" shrinkToFit="1"/>
    </xf>
    <xf numFmtId="0" fontId="316" fillId="0" borderId="473" xfId="0" applyFont="1" applyBorder="1" applyAlignment="1">
      <alignment horizontal="center" vertical="center" wrapText="1"/>
    </xf>
    <xf numFmtId="0" fontId="286" fillId="0" borderId="461" xfId="0" applyFont="1" applyBorder="1" applyAlignment="1">
      <alignment horizontal="center" vertical="center" wrapText="1"/>
    </xf>
    <xf numFmtId="0" fontId="286" fillId="0" borderId="462" xfId="0" applyFont="1" applyBorder="1" applyAlignment="1">
      <alignment horizontal="center" vertical="center" wrapText="1"/>
    </xf>
    <xf numFmtId="0" fontId="286" fillId="0" borderId="368" xfId="0" applyFont="1" applyBorder="1" applyAlignment="1">
      <alignment horizontal="center" vertical="center" wrapText="1"/>
    </xf>
    <xf numFmtId="184" fontId="225" fillId="0" borderId="175" xfId="0" applyNumberFormat="1" applyFont="1" applyFill="1" applyBorder="1" applyAlignment="1">
      <alignment horizontal="center" vertical="center"/>
    </xf>
    <xf numFmtId="184" fontId="225" fillId="0" borderId="174" xfId="0" applyNumberFormat="1" applyFont="1" applyFill="1" applyBorder="1" applyAlignment="1">
      <alignment horizontal="center" vertical="center"/>
    </xf>
    <xf numFmtId="0" fontId="69" fillId="0" borderId="342" xfId="379" applyFont="1" applyBorder="1" applyAlignment="1">
      <alignment horizontal="center" vertical="center"/>
    </xf>
    <xf numFmtId="0" fontId="69" fillId="0" borderId="343" xfId="379" applyFont="1" applyBorder="1" applyAlignment="1">
      <alignment horizontal="center" vertical="center"/>
    </xf>
    <xf numFmtId="0" fontId="69" fillId="0" borderId="82" xfId="369" applyNumberFormat="1" applyFont="1" applyBorder="1" applyAlignment="1">
      <alignment horizontal="center" vertical="center"/>
    </xf>
    <xf numFmtId="0" fontId="69" fillId="0" borderId="181" xfId="369" applyNumberFormat="1" applyFont="1" applyBorder="1" applyAlignment="1">
      <alignment horizontal="center" vertical="center"/>
    </xf>
    <xf numFmtId="189" fontId="69" fillId="0" borderId="348" xfId="95" applyFont="1" applyFill="1" applyBorder="1" applyAlignment="1" applyProtection="1">
      <alignment horizontal="center" vertical="center"/>
    </xf>
    <xf numFmtId="189" fontId="69" fillId="0" borderId="347" xfId="95" applyFont="1" applyFill="1" applyBorder="1" applyAlignment="1" applyProtection="1">
      <alignment horizontal="center" vertical="center"/>
    </xf>
    <xf numFmtId="0" fontId="69" fillId="0" borderId="348" xfId="369" applyFont="1" applyBorder="1" applyAlignment="1">
      <alignment horizontal="center" vertical="center"/>
    </xf>
    <xf numFmtId="0" fontId="69" fillId="0" borderId="349" xfId="369" applyFont="1" applyBorder="1" applyAlignment="1">
      <alignment horizontal="center" vertical="center"/>
    </xf>
    <xf numFmtId="0" fontId="69" fillId="0" borderId="347" xfId="369" applyFont="1" applyBorder="1" applyAlignment="1">
      <alignment horizontal="center" vertical="center"/>
    </xf>
    <xf numFmtId="189" fontId="69" fillId="0" borderId="348" xfId="369" applyNumberFormat="1" applyFont="1" applyBorder="1" applyAlignment="1">
      <alignment horizontal="center" vertical="center" shrinkToFit="1"/>
    </xf>
    <xf numFmtId="189" fontId="69" fillId="0" borderId="349" xfId="369" applyNumberFormat="1" applyFont="1" applyBorder="1" applyAlignment="1">
      <alignment horizontal="center" vertical="center" shrinkToFit="1"/>
    </xf>
    <xf numFmtId="189" fontId="69" fillId="0" borderId="348" xfId="291" applyFont="1" applyFill="1" applyBorder="1" applyAlignment="1" applyProtection="1">
      <alignment horizontal="center" vertical="center"/>
    </xf>
    <xf numFmtId="189" fontId="69" fillId="0" borderId="347" xfId="291" applyFont="1" applyFill="1" applyBorder="1" applyAlignment="1" applyProtection="1">
      <alignment horizontal="center" vertical="center"/>
    </xf>
    <xf numFmtId="189" fontId="69" fillId="0" borderId="348" xfId="291" applyFont="1" applyBorder="1" applyAlignment="1">
      <alignment horizontal="center" vertical="center"/>
    </xf>
    <xf numFmtId="189" fontId="69" fillId="0" borderId="347" xfId="291" applyFont="1" applyBorder="1" applyAlignment="1">
      <alignment horizontal="center" vertical="center"/>
    </xf>
    <xf numFmtId="189" fontId="69" fillId="0" borderId="348" xfId="291" applyFont="1" applyFill="1" applyBorder="1" applyAlignment="1" applyProtection="1">
      <alignment horizontal="center" vertical="center" shrinkToFit="1"/>
    </xf>
    <xf numFmtId="189" fontId="69" fillId="0" borderId="349" xfId="291" applyFont="1" applyFill="1" applyBorder="1" applyAlignment="1" applyProtection="1">
      <alignment horizontal="center" vertical="center" shrinkToFit="1"/>
    </xf>
    <xf numFmtId="49" fontId="69" fillId="0" borderId="348" xfId="369" applyNumberFormat="1" applyFont="1" applyBorder="1" applyAlignment="1">
      <alignment horizontal="center" vertical="center" shrinkToFit="1"/>
    </xf>
    <xf numFmtId="49" fontId="69" fillId="0" borderId="347" xfId="369" applyNumberFormat="1" applyFont="1" applyBorder="1" applyAlignment="1">
      <alignment horizontal="center" vertical="center" shrinkToFit="1"/>
    </xf>
    <xf numFmtId="189" fontId="69" fillId="0" borderId="349" xfId="291" applyFont="1" applyFill="1" applyBorder="1" applyAlignment="1" applyProtection="1">
      <alignment horizontal="center" vertical="center"/>
    </xf>
    <xf numFmtId="0" fontId="69" fillId="0" borderId="348" xfId="407" applyFont="1" applyBorder="1" applyAlignment="1">
      <alignment horizontal="center" vertical="center"/>
    </xf>
    <xf numFmtId="0" fontId="69" fillId="0" borderId="347" xfId="407" applyFont="1" applyBorder="1" applyAlignment="1">
      <alignment horizontal="center" vertical="center"/>
    </xf>
    <xf numFmtId="189" fontId="72" fillId="0" borderId="348" xfId="95" applyNumberFormat="1" applyFont="1" applyFill="1" applyBorder="1" applyAlignment="1" applyProtection="1">
      <alignment horizontal="center" vertical="center"/>
    </xf>
    <xf numFmtId="189" fontId="72" fillId="0" borderId="349" xfId="95" applyNumberFormat="1" applyFont="1" applyFill="1" applyBorder="1" applyAlignment="1" applyProtection="1">
      <alignment horizontal="center" vertical="center"/>
    </xf>
    <xf numFmtId="189" fontId="69" fillId="0" borderId="349" xfId="95" applyFont="1" applyFill="1" applyBorder="1" applyAlignment="1" applyProtection="1">
      <alignment horizontal="center" vertical="center"/>
    </xf>
    <xf numFmtId="0" fontId="69" fillId="0" borderId="354" xfId="407" applyFont="1" applyBorder="1" applyAlignment="1">
      <alignment horizontal="center" vertical="center"/>
    </xf>
    <xf numFmtId="0" fontId="69" fillId="0" borderId="353" xfId="407" applyFont="1" applyBorder="1" applyAlignment="1">
      <alignment horizontal="center" vertical="center"/>
    </xf>
    <xf numFmtId="189" fontId="69" fillId="0" borderId="354" xfId="95" applyFont="1" applyFill="1" applyBorder="1" applyAlignment="1" applyProtection="1">
      <alignment horizontal="center" vertical="center"/>
    </xf>
    <xf numFmtId="189" fontId="69" fillId="0" borderId="355" xfId="95" applyFont="1" applyFill="1" applyBorder="1" applyAlignment="1" applyProtection="1">
      <alignment horizontal="center" vertical="center"/>
    </xf>
    <xf numFmtId="0" fontId="69" fillId="0" borderId="363" xfId="407" applyFont="1" applyBorder="1" applyAlignment="1">
      <alignment horizontal="left" vertical="center"/>
    </xf>
    <xf numFmtId="0" fontId="69" fillId="0" borderId="362" xfId="407" applyFont="1" applyBorder="1" applyAlignment="1">
      <alignment horizontal="left" vertical="center"/>
    </xf>
    <xf numFmtId="190" fontId="69" fillId="0" borderId="362" xfId="95" applyNumberFormat="1" applyFont="1" applyFill="1" applyBorder="1" applyAlignment="1" applyProtection="1">
      <alignment horizontal="left" vertical="center"/>
    </xf>
    <xf numFmtId="190" fontId="69" fillId="0" borderId="347" xfId="95" applyNumberFormat="1" applyFont="1" applyFill="1" applyBorder="1" applyAlignment="1" applyProtection="1">
      <alignment horizontal="left" vertical="center"/>
    </xf>
    <xf numFmtId="0" fontId="69" fillId="0" borderId="348" xfId="407" applyFont="1" applyFill="1" applyBorder="1" applyAlignment="1">
      <alignment horizontal="center" vertical="center"/>
    </xf>
    <xf numFmtId="0" fontId="69" fillId="0" borderId="347" xfId="407" applyFont="1" applyFill="1" applyBorder="1" applyAlignment="1">
      <alignment horizontal="center" vertical="center"/>
    </xf>
    <xf numFmtId="0" fontId="69" fillId="0" borderId="349" xfId="407" applyFont="1" applyFill="1" applyBorder="1" applyAlignment="1">
      <alignment horizontal="center" vertical="center"/>
    </xf>
    <xf numFmtId="0" fontId="69" fillId="0" borderId="358" xfId="407" applyFont="1" applyBorder="1" applyAlignment="1">
      <alignment horizontal="center" vertical="center"/>
    </xf>
    <xf numFmtId="0" fontId="69" fillId="0" borderId="359" xfId="407" applyFont="1" applyBorder="1" applyAlignment="1">
      <alignment horizontal="center" vertical="center"/>
    </xf>
    <xf numFmtId="189" fontId="69" fillId="0" borderId="358" xfId="95" applyFont="1" applyFill="1" applyBorder="1" applyAlignment="1" applyProtection="1">
      <alignment horizontal="center" vertical="center"/>
    </xf>
    <xf numFmtId="189" fontId="69" fillId="0" borderId="360" xfId="95" applyFont="1" applyFill="1" applyBorder="1" applyAlignment="1" applyProtection="1">
      <alignment horizontal="center" vertical="center"/>
    </xf>
    <xf numFmtId="0" fontId="89" fillId="0" borderId="206" xfId="32789" applyFont="1" applyBorder="1" applyAlignment="1">
      <alignment horizontal="center" vertical="center"/>
    </xf>
    <xf numFmtId="0" fontId="89" fillId="0" borderId="513" xfId="32789" applyFont="1" applyBorder="1" applyAlignment="1">
      <alignment horizontal="center" vertical="center"/>
    </xf>
    <xf numFmtId="0" fontId="303" fillId="95" borderId="519" xfId="32789" applyFont="1" applyFill="1" applyBorder="1" applyAlignment="1">
      <alignment horizontal="center" vertical="center" shrinkToFit="1"/>
    </xf>
    <xf numFmtId="0" fontId="303" fillId="95" borderId="206" xfId="32789" applyFont="1" applyFill="1" applyBorder="1" applyAlignment="1">
      <alignment horizontal="center" vertical="center" shrinkToFit="1"/>
    </xf>
    <xf numFmtId="0" fontId="89" fillId="0" borderId="206" xfId="32789" applyFont="1" applyFill="1" applyBorder="1" applyAlignment="1">
      <alignment horizontal="center" vertical="center"/>
    </xf>
    <xf numFmtId="0" fontId="89" fillId="0" borderId="513" xfId="32789" applyFont="1" applyFill="1" applyBorder="1" applyAlignment="1">
      <alignment horizontal="center" vertical="center"/>
    </xf>
    <xf numFmtId="0" fontId="348" fillId="0" borderId="487" xfId="32789" quotePrefix="1" applyFont="1" applyBorder="1" applyAlignment="1">
      <alignment horizontal="left" vertical="center" shrinkToFit="1"/>
    </xf>
    <xf numFmtId="0" fontId="348" fillId="0" borderId="0" xfId="32789" applyFont="1" applyBorder="1" applyAlignment="1">
      <alignment horizontal="left" vertical="center" shrinkToFit="1"/>
    </xf>
    <xf numFmtId="0" fontId="348" fillId="0" borderId="488" xfId="32789" applyFont="1" applyBorder="1" applyAlignment="1">
      <alignment horizontal="left" vertical="center" shrinkToFit="1"/>
    </xf>
    <xf numFmtId="0" fontId="348" fillId="0" borderId="487" xfId="32789" applyFont="1" applyBorder="1" applyAlignment="1">
      <alignment horizontal="left" vertical="center" shrinkToFit="1"/>
    </xf>
    <xf numFmtId="0" fontId="89" fillId="0" borderId="498" xfId="32789" applyFont="1" applyBorder="1" applyAlignment="1">
      <alignment horizontal="left" vertical="center"/>
    </xf>
    <xf numFmtId="0" fontId="89" fillId="0" borderId="492" xfId="32789" applyFont="1" applyBorder="1" applyAlignment="1">
      <alignment horizontal="left" vertical="center"/>
    </xf>
    <xf numFmtId="0" fontId="89" fillId="0" borderId="494" xfId="32789" applyFont="1" applyBorder="1" applyAlignment="1">
      <alignment horizontal="left" vertical="center"/>
    </xf>
    <xf numFmtId="0" fontId="89" fillId="0" borderId="487" xfId="32789" applyFont="1" applyBorder="1" applyAlignment="1">
      <alignment horizontal="left" vertical="center"/>
    </xf>
    <xf numFmtId="0" fontId="89" fillId="0" borderId="0" xfId="32789" applyFont="1" applyAlignment="1">
      <alignment horizontal="left" vertical="center"/>
    </xf>
    <xf numFmtId="0" fontId="89" fillId="0" borderId="488" xfId="32789" applyFont="1" applyBorder="1" applyAlignment="1">
      <alignment horizontal="left" vertical="center"/>
    </xf>
    <xf numFmtId="0" fontId="303" fillId="0" borderId="498" xfId="32789" applyFont="1" applyBorder="1" applyAlignment="1">
      <alignment horizontal="center" vertical="center" wrapText="1" shrinkToFit="1"/>
    </xf>
    <xf numFmtId="0" fontId="303" fillId="0" borderId="492" xfId="32789" applyFont="1" applyBorder="1" applyAlignment="1">
      <alignment horizontal="center" vertical="center" wrapText="1" shrinkToFit="1"/>
    </xf>
    <xf numFmtId="0" fontId="303" fillId="0" borderId="494" xfId="32789" applyFont="1" applyBorder="1" applyAlignment="1">
      <alignment horizontal="center" vertical="center" wrapText="1" shrinkToFit="1"/>
    </xf>
    <xf numFmtId="0" fontId="303" fillId="0" borderId="487" xfId="32789" applyFont="1" applyBorder="1" applyAlignment="1">
      <alignment horizontal="center" vertical="center" wrapText="1" shrinkToFit="1"/>
    </xf>
    <xf numFmtId="0" fontId="303" fillId="0" borderId="0" xfId="32789" applyFont="1" applyBorder="1" applyAlignment="1">
      <alignment horizontal="center" vertical="center" wrapText="1" shrinkToFit="1"/>
    </xf>
    <xf numFmtId="0" fontId="303" fillId="0" borderId="488" xfId="32789" applyFont="1" applyBorder="1" applyAlignment="1">
      <alignment horizontal="center" vertical="center" wrapText="1" shrinkToFit="1"/>
    </xf>
    <xf numFmtId="0" fontId="303" fillId="0" borderId="504" xfId="32789" applyFont="1" applyBorder="1" applyAlignment="1">
      <alignment horizontal="center" vertical="center" wrapText="1" shrinkToFit="1"/>
    </xf>
    <xf numFmtId="0" fontId="303" fillId="0" borderId="477" xfId="32789" applyFont="1" applyBorder="1" applyAlignment="1">
      <alignment horizontal="center" vertical="center" wrapText="1" shrinkToFit="1"/>
    </xf>
    <xf numFmtId="0" fontId="303" fillId="0" borderId="502" xfId="32789" applyFont="1" applyBorder="1" applyAlignment="1">
      <alignment horizontal="center" vertical="center" wrapText="1" shrinkToFit="1"/>
    </xf>
    <xf numFmtId="0" fontId="326" fillId="0" borderId="0" xfId="32789" applyFont="1" applyBorder="1" applyAlignment="1">
      <alignment horizontal="left" vertical="center" wrapText="1"/>
    </xf>
    <xf numFmtId="0" fontId="326" fillId="0" borderId="0" xfId="32789" applyFont="1" applyBorder="1" applyAlignment="1">
      <alignment horizontal="left" vertical="center"/>
    </xf>
    <xf numFmtId="0" fontId="89" fillId="0" borderId="0" xfId="32789" applyFont="1" applyBorder="1" applyAlignment="1">
      <alignment horizontal="left" vertical="center"/>
    </xf>
    <xf numFmtId="0" fontId="1" fillId="0" borderId="487" xfId="32789" applyBorder="1" applyAlignment="1">
      <alignment horizontal="left" vertical="center"/>
    </xf>
    <xf numFmtId="0" fontId="1" fillId="0" borderId="0" xfId="32789" applyBorder="1" applyAlignment="1">
      <alignment horizontal="left" vertical="center"/>
    </xf>
    <xf numFmtId="0" fontId="1" fillId="0" borderId="488" xfId="32789" applyBorder="1" applyAlignment="1">
      <alignment horizontal="left" vertical="center"/>
    </xf>
    <xf numFmtId="0" fontId="1" fillId="96" borderId="480" xfId="32789" applyFill="1" applyBorder="1" applyAlignment="1">
      <alignment horizontal="left" vertical="center"/>
    </xf>
    <xf numFmtId="0" fontId="1" fillId="96" borderId="481" xfId="32789" applyFill="1" applyBorder="1" applyAlignment="1">
      <alignment horizontal="left" vertical="center"/>
    </xf>
    <xf numFmtId="0" fontId="1" fillId="96" borderId="484" xfId="32789" applyFill="1" applyBorder="1" applyAlignment="1">
      <alignment horizontal="left" vertical="center"/>
    </xf>
    <xf numFmtId="0" fontId="1" fillId="96" borderId="487" xfId="32789" applyFill="1" applyBorder="1" applyAlignment="1">
      <alignment horizontal="left" vertical="center"/>
    </xf>
    <xf numFmtId="0" fontId="1" fillId="96" borderId="0" xfId="32789" applyFill="1" applyBorder="1" applyAlignment="1">
      <alignment horizontal="left" vertical="center"/>
    </xf>
    <xf numFmtId="0" fontId="1" fillId="96" borderId="488" xfId="32789" applyFill="1" applyBorder="1" applyAlignment="1">
      <alignment horizontal="left" vertical="center"/>
    </xf>
    <xf numFmtId="0" fontId="1" fillId="0" borderId="514" xfId="32789" applyBorder="1" applyAlignment="1">
      <alignment horizontal="left" vertical="center"/>
    </xf>
    <xf numFmtId="0" fontId="1" fillId="0" borderId="479" xfId="32789" applyBorder="1" applyAlignment="1">
      <alignment horizontal="left" vertical="center"/>
    </xf>
    <xf numFmtId="0" fontId="1" fillId="0" borderId="515" xfId="32789" applyBorder="1" applyAlignment="1">
      <alignment horizontal="left" vertical="center"/>
    </xf>
    <xf numFmtId="0" fontId="1" fillId="96" borderId="514" xfId="32789" applyFill="1" applyBorder="1" applyAlignment="1">
      <alignment horizontal="left" vertical="center"/>
    </xf>
    <xf numFmtId="0" fontId="1" fillId="96" borderId="479" xfId="32789" applyFill="1" applyBorder="1" applyAlignment="1">
      <alignment horizontal="left" vertical="center"/>
    </xf>
    <xf numFmtId="0" fontId="1" fillId="96" borderId="515" xfId="32789" applyFill="1" applyBorder="1" applyAlignment="1">
      <alignment horizontal="left" vertical="center"/>
    </xf>
    <xf numFmtId="0" fontId="204" fillId="0" borderId="0" xfId="32789" applyFont="1" applyAlignment="1">
      <alignment horizontal="center" vertical="center"/>
    </xf>
    <xf numFmtId="0" fontId="89" fillId="0" borderId="206" xfId="32789" applyFont="1" applyFill="1" applyBorder="1" applyAlignment="1">
      <alignment horizontal="center" vertical="center" shrinkToFit="1"/>
    </xf>
    <xf numFmtId="0" fontId="89" fillId="0" borderId="513" xfId="32789" applyFont="1" applyFill="1" applyBorder="1" applyAlignment="1">
      <alignment horizontal="center" vertical="center" shrinkToFit="1"/>
    </xf>
    <xf numFmtId="0" fontId="348" fillId="0" borderId="523" xfId="32789" applyFont="1" applyBorder="1" applyAlignment="1">
      <alignment horizontal="left" vertical="center" shrinkToFit="1"/>
    </xf>
    <xf numFmtId="0" fontId="348" fillId="0" borderId="51" xfId="32789" applyFont="1" applyBorder="1" applyAlignment="1">
      <alignment horizontal="left" vertical="center" shrinkToFit="1"/>
    </xf>
    <xf numFmtId="0" fontId="348" fillId="0" borderId="524" xfId="32789" applyFont="1" applyBorder="1" applyAlignment="1">
      <alignment horizontal="left" vertical="center" shrinkToFit="1"/>
    </xf>
    <xf numFmtId="0" fontId="326" fillId="0" borderId="487" xfId="32789" applyFont="1" applyBorder="1" applyAlignment="1">
      <alignment horizontal="left" vertical="center"/>
    </xf>
    <xf numFmtId="0" fontId="326" fillId="0" borderId="488" xfId="32789" applyFont="1" applyBorder="1" applyAlignment="1">
      <alignment horizontal="left" vertical="center"/>
    </xf>
    <xf numFmtId="0" fontId="89" fillId="0" borderId="520" xfId="32789" applyFont="1" applyBorder="1" applyAlignment="1">
      <alignment horizontal="left" vertical="center"/>
    </xf>
    <xf numFmtId="0" fontId="89" fillId="0" borderId="443" xfId="32789" applyFont="1" applyBorder="1" applyAlignment="1">
      <alignment horizontal="left" vertical="center"/>
    </xf>
    <xf numFmtId="0" fontId="89" fillId="0" borderId="521" xfId="32789" applyFont="1" applyBorder="1" applyAlignment="1">
      <alignment horizontal="left" vertical="center"/>
    </xf>
    <xf numFmtId="0" fontId="326" fillId="0" borderId="443" xfId="32789" applyFont="1" applyBorder="1" applyAlignment="1">
      <alignment horizontal="left" vertical="center"/>
    </xf>
    <xf numFmtId="0" fontId="326" fillId="0" borderId="521" xfId="32789" applyFont="1" applyBorder="1" applyAlignment="1">
      <alignment horizontal="left" vertical="center"/>
    </xf>
    <xf numFmtId="0" fontId="326" fillId="0" borderId="479" xfId="32789" applyFont="1" applyBorder="1" applyAlignment="1">
      <alignment horizontal="left" vertical="center"/>
    </xf>
    <xf numFmtId="0" fontId="326" fillId="0" borderId="515" xfId="32789" applyFont="1" applyBorder="1" applyAlignment="1">
      <alignment horizontal="left" vertical="center"/>
    </xf>
    <xf numFmtId="0" fontId="306" fillId="0" borderId="487" xfId="32789" applyFont="1" applyBorder="1" applyAlignment="1">
      <alignment horizontal="left" vertical="center"/>
    </xf>
    <xf numFmtId="0" fontId="306" fillId="0" borderId="0" xfId="32789" applyFont="1" applyBorder="1" applyAlignment="1">
      <alignment horizontal="left" vertical="center"/>
    </xf>
    <xf numFmtId="0" fontId="306" fillId="0" borderId="488" xfId="32789" applyFont="1" applyBorder="1" applyAlignment="1">
      <alignment horizontal="left" vertical="center"/>
    </xf>
    <xf numFmtId="0" fontId="89" fillId="95" borderId="519" xfId="32789" applyFont="1" applyFill="1" applyBorder="1" applyAlignment="1">
      <alignment horizontal="center" vertical="center" shrinkToFit="1"/>
    </xf>
    <xf numFmtId="0" fontId="89" fillId="95" borderId="206" xfId="32789" applyFont="1" applyFill="1" applyBorder="1" applyAlignment="1">
      <alignment horizontal="center" vertical="center" shrinkToFit="1"/>
    </xf>
    <xf numFmtId="0" fontId="89" fillId="95" borderId="500" xfId="32789" applyFont="1" applyFill="1" applyBorder="1" applyAlignment="1">
      <alignment horizontal="center" vertical="center" shrinkToFit="1"/>
    </xf>
    <xf numFmtId="0" fontId="1" fillId="0" borderId="492" xfId="32789" applyBorder="1" applyAlignment="1">
      <alignment horizontal="center" vertical="center" shrinkToFit="1"/>
    </xf>
    <xf numFmtId="0" fontId="1" fillId="0" borderId="499" xfId="32789" applyBorder="1" applyAlignment="1">
      <alignment horizontal="center" vertical="center" shrinkToFit="1"/>
    </xf>
    <xf numFmtId="0" fontId="1" fillId="0" borderId="228" xfId="32789" applyBorder="1" applyAlignment="1">
      <alignment horizontal="center" vertical="center" shrinkToFit="1"/>
    </xf>
    <xf numFmtId="0" fontId="1" fillId="0" borderId="477" xfId="32789" applyBorder="1" applyAlignment="1">
      <alignment horizontal="center" vertical="center" shrinkToFit="1"/>
    </xf>
    <xf numFmtId="0" fontId="1" fillId="0" borderId="391" xfId="32789" applyBorder="1" applyAlignment="1">
      <alignment horizontal="center" vertical="center" shrinkToFit="1"/>
    </xf>
    <xf numFmtId="0" fontId="326" fillId="0" borderId="0" xfId="32789" applyFont="1" applyAlignment="1">
      <alignment horizontal="left" vertical="center"/>
    </xf>
    <xf numFmtId="0" fontId="1" fillId="0" borderId="487" xfId="32789" applyFont="1" applyBorder="1" applyAlignment="1">
      <alignment horizontal="left" vertical="center"/>
    </xf>
    <xf numFmtId="0" fontId="1" fillId="0" borderId="0" xfId="32789" applyFont="1" applyBorder="1" applyAlignment="1">
      <alignment horizontal="left" vertical="center"/>
    </xf>
    <xf numFmtId="0" fontId="1" fillId="0" borderId="488" xfId="32789" applyFont="1" applyBorder="1" applyAlignment="1">
      <alignment horizontal="left" vertical="center"/>
    </xf>
    <xf numFmtId="0" fontId="89" fillId="95" borderId="498" xfId="32789" applyFont="1" applyFill="1" applyBorder="1" applyAlignment="1">
      <alignment horizontal="center" vertical="center" shrinkToFit="1"/>
    </xf>
    <xf numFmtId="0" fontId="1" fillId="0" borderId="504" xfId="32789" applyBorder="1" applyAlignment="1">
      <alignment horizontal="center" vertical="center" shrinkToFit="1"/>
    </xf>
    <xf numFmtId="0" fontId="306" fillId="0" borderId="0" xfId="32789" applyFont="1" applyAlignment="1">
      <alignment horizontal="left" vertical="center"/>
    </xf>
    <xf numFmtId="0" fontId="349" fillId="0" borderId="487" xfId="32789" quotePrefix="1" applyFont="1" applyBorder="1" applyAlignment="1">
      <alignment horizontal="center" vertical="center" shrinkToFit="1"/>
    </xf>
    <xf numFmtId="0" fontId="349" fillId="0" borderId="0" xfId="32789" applyFont="1" applyBorder="1" applyAlignment="1">
      <alignment horizontal="center" vertical="center" shrinkToFit="1"/>
    </xf>
    <xf numFmtId="0" fontId="349" fillId="0" borderId="488" xfId="32789" applyFont="1" applyBorder="1" applyAlignment="1">
      <alignment horizontal="center" vertical="center" shrinkToFit="1"/>
    </xf>
    <xf numFmtId="0" fontId="349" fillId="0" borderId="487" xfId="32789" applyFont="1" applyBorder="1" applyAlignment="1">
      <alignment horizontal="center" vertical="center" shrinkToFit="1"/>
    </xf>
    <xf numFmtId="0" fontId="1" fillId="0" borderId="487" xfId="32789" applyBorder="1" applyAlignment="1">
      <alignment horizontal="center" vertical="center" shrinkToFit="1"/>
    </xf>
    <xf numFmtId="0" fontId="1" fillId="0" borderId="0" xfId="32789" applyAlignment="1">
      <alignment horizontal="center" vertical="center" shrinkToFit="1"/>
    </xf>
    <xf numFmtId="0" fontId="348" fillId="0" borderId="487" xfId="32789" quotePrefix="1" applyFont="1" applyBorder="1" applyAlignment="1">
      <alignment horizontal="left" vertical="center"/>
    </xf>
    <xf numFmtId="0" fontId="348" fillId="0" borderId="0" xfId="32789" applyFont="1" applyBorder="1" applyAlignment="1">
      <alignment horizontal="left" vertical="center"/>
    </xf>
    <xf numFmtId="0" fontId="348" fillId="0" borderId="488" xfId="32789" applyFont="1" applyBorder="1" applyAlignment="1">
      <alignment horizontal="left" vertical="center"/>
    </xf>
    <xf numFmtId="0" fontId="348" fillId="0" borderId="487" xfId="32789" applyFont="1" applyBorder="1" applyAlignment="1">
      <alignment horizontal="left" vertical="center"/>
    </xf>
    <xf numFmtId="0" fontId="343" fillId="94" borderId="480" xfId="32789" applyFont="1" applyFill="1" applyBorder="1" applyAlignment="1">
      <alignment horizontal="center" vertical="center"/>
    </xf>
    <xf numFmtId="0" fontId="343" fillId="94" borderId="481" xfId="32789" applyFont="1" applyFill="1" applyBorder="1" applyAlignment="1">
      <alignment horizontal="center" vertical="center"/>
    </xf>
    <xf numFmtId="0" fontId="343" fillId="94" borderId="484" xfId="32789" applyFont="1" applyFill="1" applyBorder="1" applyAlignment="1">
      <alignment horizontal="center" vertical="center"/>
    </xf>
    <xf numFmtId="0" fontId="343" fillId="94" borderId="487" xfId="32789" applyFont="1" applyFill="1" applyBorder="1" applyAlignment="1">
      <alignment horizontal="center" vertical="center"/>
    </xf>
    <xf numFmtId="0" fontId="343" fillId="94" borderId="0" xfId="32789" applyFont="1" applyFill="1" applyBorder="1" applyAlignment="1">
      <alignment horizontal="center" vertical="center"/>
    </xf>
    <xf numFmtId="0" fontId="343" fillId="94" borderId="488" xfId="32789" applyFont="1" applyFill="1" applyBorder="1" applyAlignment="1">
      <alignment horizontal="center" vertical="center"/>
    </xf>
    <xf numFmtId="0" fontId="343" fillId="94" borderId="504" xfId="32789" applyFont="1" applyFill="1" applyBorder="1" applyAlignment="1">
      <alignment horizontal="center" vertical="center"/>
    </xf>
    <xf numFmtId="0" fontId="343" fillId="94" borderId="477" xfId="32789" applyFont="1" applyFill="1" applyBorder="1" applyAlignment="1">
      <alignment horizontal="center" vertical="center"/>
    </xf>
    <xf numFmtId="0" fontId="343" fillId="94" borderId="502" xfId="32789" applyFont="1" applyFill="1" applyBorder="1" applyAlignment="1">
      <alignment horizontal="center" vertical="center"/>
    </xf>
    <xf numFmtId="0" fontId="89" fillId="0" borderId="206" xfId="32789" quotePrefix="1" applyFont="1" applyBorder="1" applyAlignment="1">
      <alignment horizontal="center" vertical="center"/>
    </xf>
    <xf numFmtId="0" fontId="1" fillId="95" borderId="498" xfId="32789" applyFill="1" applyBorder="1" applyAlignment="1">
      <alignment horizontal="center" vertical="center"/>
    </xf>
    <xf numFmtId="0" fontId="1" fillId="95" borderId="492" xfId="32789" applyFill="1" applyBorder="1" applyAlignment="1">
      <alignment horizontal="center" vertical="center"/>
    </xf>
    <xf numFmtId="0" fontId="1" fillId="95" borderId="499" xfId="32789" applyFill="1" applyBorder="1" applyAlignment="1">
      <alignment horizontal="center" vertical="center"/>
    </xf>
    <xf numFmtId="0" fontId="1" fillId="95" borderId="487" xfId="32789" applyFill="1" applyBorder="1" applyAlignment="1">
      <alignment horizontal="center" vertical="center"/>
    </xf>
    <xf numFmtId="0" fontId="1" fillId="95" borderId="0" xfId="32789" applyFill="1" applyAlignment="1">
      <alignment horizontal="center" vertical="center"/>
    </xf>
    <xf numFmtId="0" fontId="1" fillId="95" borderId="103" xfId="32789" applyFill="1" applyBorder="1" applyAlignment="1">
      <alignment horizontal="center" vertical="center"/>
    </xf>
    <xf numFmtId="0" fontId="1" fillId="95" borderId="504" xfId="32789" applyFill="1" applyBorder="1" applyAlignment="1">
      <alignment horizontal="center" vertical="center"/>
    </xf>
    <xf numFmtId="0" fontId="1" fillId="95" borderId="477" xfId="32789" applyFill="1" applyBorder="1" applyAlignment="1">
      <alignment horizontal="center" vertical="center"/>
    </xf>
    <xf numFmtId="0" fontId="1" fillId="95" borderId="391" xfId="32789" applyFill="1" applyBorder="1" applyAlignment="1">
      <alignment horizontal="center" vertical="center"/>
    </xf>
    <xf numFmtId="254" fontId="1" fillId="0" borderId="500" xfId="32789" applyNumberFormat="1" applyBorder="1" applyAlignment="1">
      <alignment horizontal="center" vertical="center"/>
    </xf>
    <xf numFmtId="254" fontId="1" fillId="0" borderId="492" xfId="32789" applyNumberFormat="1" applyBorder="1" applyAlignment="1">
      <alignment horizontal="center" vertical="center"/>
    </xf>
    <xf numFmtId="254" fontId="1" fillId="0" borderId="494" xfId="32789" applyNumberFormat="1" applyBorder="1" applyAlignment="1">
      <alignment horizontal="center" vertical="center"/>
    </xf>
    <xf numFmtId="254" fontId="1" fillId="0" borderId="216" xfId="32789" applyNumberFormat="1" applyBorder="1" applyAlignment="1">
      <alignment horizontal="center" vertical="center"/>
    </xf>
    <xf numFmtId="254" fontId="1" fillId="0" borderId="0" xfId="32789" applyNumberFormat="1" applyAlignment="1">
      <alignment horizontal="center" vertical="center"/>
    </xf>
    <xf numFmtId="254" fontId="1" fillId="0" borderId="488" xfId="32789" applyNumberFormat="1" applyBorder="1" applyAlignment="1">
      <alignment horizontal="center" vertical="center"/>
    </xf>
    <xf numFmtId="254" fontId="1" fillId="0" borderId="228" xfId="32789" applyNumberFormat="1" applyBorder="1" applyAlignment="1">
      <alignment horizontal="center" vertical="center"/>
    </xf>
    <xf numFmtId="254" fontId="1" fillId="0" borderId="477" xfId="32789" applyNumberFormat="1" applyBorder="1" applyAlignment="1">
      <alignment horizontal="center" vertical="center"/>
    </xf>
    <xf numFmtId="254" fontId="1" fillId="0" borderId="502" xfId="32789" applyNumberFormat="1" applyBorder="1" applyAlignment="1">
      <alignment horizontal="center" vertical="center"/>
    </xf>
    <xf numFmtId="0" fontId="89" fillId="0" borderId="487" xfId="32789" applyFont="1" applyFill="1" applyBorder="1" applyAlignment="1">
      <alignment horizontal="left" vertical="center" shrinkToFit="1"/>
    </xf>
    <xf numFmtId="0" fontId="89" fillId="0" borderId="0" xfId="32789" applyFont="1" applyFill="1" applyBorder="1" applyAlignment="1">
      <alignment horizontal="left" vertical="center" shrinkToFit="1"/>
    </xf>
    <xf numFmtId="0" fontId="303" fillId="0" borderId="487" xfId="32789" applyFont="1" applyFill="1" applyBorder="1" applyAlignment="1">
      <alignment horizontal="left" vertical="center" shrinkToFit="1"/>
    </xf>
    <xf numFmtId="0" fontId="303" fillId="0" borderId="0" xfId="32789" applyFont="1" applyFill="1" applyBorder="1" applyAlignment="1">
      <alignment horizontal="left" vertical="center" shrinkToFit="1"/>
    </xf>
    <xf numFmtId="0" fontId="303" fillId="0" borderId="525" xfId="32789" applyFont="1" applyFill="1" applyBorder="1" applyAlignment="1">
      <alignment horizontal="left" vertical="center" shrinkToFit="1"/>
    </xf>
    <xf numFmtId="0" fontId="303" fillId="0" borderId="221" xfId="32789" applyFont="1" applyFill="1" applyBorder="1" applyAlignment="1">
      <alignment horizontal="left" vertical="center" shrinkToFit="1"/>
    </xf>
    <xf numFmtId="0" fontId="303" fillId="0" borderId="519" xfId="32789" applyFont="1" applyBorder="1" applyAlignment="1">
      <alignment horizontal="center" vertical="center" wrapText="1" shrinkToFit="1"/>
    </xf>
    <xf numFmtId="0" fontId="303" fillId="0" borderId="206" xfId="32789" applyFont="1" applyBorder="1" applyAlignment="1">
      <alignment horizontal="center" vertical="center" wrapText="1" shrinkToFit="1"/>
    </xf>
    <xf numFmtId="0" fontId="303" fillId="0" borderId="513" xfId="32789" applyFont="1" applyBorder="1" applyAlignment="1">
      <alignment horizontal="center" vertical="center" wrapText="1" shrinkToFit="1"/>
    </xf>
    <xf numFmtId="0" fontId="347" fillId="0" borderId="487" xfId="32789" quotePrefix="1" applyFont="1" applyBorder="1" applyAlignment="1">
      <alignment horizontal="center" vertical="center"/>
    </xf>
    <xf numFmtId="0" fontId="347" fillId="0" borderId="0" xfId="32789" applyFont="1" applyBorder="1" applyAlignment="1">
      <alignment horizontal="center" vertical="center"/>
    </xf>
    <xf numFmtId="0" fontId="347" fillId="0" borderId="488" xfId="32789" applyFont="1" applyBorder="1" applyAlignment="1">
      <alignment horizontal="center" vertical="center"/>
    </xf>
    <xf numFmtId="0" fontId="347" fillId="0" borderId="487" xfId="32789" applyFont="1" applyBorder="1" applyAlignment="1">
      <alignment horizontal="center" vertical="center"/>
    </xf>
    <xf numFmtId="0" fontId="303" fillId="95" borderId="519" xfId="32789" applyFont="1" applyFill="1" applyBorder="1" applyAlignment="1">
      <alignment horizontal="left" vertical="center"/>
    </xf>
    <xf numFmtId="0" fontId="303" fillId="95" borderId="206" xfId="32789" applyFont="1" applyFill="1" applyBorder="1" applyAlignment="1">
      <alignment horizontal="left" vertical="center"/>
    </xf>
    <xf numFmtId="0" fontId="303" fillId="0" borderId="206" xfId="32789" applyFont="1" applyBorder="1" applyAlignment="1">
      <alignment horizontal="center" vertical="center"/>
    </xf>
    <xf numFmtId="0" fontId="303" fillId="0" borderId="522" xfId="32789" applyFont="1" applyBorder="1" applyAlignment="1">
      <alignment horizontal="center" vertical="center"/>
    </xf>
    <xf numFmtId="0" fontId="89" fillId="0" borderId="487" xfId="32789" quotePrefix="1" applyFont="1" applyBorder="1" applyAlignment="1">
      <alignment horizontal="left" vertical="center"/>
    </xf>
    <xf numFmtId="0" fontId="1" fillId="0" borderId="519" xfId="32789" applyBorder="1" applyAlignment="1">
      <alignment horizontal="center" vertical="center"/>
    </xf>
    <xf numFmtId="0" fontId="1" fillId="0" borderId="206" xfId="32789" applyBorder="1" applyAlignment="1">
      <alignment horizontal="center" vertical="center"/>
    </xf>
    <xf numFmtId="0" fontId="1" fillId="0" borderId="498" xfId="32789" applyBorder="1" applyAlignment="1">
      <alignment horizontal="center" vertical="center"/>
    </xf>
    <xf numFmtId="0" fontId="1" fillId="0" borderId="492" xfId="32789" applyBorder="1" applyAlignment="1">
      <alignment horizontal="center" vertical="center"/>
    </xf>
    <xf numFmtId="0" fontId="1" fillId="0" borderId="499" xfId="32789" applyBorder="1" applyAlignment="1">
      <alignment horizontal="center" vertical="center"/>
    </xf>
    <xf numFmtId="0" fontId="1" fillId="0" borderId="487" xfId="32789" applyBorder="1" applyAlignment="1">
      <alignment horizontal="center" vertical="center"/>
    </xf>
    <xf numFmtId="0" fontId="1" fillId="0" borderId="0" xfId="32789" applyAlignment="1">
      <alignment horizontal="center" vertical="center"/>
    </xf>
    <xf numFmtId="0" fontId="1" fillId="0" borderId="103" xfId="32789" applyBorder="1" applyAlignment="1">
      <alignment horizontal="center" vertical="center"/>
    </xf>
    <xf numFmtId="0" fontId="1" fillId="0" borderId="504" xfId="32789" applyBorder="1" applyAlignment="1">
      <alignment horizontal="center" vertical="center"/>
    </xf>
    <xf numFmtId="0" fontId="1" fillId="0" borderId="477" xfId="32789" applyBorder="1" applyAlignment="1">
      <alignment horizontal="center" vertical="center"/>
    </xf>
    <xf numFmtId="0" fontId="1" fillId="0" borderId="391" xfId="32789" applyBorder="1" applyAlignment="1">
      <alignment horizontal="center" vertical="center"/>
    </xf>
    <xf numFmtId="0" fontId="1" fillId="0" borderId="500" xfId="32789" applyBorder="1" applyAlignment="1">
      <alignment horizontal="center" vertical="center"/>
    </xf>
    <xf numFmtId="0" fontId="1" fillId="0" borderId="494" xfId="32789" applyBorder="1" applyAlignment="1">
      <alignment horizontal="center" vertical="center"/>
    </xf>
    <xf numFmtId="0" fontId="1" fillId="0" borderId="216" xfId="32789" applyBorder="1" applyAlignment="1">
      <alignment horizontal="center" vertical="center"/>
    </xf>
    <xf numFmtId="0" fontId="1" fillId="0" borderId="488" xfId="32789" applyBorder="1" applyAlignment="1">
      <alignment horizontal="center" vertical="center"/>
    </xf>
    <xf numFmtId="0" fontId="1" fillId="0" borderId="228" xfId="32789" applyBorder="1" applyAlignment="1">
      <alignment horizontal="center" vertical="center"/>
    </xf>
    <xf numFmtId="0" fontId="1" fillId="0" borderId="502" xfId="32789" applyBorder="1" applyAlignment="1">
      <alignment horizontal="center" vertical="center"/>
    </xf>
    <xf numFmtId="0" fontId="89" fillId="95" borderId="519" xfId="32789" applyFont="1" applyFill="1" applyBorder="1" applyAlignment="1">
      <alignment horizontal="left" vertical="center"/>
    </xf>
    <xf numFmtId="0" fontId="89" fillId="95" borderId="206" xfId="32789" applyFont="1" applyFill="1" applyBorder="1" applyAlignment="1">
      <alignment horizontal="left" vertical="center"/>
    </xf>
    <xf numFmtId="0" fontId="343" fillId="94" borderId="516" xfId="32789" applyFont="1" applyFill="1" applyBorder="1" applyAlignment="1">
      <alignment horizontal="center" vertical="center"/>
    </xf>
    <xf numFmtId="0" fontId="343" fillId="94" borderId="517" xfId="32789" applyFont="1" applyFill="1" applyBorder="1" applyAlignment="1">
      <alignment horizontal="center" vertical="center"/>
    </xf>
    <xf numFmtId="0" fontId="343" fillId="94" borderId="518" xfId="32789" applyFont="1" applyFill="1" applyBorder="1" applyAlignment="1">
      <alignment horizontal="center" vertical="center"/>
    </xf>
    <xf numFmtId="0" fontId="343" fillId="94" borderId="519" xfId="32789" applyFont="1" applyFill="1" applyBorder="1" applyAlignment="1">
      <alignment horizontal="center" vertical="center"/>
    </xf>
    <xf numFmtId="0" fontId="343" fillId="94" borderId="206" xfId="32789" applyFont="1" applyFill="1" applyBorder="1" applyAlignment="1">
      <alignment horizontal="center" vertical="center"/>
    </xf>
    <xf numFmtId="0" fontId="343" fillId="94" borderId="513" xfId="32789" applyFont="1" applyFill="1" applyBorder="1" applyAlignment="1">
      <alignment horizontal="center" vertical="center"/>
    </xf>
    <xf numFmtId="0" fontId="1" fillId="0" borderId="519" xfId="32789" applyFont="1" applyBorder="1" applyAlignment="1">
      <alignment horizontal="center" vertical="center"/>
    </xf>
    <xf numFmtId="0" fontId="1" fillId="0" borderId="206" xfId="32789" applyFont="1" applyBorder="1" applyAlignment="1">
      <alignment horizontal="center" vertical="center"/>
    </xf>
    <xf numFmtId="0" fontId="349" fillId="0" borderId="519" xfId="32789" applyFont="1" applyFill="1" applyBorder="1" applyAlignment="1">
      <alignment horizontal="left" vertical="center" wrapText="1"/>
    </xf>
    <xf numFmtId="0" fontId="349" fillId="0" borderId="206" xfId="32789" applyFont="1" applyFill="1" applyBorder="1" applyAlignment="1">
      <alignment horizontal="left" vertical="center" wrapText="1"/>
    </xf>
    <xf numFmtId="0" fontId="349" fillId="0" borderId="513" xfId="32789" applyFont="1" applyFill="1" applyBorder="1" applyAlignment="1">
      <alignment horizontal="left" vertical="center" wrapText="1"/>
    </xf>
    <xf numFmtId="0" fontId="358" fillId="0" borderId="529" xfId="32789" applyFont="1" applyBorder="1" applyAlignment="1">
      <alignment horizontal="left" vertical="center" wrapText="1"/>
    </xf>
    <xf numFmtId="0" fontId="358" fillId="0" borderId="206" xfId="32789" applyFont="1" applyBorder="1" applyAlignment="1">
      <alignment horizontal="left" vertical="center" wrapText="1"/>
    </xf>
    <xf numFmtId="0" fontId="358" fillId="0" borderId="513" xfId="32789" applyFont="1" applyBorder="1" applyAlignment="1">
      <alignment horizontal="left" vertical="center" wrapText="1"/>
    </xf>
    <xf numFmtId="0" fontId="230" fillId="0" borderId="520" xfId="32789" applyFont="1" applyBorder="1" applyAlignment="1">
      <alignment horizontal="left" vertical="center"/>
    </xf>
    <xf numFmtId="0" fontId="230" fillId="0" borderId="443" xfId="32789" applyFont="1" applyBorder="1" applyAlignment="1">
      <alignment horizontal="left" vertical="center"/>
    </xf>
    <xf numFmtId="0" fontId="230" fillId="0" borderId="521" xfId="32789" applyFont="1" applyBorder="1" applyAlignment="1">
      <alignment horizontal="left" vertical="center"/>
    </xf>
    <xf numFmtId="0" fontId="230" fillId="0" borderId="487" xfId="32789" applyFont="1" applyBorder="1" applyAlignment="1">
      <alignment horizontal="left" vertical="center"/>
    </xf>
    <xf numFmtId="0" fontId="230" fillId="0" borderId="0" xfId="32789" applyFont="1" applyBorder="1" applyAlignment="1">
      <alignment horizontal="left" vertical="center"/>
    </xf>
    <xf numFmtId="0" fontId="230" fillId="0" borderId="488" xfId="32789" applyFont="1" applyBorder="1" applyAlignment="1">
      <alignment horizontal="left" vertical="center"/>
    </xf>
    <xf numFmtId="0" fontId="303" fillId="0" borderId="206" xfId="32789" quotePrefix="1" applyFont="1" applyBorder="1" applyAlignment="1">
      <alignment horizontal="center" vertical="center"/>
    </xf>
    <xf numFmtId="0" fontId="89" fillId="0" borderId="498" xfId="32789" applyFont="1" applyFill="1" applyBorder="1" applyAlignment="1">
      <alignment vertical="center" shrinkToFit="1"/>
    </xf>
    <xf numFmtId="0" fontId="89" fillId="0" borderId="492" xfId="32789" applyFont="1" applyFill="1" applyBorder="1" applyAlignment="1">
      <alignment vertical="center" shrinkToFit="1"/>
    </xf>
    <xf numFmtId="0" fontId="89" fillId="0" borderId="494" xfId="32789" applyFont="1" applyFill="1" applyBorder="1" applyAlignment="1">
      <alignment vertical="center" shrinkToFit="1"/>
    </xf>
    <xf numFmtId="0" fontId="89" fillId="0" borderId="514" xfId="32789" applyFont="1" applyFill="1" applyBorder="1" applyAlignment="1">
      <alignment vertical="center" shrinkToFit="1"/>
    </xf>
    <xf numFmtId="0" fontId="89" fillId="0" borderId="479" xfId="32789" applyFont="1" applyFill="1" applyBorder="1" applyAlignment="1">
      <alignment vertical="center" shrinkToFit="1"/>
    </xf>
    <xf numFmtId="0" fontId="89" fillId="0" borderId="515" xfId="32789" applyFont="1" applyFill="1" applyBorder="1" applyAlignment="1">
      <alignment vertical="center" shrinkToFit="1"/>
    </xf>
    <xf numFmtId="0" fontId="1" fillId="0" borderId="513" xfId="32789" applyBorder="1" applyAlignment="1">
      <alignment horizontal="center" vertical="center"/>
    </xf>
    <xf numFmtId="0" fontId="343" fillId="94" borderId="531" xfId="32789" applyFont="1" applyFill="1" applyBorder="1" applyAlignment="1">
      <alignment horizontal="center" vertical="center"/>
    </xf>
    <xf numFmtId="0" fontId="343" fillId="94" borderId="532" xfId="32789" applyFont="1" applyFill="1" applyBorder="1" applyAlignment="1">
      <alignment horizontal="center" vertical="center"/>
    </xf>
    <xf numFmtId="0" fontId="343" fillId="94" borderId="216" xfId="32789" applyFont="1" applyFill="1" applyBorder="1" applyAlignment="1">
      <alignment horizontal="center" vertical="center"/>
    </xf>
    <xf numFmtId="0" fontId="343" fillId="94" borderId="103" xfId="32789" applyFont="1" applyFill="1" applyBorder="1" applyAlignment="1">
      <alignment horizontal="center" vertical="center"/>
    </xf>
    <xf numFmtId="0" fontId="343" fillId="94" borderId="228" xfId="32789" applyFont="1" applyFill="1" applyBorder="1" applyAlignment="1">
      <alignment horizontal="center" vertical="center"/>
    </xf>
    <xf numFmtId="0" fontId="343" fillId="94" borderId="391" xfId="32789" applyFont="1" applyFill="1" applyBorder="1" applyAlignment="1">
      <alignment horizontal="center" vertical="center"/>
    </xf>
    <xf numFmtId="0" fontId="343" fillId="94" borderId="526" xfId="32789" applyFont="1" applyFill="1" applyBorder="1" applyAlignment="1">
      <alignment horizontal="center" vertical="center"/>
    </xf>
    <xf numFmtId="0" fontId="343" fillId="94" borderId="533" xfId="32789" applyFont="1" applyFill="1" applyBorder="1" applyAlignment="1">
      <alignment horizontal="center" vertical="center"/>
    </xf>
    <xf numFmtId="0" fontId="343" fillId="94" borderId="528" xfId="32789" applyFont="1" applyFill="1" applyBorder="1" applyAlignment="1">
      <alignment horizontal="center" vertical="center"/>
    </xf>
    <xf numFmtId="0" fontId="343" fillId="94" borderId="534" xfId="32789" applyFont="1" applyFill="1" applyBorder="1" applyAlignment="1">
      <alignment horizontal="center" vertical="center"/>
    </xf>
    <xf numFmtId="0" fontId="89" fillId="0" borderId="0" xfId="32789" quotePrefix="1" applyFont="1" applyBorder="1" applyAlignment="1">
      <alignment horizontal="left" vertical="center"/>
    </xf>
    <xf numFmtId="0" fontId="89" fillId="0" borderId="488" xfId="32789" quotePrefix="1" applyFont="1" applyBorder="1" applyAlignment="1">
      <alignment horizontal="left" vertical="center"/>
    </xf>
    <xf numFmtId="0" fontId="1" fillId="0" borderId="522" xfId="32789" applyFont="1" applyBorder="1" applyAlignment="1">
      <alignment horizontal="center" vertical="center"/>
    </xf>
    <xf numFmtId="0" fontId="89" fillId="0" borderId="498" xfId="32789" applyFont="1" applyFill="1" applyBorder="1" applyAlignment="1">
      <alignment horizontal="center" vertical="center"/>
    </xf>
    <xf numFmtId="0" fontId="89" fillId="0" borderId="492" xfId="32789" applyFont="1" applyFill="1" applyBorder="1" applyAlignment="1">
      <alignment horizontal="center" vertical="center"/>
    </xf>
    <xf numFmtId="0" fontId="89" fillId="0" borderId="499" xfId="32789" applyFont="1" applyFill="1" applyBorder="1" applyAlignment="1">
      <alignment horizontal="center" vertical="center"/>
    </xf>
    <xf numFmtId="0" fontId="89" fillId="0" borderId="504" xfId="32789" applyFont="1" applyFill="1" applyBorder="1" applyAlignment="1">
      <alignment horizontal="center" vertical="center"/>
    </xf>
    <xf numFmtId="0" fontId="89" fillId="0" borderId="477" xfId="32789" applyFont="1" applyFill="1" applyBorder="1" applyAlignment="1">
      <alignment horizontal="center" vertical="center"/>
    </xf>
    <xf numFmtId="0" fontId="89" fillId="0" borderId="391" xfId="32789" applyFont="1" applyFill="1" applyBorder="1" applyAlignment="1">
      <alignment horizontal="center" vertical="center"/>
    </xf>
    <xf numFmtId="0" fontId="89" fillId="0" borderId="528" xfId="32789" applyFont="1" applyFill="1" applyBorder="1" applyAlignment="1">
      <alignment horizontal="center" vertical="center"/>
    </xf>
    <xf numFmtId="0" fontId="89" fillId="0" borderId="534" xfId="32789" applyFont="1" applyFill="1" applyBorder="1" applyAlignment="1">
      <alignment horizontal="center" vertical="center"/>
    </xf>
    <xf numFmtId="0" fontId="326" fillId="0" borderId="529" xfId="32789" applyFont="1" applyBorder="1" applyAlignment="1">
      <alignment horizontal="center" vertical="center"/>
    </xf>
    <xf numFmtId="0" fontId="326" fillId="0" borderId="206" xfId="32789" applyFont="1" applyBorder="1" applyAlignment="1">
      <alignment horizontal="center" vertical="center"/>
    </xf>
    <xf numFmtId="0" fontId="326" fillId="0" borderId="513" xfId="32789" applyFont="1" applyBorder="1" applyAlignment="1">
      <alignment horizontal="center" vertical="center"/>
    </xf>
    <xf numFmtId="0" fontId="1" fillId="95" borderId="491" xfId="32789" applyFont="1" applyFill="1" applyBorder="1" applyAlignment="1">
      <alignment horizontal="center" vertical="center"/>
    </xf>
    <xf numFmtId="0" fontId="1" fillId="95" borderId="492" xfId="32789" applyFont="1" applyFill="1" applyBorder="1" applyAlignment="1">
      <alignment horizontal="center" vertical="center"/>
    </xf>
    <xf numFmtId="0" fontId="1" fillId="95" borderId="493" xfId="32789" applyFont="1" applyFill="1" applyBorder="1" applyAlignment="1">
      <alignment horizontal="center" vertical="center"/>
    </xf>
    <xf numFmtId="0" fontId="1" fillId="95" borderId="501" xfId="32789" applyFont="1" applyFill="1" applyBorder="1" applyAlignment="1">
      <alignment horizontal="center" vertical="center"/>
    </xf>
    <xf numFmtId="0" fontId="1" fillId="95" borderId="477" xfId="32789" applyFont="1" applyFill="1" applyBorder="1" applyAlignment="1">
      <alignment horizontal="center" vertical="center"/>
    </xf>
    <xf numFmtId="0" fontId="1" fillId="95" borderId="392" xfId="32789" applyFont="1" applyFill="1" applyBorder="1" applyAlignment="1">
      <alignment horizontal="center" vertical="center"/>
    </xf>
    <xf numFmtId="185" fontId="89" fillId="0" borderId="509" xfId="32789" applyNumberFormat="1" applyFont="1" applyBorder="1" applyAlignment="1">
      <alignment horizontal="center" vertical="center"/>
    </xf>
    <xf numFmtId="185" fontId="89" fillId="0" borderId="204" xfId="32789" applyNumberFormat="1" applyFont="1" applyBorder="1" applyAlignment="1">
      <alignment horizontal="center" vertical="center"/>
    </xf>
    <xf numFmtId="185" fontId="89" fillId="0" borderId="241" xfId="32789" applyNumberFormat="1" applyFont="1" applyBorder="1" applyAlignment="1">
      <alignment horizontal="center" vertical="center"/>
    </xf>
    <xf numFmtId="185" fontId="89" fillId="0" borderId="102" xfId="32789" applyNumberFormat="1" applyFont="1" applyBorder="1" applyAlignment="1">
      <alignment horizontal="center" vertical="center"/>
    </xf>
    <xf numFmtId="185" fontId="89" fillId="0" borderId="510" xfId="32789" applyNumberFormat="1" applyFont="1" applyBorder="1" applyAlignment="1">
      <alignment horizontal="center" vertical="center"/>
    </xf>
    <xf numFmtId="185" fontId="89" fillId="0" borderId="293" xfId="32789" applyNumberFormat="1" applyFont="1" applyBorder="1" applyAlignment="1">
      <alignment horizontal="center" vertical="center"/>
    </xf>
    <xf numFmtId="185" fontId="89" fillId="0" borderId="511" xfId="32789" applyNumberFormat="1" applyFont="1" applyBorder="1" applyAlignment="1">
      <alignment horizontal="center" vertical="center"/>
    </xf>
    <xf numFmtId="185" fontId="89" fillId="0" borderId="512" xfId="32789" applyNumberFormat="1" applyFont="1" applyBorder="1" applyAlignment="1">
      <alignment horizontal="center" vertical="center"/>
    </xf>
    <xf numFmtId="0" fontId="326" fillId="0" borderId="224" xfId="32789" applyFont="1" applyBorder="1" applyAlignment="1">
      <alignment horizontal="left" vertical="center"/>
    </xf>
    <xf numFmtId="0" fontId="326" fillId="0" borderId="501" xfId="32789" applyFont="1" applyBorder="1" applyAlignment="1">
      <alignment horizontal="left" vertical="center"/>
    </xf>
    <xf numFmtId="0" fontId="326" fillId="0" borderId="477" xfId="32789" applyFont="1" applyBorder="1" applyAlignment="1">
      <alignment horizontal="left" vertical="center"/>
    </xf>
    <xf numFmtId="0" fontId="326" fillId="0" borderId="502" xfId="32789" applyFont="1" applyBorder="1" applyAlignment="1">
      <alignment horizontal="left" vertical="center"/>
    </xf>
    <xf numFmtId="0" fontId="1" fillId="95" borderId="498" xfId="32789" applyFont="1" applyFill="1" applyBorder="1" applyAlignment="1">
      <alignment horizontal="center" vertical="center"/>
    </xf>
    <xf numFmtId="0" fontId="1" fillId="95" borderId="487" xfId="32789" applyFont="1" applyFill="1" applyBorder="1" applyAlignment="1">
      <alignment horizontal="center" vertical="center"/>
    </xf>
    <xf numFmtId="0" fontId="1" fillId="95" borderId="0" xfId="32789" applyFont="1" applyFill="1" applyBorder="1" applyAlignment="1">
      <alignment horizontal="center" vertical="center"/>
    </xf>
    <xf numFmtId="0" fontId="1" fillId="95" borderId="225" xfId="32789" applyFont="1" applyFill="1" applyBorder="1" applyAlignment="1">
      <alignment horizontal="center" vertical="center"/>
    </xf>
    <xf numFmtId="0" fontId="1" fillId="95" borderId="504" xfId="32789" applyFont="1" applyFill="1" applyBorder="1" applyAlignment="1">
      <alignment horizontal="center" vertical="center"/>
    </xf>
    <xf numFmtId="185" fontId="302" fillId="0" borderId="491" xfId="32789" applyNumberFormat="1" applyFont="1" applyBorder="1" applyAlignment="1">
      <alignment horizontal="center" vertical="center"/>
    </xf>
    <xf numFmtId="185" fontId="302" fillId="0" borderId="492" xfId="32789" applyNumberFormat="1" applyFont="1" applyBorder="1" applyAlignment="1">
      <alignment horizontal="center" vertical="center"/>
    </xf>
    <xf numFmtId="185" fontId="302" fillId="0" borderId="224" xfId="32789" applyNumberFormat="1" applyFont="1" applyBorder="1" applyAlignment="1">
      <alignment horizontal="center" vertical="center"/>
    </xf>
    <xf numFmtId="185" fontId="302" fillId="0" borderId="0" xfId="32789" applyNumberFormat="1" applyFont="1" applyBorder="1" applyAlignment="1">
      <alignment horizontal="center" vertical="center"/>
    </xf>
    <xf numFmtId="185" fontId="302" fillId="0" borderId="501" xfId="32789" applyNumberFormat="1" applyFont="1" applyBorder="1" applyAlignment="1">
      <alignment horizontal="center" vertical="center"/>
    </xf>
    <xf numFmtId="185" fontId="302" fillId="0" borderId="477" xfId="32789" applyNumberFormat="1" applyFont="1" applyBorder="1" applyAlignment="1">
      <alignment horizontal="center" vertical="center"/>
    </xf>
    <xf numFmtId="185" fontId="1" fillId="0" borderId="491" xfId="32789" applyNumberFormat="1" applyFont="1" applyBorder="1" applyAlignment="1">
      <alignment horizontal="center" vertical="center"/>
    </xf>
    <xf numFmtId="185" fontId="1" fillId="0" borderId="492" xfId="32789" applyNumberFormat="1" applyFont="1" applyBorder="1" applyAlignment="1">
      <alignment horizontal="center" vertical="center"/>
    </xf>
    <xf numFmtId="185" fontId="1" fillId="0" borderId="493" xfId="32789" applyNumberFormat="1" applyFont="1" applyBorder="1" applyAlignment="1">
      <alignment horizontal="center" vertical="center"/>
    </xf>
    <xf numFmtId="185" fontId="1" fillId="0" borderId="224" xfId="32789" applyNumberFormat="1" applyFont="1" applyBorder="1" applyAlignment="1">
      <alignment horizontal="center" vertical="center"/>
    </xf>
    <xf numFmtId="185" fontId="1" fillId="0" borderId="0" xfId="32789" applyNumberFormat="1" applyFont="1" applyBorder="1" applyAlignment="1">
      <alignment horizontal="center" vertical="center"/>
    </xf>
    <xf numFmtId="185" fontId="1" fillId="0" borderId="225" xfId="32789" applyNumberFormat="1" applyFont="1" applyBorder="1" applyAlignment="1">
      <alignment horizontal="center" vertical="center"/>
    </xf>
    <xf numFmtId="185" fontId="1" fillId="0" borderId="501" xfId="32789" applyNumberFormat="1" applyFont="1" applyBorder="1" applyAlignment="1">
      <alignment horizontal="center" vertical="center"/>
    </xf>
    <xf numFmtId="185" fontId="1" fillId="0" borderId="477" xfId="32789" applyNumberFormat="1" applyFont="1" applyBorder="1" applyAlignment="1">
      <alignment horizontal="center" vertical="center"/>
    </xf>
    <xf numFmtId="185" fontId="1" fillId="0" borderId="392" xfId="32789" applyNumberFormat="1" applyFont="1" applyBorder="1" applyAlignment="1">
      <alignment horizontal="center" vertical="center"/>
    </xf>
    <xf numFmtId="0" fontId="1" fillId="0" borderId="487" xfId="32789" applyFont="1" applyFill="1" applyBorder="1" applyAlignment="1">
      <alignment horizontal="left" vertical="center" shrinkToFit="1"/>
    </xf>
    <xf numFmtId="0" fontId="1" fillId="0" borderId="0" xfId="32789" applyFont="1" applyFill="1" applyBorder="1" applyAlignment="1">
      <alignment horizontal="left" vertical="center" shrinkToFit="1"/>
    </xf>
    <xf numFmtId="0" fontId="1" fillId="0" borderId="488" xfId="32789" applyFont="1" applyFill="1" applyBorder="1" applyAlignment="1">
      <alignment horizontal="left" vertical="center" shrinkToFit="1"/>
    </xf>
    <xf numFmtId="0" fontId="1" fillId="0" borderId="487" xfId="32789" applyFont="1" applyFill="1" applyBorder="1" applyAlignment="1">
      <alignment horizontal="left" vertical="distributed" shrinkToFit="1"/>
    </xf>
    <xf numFmtId="0" fontId="1" fillId="0" borderId="0" xfId="32789" applyFont="1" applyFill="1" applyBorder="1" applyAlignment="1">
      <alignment horizontal="left" vertical="distributed" shrinkToFit="1"/>
    </xf>
    <xf numFmtId="0" fontId="1" fillId="0" borderId="488" xfId="32789" applyFont="1" applyFill="1" applyBorder="1" applyAlignment="1">
      <alignment horizontal="left" vertical="distributed" shrinkToFit="1"/>
    </xf>
    <xf numFmtId="0" fontId="1" fillId="0" borderId="514" xfId="32789" applyFont="1" applyFill="1" applyBorder="1" applyAlignment="1">
      <alignment horizontal="left" vertical="distributed" shrinkToFit="1"/>
    </xf>
    <xf numFmtId="0" fontId="1" fillId="0" borderId="479" xfId="32789" applyFont="1" applyFill="1" applyBorder="1" applyAlignment="1">
      <alignment horizontal="left" vertical="distributed" shrinkToFit="1"/>
    </xf>
    <xf numFmtId="0" fontId="1" fillId="0" borderId="515" xfId="32789" applyFont="1" applyFill="1" applyBorder="1" applyAlignment="1">
      <alignment horizontal="left" vertical="distributed" shrinkToFit="1"/>
    </xf>
    <xf numFmtId="0" fontId="302" fillId="0" borderId="206" xfId="32789" applyFont="1" applyBorder="1" applyAlignment="1">
      <alignment horizontal="center" vertical="center"/>
    </xf>
    <xf numFmtId="0" fontId="302" fillId="0" borderId="513" xfId="32789" applyFont="1" applyBorder="1" applyAlignment="1">
      <alignment horizontal="center" vertical="center"/>
    </xf>
    <xf numFmtId="0" fontId="302" fillId="0" borderId="498" xfId="32789" applyFont="1" applyBorder="1" applyAlignment="1">
      <alignment horizontal="left" vertical="center"/>
    </xf>
    <xf numFmtId="0" fontId="302" fillId="0" borderId="492" xfId="32789" applyFont="1" applyBorder="1" applyAlignment="1">
      <alignment horizontal="left" vertical="center"/>
    </xf>
    <xf numFmtId="0" fontId="302" fillId="0" borderId="494" xfId="32789" applyFont="1" applyBorder="1" applyAlignment="1">
      <alignment horizontal="left" vertical="center"/>
    </xf>
    <xf numFmtId="0" fontId="302" fillId="0" borderId="523" xfId="32789" applyFont="1" applyBorder="1" applyAlignment="1">
      <alignment horizontal="left" vertical="center"/>
    </xf>
    <xf numFmtId="0" fontId="302" fillId="0" borderId="51" xfId="32789" applyFont="1" applyBorder="1" applyAlignment="1">
      <alignment horizontal="left" vertical="center"/>
    </xf>
    <xf numFmtId="0" fontId="302" fillId="0" borderId="524" xfId="32789" applyFont="1" applyBorder="1" applyAlignment="1">
      <alignment horizontal="left" vertical="center"/>
    </xf>
    <xf numFmtId="0" fontId="1" fillId="95" borderId="500" xfId="32789" applyFont="1" applyFill="1" applyBorder="1" applyAlignment="1">
      <alignment horizontal="center" vertical="center" wrapText="1"/>
    </xf>
    <xf numFmtId="0" fontId="1" fillId="95" borderId="492" xfId="32789" applyFont="1" applyFill="1" applyBorder="1" applyAlignment="1">
      <alignment horizontal="center" vertical="center" wrapText="1"/>
    </xf>
    <xf numFmtId="0" fontId="1" fillId="95" borderId="499" xfId="32789" applyFont="1" applyFill="1" applyBorder="1" applyAlignment="1">
      <alignment horizontal="center" vertical="center" wrapText="1"/>
    </xf>
    <xf numFmtId="0" fontId="1" fillId="95" borderId="216" xfId="32789" applyFont="1" applyFill="1" applyBorder="1" applyAlignment="1">
      <alignment horizontal="center" vertical="center" wrapText="1"/>
    </xf>
    <xf numFmtId="0" fontId="1" fillId="95" borderId="0" xfId="32789" applyFont="1" applyFill="1" applyBorder="1" applyAlignment="1">
      <alignment horizontal="center" vertical="center" wrapText="1"/>
    </xf>
    <xf numFmtId="0" fontId="1" fillId="95" borderId="103" xfId="32789" applyFont="1" applyFill="1" applyBorder="1" applyAlignment="1">
      <alignment horizontal="center" vertical="center" wrapText="1"/>
    </xf>
    <xf numFmtId="0" fontId="1" fillId="95" borderId="228" xfId="32789" applyFont="1" applyFill="1" applyBorder="1" applyAlignment="1">
      <alignment horizontal="center" vertical="center" wrapText="1"/>
    </xf>
    <xf numFmtId="0" fontId="1" fillId="95" borderId="477" xfId="32789" applyFont="1" applyFill="1" applyBorder="1" applyAlignment="1">
      <alignment horizontal="center" vertical="center" wrapText="1"/>
    </xf>
    <xf numFmtId="0" fontId="1" fillId="95" borderId="391" xfId="32789" applyFont="1" applyFill="1" applyBorder="1" applyAlignment="1">
      <alignment horizontal="center" vertical="center" wrapText="1"/>
    </xf>
    <xf numFmtId="0" fontId="303" fillId="95" borderId="206" xfId="32789" applyFont="1" applyFill="1" applyBorder="1" applyAlignment="1">
      <alignment horizontal="center" vertical="center"/>
    </xf>
    <xf numFmtId="2" fontId="302" fillId="0" borderId="206" xfId="32789" applyNumberFormat="1" applyFont="1" applyBorder="1" applyAlignment="1">
      <alignment horizontal="center" vertical="center"/>
    </xf>
    <xf numFmtId="0" fontId="1" fillId="95" borderId="498" xfId="32789" applyFont="1" applyFill="1" applyBorder="1" applyAlignment="1">
      <alignment horizontal="center" vertical="center" wrapText="1"/>
    </xf>
    <xf numFmtId="0" fontId="1" fillId="95" borderId="487" xfId="32789" applyFont="1" applyFill="1" applyBorder="1" applyAlignment="1">
      <alignment horizontal="center" vertical="center" wrapText="1"/>
    </xf>
    <xf numFmtId="0" fontId="1" fillId="95" borderId="504" xfId="32789" applyFont="1" applyFill="1" applyBorder="1" applyAlignment="1">
      <alignment horizontal="center" vertical="center" wrapText="1"/>
    </xf>
    <xf numFmtId="0" fontId="1" fillId="95" borderId="216" xfId="32789" applyFill="1" applyBorder="1" applyAlignment="1">
      <alignment horizontal="center" vertical="center"/>
    </xf>
    <xf numFmtId="0" fontId="1" fillId="95" borderId="0" xfId="32789" applyFill="1" applyBorder="1" applyAlignment="1">
      <alignment horizontal="center" vertical="center"/>
    </xf>
    <xf numFmtId="0" fontId="1" fillId="95" borderId="228" xfId="32789" applyFill="1" applyBorder="1" applyAlignment="1">
      <alignment horizontal="center" vertical="center"/>
    </xf>
    <xf numFmtId="2" fontId="302" fillId="0" borderId="500" xfId="32789" applyNumberFormat="1" applyFont="1" applyBorder="1" applyAlignment="1">
      <alignment horizontal="center" vertical="center"/>
    </xf>
    <xf numFmtId="2" fontId="302" fillId="0" borderId="492" xfId="32789" applyNumberFormat="1" applyFont="1" applyBorder="1" applyAlignment="1">
      <alignment horizontal="center" vertical="center"/>
    </xf>
    <xf numFmtId="2" fontId="302" fillId="0" borderId="499" xfId="32789" applyNumberFormat="1" applyFont="1" applyBorder="1" applyAlignment="1">
      <alignment horizontal="center" vertical="center"/>
    </xf>
    <xf numFmtId="2" fontId="302" fillId="0" borderId="228" xfId="32789" applyNumberFormat="1" applyFont="1" applyBorder="1" applyAlignment="1">
      <alignment horizontal="center" vertical="center"/>
    </xf>
    <xf numFmtId="2" fontId="302" fillId="0" borderId="477" xfId="32789" applyNumberFormat="1" applyFont="1" applyBorder="1" applyAlignment="1">
      <alignment horizontal="center" vertical="center"/>
    </xf>
    <xf numFmtId="2" fontId="302" fillId="0" borderId="391" xfId="32789" applyNumberFormat="1" applyFont="1" applyBorder="1" applyAlignment="1">
      <alignment horizontal="center" vertical="center"/>
    </xf>
    <xf numFmtId="0" fontId="303" fillId="95" borderId="500" xfId="32789" applyFont="1" applyFill="1" applyBorder="1" applyAlignment="1">
      <alignment horizontal="center" vertical="center"/>
    </xf>
    <xf numFmtId="0" fontId="303" fillId="95" borderId="492" xfId="32789" applyFont="1" applyFill="1" applyBorder="1" applyAlignment="1">
      <alignment horizontal="center" vertical="center"/>
    </xf>
    <xf numFmtId="0" fontId="303" fillId="95" borderId="499" xfId="32789" applyFont="1" applyFill="1" applyBorder="1" applyAlignment="1">
      <alignment horizontal="center" vertical="center"/>
    </xf>
    <xf numFmtId="0" fontId="303" fillId="95" borderId="216" xfId="32789" applyFont="1" applyFill="1" applyBorder="1" applyAlignment="1">
      <alignment horizontal="center" vertical="center"/>
    </xf>
    <xf numFmtId="0" fontId="303" fillId="95" borderId="0" xfId="32789" applyFont="1" applyFill="1" applyBorder="1" applyAlignment="1">
      <alignment horizontal="center" vertical="center"/>
    </xf>
    <xf numFmtId="0" fontId="303" fillId="95" borderId="103" xfId="32789" applyFont="1" applyFill="1" applyBorder="1" applyAlignment="1">
      <alignment horizontal="center" vertical="center"/>
    </xf>
    <xf numFmtId="2" fontId="302" fillId="0" borderId="216" xfId="32789" applyNumberFormat="1" applyFont="1" applyBorder="1" applyAlignment="1">
      <alignment horizontal="center" vertical="center"/>
    </xf>
    <xf numFmtId="2" fontId="302" fillId="0" borderId="0" xfId="32789" applyNumberFormat="1" applyFont="1" applyBorder="1" applyAlignment="1">
      <alignment horizontal="center" vertical="center"/>
    </xf>
    <xf numFmtId="2" fontId="302" fillId="0" borderId="103" xfId="32789" applyNumberFormat="1" applyFont="1" applyBorder="1" applyAlignment="1">
      <alignment horizontal="center" vertical="center"/>
    </xf>
    <xf numFmtId="0" fontId="326" fillId="0" borderId="492" xfId="32789" applyFont="1" applyFill="1" applyBorder="1" applyAlignment="1">
      <alignment horizontal="left" vertical="center"/>
    </xf>
    <xf numFmtId="0" fontId="326" fillId="0" borderId="494" xfId="32789" applyFont="1" applyFill="1" applyBorder="1" applyAlignment="1">
      <alignment horizontal="left" vertical="center"/>
    </xf>
    <xf numFmtId="0" fontId="326" fillId="0" borderId="0" xfId="32789" applyFont="1" applyFill="1" applyBorder="1" applyAlignment="1">
      <alignment horizontal="left" vertical="center"/>
    </xf>
    <xf numFmtId="0" fontId="326" fillId="0" borderId="488" xfId="32789" applyFont="1" applyFill="1" applyBorder="1" applyAlignment="1">
      <alignment horizontal="left" vertical="center"/>
    </xf>
    <xf numFmtId="0" fontId="326" fillId="0" borderId="216" xfId="32789" applyFont="1" applyBorder="1" applyAlignment="1">
      <alignment horizontal="center" vertical="center"/>
    </xf>
    <xf numFmtId="0" fontId="326" fillId="0" borderId="0" xfId="32789" applyFont="1" applyBorder="1" applyAlignment="1">
      <alignment horizontal="center" vertical="center"/>
    </xf>
    <xf numFmtId="0" fontId="326" fillId="0" borderId="488" xfId="32789" applyFont="1" applyBorder="1" applyAlignment="1">
      <alignment horizontal="center" vertical="center"/>
    </xf>
    <xf numFmtId="0" fontId="326" fillId="0" borderId="228" xfId="32789" applyFont="1" applyBorder="1" applyAlignment="1">
      <alignment horizontal="center" vertical="center"/>
    </xf>
    <xf numFmtId="0" fontId="326" fillId="0" borderId="477" xfId="32789" applyFont="1" applyBorder="1" applyAlignment="1">
      <alignment horizontal="center" vertical="center"/>
    </xf>
    <xf numFmtId="0" fontId="326" fillId="0" borderId="502" xfId="32789" applyFont="1" applyBorder="1" applyAlignment="1">
      <alignment horizontal="center" vertical="center"/>
    </xf>
    <xf numFmtId="0" fontId="303" fillId="95" borderId="228" xfId="32789" applyFont="1" applyFill="1" applyBorder="1" applyAlignment="1">
      <alignment horizontal="center" vertical="center"/>
    </xf>
    <xf numFmtId="0" fontId="303" fillId="95" borderId="477" xfId="32789" applyFont="1" applyFill="1" applyBorder="1" applyAlignment="1">
      <alignment horizontal="center" vertical="center"/>
    </xf>
    <xf numFmtId="0" fontId="303" fillId="95" borderId="391" xfId="32789" applyFont="1" applyFill="1" applyBorder="1" applyAlignment="1">
      <alignment horizontal="center" vertical="center"/>
    </xf>
    <xf numFmtId="3" fontId="302" fillId="0" borderId="206" xfId="32789" applyNumberFormat="1" applyFont="1" applyBorder="1" applyAlignment="1">
      <alignment horizontal="center" vertical="center"/>
    </xf>
    <xf numFmtId="3" fontId="302" fillId="0" borderId="513" xfId="32789" applyNumberFormat="1" applyFont="1" applyBorder="1" applyAlignment="1">
      <alignment horizontal="center" vertical="center"/>
    </xf>
    <xf numFmtId="0" fontId="344" fillId="95" borderId="498" xfId="32789" applyFont="1" applyFill="1" applyBorder="1" applyAlignment="1">
      <alignment horizontal="center" vertical="center" wrapText="1"/>
    </xf>
    <xf numFmtId="0" fontId="344" fillId="95" borderId="492" xfId="32789" applyFont="1" applyFill="1" applyBorder="1" applyAlignment="1">
      <alignment horizontal="center" vertical="center" wrapText="1"/>
    </xf>
    <xf numFmtId="0" fontId="344" fillId="95" borderId="499" xfId="32789" applyFont="1" applyFill="1" applyBorder="1" applyAlignment="1">
      <alignment horizontal="center" vertical="center" wrapText="1"/>
    </xf>
    <xf numFmtId="0" fontId="344" fillId="95" borderId="487" xfId="32789" applyFont="1" applyFill="1" applyBorder="1" applyAlignment="1">
      <alignment horizontal="center" vertical="center" wrapText="1"/>
    </xf>
    <xf numFmtId="0" fontId="344" fillId="95" borderId="0" xfId="32789" applyFont="1" applyFill="1" applyBorder="1" applyAlignment="1">
      <alignment horizontal="center" vertical="center" wrapText="1"/>
    </xf>
    <xf numFmtId="0" fontId="344" fillId="95" borderId="103" xfId="32789" applyFont="1" applyFill="1" applyBorder="1" applyAlignment="1">
      <alignment horizontal="center" vertical="center" wrapText="1"/>
    </xf>
    <xf numFmtId="0" fontId="344" fillId="95" borderId="504" xfId="32789" applyFont="1" applyFill="1" applyBorder="1" applyAlignment="1">
      <alignment horizontal="center" vertical="center" wrapText="1"/>
    </xf>
    <xf numFmtId="0" fontId="344" fillId="95" borderId="477" xfId="32789" applyFont="1" applyFill="1" applyBorder="1" applyAlignment="1">
      <alignment horizontal="center" vertical="center" wrapText="1"/>
    </xf>
    <xf numFmtId="0" fontId="344" fillId="95" borderId="391" xfId="32789" applyFont="1" applyFill="1" applyBorder="1" applyAlignment="1">
      <alignment horizontal="center" vertical="center" wrapText="1"/>
    </xf>
    <xf numFmtId="0" fontId="89" fillId="95" borderId="500" xfId="32789" applyFont="1" applyFill="1" applyBorder="1" applyAlignment="1">
      <alignment horizontal="center" vertical="center" wrapText="1"/>
    </xf>
    <xf numFmtId="0" fontId="89" fillId="95" borderId="492" xfId="32789" applyFont="1" applyFill="1" applyBorder="1" applyAlignment="1">
      <alignment horizontal="center" vertical="center" wrapText="1"/>
    </xf>
    <xf numFmtId="0" fontId="89" fillId="95" borderId="499" xfId="32789" applyFont="1" applyFill="1" applyBorder="1" applyAlignment="1">
      <alignment horizontal="center" vertical="center" wrapText="1"/>
    </xf>
    <xf numFmtId="0" fontId="89" fillId="95" borderId="216" xfId="32789" applyFont="1" applyFill="1" applyBorder="1" applyAlignment="1">
      <alignment horizontal="center" vertical="center" wrapText="1"/>
    </xf>
    <xf numFmtId="0" fontId="89" fillId="95" borderId="0" xfId="32789" applyFont="1" applyFill="1" applyBorder="1" applyAlignment="1">
      <alignment horizontal="center" vertical="center" wrapText="1"/>
    </xf>
    <xf numFmtId="0" fontId="89" fillId="95" borderId="103" xfId="32789" applyFont="1" applyFill="1" applyBorder="1" applyAlignment="1">
      <alignment horizontal="center" vertical="center" wrapText="1"/>
    </xf>
    <xf numFmtId="0" fontId="89" fillId="95" borderId="228" xfId="32789" applyFont="1" applyFill="1" applyBorder="1" applyAlignment="1">
      <alignment horizontal="center" vertical="center" wrapText="1"/>
    </xf>
    <xf numFmtId="0" fontId="89" fillId="95" borderId="477" xfId="32789" applyFont="1" applyFill="1" applyBorder="1" applyAlignment="1">
      <alignment horizontal="center" vertical="center" wrapText="1"/>
    </xf>
    <xf numFmtId="0" fontId="89" fillId="95" borderId="391" xfId="32789" applyFont="1" applyFill="1" applyBorder="1" applyAlignment="1">
      <alignment horizontal="center" vertical="center" wrapText="1"/>
    </xf>
    <xf numFmtId="185" fontId="302" fillId="0" borderId="493" xfId="32789" applyNumberFormat="1" applyFont="1" applyBorder="1" applyAlignment="1">
      <alignment horizontal="center" vertical="center"/>
    </xf>
    <xf numFmtId="185" fontId="302" fillId="0" borderId="225" xfId="32789" applyNumberFormat="1" applyFont="1" applyBorder="1" applyAlignment="1">
      <alignment horizontal="center" vertical="center"/>
    </xf>
    <xf numFmtId="185" fontId="302" fillId="0" borderId="392" xfId="32789" applyNumberFormat="1" applyFont="1" applyBorder="1" applyAlignment="1">
      <alignment horizontal="center" vertical="center"/>
    </xf>
    <xf numFmtId="0" fontId="1" fillId="95" borderId="500" xfId="32789" applyFill="1" applyBorder="1" applyAlignment="1">
      <alignment horizontal="center" vertical="center"/>
    </xf>
    <xf numFmtId="2" fontId="1" fillId="0" borderId="522" xfId="32789" applyNumberFormat="1" applyFont="1" applyBorder="1" applyAlignment="1">
      <alignment horizontal="center" vertical="center"/>
    </xf>
    <xf numFmtId="2" fontId="1" fillId="0" borderId="527" xfId="32789" applyNumberFormat="1" applyFont="1" applyBorder="1" applyAlignment="1">
      <alignment horizontal="center" vertical="center"/>
    </xf>
    <xf numFmtId="2" fontId="1" fillId="0" borderId="528" xfId="32789" applyNumberFormat="1" applyFont="1" applyBorder="1" applyAlignment="1">
      <alignment horizontal="center" vertical="center"/>
    </xf>
    <xf numFmtId="0" fontId="326" fillId="95" borderId="509" xfId="32789" applyFont="1" applyFill="1" applyBorder="1" applyAlignment="1">
      <alignment horizontal="center" vertical="center"/>
    </xf>
    <xf numFmtId="0" fontId="326" fillId="95" borderId="204" xfId="32789" applyFont="1" applyFill="1" applyBorder="1" applyAlignment="1">
      <alignment horizontal="center" vertical="center"/>
    </xf>
    <xf numFmtId="0" fontId="326" fillId="95" borderId="259" xfId="32789" applyFont="1" applyFill="1" applyBorder="1" applyAlignment="1">
      <alignment horizontal="center" vertical="center"/>
    </xf>
    <xf numFmtId="0" fontId="326" fillId="95" borderId="142" xfId="32789" applyFont="1" applyFill="1" applyBorder="1" applyAlignment="1">
      <alignment horizontal="center" vertical="center"/>
    </xf>
    <xf numFmtId="0" fontId="326" fillId="95" borderId="241" xfId="32789" applyFont="1" applyFill="1" applyBorder="1" applyAlignment="1">
      <alignment horizontal="center" vertical="center"/>
    </xf>
    <xf numFmtId="0" fontId="326" fillId="95" borderId="102" xfId="32789" applyFont="1" applyFill="1" applyBorder="1" applyAlignment="1">
      <alignment horizontal="center" vertical="center"/>
    </xf>
    <xf numFmtId="2" fontId="1" fillId="0" borderId="204" xfId="32789" applyNumberFormat="1" applyBorder="1" applyAlignment="1">
      <alignment horizontal="center" vertical="center"/>
    </xf>
    <xf numFmtId="2" fontId="1" fillId="0" borderId="142" xfId="32789" applyNumberFormat="1" applyBorder="1" applyAlignment="1">
      <alignment horizontal="center" vertical="center"/>
    </xf>
    <xf numFmtId="2" fontId="1" fillId="0" borderId="102" xfId="32789" applyNumberFormat="1" applyBorder="1" applyAlignment="1">
      <alignment horizontal="center" vertical="center"/>
    </xf>
    <xf numFmtId="3" fontId="302" fillId="0" borderId="500" xfId="32789" applyNumberFormat="1" applyFont="1" applyBorder="1" applyAlignment="1">
      <alignment horizontal="center" vertical="center"/>
    </xf>
    <xf numFmtId="3" fontId="302" fillId="0" borderId="492" xfId="32789" applyNumberFormat="1" applyFont="1" applyBorder="1" applyAlignment="1">
      <alignment horizontal="center" vertical="center"/>
    </xf>
    <xf numFmtId="3" fontId="302" fillId="0" borderId="494" xfId="32789" applyNumberFormat="1" applyFont="1" applyBorder="1" applyAlignment="1">
      <alignment horizontal="center" vertical="center"/>
    </xf>
    <xf numFmtId="3" fontId="302" fillId="0" borderId="228" xfId="32789" applyNumberFormat="1" applyFont="1" applyBorder="1" applyAlignment="1">
      <alignment horizontal="center" vertical="center"/>
    </xf>
    <xf numFmtId="3" fontId="302" fillId="0" borderId="477" xfId="32789" applyNumberFormat="1" applyFont="1" applyBorder="1" applyAlignment="1">
      <alignment horizontal="center" vertical="center"/>
    </xf>
    <xf numFmtId="3" fontId="302" fillId="0" borderId="502" xfId="32789" applyNumberFormat="1" applyFont="1" applyBorder="1" applyAlignment="1">
      <alignment horizontal="center" vertical="center"/>
    </xf>
    <xf numFmtId="0" fontId="1" fillId="95" borderId="491" xfId="32789" applyFill="1" applyBorder="1" applyAlignment="1">
      <alignment horizontal="center" vertical="center" shrinkToFit="1"/>
    </xf>
    <xf numFmtId="0" fontId="1" fillId="95" borderId="492" xfId="32789" applyFill="1" applyBorder="1" applyAlignment="1">
      <alignment horizontal="center" vertical="center" shrinkToFit="1"/>
    </xf>
    <xf numFmtId="0" fontId="1" fillId="95" borderId="499" xfId="32789" applyFill="1" applyBorder="1" applyAlignment="1">
      <alignment horizontal="center" vertical="center" shrinkToFit="1"/>
    </xf>
    <xf numFmtId="0" fontId="1" fillId="95" borderId="224" xfId="32789" applyFill="1" applyBorder="1" applyAlignment="1">
      <alignment horizontal="center" vertical="center" shrinkToFit="1"/>
    </xf>
    <xf numFmtId="0" fontId="1" fillId="95" borderId="0" xfId="32789" applyFill="1" applyBorder="1" applyAlignment="1">
      <alignment horizontal="center" vertical="center" shrinkToFit="1"/>
    </xf>
    <xf numFmtId="0" fontId="1" fillId="95" borderId="103" xfId="32789" applyFill="1" applyBorder="1" applyAlignment="1">
      <alignment horizontal="center" vertical="center" shrinkToFit="1"/>
    </xf>
    <xf numFmtId="0" fontId="1" fillId="95" borderId="501" xfId="32789" applyFill="1" applyBorder="1" applyAlignment="1">
      <alignment horizontal="center" vertical="center" shrinkToFit="1"/>
    </xf>
    <xf numFmtId="0" fontId="1" fillId="95" borderId="477" xfId="32789" applyFill="1" applyBorder="1" applyAlignment="1">
      <alignment horizontal="center" vertical="center" shrinkToFit="1"/>
    </xf>
    <xf numFmtId="0" fontId="1" fillId="95" borderId="391" xfId="32789" applyFill="1" applyBorder="1" applyAlignment="1">
      <alignment horizontal="center" vertical="center" shrinkToFit="1"/>
    </xf>
    <xf numFmtId="2" fontId="1" fillId="0" borderId="500" xfId="32789" applyNumberFormat="1" applyBorder="1" applyAlignment="1">
      <alignment horizontal="center" vertical="center"/>
    </xf>
    <xf numFmtId="2" fontId="1" fillId="0" borderId="492" xfId="32789" applyNumberFormat="1" applyBorder="1" applyAlignment="1">
      <alignment horizontal="center" vertical="center"/>
    </xf>
    <xf numFmtId="2" fontId="1" fillId="0" borderId="499" xfId="32789" applyNumberFormat="1" applyBorder="1" applyAlignment="1">
      <alignment horizontal="center" vertical="center"/>
    </xf>
    <xf numFmtId="2" fontId="1" fillId="0" borderId="216" xfId="32789" applyNumberFormat="1" applyBorder="1" applyAlignment="1">
      <alignment horizontal="center" vertical="center"/>
    </xf>
    <xf numFmtId="2" fontId="1" fillId="0" borderId="0" xfId="32789" applyNumberFormat="1" applyBorder="1" applyAlignment="1">
      <alignment horizontal="center" vertical="center"/>
    </xf>
    <xf numFmtId="2" fontId="1" fillId="0" borderId="103" xfId="32789" applyNumberFormat="1" applyBorder="1" applyAlignment="1">
      <alignment horizontal="center" vertical="center"/>
    </xf>
    <xf numFmtId="2" fontId="1" fillId="0" borderId="228" xfId="32789" applyNumberFormat="1" applyBorder="1" applyAlignment="1">
      <alignment horizontal="center" vertical="center"/>
    </xf>
    <xf numFmtId="2" fontId="1" fillId="0" borderId="477" xfId="32789" applyNumberFormat="1" applyBorder="1" applyAlignment="1">
      <alignment horizontal="center" vertical="center"/>
    </xf>
    <xf numFmtId="2" fontId="1" fillId="0" borderId="391" xfId="32789" applyNumberFormat="1" applyBorder="1" applyAlignment="1">
      <alignment horizontal="center" vertical="center"/>
    </xf>
    <xf numFmtId="0" fontId="89" fillId="95" borderId="498" xfId="32789" applyFont="1" applyFill="1" applyBorder="1" applyAlignment="1">
      <alignment horizontal="center" vertical="center" wrapText="1"/>
    </xf>
    <xf numFmtId="0" fontId="89" fillId="95" borderId="487" xfId="32789" applyFont="1" applyFill="1" applyBorder="1" applyAlignment="1">
      <alignment horizontal="center" vertical="center" wrapText="1"/>
    </xf>
    <xf numFmtId="0" fontId="89" fillId="95" borderId="504" xfId="32789" applyFont="1" applyFill="1" applyBorder="1" applyAlignment="1">
      <alignment horizontal="center" vertical="center" wrapText="1"/>
    </xf>
    <xf numFmtId="0" fontId="1" fillId="95" borderId="493" xfId="32789" applyFont="1" applyFill="1" applyBorder="1" applyAlignment="1">
      <alignment horizontal="center" vertical="center" wrapText="1"/>
    </xf>
    <xf numFmtId="0" fontId="1" fillId="95" borderId="225" xfId="32789" applyFont="1" applyFill="1" applyBorder="1" applyAlignment="1">
      <alignment horizontal="center" vertical="center" wrapText="1"/>
    </xf>
    <xf numFmtId="0" fontId="1" fillId="95" borderId="392" xfId="32789" applyFont="1" applyFill="1" applyBorder="1" applyAlignment="1">
      <alignment horizontal="center" vertical="center" wrapText="1"/>
    </xf>
    <xf numFmtId="185" fontId="302" fillId="0" borderId="491" xfId="32789" applyNumberFormat="1" applyFont="1" applyFill="1" applyBorder="1" applyAlignment="1">
      <alignment horizontal="center" vertical="center"/>
    </xf>
    <xf numFmtId="185" fontId="302" fillId="0" borderId="492" xfId="32789" applyNumberFormat="1" applyFont="1" applyFill="1" applyBorder="1" applyAlignment="1">
      <alignment horizontal="center" vertical="center"/>
    </xf>
    <xf numFmtId="185" fontId="302" fillId="0" borderId="493" xfId="32789" applyNumberFormat="1" applyFont="1" applyFill="1" applyBorder="1" applyAlignment="1">
      <alignment horizontal="center" vertical="center"/>
    </xf>
    <xf numFmtId="185" fontId="302" fillId="0" borderId="224" xfId="32789" applyNumberFormat="1" applyFont="1" applyFill="1" applyBorder="1" applyAlignment="1">
      <alignment horizontal="center" vertical="center"/>
    </xf>
    <xf numFmtId="185" fontId="302" fillId="0" borderId="0" xfId="32789" applyNumberFormat="1" applyFont="1" applyFill="1" applyBorder="1" applyAlignment="1">
      <alignment horizontal="center" vertical="center"/>
    </xf>
    <xf numFmtId="185" fontId="302" fillId="0" borderId="225" xfId="32789" applyNumberFormat="1" applyFont="1" applyFill="1" applyBorder="1" applyAlignment="1">
      <alignment horizontal="center" vertical="center"/>
    </xf>
    <xf numFmtId="185" fontId="302" fillId="0" borderId="501" xfId="32789" applyNumberFormat="1" applyFont="1" applyFill="1" applyBorder="1" applyAlignment="1">
      <alignment horizontal="center" vertical="center"/>
    </xf>
    <xf numFmtId="185" fontId="302" fillId="0" borderId="477" xfId="32789" applyNumberFormat="1" applyFont="1" applyFill="1" applyBorder="1" applyAlignment="1">
      <alignment horizontal="center" vertical="center"/>
    </xf>
    <xf numFmtId="0" fontId="89" fillId="94" borderId="487" xfId="32789" applyFont="1" applyFill="1" applyBorder="1" applyAlignment="1">
      <alignment horizontal="center" vertical="center"/>
    </xf>
    <xf numFmtId="0" fontId="89" fillId="94" borderId="0" xfId="32789" applyFont="1" applyFill="1" applyBorder="1" applyAlignment="1">
      <alignment horizontal="center" vertical="center"/>
    </xf>
    <xf numFmtId="0" fontId="89" fillId="94" borderId="225" xfId="32789" applyFont="1" applyFill="1" applyBorder="1" applyAlignment="1">
      <alignment horizontal="center" vertical="center"/>
    </xf>
    <xf numFmtId="0" fontId="89" fillId="94" borderId="224" xfId="32789" applyFont="1" applyFill="1" applyBorder="1" applyAlignment="1">
      <alignment horizontal="center" vertical="center"/>
    </xf>
    <xf numFmtId="0" fontId="1" fillId="94" borderId="491" xfId="32789" applyFont="1" applyFill="1" applyBorder="1" applyAlignment="1">
      <alignment horizontal="center" vertical="center"/>
    </xf>
    <xf numFmtId="0" fontId="1" fillId="94" borderId="492" xfId="32789" applyFont="1" applyFill="1" applyBorder="1" applyAlignment="1">
      <alignment horizontal="center" vertical="center"/>
    </xf>
    <xf numFmtId="0" fontId="1" fillId="94" borderId="493" xfId="32789" applyFont="1" applyFill="1" applyBorder="1" applyAlignment="1">
      <alignment horizontal="center" vertical="center"/>
    </xf>
    <xf numFmtId="0" fontId="1" fillId="94" borderId="501" xfId="32789" applyFont="1" applyFill="1" applyBorder="1" applyAlignment="1">
      <alignment horizontal="center" vertical="center"/>
    </xf>
    <xf numFmtId="0" fontId="1" fillId="94" borderId="477" xfId="32789" applyFont="1" applyFill="1" applyBorder="1" applyAlignment="1">
      <alignment horizontal="center" vertical="center"/>
    </xf>
    <xf numFmtId="0" fontId="1" fillId="94" borderId="392" xfId="32789" applyFont="1" applyFill="1" applyBorder="1" applyAlignment="1">
      <alignment horizontal="center" vertical="center"/>
    </xf>
    <xf numFmtId="0" fontId="1" fillId="0" borderId="500" xfId="32789" applyFont="1" applyBorder="1" applyAlignment="1">
      <alignment horizontal="center" vertical="center"/>
    </xf>
    <xf numFmtId="0" fontId="1" fillId="0" borderId="492" xfId="32789" applyFont="1" applyBorder="1" applyAlignment="1">
      <alignment horizontal="center" vertical="center"/>
    </xf>
    <xf numFmtId="0" fontId="1" fillId="0" borderId="494" xfId="32789" applyFont="1" applyBorder="1" applyAlignment="1">
      <alignment horizontal="center" vertical="center"/>
    </xf>
    <xf numFmtId="0" fontId="1" fillId="0" borderId="216" xfId="32789" applyFont="1" applyBorder="1" applyAlignment="1">
      <alignment horizontal="center" vertical="center"/>
    </xf>
    <xf numFmtId="0" fontId="1" fillId="0" borderId="0" xfId="32789" applyFont="1" applyBorder="1" applyAlignment="1">
      <alignment horizontal="center" vertical="center"/>
    </xf>
    <xf numFmtId="0" fontId="1" fillId="0" borderId="488" xfId="32789" applyFont="1" applyBorder="1" applyAlignment="1">
      <alignment horizontal="center" vertical="center"/>
    </xf>
    <xf numFmtId="0" fontId="1" fillId="0" borderId="228" xfId="32789" applyFont="1" applyBorder="1" applyAlignment="1">
      <alignment horizontal="center" vertical="center"/>
    </xf>
    <xf numFmtId="0" fontId="1" fillId="0" borderId="477" xfId="32789" applyFont="1" applyBorder="1" applyAlignment="1">
      <alignment horizontal="center" vertical="center"/>
    </xf>
    <xf numFmtId="0" fontId="1" fillId="0" borderId="502" xfId="32789" applyFont="1" applyBorder="1" applyAlignment="1">
      <alignment horizontal="center" vertical="center"/>
    </xf>
    <xf numFmtId="0" fontId="1" fillId="0" borderId="499" xfId="32789" applyFont="1" applyBorder="1" applyAlignment="1">
      <alignment horizontal="center" vertical="center"/>
    </xf>
    <xf numFmtId="0" fontId="1" fillId="0" borderId="204" xfId="32789" applyFont="1" applyBorder="1" applyAlignment="1">
      <alignment horizontal="center" vertical="center"/>
    </xf>
    <xf numFmtId="0" fontId="1" fillId="0" borderId="103" xfId="32789" applyFont="1" applyBorder="1" applyAlignment="1">
      <alignment horizontal="center" vertical="center"/>
    </xf>
    <xf numFmtId="0" fontId="1" fillId="0" borderId="142" xfId="32789" applyFont="1" applyBorder="1" applyAlignment="1">
      <alignment horizontal="center" vertical="center"/>
    </xf>
    <xf numFmtId="0" fontId="1" fillId="0" borderId="391" xfId="32789" applyFont="1" applyBorder="1" applyAlignment="1">
      <alignment horizontal="center" vertical="center"/>
    </xf>
    <xf numFmtId="0" fontId="1" fillId="0" borderId="102" xfId="32789" applyFont="1" applyBorder="1" applyAlignment="1">
      <alignment horizontal="center" vertical="center"/>
    </xf>
    <xf numFmtId="0" fontId="344" fillId="0" borderId="498" xfId="32789" applyFont="1" applyBorder="1" applyAlignment="1">
      <alignment horizontal="center" vertical="center"/>
    </xf>
    <xf numFmtId="0" fontId="344" fillId="0" borderId="492" xfId="32789" applyFont="1" applyBorder="1" applyAlignment="1">
      <alignment horizontal="center" vertical="center"/>
    </xf>
    <xf numFmtId="0" fontId="344" fillId="0" borderId="499" xfId="32789" applyFont="1" applyBorder="1" applyAlignment="1">
      <alignment horizontal="center" vertical="center"/>
    </xf>
    <xf numFmtId="0" fontId="344" fillId="0" borderId="487" xfId="32789" applyFont="1" applyBorder="1" applyAlignment="1">
      <alignment horizontal="center" vertical="center"/>
    </xf>
    <xf numFmtId="0" fontId="344" fillId="0" borderId="0" xfId="32789" applyFont="1" applyBorder="1" applyAlignment="1">
      <alignment horizontal="center" vertical="center"/>
    </xf>
    <xf numFmtId="0" fontId="344" fillId="0" borderId="103" xfId="32789" applyFont="1" applyBorder="1" applyAlignment="1">
      <alignment horizontal="center" vertical="center"/>
    </xf>
    <xf numFmtId="0" fontId="344" fillId="0" borderId="504" xfId="32789" applyFont="1" applyBorder="1" applyAlignment="1">
      <alignment horizontal="center" vertical="center"/>
    </xf>
    <xf numFmtId="0" fontId="344" fillId="0" borderId="477" xfId="32789" applyFont="1" applyBorder="1" applyAlignment="1">
      <alignment horizontal="center" vertical="center"/>
    </xf>
    <xf numFmtId="0" fontId="344" fillId="0" borderId="391" xfId="32789" applyFont="1" applyBorder="1" applyAlignment="1">
      <alignment horizontal="center" vertical="center"/>
    </xf>
    <xf numFmtId="0" fontId="1" fillId="95" borderId="499" xfId="32789" applyFont="1" applyFill="1" applyBorder="1" applyAlignment="1">
      <alignment horizontal="center" vertical="center"/>
    </xf>
    <xf numFmtId="0" fontId="1" fillId="95" borderId="224" xfId="32789" applyFont="1" applyFill="1" applyBorder="1" applyAlignment="1">
      <alignment horizontal="center" vertical="center"/>
    </xf>
    <xf numFmtId="0" fontId="1" fillId="95" borderId="103" xfId="32789" applyFont="1" applyFill="1" applyBorder="1" applyAlignment="1">
      <alignment horizontal="center" vertical="center"/>
    </xf>
    <xf numFmtId="0" fontId="1" fillId="95" borderId="391" xfId="32789" applyFont="1" applyFill="1" applyBorder="1" applyAlignment="1">
      <alignment horizontal="center" vertical="center"/>
    </xf>
    <xf numFmtId="2" fontId="1" fillId="0" borderId="500" xfId="32789" applyNumberFormat="1" applyFont="1" applyBorder="1" applyAlignment="1">
      <alignment horizontal="center" vertical="center"/>
    </xf>
    <xf numFmtId="2" fontId="1" fillId="0" borderId="492" xfId="32789" applyNumberFormat="1" applyFont="1" applyBorder="1" applyAlignment="1">
      <alignment horizontal="center" vertical="center"/>
    </xf>
    <xf numFmtId="2" fontId="1" fillId="0" borderId="499" xfId="32789" applyNumberFormat="1" applyFont="1" applyBorder="1" applyAlignment="1">
      <alignment horizontal="center" vertical="center"/>
    </xf>
    <xf numFmtId="2" fontId="1" fillId="0" borderId="216" xfId="32789" applyNumberFormat="1" applyFont="1" applyBorder="1" applyAlignment="1">
      <alignment horizontal="center" vertical="center"/>
    </xf>
    <xf numFmtId="2" fontId="1" fillId="0" borderId="0" xfId="32789" applyNumberFormat="1" applyFont="1" applyBorder="1" applyAlignment="1">
      <alignment horizontal="center" vertical="center"/>
    </xf>
    <xf numFmtId="2" fontId="1" fillId="0" borderId="103" xfId="32789" applyNumberFormat="1" applyFont="1" applyBorder="1" applyAlignment="1">
      <alignment horizontal="center" vertical="center"/>
    </xf>
    <xf numFmtId="2" fontId="1" fillId="0" borderId="228" xfId="32789" applyNumberFormat="1" applyFont="1" applyBorder="1" applyAlignment="1">
      <alignment horizontal="center" vertical="center"/>
    </xf>
    <xf numFmtId="2" fontId="1" fillId="0" borderId="477" xfId="32789" applyNumberFormat="1" applyFont="1" applyBorder="1" applyAlignment="1">
      <alignment horizontal="center" vertical="center"/>
    </xf>
    <xf numFmtId="2" fontId="1" fillId="0" borderId="391" xfId="32789" applyNumberFormat="1" applyFont="1" applyBorder="1" applyAlignment="1">
      <alignment horizontal="center" vertical="center"/>
    </xf>
    <xf numFmtId="185" fontId="89" fillId="0" borderId="509" xfId="32789" applyNumberFormat="1" applyFont="1" applyFill="1" applyBorder="1" applyAlignment="1">
      <alignment horizontal="center" vertical="center"/>
    </xf>
    <xf numFmtId="185" fontId="89" fillId="0" borderId="204" xfId="32789" applyNumberFormat="1" applyFont="1" applyFill="1" applyBorder="1" applyAlignment="1">
      <alignment horizontal="center" vertical="center"/>
    </xf>
    <xf numFmtId="185" fontId="89" fillId="0" borderId="241" xfId="32789" applyNumberFormat="1" applyFont="1" applyFill="1" applyBorder="1" applyAlignment="1">
      <alignment horizontal="center" vertical="center"/>
    </xf>
    <xf numFmtId="185" fontId="89" fillId="0" borderId="102" xfId="32789" applyNumberFormat="1" applyFont="1" applyFill="1" applyBorder="1" applyAlignment="1">
      <alignment horizontal="center" vertical="center"/>
    </xf>
    <xf numFmtId="2" fontId="302" fillId="0" borderId="206" xfId="32789" applyNumberFormat="1" applyFont="1" applyFill="1" applyBorder="1" applyAlignment="1">
      <alignment horizontal="center" vertical="center"/>
    </xf>
    <xf numFmtId="0" fontId="89" fillId="94" borderId="492" xfId="32789" applyFont="1" applyFill="1" applyBorder="1" applyAlignment="1">
      <alignment horizontal="center" vertical="center"/>
    </xf>
    <xf numFmtId="0" fontId="89" fillId="94" borderId="494" xfId="32789" applyFont="1" applyFill="1" applyBorder="1" applyAlignment="1">
      <alignment horizontal="center" vertical="center"/>
    </xf>
    <xf numFmtId="0" fontId="89" fillId="94" borderId="477" xfId="32789" applyFont="1" applyFill="1" applyBorder="1" applyAlignment="1">
      <alignment horizontal="center" vertical="center"/>
    </xf>
    <xf numFmtId="0" fontId="89" fillId="94" borderId="502" xfId="32789" applyFont="1" applyFill="1" applyBorder="1" applyAlignment="1">
      <alignment horizontal="center" vertical="center"/>
    </xf>
    <xf numFmtId="0" fontId="89" fillId="94" borderId="495" xfId="32789" applyFont="1" applyFill="1" applyBorder="1" applyAlignment="1">
      <alignment horizontal="center" vertical="center"/>
    </xf>
    <xf numFmtId="0" fontId="89" fillId="94" borderId="489" xfId="32789" applyFont="1" applyFill="1" applyBorder="1" applyAlignment="1">
      <alignment horizontal="center" vertical="center"/>
    </xf>
    <xf numFmtId="0" fontId="89" fillId="94" borderId="505" xfId="32789" applyFont="1" applyFill="1" applyBorder="1" applyAlignment="1">
      <alignment horizontal="center" vertical="center"/>
    </xf>
    <xf numFmtId="0" fontId="89" fillId="94" borderId="204" xfId="32789" applyFont="1" applyFill="1" applyBorder="1" applyAlignment="1">
      <alignment horizontal="center" vertical="center"/>
    </xf>
    <xf numFmtId="0" fontId="89" fillId="94" borderId="506" xfId="32789" applyFont="1" applyFill="1" applyBorder="1" applyAlignment="1">
      <alignment horizontal="center" vertical="center"/>
    </xf>
    <xf numFmtId="0" fontId="89" fillId="94" borderId="142" xfId="32789" applyFont="1" applyFill="1" applyBorder="1" applyAlignment="1">
      <alignment horizontal="center" vertical="center"/>
    </xf>
    <xf numFmtId="0" fontId="89" fillId="94" borderId="508" xfId="32789" applyFont="1" applyFill="1" applyBorder="1" applyAlignment="1">
      <alignment horizontal="center" vertical="center"/>
    </xf>
    <xf numFmtId="0" fontId="89" fillId="94" borderId="102" xfId="32789" applyFont="1" applyFill="1" applyBorder="1" applyAlignment="1">
      <alignment horizontal="center" vertical="center"/>
    </xf>
    <xf numFmtId="0" fontId="89" fillId="94" borderId="496" xfId="32789" applyFont="1" applyFill="1" applyBorder="1" applyAlignment="1">
      <alignment horizontal="center" vertical="center" wrapText="1"/>
    </xf>
    <xf numFmtId="0" fontId="89" fillId="94" borderId="497" xfId="32789" applyFont="1" applyFill="1" applyBorder="1" applyAlignment="1">
      <alignment horizontal="center" vertical="center" wrapText="1"/>
    </xf>
    <xf numFmtId="0" fontId="89" fillId="94" borderId="489" xfId="32789" applyFont="1" applyFill="1" applyBorder="1" applyAlignment="1">
      <alignment horizontal="center" vertical="center" wrapText="1"/>
    </xf>
    <xf numFmtId="0" fontId="89" fillId="94" borderId="490" xfId="32789" applyFont="1" applyFill="1" applyBorder="1" applyAlignment="1">
      <alignment horizontal="center" vertical="center" wrapText="1"/>
    </xf>
    <xf numFmtId="0" fontId="89" fillId="94" borderId="503" xfId="32789" applyFont="1" applyFill="1" applyBorder="1" applyAlignment="1">
      <alignment horizontal="center" vertical="center" wrapText="1"/>
    </xf>
    <xf numFmtId="0" fontId="89" fillId="94" borderId="507" xfId="32789" applyFont="1" applyFill="1" applyBorder="1" applyAlignment="1">
      <alignment horizontal="center" vertical="center" wrapText="1"/>
    </xf>
    <xf numFmtId="0" fontId="89" fillId="94" borderId="488" xfId="32789" applyFont="1" applyFill="1" applyBorder="1" applyAlignment="1">
      <alignment horizontal="center" vertical="center"/>
    </xf>
    <xf numFmtId="0" fontId="89" fillId="94" borderId="498" xfId="32789" applyFont="1" applyFill="1" applyBorder="1" applyAlignment="1">
      <alignment horizontal="center" vertical="center"/>
    </xf>
    <xf numFmtId="0" fontId="89" fillId="94" borderId="499" xfId="32789" applyFont="1" applyFill="1" applyBorder="1" applyAlignment="1">
      <alignment horizontal="center" vertical="center"/>
    </xf>
    <xf numFmtId="0" fontId="89" fillId="94" borderId="103" xfId="32789" applyFont="1" applyFill="1" applyBorder="1" applyAlignment="1">
      <alignment horizontal="center" vertical="center"/>
    </xf>
    <xf numFmtId="0" fontId="89" fillId="94" borderId="504" xfId="32789" applyFont="1" applyFill="1" applyBorder="1" applyAlignment="1">
      <alignment horizontal="center" vertical="center"/>
    </xf>
    <xf numFmtId="0" fontId="89" fillId="94" borderId="391" xfId="32789" applyFont="1" applyFill="1" applyBorder="1" applyAlignment="1">
      <alignment horizontal="center" vertical="center"/>
    </xf>
    <xf numFmtId="0" fontId="89" fillId="94" borderId="500" xfId="32789" applyFont="1" applyFill="1" applyBorder="1" applyAlignment="1">
      <alignment horizontal="center" vertical="center"/>
    </xf>
    <xf numFmtId="0" fontId="89" fillId="94" borderId="216" xfId="32789" applyFont="1" applyFill="1" applyBorder="1" applyAlignment="1">
      <alignment horizontal="center" vertical="center"/>
    </xf>
    <xf numFmtId="0" fontId="89" fillId="94" borderId="228" xfId="32789" applyFont="1" applyFill="1" applyBorder="1" applyAlignment="1">
      <alignment horizontal="center" vertical="center"/>
    </xf>
    <xf numFmtId="0" fontId="89" fillId="94" borderId="491" xfId="32789" applyFont="1" applyFill="1" applyBorder="1" applyAlignment="1">
      <alignment horizontal="center" vertical="center" wrapText="1"/>
    </xf>
    <xf numFmtId="0" fontId="89" fillId="94" borderId="492" xfId="32789" applyFont="1" applyFill="1" applyBorder="1" applyAlignment="1">
      <alignment horizontal="center" vertical="center" wrapText="1"/>
    </xf>
    <xf numFmtId="0" fontId="89" fillId="94" borderId="499" xfId="32789" applyFont="1" applyFill="1" applyBorder="1" applyAlignment="1">
      <alignment horizontal="center" vertical="center" wrapText="1"/>
    </xf>
    <xf numFmtId="0" fontId="89" fillId="94" borderId="224" xfId="32789" applyFont="1" applyFill="1" applyBorder="1" applyAlignment="1">
      <alignment horizontal="center" vertical="center" wrapText="1"/>
    </xf>
    <xf numFmtId="0" fontId="89" fillId="94" borderId="0" xfId="32789" applyFont="1" applyFill="1" applyBorder="1" applyAlignment="1">
      <alignment horizontal="center" vertical="center" wrapText="1"/>
    </xf>
    <xf numFmtId="0" fontId="89" fillId="94" borderId="103" xfId="32789" applyFont="1" applyFill="1" applyBorder="1" applyAlignment="1">
      <alignment horizontal="center" vertical="center" wrapText="1"/>
    </xf>
    <xf numFmtId="0" fontId="89" fillId="94" borderId="501" xfId="32789" applyFont="1" applyFill="1" applyBorder="1" applyAlignment="1">
      <alignment horizontal="center" vertical="center" wrapText="1"/>
    </xf>
    <xf numFmtId="0" fontId="89" fillId="94" borderId="477" xfId="32789" applyFont="1" applyFill="1" applyBorder="1" applyAlignment="1">
      <alignment horizontal="center" vertical="center" wrapText="1"/>
    </xf>
    <xf numFmtId="0" fontId="89" fillId="94" borderId="391" xfId="32789" applyFont="1" applyFill="1" applyBorder="1" applyAlignment="1">
      <alignment horizontal="center" vertical="center" wrapText="1"/>
    </xf>
    <xf numFmtId="0" fontId="89" fillId="94" borderId="500" xfId="32789" applyFont="1" applyFill="1" applyBorder="1" applyAlignment="1">
      <alignment horizontal="center" vertical="center" wrapText="1"/>
    </xf>
    <xf numFmtId="0" fontId="89" fillId="94" borderId="216" xfId="32789" applyFont="1" applyFill="1" applyBorder="1" applyAlignment="1">
      <alignment horizontal="center" vertical="center" wrapText="1"/>
    </xf>
    <xf numFmtId="0" fontId="89" fillId="94" borderId="228" xfId="32789" applyFont="1" applyFill="1" applyBorder="1" applyAlignment="1">
      <alignment horizontal="center" vertical="center" wrapText="1"/>
    </xf>
    <xf numFmtId="0" fontId="89" fillId="94" borderId="493" xfId="32789" applyFont="1" applyFill="1" applyBorder="1" applyAlignment="1">
      <alignment horizontal="center" vertical="center" wrapText="1"/>
    </xf>
    <xf numFmtId="0" fontId="89" fillId="94" borderId="225" xfId="32789" applyFont="1" applyFill="1" applyBorder="1" applyAlignment="1">
      <alignment horizontal="center" vertical="center" wrapText="1"/>
    </xf>
    <xf numFmtId="0" fontId="89" fillId="94" borderId="392" xfId="32789" applyFont="1" applyFill="1" applyBorder="1" applyAlignment="1">
      <alignment horizontal="center" vertical="center" wrapText="1"/>
    </xf>
    <xf numFmtId="0" fontId="1" fillId="94" borderId="496" xfId="32789" applyFont="1" applyFill="1" applyBorder="1" applyAlignment="1">
      <alignment horizontal="center" vertical="center"/>
    </xf>
    <xf numFmtId="0" fontId="1" fillId="94" borderId="503" xfId="32789" applyFont="1" applyFill="1" applyBorder="1" applyAlignment="1">
      <alignment horizontal="center" vertical="center"/>
    </xf>
    <xf numFmtId="0" fontId="89" fillId="94" borderId="494" xfId="32789" applyFont="1" applyFill="1" applyBorder="1" applyAlignment="1">
      <alignment horizontal="center" vertical="center" wrapText="1"/>
    </xf>
    <xf numFmtId="0" fontId="89" fillId="94" borderId="488" xfId="32789" applyFont="1" applyFill="1" applyBorder="1" applyAlignment="1">
      <alignment horizontal="center" vertical="center" wrapText="1"/>
    </xf>
    <xf numFmtId="0" fontId="89" fillId="94" borderId="502" xfId="32789" applyFont="1" applyFill="1" applyBorder="1" applyAlignment="1">
      <alignment horizontal="center" vertical="center" wrapText="1"/>
    </xf>
    <xf numFmtId="0" fontId="337" fillId="0" borderId="479" xfId="32789" applyFont="1" applyBorder="1" applyAlignment="1">
      <alignment horizontal="left"/>
    </xf>
    <xf numFmtId="0" fontId="338" fillId="0" borderId="479" xfId="32789" applyFont="1" applyFill="1" applyBorder="1" applyAlignment="1">
      <alignment horizontal="center" vertical="center" wrapText="1"/>
    </xf>
    <xf numFmtId="0" fontId="338" fillId="0" borderId="479" xfId="32789" applyFont="1" applyFill="1" applyBorder="1" applyAlignment="1">
      <alignment horizontal="center" vertical="center"/>
    </xf>
    <xf numFmtId="0" fontId="357" fillId="0" borderId="479" xfId="32789" applyFont="1" applyFill="1" applyBorder="1" applyAlignment="1">
      <alignment vertical="center"/>
    </xf>
    <xf numFmtId="0" fontId="1" fillId="0" borderId="479" xfId="32789" applyBorder="1" applyAlignment="1">
      <alignment vertical="center"/>
    </xf>
    <xf numFmtId="0" fontId="342" fillId="94" borderId="483" xfId="32789" applyFont="1" applyFill="1" applyBorder="1" applyAlignment="1">
      <alignment horizontal="center" vertical="center"/>
    </xf>
    <xf numFmtId="0" fontId="343" fillId="94" borderId="482" xfId="32789" applyFont="1" applyFill="1" applyBorder="1" applyAlignment="1">
      <alignment horizontal="center" vertical="center"/>
    </xf>
    <xf numFmtId="0" fontId="343" fillId="94" borderId="224" xfId="32789" applyFont="1" applyFill="1" applyBorder="1" applyAlignment="1">
      <alignment horizontal="center" vertical="center"/>
    </xf>
    <xf numFmtId="0" fontId="343" fillId="94" borderId="225" xfId="32789" applyFont="1" applyFill="1" applyBorder="1" applyAlignment="1">
      <alignment horizontal="center" vertical="center"/>
    </xf>
    <xf numFmtId="0" fontId="343" fillId="94" borderId="485" xfId="32789" applyFont="1" applyFill="1" applyBorder="1" applyAlignment="1">
      <alignment horizontal="center" vertical="center"/>
    </xf>
    <xf numFmtId="0" fontId="343" fillId="94" borderId="489" xfId="32789" applyFont="1" applyFill="1" applyBorder="1" applyAlignment="1">
      <alignment horizontal="center" vertical="center"/>
    </xf>
    <xf numFmtId="0" fontId="343" fillId="94" borderId="485" xfId="32789" applyFont="1" applyFill="1" applyBorder="1" applyAlignment="1">
      <alignment horizontal="center" vertical="center" shrinkToFit="1"/>
    </xf>
    <xf numFmtId="0" fontId="343" fillId="94" borderId="486" xfId="32789" applyFont="1" applyFill="1" applyBorder="1" applyAlignment="1">
      <alignment horizontal="center" vertical="center" shrinkToFit="1"/>
    </xf>
    <xf numFmtId="0" fontId="343" fillId="94" borderId="489" xfId="32789" applyFont="1" applyFill="1" applyBorder="1" applyAlignment="1">
      <alignment horizontal="center" vertical="center" shrinkToFit="1"/>
    </xf>
    <xf numFmtId="0" fontId="343" fillId="94" borderId="490" xfId="32789" applyFont="1" applyFill="1" applyBorder="1" applyAlignment="1">
      <alignment horizontal="center" vertical="center" shrinkToFit="1"/>
    </xf>
    <xf numFmtId="0" fontId="69" fillId="0" borderId="286" xfId="369" applyFont="1" applyFill="1" applyBorder="1" applyAlignment="1">
      <alignment horizontal="center" vertical="center" shrinkToFit="1"/>
    </xf>
    <xf numFmtId="0" fontId="69" fillId="0" borderId="287" xfId="369" applyFont="1" applyFill="1" applyBorder="1" applyAlignment="1">
      <alignment horizontal="center" vertical="center" shrinkToFit="1"/>
    </xf>
    <xf numFmtId="0" fontId="69" fillId="0" borderId="326" xfId="369" applyFont="1" applyBorder="1" applyAlignment="1">
      <alignment horizontal="center" vertical="center" wrapText="1"/>
    </xf>
    <xf numFmtId="190" fontId="69" fillId="0" borderId="90" xfId="95" applyNumberFormat="1" applyFont="1" applyFill="1" applyBorder="1" applyAlignment="1" applyProtection="1">
      <alignment horizontal="center" vertical="center"/>
    </xf>
    <xf numFmtId="190" fontId="69" fillId="0" borderId="139" xfId="95" applyNumberFormat="1" applyFont="1" applyFill="1" applyBorder="1" applyAlignment="1" applyProtection="1">
      <alignment horizontal="center" vertical="center"/>
    </xf>
    <xf numFmtId="190" fontId="69" fillId="0" borderId="91" xfId="95" applyNumberFormat="1" applyFont="1" applyFill="1" applyBorder="1" applyAlignment="1" applyProtection="1">
      <alignment horizontal="center" vertical="center"/>
    </xf>
    <xf numFmtId="0" fontId="70" fillId="0" borderId="5" xfId="369" applyFont="1" applyFill="1" applyBorder="1" applyAlignment="1">
      <alignment horizontal="center" vertical="center"/>
    </xf>
    <xf numFmtId="49" fontId="70" fillId="0" borderId="5" xfId="407" applyNumberFormat="1" applyFont="1" applyFill="1" applyBorder="1" applyAlignment="1">
      <alignment horizontal="center" vertical="center"/>
    </xf>
    <xf numFmtId="49" fontId="70" fillId="0" borderId="5" xfId="407" applyNumberFormat="1" applyFont="1" applyFill="1" applyBorder="1" applyAlignment="1">
      <alignment horizontal="center" vertical="center" wrapText="1"/>
    </xf>
    <xf numFmtId="0" fontId="70" fillId="0" borderId="56" xfId="407" applyFont="1" applyFill="1" applyBorder="1" applyAlignment="1">
      <alignment horizontal="center" vertical="center" wrapText="1"/>
    </xf>
    <xf numFmtId="0" fontId="70" fillId="0" borderId="3" xfId="407" applyFont="1" applyFill="1" applyBorder="1" applyAlignment="1">
      <alignment horizontal="center" vertical="center" wrapText="1"/>
    </xf>
    <xf numFmtId="0" fontId="70" fillId="0" borderId="299" xfId="407" applyFont="1" applyFill="1" applyBorder="1" applyAlignment="1">
      <alignment horizontal="center" vertical="center" wrapText="1"/>
    </xf>
    <xf numFmtId="189" fontId="69" fillId="0" borderId="284" xfId="95" applyFont="1" applyFill="1" applyBorder="1" applyAlignment="1" applyProtection="1">
      <alignment horizontal="center" vertical="center"/>
    </xf>
    <xf numFmtId="0" fontId="69" fillId="0" borderId="287" xfId="407" applyFont="1" applyFill="1" applyBorder="1" applyAlignment="1">
      <alignment horizontal="left" vertical="center"/>
    </xf>
    <xf numFmtId="0" fontId="69" fillId="0" borderId="284" xfId="407" applyFont="1" applyFill="1" applyBorder="1" applyAlignment="1">
      <alignment horizontal="left" vertical="center"/>
    </xf>
    <xf numFmtId="190" fontId="69" fillId="0" borderId="284" xfId="95" applyNumberFormat="1" applyFont="1" applyFill="1" applyBorder="1" applyAlignment="1" applyProtection="1">
      <alignment horizontal="left" vertical="center"/>
    </xf>
    <xf numFmtId="0" fontId="70" fillId="0" borderId="5" xfId="369" applyFont="1" applyBorder="1" applyAlignment="1">
      <alignment horizontal="center" vertical="center"/>
    </xf>
    <xf numFmtId="0" fontId="70" fillId="0" borderId="59" xfId="369" applyFont="1" applyBorder="1" applyAlignment="1">
      <alignment horizontal="center" vertical="center" wrapText="1"/>
    </xf>
    <xf numFmtId="0" fontId="70" fillId="0" borderId="142" xfId="369" applyFont="1" applyBorder="1" applyAlignment="1">
      <alignment horizontal="center" vertical="center" wrapText="1"/>
    </xf>
    <xf numFmtId="0" fontId="70" fillId="0" borderId="102" xfId="369" applyFont="1" applyBorder="1" applyAlignment="1">
      <alignment horizontal="center" vertical="center" wrapText="1"/>
    </xf>
    <xf numFmtId="0" fontId="65" fillId="0" borderId="59" xfId="379" applyFont="1" applyBorder="1" applyAlignment="1">
      <alignment horizontal="center" vertical="center"/>
    </xf>
    <xf numFmtId="190" fontId="69" fillId="44" borderId="138" xfId="369" applyNumberFormat="1" applyFont="1" applyFill="1" applyBorder="1" applyAlignment="1">
      <alignment horizontal="left" vertical="center"/>
    </xf>
    <xf numFmtId="190" fontId="69" fillId="44" borderId="181" xfId="369" applyNumberFormat="1" applyFont="1" applyFill="1" applyBorder="1" applyAlignment="1">
      <alignment horizontal="left" vertical="center"/>
    </xf>
    <xf numFmtId="0" fontId="64" fillId="0" borderId="329" xfId="379" applyFont="1" applyBorder="1" applyAlignment="1">
      <alignment horizontal="center" vertical="center"/>
    </xf>
    <xf numFmtId="0" fontId="64" fillId="0" borderId="330" xfId="379" applyFont="1" applyBorder="1" applyAlignment="1">
      <alignment horizontal="center" vertical="center"/>
    </xf>
    <xf numFmtId="0" fontId="64" fillId="0" borderId="331" xfId="379" applyFont="1" applyBorder="1" applyAlignment="1">
      <alignment horizontal="center" vertical="center"/>
    </xf>
    <xf numFmtId="0" fontId="69" fillId="0" borderId="305" xfId="379" applyFont="1" applyBorder="1" applyAlignment="1">
      <alignment horizontal="center" vertical="center"/>
    </xf>
    <xf numFmtId="0" fontId="69" fillId="0" borderId="261" xfId="379" applyFont="1" applyBorder="1" applyAlignment="1">
      <alignment horizontal="center" vertical="center"/>
    </xf>
    <xf numFmtId="184" fontId="7" fillId="0" borderId="71" xfId="0" applyNumberFormat="1" applyFont="1" applyFill="1" applyBorder="1" applyAlignment="1">
      <alignment horizontal="center" vertical="center"/>
    </xf>
    <xf numFmtId="0" fontId="69" fillId="0" borderId="306" xfId="379" applyFont="1" applyBorder="1" applyAlignment="1">
      <alignment horizontal="center" vertical="center"/>
    </xf>
    <xf numFmtId="0" fontId="69" fillId="0" borderId="262" xfId="379" applyFont="1" applyBorder="1" applyAlignment="1">
      <alignment horizontal="center" vertical="center"/>
    </xf>
    <xf numFmtId="0" fontId="69" fillId="0" borderId="179" xfId="379" applyFont="1" applyBorder="1" applyAlignment="1">
      <alignment horizontal="center" vertical="center"/>
    </xf>
    <xf numFmtId="190" fontId="69" fillId="0" borderId="263" xfId="291" applyNumberFormat="1" applyFont="1" applyFill="1" applyBorder="1" applyAlignment="1" applyProtection="1">
      <alignment horizontal="center" vertical="center"/>
    </xf>
    <xf numFmtId="0" fontId="69" fillId="0" borderId="263" xfId="379" applyFont="1" applyBorder="1" applyAlignment="1">
      <alignment horizontal="center" vertical="center" wrapText="1"/>
    </xf>
    <xf numFmtId="189" fontId="69" fillId="0" borderId="264" xfId="291" applyFont="1" applyFill="1" applyBorder="1" applyAlignment="1" applyProtection="1">
      <alignment horizontal="center" vertical="center"/>
    </xf>
    <xf numFmtId="190" fontId="72" fillId="0" borderId="78" xfId="291" applyNumberFormat="1" applyFont="1" applyFill="1" applyBorder="1" applyAlignment="1" applyProtection="1">
      <alignment horizontal="center" vertical="center"/>
    </xf>
    <xf numFmtId="0" fontId="69" fillId="0" borderId="326" xfId="407" applyFont="1" applyFill="1" applyBorder="1" applyAlignment="1">
      <alignment horizontal="center" vertical="center" wrapText="1"/>
    </xf>
    <xf numFmtId="181" fontId="6" fillId="0" borderId="59" xfId="32786" applyNumberFormat="1" applyFont="1" applyBorder="1" applyAlignment="1">
      <alignment horizontal="center" vertical="center"/>
    </xf>
    <xf numFmtId="181" fontId="6" fillId="0" borderId="142" xfId="32786" applyNumberFormat="1" applyFont="1" applyBorder="1" applyAlignment="1">
      <alignment horizontal="center" vertical="center"/>
    </xf>
    <xf numFmtId="0" fontId="6" fillId="0" borderId="56" xfId="32786" applyFont="1" applyBorder="1" applyAlignment="1">
      <alignment horizontal="center" vertical="center"/>
    </xf>
    <xf numFmtId="0" fontId="6" fillId="0" borderId="57" xfId="32786" applyFont="1" applyBorder="1" applyAlignment="1">
      <alignment horizontal="center" vertical="center"/>
    </xf>
    <xf numFmtId="0" fontId="6" fillId="0" borderId="216" xfId="32786" applyFont="1" applyBorder="1" applyAlignment="1">
      <alignment horizontal="center" vertical="center"/>
    </xf>
    <xf numFmtId="0" fontId="6" fillId="0" borderId="103" xfId="32786" applyFont="1" applyBorder="1" applyAlignment="1">
      <alignment horizontal="center" vertical="center"/>
    </xf>
    <xf numFmtId="181" fontId="6" fillId="0" borderId="217" xfId="32786" applyNumberFormat="1" applyFont="1" applyBorder="1" applyAlignment="1">
      <alignment horizontal="center" vertical="center"/>
    </xf>
    <xf numFmtId="181" fontId="6" fillId="0" borderId="132" xfId="32786" applyNumberFormat="1" applyFont="1" applyBorder="1" applyAlignment="1">
      <alignment horizontal="center" vertical="center"/>
    </xf>
    <xf numFmtId="1" fontId="6" fillId="0" borderId="229" xfId="32786" applyNumberFormat="1" applyFont="1" applyBorder="1" applyAlignment="1">
      <alignment horizontal="center" vertical="center"/>
    </xf>
    <xf numFmtId="1" fontId="6" fillId="0" borderId="230" xfId="32786" applyNumberFormat="1" applyFont="1" applyBorder="1" applyAlignment="1">
      <alignment horizontal="center" vertical="center"/>
    </xf>
    <xf numFmtId="181" fontId="6" fillId="0" borderId="1" xfId="32786" applyNumberFormat="1" applyFont="1" applyBorder="1" applyAlignment="1">
      <alignment horizontal="center" vertical="center"/>
    </xf>
    <xf numFmtId="181" fontId="6" fillId="0" borderId="60" xfId="32786" applyNumberFormat="1" applyFont="1" applyBorder="1" applyAlignment="1">
      <alignment horizontal="center" vertical="center"/>
    </xf>
    <xf numFmtId="181" fontId="6" fillId="0" borderId="62" xfId="32786" applyNumberFormat="1" applyFont="1" applyBorder="1" applyAlignment="1">
      <alignment horizontal="center" vertical="center"/>
    </xf>
    <xf numFmtId="181" fontId="6" fillId="0" borderId="216" xfId="32786" applyNumberFormat="1" applyFont="1" applyBorder="1" applyAlignment="1">
      <alignment horizontal="center" vertical="center"/>
    </xf>
    <xf numFmtId="181" fontId="6" fillId="0" borderId="103" xfId="32786" applyNumberFormat="1" applyFont="1" applyBorder="1" applyAlignment="1">
      <alignment horizontal="center" vertical="center"/>
    </xf>
    <xf numFmtId="0" fontId="277" fillId="0" borderId="5" xfId="32786" applyFont="1" applyBorder="1" applyAlignment="1">
      <alignment horizontal="left" vertical="center"/>
    </xf>
    <xf numFmtId="0" fontId="6" fillId="0" borderId="0" xfId="32786" applyFont="1" applyAlignment="1">
      <alignment horizontal="center" vertical="center" wrapText="1"/>
    </xf>
    <xf numFmtId="0" fontId="6" fillId="0" borderId="277" xfId="32786" applyFont="1" applyBorder="1" applyAlignment="1">
      <alignment horizontal="center" vertical="center"/>
    </xf>
    <xf numFmtId="0" fontId="6" fillId="0" borderId="0" xfId="32786" applyFont="1" applyBorder="1" applyAlignment="1">
      <alignment horizontal="center" vertical="center"/>
    </xf>
    <xf numFmtId="0" fontId="6" fillId="0" borderId="59" xfId="32786" applyFont="1" applyBorder="1" applyAlignment="1">
      <alignment horizontal="center" vertical="center"/>
    </xf>
    <xf numFmtId="0" fontId="6" fillId="0" borderId="142" xfId="32786" applyFont="1" applyBorder="1" applyAlignment="1">
      <alignment horizontal="center" vertical="center"/>
    </xf>
    <xf numFmtId="181" fontId="6" fillId="0" borderId="189" xfId="32786" applyNumberFormat="1" applyFont="1" applyBorder="1" applyAlignment="1">
      <alignment horizontal="center" vertical="center"/>
    </xf>
    <xf numFmtId="181" fontId="6" fillId="0" borderId="188" xfId="32786" applyNumberFormat="1" applyFont="1" applyBorder="1" applyAlignment="1">
      <alignment horizontal="center" vertical="center"/>
    </xf>
    <xf numFmtId="0" fontId="6" fillId="0" borderId="60" xfId="32786" applyFont="1" applyBorder="1" applyAlignment="1">
      <alignment horizontal="center" vertical="center"/>
    </xf>
    <xf numFmtId="0" fontId="6" fillId="0" borderId="62" xfId="32786" applyFont="1" applyBorder="1" applyAlignment="1">
      <alignment horizontal="center" vertical="center"/>
    </xf>
    <xf numFmtId="0" fontId="252" fillId="0" borderId="273" xfId="32786" applyFont="1" applyFill="1" applyBorder="1" applyAlignment="1">
      <alignment horizontal="center" vertical="center"/>
    </xf>
    <xf numFmtId="0" fontId="252" fillId="0" borderId="67" xfId="32786" applyFont="1" applyFill="1" applyBorder="1" applyAlignment="1">
      <alignment horizontal="center" vertical="center"/>
    </xf>
    <xf numFmtId="0" fontId="274" fillId="0" borderId="0" xfId="32786" applyFont="1" applyBorder="1" applyAlignment="1">
      <alignment horizontal="center" vertical="center"/>
    </xf>
    <xf numFmtId="0" fontId="105" fillId="0" borderId="283" xfId="32786" applyFont="1" applyBorder="1" applyAlignment="1">
      <alignment horizontal="center" vertical="center"/>
    </xf>
    <xf numFmtId="0" fontId="105" fillId="0" borderId="292" xfId="32786" applyFont="1" applyBorder="1" applyAlignment="1">
      <alignment horizontal="center" vertical="center"/>
    </xf>
    <xf numFmtId="0" fontId="258" fillId="0" borderId="134" xfId="0" applyFont="1" applyFill="1" applyBorder="1" applyAlignment="1">
      <alignment horizontal="left" vertical="center"/>
    </xf>
    <xf numFmtId="0" fontId="258" fillId="0" borderId="135" xfId="0" applyFont="1" applyFill="1" applyBorder="1" applyAlignment="1">
      <alignment horizontal="left" vertical="center"/>
    </xf>
    <xf numFmtId="0" fontId="261" fillId="0" borderId="222" xfId="32786" applyFont="1" applyFill="1" applyBorder="1" applyAlignment="1">
      <alignment horizontal="center" vertical="center"/>
    </xf>
    <xf numFmtId="0" fontId="261" fillId="0" borderId="69" xfId="32786" applyFont="1" applyFill="1" applyBorder="1" applyAlignment="1">
      <alignment horizontal="center" vertical="center"/>
    </xf>
    <xf numFmtId="0" fontId="261" fillId="0" borderId="223" xfId="32786" applyFont="1" applyFill="1" applyBorder="1" applyAlignment="1">
      <alignment horizontal="center" vertical="center"/>
    </xf>
    <xf numFmtId="0" fontId="261" fillId="0" borderId="226" xfId="32786" applyFont="1" applyFill="1" applyBorder="1" applyAlignment="1">
      <alignment horizontal="center" vertical="center"/>
    </xf>
    <xf numFmtId="0" fontId="261" fillId="0" borderId="221" xfId="32786" applyFont="1" applyFill="1" applyBorder="1" applyAlignment="1">
      <alignment horizontal="center" vertical="center"/>
    </xf>
    <xf numFmtId="0" fontId="261" fillId="0" borderId="227" xfId="32786" applyFont="1" applyFill="1" applyBorder="1" applyAlignment="1">
      <alignment horizontal="center" vertical="center"/>
    </xf>
    <xf numFmtId="0" fontId="45" fillId="0" borderId="156" xfId="32786" applyFont="1" applyFill="1" applyBorder="1" applyAlignment="1">
      <alignment horizontal="right" vertical="center" indent="1"/>
    </xf>
    <xf numFmtId="0" fontId="252" fillId="0" borderId="5" xfId="32786" applyFont="1" applyFill="1" applyBorder="1" applyAlignment="1" applyProtection="1">
      <alignment horizontal="center" vertical="center"/>
    </xf>
    <xf numFmtId="248" fontId="252" fillId="0" borderId="5" xfId="289" applyNumberFormat="1" applyFont="1" applyFill="1" applyBorder="1" applyAlignment="1">
      <alignment horizontal="center" vertical="center"/>
    </xf>
    <xf numFmtId="0" fontId="252" fillId="0" borderId="5" xfId="32786" applyFont="1" applyFill="1" applyBorder="1" applyAlignment="1">
      <alignment horizontal="center" vertical="center"/>
    </xf>
    <xf numFmtId="0" fontId="252" fillId="0" borderId="58" xfId="32786" applyFont="1" applyFill="1" applyBorder="1" applyAlignment="1">
      <alignment horizontal="center" vertical="center"/>
    </xf>
    <xf numFmtId="0" fontId="252" fillId="0" borderId="228" xfId="32786" applyFont="1" applyFill="1" applyBorder="1" applyAlignment="1">
      <alignment horizontal="center" vertical="center"/>
    </xf>
    <xf numFmtId="0" fontId="252" fillId="0" borderId="392" xfId="32786" applyFont="1" applyFill="1" applyBorder="1" applyAlignment="1">
      <alignment horizontal="center" vertical="center"/>
    </xf>
    <xf numFmtId="0" fontId="0" fillId="0" borderId="5" xfId="384" applyFont="1" applyBorder="1" applyAlignment="1">
      <alignment horizontal="center" vertical="center"/>
    </xf>
    <xf numFmtId="248" fontId="45" fillId="0" borderId="0" xfId="289" applyNumberFormat="1" applyFont="1" applyBorder="1" applyAlignment="1">
      <alignment horizontal="center" vertical="center"/>
    </xf>
    <xf numFmtId="41" fontId="45" fillId="0" borderId="5" xfId="289" applyFont="1" applyFill="1" applyBorder="1" applyAlignment="1">
      <alignment horizontal="center"/>
    </xf>
    <xf numFmtId="9" fontId="45" fillId="0" borderId="5" xfId="289" applyNumberFormat="1" applyFont="1" applyFill="1" applyBorder="1" applyAlignment="1">
      <alignment horizontal="center" vertical="center"/>
    </xf>
    <xf numFmtId="0" fontId="252" fillId="0" borderId="231" xfId="32786" applyFont="1" applyBorder="1" applyAlignment="1">
      <alignment horizontal="center" vertical="center" wrapText="1"/>
    </xf>
    <xf numFmtId="0" fontId="252" fillId="0" borderId="259" xfId="32786" applyFont="1" applyBorder="1" applyAlignment="1">
      <alignment horizontal="center" vertical="center" wrapText="1"/>
    </xf>
    <xf numFmtId="0" fontId="252" fillId="0" borderId="241" xfId="32786" applyFont="1" applyBorder="1" applyAlignment="1">
      <alignment horizontal="center" vertical="center" wrapText="1"/>
    </xf>
    <xf numFmtId="0" fontId="45" fillId="0" borderId="133" xfId="32786" applyFont="1" applyBorder="1" applyAlignment="1">
      <alignment horizontal="center" vertical="center" wrapText="1"/>
    </xf>
    <xf numFmtId="0" fontId="45" fillId="0" borderId="154" xfId="32786" applyFont="1" applyBorder="1" applyAlignment="1">
      <alignment horizontal="center" vertical="center" wrapText="1"/>
    </xf>
    <xf numFmtId="0" fontId="45" fillId="0" borderId="136" xfId="32786" applyFont="1" applyBorder="1" applyAlignment="1">
      <alignment horizontal="center" vertical="center" wrapText="1"/>
    </xf>
    <xf numFmtId="9" fontId="45" fillId="17" borderId="5" xfId="253" applyNumberFormat="1" applyFont="1" applyFill="1" applyBorder="1" applyAlignment="1">
      <alignment horizontal="center" vertical="center"/>
    </xf>
    <xf numFmtId="0" fontId="262" fillId="0" borderId="5" xfId="32786" applyFont="1" applyBorder="1" applyAlignment="1">
      <alignment horizontal="center" vertical="center"/>
    </xf>
    <xf numFmtId="1" fontId="262" fillId="0" borderId="5" xfId="32786" applyNumberFormat="1" applyFont="1" applyFill="1" applyBorder="1" applyAlignment="1">
      <alignment horizontal="center" vertical="center"/>
    </xf>
    <xf numFmtId="0" fontId="45" fillId="0" borderId="59" xfId="32786" applyFont="1" applyBorder="1" applyAlignment="1">
      <alignment horizontal="center" vertical="center" wrapText="1"/>
    </xf>
    <xf numFmtId="0" fontId="45" fillId="0" borderId="142" xfId="32786" applyFont="1" applyBorder="1" applyAlignment="1">
      <alignment horizontal="center" vertical="center"/>
    </xf>
    <xf numFmtId="0" fontId="45" fillId="0" borderId="102" xfId="32786" applyFont="1" applyBorder="1" applyAlignment="1">
      <alignment horizontal="center" vertical="center"/>
    </xf>
    <xf numFmtId="0" fontId="45" fillId="0" borderId="61" xfId="32786" applyFont="1" applyBorder="1" applyAlignment="1">
      <alignment horizontal="center" vertical="center"/>
    </xf>
    <xf numFmtId="0" fontId="45" fillId="0" borderId="56" xfId="32786" applyFont="1" applyFill="1" applyBorder="1" applyAlignment="1">
      <alignment horizontal="center" vertical="center"/>
    </xf>
    <xf numFmtId="0" fontId="45" fillId="0" borderId="3" xfId="32786" applyFont="1" applyFill="1" applyBorder="1" applyAlignment="1">
      <alignment horizontal="center" vertical="center"/>
    </xf>
    <xf numFmtId="0" fontId="45" fillId="0" borderId="57" xfId="32786" applyFont="1" applyFill="1" applyBorder="1" applyAlignment="1">
      <alignment horizontal="center" vertical="center"/>
    </xf>
    <xf numFmtId="0" fontId="254" fillId="0" borderId="56" xfId="32786" applyFont="1" applyBorder="1" applyAlignment="1">
      <alignment horizontal="center" vertical="center"/>
    </xf>
    <xf numFmtId="0" fontId="254" fillId="0" borderId="57" xfId="32786" applyFont="1" applyBorder="1" applyAlignment="1">
      <alignment horizontal="center" vertical="center"/>
    </xf>
    <xf numFmtId="0" fontId="45" fillId="0" borderId="60" xfId="32786" applyFont="1" applyBorder="1" applyAlignment="1">
      <alignment horizontal="center" vertical="center" wrapText="1"/>
    </xf>
    <xf numFmtId="0" fontId="45" fillId="0" borderId="62" xfId="32786" applyFont="1" applyBorder="1" applyAlignment="1">
      <alignment horizontal="center" vertical="center" wrapText="1"/>
    </xf>
    <xf numFmtId="0" fontId="45" fillId="0" borderId="228" xfId="32786" applyFont="1" applyBorder="1" applyAlignment="1">
      <alignment horizontal="center" vertical="center" wrapText="1"/>
    </xf>
    <xf numFmtId="0" fontId="45" fillId="0" borderId="279" xfId="32786" applyFont="1" applyBorder="1" applyAlignment="1">
      <alignment horizontal="center" vertical="center" wrapText="1"/>
    </xf>
    <xf numFmtId="0" fontId="252" fillId="0" borderId="222" xfId="32786" applyFont="1" applyBorder="1" applyAlignment="1">
      <alignment horizontal="center" vertical="center"/>
    </xf>
    <xf numFmtId="0" fontId="252" fillId="0" borderId="187" xfId="32786" applyFont="1" applyBorder="1" applyAlignment="1">
      <alignment horizontal="center" vertical="center"/>
    </xf>
    <xf numFmtId="0" fontId="252" fillId="0" borderId="226" xfId="32786" applyFont="1" applyBorder="1" applyAlignment="1">
      <alignment horizontal="center" vertical="center"/>
    </xf>
    <xf numFmtId="0" fontId="252" fillId="0" borderId="188" xfId="32786" applyFont="1" applyBorder="1" applyAlignment="1">
      <alignment horizontal="center" vertical="center"/>
    </xf>
    <xf numFmtId="0" fontId="282" fillId="0" borderId="56" xfId="0" applyFont="1" applyBorder="1" applyAlignment="1">
      <alignment horizontal="center" vertical="center"/>
    </xf>
    <xf numFmtId="0" fontId="282" fillId="0" borderId="57" xfId="0" applyFont="1" applyBorder="1" applyAlignment="1">
      <alignment horizontal="center" vertical="center"/>
    </xf>
    <xf numFmtId="0" fontId="252" fillId="0" borderId="153" xfId="32786" applyFont="1" applyFill="1" applyBorder="1" applyAlignment="1">
      <alignment horizontal="center" vertical="center"/>
    </xf>
    <xf numFmtId="0" fontId="252" fillId="0" borderId="57" xfId="32786" applyFont="1" applyFill="1" applyBorder="1" applyAlignment="1">
      <alignment horizontal="center" vertical="center"/>
    </xf>
    <xf numFmtId="0" fontId="45" fillId="0" borderId="158" xfId="32786" applyFont="1" applyFill="1" applyBorder="1" applyAlignment="1">
      <alignment horizontal="right" vertical="center" wrapText="1"/>
    </xf>
    <xf numFmtId="0" fontId="45" fillId="0" borderId="275" xfId="32786" applyFont="1" applyFill="1" applyBorder="1" applyAlignment="1">
      <alignment horizontal="right" vertical="center"/>
    </xf>
    <xf numFmtId="0" fontId="45" fillId="0" borderId="0" xfId="32786" applyFont="1" applyBorder="1" applyAlignment="1">
      <alignment horizontal="center" vertical="center"/>
    </xf>
    <xf numFmtId="177" fontId="254" fillId="0" borderId="56" xfId="289" applyNumberFormat="1" applyFont="1" applyBorder="1" applyAlignment="1">
      <alignment horizontal="center" vertical="center"/>
    </xf>
    <xf numFmtId="177" fontId="254" fillId="0" borderId="3" xfId="289" applyNumberFormat="1" applyFont="1" applyBorder="1" applyAlignment="1">
      <alignment horizontal="center" vertical="center"/>
    </xf>
    <xf numFmtId="177" fontId="254" fillId="0" borderId="57" xfId="289" applyNumberFormat="1" applyFont="1" applyBorder="1" applyAlignment="1">
      <alignment horizontal="center" vertical="center"/>
    </xf>
    <xf numFmtId="41" fontId="254" fillId="0" borderId="56" xfId="32786" applyNumberFormat="1" applyFont="1" applyBorder="1" applyAlignment="1">
      <alignment horizontal="center" vertical="center"/>
    </xf>
    <xf numFmtId="41" fontId="254" fillId="0" borderId="3" xfId="32786" applyNumberFormat="1" applyFont="1" applyBorder="1" applyAlignment="1">
      <alignment horizontal="center" vertical="center"/>
    </xf>
    <xf numFmtId="41" fontId="254" fillId="0" borderId="57" xfId="32786" applyNumberFormat="1" applyFont="1" applyBorder="1" applyAlignment="1">
      <alignment horizontal="center" vertical="center"/>
    </xf>
    <xf numFmtId="0" fontId="252" fillId="0" borderId="102" xfId="32786" applyFont="1" applyFill="1" applyBorder="1" applyAlignment="1" applyProtection="1">
      <alignment horizontal="center" vertical="center"/>
    </xf>
    <xf numFmtId="43" fontId="252" fillId="0" borderId="228" xfId="289" applyNumberFormat="1" applyFont="1" applyFill="1" applyBorder="1" applyAlignment="1">
      <alignment horizontal="center" vertical="center"/>
    </xf>
    <xf numFmtId="43" fontId="252" fillId="0" borderId="391" xfId="289" applyNumberFormat="1" applyFont="1" applyFill="1" applyBorder="1" applyAlignment="1">
      <alignment horizontal="center" vertical="center"/>
    </xf>
    <xf numFmtId="0" fontId="69" fillId="0" borderId="348" xfId="369" applyFont="1" applyBorder="1" applyAlignment="1">
      <alignment horizontal="center" vertical="center" shrinkToFit="1"/>
    </xf>
    <xf numFmtId="0" fontId="69" fillId="0" borderId="347" xfId="369" applyFont="1" applyBorder="1" applyAlignment="1">
      <alignment horizontal="center" vertical="center" shrinkToFit="1"/>
    </xf>
    <xf numFmtId="0" fontId="69" fillId="0" borderId="348" xfId="407" applyFont="1" applyBorder="1" applyAlignment="1">
      <alignment horizontal="left" vertical="center"/>
    </xf>
    <xf numFmtId="189" fontId="69" fillId="0" borderId="345" xfId="95" applyFont="1" applyFill="1" applyBorder="1" applyAlignment="1" applyProtection="1">
      <alignment horizontal="center" vertical="center"/>
    </xf>
    <xf numFmtId="0" fontId="289" fillId="0" borderId="348" xfId="369" applyFont="1" applyFill="1" applyBorder="1" applyAlignment="1">
      <alignment horizontal="center" vertical="center" shrinkToFit="1"/>
    </xf>
    <xf numFmtId="0" fontId="289" fillId="0" borderId="347" xfId="369" applyFont="1" applyFill="1" applyBorder="1" applyAlignment="1">
      <alignment horizontal="center" vertical="center" shrinkToFit="1"/>
    </xf>
    <xf numFmtId="189" fontId="76" fillId="0" borderId="398" xfId="379" applyNumberFormat="1" applyFont="1" applyFill="1" applyBorder="1" applyAlignment="1">
      <alignment horizontal="center" vertical="center"/>
    </xf>
    <xf numFmtId="189" fontId="76" fillId="0" borderId="399" xfId="379" applyNumberFormat="1" applyFont="1" applyFill="1" applyBorder="1" applyAlignment="1">
      <alignment horizontal="center" vertical="center"/>
    </xf>
    <xf numFmtId="189" fontId="69" fillId="0" borderId="270" xfId="95" applyNumberFormat="1" applyFont="1" applyFill="1" applyBorder="1" applyAlignment="1" applyProtection="1">
      <alignment horizontal="center" vertical="center"/>
    </xf>
    <xf numFmtId="189" fontId="69" fillId="0" borderId="270" xfId="95" applyFont="1" applyFill="1" applyBorder="1" applyAlignment="1" applyProtection="1">
      <alignment horizontal="center" vertical="center"/>
    </xf>
    <xf numFmtId="0" fontId="69" fillId="0" borderId="348" xfId="369" applyFont="1" applyFill="1" applyBorder="1" applyAlignment="1">
      <alignment horizontal="center" vertical="center" shrinkToFit="1"/>
    </xf>
    <xf numFmtId="0" fontId="69" fillId="0" borderId="347" xfId="369" applyFont="1" applyFill="1" applyBorder="1" applyAlignment="1">
      <alignment horizontal="center" vertical="center" shrinkToFit="1"/>
    </xf>
    <xf numFmtId="189" fontId="69" fillId="0" borderId="354" xfId="95" applyNumberFormat="1" applyFont="1" applyFill="1" applyBorder="1" applyAlignment="1" applyProtection="1">
      <alignment horizontal="center" vertical="center"/>
    </xf>
    <xf numFmtId="189" fontId="69" fillId="0" borderId="355" xfId="95" applyNumberFormat="1" applyFont="1" applyFill="1" applyBorder="1" applyAlignment="1" applyProtection="1">
      <alignment horizontal="center" vertical="center"/>
    </xf>
    <xf numFmtId="0" fontId="69" fillId="0" borderId="354" xfId="369" applyFont="1" applyFill="1" applyBorder="1" applyAlignment="1">
      <alignment horizontal="center" vertical="center"/>
    </xf>
    <xf numFmtId="0" fontId="69" fillId="0" borderId="353" xfId="369" applyFont="1" applyFill="1" applyBorder="1" applyAlignment="1">
      <alignment horizontal="center" vertical="center"/>
    </xf>
    <xf numFmtId="189" fontId="69" fillId="0" borderId="265" xfId="95" applyFont="1" applyFill="1" applyBorder="1" applyAlignment="1" applyProtection="1">
      <alignment horizontal="center" vertical="center"/>
    </xf>
    <xf numFmtId="189" fontId="69" fillId="0" borderId="105" xfId="95" applyFont="1" applyFill="1" applyBorder="1" applyAlignment="1" applyProtection="1">
      <alignment horizontal="center" vertical="center"/>
    </xf>
    <xf numFmtId="0" fontId="69" fillId="0" borderId="348" xfId="369" applyFont="1" applyFill="1" applyBorder="1" applyAlignment="1">
      <alignment horizontal="center" vertical="center" wrapText="1"/>
    </xf>
    <xf numFmtId="0" fontId="69" fillId="0" borderId="347" xfId="369" applyFont="1" applyFill="1" applyBorder="1" applyAlignment="1">
      <alignment horizontal="center" vertical="center" wrapText="1"/>
    </xf>
    <xf numFmtId="189" fontId="69" fillId="0" borderId="348" xfId="95" applyNumberFormat="1" applyFont="1" applyFill="1" applyBorder="1" applyAlignment="1" applyProtection="1">
      <alignment horizontal="center" vertical="center"/>
    </xf>
    <xf numFmtId="189" fontId="69" fillId="0" borderId="349" xfId="95" applyNumberFormat="1" applyFont="1" applyFill="1" applyBorder="1" applyAlignment="1" applyProtection="1">
      <alignment horizontal="center" vertical="center"/>
    </xf>
    <xf numFmtId="0" fontId="7" fillId="0" borderId="348" xfId="369" applyFont="1" applyFill="1" applyBorder="1" applyAlignment="1">
      <alignment horizontal="center" vertical="center"/>
    </xf>
    <xf numFmtId="0" fontId="7" fillId="0" borderId="347" xfId="369" applyFont="1" applyFill="1" applyBorder="1" applyAlignment="1">
      <alignment horizontal="center" vertical="center"/>
    </xf>
    <xf numFmtId="0" fontId="69" fillId="0" borderId="348" xfId="369" applyFont="1" applyFill="1" applyBorder="1" applyAlignment="1">
      <alignment horizontal="center" vertical="center"/>
    </xf>
    <xf numFmtId="0" fontId="69" fillId="0" borderId="349" xfId="369" applyFont="1" applyFill="1" applyBorder="1" applyAlignment="1">
      <alignment horizontal="center" vertical="center"/>
    </xf>
    <xf numFmtId="0" fontId="69" fillId="0" borderId="348" xfId="369" applyFont="1" applyBorder="1" applyAlignment="1">
      <alignment horizontal="center" vertical="center" wrapText="1"/>
    </xf>
    <xf numFmtId="0" fontId="69" fillId="0" borderId="347" xfId="369" applyFont="1" applyBorder="1" applyAlignment="1">
      <alignment horizontal="center" vertical="center" wrapText="1"/>
    </xf>
    <xf numFmtId="0" fontId="7" fillId="0" borderId="348" xfId="369" applyFont="1" applyBorder="1" applyAlignment="1">
      <alignment horizontal="center" vertical="center"/>
    </xf>
    <xf numFmtId="0" fontId="7" fillId="0" borderId="347" xfId="369" applyFont="1" applyBorder="1" applyAlignment="1">
      <alignment horizontal="center" vertical="center"/>
    </xf>
    <xf numFmtId="0" fontId="69" fillId="0" borderId="347" xfId="369" applyFont="1" applyFill="1" applyBorder="1" applyAlignment="1">
      <alignment horizontal="center" vertical="center"/>
    </xf>
    <xf numFmtId="189" fontId="69" fillId="0" borderId="348" xfId="369" applyNumberFormat="1" applyFont="1" applyBorder="1" applyAlignment="1">
      <alignment horizontal="center" vertical="center"/>
    </xf>
    <xf numFmtId="189" fontId="69" fillId="0" borderId="348" xfId="95" applyFont="1" applyBorder="1" applyAlignment="1">
      <alignment horizontal="center" vertical="center"/>
    </xf>
    <xf numFmtId="189" fontId="69" fillId="0" borderId="347" xfId="95" applyFont="1" applyBorder="1" applyAlignment="1">
      <alignment horizontal="center" vertical="center"/>
    </xf>
    <xf numFmtId="0" fontId="69" fillId="0" borderId="354" xfId="369" applyFont="1" applyBorder="1" applyAlignment="1">
      <alignment horizontal="center" vertical="center"/>
    </xf>
    <xf numFmtId="0" fontId="69" fillId="0" borderId="353" xfId="369" applyFont="1" applyBorder="1" applyAlignment="1">
      <alignment horizontal="center" vertical="center"/>
    </xf>
    <xf numFmtId="189" fontId="69" fillId="0" borderId="354" xfId="369" applyNumberFormat="1" applyFont="1" applyBorder="1" applyAlignment="1">
      <alignment horizontal="center" vertical="center" shrinkToFit="1"/>
    </xf>
    <xf numFmtId="189" fontId="69" fillId="0" borderId="355" xfId="369" applyNumberFormat="1" applyFont="1" applyBorder="1" applyAlignment="1">
      <alignment horizontal="center" vertical="center" shrinkToFit="1"/>
    </xf>
    <xf numFmtId="0" fontId="69" fillId="0" borderId="348" xfId="369" applyNumberFormat="1" applyFont="1" applyBorder="1" applyAlignment="1">
      <alignment horizontal="center" vertical="center" shrinkToFit="1"/>
    </xf>
    <xf numFmtId="0" fontId="69" fillId="0" borderId="347" xfId="369" applyNumberFormat="1" applyFont="1" applyBorder="1" applyAlignment="1">
      <alignment horizontal="center" vertical="center" shrinkToFit="1"/>
    </xf>
    <xf numFmtId="0" fontId="69" fillId="68" borderId="348" xfId="369" applyFont="1" applyFill="1" applyBorder="1" applyAlignment="1">
      <alignment horizontal="center" vertical="center"/>
    </xf>
    <xf numFmtId="0" fontId="69" fillId="68" borderId="349" xfId="369" applyFont="1" applyFill="1" applyBorder="1" applyAlignment="1">
      <alignment horizontal="center" vertical="center"/>
    </xf>
    <xf numFmtId="0" fontId="69" fillId="68" borderId="347" xfId="369" applyFont="1" applyFill="1" applyBorder="1" applyAlignment="1">
      <alignment horizontal="center" vertical="center"/>
    </xf>
    <xf numFmtId="189" fontId="69" fillId="68" borderId="348" xfId="369" applyNumberFormat="1" applyFont="1" applyFill="1" applyBorder="1" applyAlignment="1">
      <alignment horizontal="center" vertical="center" shrinkToFit="1"/>
    </xf>
    <xf numFmtId="189" fontId="69" fillId="68" borderId="349" xfId="369" applyNumberFormat="1" applyFont="1" applyFill="1" applyBorder="1" applyAlignment="1">
      <alignment horizontal="center" vertical="center" shrinkToFit="1"/>
    </xf>
    <xf numFmtId="189" fontId="69" fillId="68" borderId="348" xfId="291" applyFont="1" applyFill="1" applyBorder="1" applyAlignment="1">
      <alignment horizontal="center" vertical="center"/>
    </xf>
    <xf numFmtId="189" fontId="69" fillId="68" borderId="347" xfId="291" applyFont="1" applyFill="1" applyBorder="1" applyAlignment="1">
      <alignment horizontal="center" vertical="center"/>
    </xf>
    <xf numFmtId="189" fontId="69" fillId="68" borderId="348" xfId="291" applyFont="1" applyFill="1" applyBorder="1" applyAlignment="1" applyProtection="1">
      <alignment horizontal="center" vertical="center" shrinkToFit="1"/>
    </xf>
    <xf numFmtId="189" fontId="69" fillId="68" borderId="349" xfId="291" applyFont="1" applyFill="1" applyBorder="1" applyAlignment="1" applyProtection="1">
      <alignment horizontal="center" vertical="center" shrinkToFit="1"/>
    </xf>
    <xf numFmtId="49" fontId="69" fillId="68" borderId="348" xfId="369" applyNumberFormat="1" applyFont="1" applyFill="1" applyBorder="1" applyAlignment="1">
      <alignment horizontal="center" vertical="center" shrinkToFit="1"/>
    </xf>
    <xf numFmtId="49" fontId="69" fillId="68" borderId="347" xfId="369" applyNumberFormat="1" applyFont="1" applyFill="1" applyBorder="1" applyAlignment="1">
      <alignment horizontal="center" vertical="center" shrinkToFit="1"/>
    </xf>
    <xf numFmtId="49" fontId="69" fillId="0" borderId="354" xfId="369" applyNumberFormat="1" applyFont="1" applyBorder="1" applyAlignment="1">
      <alignment horizontal="center" vertical="center" shrinkToFit="1"/>
    </xf>
    <xf numFmtId="49" fontId="69" fillId="0" borderId="353" xfId="369" applyNumberFormat="1" applyFont="1" applyBorder="1" applyAlignment="1">
      <alignment horizontal="center" vertical="center" shrinkToFit="1"/>
    </xf>
    <xf numFmtId="189" fontId="69" fillId="0" borderId="354" xfId="291" applyFont="1" applyFill="1" applyBorder="1" applyAlignment="1" applyProtection="1">
      <alignment horizontal="center" vertical="center" shrinkToFit="1"/>
    </xf>
    <xf numFmtId="189" fontId="69" fillId="0" borderId="355" xfId="291" applyFont="1" applyFill="1" applyBorder="1" applyAlignment="1" applyProtection="1">
      <alignment horizontal="center" vertical="center" shrinkToFit="1"/>
    </xf>
    <xf numFmtId="189" fontId="69" fillId="68" borderId="348" xfId="95" applyFont="1" applyFill="1" applyBorder="1" applyAlignment="1" applyProtection="1">
      <alignment horizontal="center" vertical="center"/>
    </xf>
    <xf numFmtId="189" fontId="69" fillId="68" borderId="347" xfId="95" applyFont="1" applyFill="1" applyBorder="1" applyAlignment="1" applyProtection="1">
      <alignment horizontal="center" vertical="center"/>
    </xf>
    <xf numFmtId="189" fontId="69" fillId="68" borderId="348" xfId="291" applyFont="1" applyFill="1" applyBorder="1" applyAlignment="1" applyProtection="1">
      <alignment horizontal="center" vertical="center"/>
    </xf>
    <xf numFmtId="189" fontId="69" fillId="68" borderId="347" xfId="291" applyFont="1" applyFill="1" applyBorder="1" applyAlignment="1" applyProtection="1">
      <alignment horizontal="center" vertical="center"/>
    </xf>
    <xf numFmtId="0" fontId="69" fillId="0" borderId="358" xfId="369" applyFont="1" applyBorder="1" applyAlignment="1">
      <alignment horizontal="center" vertical="center" wrapText="1"/>
    </xf>
    <xf numFmtId="0" fontId="69" fillId="0" borderId="359" xfId="369" applyFont="1" applyBorder="1" applyAlignment="1">
      <alignment horizontal="center" vertical="center" wrapText="1"/>
    </xf>
    <xf numFmtId="189" fontId="69" fillId="0" borderId="358" xfId="369" applyNumberFormat="1" applyFont="1" applyBorder="1" applyAlignment="1">
      <alignment horizontal="center" vertical="center" shrinkToFit="1"/>
    </xf>
    <xf numFmtId="189" fontId="69" fillId="0" borderId="360" xfId="369" applyNumberFormat="1" applyFont="1" applyBorder="1" applyAlignment="1">
      <alignment horizontal="center" vertical="center" shrinkToFit="1"/>
    </xf>
    <xf numFmtId="189" fontId="69" fillId="0" borderId="354" xfId="95" applyFont="1" applyBorder="1" applyAlignment="1">
      <alignment horizontal="center" vertical="center"/>
    </xf>
    <xf numFmtId="189" fontId="69" fillId="0" borderId="353" xfId="95" applyFont="1" applyBorder="1" applyAlignment="1">
      <alignment horizontal="center" vertical="center"/>
    </xf>
    <xf numFmtId="189" fontId="69" fillId="0" borderId="353" xfId="95" applyFont="1" applyFill="1" applyBorder="1" applyAlignment="1" applyProtection="1">
      <alignment horizontal="center" vertical="center"/>
    </xf>
    <xf numFmtId="189" fontId="69" fillId="0" borderId="354" xfId="291" applyFont="1" applyFill="1" applyBorder="1" applyAlignment="1" applyProtection="1">
      <alignment horizontal="center" vertical="center"/>
    </xf>
    <xf numFmtId="189" fontId="69" fillId="0" borderId="355" xfId="291" applyFont="1" applyFill="1" applyBorder="1" applyAlignment="1" applyProtection="1">
      <alignment horizontal="center" vertical="center"/>
    </xf>
    <xf numFmtId="189" fontId="69" fillId="0" borderId="348" xfId="291" applyNumberFormat="1" applyFont="1" applyFill="1" applyBorder="1" applyAlignment="1" applyProtection="1">
      <alignment horizontal="center" vertical="center"/>
    </xf>
    <xf numFmtId="189" fontId="69" fillId="0" borderId="349" xfId="291" applyNumberFormat="1" applyFont="1" applyFill="1" applyBorder="1" applyAlignment="1" applyProtection="1">
      <alignment horizontal="center" vertical="center"/>
    </xf>
    <xf numFmtId="0" fontId="69" fillId="0" borderId="81" xfId="379" applyFont="1" applyBorder="1" applyAlignment="1">
      <alignment horizontal="center" vertical="center"/>
    </xf>
    <xf numFmtId="181" fontId="277" fillId="0" borderId="0" xfId="32786" applyNumberFormat="1" applyFont="1" applyBorder="1" applyAlignment="1">
      <alignment horizontal="center" vertical="center"/>
    </xf>
    <xf numFmtId="181" fontId="275" fillId="0" borderId="0" xfId="32786" applyNumberFormat="1" applyFont="1" applyBorder="1" applyAlignment="1">
      <alignment horizontal="center" vertical="center"/>
    </xf>
    <xf numFmtId="0" fontId="277" fillId="0" borderId="0" xfId="32786" applyFont="1" applyBorder="1" applyAlignment="1">
      <alignment horizontal="center" vertical="center"/>
    </xf>
    <xf numFmtId="1" fontId="277" fillId="0" borderId="0" xfId="32786" applyNumberFormat="1" applyFont="1" applyBorder="1" applyAlignment="1">
      <alignment horizontal="center" vertical="center"/>
    </xf>
    <xf numFmtId="0" fontId="277" fillId="0" borderId="0" xfId="32786" applyFont="1" applyAlignment="1">
      <alignment horizontal="center" vertical="center" wrapText="1"/>
    </xf>
    <xf numFmtId="0" fontId="275" fillId="0" borderId="0" xfId="32786" applyFont="1" applyBorder="1" applyAlignment="1">
      <alignment horizontal="center" vertical="center"/>
    </xf>
    <xf numFmtId="0" fontId="105" fillId="0" borderId="5" xfId="32786" applyFont="1" applyBorder="1" applyAlignment="1">
      <alignment horizontal="center" vertical="center"/>
    </xf>
    <xf numFmtId="0" fontId="6" fillId="0" borderId="5" xfId="32786" applyFont="1" applyBorder="1" applyAlignment="1">
      <alignment horizontal="left" vertical="center"/>
    </xf>
    <xf numFmtId="0" fontId="252" fillId="0" borderId="259" xfId="32786" applyFont="1" applyBorder="1" applyAlignment="1">
      <alignment horizontal="center" vertical="center"/>
    </xf>
    <xf numFmtId="0" fontId="252" fillId="0" borderId="241" xfId="32786" applyFont="1" applyBorder="1" applyAlignment="1">
      <alignment horizontal="center" vertical="center"/>
    </xf>
    <xf numFmtId="0" fontId="262" fillId="0" borderId="156" xfId="32786" applyFont="1" applyBorder="1" applyAlignment="1">
      <alignment horizontal="right" vertical="center" indent="1"/>
    </xf>
    <xf numFmtId="0" fontId="263" fillId="0" borderId="5" xfId="32786" applyFont="1" applyFill="1" applyBorder="1" applyAlignment="1" applyProtection="1">
      <alignment horizontal="center" vertical="center"/>
    </xf>
    <xf numFmtId="0" fontId="45" fillId="0" borderId="394" xfId="32786" applyFont="1" applyBorder="1" applyAlignment="1">
      <alignment horizontal="left" vertical="center"/>
    </xf>
    <xf numFmtId="0" fontId="45" fillId="0" borderId="395" xfId="32786" applyFont="1" applyBorder="1" applyAlignment="1">
      <alignment horizontal="left" vertical="center"/>
    </xf>
    <xf numFmtId="181" fontId="6" fillId="0" borderId="0" xfId="32786" applyNumberFormat="1" applyFont="1" applyAlignment="1">
      <alignment horizontal="center" vertical="center"/>
    </xf>
    <xf numFmtId="181" fontId="6" fillId="0" borderId="0" xfId="32786" applyNumberFormat="1" applyFont="1" applyAlignment="1">
      <alignment vertical="center"/>
    </xf>
    <xf numFmtId="0" fontId="45" fillId="0" borderId="60" xfId="32786" applyFont="1" applyFill="1" applyBorder="1" applyAlignment="1">
      <alignment horizontal="center" vertical="center" wrapText="1"/>
    </xf>
    <xf numFmtId="0" fontId="45" fillId="0" borderId="62" xfId="32786" applyFont="1" applyFill="1" applyBorder="1" applyAlignment="1">
      <alignment horizontal="center" vertical="center" wrapText="1"/>
    </xf>
    <xf numFmtId="0" fontId="45" fillId="0" borderId="228" xfId="32786" applyFont="1" applyFill="1" applyBorder="1" applyAlignment="1">
      <alignment horizontal="center" vertical="center" wrapText="1"/>
    </xf>
    <xf numFmtId="0" fontId="45" fillId="0" borderId="279" xfId="32786" applyFont="1" applyFill="1" applyBorder="1" applyAlignment="1">
      <alignment horizontal="center" vertical="center" wrapText="1"/>
    </xf>
    <xf numFmtId="0" fontId="252" fillId="0" borderId="222" xfId="32786" applyFont="1" applyFill="1" applyBorder="1" applyAlignment="1">
      <alignment horizontal="center" vertical="center"/>
    </xf>
    <xf numFmtId="0" fontId="252" fillId="0" borderId="187" xfId="32786" applyFont="1" applyFill="1" applyBorder="1" applyAlignment="1">
      <alignment horizontal="center" vertical="center"/>
    </xf>
    <xf numFmtId="0" fontId="252" fillId="0" borderId="226" xfId="32786" applyFont="1" applyFill="1" applyBorder="1" applyAlignment="1">
      <alignment horizontal="center" vertical="center"/>
    </xf>
    <xf numFmtId="0" fontId="252" fillId="0" borderId="188" xfId="32786" applyFont="1" applyFill="1" applyBorder="1" applyAlignment="1">
      <alignment horizontal="center" vertical="center"/>
    </xf>
    <xf numFmtId="0" fontId="262" fillId="0" borderId="5" xfId="32786" applyFont="1" applyFill="1" applyBorder="1" applyAlignment="1">
      <alignment horizontal="center" vertical="center"/>
    </xf>
    <xf numFmtId="0" fontId="254" fillId="0" borderId="56" xfId="32786" applyFont="1" applyFill="1" applyBorder="1" applyAlignment="1">
      <alignment horizontal="center" vertical="center"/>
    </xf>
    <xf numFmtId="0" fontId="254" fillId="0" borderId="57" xfId="32786" applyFont="1" applyFill="1" applyBorder="1" applyAlignment="1">
      <alignment horizontal="center" vertical="center"/>
    </xf>
    <xf numFmtId="177" fontId="254" fillId="0" borderId="56" xfId="289" applyNumberFormat="1" applyFont="1" applyFill="1" applyBorder="1" applyAlignment="1">
      <alignment horizontal="center" vertical="center"/>
    </xf>
    <xf numFmtId="177" fontId="254" fillId="0" borderId="3" xfId="289" applyNumberFormat="1" applyFont="1" applyFill="1" applyBorder="1" applyAlignment="1">
      <alignment horizontal="center" vertical="center"/>
    </xf>
    <xf numFmtId="177" fontId="254" fillId="0" borderId="57" xfId="289" applyNumberFormat="1" applyFont="1" applyFill="1" applyBorder="1" applyAlignment="1">
      <alignment horizontal="center" vertical="center"/>
    </xf>
    <xf numFmtId="41" fontId="254" fillId="0" borderId="56" xfId="32786" applyNumberFormat="1" applyFont="1" applyFill="1" applyBorder="1" applyAlignment="1">
      <alignment horizontal="center" vertical="center"/>
    </xf>
    <xf numFmtId="41" fontId="254" fillId="0" borderId="3" xfId="32786" applyNumberFormat="1" applyFont="1" applyFill="1" applyBorder="1" applyAlignment="1">
      <alignment horizontal="center" vertical="center"/>
    </xf>
    <xf numFmtId="41" fontId="254" fillId="0" borderId="57" xfId="32786" applyNumberFormat="1" applyFont="1" applyFill="1" applyBorder="1" applyAlignment="1">
      <alignment horizontal="center" vertical="center"/>
    </xf>
    <xf numFmtId="0" fontId="45" fillId="0" borderId="133" xfId="32786" applyFont="1" applyFill="1" applyBorder="1" applyAlignment="1">
      <alignment horizontal="center" vertical="center" wrapText="1"/>
    </xf>
    <xf numFmtId="0" fontId="45" fillId="0" borderId="154" xfId="32786" applyFont="1" applyFill="1" applyBorder="1" applyAlignment="1">
      <alignment horizontal="center" vertical="center" wrapText="1"/>
    </xf>
    <xf numFmtId="0" fontId="45" fillId="0" borderId="136" xfId="32786" applyFont="1" applyFill="1" applyBorder="1" applyAlignment="1">
      <alignment horizontal="center" vertical="center" wrapText="1"/>
    </xf>
    <xf numFmtId="9" fontId="45" fillId="0" borderId="5" xfId="253" applyNumberFormat="1" applyFont="1" applyFill="1" applyBorder="1" applyAlignment="1">
      <alignment horizontal="center" vertical="center"/>
    </xf>
    <xf numFmtId="0" fontId="45" fillId="0" borderId="0" xfId="32786" applyFont="1" applyFill="1" applyBorder="1" applyAlignment="1">
      <alignment horizontal="center" vertical="center"/>
    </xf>
    <xf numFmtId="248" fontId="45" fillId="0" borderId="0" xfId="289" applyNumberFormat="1" applyFont="1" applyFill="1" applyBorder="1" applyAlignment="1">
      <alignment horizontal="center" vertical="center"/>
    </xf>
    <xf numFmtId="0" fontId="263" fillId="0" borderId="231" xfId="32786" applyFont="1" applyFill="1" applyBorder="1" applyAlignment="1">
      <alignment horizontal="center" vertical="center" wrapText="1"/>
    </xf>
    <xf numFmtId="0" fontId="263" fillId="0" borderId="259" xfId="32786" applyFont="1" applyFill="1" applyBorder="1" applyAlignment="1">
      <alignment horizontal="center" vertical="center" wrapText="1"/>
    </xf>
    <xf numFmtId="0" fontId="263" fillId="0" borderId="241" xfId="32786" applyFont="1" applyFill="1" applyBorder="1" applyAlignment="1">
      <alignment horizontal="center" vertical="center" wrapText="1"/>
    </xf>
    <xf numFmtId="0" fontId="252" fillId="0" borderId="102" xfId="32786" applyFont="1" applyFill="1" applyBorder="1" applyAlignment="1">
      <alignment horizontal="center" vertical="center"/>
    </xf>
    <xf numFmtId="0" fontId="252" fillId="0" borderId="293" xfId="32786" applyFont="1" applyFill="1" applyBorder="1" applyAlignment="1">
      <alignment horizontal="center" vertical="center"/>
    </xf>
    <xf numFmtId="0" fontId="261" fillId="0" borderId="224" xfId="32786" applyFont="1" applyFill="1" applyBorder="1" applyAlignment="1">
      <alignment horizontal="center" vertical="center"/>
    </xf>
    <xf numFmtId="0" fontId="261" fillId="0" borderId="0" xfId="32786" applyFont="1" applyFill="1" applyBorder="1" applyAlignment="1">
      <alignment horizontal="center" vertical="center"/>
    </xf>
    <xf numFmtId="0" fontId="261" fillId="0" borderId="225" xfId="32786" applyFont="1" applyFill="1" applyBorder="1" applyAlignment="1">
      <alignment horizontal="center" vertical="center"/>
    </xf>
    <xf numFmtId="0" fontId="261" fillId="0" borderId="413" xfId="32786" applyFont="1" applyFill="1" applyBorder="1" applyAlignment="1">
      <alignment horizontal="center" vertical="center"/>
    </xf>
    <xf numFmtId="0" fontId="252" fillId="0" borderId="155" xfId="32786" applyFont="1" applyFill="1" applyBorder="1" applyAlignment="1" applyProtection="1">
      <alignment horizontal="center" vertical="center"/>
    </xf>
    <xf numFmtId="0" fontId="252" fillId="0" borderId="259" xfId="32786" applyFont="1" applyFill="1" applyBorder="1" applyAlignment="1" applyProtection="1">
      <alignment horizontal="center" vertical="center"/>
    </xf>
    <xf numFmtId="0" fontId="252" fillId="0" borderId="241" xfId="32786" applyFont="1" applyFill="1" applyBorder="1" applyAlignment="1" applyProtection="1">
      <alignment horizontal="center" vertical="center"/>
    </xf>
    <xf numFmtId="0" fontId="252" fillId="0" borderId="155" xfId="32786" applyFont="1" applyFill="1" applyBorder="1" applyAlignment="1">
      <alignment horizontal="center" vertical="center"/>
    </xf>
    <xf numFmtId="0" fontId="262" fillId="0" borderId="132" xfId="32786" applyFont="1" applyBorder="1" applyAlignment="1">
      <alignment horizontal="right" vertical="center" wrapText="1"/>
    </xf>
    <xf numFmtId="0" fontId="262" fillId="0" borderId="217" xfId="32786" applyFont="1" applyBorder="1" applyAlignment="1">
      <alignment horizontal="right" vertical="center"/>
    </xf>
    <xf numFmtId="248" fontId="252" fillId="0" borderId="102" xfId="289" applyNumberFormat="1" applyFont="1" applyFill="1" applyBorder="1" applyAlignment="1">
      <alignment horizontal="center" vertical="center"/>
    </xf>
    <xf numFmtId="0" fontId="45" fillId="0" borderId="1" xfId="32786" applyFont="1" applyBorder="1" applyAlignment="1">
      <alignment horizontal="right" vertical="center" wrapText="1"/>
    </xf>
    <xf numFmtId="0" fontId="45" fillId="0" borderId="217" xfId="32786" applyFont="1" applyBorder="1" applyAlignment="1">
      <alignment horizontal="right" vertical="center" wrapText="1"/>
    </xf>
    <xf numFmtId="0" fontId="0" fillId="0" borderId="5" xfId="0" applyBorder="1" applyAlignment="1">
      <alignment horizontal="center" vertical="center" wrapText="1" shrinkToFit="1"/>
    </xf>
    <xf numFmtId="0" fontId="307" fillId="0" borderId="5" xfId="0" applyFont="1" applyFill="1" applyBorder="1" applyAlignment="1">
      <alignment horizontal="center" vertical="center" shrinkToFit="1"/>
    </xf>
    <xf numFmtId="0" fontId="288" fillId="0" borderId="5" xfId="0" applyFont="1" applyBorder="1" applyAlignment="1">
      <alignment horizontal="center" vertical="center" shrinkToFit="1"/>
    </xf>
    <xf numFmtId="0" fontId="231" fillId="0" borderId="5" xfId="0" applyFont="1" applyBorder="1" applyAlignment="1">
      <alignment horizontal="center" vertical="center" shrinkToFit="1"/>
    </xf>
    <xf numFmtId="0" fontId="0" fillId="0" borderId="5" xfId="0" applyBorder="1" applyAlignment="1">
      <alignment horizontal="center" vertical="center" shrinkToFit="1"/>
    </xf>
    <xf numFmtId="0" fontId="0" fillId="0" borderId="5" xfId="0" applyBorder="1" applyAlignment="1">
      <alignment horizontal="center" vertical="center"/>
    </xf>
    <xf numFmtId="0" fontId="89" fillId="0" borderId="5" xfId="0" applyFont="1" applyBorder="1" applyAlignment="1">
      <alignment horizontal="center" vertical="center"/>
    </xf>
    <xf numFmtId="0" fontId="271" fillId="0" borderId="5" xfId="0" applyFont="1" applyBorder="1" applyAlignment="1">
      <alignment horizontal="center" vertical="center"/>
    </xf>
    <xf numFmtId="0" fontId="0" fillId="0" borderId="5" xfId="0" applyFill="1" applyBorder="1" applyAlignment="1">
      <alignment horizontal="center" vertical="center"/>
    </xf>
    <xf numFmtId="0" fontId="6" fillId="0" borderId="61" xfId="0" applyFont="1" applyBorder="1" applyAlignment="1">
      <alignment horizontal="center" vertical="center"/>
    </xf>
    <xf numFmtId="0" fontId="0" fillId="0" borderId="0" xfId="0" applyFill="1" applyBorder="1" applyAlignment="1">
      <alignment horizontal="left" vertical="center" shrinkToFit="1"/>
    </xf>
    <xf numFmtId="0" fontId="0" fillId="0" borderId="225" xfId="0" applyFill="1" applyBorder="1" applyAlignment="1">
      <alignment horizontal="left" vertical="center" shrinkToFit="1"/>
    </xf>
    <xf numFmtId="0" fontId="0" fillId="0" borderId="0" xfId="0" applyBorder="1" applyAlignment="1">
      <alignment horizontal="right" vertical="center"/>
    </xf>
    <xf numFmtId="0" fontId="2" fillId="0" borderId="5" xfId="0" applyFont="1" applyBorder="1" applyAlignment="1">
      <alignment horizontal="center" vertical="center" wrapText="1"/>
    </xf>
    <xf numFmtId="0" fontId="2" fillId="0" borderId="5" xfId="0" applyFont="1" applyBorder="1" applyAlignment="1">
      <alignment horizontal="center" vertical="center"/>
    </xf>
    <xf numFmtId="0" fontId="2" fillId="0" borderId="58" xfId="0" applyFont="1" applyBorder="1" applyAlignment="1">
      <alignment horizontal="center" vertical="center"/>
    </xf>
    <xf numFmtId="0" fontId="2" fillId="0" borderId="64" xfId="0" applyFont="1" applyBorder="1" applyAlignment="1">
      <alignment horizontal="center" vertical="center"/>
    </xf>
    <xf numFmtId="0" fontId="2" fillId="0" borderId="68" xfId="0" applyFont="1" applyBorder="1" applyAlignment="1">
      <alignment horizontal="center" vertical="center"/>
    </xf>
    <xf numFmtId="0" fontId="7" fillId="0" borderId="0" xfId="0" applyFont="1" applyFill="1" applyBorder="1" applyAlignment="1">
      <alignment horizontal="right" vertical="center" shrinkToFit="1"/>
    </xf>
    <xf numFmtId="0" fontId="248" fillId="0" borderId="0" xfId="0" applyFont="1" applyFill="1" applyBorder="1" applyAlignment="1">
      <alignment horizontal="center" vertical="center" shrinkToFit="1"/>
    </xf>
    <xf numFmtId="0" fontId="248" fillId="0" borderId="256" xfId="0" applyFont="1" applyFill="1" applyBorder="1" applyAlignment="1">
      <alignment horizontal="center" vertical="center" shrinkToFit="1"/>
    </xf>
    <xf numFmtId="0" fontId="248" fillId="0" borderId="145" xfId="0" applyFont="1" applyFill="1" applyBorder="1" applyAlignment="1">
      <alignment horizontal="center" vertical="center" shrinkToFit="1"/>
    </xf>
    <xf numFmtId="0" fontId="248" fillId="0" borderId="257" xfId="0" applyFont="1" applyFill="1" applyBorder="1" applyAlignment="1">
      <alignment horizontal="center" vertical="center" shrinkToFit="1"/>
    </xf>
    <xf numFmtId="0" fontId="307" fillId="0" borderId="102" xfId="0" applyFont="1" applyBorder="1" applyAlignment="1">
      <alignment horizontal="center" vertical="center" shrinkToFit="1"/>
    </xf>
    <xf numFmtId="0" fontId="0" fillId="0" borderId="155" xfId="0" applyBorder="1" applyAlignment="1">
      <alignment horizontal="center" vertical="center" shrinkToFit="1"/>
    </xf>
    <xf numFmtId="0" fontId="0" fillId="0" borderId="241" xfId="0" applyBorder="1" applyAlignment="1">
      <alignment horizontal="center" vertical="center" shrinkToFit="1"/>
    </xf>
    <xf numFmtId="0" fontId="0" fillId="0" borderId="58" xfId="0" applyBorder="1" applyAlignment="1">
      <alignment horizontal="center" vertical="center" shrinkToFit="1"/>
    </xf>
    <xf numFmtId="0" fontId="0" fillId="0" borderId="259" xfId="0" applyBorder="1" applyAlignment="1">
      <alignment horizontal="center" vertical="center" shrinkToFit="1"/>
    </xf>
  </cellXfs>
  <cellStyles count="32790">
    <cellStyle name=" " xfId="410" xr:uid="{00000000-0005-0000-0000-000000000000}"/>
    <cellStyle name="' '" xfId="411" xr:uid="{00000000-0005-0000-0000-000001000000}"/>
    <cellStyle name="$" xfId="412" xr:uid="{00000000-0005-0000-0000-000002000000}"/>
    <cellStyle name="$_db진흥" xfId="413" xr:uid="{00000000-0005-0000-0000-000003000000}"/>
    <cellStyle name="$_SE40" xfId="414" xr:uid="{00000000-0005-0000-0000-000004000000}"/>
    <cellStyle name="$_견적2" xfId="415" xr:uid="{00000000-0005-0000-0000-000005000000}"/>
    <cellStyle name="$_기아" xfId="416" xr:uid="{00000000-0005-0000-0000-000006000000}"/>
    <cellStyle name="??&amp;O?&amp;H?_x0008__x000f__x0007_?_x0007__x0001__x0001_" xfId="1" xr:uid="{00000000-0005-0000-0000-000007000000}"/>
    <cellStyle name="??&amp;O?&amp;H?_x0008__x000f__x0007_?_x0007__x0001__x0001_ 2" xfId="2" xr:uid="{00000000-0005-0000-0000-000008000000}"/>
    <cellStyle name="??&amp;O?&amp;H?_x0008__x000f__x0007_?_x0007__x0001__x0001_ 2 2" xfId="3" xr:uid="{00000000-0005-0000-0000-000009000000}"/>
    <cellStyle name="??&amp;O?&amp;H?_x0008__x000f__x0007_?_x0007__x0001__x0001_ 3" xfId="4" xr:uid="{00000000-0005-0000-0000-00000A000000}"/>
    <cellStyle name="??&amp;O?&amp;H?_x0008__x000f__x0007_?_x0007__x0001__x0001_ 3 2" xfId="5" xr:uid="{00000000-0005-0000-0000-00000B000000}"/>
    <cellStyle name="??&amp;O?&amp;H?_x0008__x000f__x0007_?_x0007__x0001__x0001_ 4" xfId="6" xr:uid="{00000000-0005-0000-0000-00000C000000}"/>
    <cellStyle name="??&amp;O?&amp;H?_x0008_??_x0007__x0001__x0001_" xfId="417" xr:uid="{00000000-0005-0000-0000-00000D000000}"/>
    <cellStyle name="??&amp;O?&amp;H?_x0008_??_x0007__x0001__x0001_ 2" xfId="418" xr:uid="{00000000-0005-0000-0000-00000E000000}"/>
    <cellStyle name="??&amp;O?&amp;H?_x0008_??_x0007__x0001__x0001_ 2 2" xfId="419" xr:uid="{00000000-0005-0000-0000-00000F000000}"/>
    <cellStyle name="?W?_laroux" xfId="7" xr:uid="{00000000-0005-0000-0000-000010000000}"/>
    <cellStyle name="_(01-1)수량(산청송경3)" xfId="420" xr:uid="{00000000-0005-0000-0000-000011000000}"/>
    <cellStyle name="_00-04-구조물총괄" xfId="421" xr:uid="{00000000-0005-0000-0000-000012000000}"/>
    <cellStyle name="_00-04-구조물총괄_강관압입구조물공" xfId="422" xr:uid="{00000000-0005-0000-0000-000013000000}"/>
    <cellStyle name="_01_계산서" xfId="423" xr:uid="{00000000-0005-0000-0000-000014000000}"/>
    <cellStyle name="_01_계산서_01-자재및수량집계(수산교)" xfId="424" xr:uid="{00000000-0005-0000-0000-000015000000}"/>
    <cellStyle name="_01_계산서_Wd3(방호벽)" xfId="425" xr:uid="{00000000-0005-0000-0000-000016000000}"/>
    <cellStyle name="_01_계산서_Wd3(방호벽)_01-자재및수량집계(수산교)" xfId="426" xr:uid="{00000000-0005-0000-0000-000017000000}"/>
    <cellStyle name="_01_계산서_Wd3(방호벽+중분대없음)" xfId="427" xr:uid="{00000000-0005-0000-0000-000018000000}"/>
    <cellStyle name="_01_계산서_Wd3(방호벽+중분대없음)_01-자재및수량집계(수산교)" xfId="428" xr:uid="{00000000-0005-0000-0000-000019000000}"/>
    <cellStyle name="_01_계산서_Wd3(보도+연석+난간)" xfId="429" xr:uid="{00000000-0005-0000-0000-00001A000000}"/>
    <cellStyle name="_01_계산서_Wd3(보도+연석+난간)_01-자재및수량집계(수산교)" xfId="430" xr:uid="{00000000-0005-0000-0000-00001B000000}"/>
    <cellStyle name="_01-자재및수량집계(수산교)" xfId="431" xr:uid="{00000000-0005-0000-0000-00001C000000}"/>
    <cellStyle name="_02.구조물공" xfId="432" xr:uid="{00000000-0005-0000-0000-00001D000000}"/>
    <cellStyle name="_02.석축" xfId="433" xr:uid="{00000000-0005-0000-0000-00001E000000}"/>
    <cellStyle name="_02-02-맨홀토공" xfId="434" xr:uid="{00000000-0005-0000-0000-00001F000000}"/>
    <cellStyle name="_03.구조물공" xfId="435" xr:uid="{00000000-0005-0000-0000-000020000000}"/>
    <cellStyle name="_03.상우-서당간 연결도로 포장공" xfId="436" xr:uid="{00000000-0005-0000-0000-000021000000}"/>
    <cellStyle name="_04.구조물공" xfId="437" xr:uid="{00000000-0005-0000-0000-000022000000}"/>
    <cellStyle name="_04.상우-서당간 연결도로 부대공" xfId="438" xr:uid="{00000000-0005-0000-0000-000023000000}"/>
    <cellStyle name="_05.하상보호공" xfId="439" xr:uid="{00000000-0005-0000-0000-000024000000}"/>
    <cellStyle name="_07-교량공 집계(창원 대3-21)" xfId="440" xr:uid="{00000000-0005-0000-0000-000025000000}"/>
    <cellStyle name="_5.오서" xfId="441" xr:uid="{00000000-0005-0000-0000-000026000000}"/>
    <cellStyle name="_96수량포장공" xfId="442" xr:uid="{00000000-0005-0000-0000-000027000000}"/>
    <cellStyle name="_96수량포장공_96수량포장공" xfId="443" xr:uid="{00000000-0005-0000-0000-000028000000}"/>
    <cellStyle name="_CH부지" xfId="444" xr:uid="{00000000-0005-0000-0000-000029000000}"/>
    <cellStyle name="_slab-new" xfId="445" xr:uid="{00000000-0005-0000-0000-00002A000000}"/>
    <cellStyle name="_slab-new_01-자재및수량집계(수산교)" xfId="446" xr:uid="{00000000-0005-0000-0000-00002B000000}"/>
    <cellStyle name="_slab-new_Wd3(방호벽)" xfId="447" xr:uid="{00000000-0005-0000-0000-00002C000000}"/>
    <cellStyle name="_slab-new_Wd3(방호벽)_01-자재및수량집계(수산교)" xfId="448" xr:uid="{00000000-0005-0000-0000-00002D000000}"/>
    <cellStyle name="_slab-new_Wd3(방호벽+중분대없음)" xfId="449" xr:uid="{00000000-0005-0000-0000-00002E000000}"/>
    <cellStyle name="_slab-new_Wd3(방호벽+중분대없음)_01-자재및수량집계(수산교)" xfId="450" xr:uid="{00000000-0005-0000-0000-00002F000000}"/>
    <cellStyle name="_slab-new_Wd3(보도+연석+난간)" xfId="451" xr:uid="{00000000-0005-0000-0000-000030000000}"/>
    <cellStyle name="_slab-new_Wd3(보도+연석+난간)_01-자재및수량집계(수산교)" xfId="452" xr:uid="{00000000-0005-0000-0000-000031000000}"/>
    <cellStyle name="_slab-new_미양1교" xfId="453" xr:uid="{00000000-0005-0000-0000-000032000000}"/>
    <cellStyle name="_slab-new_미양1교_01_계산서" xfId="454" xr:uid="{00000000-0005-0000-0000-000033000000}"/>
    <cellStyle name="_slab-new_미양1교_01_계산서_01-자재및수량집계(수산교)" xfId="455" xr:uid="{00000000-0005-0000-0000-000034000000}"/>
    <cellStyle name="_slab-new_미양1교_01_계산서_Wd3(방호벽)" xfId="456" xr:uid="{00000000-0005-0000-0000-000035000000}"/>
    <cellStyle name="_slab-new_미양1교_01_계산서_Wd3(방호벽)_01-자재및수량집계(수산교)" xfId="457" xr:uid="{00000000-0005-0000-0000-000036000000}"/>
    <cellStyle name="_slab-new_미양1교_01_계산서_Wd3(방호벽+중분대없음)" xfId="458" xr:uid="{00000000-0005-0000-0000-000037000000}"/>
    <cellStyle name="_slab-new_미양1교_01_계산서_Wd3(방호벽+중분대없음)_01-자재및수량집계(수산교)" xfId="459" xr:uid="{00000000-0005-0000-0000-000038000000}"/>
    <cellStyle name="_slab-new_미양1교_01_계산서_Wd3(보도+연석+난간)" xfId="460" xr:uid="{00000000-0005-0000-0000-000039000000}"/>
    <cellStyle name="_slab-new_미양1교_01_계산서_Wd3(보도+연석+난간)_01-자재및수량집계(수산교)" xfId="461" xr:uid="{00000000-0005-0000-0000-00003A000000}"/>
    <cellStyle name="_slab-new_미양1교_01-자재및수량집계(수산교)" xfId="462" xr:uid="{00000000-0005-0000-0000-00003B000000}"/>
    <cellStyle name="_slab-new_미양1교_Wd3(분리)" xfId="463" xr:uid="{00000000-0005-0000-0000-00003C000000}"/>
    <cellStyle name="_slab-new_미양1교_Wd3(분리)_01-자재및수량집계(수산교)" xfId="464" xr:uid="{00000000-0005-0000-0000-00003D000000}"/>
    <cellStyle name="_slab-new_미양1교_구시장(임곡_1)" xfId="465" xr:uid="{00000000-0005-0000-0000-00003E000000}"/>
    <cellStyle name="_slab-new_미양1교_구시장(임곡_1)_01-자재및수량집계(수산교)" xfId="466" xr:uid="{00000000-0005-0000-0000-00003F000000}"/>
    <cellStyle name="_slab-new_미양1교_구시장(임곡_1)_Wd3(방호벽)" xfId="467" xr:uid="{00000000-0005-0000-0000-000040000000}"/>
    <cellStyle name="_slab-new_미양1교_구시장(임곡_1)_Wd3(방호벽)_01-자재및수량집계(수산교)" xfId="468" xr:uid="{00000000-0005-0000-0000-000041000000}"/>
    <cellStyle name="_slab-new_미양1교_구시장(임곡_1)_Wd3(방호벽+중분대없음)" xfId="469" xr:uid="{00000000-0005-0000-0000-000042000000}"/>
    <cellStyle name="_slab-new_미양1교_구시장(임곡_1)_Wd3(방호벽+중분대없음)_01-자재및수량집계(수산교)" xfId="470" xr:uid="{00000000-0005-0000-0000-000043000000}"/>
    <cellStyle name="_slab-new_미양1교_구시장(임곡_1)_Wd3(보도+연석+난간)" xfId="471" xr:uid="{00000000-0005-0000-0000-000044000000}"/>
    <cellStyle name="_slab-new_미양1교_구시장(임곡_1)_Wd3(보도+연석+난간)_01-자재및수량집계(수산교)" xfId="472" xr:uid="{00000000-0005-0000-0000-000045000000}"/>
    <cellStyle name="_slab-new_미양1교_구시장-임곡" xfId="473" xr:uid="{00000000-0005-0000-0000-000046000000}"/>
    <cellStyle name="_slab-new_미양1교_구시장-임곡_01-자재및수량집계(수산교)" xfId="474" xr:uid="{00000000-0005-0000-0000-000047000000}"/>
    <cellStyle name="_slab-new_미양1교_구시장-임곡_Wd3(방호벽)" xfId="475" xr:uid="{00000000-0005-0000-0000-000048000000}"/>
    <cellStyle name="_slab-new_미양1교_구시장-임곡_Wd3(방호벽)_01-자재및수량집계(수산교)" xfId="476" xr:uid="{00000000-0005-0000-0000-000049000000}"/>
    <cellStyle name="_slab-new_미양1교_구시장-임곡_Wd3(방호벽+중분대없음)" xfId="477" xr:uid="{00000000-0005-0000-0000-00004A000000}"/>
    <cellStyle name="_slab-new_미양1교_구시장-임곡_Wd3(방호벽+중분대없음)_01-자재및수량집계(수산교)" xfId="478" xr:uid="{00000000-0005-0000-0000-00004B000000}"/>
    <cellStyle name="_slab-new_미양1교_구시장-임곡_Wd3(보도+연석+난간)" xfId="479" xr:uid="{00000000-0005-0000-0000-00004C000000}"/>
    <cellStyle name="_slab-new_미양1교_구시장-임곡_Wd3(보도+연석+난간)_01-자재및수량집계(수산교)" xfId="480" xr:uid="{00000000-0005-0000-0000-00004D000000}"/>
    <cellStyle name="_slab-new_미양1교_방아육교계산서(고령방향)" xfId="481" xr:uid="{00000000-0005-0000-0000-00004E000000}"/>
    <cellStyle name="_slab-new_미양1교_방아육교계산서(고령방향)_01-자재및수량집계(수산교)" xfId="482" xr:uid="{00000000-0005-0000-0000-00004F000000}"/>
    <cellStyle name="_slab-new_미양1교_방아육교계산서(고령방향)_Wd3(방호벽)" xfId="483" xr:uid="{00000000-0005-0000-0000-000050000000}"/>
    <cellStyle name="_slab-new_미양1교_방아육교계산서(고령방향)_Wd3(방호벽)_01-자재및수량집계(수산교)" xfId="484" xr:uid="{00000000-0005-0000-0000-000051000000}"/>
    <cellStyle name="_slab-new_미양1교_방아육교계산서(고령방향)_Wd3(방호벽+중분대없음)" xfId="485" xr:uid="{00000000-0005-0000-0000-000052000000}"/>
    <cellStyle name="_slab-new_미양1교_방아육교계산서(고령방향)_Wd3(방호벽+중분대없음)_01-자재및수량집계(수산교)" xfId="486" xr:uid="{00000000-0005-0000-0000-000053000000}"/>
    <cellStyle name="_slab-new_미양1교_방아육교계산서(고령방향)_Wd3(보도+연석+난간)" xfId="487" xr:uid="{00000000-0005-0000-0000-000054000000}"/>
    <cellStyle name="_slab-new_미양1교_방아육교계산서(고령방향)_Wd3(보도+연석+난간)_01-자재및수량집계(수산교)" xfId="488" xr:uid="{00000000-0005-0000-0000-000055000000}"/>
    <cellStyle name="_slab-new_미양1교_방아육교계산서(쌍림방향)" xfId="489" xr:uid="{00000000-0005-0000-0000-000056000000}"/>
    <cellStyle name="_slab-new_미양1교_방아육교계산서(쌍림방향)_01-자재및수량집계(수산교)" xfId="490" xr:uid="{00000000-0005-0000-0000-000057000000}"/>
    <cellStyle name="_slab-new_미양1교_방아육교계산서(쌍림방향)_Wd3(방호벽)" xfId="491" xr:uid="{00000000-0005-0000-0000-000058000000}"/>
    <cellStyle name="_slab-new_미양1교_방아육교계산서(쌍림방향)_Wd3(방호벽)_01-자재및수량집계(수산교)" xfId="492" xr:uid="{00000000-0005-0000-0000-000059000000}"/>
    <cellStyle name="_slab-new_미양1교_방아육교계산서(쌍림방향)_Wd3(방호벽+중분대없음)" xfId="493" xr:uid="{00000000-0005-0000-0000-00005A000000}"/>
    <cellStyle name="_slab-new_미양1교_방아육교계산서(쌍림방향)_Wd3(방호벽+중분대없음)_01-자재및수량집계(수산교)" xfId="494" xr:uid="{00000000-0005-0000-0000-00005B000000}"/>
    <cellStyle name="_slab-new_미양1교_방아육교계산서(쌍림방향)_Wd3(보도+연석+난간)" xfId="495" xr:uid="{00000000-0005-0000-0000-00005C000000}"/>
    <cellStyle name="_slab-new_미양1교_방아육교계산서(쌍림방향)_Wd3(보도+연석+난간)_01-자재및수량집계(수산교)" xfId="496" xr:uid="{00000000-0005-0000-0000-00005D000000}"/>
    <cellStyle name="_slab-new_미양1교_신곡육교계산서(고령방향)" xfId="497" xr:uid="{00000000-0005-0000-0000-00005E000000}"/>
    <cellStyle name="_slab-new_미양1교_신곡육교계산서(고령방향)_01-자재및수량집계(수산교)" xfId="498" xr:uid="{00000000-0005-0000-0000-00005F000000}"/>
    <cellStyle name="_slab-new_미양1교_신곡육교계산서(고령방향)_Wd3(방호벽)" xfId="499" xr:uid="{00000000-0005-0000-0000-000060000000}"/>
    <cellStyle name="_slab-new_미양1교_신곡육교계산서(고령방향)_Wd3(방호벽)_01-자재및수량집계(수산교)" xfId="500" xr:uid="{00000000-0005-0000-0000-000061000000}"/>
    <cellStyle name="_slab-new_미양1교_신곡육교계산서(고령방향)_Wd3(방호벽+중분대없음)" xfId="501" xr:uid="{00000000-0005-0000-0000-000062000000}"/>
    <cellStyle name="_slab-new_미양1교_신곡육교계산서(고령방향)_Wd3(방호벽+중분대없음)_01-자재및수량집계(수산교)" xfId="502" xr:uid="{00000000-0005-0000-0000-000063000000}"/>
    <cellStyle name="_slab-new_미양1교_신곡육교계산서(고령방향)_Wd3(보도+연석+난간)" xfId="503" xr:uid="{00000000-0005-0000-0000-000064000000}"/>
    <cellStyle name="_slab-new_미양1교_신곡육교계산서(고령방향)_Wd3(보도+연석+난간)_01-자재및수량집계(수산교)" xfId="504" xr:uid="{00000000-0005-0000-0000-000065000000}"/>
    <cellStyle name="_slab-new_미양1교_신기육교계산서" xfId="505" xr:uid="{00000000-0005-0000-0000-000066000000}"/>
    <cellStyle name="_slab-new_미양1교_신기육교계산서_01-자재및수량집계(수산교)" xfId="506" xr:uid="{00000000-0005-0000-0000-000067000000}"/>
    <cellStyle name="_slab-new_미양1교_신기육교계산서_Wd3(방호벽)" xfId="507" xr:uid="{00000000-0005-0000-0000-000068000000}"/>
    <cellStyle name="_slab-new_미양1교_신기육교계산서_Wd3(방호벽)_01-자재및수량집계(수산교)" xfId="508" xr:uid="{00000000-0005-0000-0000-000069000000}"/>
    <cellStyle name="_slab-new_미양1교_신기육교계산서_Wd3(방호벽+중분대없음)" xfId="509" xr:uid="{00000000-0005-0000-0000-00006A000000}"/>
    <cellStyle name="_slab-new_미양1교_신기육교계산서_Wd3(방호벽+중분대없음)_01-자재및수량집계(수산교)" xfId="510" xr:uid="{00000000-0005-0000-0000-00006B000000}"/>
    <cellStyle name="_slab-new_미양1교_신기육교계산서_Wd3(보도+연석+난간)" xfId="511" xr:uid="{00000000-0005-0000-0000-00006C000000}"/>
    <cellStyle name="_slab-new_미양1교_신기육교계산서_Wd3(보도+연석+난간)_01-자재및수량집계(수산교)" xfId="512" xr:uid="{00000000-0005-0000-0000-00006D000000}"/>
    <cellStyle name="_slab-new_미양1교_신원1교(곡선교)계산서" xfId="513" xr:uid="{00000000-0005-0000-0000-00006E000000}"/>
    <cellStyle name="_slab-new_미양1교_신원1교(곡선교)계산서_01-자재및수량집계(수산교)" xfId="514" xr:uid="{00000000-0005-0000-0000-00006F000000}"/>
    <cellStyle name="_slab-new_미양1교_신원1교(곡선교)계산서_Wd3(방호벽)" xfId="515" xr:uid="{00000000-0005-0000-0000-000070000000}"/>
    <cellStyle name="_slab-new_미양1교_신원1교(곡선교)계산서_Wd3(방호벽)_01-자재및수량집계(수산교)" xfId="516" xr:uid="{00000000-0005-0000-0000-000071000000}"/>
    <cellStyle name="_slab-new_미양1교_신원1교(곡선교)계산서_Wd3(방호벽+중분대없음)" xfId="517" xr:uid="{00000000-0005-0000-0000-000072000000}"/>
    <cellStyle name="_slab-new_미양1교_신원1교(곡선교)계산서_Wd3(방호벽+중분대없음)_01-자재및수량집계(수산교)" xfId="518" xr:uid="{00000000-0005-0000-0000-000073000000}"/>
    <cellStyle name="_slab-new_미양1교_신원1교(곡선교)계산서_Wd3(보도+연석+난간)" xfId="519" xr:uid="{00000000-0005-0000-0000-000074000000}"/>
    <cellStyle name="_slab-new_미양1교_신원1교(곡선교)계산서_Wd3(보도+연석+난간)_01-자재및수량집계(수산교)" xfId="520" xr:uid="{00000000-0005-0000-0000-000075000000}"/>
    <cellStyle name="_slab-new_미양1교_원본-from안양시" xfId="521" xr:uid="{00000000-0005-0000-0000-000076000000}"/>
    <cellStyle name="_slab-new_미양1교_원본-from안양시_01-자재및수량집계(수산교)" xfId="522" xr:uid="{00000000-0005-0000-0000-000077000000}"/>
    <cellStyle name="_slab-new_미양1교_원본-from안양시_Wd3(방호벽)" xfId="523" xr:uid="{00000000-0005-0000-0000-000078000000}"/>
    <cellStyle name="_slab-new_미양1교_원본-from안양시_Wd3(방호벽)_01-자재및수량집계(수산교)" xfId="524" xr:uid="{00000000-0005-0000-0000-000079000000}"/>
    <cellStyle name="_slab-new_미양1교_원본-from안양시_Wd3(방호벽+중분대없음)" xfId="525" xr:uid="{00000000-0005-0000-0000-00007A000000}"/>
    <cellStyle name="_slab-new_미양1교_원본-from안양시_Wd3(방호벽+중분대없음)_01-자재및수량집계(수산교)" xfId="526" xr:uid="{00000000-0005-0000-0000-00007B000000}"/>
    <cellStyle name="_slab-new_미양1교_원본-from안양시_Wd3(보도+연석+난간)" xfId="527" xr:uid="{00000000-0005-0000-0000-00007C000000}"/>
    <cellStyle name="_slab-new_미양1교_원본-from안양시_Wd3(보도+연석+난간)_01-자재및수량집계(수산교)" xfId="528" xr:uid="{00000000-0005-0000-0000-00007D000000}"/>
    <cellStyle name="_slab-new_미양1교_이천1육교계산서" xfId="529" xr:uid="{00000000-0005-0000-0000-00007E000000}"/>
    <cellStyle name="_slab-new_미양1교_이천1육교계산서_01-자재및수량집계(수산교)" xfId="530" xr:uid="{00000000-0005-0000-0000-00007F000000}"/>
    <cellStyle name="_slab-new_미양1교_이천1육교계산서_Wd3(방호벽)" xfId="531" xr:uid="{00000000-0005-0000-0000-000080000000}"/>
    <cellStyle name="_slab-new_미양1교_이천1육교계산서_Wd3(방호벽)_01-자재및수량집계(수산교)" xfId="532" xr:uid="{00000000-0005-0000-0000-000081000000}"/>
    <cellStyle name="_slab-new_미양1교_이천1육교계산서_Wd3(방호벽+중분대없음)" xfId="533" xr:uid="{00000000-0005-0000-0000-000082000000}"/>
    <cellStyle name="_slab-new_미양1교_이천1육교계산서_Wd3(방호벽+중분대없음)_01-자재및수량집계(수산교)" xfId="534" xr:uid="{00000000-0005-0000-0000-000083000000}"/>
    <cellStyle name="_slab-new_미양1교_이천1육교계산서_Wd3(보도+연석+난간)" xfId="535" xr:uid="{00000000-0005-0000-0000-000084000000}"/>
    <cellStyle name="_slab-new_미양1교_이천1육교계산서_Wd3(보도+연석+난간)_01-자재및수량집계(수산교)" xfId="536" xr:uid="{00000000-0005-0000-0000-000085000000}"/>
    <cellStyle name="_Wd3(분리)" xfId="537" xr:uid="{00000000-0005-0000-0000-000086000000}"/>
    <cellStyle name="_Wd3(분리)_01-자재및수량집계(수산교)" xfId="538" xr:uid="{00000000-0005-0000-0000-000087000000}"/>
    <cellStyle name="_강명산익" xfId="539" xr:uid="{00000000-0005-0000-0000-000088000000}"/>
    <cellStyle name="_경계표주수량산출" xfId="540" xr:uid="{00000000-0005-0000-0000-000089000000}"/>
    <cellStyle name="_구시장(임곡_1)" xfId="541" xr:uid="{00000000-0005-0000-0000-00008A000000}"/>
    <cellStyle name="_구시장(임곡_1)_01-자재및수량집계(수산교)" xfId="542" xr:uid="{00000000-0005-0000-0000-00008B000000}"/>
    <cellStyle name="_구시장(임곡_1)_Wd3(방호벽)" xfId="543" xr:uid="{00000000-0005-0000-0000-00008C000000}"/>
    <cellStyle name="_구시장(임곡_1)_Wd3(방호벽)_01-자재및수량집계(수산교)" xfId="544" xr:uid="{00000000-0005-0000-0000-00008D000000}"/>
    <cellStyle name="_구시장(임곡_1)_Wd3(방호벽+중분대없음)" xfId="545" xr:uid="{00000000-0005-0000-0000-00008E000000}"/>
    <cellStyle name="_구시장(임곡_1)_Wd3(방호벽+중분대없음)_01-자재및수량집계(수산교)" xfId="546" xr:uid="{00000000-0005-0000-0000-00008F000000}"/>
    <cellStyle name="_구시장(임곡_1)_Wd3(보도+연석+난간)" xfId="547" xr:uid="{00000000-0005-0000-0000-000090000000}"/>
    <cellStyle name="_구시장(임곡_1)_Wd3(보도+연석+난간)_01-자재및수량집계(수산교)" xfId="548" xr:uid="{00000000-0005-0000-0000-000091000000}"/>
    <cellStyle name="_구시장-임곡" xfId="549" xr:uid="{00000000-0005-0000-0000-000092000000}"/>
    <cellStyle name="_구시장-임곡_01-자재및수량집계(수산교)" xfId="550" xr:uid="{00000000-0005-0000-0000-000093000000}"/>
    <cellStyle name="_구시장-임곡_Wd3(방호벽)" xfId="551" xr:uid="{00000000-0005-0000-0000-000094000000}"/>
    <cellStyle name="_구시장-임곡_Wd3(방호벽)_01-자재및수량집계(수산교)" xfId="552" xr:uid="{00000000-0005-0000-0000-000095000000}"/>
    <cellStyle name="_구시장-임곡_Wd3(방호벽+중분대없음)" xfId="553" xr:uid="{00000000-0005-0000-0000-000096000000}"/>
    <cellStyle name="_구시장-임곡_Wd3(방호벽+중분대없음)_01-자재및수량집계(수산교)" xfId="554" xr:uid="{00000000-0005-0000-0000-000097000000}"/>
    <cellStyle name="_구시장-임곡_Wd3(보도+연석+난간)" xfId="555" xr:uid="{00000000-0005-0000-0000-000098000000}"/>
    <cellStyle name="_구시장-임곡_Wd3(보도+연석+난간)_01-자재및수량집계(수산교)" xfId="556" xr:uid="{00000000-0005-0000-0000-000099000000}"/>
    <cellStyle name="_국수교수량" xfId="557" xr:uid="{00000000-0005-0000-0000-00009A000000}"/>
    <cellStyle name="_김해임도" xfId="558" xr:uid="{00000000-0005-0000-0000-00009B000000}"/>
    <cellStyle name="_내역서적용수량" xfId="559" xr:uid="{00000000-0005-0000-0000-00009C000000}"/>
    <cellStyle name="_내역서적용수량_96수량포장공" xfId="560" xr:uid="{00000000-0005-0000-0000-00009D000000}"/>
    <cellStyle name="_내역서적용수량_96수량포장공_96수량포장공" xfId="561" xr:uid="{00000000-0005-0000-0000-00009E000000}"/>
    <cellStyle name="_내역서적용수량_배수공" xfId="562" xr:uid="{00000000-0005-0000-0000-00009F000000}"/>
    <cellStyle name="_녹수산림공원 조성공사" xfId="563" xr:uid="{00000000-0005-0000-0000-0000A0000000}"/>
    <cellStyle name="_등산로 설계" xfId="564" xr:uid="{00000000-0005-0000-0000-0000A1000000}"/>
    <cellStyle name="_맨홀토공" xfId="565" xr:uid="{00000000-0005-0000-0000-0000A2000000}"/>
    <cellStyle name="_무학22" xfId="566" xr:uid="{00000000-0005-0000-0000-0000A3000000}"/>
    <cellStyle name="_방동" xfId="567" xr:uid="{00000000-0005-0000-0000-0000A4000000}"/>
    <cellStyle name="_방동_방동" xfId="568" xr:uid="{00000000-0005-0000-0000-0000A5000000}"/>
    <cellStyle name="_방동_산양리지구" xfId="569" xr:uid="{00000000-0005-0000-0000-0000A6000000}"/>
    <cellStyle name="_방동_서상2리" xfId="570" xr:uid="{00000000-0005-0000-0000-0000A7000000}"/>
    <cellStyle name="_방동_원평" xfId="571" xr:uid="{00000000-0005-0000-0000-0000A8000000}"/>
    <cellStyle name="_방동_추곡" xfId="572" xr:uid="{00000000-0005-0000-0000-0000A9000000}"/>
    <cellStyle name="_방아육교계산서(고령방향)" xfId="573" xr:uid="{00000000-0005-0000-0000-0000AA000000}"/>
    <cellStyle name="_방아육교계산서(고령방향)_01-자재및수량집계(수산교)" xfId="574" xr:uid="{00000000-0005-0000-0000-0000AB000000}"/>
    <cellStyle name="_방아육교계산서(고령방향)_Wd3(방호벽)" xfId="575" xr:uid="{00000000-0005-0000-0000-0000AC000000}"/>
    <cellStyle name="_방아육교계산서(고령방향)_Wd3(방호벽)_01-자재및수량집계(수산교)" xfId="576" xr:uid="{00000000-0005-0000-0000-0000AD000000}"/>
    <cellStyle name="_방아육교계산서(고령방향)_Wd3(방호벽+중분대없음)" xfId="577" xr:uid="{00000000-0005-0000-0000-0000AE000000}"/>
    <cellStyle name="_방아육교계산서(고령방향)_Wd3(방호벽+중분대없음)_01-자재및수량집계(수산교)" xfId="578" xr:uid="{00000000-0005-0000-0000-0000AF000000}"/>
    <cellStyle name="_방아육교계산서(고령방향)_Wd3(보도+연석+난간)" xfId="579" xr:uid="{00000000-0005-0000-0000-0000B0000000}"/>
    <cellStyle name="_방아육교계산서(고령방향)_Wd3(보도+연석+난간)_01-자재및수량집계(수산교)" xfId="580" xr:uid="{00000000-0005-0000-0000-0000B1000000}"/>
    <cellStyle name="_방아육교계산서(쌍림방향)" xfId="581" xr:uid="{00000000-0005-0000-0000-0000B2000000}"/>
    <cellStyle name="_방아육교계산서(쌍림방향)_01-자재및수량집계(수산교)" xfId="582" xr:uid="{00000000-0005-0000-0000-0000B3000000}"/>
    <cellStyle name="_방아육교계산서(쌍림방향)_Wd3(방호벽)" xfId="583" xr:uid="{00000000-0005-0000-0000-0000B4000000}"/>
    <cellStyle name="_방아육교계산서(쌍림방향)_Wd3(방호벽)_01-자재및수량집계(수산교)" xfId="584" xr:uid="{00000000-0005-0000-0000-0000B5000000}"/>
    <cellStyle name="_방아육교계산서(쌍림방향)_Wd3(방호벽+중분대없음)" xfId="585" xr:uid="{00000000-0005-0000-0000-0000B6000000}"/>
    <cellStyle name="_방아육교계산서(쌍림방향)_Wd3(방호벽+중분대없음)_01-자재및수량집계(수산교)" xfId="586" xr:uid="{00000000-0005-0000-0000-0000B7000000}"/>
    <cellStyle name="_방아육교계산서(쌍림방향)_Wd3(보도+연석+난간)" xfId="587" xr:uid="{00000000-0005-0000-0000-0000B8000000}"/>
    <cellStyle name="_방아육교계산서(쌍림방향)_Wd3(보도+연석+난간)_01-자재및수량집계(수산교)" xfId="588" xr:uid="{00000000-0005-0000-0000-0000B9000000}"/>
    <cellStyle name="_배수공" xfId="589" xr:uid="{00000000-0005-0000-0000-0000BA000000}"/>
    <cellStyle name="_배수공-1" xfId="590" xr:uid="{00000000-0005-0000-0000-0000BB000000}"/>
    <cellStyle name="_배수관면벽" xfId="591" xr:uid="{00000000-0005-0000-0000-0000BC000000}"/>
    <cellStyle name="_본선토공" xfId="592" xr:uid="{00000000-0005-0000-0000-0000BD000000}"/>
    <cellStyle name="_석축쌓기" xfId="593" xr:uid="{00000000-0005-0000-0000-0000BE000000}"/>
    <cellStyle name="_신곡육교계산서(고령방향)" xfId="594" xr:uid="{00000000-0005-0000-0000-0000BF000000}"/>
    <cellStyle name="_신곡육교계산서(고령방향)_01-자재및수량집계(수산교)" xfId="595" xr:uid="{00000000-0005-0000-0000-0000C0000000}"/>
    <cellStyle name="_신곡육교계산서(고령방향)_Wd3(방호벽)" xfId="596" xr:uid="{00000000-0005-0000-0000-0000C1000000}"/>
    <cellStyle name="_신곡육교계산서(고령방향)_Wd3(방호벽)_01-자재및수량집계(수산교)" xfId="597" xr:uid="{00000000-0005-0000-0000-0000C2000000}"/>
    <cellStyle name="_신곡육교계산서(고령방향)_Wd3(방호벽+중분대없음)" xfId="598" xr:uid="{00000000-0005-0000-0000-0000C3000000}"/>
    <cellStyle name="_신곡육교계산서(고령방향)_Wd3(방호벽+중분대없음)_01-자재및수량집계(수산교)" xfId="599" xr:uid="{00000000-0005-0000-0000-0000C4000000}"/>
    <cellStyle name="_신곡육교계산서(고령방향)_Wd3(보도+연석+난간)" xfId="600" xr:uid="{00000000-0005-0000-0000-0000C5000000}"/>
    <cellStyle name="_신곡육교계산서(고령방향)_Wd3(보도+연석+난간)_01-자재및수량집계(수산교)" xfId="601" xr:uid="{00000000-0005-0000-0000-0000C6000000}"/>
    <cellStyle name="_신기육교계산서" xfId="602" xr:uid="{00000000-0005-0000-0000-0000C7000000}"/>
    <cellStyle name="_신기육교계산서_01-자재및수량집계(수산교)" xfId="603" xr:uid="{00000000-0005-0000-0000-0000C8000000}"/>
    <cellStyle name="_신기육교계산서_Wd3(방호벽)" xfId="604" xr:uid="{00000000-0005-0000-0000-0000C9000000}"/>
    <cellStyle name="_신기육교계산서_Wd3(방호벽)_01-자재및수량집계(수산교)" xfId="605" xr:uid="{00000000-0005-0000-0000-0000CA000000}"/>
    <cellStyle name="_신기육교계산서_Wd3(방호벽+중분대없음)" xfId="606" xr:uid="{00000000-0005-0000-0000-0000CB000000}"/>
    <cellStyle name="_신기육교계산서_Wd3(방호벽+중분대없음)_01-자재및수량집계(수산교)" xfId="607" xr:uid="{00000000-0005-0000-0000-0000CC000000}"/>
    <cellStyle name="_신기육교계산서_Wd3(보도+연석+난간)" xfId="608" xr:uid="{00000000-0005-0000-0000-0000CD000000}"/>
    <cellStyle name="_신기육교계산서_Wd3(보도+연석+난간)_01-자재및수량집계(수산교)" xfId="609" xr:uid="{00000000-0005-0000-0000-0000CE000000}"/>
    <cellStyle name="_신원1교(곡선교)계산서" xfId="610" xr:uid="{00000000-0005-0000-0000-0000CF000000}"/>
    <cellStyle name="_신원1교(곡선교)계산서_01-자재및수량집계(수산교)" xfId="611" xr:uid="{00000000-0005-0000-0000-0000D0000000}"/>
    <cellStyle name="_신원1교(곡선교)계산서_Wd3(방호벽)" xfId="612" xr:uid="{00000000-0005-0000-0000-0000D1000000}"/>
    <cellStyle name="_신원1교(곡선교)계산서_Wd3(방호벽)_01-자재및수량집계(수산교)" xfId="613" xr:uid="{00000000-0005-0000-0000-0000D2000000}"/>
    <cellStyle name="_신원1교(곡선교)계산서_Wd3(방호벽+중분대없음)" xfId="614" xr:uid="{00000000-0005-0000-0000-0000D3000000}"/>
    <cellStyle name="_신원1교(곡선교)계산서_Wd3(방호벽+중분대없음)_01-자재및수량집계(수산교)" xfId="615" xr:uid="{00000000-0005-0000-0000-0000D4000000}"/>
    <cellStyle name="_신원1교(곡선교)계산서_Wd3(보도+연석+난간)" xfId="616" xr:uid="{00000000-0005-0000-0000-0000D5000000}"/>
    <cellStyle name="_신원1교(곡선교)계산서_Wd3(보도+연석+난간)_01-자재및수량집계(수산교)" xfId="617" xr:uid="{00000000-0005-0000-0000-0000D6000000}"/>
    <cellStyle name="_옹벽" xfId="618" xr:uid="{00000000-0005-0000-0000-0000D7000000}"/>
    <cellStyle name="_원본-from안양시" xfId="619" xr:uid="{00000000-0005-0000-0000-0000D8000000}"/>
    <cellStyle name="_원본-from안양시_01-자재및수량집계(수산교)" xfId="620" xr:uid="{00000000-0005-0000-0000-0000D9000000}"/>
    <cellStyle name="_원본-from안양시_Wd3(방호벽)" xfId="621" xr:uid="{00000000-0005-0000-0000-0000DA000000}"/>
    <cellStyle name="_원본-from안양시_Wd3(방호벽)_01-자재및수량집계(수산교)" xfId="622" xr:uid="{00000000-0005-0000-0000-0000DB000000}"/>
    <cellStyle name="_원본-from안양시_Wd3(방호벽+중분대없음)" xfId="623" xr:uid="{00000000-0005-0000-0000-0000DC000000}"/>
    <cellStyle name="_원본-from안양시_Wd3(방호벽+중분대없음)_01-자재및수량집계(수산교)" xfId="624" xr:uid="{00000000-0005-0000-0000-0000DD000000}"/>
    <cellStyle name="_원본-from안양시_Wd3(보도+연석+난간)" xfId="625" xr:uid="{00000000-0005-0000-0000-0000DE000000}"/>
    <cellStyle name="_원본-from안양시_Wd3(보도+연석+난간)_01-자재및수량집계(수산교)" xfId="626" xr:uid="{00000000-0005-0000-0000-0000DF000000}"/>
    <cellStyle name="_이천1육교계산서" xfId="627" xr:uid="{00000000-0005-0000-0000-0000E0000000}"/>
    <cellStyle name="_이천1육교계산서_01-자재및수량집계(수산교)" xfId="628" xr:uid="{00000000-0005-0000-0000-0000E1000000}"/>
    <cellStyle name="_이천1육교계산서_Wd3(방호벽)" xfId="629" xr:uid="{00000000-0005-0000-0000-0000E2000000}"/>
    <cellStyle name="_이천1육교계산서_Wd3(방호벽)_01-자재및수량집계(수산교)" xfId="630" xr:uid="{00000000-0005-0000-0000-0000E3000000}"/>
    <cellStyle name="_이천1육교계산서_Wd3(방호벽+중분대없음)" xfId="631" xr:uid="{00000000-0005-0000-0000-0000E4000000}"/>
    <cellStyle name="_이천1육교계산서_Wd3(방호벽+중분대없음)_01-자재및수량집계(수산교)" xfId="632" xr:uid="{00000000-0005-0000-0000-0000E5000000}"/>
    <cellStyle name="_이천1육교계산서_Wd3(보도+연석+난간)" xfId="633" xr:uid="{00000000-0005-0000-0000-0000E6000000}"/>
    <cellStyle name="_이천1육교계산서_Wd3(보도+연석+난간)_01-자재및수량집계(수산교)" xfId="634" xr:uid="{00000000-0005-0000-0000-0000E7000000}"/>
    <cellStyle name="_추곡" xfId="635" xr:uid="{00000000-0005-0000-0000-0000E8000000}"/>
    <cellStyle name="_추곡_추곡" xfId="636" xr:uid="{00000000-0005-0000-0000-0000E9000000}"/>
    <cellStyle name="_횡배수관" xfId="637" xr:uid="{00000000-0005-0000-0000-0000EA000000}"/>
    <cellStyle name="_흄관400" xfId="638" xr:uid="{00000000-0005-0000-0000-0000EB000000}"/>
    <cellStyle name="_흄관500" xfId="639" xr:uid="{00000000-0005-0000-0000-0000EC000000}"/>
    <cellStyle name="’E‰Y [0.00]_laroux" xfId="8" xr:uid="{00000000-0005-0000-0000-0000ED000000}"/>
    <cellStyle name="’E‰Y_laroux" xfId="9" xr:uid="{00000000-0005-0000-0000-0000EE000000}"/>
    <cellStyle name="¤@?e_TEST-1 " xfId="640" xr:uid="{00000000-0005-0000-0000-0000EF000000}"/>
    <cellStyle name="°ia¤¼o " xfId="641" xr:uid="{00000000-0005-0000-0000-0000F0000000}"/>
    <cellStyle name="°ia¤aa " xfId="642" xr:uid="{00000000-0005-0000-0000-0000F1000000}"/>
    <cellStyle name="0" xfId="643" xr:uid="{00000000-0005-0000-0000-0000F2000000}"/>
    <cellStyle name="0 2" xfId="644" xr:uid="{00000000-0005-0000-0000-0000F3000000}"/>
    <cellStyle name="0 2 10" xfId="645" xr:uid="{00000000-0005-0000-0000-0000F4000000}"/>
    <cellStyle name="0 2 10 2" xfId="646" xr:uid="{00000000-0005-0000-0000-0000F5000000}"/>
    <cellStyle name="0 2 10 3" xfId="647" xr:uid="{00000000-0005-0000-0000-0000F6000000}"/>
    <cellStyle name="0 2 10 4" xfId="648" xr:uid="{00000000-0005-0000-0000-0000F7000000}"/>
    <cellStyle name="0 2 11" xfId="649" xr:uid="{00000000-0005-0000-0000-0000F8000000}"/>
    <cellStyle name="0 2 11 2" xfId="650" xr:uid="{00000000-0005-0000-0000-0000F9000000}"/>
    <cellStyle name="0 2 11 3" xfId="651" xr:uid="{00000000-0005-0000-0000-0000FA000000}"/>
    <cellStyle name="0 2 11 4" xfId="652" xr:uid="{00000000-0005-0000-0000-0000FB000000}"/>
    <cellStyle name="0 2 12" xfId="653" xr:uid="{00000000-0005-0000-0000-0000FC000000}"/>
    <cellStyle name="0 2 12 2" xfId="654" xr:uid="{00000000-0005-0000-0000-0000FD000000}"/>
    <cellStyle name="0 2 12 3" xfId="655" xr:uid="{00000000-0005-0000-0000-0000FE000000}"/>
    <cellStyle name="0 2 12 4" xfId="656" xr:uid="{00000000-0005-0000-0000-0000FF000000}"/>
    <cellStyle name="0 2 13" xfId="657" xr:uid="{00000000-0005-0000-0000-000000010000}"/>
    <cellStyle name="0 2 13 2" xfId="658" xr:uid="{00000000-0005-0000-0000-000001010000}"/>
    <cellStyle name="0 2 13 3" xfId="659" xr:uid="{00000000-0005-0000-0000-000002010000}"/>
    <cellStyle name="0 2 13 4" xfId="660" xr:uid="{00000000-0005-0000-0000-000003010000}"/>
    <cellStyle name="0 2 14" xfId="661" xr:uid="{00000000-0005-0000-0000-000004010000}"/>
    <cellStyle name="0 2 14 2" xfId="662" xr:uid="{00000000-0005-0000-0000-000005010000}"/>
    <cellStyle name="0 2 14 3" xfId="663" xr:uid="{00000000-0005-0000-0000-000006010000}"/>
    <cellStyle name="0 2 14 4" xfId="664" xr:uid="{00000000-0005-0000-0000-000007010000}"/>
    <cellStyle name="0 2 15" xfId="665" xr:uid="{00000000-0005-0000-0000-000008010000}"/>
    <cellStyle name="0 2 15 2" xfId="666" xr:uid="{00000000-0005-0000-0000-000009010000}"/>
    <cellStyle name="0 2 15 3" xfId="667" xr:uid="{00000000-0005-0000-0000-00000A010000}"/>
    <cellStyle name="0 2 15 4" xfId="668" xr:uid="{00000000-0005-0000-0000-00000B010000}"/>
    <cellStyle name="0 2 16" xfId="669" xr:uid="{00000000-0005-0000-0000-00000C010000}"/>
    <cellStyle name="0 2 16 2" xfId="670" xr:uid="{00000000-0005-0000-0000-00000D010000}"/>
    <cellStyle name="0 2 16 3" xfId="671" xr:uid="{00000000-0005-0000-0000-00000E010000}"/>
    <cellStyle name="0 2 16 4" xfId="672" xr:uid="{00000000-0005-0000-0000-00000F010000}"/>
    <cellStyle name="0 2 17" xfId="673" xr:uid="{00000000-0005-0000-0000-000010010000}"/>
    <cellStyle name="0 2 17 2" xfId="674" xr:uid="{00000000-0005-0000-0000-000011010000}"/>
    <cellStyle name="0 2 17 3" xfId="675" xr:uid="{00000000-0005-0000-0000-000012010000}"/>
    <cellStyle name="0 2 17 4" xfId="676" xr:uid="{00000000-0005-0000-0000-000013010000}"/>
    <cellStyle name="0 2 18" xfId="677" xr:uid="{00000000-0005-0000-0000-000014010000}"/>
    <cellStyle name="0 2 18 2" xfId="678" xr:uid="{00000000-0005-0000-0000-000015010000}"/>
    <cellStyle name="0 2 18 3" xfId="679" xr:uid="{00000000-0005-0000-0000-000016010000}"/>
    <cellStyle name="0 2 18 4" xfId="680" xr:uid="{00000000-0005-0000-0000-000017010000}"/>
    <cellStyle name="0 2 19" xfId="681" xr:uid="{00000000-0005-0000-0000-000018010000}"/>
    <cellStyle name="0 2 19 2" xfId="682" xr:uid="{00000000-0005-0000-0000-000019010000}"/>
    <cellStyle name="0 2 19 3" xfId="683" xr:uid="{00000000-0005-0000-0000-00001A010000}"/>
    <cellStyle name="0 2 19 4" xfId="684" xr:uid="{00000000-0005-0000-0000-00001B010000}"/>
    <cellStyle name="0 2 2" xfId="685" xr:uid="{00000000-0005-0000-0000-00001C010000}"/>
    <cellStyle name="0 2 2 10" xfId="686" xr:uid="{00000000-0005-0000-0000-00001D010000}"/>
    <cellStyle name="0 2 2 10 2" xfId="687" xr:uid="{00000000-0005-0000-0000-00001E010000}"/>
    <cellStyle name="0 2 2 10 3" xfId="688" xr:uid="{00000000-0005-0000-0000-00001F010000}"/>
    <cellStyle name="0 2 2 10 4" xfId="689" xr:uid="{00000000-0005-0000-0000-000020010000}"/>
    <cellStyle name="0 2 2 11" xfId="690" xr:uid="{00000000-0005-0000-0000-000021010000}"/>
    <cellStyle name="0 2 2 11 2" xfId="691" xr:uid="{00000000-0005-0000-0000-000022010000}"/>
    <cellStyle name="0 2 2 11 3" xfId="692" xr:uid="{00000000-0005-0000-0000-000023010000}"/>
    <cellStyle name="0 2 2 11 4" xfId="693" xr:uid="{00000000-0005-0000-0000-000024010000}"/>
    <cellStyle name="0 2 2 12" xfId="694" xr:uid="{00000000-0005-0000-0000-000025010000}"/>
    <cellStyle name="0 2 2 12 2" xfId="695" xr:uid="{00000000-0005-0000-0000-000026010000}"/>
    <cellStyle name="0 2 2 12 3" xfId="696" xr:uid="{00000000-0005-0000-0000-000027010000}"/>
    <cellStyle name="0 2 2 12 4" xfId="697" xr:uid="{00000000-0005-0000-0000-000028010000}"/>
    <cellStyle name="0 2 2 13" xfId="698" xr:uid="{00000000-0005-0000-0000-000029010000}"/>
    <cellStyle name="0 2 2 13 2" xfId="699" xr:uid="{00000000-0005-0000-0000-00002A010000}"/>
    <cellStyle name="0 2 2 13 3" xfId="700" xr:uid="{00000000-0005-0000-0000-00002B010000}"/>
    <cellStyle name="0 2 2 13 4" xfId="701" xr:uid="{00000000-0005-0000-0000-00002C010000}"/>
    <cellStyle name="0 2 2 14" xfId="702" xr:uid="{00000000-0005-0000-0000-00002D010000}"/>
    <cellStyle name="0 2 2 14 2" xfId="703" xr:uid="{00000000-0005-0000-0000-00002E010000}"/>
    <cellStyle name="0 2 2 14 3" xfId="704" xr:uid="{00000000-0005-0000-0000-00002F010000}"/>
    <cellStyle name="0 2 2 14 4" xfId="705" xr:uid="{00000000-0005-0000-0000-000030010000}"/>
    <cellStyle name="0 2 2 15" xfId="706" xr:uid="{00000000-0005-0000-0000-000031010000}"/>
    <cellStyle name="0 2 2 15 2" xfId="707" xr:uid="{00000000-0005-0000-0000-000032010000}"/>
    <cellStyle name="0 2 2 15 3" xfId="708" xr:uid="{00000000-0005-0000-0000-000033010000}"/>
    <cellStyle name="0 2 2 15 4" xfId="709" xr:uid="{00000000-0005-0000-0000-000034010000}"/>
    <cellStyle name="0 2 2 16" xfId="710" xr:uid="{00000000-0005-0000-0000-000035010000}"/>
    <cellStyle name="0 2 2 16 2" xfId="711" xr:uid="{00000000-0005-0000-0000-000036010000}"/>
    <cellStyle name="0 2 2 16 3" xfId="712" xr:uid="{00000000-0005-0000-0000-000037010000}"/>
    <cellStyle name="0 2 2 16 4" xfId="713" xr:uid="{00000000-0005-0000-0000-000038010000}"/>
    <cellStyle name="0 2 2 17" xfId="714" xr:uid="{00000000-0005-0000-0000-000039010000}"/>
    <cellStyle name="0 2 2 17 2" xfId="715" xr:uid="{00000000-0005-0000-0000-00003A010000}"/>
    <cellStyle name="0 2 2 17 3" xfId="716" xr:uid="{00000000-0005-0000-0000-00003B010000}"/>
    <cellStyle name="0 2 2 17 4" xfId="717" xr:uid="{00000000-0005-0000-0000-00003C010000}"/>
    <cellStyle name="0 2 2 18" xfId="718" xr:uid="{00000000-0005-0000-0000-00003D010000}"/>
    <cellStyle name="0 2 2 18 2" xfId="719" xr:uid="{00000000-0005-0000-0000-00003E010000}"/>
    <cellStyle name="0 2 2 18 3" xfId="720" xr:uid="{00000000-0005-0000-0000-00003F010000}"/>
    <cellStyle name="0 2 2 18 4" xfId="721" xr:uid="{00000000-0005-0000-0000-000040010000}"/>
    <cellStyle name="0 2 2 19" xfId="722" xr:uid="{00000000-0005-0000-0000-000041010000}"/>
    <cellStyle name="0 2 2 2" xfId="723" xr:uid="{00000000-0005-0000-0000-000042010000}"/>
    <cellStyle name="0 2 2 2 2" xfId="724" xr:uid="{00000000-0005-0000-0000-000043010000}"/>
    <cellStyle name="0 2 2 2 3" xfId="725" xr:uid="{00000000-0005-0000-0000-000044010000}"/>
    <cellStyle name="0 2 2 2 4" xfId="726" xr:uid="{00000000-0005-0000-0000-000045010000}"/>
    <cellStyle name="0 2 2 20" xfId="727" xr:uid="{00000000-0005-0000-0000-000046010000}"/>
    <cellStyle name="0 2 2 21" xfId="728" xr:uid="{00000000-0005-0000-0000-000047010000}"/>
    <cellStyle name="0 2 2 3" xfId="729" xr:uid="{00000000-0005-0000-0000-000048010000}"/>
    <cellStyle name="0 2 2 3 2" xfId="730" xr:uid="{00000000-0005-0000-0000-000049010000}"/>
    <cellStyle name="0 2 2 3 3" xfId="731" xr:uid="{00000000-0005-0000-0000-00004A010000}"/>
    <cellStyle name="0 2 2 3 4" xfId="732" xr:uid="{00000000-0005-0000-0000-00004B010000}"/>
    <cellStyle name="0 2 2 4" xfId="733" xr:uid="{00000000-0005-0000-0000-00004C010000}"/>
    <cellStyle name="0 2 2 4 2" xfId="734" xr:uid="{00000000-0005-0000-0000-00004D010000}"/>
    <cellStyle name="0 2 2 4 3" xfId="735" xr:uid="{00000000-0005-0000-0000-00004E010000}"/>
    <cellStyle name="0 2 2 4 4" xfId="736" xr:uid="{00000000-0005-0000-0000-00004F010000}"/>
    <cellStyle name="0 2 2 5" xfId="737" xr:uid="{00000000-0005-0000-0000-000050010000}"/>
    <cellStyle name="0 2 2 5 2" xfId="738" xr:uid="{00000000-0005-0000-0000-000051010000}"/>
    <cellStyle name="0 2 2 5 3" xfId="739" xr:uid="{00000000-0005-0000-0000-000052010000}"/>
    <cellStyle name="0 2 2 5 4" xfId="740" xr:uid="{00000000-0005-0000-0000-000053010000}"/>
    <cellStyle name="0 2 2 6" xfId="741" xr:uid="{00000000-0005-0000-0000-000054010000}"/>
    <cellStyle name="0 2 2 6 2" xfId="742" xr:uid="{00000000-0005-0000-0000-000055010000}"/>
    <cellStyle name="0 2 2 6 3" xfId="743" xr:uid="{00000000-0005-0000-0000-000056010000}"/>
    <cellStyle name="0 2 2 6 4" xfId="744" xr:uid="{00000000-0005-0000-0000-000057010000}"/>
    <cellStyle name="0 2 2 7" xfId="745" xr:uid="{00000000-0005-0000-0000-000058010000}"/>
    <cellStyle name="0 2 2 7 2" xfId="746" xr:uid="{00000000-0005-0000-0000-000059010000}"/>
    <cellStyle name="0 2 2 7 3" xfId="747" xr:uid="{00000000-0005-0000-0000-00005A010000}"/>
    <cellStyle name="0 2 2 7 4" xfId="748" xr:uid="{00000000-0005-0000-0000-00005B010000}"/>
    <cellStyle name="0 2 2 8" xfId="749" xr:uid="{00000000-0005-0000-0000-00005C010000}"/>
    <cellStyle name="0 2 2 8 2" xfId="750" xr:uid="{00000000-0005-0000-0000-00005D010000}"/>
    <cellStyle name="0 2 2 8 3" xfId="751" xr:uid="{00000000-0005-0000-0000-00005E010000}"/>
    <cellStyle name="0 2 2 8 4" xfId="752" xr:uid="{00000000-0005-0000-0000-00005F010000}"/>
    <cellStyle name="0 2 2 9" xfId="753" xr:uid="{00000000-0005-0000-0000-000060010000}"/>
    <cellStyle name="0 2 2 9 2" xfId="754" xr:uid="{00000000-0005-0000-0000-000061010000}"/>
    <cellStyle name="0 2 2 9 3" xfId="755" xr:uid="{00000000-0005-0000-0000-000062010000}"/>
    <cellStyle name="0 2 2 9 4" xfId="756" xr:uid="{00000000-0005-0000-0000-000063010000}"/>
    <cellStyle name="0 2 20" xfId="757" xr:uid="{00000000-0005-0000-0000-000064010000}"/>
    <cellStyle name="0 2 20 2" xfId="758" xr:uid="{00000000-0005-0000-0000-000065010000}"/>
    <cellStyle name="0 2 20 3" xfId="759" xr:uid="{00000000-0005-0000-0000-000066010000}"/>
    <cellStyle name="0 2 20 4" xfId="760" xr:uid="{00000000-0005-0000-0000-000067010000}"/>
    <cellStyle name="0 2 21" xfId="761" xr:uid="{00000000-0005-0000-0000-000068010000}"/>
    <cellStyle name="0 2 21 2" xfId="762" xr:uid="{00000000-0005-0000-0000-000069010000}"/>
    <cellStyle name="0 2 21 3" xfId="763" xr:uid="{00000000-0005-0000-0000-00006A010000}"/>
    <cellStyle name="0 2 21 4" xfId="764" xr:uid="{00000000-0005-0000-0000-00006B010000}"/>
    <cellStyle name="0 2 22" xfId="765" xr:uid="{00000000-0005-0000-0000-00006C010000}"/>
    <cellStyle name="0 2 22 2" xfId="766" xr:uid="{00000000-0005-0000-0000-00006D010000}"/>
    <cellStyle name="0 2 22 3" xfId="767" xr:uid="{00000000-0005-0000-0000-00006E010000}"/>
    <cellStyle name="0 2 22 4" xfId="768" xr:uid="{00000000-0005-0000-0000-00006F010000}"/>
    <cellStyle name="0 2 23" xfId="769" xr:uid="{00000000-0005-0000-0000-000070010000}"/>
    <cellStyle name="0 2 24" xfId="770" xr:uid="{00000000-0005-0000-0000-000071010000}"/>
    <cellStyle name="0 2 25" xfId="771" xr:uid="{00000000-0005-0000-0000-000072010000}"/>
    <cellStyle name="0 2 3" xfId="772" xr:uid="{00000000-0005-0000-0000-000073010000}"/>
    <cellStyle name="0 2 3 10" xfId="773" xr:uid="{00000000-0005-0000-0000-000074010000}"/>
    <cellStyle name="0 2 3 10 2" xfId="774" xr:uid="{00000000-0005-0000-0000-000075010000}"/>
    <cellStyle name="0 2 3 10 3" xfId="775" xr:uid="{00000000-0005-0000-0000-000076010000}"/>
    <cellStyle name="0 2 3 10 4" xfId="776" xr:uid="{00000000-0005-0000-0000-000077010000}"/>
    <cellStyle name="0 2 3 11" xfId="777" xr:uid="{00000000-0005-0000-0000-000078010000}"/>
    <cellStyle name="0 2 3 11 2" xfId="778" xr:uid="{00000000-0005-0000-0000-000079010000}"/>
    <cellStyle name="0 2 3 11 3" xfId="779" xr:uid="{00000000-0005-0000-0000-00007A010000}"/>
    <cellStyle name="0 2 3 11 4" xfId="780" xr:uid="{00000000-0005-0000-0000-00007B010000}"/>
    <cellStyle name="0 2 3 12" xfId="781" xr:uid="{00000000-0005-0000-0000-00007C010000}"/>
    <cellStyle name="0 2 3 12 2" xfId="782" xr:uid="{00000000-0005-0000-0000-00007D010000}"/>
    <cellStyle name="0 2 3 12 3" xfId="783" xr:uid="{00000000-0005-0000-0000-00007E010000}"/>
    <cellStyle name="0 2 3 12 4" xfId="784" xr:uid="{00000000-0005-0000-0000-00007F010000}"/>
    <cellStyle name="0 2 3 13" xfId="785" xr:uid="{00000000-0005-0000-0000-000080010000}"/>
    <cellStyle name="0 2 3 13 2" xfId="786" xr:uid="{00000000-0005-0000-0000-000081010000}"/>
    <cellStyle name="0 2 3 13 3" xfId="787" xr:uid="{00000000-0005-0000-0000-000082010000}"/>
    <cellStyle name="0 2 3 13 4" xfId="788" xr:uid="{00000000-0005-0000-0000-000083010000}"/>
    <cellStyle name="0 2 3 14" xfId="789" xr:uid="{00000000-0005-0000-0000-000084010000}"/>
    <cellStyle name="0 2 3 14 2" xfId="790" xr:uid="{00000000-0005-0000-0000-000085010000}"/>
    <cellStyle name="0 2 3 14 3" xfId="791" xr:uid="{00000000-0005-0000-0000-000086010000}"/>
    <cellStyle name="0 2 3 14 4" xfId="792" xr:uid="{00000000-0005-0000-0000-000087010000}"/>
    <cellStyle name="0 2 3 15" xfId="793" xr:uid="{00000000-0005-0000-0000-000088010000}"/>
    <cellStyle name="0 2 3 15 2" xfId="794" xr:uid="{00000000-0005-0000-0000-000089010000}"/>
    <cellStyle name="0 2 3 15 3" xfId="795" xr:uid="{00000000-0005-0000-0000-00008A010000}"/>
    <cellStyle name="0 2 3 15 4" xfId="796" xr:uid="{00000000-0005-0000-0000-00008B010000}"/>
    <cellStyle name="0 2 3 16" xfId="797" xr:uid="{00000000-0005-0000-0000-00008C010000}"/>
    <cellStyle name="0 2 3 16 2" xfId="798" xr:uid="{00000000-0005-0000-0000-00008D010000}"/>
    <cellStyle name="0 2 3 16 3" xfId="799" xr:uid="{00000000-0005-0000-0000-00008E010000}"/>
    <cellStyle name="0 2 3 16 4" xfId="800" xr:uid="{00000000-0005-0000-0000-00008F010000}"/>
    <cellStyle name="0 2 3 17" xfId="801" xr:uid="{00000000-0005-0000-0000-000090010000}"/>
    <cellStyle name="0 2 3 17 2" xfId="802" xr:uid="{00000000-0005-0000-0000-000091010000}"/>
    <cellStyle name="0 2 3 17 3" xfId="803" xr:uid="{00000000-0005-0000-0000-000092010000}"/>
    <cellStyle name="0 2 3 17 4" xfId="804" xr:uid="{00000000-0005-0000-0000-000093010000}"/>
    <cellStyle name="0 2 3 18" xfId="805" xr:uid="{00000000-0005-0000-0000-000094010000}"/>
    <cellStyle name="0 2 3 18 2" xfId="806" xr:uid="{00000000-0005-0000-0000-000095010000}"/>
    <cellStyle name="0 2 3 18 3" xfId="807" xr:uid="{00000000-0005-0000-0000-000096010000}"/>
    <cellStyle name="0 2 3 18 4" xfId="808" xr:uid="{00000000-0005-0000-0000-000097010000}"/>
    <cellStyle name="0 2 3 19" xfId="809" xr:uid="{00000000-0005-0000-0000-000098010000}"/>
    <cellStyle name="0 2 3 2" xfId="810" xr:uid="{00000000-0005-0000-0000-000099010000}"/>
    <cellStyle name="0 2 3 2 2" xfId="811" xr:uid="{00000000-0005-0000-0000-00009A010000}"/>
    <cellStyle name="0 2 3 2 3" xfId="812" xr:uid="{00000000-0005-0000-0000-00009B010000}"/>
    <cellStyle name="0 2 3 2 4" xfId="813" xr:uid="{00000000-0005-0000-0000-00009C010000}"/>
    <cellStyle name="0 2 3 20" xfId="814" xr:uid="{00000000-0005-0000-0000-00009D010000}"/>
    <cellStyle name="0 2 3 21" xfId="815" xr:uid="{00000000-0005-0000-0000-00009E010000}"/>
    <cellStyle name="0 2 3 3" xfId="816" xr:uid="{00000000-0005-0000-0000-00009F010000}"/>
    <cellStyle name="0 2 3 3 2" xfId="817" xr:uid="{00000000-0005-0000-0000-0000A0010000}"/>
    <cellStyle name="0 2 3 3 3" xfId="818" xr:uid="{00000000-0005-0000-0000-0000A1010000}"/>
    <cellStyle name="0 2 3 3 4" xfId="819" xr:uid="{00000000-0005-0000-0000-0000A2010000}"/>
    <cellStyle name="0 2 3 4" xfId="820" xr:uid="{00000000-0005-0000-0000-0000A3010000}"/>
    <cellStyle name="0 2 3 4 2" xfId="821" xr:uid="{00000000-0005-0000-0000-0000A4010000}"/>
    <cellStyle name="0 2 3 4 3" xfId="822" xr:uid="{00000000-0005-0000-0000-0000A5010000}"/>
    <cellStyle name="0 2 3 4 4" xfId="823" xr:uid="{00000000-0005-0000-0000-0000A6010000}"/>
    <cellStyle name="0 2 3 5" xfId="824" xr:uid="{00000000-0005-0000-0000-0000A7010000}"/>
    <cellStyle name="0 2 3 5 2" xfId="825" xr:uid="{00000000-0005-0000-0000-0000A8010000}"/>
    <cellStyle name="0 2 3 5 3" xfId="826" xr:uid="{00000000-0005-0000-0000-0000A9010000}"/>
    <cellStyle name="0 2 3 5 4" xfId="827" xr:uid="{00000000-0005-0000-0000-0000AA010000}"/>
    <cellStyle name="0 2 3 6" xfId="828" xr:uid="{00000000-0005-0000-0000-0000AB010000}"/>
    <cellStyle name="0 2 3 6 2" xfId="829" xr:uid="{00000000-0005-0000-0000-0000AC010000}"/>
    <cellStyle name="0 2 3 6 3" xfId="830" xr:uid="{00000000-0005-0000-0000-0000AD010000}"/>
    <cellStyle name="0 2 3 6 4" xfId="831" xr:uid="{00000000-0005-0000-0000-0000AE010000}"/>
    <cellStyle name="0 2 3 7" xfId="832" xr:uid="{00000000-0005-0000-0000-0000AF010000}"/>
    <cellStyle name="0 2 3 7 2" xfId="833" xr:uid="{00000000-0005-0000-0000-0000B0010000}"/>
    <cellStyle name="0 2 3 7 3" xfId="834" xr:uid="{00000000-0005-0000-0000-0000B1010000}"/>
    <cellStyle name="0 2 3 7 4" xfId="835" xr:uid="{00000000-0005-0000-0000-0000B2010000}"/>
    <cellStyle name="0 2 3 8" xfId="836" xr:uid="{00000000-0005-0000-0000-0000B3010000}"/>
    <cellStyle name="0 2 3 8 2" xfId="837" xr:uid="{00000000-0005-0000-0000-0000B4010000}"/>
    <cellStyle name="0 2 3 8 3" xfId="838" xr:uid="{00000000-0005-0000-0000-0000B5010000}"/>
    <cellStyle name="0 2 3 8 4" xfId="839" xr:uid="{00000000-0005-0000-0000-0000B6010000}"/>
    <cellStyle name="0 2 3 9" xfId="840" xr:uid="{00000000-0005-0000-0000-0000B7010000}"/>
    <cellStyle name="0 2 3 9 2" xfId="841" xr:uid="{00000000-0005-0000-0000-0000B8010000}"/>
    <cellStyle name="0 2 3 9 3" xfId="842" xr:uid="{00000000-0005-0000-0000-0000B9010000}"/>
    <cellStyle name="0 2 3 9 4" xfId="843" xr:uid="{00000000-0005-0000-0000-0000BA010000}"/>
    <cellStyle name="0 2 4" xfId="844" xr:uid="{00000000-0005-0000-0000-0000BB010000}"/>
    <cellStyle name="0 2 4 10" xfId="845" xr:uid="{00000000-0005-0000-0000-0000BC010000}"/>
    <cellStyle name="0 2 4 10 2" xfId="846" xr:uid="{00000000-0005-0000-0000-0000BD010000}"/>
    <cellStyle name="0 2 4 10 3" xfId="847" xr:uid="{00000000-0005-0000-0000-0000BE010000}"/>
    <cellStyle name="0 2 4 10 4" xfId="848" xr:uid="{00000000-0005-0000-0000-0000BF010000}"/>
    <cellStyle name="0 2 4 11" xfId="849" xr:uid="{00000000-0005-0000-0000-0000C0010000}"/>
    <cellStyle name="0 2 4 11 2" xfId="850" xr:uid="{00000000-0005-0000-0000-0000C1010000}"/>
    <cellStyle name="0 2 4 11 3" xfId="851" xr:uid="{00000000-0005-0000-0000-0000C2010000}"/>
    <cellStyle name="0 2 4 11 4" xfId="852" xr:uid="{00000000-0005-0000-0000-0000C3010000}"/>
    <cellStyle name="0 2 4 12" xfId="853" xr:uid="{00000000-0005-0000-0000-0000C4010000}"/>
    <cellStyle name="0 2 4 12 2" xfId="854" xr:uid="{00000000-0005-0000-0000-0000C5010000}"/>
    <cellStyle name="0 2 4 12 3" xfId="855" xr:uid="{00000000-0005-0000-0000-0000C6010000}"/>
    <cellStyle name="0 2 4 12 4" xfId="856" xr:uid="{00000000-0005-0000-0000-0000C7010000}"/>
    <cellStyle name="0 2 4 13" xfId="857" xr:uid="{00000000-0005-0000-0000-0000C8010000}"/>
    <cellStyle name="0 2 4 13 2" xfId="858" xr:uid="{00000000-0005-0000-0000-0000C9010000}"/>
    <cellStyle name="0 2 4 13 3" xfId="859" xr:uid="{00000000-0005-0000-0000-0000CA010000}"/>
    <cellStyle name="0 2 4 13 4" xfId="860" xr:uid="{00000000-0005-0000-0000-0000CB010000}"/>
    <cellStyle name="0 2 4 14" xfId="861" xr:uid="{00000000-0005-0000-0000-0000CC010000}"/>
    <cellStyle name="0 2 4 14 2" xfId="862" xr:uid="{00000000-0005-0000-0000-0000CD010000}"/>
    <cellStyle name="0 2 4 14 3" xfId="863" xr:uid="{00000000-0005-0000-0000-0000CE010000}"/>
    <cellStyle name="0 2 4 14 4" xfId="864" xr:uid="{00000000-0005-0000-0000-0000CF010000}"/>
    <cellStyle name="0 2 4 15" xfId="865" xr:uid="{00000000-0005-0000-0000-0000D0010000}"/>
    <cellStyle name="0 2 4 15 2" xfId="866" xr:uid="{00000000-0005-0000-0000-0000D1010000}"/>
    <cellStyle name="0 2 4 15 3" xfId="867" xr:uid="{00000000-0005-0000-0000-0000D2010000}"/>
    <cellStyle name="0 2 4 15 4" xfId="868" xr:uid="{00000000-0005-0000-0000-0000D3010000}"/>
    <cellStyle name="0 2 4 16" xfId="869" xr:uid="{00000000-0005-0000-0000-0000D4010000}"/>
    <cellStyle name="0 2 4 16 2" xfId="870" xr:uid="{00000000-0005-0000-0000-0000D5010000}"/>
    <cellStyle name="0 2 4 16 3" xfId="871" xr:uid="{00000000-0005-0000-0000-0000D6010000}"/>
    <cellStyle name="0 2 4 16 4" xfId="872" xr:uid="{00000000-0005-0000-0000-0000D7010000}"/>
    <cellStyle name="0 2 4 17" xfId="873" xr:uid="{00000000-0005-0000-0000-0000D8010000}"/>
    <cellStyle name="0 2 4 17 2" xfId="874" xr:uid="{00000000-0005-0000-0000-0000D9010000}"/>
    <cellStyle name="0 2 4 17 3" xfId="875" xr:uid="{00000000-0005-0000-0000-0000DA010000}"/>
    <cellStyle name="0 2 4 17 4" xfId="876" xr:uid="{00000000-0005-0000-0000-0000DB010000}"/>
    <cellStyle name="0 2 4 18" xfId="877" xr:uid="{00000000-0005-0000-0000-0000DC010000}"/>
    <cellStyle name="0 2 4 18 2" xfId="878" xr:uid="{00000000-0005-0000-0000-0000DD010000}"/>
    <cellStyle name="0 2 4 18 3" xfId="879" xr:uid="{00000000-0005-0000-0000-0000DE010000}"/>
    <cellStyle name="0 2 4 18 4" xfId="880" xr:uid="{00000000-0005-0000-0000-0000DF010000}"/>
    <cellStyle name="0 2 4 19" xfId="881" xr:uid="{00000000-0005-0000-0000-0000E0010000}"/>
    <cellStyle name="0 2 4 2" xfId="882" xr:uid="{00000000-0005-0000-0000-0000E1010000}"/>
    <cellStyle name="0 2 4 2 2" xfId="883" xr:uid="{00000000-0005-0000-0000-0000E2010000}"/>
    <cellStyle name="0 2 4 2 3" xfId="884" xr:uid="{00000000-0005-0000-0000-0000E3010000}"/>
    <cellStyle name="0 2 4 2 4" xfId="885" xr:uid="{00000000-0005-0000-0000-0000E4010000}"/>
    <cellStyle name="0 2 4 20" xfId="886" xr:uid="{00000000-0005-0000-0000-0000E5010000}"/>
    <cellStyle name="0 2 4 21" xfId="887" xr:uid="{00000000-0005-0000-0000-0000E6010000}"/>
    <cellStyle name="0 2 4 3" xfId="888" xr:uid="{00000000-0005-0000-0000-0000E7010000}"/>
    <cellStyle name="0 2 4 3 2" xfId="889" xr:uid="{00000000-0005-0000-0000-0000E8010000}"/>
    <cellStyle name="0 2 4 3 3" xfId="890" xr:uid="{00000000-0005-0000-0000-0000E9010000}"/>
    <cellStyle name="0 2 4 3 4" xfId="891" xr:uid="{00000000-0005-0000-0000-0000EA010000}"/>
    <cellStyle name="0 2 4 4" xfId="892" xr:uid="{00000000-0005-0000-0000-0000EB010000}"/>
    <cellStyle name="0 2 4 4 2" xfId="893" xr:uid="{00000000-0005-0000-0000-0000EC010000}"/>
    <cellStyle name="0 2 4 4 3" xfId="894" xr:uid="{00000000-0005-0000-0000-0000ED010000}"/>
    <cellStyle name="0 2 4 4 4" xfId="895" xr:uid="{00000000-0005-0000-0000-0000EE010000}"/>
    <cellStyle name="0 2 4 5" xfId="896" xr:uid="{00000000-0005-0000-0000-0000EF010000}"/>
    <cellStyle name="0 2 4 5 2" xfId="897" xr:uid="{00000000-0005-0000-0000-0000F0010000}"/>
    <cellStyle name="0 2 4 5 3" xfId="898" xr:uid="{00000000-0005-0000-0000-0000F1010000}"/>
    <cellStyle name="0 2 4 5 4" xfId="899" xr:uid="{00000000-0005-0000-0000-0000F2010000}"/>
    <cellStyle name="0 2 4 6" xfId="900" xr:uid="{00000000-0005-0000-0000-0000F3010000}"/>
    <cellStyle name="0 2 4 6 2" xfId="901" xr:uid="{00000000-0005-0000-0000-0000F4010000}"/>
    <cellStyle name="0 2 4 6 3" xfId="902" xr:uid="{00000000-0005-0000-0000-0000F5010000}"/>
    <cellStyle name="0 2 4 6 4" xfId="903" xr:uid="{00000000-0005-0000-0000-0000F6010000}"/>
    <cellStyle name="0 2 4 7" xfId="904" xr:uid="{00000000-0005-0000-0000-0000F7010000}"/>
    <cellStyle name="0 2 4 7 2" xfId="905" xr:uid="{00000000-0005-0000-0000-0000F8010000}"/>
    <cellStyle name="0 2 4 7 3" xfId="906" xr:uid="{00000000-0005-0000-0000-0000F9010000}"/>
    <cellStyle name="0 2 4 7 4" xfId="907" xr:uid="{00000000-0005-0000-0000-0000FA010000}"/>
    <cellStyle name="0 2 4 8" xfId="908" xr:uid="{00000000-0005-0000-0000-0000FB010000}"/>
    <cellStyle name="0 2 4 8 2" xfId="909" xr:uid="{00000000-0005-0000-0000-0000FC010000}"/>
    <cellStyle name="0 2 4 8 3" xfId="910" xr:uid="{00000000-0005-0000-0000-0000FD010000}"/>
    <cellStyle name="0 2 4 8 4" xfId="911" xr:uid="{00000000-0005-0000-0000-0000FE010000}"/>
    <cellStyle name="0 2 4 9" xfId="912" xr:uid="{00000000-0005-0000-0000-0000FF010000}"/>
    <cellStyle name="0 2 4 9 2" xfId="913" xr:uid="{00000000-0005-0000-0000-000000020000}"/>
    <cellStyle name="0 2 4 9 3" xfId="914" xr:uid="{00000000-0005-0000-0000-000001020000}"/>
    <cellStyle name="0 2 4 9 4" xfId="915" xr:uid="{00000000-0005-0000-0000-000002020000}"/>
    <cellStyle name="0 2 5" xfId="916" xr:uid="{00000000-0005-0000-0000-000003020000}"/>
    <cellStyle name="0 2 5 10" xfId="917" xr:uid="{00000000-0005-0000-0000-000004020000}"/>
    <cellStyle name="0 2 5 10 2" xfId="918" xr:uid="{00000000-0005-0000-0000-000005020000}"/>
    <cellStyle name="0 2 5 10 3" xfId="919" xr:uid="{00000000-0005-0000-0000-000006020000}"/>
    <cellStyle name="0 2 5 10 4" xfId="920" xr:uid="{00000000-0005-0000-0000-000007020000}"/>
    <cellStyle name="0 2 5 11" xfId="921" xr:uid="{00000000-0005-0000-0000-000008020000}"/>
    <cellStyle name="0 2 5 11 2" xfId="922" xr:uid="{00000000-0005-0000-0000-000009020000}"/>
    <cellStyle name="0 2 5 11 3" xfId="923" xr:uid="{00000000-0005-0000-0000-00000A020000}"/>
    <cellStyle name="0 2 5 11 4" xfId="924" xr:uid="{00000000-0005-0000-0000-00000B020000}"/>
    <cellStyle name="0 2 5 12" xfId="925" xr:uid="{00000000-0005-0000-0000-00000C020000}"/>
    <cellStyle name="0 2 5 12 2" xfId="926" xr:uid="{00000000-0005-0000-0000-00000D020000}"/>
    <cellStyle name="0 2 5 12 3" xfId="927" xr:uid="{00000000-0005-0000-0000-00000E020000}"/>
    <cellStyle name="0 2 5 12 4" xfId="928" xr:uid="{00000000-0005-0000-0000-00000F020000}"/>
    <cellStyle name="0 2 5 13" xfId="929" xr:uid="{00000000-0005-0000-0000-000010020000}"/>
    <cellStyle name="0 2 5 13 2" xfId="930" xr:uid="{00000000-0005-0000-0000-000011020000}"/>
    <cellStyle name="0 2 5 13 3" xfId="931" xr:uid="{00000000-0005-0000-0000-000012020000}"/>
    <cellStyle name="0 2 5 13 4" xfId="932" xr:uid="{00000000-0005-0000-0000-000013020000}"/>
    <cellStyle name="0 2 5 14" xfId="933" xr:uid="{00000000-0005-0000-0000-000014020000}"/>
    <cellStyle name="0 2 5 14 2" xfId="934" xr:uid="{00000000-0005-0000-0000-000015020000}"/>
    <cellStyle name="0 2 5 14 3" xfId="935" xr:uid="{00000000-0005-0000-0000-000016020000}"/>
    <cellStyle name="0 2 5 14 4" xfId="936" xr:uid="{00000000-0005-0000-0000-000017020000}"/>
    <cellStyle name="0 2 5 15" xfId="937" xr:uid="{00000000-0005-0000-0000-000018020000}"/>
    <cellStyle name="0 2 5 15 2" xfId="938" xr:uid="{00000000-0005-0000-0000-000019020000}"/>
    <cellStyle name="0 2 5 15 3" xfId="939" xr:uid="{00000000-0005-0000-0000-00001A020000}"/>
    <cellStyle name="0 2 5 15 4" xfId="940" xr:uid="{00000000-0005-0000-0000-00001B020000}"/>
    <cellStyle name="0 2 5 16" xfId="941" xr:uid="{00000000-0005-0000-0000-00001C020000}"/>
    <cellStyle name="0 2 5 16 2" xfId="942" xr:uid="{00000000-0005-0000-0000-00001D020000}"/>
    <cellStyle name="0 2 5 16 3" xfId="943" xr:uid="{00000000-0005-0000-0000-00001E020000}"/>
    <cellStyle name="0 2 5 16 4" xfId="944" xr:uid="{00000000-0005-0000-0000-00001F020000}"/>
    <cellStyle name="0 2 5 17" xfId="945" xr:uid="{00000000-0005-0000-0000-000020020000}"/>
    <cellStyle name="0 2 5 17 2" xfId="946" xr:uid="{00000000-0005-0000-0000-000021020000}"/>
    <cellStyle name="0 2 5 17 3" xfId="947" xr:uid="{00000000-0005-0000-0000-000022020000}"/>
    <cellStyle name="0 2 5 17 4" xfId="948" xr:uid="{00000000-0005-0000-0000-000023020000}"/>
    <cellStyle name="0 2 5 18" xfId="949" xr:uid="{00000000-0005-0000-0000-000024020000}"/>
    <cellStyle name="0 2 5 18 2" xfId="950" xr:uid="{00000000-0005-0000-0000-000025020000}"/>
    <cellStyle name="0 2 5 18 3" xfId="951" xr:uid="{00000000-0005-0000-0000-000026020000}"/>
    <cellStyle name="0 2 5 18 4" xfId="952" xr:uid="{00000000-0005-0000-0000-000027020000}"/>
    <cellStyle name="0 2 5 19" xfId="953" xr:uid="{00000000-0005-0000-0000-000028020000}"/>
    <cellStyle name="0 2 5 2" xfId="954" xr:uid="{00000000-0005-0000-0000-000029020000}"/>
    <cellStyle name="0 2 5 2 2" xfId="955" xr:uid="{00000000-0005-0000-0000-00002A020000}"/>
    <cellStyle name="0 2 5 2 3" xfId="956" xr:uid="{00000000-0005-0000-0000-00002B020000}"/>
    <cellStyle name="0 2 5 2 4" xfId="957" xr:uid="{00000000-0005-0000-0000-00002C020000}"/>
    <cellStyle name="0 2 5 20" xfId="958" xr:uid="{00000000-0005-0000-0000-00002D020000}"/>
    <cellStyle name="0 2 5 21" xfId="959" xr:uid="{00000000-0005-0000-0000-00002E020000}"/>
    <cellStyle name="0 2 5 3" xfId="960" xr:uid="{00000000-0005-0000-0000-00002F020000}"/>
    <cellStyle name="0 2 5 3 2" xfId="961" xr:uid="{00000000-0005-0000-0000-000030020000}"/>
    <cellStyle name="0 2 5 3 3" xfId="962" xr:uid="{00000000-0005-0000-0000-000031020000}"/>
    <cellStyle name="0 2 5 3 4" xfId="963" xr:uid="{00000000-0005-0000-0000-000032020000}"/>
    <cellStyle name="0 2 5 4" xfId="964" xr:uid="{00000000-0005-0000-0000-000033020000}"/>
    <cellStyle name="0 2 5 4 2" xfId="965" xr:uid="{00000000-0005-0000-0000-000034020000}"/>
    <cellStyle name="0 2 5 4 3" xfId="966" xr:uid="{00000000-0005-0000-0000-000035020000}"/>
    <cellStyle name="0 2 5 4 4" xfId="967" xr:uid="{00000000-0005-0000-0000-000036020000}"/>
    <cellStyle name="0 2 5 5" xfId="968" xr:uid="{00000000-0005-0000-0000-000037020000}"/>
    <cellStyle name="0 2 5 5 2" xfId="969" xr:uid="{00000000-0005-0000-0000-000038020000}"/>
    <cellStyle name="0 2 5 5 3" xfId="970" xr:uid="{00000000-0005-0000-0000-000039020000}"/>
    <cellStyle name="0 2 5 5 4" xfId="971" xr:uid="{00000000-0005-0000-0000-00003A020000}"/>
    <cellStyle name="0 2 5 6" xfId="972" xr:uid="{00000000-0005-0000-0000-00003B020000}"/>
    <cellStyle name="0 2 5 6 2" xfId="973" xr:uid="{00000000-0005-0000-0000-00003C020000}"/>
    <cellStyle name="0 2 5 6 3" xfId="974" xr:uid="{00000000-0005-0000-0000-00003D020000}"/>
    <cellStyle name="0 2 5 6 4" xfId="975" xr:uid="{00000000-0005-0000-0000-00003E020000}"/>
    <cellStyle name="0 2 5 7" xfId="976" xr:uid="{00000000-0005-0000-0000-00003F020000}"/>
    <cellStyle name="0 2 5 7 2" xfId="977" xr:uid="{00000000-0005-0000-0000-000040020000}"/>
    <cellStyle name="0 2 5 7 3" xfId="978" xr:uid="{00000000-0005-0000-0000-000041020000}"/>
    <cellStyle name="0 2 5 7 4" xfId="979" xr:uid="{00000000-0005-0000-0000-000042020000}"/>
    <cellStyle name="0 2 5 8" xfId="980" xr:uid="{00000000-0005-0000-0000-000043020000}"/>
    <cellStyle name="0 2 5 8 2" xfId="981" xr:uid="{00000000-0005-0000-0000-000044020000}"/>
    <cellStyle name="0 2 5 8 3" xfId="982" xr:uid="{00000000-0005-0000-0000-000045020000}"/>
    <cellStyle name="0 2 5 8 4" xfId="983" xr:uid="{00000000-0005-0000-0000-000046020000}"/>
    <cellStyle name="0 2 5 9" xfId="984" xr:uid="{00000000-0005-0000-0000-000047020000}"/>
    <cellStyle name="0 2 5 9 2" xfId="985" xr:uid="{00000000-0005-0000-0000-000048020000}"/>
    <cellStyle name="0 2 5 9 3" xfId="986" xr:uid="{00000000-0005-0000-0000-000049020000}"/>
    <cellStyle name="0 2 5 9 4" xfId="987" xr:uid="{00000000-0005-0000-0000-00004A020000}"/>
    <cellStyle name="0 2 6" xfId="988" xr:uid="{00000000-0005-0000-0000-00004B020000}"/>
    <cellStyle name="0 2 6 2" xfId="989" xr:uid="{00000000-0005-0000-0000-00004C020000}"/>
    <cellStyle name="0 2 6 3" xfId="990" xr:uid="{00000000-0005-0000-0000-00004D020000}"/>
    <cellStyle name="0 2 6 4" xfId="991" xr:uid="{00000000-0005-0000-0000-00004E020000}"/>
    <cellStyle name="0 2 7" xfId="992" xr:uid="{00000000-0005-0000-0000-00004F020000}"/>
    <cellStyle name="0 2 7 2" xfId="993" xr:uid="{00000000-0005-0000-0000-000050020000}"/>
    <cellStyle name="0 2 7 3" xfId="994" xr:uid="{00000000-0005-0000-0000-000051020000}"/>
    <cellStyle name="0 2 7 4" xfId="995" xr:uid="{00000000-0005-0000-0000-000052020000}"/>
    <cellStyle name="0 2 8" xfId="996" xr:uid="{00000000-0005-0000-0000-000053020000}"/>
    <cellStyle name="0 2 8 2" xfId="997" xr:uid="{00000000-0005-0000-0000-000054020000}"/>
    <cellStyle name="0 2 8 3" xfId="998" xr:uid="{00000000-0005-0000-0000-000055020000}"/>
    <cellStyle name="0 2 8 4" xfId="999" xr:uid="{00000000-0005-0000-0000-000056020000}"/>
    <cellStyle name="0 2 9" xfId="1000" xr:uid="{00000000-0005-0000-0000-000057020000}"/>
    <cellStyle name="0 2 9 2" xfId="1001" xr:uid="{00000000-0005-0000-0000-000058020000}"/>
    <cellStyle name="0 2 9 3" xfId="1002" xr:uid="{00000000-0005-0000-0000-000059020000}"/>
    <cellStyle name="0 2 9 4" xfId="1003" xr:uid="{00000000-0005-0000-0000-00005A020000}"/>
    <cellStyle name="0 3" xfId="1004" xr:uid="{00000000-0005-0000-0000-00005B020000}"/>
    <cellStyle name="0 3 10" xfId="1005" xr:uid="{00000000-0005-0000-0000-00005C020000}"/>
    <cellStyle name="0 3 10 2" xfId="1006" xr:uid="{00000000-0005-0000-0000-00005D020000}"/>
    <cellStyle name="0 3 10 3" xfId="1007" xr:uid="{00000000-0005-0000-0000-00005E020000}"/>
    <cellStyle name="0 3 10 4" xfId="1008" xr:uid="{00000000-0005-0000-0000-00005F020000}"/>
    <cellStyle name="0 3 11" xfId="1009" xr:uid="{00000000-0005-0000-0000-000060020000}"/>
    <cellStyle name="0 3 11 2" xfId="1010" xr:uid="{00000000-0005-0000-0000-000061020000}"/>
    <cellStyle name="0 3 11 3" xfId="1011" xr:uid="{00000000-0005-0000-0000-000062020000}"/>
    <cellStyle name="0 3 11 4" xfId="1012" xr:uid="{00000000-0005-0000-0000-000063020000}"/>
    <cellStyle name="0 3 12" xfId="1013" xr:uid="{00000000-0005-0000-0000-000064020000}"/>
    <cellStyle name="0 3 12 2" xfId="1014" xr:uid="{00000000-0005-0000-0000-000065020000}"/>
    <cellStyle name="0 3 12 3" xfId="1015" xr:uid="{00000000-0005-0000-0000-000066020000}"/>
    <cellStyle name="0 3 12 4" xfId="1016" xr:uid="{00000000-0005-0000-0000-000067020000}"/>
    <cellStyle name="0 3 13" xfId="1017" xr:uid="{00000000-0005-0000-0000-000068020000}"/>
    <cellStyle name="0 3 13 2" xfId="1018" xr:uid="{00000000-0005-0000-0000-000069020000}"/>
    <cellStyle name="0 3 13 3" xfId="1019" xr:uid="{00000000-0005-0000-0000-00006A020000}"/>
    <cellStyle name="0 3 13 4" xfId="1020" xr:uid="{00000000-0005-0000-0000-00006B020000}"/>
    <cellStyle name="0 3 14" xfId="1021" xr:uid="{00000000-0005-0000-0000-00006C020000}"/>
    <cellStyle name="0 3 14 2" xfId="1022" xr:uid="{00000000-0005-0000-0000-00006D020000}"/>
    <cellStyle name="0 3 14 3" xfId="1023" xr:uid="{00000000-0005-0000-0000-00006E020000}"/>
    <cellStyle name="0 3 14 4" xfId="1024" xr:uid="{00000000-0005-0000-0000-00006F020000}"/>
    <cellStyle name="0 3 15" xfId="1025" xr:uid="{00000000-0005-0000-0000-000070020000}"/>
    <cellStyle name="0 3 15 2" xfId="1026" xr:uid="{00000000-0005-0000-0000-000071020000}"/>
    <cellStyle name="0 3 15 3" xfId="1027" xr:uid="{00000000-0005-0000-0000-000072020000}"/>
    <cellStyle name="0 3 15 4" xfId="1028" xr:uid="{00000000-0005-0000-0000-000073020000}"/>
    <cellStyle name="0 3 16" xfId="1029" xr:uid="{00000000-0005-0000-0000-000074020000}"/>
    <cellStyle name="0 3 16 2" xfId="1030" xr:uid="{00000000-0005-0000-0000-000075020000}"/>
    <cellStyle name="0 3 16 3" xfId="1031" xr:uid="{00000000-0005-0000-0000-000076020000}"/>
    <cellStyle name="0 3 16 4" xfId="1032" xr:uid="{00000000-0005-0000-0000-000077020000}"/>
    <cellStyle name="0 3 17" xfId="1033" xr:uid="{00000000-0005-0000-0000-000078020000}"/>
    <cellStyle name="0 3 17 2" xfId="1034" xr:uid="{00000000-0005-0000-0000-000079020000}"/>
    <cellStyle name="0 3 17 3" xfId="1035" xr:uid="{00000000-0005-0000-0000-00007A020000}"/>
    <cellStyle name="0 3 17 4" xfId="1036" xr:uid="{00000000-0005-0000-0000-00007B020000}"/>
    <cellStyle name="0 3 18" xfId="1037" xr:uid="{00000000-0005-0000-0000-00007C020000}"/>
    <cellStyle name="0 3 18 2" xfId="1038" xr:uid="{00000000-0005-0000-0000-00007D020000}"/>
    <cellStyle name="0 3 18 3" xfId="1039" xr:uid="{00000000-0005-0000-0000-00007E020000}"/>
    <cellStyle name="0 3 18 4" xfId="1040" xr:uid="{00000000-0005-0000-0000-00007F020000}"/>
    <cellStyle name="0 3 19" xfId="1041" xr:uid="{00000000-0005-0000-0000-000080020000}"/>
    <cellStyle name="0 3 19 2" xfId="1042" xr:uid="{00000000-0005-0000-0000-000081020000}"/>
    <cellStyle name="0 3 19 3" xfId="1043" xr:uid="{00000000-0005-0000-0000-000082020000}"/>
    <cellStyle name="0 3 19 4" xfId="1044" xr:uid="{00000000-0005-0000-0000-000083020000}"/>
    <cellStyle name="0 3 2" xfId="1045" xr:uid="{00000000-0005-0000-0000-000084020000}"/>
    <cellStyle name="0 3 2 10" xfId="1046" xr:uid="{00000000-0005-0000-0000-000085020000}"/>
    <cellStyle name="0 3 2 10 2" xfId="1047" xr:uid="{00000000-0005-0000-0000-000086020000}"/>
    <cellStyle name="0 3 2 10 3" xfId="1048" xr:uid="{00000000-0005-0000-0000-000087020000}"/>
    <cellStyle name="0 3 2 10 4" xfId="1049" xr:uid="{00000000-0005-0000-0000-000088020000}"/>
    <cellStyle name="0 3 2 11" xfId="1050" xr:uid="{00000000-0005-0000-0000-000089020000}"/>
    <cellStyle name="0 3 2 11 2" xfId="1051" xr:uid="{00000000-0005-0000-0000-00008A020000}"/>
    <cellStyle name="0 3 2 11 3" xfId="1052" xr:uid="{00000000-0005-0000-0000-00008B020000}"/>
    <cellStyle name="0 3 2 11 4" xfId="1053" xr:uid="{00000000-0005-0000-0000-00008C020000}"/>
    <cellStyle name="0 3 2 12" xfId="1054" xr:uid="{00000000-0005-0000-0000-00008D020000}"/>
    <cellStyle name="0 3 2 12 2" xfId="1055" xr:uid="{00000000-0005-0000-0000-00008E020000}"/>
    <cellStyle name="0 3 2 12 3" xfId="1056" xr:uid="{00000000-0005-0000-0000-00008F020000}"/>
    <cellStyle name="0 3 2 12 4" xfId="1057" xr:uid="{00000000-0005-0000-0000-000090020000}"/>
    <cellStyle name="0 3 2 13" xfId="1058" xr:uid="{00000000-0005-0000-0000-000091020000}"/>
    <cellStyle name="0 3 2 13 2" xfId="1059" xr:uid="{00000000-0005-0000-0000-000092020000}"/>
    <cellStyle name="0 3 2 13 3" xfId="1060" xr:uid="{00000000-0005-0000-0000-000093020000}"/>
    <cellStyle name="0 3 2 13 4" xfId="1061" xr:uid="{00000000-0005-0000-0000-000094020000}"/>
    <cellStyle name="0 3 2 14" xfId="1062" xr:uid="{00000000-0005-0000-0000-000095020000}"/>
    <cellStyle name="0 3 2 14 2" xfId="1063" xr:uid="{00000000-0005-0000-0000-000096020000}"/>
    <cellStyle name="0 3 2 14 3" xfId="1064" xr:uid="{00000000-0005-0000-0000-000097020000}"/>
    <cellStyle name="0 3 2 14 4" xfId="1065" xr:uid="{00000000-0005-0000-0000-000098020000}"/>
    <cellStyle name="0 3 2 15" xfId="1066" xr:uid="{00000000-0005-0000-0000-000099020000}"/>
    <cellStyle name="0 3 2 15 2" xfId="1067" xr:uid="{00000000-0005-0000-0000-00009A020000}"/>
    <cellStyle name="0 3 2 15 3" xfId="1068" xr:uid="{00000000-0005-0000-0000-00009B020000}"/>
    <cellStyle name="0 3 2 15 4" xfId="1069" xr:uid="{00000000-0005-0000-0000-00009C020000}"/>
    <cellStyle name="0 3 2 16" xfId="1070" xr:uid="{00000000-0005-0000-0000-00009D020000}"/>
    <cellStyle name="0 3 2 16 2" xfId="1071" xr:uid="{00000000-0005-0000-0000-00009E020000}"/>
    <cellStyle name="0 3 2 16 3" xfId="1072" xr:uid="{00000000-0005-0000-0000-00009F020000}"/>
    <cellStyle name="0 3 2 16 4" xfId="1073" xr:uid="{00000000-0005-0000-0000-0000A0020000}"/>
    <cellStyle name="0 3 2 17" xfId="1074" xr:uid="{00000000-0005-0000-0000-0000A1020000}"/>
    <cellStyle name="0 3 2 17 2" xfId="1075" xr:uid="{00000000-0005-0000-0000-0000A2020000}"/>
    <cellStyle name="0 3 2 17 3" xfId="1076" xr:uid="{00000000-0005-0000-0000-0000A3020000}"/>
    <cellStyle name="0 3 2 17 4" xfId="1077" xr:uid="{00000000-0005-0000-0000-0000A4020000}"/>
    <cellStyle name="0 3 2 18" xfId="1078" xr:uid="{00000000-0005-0000-0000-0000A5020000}"/>
    <cellStyle name="0 3 2 18 2" xfId="1079" xr:uid="{00000000-0005-0000-0000-0000A6020000}"/>
    <cellStyle name="0 3 2 18 3" xfId="1080" xr:uid="{00000000-0005-0000-0000-0000A7020000}"/>
    <cellStyle name="0 3 2 18 4" xfId="1081" xr:uid="{00000000-0005-0000-0000-0000A8020000}"/>
    <cellStyle name="0 3 2 19" xfId="1082" xr:uid="{00000000-0005-0000-0000-0000A9020000}"/>
    <cellStyle name="0 3 2 2" xfId="1083" xr:uid="{00000000-0005-0000-0000-0000AA020000}"/>
    <cellStyle name="0 3 2 2 2" xfId="1084" xr:uid="{00000000-0005-0000-0000-0000AB020000}"/>
    <cellStyle name="0 3 2 2 3" xfId="1085" xr:uid="{00000000-0005-0000-0000-0000AC020000}"/>
    <cellStyle name="0 3 2 2 4" xfId="1086" xr:uid="{00000000-0005-0000-0000-0000AD020000}"/>
    <cellStyle name="0 3 2 20" xfId="1087" xr:uid="{00000000-0005-0000-0000-0000AE020000}"/>
    <cellStyle name="0 3 2 21" xfId="1088" xr:uid="{00000000-0005-0000-0000-0000AF020000}"/>
    <cellStyle name="0 3 2 3" xfId="1089" xr:uid="{00000000-0005-0000-0000-0000B0020000}"/>
    <cellStyle name="0 3 2 3 2" xfId="1090" xr:uid="{00000000-0005-0000-0000-0000B1020000}"/>
    <cellStyle name="0 3 2 3 3" xfId="1091" xr:uid="{00000000-0005-0000-0000-0000B2020000}"/>
    <cellStyle name="0 3 2 3 4" xfId="1092" xr:uid="{00000000-0005-0000-0000-0000B3020000}"/>
    <cellStyle name="0 3 2 4" xfId="1093" xr:uid="{00000000-0005-0000-0000-0000B4020000}"/>
    <cellStyle name="0 3 2 4 2" xfId="1094" xr:uid="{00000000-0005-0000-0000-0000B5020000}"/>
    <cellStyle name="0 3 2 4 3" xfId="1095" xr:uid="{00000000-0005-0000-0000-0000B6020000}"/>
    <cellStyle name="0 3 2 4 4" xfId="1096" xr:uid="{00000000-0005-0000-0000-0000B7020000}"/>
    <cellStyle name="0 3 2 5" xfId="1097" xr:uid="{00000000-0005-0000-0000-0000B8020000}"/>
    <cellStyle name="0 3 2 5 2" xfId="1098" xr:uid="{00000000-0005-0000-0000-0000B9020000}"/>
    <cellStyle name="0 3 2 5 3" xfId="1099" xr:uid="{00000000-0005-0000-0000-0000BA020000}"/>
    <cellStyle name="0 3 2 5 4" xfId="1100" xr:uid="{00000000-0005-0000-0000-0000BB020000}"/>
    <cellStyle name="0 3 2 6" xfId="1101" xr:uid="{00000000-0005-0000-0000-0000BC020000}"/>
    <cellStyle name="0 3 2 6 2" xfId="1102" xr:uid="{00000000-0005-0000-0000-0000BD020000}"/>
    <cellStyle name="0 3 2 6 3" xfId="1103" xr:uid="{00000000-0005-0000-0000-0000BE020000}"/>
    <cellStyle name="0 3 2 6 4" xfId="1104" xr:uid="{00000000-0005-0000-0000-0000BF020000}"/>
    <cellStyle name="0 3 2 7" xfId="1105" xr:uid="{00000000-0005-0000-0000-0000C0020000}"/>
    <cellStyle name="0 3 2 7 2" xfId="1106" xr:uid="{00000000-0005-0000-0000-0000C1020000}"/>
    <cellStyle name="0 3 2 7 3" xfId="1107" xr:uid="{00000000-0005-0000-0000-0000C2020000}"/>
    <cellStyle name="0 3 2 7 4" xfId="1108" xr:uid="{00000000-0005-0000-0000-0000C3020000}"/>
    <cellStyle name="0 3 2 8" xfId="1109" xr:uid="{00000000-0005-0000-0000-0000C4020000}"/>
    <cellStyle name="0 3 2 8 2" xfId="1110" xr:uid="{00000000-0005-0000-0000-0000C5020000}"/>
    <cellStyle name="0 3 2 8 3" xfId="1111" xr:uid="{00000000-0005-0000-0000-0000C6020000}"/>
    <cellStyle name="0 3 2 8 4" xfId="1112" xr:uid="{00000000-0005-0000-0000-0000C7020000}"/>
    <cellStyle name="0 3 2 9" xfId="1113" xr:uid="{00000000-0005-0000-0000-0000C8020000}"/>
    <cellStyle name="0 3 2 9 2" xfId="1114" xr:uid="{00000000-0005-0000-0000-0000C9020000}"/>
    <cellStyle name="0 3 2 9 3" xfId="1115" xr:uid="{00000000-0005-0000-0000-0000CA020000}"/>
    <cellStyle name="0 3 2 9 4" xfId="1116" xr:uid="{00000000-0005-0000-0000-0000CB020000}"/>
    <cellStyle name="0 3 20" xfId="1117" xr:uid="{00000000-0005-0000-0000-0000CC020000}"/>
    <cellStyle name="0 3 20 2" xfId="1118" xr:uid="{00000000-0005-0000-0000-0000CD020000}"/>
    <cellStyle name="0 3 20 3" xfId="1119" xr:uid="{00000000-0005-0000-0000-0000CE020000}"/>
    <cellStyle name="0 3 20 4" xfId="1120" xr:uid="{00000000-0005-0000-0000-0000CF020000}"/>
    <cellStyle name="0 3 21" xfId="1121" xr:uid="{00000000-0005-0000-0000-0000D0020000}"/>
    <cellStyle name="0 3 21 2" xfId="1122" xr:uid="{00000000-0005-0000-0000-0000D1020000}"/>
    <cellStyle name="0 3 21 3" xfId="1123" xr:uid="{00000000-0005-0000-0000-0000D2020000}"/>
    <cellStyle name="0 3 21 4" xfId="1124" xr:uid="{00000000-0005-0000-0000-0000D3020000}"/>
    <cellStyle name="0 3 22" xfId="1125" xr:uid="{00000000-0005-0000-0000-0000D4020000}"/>
    <cellStyle name="0 3 22 2" xfId="1126" xr:uid="{00000000-0005-0000-0000-0000D5020000}"/>
    <cellStyle name="0 3 22 3" xfId="1127" xr:uid="{00000000-0005-0000-0000-0000D6020000}"/>
    <cellStyle name="0 3 22 4" xfId="1128" xr:uid="{00000000-0005-0000-0000-0000D7020000}"/>
    <cellStyle name="0 3 23" xfId="1129" xr:uid="{00000000-0005-0000-0000-0000D8020000}"/>
    <cellStyle name="0 3 24" xfId="1130" xr:uid="{00000000-0005-0000-0000-0000D9020000}"/>
    <cellStyle name="0 3 25" xfId="1131" xr:uid="{00000000-0005-0000-0000-0000DA020000}"/>
    <cellStyle name="0 3 3" xfId="1132" xr:uid="{00000000-0005-0000-0000-0000DB020000}"/>
    <cellStyle name="0 3 3 10" xfId="1133" xr:uid="{00000000-0005-0000-0000-0000DC020000}"/>
    <cellStyle name="0 3 3 10 2" xfId="1134" xr:uid="{00000000-0005-0000-0000-0000DD020000}"/>
    <cellStyle name="0 3 3 10 3" xfId="1135" xr:uid="{00000000-0005-0000-0000-0000DE020000}"/>
    <cellStyle name="0 3 3 10 4" xfId="1136" xr:uid="{00000000-0005-0000-0000-0000DF020000}"/>
    <cellStyle name="0 3 3 11" xfId="1137" xr:uid="{00000000-0005-0000-0000-0000E0020000}"/>
    <cellStyle name="0 3 3 11 2" xfId="1138" xr:uid="{00000000-0005-0000-0000-0000E1020000}"/>
    <cellStyle name="0 3 3 11 3" xfId="1139" xr:uid="{00000000-0005-0000-0000-0000E2020000}"/>
    <cellStyle name="0 3 3 11 4" xfId="1140" xr:uid="{00000000-0005-0000-0000-0000E3020000}"/>
    <cellStyle name="0 3 3 12" xfId="1141" xr:uid="{00000000-0005-0000-0000-0000E4020000}"/>
    <cellStyle name="0 3 3 12 2" xfId="1142" xr:uid="{00000000-0005-0000-0000-0000E5020000}"/>
    <cellStyle name="0 3 3 12 3" xfId="1143" xr:uid="{00000000-0005-0000-0000-0000E6020000}"/>
    <cellStyle name="0 3 3 12 4" xfId="1144" xr:uid="{00000000-0005-0000-0000-0000E7020000}"/>
    <cellStyle name="0 3 3 13" xfId="1145" xr:uid="{00000000-0005-0000-0000-0000E8020000}"/>
    <cellStyle name="0 3 3 13 2" xfId="1146" xr:uid="{00000000-0005-0000-0000-0000E9020000}"/>
    <cellStyle name="0 3 3 13 3" xfId="1147" xr:uid="{00000000-0005-0000-0000-0000EA020000}"/>
    <cellStyle name="0 3 3 13 4" xfId="1148" xr:uid="{00000000-0005-0000-0000-0000EB020000}"/>
    <cellStyle name="0 3 3 14" xfId="1149" xr:uid="{00000000-0005-0000-0000-0000EC020000}"/>
    <cellStyle name="0 3 3 14 2" xfId="1150" xr:uid="{00000000-0005-0000-0000-0000ED020000}"/>
    <cellStyle name="0 3 3 14 3" xfId="1151" xr:uid="{00000000-0005-0000-0000-0000EE020000}"/>
    <cellStyle name="0 3 3 14 4" xfId="1152" xr:uid="{00000000-0005-0000-0000-0000EF020000}"/>
    <cellStyle name="0 3 3 15" xfId="1153" xr:uid="{00000000-0005-0000-0000-0000F0020000}"/>
    <cellStyle name="0 3 3 15 2" xfId="1154" xr:uid="{00000000-0005-0000-0000-0000F1020000}"/>
    <cellStyle name="0 3 3 15 3" xfId="1155" xr:uid="{00000000-0005-0000-0000-0000F2020000}"/>
    <cellStyle name="0 3 3 15 4" xfId="1156" xr:uid="{00000000-0005-0000-0000-0000F3020000}"/>
    <cellStyle name="0 3 3 16" xfId="1157" xr:uid="{00000000-0005-0000-0000-0000F4020000}"/>
    <cellStyle name="0 3 3 16 2" xfId="1158" xr:uid="{00000000-0005-0000-0000-0000F5020000}"/>
    <cellStyle name="0 3 3 16 3" xfId="1159" xr:uid="{00000000-0005-0000-0000-0000F6020000}"/>
    <cellStyle name="0 3 3 16 4" xfId="1160" xr:uid="{00000000-0005-0000-0000-0000F7020000}"/>
    <cellStyle name="0 3 3 17" xfId="1161" xr:uid="{00000000-0005-0000-0000-0000F8020000}"/>
    <cellStyle name="0 3 3 17 2" xfId="1162" xr:uid="{00000000-0005-0000-0000-0000F9020000}"/>
    <cellStyle name="0 3 3 17 3" xfId="1163" xr:uid="{00000000-0005-0000-0000-0000FA020000}"/>
    <cellStyle name="0 3 3 17 4" xfId="1164" xr:uid="{00000000-0005-0000-0000-0000FB020000}"/>
    <cellStyle name="0 3 3 18" xfId="1165" xr:uid="{00000000-0005-0000-0000-0000FC020000}"/>
    <cellStyle name="0 3 3 18 2" xfId="1166" xr:uid="{00000000-0005-0000-0000-0000FD020000}"/>
    <cellStyle name="0 3 3 18 3" xfId="1167" xr:uid="{00000000-0005-0000-0000-0000FE020000}"/>
    <cellStyle name="0 3 3 18 4" xfId="1168" xr:uid="{00000000-0005-0000-0000-0000FF020000}"/>
    <cellStyle name="0 3 3 19" xfId="1169" xr:uid="{00000000-0005-0000-0000-000000030000}"/>
    <cellStyle name="0 3 3 2" xfId="1170" xr:uid="{00000000-0005-0000-0000-000001030000}"/>
    <cellStyle name="0 3 3 2 2" xfId="1171" xr:uid="{00000000-0005-0000-0000-000002030000}"/>
    <cellStyle name="0 3 3 2 3" xfId="1172" xr:uid="{00000000-0005-0000-0000-000003030000}"/>
    <cellStyle name="0 3 3 2 4" xfId="1173" xr:uid="{00000000-0005-0000-0000-000004030000}"/>
    <cellStyle name="0 3 3 20" xfId="1174" xr:uid="{00000000-0005-0000-0000-000005030000}"/>
    <cellStyle name="0 3 3 21" xfId="1175" xr:uid="{00000000-0005-0000-0000-000006030000}"/>
    <cellStyle name="0 3 3 3" xfId="1176" xr:uid="{00000000-0005-0000-0000-000007030000}"/>
    <cellStyle name="0 3 3 3 2" xfId="1177" xr:uid="{00000000-0005-0000-0000-000008030000}"/>
    <cellStyle name="0 3 3 3 3" xfId="1178" xr:uid="{00000000-0005-0000-0000-000009030000}"/>
    <cellStyle name="0 3 3 3 4" xfId="1179" xr:uid="{00000000-0005-0000-0000-00000A030000}"/>
    <cellStyle name="0 3 3 4" xfId="1180" xr:uid="{00000000-0005-0000-0000-00000B030000}"/>
    <cellStyle name="0 3 3 4 2" xfId="1181" xr:uid="{00000000-0005-0000-0000-00000C030000}"/>
    <cellStyle name="0 3 3 4 3" xfId="1182" xr:uid="{00000000-0005-0000-0000-00000D030000}"/>
    <cellStyle name="0 3 3 4 4" xfId="1183" xr:uid="{00000000-0005-0000-0000-00000E030000}"/>
    <cellStyle name="0 3 3 5" xfId="1184" xr:uid="{00000000-0005-0000-0000-00000F030000}"/>
    <cellStyle name="0 3 3 5 2" xfId="1185" xr:uid="{00000000-0005-0000-0000-000010030000}"/>
    <cellStyle name="0 3 3 5 3" xfId="1186" xr:uid="{00000000-0005-0000-0000-000011030000}"/>
    <cellStyle name="0 3 3 5 4" xfId="1187" xr:uid="{00000000-0005-0000-0000-000012030000}"/>
    <cellStyle name="0 3 3 6" xfId="1188" xr:uid="{00000000-0005-0000-0000-000013030000}"/>
    <cellStyle name="0 3 3 6 2" xfId="1189" xr:uid="{00000000-0005-0000-0000-000014030000}"/>
    <cellStyle name="0 3 3 6 3" xfId="1190" xr:uid="{00000000-0005-0000-0000-000015030000}"/>
    <cellStyle name="0 3 3 6 4" xfId="1191" xr:uid="{00000000-0005-0000-0000-000016030000}"/>
    <cellStyle name="0 3 3 7" xfId="1192" xr:uid="{00000000-0005-0000-0000-000017030000}"/>
    <cellStyle name="0 3 3 7 2" xfId="1193" xr:uid="{00000000-0005-0000-0000-000018030000}"/>
    <cellStyle name="0 3 3 7 3" xfId="1194" xr:uid="{00000000-0005-0000-0000-000019030000}"/>
    <cellStyle name="0 3 3 7 4" xfId="1195" xr:uid="{00000000-0005-0000-0000-00001A030000}"/>
    <cellStyle name="0 3 3 8" xfId="1196" xr:uid="{00000000-0005-0000-0000-00001B030000}"/>
    <cellStyle name="0 3 3 8 2" xfId="1197" xr:uid="{00000000-0005-0000-0000-00001C030000}"/>
    <cellStyle name="0 3 3 8 3" xfId="1198" xr:uid="{00000000-0005-0000-0000-00001D030000}"/>
    <cellStyle name="0 3 3 8 4" xfId="1199" xr:uid="{00000000-0005-0000-0000-00001E030000}"/>
    <cellStyle name="0 3 3 9" xfId="1200" xr:uid="{00000000-0005-0000-0000-00001F030000}"/>
    <cellStyle name="0 3 3 9 2" xfId="1201" xr:uid="{00000000-0005-0000-0000-000020030000}"/>
    <cellStyle name="0 3 3 9 3" xfId="1202" xr:uid="{00000000-0005-0000-0000-000021030000}"/>
    <cellStyle name="0 3 3 9 4" xfId="1203" xr:uid="{00000000-0005-0000-0000-000022030000}"/>
    <cellStyle name="0 3 4" xfId="1204" xr:uid="{00000000-0005-0000-0000-000023030000}"/>
    <cellStyle name="0 3 4 10" xfId="1205" xr:uid="{00000000-0005-0000-0000-000024030000}"/>
    <cellStyle name="0 3 4 10 2" xfId="1206" xr:uid="{00000000-0005-0000-0000-000025030000}"/>
    <cellStyle name="0 3 4 10 3" xfId="1207" xr:uid="{00000000-0005-0000-0000-000026030000}"/>
    <cellStyle name="0 3 4 10 4" xfId="1208" xr:uid="{00000000-0005-0000-0000-000027030000}"/>
    <cellStyle name="0 3 4 11" xfId="1209" xr:uid="{00000000-0005-0000-0000-000028030000}"/>
    <cellStyle name="0 3 4 11 2" xfId="1210" xr:uid="{00000000-0005-0000-0000-000029030000}"/>
    <cellStyle name="0 3 4 11 3" xfId="1211" xr:uid="{00000000-0005-0000-0000-00002A030000}"/>
    <cellStyle name="0 3 4 11 4" xfId="1212" xr:uid="{00000000-0005-0000-0000-00002B030000}"/>
    <cellStyle name="0 3 4 12" xfId="1213" xr:uid="{00000000-0005-0000-0000-00002C030000}"/>
    <cellStyle name="0 3 4 12 2" xfId="1214" xr:uid="{00000000-0005-0000-0000-00002D030000}"/>
    <cellStyle name="0 3 4 12 3" xfId="1215" xr:uid="{00000000-0005-0000-0000-00002E030000}"/>
    <cellStyle name="0 3 4 12 4" xfId="1216" xr:uid="{00000000-0005-0000-0000-00002F030000}"/>
    <cellStyle name="0 3 4 13" xfId="1217" xr:uid="{00000000-0005-0000-0000-000030030000}"/>
    <cellStyle name="0 3 4 13 2" xfId="1218" xr:uid="{00000000-0005-0000-0000-000031030000}"/>
    <cellStyle name="0 3 4 13 3" xfId="1219" xr:uid="{00000000-0005-0000-0000-000032030000}"/>
    <cellStyle name="0 3 4 13 4" xfId="1220" xr:uid="{00000000-0005-0000-0000-000033030000}"/>
    <cellStyle name="0 3 4 14" xfId="1221" xr:uid="{00000000-0005-0000-0000-000034030000}"/>
    <cellStyle name="0 3 4 14 2" xfId="1222" xr:uid="{00000000-0005-0000-0000-000035030000}"/>
    <cellStyle name="0 3 4 14 3" xfId="1223" xr:uid="{00000000-0005-0000-0000-000036030000}"/>
    <cellStyle name="0 3 4 14 4" xfId="1224" xr:uid="{00000000-0005-0000-0000-000037030000}"/>
    <cellStyle name="0 3 4 15" xfId="1225" xr:uid="{00000000-0005-0000-0000-000038030000}"/>
    <cellStyle name="0 3 4 15 2" xfId="1226" xr:uid="{00000000-0005-0000-0000-000039030000}"/>
    <cellStyle name="0 3 4 15 3" xfId="1227" xr:uid="{00000000-0005-0000-0000-00003A030000}"/>
    <cellStyle name="0 3 4 15 4" xfId="1228" xr:uid="{00000000-0005-0000-0000-00003B030000}"/>
    <cellStyle name="0 3 4 16" xfId="1229" xr:uid="{00000000-0005-0000-0000-00003C030000}"/>
    <cellStyle name="0 3 4 16 2" xfId="1230" xr:uid="{00000000-0005-0000-0000-00003D030000}"/>
    <cellStyle name="0 3 4 16 3" xfId="1231" xr:uid="{00000000-0005-0000-0000-00003E030000}"/>
    <cellStyle name="0 3 4 16 4" xfId="1232" xr:uid="{00000000-0005-0000-0000-00003F030000}"/>
    <cellStyle name="0 3 4 17" xfId="1233" xr:uid="{00000000-0005-0000-0000-000040030000}"/>
    <cellStyle name="0 3 4 17 2" xfId="1234" xr:uid="{00000000-0005-0000-0000-000041030000}"/>
    <cellStyle name="0 3 4 17 3" xfId="1235" xr:uid="{00000000-0005-0000-0000-000042030000}"/>
    <cellStyle name="0 3 4 17 4" xfId="1236" xr:uid="{00000000-0005-0000-0000-000043030000}"/>
    <cellStyle name="0 3 4 18" xfId="1237" xr:uid="{00000000-0005-0000-0000-000044030000}"/>
    <cellStyle name="0 3 4 18 2" xfId="1238" xr:uid="{00000000-0005-0000-0000-000045030000}"/>
    <cellStyle name="0 3 4 18 3" xfId="1239" xr:uid="{00000000-0005-0000-0000-000046030000}"/>
    <cellStyle name="0 3 4 18 4" xfId="1240" xr:uid="{00000000-0005-0000-0000-000047030000}"/>
    <cellStyle name="0 3 4 19" xfId="1241" xr:uid="{00000000-0005-0000-0000-000048030000}"/>
    <cellStyle name="0 3 4 2" xfId="1242" xr:uid="{00000000-0005-0000-0000-000049030000}"/>
    <cellStyle name="0 3 4 2 2" xfId="1243" xr:uid="{00000000-0005-0000-0000-00004A030000}"/>
    <cellStyle name="0 3 4 2 3" xfId="1244" xr:uid="{00000000-0005-0000-0000-00004B030000}"/>
    <cellStyle name="0 3 4 2 4" xfId="1245" xr:uid="{00000000-0005-0000-0000-00004C030000}"/>
    <cellStyle name="0 3 4 20" xfId="1246" xr:uid="{00000000-0005-0000-0000-00004D030000}"/>
    <cellStyle name="0 3 4 21" xfId="1247" xr:uid="{00000000-0005-0000-0000-00004E030000}"/>
    <cellStyle name="0 3 4 3" xfId="1248" xr:uid="{00000000-0005-0000-0000-00004F030000}"/>
    <cellStyle name="0 3 4 3 2" xfId="1249" xr:uid="{00000000-0005-0000-0000-000050030000}"/>
    <cellStyle name="0 3 4 3 3" xfId="1250" xr:uid="{00000000-0005-0000-0000-000051030000}"/>
    <cellStyle name="0 3 4 3 4" xfId="1251" xr:uid="{00000000-0005-0000-0000-000052030000}"/>
    <cellStyle name="0 3 4 4" xfId="1252" xr:uid="{00000000-0005-0000-0000-000053030000}"/>
    <cellStyle name="0 3 4 4 2" xfId="1253" xr:uid="{00000000-0005-0000-0000-000054030000}"/>
    <cellStyle name="0 3 4 4 3" xfId="1254" xr:uid="{00000000-0005-0000-0000-000055030000}"/>
    <cellStyle name="0 3 4 4 4" xfId="1255" xr:uid="{00000000-0005-0000-0000-000056030000}"/>
    <cellStyle name="0 3 4 5" xfId="1256" xr:uid="{00000000-0005-0000-0000-000057030000}"/>
    <cellStyle name="0 3 4 5 2" xfId="1257" xr:uid="{00000000-0005-0000-0000-000058030000}"/>
    <cellStyle name="0 3 4 5 3" xfId="1258" xr:uid="{00000000-0005-0000-0000-000059030000}"/>
    <cellStyle name="0 3 4 5 4" xfId="1259" xr:uid="{00000000-0005-0000-0000-00005A030000}"/>
    <cellStyle name="0 3 4 6" xfId="1260" xr:uid="{00000000-0005-0000-0000-00005B030000}"/>
    <cellStyle name="0 3 4 6 2" xfId="1261" xr:uid="{00000000-0005-0000-0000-00005C030000}"/>
    <cellStyle name="0 3 4 6 3" xfId="1262" xr:uid="{00000000-0005-0000-0000-00005D030000}"/>
    <cellStyle name="0 3 4 6 4" xfId="1263" xr:uid="{00000000-0005-0000-0000-00005E030000}"/>
    <cellStyle name="0 3 4 7" xfId="1264" xr:uid="{00000000-0005-0000-0000-00005F030000}"/>
    <cellStyle name="0 3 4 7 2" xfId="1265" xr:uid="{00000000-0005-0000-0000-000060030000}"/>
    <cellStyle name="0 3 4 7 3" xfId="1266" xr:uid="{00000000-0005-0000-0000-000061030000}"/>
    <cellStyle name="0 3 4 7 4" xfId="1267" xr:uid="{00000000-0005-0000-0000-000062030000}"/>
    <cellStyle name="0 3 4 8" xfId="1268" xr:uid="{00000000-0005-0000-0000-000063030000}"/>
    <cellStyle name="0 3 4 8 2" xfId="1269" xr:uid="{00000000-0005-0000-0000-000064030000}"/>
    <cellStyle name="0 3 4 8 3" xfId="1270" xr:uid="{00000000-0005-0000-0000-000065030000}"/>
    <cellStyle name="0 3 4 8 4" xfId="1271" xr:uid="{00000000-0005-0000-0000-000066030000}"/>
    <cellStyle name="0 3 4 9" xfId="1272" xr:uid="{00000000-0005-0000-0000-000067030000}"/>
    <cellStyle name="0 3 4 9 2" xfId="1273" xr:uid="{00000000-0005-0000-0000-000068030000}"/>
    <cellStyle name="0 3 4 9 3" xfId="1274" xr:uid="{00000000-0005-0000-0000-000069030000}"/>
    <cellStyle name="0 3 4 9 4" xfId="1275" xr:uid="{00000000-0005-0000-0000-00006A030000}"/>
    <cellStyle name="0 3 5" xfId="1276" xr:uid="{00000000-0005-0000-0000-00006B030000}"/>
    <cellStyle name="0 3 5 10" xfId="1277" xr:uid="{00000000-0005-0000-0000-00006C030000}"/>
    <cellStyle name="0 3 5 10 2" xfId="1278" xr:uid="{00000000-0005-0000-0000-00006D030000}"/>
    <cellStyle name="0 3 5 10 3" xfId="1279" xr:uid="{00000000-0005-0000-0000-00006E030000}"/>
    <cellStyle name="0 3 5 10 4" xfId="1280" xr:uid="{00000000-0005-0000-0000-00006F030000}"/>
    <cellStyle name="0 3 5 11" xfId="1281" xr:uid="{00000000-0005-0000-0000-000070030000}"/>
    <cellStyle name="0 3 5 11 2" xfId="1282" xr:uid="{00000000-0005-0000-0000-000071030000}"/>
    <cellStyle name="0 3 5 11 3" xfId="1283" xr:uid="{00000000-0005-0000-0000-000072030000}"/>
    <cellStyle name="0 3 5 11 4" xfId="1284" xr:uid="{00000000-0005-0000-0000-000073030000}"/>
    <cellStyle name="0 3 5 12" xfId="1285" xr:uid="{00000000-0005-0000-0000-000074030000}"/>
    <cellStyle name="0 3 5 12 2" xfId="1286" xr:uid="{00000000-0005-0000-0000-000075030000}"/>
    <cellStyle name="0 3 5 12 3" xfId="1287" xr:uid="{00000000-0005-0000-0000-000076030000}"/>
    <cellStyle name="0 3 5 12 4" xfId="1288" xr:uid="{00000000-0005-0000-0000-000077030000}"/>
    <cellStyle name="0 3 5 13" xfId="1289" xr:uid="{00000000-0005-0000-0000-000078030000}"/>
    <cellStyle name="0 3 5 13 2" xfId="1290" xr:uid="{00000000-0005-0000-0000-000079030000}"/>
    <cellStyle name="0 3 5 13 3" xfId="1291" xr:uid="{00000000-0005-0000-0000-00007A030000}"/>
    <cellStyle name="0 3 5 13 4" xfId="1292" xr:uid="{00000000-0005-0000-0000-00007B030000}"/>
    <cellStyle name="0 3 5 14" xfId="1293" xr:uid="{00000000-0005-0000-0000-00007C030000}"/>
    <cellStyle name="0 3 5 14 2" xfId="1294" xr:uid="{00000000-0005-0000-0000-00007D030000}"/>
    <cellStyle name="0 3 5 14 3" xfId="1295" xr:uid="{00000000-0005-0000-0000-00007E030000}"/>
    <cellStyle name="0 3 5 14 4" xfId="1296" xr:uid="{00000000-0005-0000-0000-00007F030000}"/>
    <cellStyle name="0 3 5 15" xfId="1297" xr:uid="{00000000-0005-0000-0000-000080030000}"/>
    <cellStyle name="0 3 5 15 2" xfId="1298" xr:uid="{00000000-0005-0000-0000-000081030000}"/>
    <cellStyle name="0 3 5 15 3" xfId="1299" xr:uid="{00000000-0005-0000-0000-000082030000}"/>
    <cellStyle name="0 3 5 15 4" xfId="1300" xr:uid="{00000000-0005-0000-0000-000083030000}"/>
    <cellStyle name="0 3 5 16" xfId="1301" xr:uid="{00000000-0005-0000-0000-000084030000}"/>
    <cellStyle name="0 3 5 16 2" xfId="1302" xr:uid="{00000000-0005-0000-0000-000085030000}"/>
    <cellStyle name="0 3 5 16 3" xfId="1303" xr:uid="{00000000-0005-0000-0000-000086030000}"/>
    <cellStyle name="0 3 5 16 4" xfId="1304" xr:uid="{00000000-0005-0000-0000-000087030000}"/>
    <cellStyle name="0 3 5 17" xfId="1305" xr:uid="{00000000-0005-0000-0000-000088030000}"/>
    <cellStyle name="0 3 5 17 2" xfId="1306" xr:uid="{00000000-0005-0000-0000-000089030000}"/>
    <cellStyle name="0 3 5 17 3" xfId="1307" xr:uid="{00000000-0005-0000-0000-00008A030000}"/>
    <cellStyle name="0 3 5 17 4" xfId="1308" xr:uid="{00000000-0005-0000-0000-00008B030000}"/>
    <cellStyle name="0 3 5 18" xfId="1309" xr:uid="{00000000-0005-0000-0000-00008C030000}"/>
    <cellStyle name="0 3 5 18 2" xfId="1310" xr:uid="{00000000-0005-0000-0000-00008D030000}"/>
    <cellStyle name="0 3 5 18 3" xfId="1311" xr:uid="{00000000-0005-0000-0000-00008E030000}"/>
    <cellStyle name="0 3 5 18 4" xfId="1312" xr:uid="{00000000-0005-0000-0000-00008F030000}"/>
    <cellStyle name="0 3 5 19" xfId="1313" xr:uid="{00000000-0005-0000-0000-000090030000}"/>
    <cellStyle name="0 3 5 2" xfId="1314" xr:uid="{00000000-0005-0000-0000-000091030000}"/>
    <cellStyle name="0 3 5 2 2" xfId="1315" xr:uid="{00000000-0005-0000-0000-000092030000}"/>
    <cellStyle name="0 3 5 2 3" xfId="1316" xr:uid="{00000000-0005-0000-0000-000093030000}"/>
    <cellStyle name="0 3 5 2 4" xfId="1317" xr:uid="{00000000-0005-0000-0000-000094030000}"/>
    <cellStyle name="0 3 5 20" xfId="1318" xr:uid="{00000000-0005-0000-0000-000095030000}"/>
    <cellStyle name="0 3 5 21" xfId="1319" xr:uid="{00000000-0005-0000-0000-000096030000}"/>
    <cellStyle name="0 3 5 3" xfId="1320" xr:uid="{00000000-0005-0000-0000-000097030000}"/>
    <cellStyle name="0 3 5 3 2" xfId="1321" xr:uid="{00000000-0005-0000-0000-000098030000}"/>
    <cellStyle name="0 3 5 3 3" xfId="1322" xr:uid="{00000000-0005-0000-0000-000099030000}"/>
    <cellStyle name="0 3 5 3 4" xfId="1323" xr:uid="{00000000-0005-0000-0000-00009A030000}"/>
    <cellStyle name="0 3 5 4" xfId="1324" xr:uid="{00000000-0005-0000-0000-00009B030000}"/>
    <cellStyle name="0 3 5 4 2" xfId="1325" xr:uid="{00000000-0005-0000-0000-00009C030000}"/>
    <cellStyle name="0 3 5 4 3" xfId="1326" xr:uid="{00000000-0005-0000-0000-00009D030000}"/>
    <cellStyle name="0 3 5 4 4" xfId="1327" xr:uid="{00000000-0005-0000-0000-00009E030000}"/>
    <cellStyle name="0 3 5 5" xfId="1328" xr:uid="{00000000-0005-0000-0000-00009F030000}"/>
    <cellStyle name="0 3 5 5 2" xfId="1329" xr:uid="{00000000-0005-0000-0000-0000A0030000}"/>
    <cellStyle name="0 3 5 5 3" xfId="1330" xr:uid="{00000000-0005-0000-0000-0000A1030000}"/>
    <cellStyle name="0 3 5 5 4" xfId="1331" xr:uid="{00000000-0005-0000-0000-0000A2030000}"/>
    <cellStyle name="0 3 5 6" xfId="1332" xr:uid="{00000000-0005-0000-0000-0000A3030000}"/>
    <cellStyle name="0 3 5 6 2" xfId="1333" xr:uid="{00000000-0005-0000-0000-0000A4030000}"/>
    <cellStyle name="0 3 5 6 3" xfId="1334" xr:uid="{00000000-0005-0000-0000-0000A5030000}"/>
    <cellStyle name="0 3 5 6 4" xfId="1335" xr:uid="{00000000-0005-0000-0000-0000A6030000}"/>
    <cellStyle name="0 3 5 7" xfId="1336" xr:uid="{00000000-0005-0000-0000-0000A7030000}"/>
    <cellStyle name="0 3 5 7 2" xfId="1337" xr:uid="{00000000-0005-0000-0000-0000A8030000}"/>
    <cellStyle name="0 3 5 7 3" xfId="1338" xr:uid="{00000000-0005-0000-0000-0000A9030000}"/>
    <cellStyle name="0 3 5 7 4" xfId="1339" xr:uid="{00000000-0005-0000-0000-0000AA030000}"/>
    <cellStyle name="0 3 5 8" xfId="1340" xr:uid="{00000000-0005-0000-0000-0000AB030000}"/>
    <cellStyle name="0 3 5 8 2" xfId="1341" xr:uid="{00000000-0005-0000-0000-0000AC030000}"/>
    <cellStyle name="0 3 5 8 3" xfId="1342" xr:uid="{00000000-0005-0000-0000-0000AD030000}"/>
    <cellStyle name="0 3 5 8 4" xfId="1343" xr:uid="{00000000-0005-0000-0000-0000AE030000}"/>
    <cellStyle name="0 3 5 9" xfId="1344" xr:uid="{00000000-0005-0000-0000-0000AF030000}"/>
    <cellStyle name="0 3 5 9 2" xfId="1345" xr:uid="{00000000-0005-0000-0000-0000B0030000}"/>
    <cellStyle name="0 3 5 9 3" xfId="1346" xr:uid="{00000000-0005-0000-0000-0000B1030000}"/>
    <cellStyle name="0 3 5 9 4" xfId="1347" xr:uid="{00000000-0005-0000-0000-0000B2030000}"/>
    <cellStyle name="0 3 6" xfId="1348" xr:uid="{00000000-0005-0000-0000-0000B3030000}"/>
    <cellStyle name="0 3 6 2" xfId="1349" xr:uid="{00000000-0005-0000-0000-0000B4030000}"/>
    <cellStyle name="0 3 6 3" xfId="1350" xr:uid="{00000000-0005-0000-0000-0000B5030000}"/>
    <cellStyle name="0 3 6 4" xfId="1351" xr:uid="{00000000-0005-0000-0000-0000B6030000}"/>
    <cellStyle name="0 3 7" xfId="1352" xr:uid="{00000000-0005-0000-0000-0000B7030000}"/>
    <cellStyle name="0 3 7 2" xfId="1353" xr:uid="{00000000-0005-0000-0000-0000B8030000}"/>
    <cellStyle name="0 3 7 3" xfId="1354" xr:uid="{00000000-0005-0000-0000-0000B9030000}"/>
    <cellStyle name="0 3 7 4" xfId="1355" xr:uid="{00000000-0005-0000-0000-0000BA030000}"/>
    <cellStyle name="0 3 8" xfId="1356" xr:uid="{00000000-0005-0000-0000-0000BB030000}"/>
    <cellStyle name="0 3 8 2" xfId="1357" xr:uid="{00000000-0005-0000-0000-0000BC030000}"/>
    <cellStyle name="0 3 8 3" xfId="1358" xr:uid="{00000000-0005-0000-0000-0000BD030000}"/>
    <cellStyle name="0 3 8 4" xfId="1359" xr:uid="{00000000-0005-0000-0000-0000BE030000}"/>
    <cellStyle name="0 3 9" xfId="1360" xr:uid="{00000000-0005-0000-0000-0000BF030000}"/>
    <cellStyle name="0 3 9 2" xfId="1361" xr:uid="{00000000-0005-0000-0000-0000C0030000}"/>
    <cellStyle name="0 3 9 3" xfId="1362" xr:uid="{00000000-0005-0000-0000-0000C1030000}"/>
    <cellStyle name="0 3 9 4" xfId="1363" xr:uid="{00000000-0005-0000-0000-0000C2030000}"/>
    <cellStyle name="0 4" xfId="1364" xr:uid="{00000000-0005-0000-0000-0000C3030000}"/>
    <cellStyle name="0 4 10" xfId="1365" xr:uid="{00000000-0005-0000-0000-0000C4030000}"/>
    <cellStyle name="0 4 10 2" xfId="1366" xr:uid="{00000000-0005-0000-0000-0000C5030000}"/>
    <cellStyle name="0 4 10 3" xfId="1367" xr:uid="{00000000-0005-0000-0000-0000C6030000}"/>
    <cellStyle name="0 4 10 4" xfId="1368" xr:uid="{00000000-0005-0000-0000-0000C7030000}"/>
    <cellStyle name="0 4 11" xfId="1369" xr:uid="{00000000-0005-0000-0000-0000C8030000}"/>
    <cellStyle name="0 4 11 2" xfId="1370" xr:uid="{00000000-0005-0000-0000-0000C9030000}"/>
    <cellStyle name="0 4 11 3" xfId="1371" xr:uid="{00000000-0005-0000-0000-0000CA030000}"/>
    <cellStyle name="0 4 11 4" xfId="1372" xr:uid="{00000000-0005-0000-0000-0000CB030000}"/>
    <cellStyle name="0 4 12" xfId="1373" xr:uid="{00000000-0005-0000-0000-0000CC030000}"/>
    <cellStyle name="0 4 12 2" xfId="1374" xr:uid="{00000000-0005-0000-0000-0000CD030000}"/>
    <cellStyle name="0 4 12 3" xfId="1375" xr:uid="{00000000-0005-0000-0000-0000CE030000}"/>
    <cellStyle name="0 4 12 4" xfId="1376" xr:uid="{00000000-0005-0000-0000-0000CF030000}"/>
    <cellStyle name="0 4 13" xfId="1377" xr:uid="{00000000-0005-0000-0000-0000D0030000}"/>
    <cellStyle name="0 4 13 2" xfId="1378" xr:uid="{00000000-0005-0000-0000-0000D1030000}"/>
    <cellStyle name="0 4 13 3" xfId="1379" xr:uid="{00000000-0005-0000-0000-0000D2030000}"/>
    <cellStyle name="0 4 13 4" xfId="1380" xr:uid="{00000000-0005-0000-0000-0000D3030000}"/>
    <cellStyle name="0 4 14" xfId="1381" xr:uid="{00000000-0005-0000-0000-0000D4030000}"/>
    <cellStyle name="0 4 14 2" xfId="1382" xr:uid="{00000000-0005-0000-0000-0000D5030000}"/>
    <cellStyle name="0 4 14 3" xfId="1383" xr:uid="{00000000-0005-0000-0000-0000D6030000}"/>
    <cellStyle name="0 4 14 4" xfId="1384" xr:uid="{00000000-0005-0000-0000-0000D7030000}"/>
    <cellStyle name="0 4 15" xfId="1385" xr:uid="{00000000-0005-0000-0000-0000D8030000}"/>
    <cellStyle name="0 4 15 2" xfId="1386" xr:uid="{00000000-0005-0000-0000-0000D9030000}"/>
    <cellStyle name="0 4 15 3" xfId="1387" xr:uid="{00000000-0005-0000-0000-0000DA030000}"/>
    <cellStyle name="0 4 15 4" xfId="1388" xr:uid="{00000000-0005-0000-0000-0000DB030000}"/>
    <cellStyle name="0 4 16" xfId="1389" xr:uid="{00000000-0005-0000-0000-0000DC030000}"/>
    <cellStyle name="0 4 17" xfId="1390" xr:uid="{00000000-0005-0000-0000-0000DD030000}"/>
    <cellStyle name="0 4 18" xfId="1391" xr:uid="{00000000-0005-0000-0000-0000DE030000}"/>
    <cellStyle name="0 4 2" xfId="1392" xr:uid="{00000000-0005-0000-0000-0000DF030000}"/>
    <cellStyle name="0 4 2 2" xfId="1393" xr:uid="{00000000-0005-0000-0000-0000E0030000}"/>
    <cellStyle name="0 4 2 3" xfId="1394" xr:uid="{00000000-0005-0000-0000-0000E1030000}"/>
    <cellStyle name="0 4 2 4" xfId="1395" xr:uid="{00000000-0005-0000-0000-0000E2030000}"/>
    <cellStyle name="0 4 3" xfId="1396" xr:uid="{00000000-0005-0000-0000-0000E3030000}"/>
    <cellStyle name="0 4 3 2" xfId="1397" xr:uid="{00000000-0005-0000-0000-0000E4030000}"/>
    <cellStyle name="0 4 3 3" xfId="1398" xr:uid="{00000000-0005-0000-0000-0000E5030000}"/>
    <cellStyle name="0 4 3 4" xfId="1399" xr:uid="{00000000-0005-0000-0000-0000E6030000}"/>
    <cellStyle name="0 4 4" xfId="1400" xr:uid="{00000000-0005-0000-0000-0000E7030000}"/>
    <cellStyle name="0 4 4 2" xfId="1401" xr:uid="{00000000-0005-0000-0000-0000E8030000}"/>
    <cellStyle name="0 4 4 3" xfId="1402" xr:uid="{00000000-0005-0000-0000-0000E9030000}"/>
    <cellStyle name="0 4 4 4" xfId="1403" xr:uid="{00000000-0005-0000-0000-0000EA030000}"/>
    <cellStyle name="0 4 5" xfId="1404" xr:uid="{00000000-0005-0000-0000-0000EB030000}"/>
    <cellStyle name="0 4 5 2" xfId="1405" xr:uid="{00000000-0005-0000-0000-0000EC030000}"/>
    <cellStyle name="0 4 5 3" xfId="1406" xr:uid="{00000000-0005-0000-0000-0000ED030000}"/>
    <cellStyle name="0 4 5 4" xfId="1407" xr:uid="{00000000-0005-0000-0000-0000EE030000}"/>
    <cellStyle name="0 4 6" xfId="1408" xr:uid="{00000000-0005-0000-0000-0000EF030000}"/>
    <cellStyle name="0 4 6 2" xfId="1409" xr:uid="{00000000-0005-0000-0000-0000F0030000}"/>
    <cellStyle name="0 4 6 3" xfId="1410" xr:uid="{00000000-0005-0000-0000-0000F1030000}"/>
    <cellStyle name="0 4 6 4" xfId="1411" xr:uid="{00000000-0005-0000-0000-0000F2030000}"/>
    <cellStyle name="0 4 7" xfId="1412" xr:uid="{00000000-0005-0000-0000-0000F3030000}"/>
    <cellStyle name="0 4 7 2" xfId="1413" xr:uid="{00000000-0005-0000-0000-0000F4030000}"/>
    <cellStyle name="0 4 7 3" xfId="1414" xr:uid="{00000000-0005-0000-0000-0000F5030000}"/>
    <cellStyle name="0 4 7 4" xfId="1415" xr:uid="{00000000-0005-0000-0000-0000F6030000}"/>
    <cellStyle name="0 4 8" xfId="1416" xr:uid="{00000000-0005-0000-0000-0000F7030000}"/>
    <cellStyle name="0 4 8 2" xfId="1417" xr:uid="{00000000-0005-0000-0000-0000F8030000}"/>
    <cellStyle name="0 4 8 3" xfId="1418" xr:uid="{00000000-0005-0000-0000-0000F9030000}"/>
    <cellStyle name="0 4 8 4" xfId="1419" xr:uid="{00000000-0005-0000-0000-0000FA030000}"/>
    <cellStyle name="0 4 9" xfId="1420" xr:uid="{00000000-0005-0000-0000-0000FB030000}"/>
    <cellStyle name="0 4 9 2" xfId="1421" xr:uid="{00000000-0005-0000-0000-0000FC030000}"/>
    <cellStyle name="0 4 9 3" xfId="1422" xr:uid="{00000000-0005-0000-0000-0000FD030000}"/>
    <cellStyle name="0 4 9 4" xfId="1423" xr:uid="{00000000-0005-0000-0000-0000FE030000}"/>
    <cellStyle name="0 5" xfId="1424" xr:uid="{00000000-0005-0000-0000-0000FF030000}"/>
    <cellStyle name="0 5 2" xfId="1425" xr:uid="{00000000-0005-0000-0000-000000040000}"/>
    <cellStyle name="0 5 3" xfId="1426" xr:uid="{00000000-0005-0000-0000-000001040000}"/>
    <cellStyle name="0 5 4" xfId="1427" xr:uid="{00000000-0005-0000-0000-000002040000}"/>
    <cellStyle name="0 6" xfId="1428" xr:uid="{00000000-0005-0000-0000-000003040000}"/>
    <cellStyle name="0 6 2" xfId="1429" xr:uid="{00000000-0005-0000-0000-000004040000}"/>
    <cellStyle name="0 6 3" xfId="1430" xr:uid="{00000000-0005-0000-0000-000005040000}"/>
    <cellStyle name="0 6 4" xfId="1431" xr:uid="{00000000-0005-0000-0000-000006040000}"/>
    <cellStyle name="0 7" xfId="1432" xr:uid="{00000000-0005-0000-0000-000007040000}"/>
    <cellStyle name="0 8" xfId="1433" xr:uid="{00000000-0005-0000-0000-000008040000}"/>
    <cellStyle name="0 9" xfId="1434" xr:uid="{00000000-0005-0000-0000-000009040000}"/>
    <cellStyle name="00" xfId="1435" xr:uid="{00000000-0005-0000-0000-00000A040000}"/>
    <cellStyle name="¾E°CE¸°e¹yAI" xfId="1436" xr:uid="{00000000-0005-0000-0000-00000B040000}"/>
    <cellStyle name="1" xfId="1437" xr:uid="{00000000-0005-0000-0000-00000C040000}"/>
    <cellStyle name="1 2" xfId="1438" xr:uid="{00000000-0005-0000-0000-00000D040000}"/>
    <cellStyle name="1 2 2" xfId="1439" xr:uid="{00000000-0005-0000-0000-00000E040000}"/>
    <cellStyle name="1_08년 가로경관 저해목 제거사업" xfId="1440" xr:uid="{00000000-0005-0000-0000-00000F040000}"/>
    <cellStyle name="1_09년 가로경관저해물 제거사업.확정" xfId="1441" xr:uid="{00000000-0005-0000-0000-000010040000}"/>
    <cellStyle name="1_09년 추기 소나무재선충병 위생간벌사업(사연지구)확정" xfId="1442" xr:uid="{00000000-0005-0000-0000-000011040000}"/>
    <cellStyle name="1_10년 춘기 소나무재선충병 피해목 제거사업(온양지구)" xfId="1443" xr:uid="{00000000-0005-0000-0000-000012040000}"/>
    <cellStyle name="1_10년 춘기 소나무재선충병 피해목 제거사업(청량지구)" xfId="1444" xr:uid="{00000000-0005-0000-0000-000013040000}"/>
    <cellStyle name="1_2011년 소나무재선충병 나무주사 사업(강양지구)-최종" xfId="1445" xr:uid="{00000000-0005-0000-0000-000014040000}"/>
    <cellStyle name="1_laroux" xfId="1446" xr:uid="{00000000-0005-0000-0000-000015040000}"/>
    <cellStyle name="1_laroux_ATC-YOON1" xfId="1447" xr:uid="{00000000-0005-0000-0000-000016040000}"/>
    <cellStyle name="1_단가조사표" xfId="1448" xr:uid="{00000000-0005-0000-0000-000017040000}"/>
    <cellStyle name="1_단가조사표_1011소각" xfId="1449" xr:uid="{00000000-0005-0000-0000-000018040000}"/>
    <cellStyle name="1_단가조사표_1113교~1" xfId="1450" xr:uid="{00000000-0005-0000-0000-000019040000}"/>
    <cellStyle name="1_단가조사표_121내역" xfId="1451" xr:uid="{00000000-0005-0000-0000-00001A040000}"/>
    <cellStyle name="1_단가조사표_객토량" xfId="1452" xr:uid="{00000000-0005-0000-0000-00001B040000}"/>
    <cellStyle name="1_단가조사표_교통센~1" xfId="1453" xr:uid="{00000000-0005-0000-0000-00001C040000}"/>
    <cellStyle name="1_단가조사표_교통센터412" xfId="1454" xr:uid="{00000000-0005-0000-0000-00001D040000}"/>
    <cellStyle name="1_단가조사표_교통수" xfId="1455" xr:uid="{00000000-0005-0000-0000-00001E040000}"/>
    <cellStyle name="1_단가조사표_교통수량산출서" xfId="1456" xr:uid="{00000000-0005-0000-0000-00001F040000}"/>
    <cellStyle name="1_단가조사표_구조물대가 (2)" xfId="1457" xr:uid="{00000000-0005-0000-0000-000020040000}"/>
    <cellStyle name="1_단가조사표_내역서 (2)" xfId="1458" xr:uid="{00000000-0005-0000-0000-000021040000}"/>
    <cellStyle name="1_단가조사표_대전관저지구" xfId="1459" xr:uid="{00000000-0005-0000-0000-000022040000}"/>
    <cellStyle name="1_단가조사표_동측지~1" xfId="1460" xr:uid="{00000000-0005-0000-0000-000023040000}"/>
    <cellStyle name="1_단가조사표_동측지원422" xfId="1461" xr:uid="{00000000-0005-0000-0000-000024040000}"/>
    <cellStyle name="1_단가조사표_동측지원512" xfId="1462" xr:uid="{00000000-0005-0000-0000-000025040000}"/>
    <cellStyle name="1_단가조사표_동측지원524" xfId="1463" xr:uid="{00000000-0005-0000-0000-000026040000}"/>
    <cellStyle name="1_단가조사표_부대422" xfId="1464" xr:uid="{00000000-0005-0000-0000-000027040000}"/>
    <cellStyle name="1_단가조사표_부대시설" xfId="1465" xr:uid="{00000000-0005-0000-0000-000028040000}"/>
    <cellStyle name="1_단가조사표_소각수~1" xfId="1466" xr:uid="{00000000-0005-0000-0000-000029040000}"/>
    <cellStyle name="1_단가조사표_소각수내역서" xfId="1467" xr:uid="{00000000-0005-0000-0000-00002A040000}"/>
    <cellStyle name="1_단가조사표_소각수목2" xfId="1468" xr:uid="{00000000-0005-0000-0000-00002B040000}"/>
    <cellStyle name="1_단가조사표_수량산출서 (2)" xfId="1469" xr:uid="{00000000-0005-0000-0000-00002C040000}"/>
    <cellStyle name="1_단가조사표_엑스포~1" xfId="1470" xr:uid="{00000000-0005-0000-0000-00002D040000}"/>
    <cellStyle name="1_단가조사표_엑스포한빛1" xfId="1471" xr:uid="{00000000-0005-0000-0000-00002E040000}"/>
    <cellStyle name="1_단가조사표_여객터미널331" xfId="1472" xr:uid="{00000000-0005-0000-0000-00002F040000}"/>
    <cellStyle name="1_단가조사표_여객터미널513" xfId="1473" xr:uid="{00000000-0005-0000-0000-000030040000}"/>
    <cellStyle name="1_단가조사표_여객터미널629" xfId="1474" xr:uid="{00000000-0005-0000-0000-000031040000}"/>
    <cellStyle name="1_단가조사표_외곽도로616" xfId="1475" xr:uid="{00000000-0005-0000-0000-000032040000}"/>
    <cellStyle name="1_단가조사표_용인죽전수량" xfId="1476" xr:uid="{00000000-0005-0000-0000-000033040000}"/>
    <cellStyle name="1_단가조사표_원가계~1" xfId="1477" xr:uid="{00000000-0005-0000-0000-000034040000}"/>
    <cellStyle name="1_단가조사표_유기질" xfId="1478" xr:uid="{00000000-0005-0000-0000-000035040000}"/>
    <cellStyle name="1_단가조사표_자재조서 (2)" xfId="1479" xr:uid="{00000000-0005-0000-0000-000036040000}"/>
    <cellStyle name="1_단가조사표_총괄내역" xfId="1480" xr:uid="{00000000-0005-0000-0000-000037040000}"/>
    <cellStyle name="1_단가조사표_총괄내역 (2)" xfId="1481" xr:uid="{00000000-0005-0000-0000-000038040000}"/>
    <cellStyle name="1_단가조사표_터미널도로403" xfId="1482" xr:uid="{00000000-0005-0000-0000-000039040000}"/>
    <cellStyle name="1_단가조사표_터미널도로429" xfId="1483" xr:uid="{00000000-0005-0000-0000-00003A040000}"/>
    <cellStyle name="1_단가조사표_포장일위" xfId="1484" xr:uid="{00000000-0005-0000-0000-00003B040000}"/>
    <cellStyle name="1_설계설명서(두서서하)-1" xfId="1485" xr:uid="{00000000-0005-0000-0000-00003C040000}"/>
    <cellStyle name="1_소나무재선충병 피해지 위생간벌사업(청량 동천, 개곡)" xfId="1486" xr:uid="{00000000-0005-0000-0000-00003D040000}"/>
    <cellStyle name="1_재선충설계(삼천포지구)2008-03-26(수정)" xfId="1487" xr:uid="{00000000-0005-0000-0000-00003E040000}"/>
    <cellStyle name="111" xfId="10" xr:uid="{00000000-0005-0000-0000-00003F040000}"/>
    <cellStyle name="111 2" xfId="11" xr:uid="{00000000-0005-0000-0000-000040040000}"/>
    <cellStyle name="111 2 2" xfId="12" xr:uid="{00000000-0005-0000-0000-000041040000}"/>
    <cellStyle name="111 3" xfId="13" xr:uid="{00000000-0005-0000-0000-000042040000}"/>
    <cellStyle name="111 3 2" xfId="14" xr:uid="{00000000-0005-0000-0000-000043040000}"/>
    <cellStyle name="111 4" xfId="15" xr:uid="{00000000-0005-0000-0000-000044040000}"/>
    <cellStyle name="¹eºÐA² [0]" xfId="1488" xr:uid="{00000000-0005-0000-0000-000045040000}"/>
    <cellStyle name="¹eºÐA² [2]" xfId="1489" xr:uid="{00000000-0005-0000-0000-000046040000}"/>
    <cellStyle name="2" xfId="1490" xr:uid="{00000000-0005-0000-0000-000047040000}"/>
    <cellStyle name="2_laroux" xfId="1491" xr:uid="{00000000-0005-0000-0000-000048040000}"/>
    <cellStyle name="2_laroux_ATC-YOON1" xfId="1492" xr:uid="{00000000-0005-0000-0000-000049040000}"/>
    <cellStyle name="2_단가조사표" xfId="1493" xr:uid="{00000000-0005-0000-0000-00004A040000}"/>
    <cellStyle name="2_단가조사표_1011소각" xfId="1494" xr:uid="{00000000-0005-0000-0000-00004B040000}"/>
    <cellStyle name="2_단가조사표_1113교~1" xfId="1495" xr:uid="{00000000-0005-0000-0000-00004C040000}"/>
    <cellStyle name="2_단가조사표_121내역" xfId="1496" xr:uid="{00000000-0005-0000-0000-00004D040000}"/>
    <cellStyle name="2_단가조사표_객토량" xfId="1497" xr:uid="{00000000-0005-0000-0000-00004E040000}"/>
    <cellStyle name="2_단가조사표_교통센~1" xfId="1498" xr:uid="{00000000-0005-0000-0000-00004F040000}"/>
    <cellStyle name="2_단가조사표_교통센터412" xfId="1499" xr:uid="{00000000-0005-0000-0000-000050040000}"/>
    <cellStyle name="2_단가조사표_교통수" xfId="1500" xr:uid="{00000000-0005-0000-0000-000051040000}"/>
    <cellStyle name="2_단가조사표_교통수량산출서" xfId="1501" xr:uid="{00000000-0005-0000-0000-000052040000}"/>
    <cellStyle name="2_단가조사표_구조물대가 (2)" xfId="1502" xr:uid="{00000000-0005-0000-0000-000053040000}"/>
    <cellStyle name="2_단가조사표_내역서 (2)" xfId="1503" xr:uid="{00000000-0005-0000-0000-000054040000}"/>
    <cellStyle name="2_단가조사표_대전관저지구" xfId="1504" xr:uid="{00000000-0005-0000-0000-000055040000}"/>
    <cellStyle name="2_단가조사표_동측지~1" xfId="1505" xr:uid="{00000000-0005-0000-0000-000056040000}"/>
    <cellStyle name="2_단가조사표_동측지원422" xfId="1506" xr:uid="{00000000-0005-0000-0000-000057040000}"/>
    <cellStyle name="2_단가조사표_동측지원512" xfId="1507" xr:uid="{00000000-0005-0000-0000-000058040000}"/>
    <cellStyle name="2_단가조사표_동측지원524" xfId="1508" xr:uid="{00000000-0005-0000-0000-000059040000}"/>
    <cellStyle name="2_단가조사표_부대422" xfId="1509" xr:uid="{00000000-0005-0000-0000-00005A040000}"/>
    <cellStyle name="2_단가조사표_부대시설" xfId="1510" xr:uid="{00000000-0005-0000-0000-00005B040000}"/>
    <cellStyle name="2_단가조사표_소각수~1" xfId="1511" xr:uid="{00000000-0005-0000-0000-00005C040000}"/>
    <cellStyle name="2_단가조사표_소각수내역서" xfId="1512" xr:uid="{00000000-0005-0000-0000-00005D040000}"/>
    <cellStyle name="2_단가조사표_소각수목2" xfId="1513" xr:uid="{00000000-0005-0000-0000-00005E040000}"/>
    <cellStyle name="2_단가조사표_수량산출서 (2)" xfId="1514" xr:uid="{00000000-0005-0000-0000-00005F040000}"/>
    <cellStyle name="2_단가조사표_엑스포~1" xfId="1515" xr:uid="{00000000-0005-0000-0000-000060040000}"/>
    <cellStyle name="2_단가조사표_엑스포한빛1" xfId="1516" xr:uid="{00000000-0005-0000-0000-000061040000}"/>
    <cellStyle name="2_단가조사표_여객터미널331" xfId="1517" xr:uid="{00000000-0005-0000-0000-000062040000}"/>
    <cellStyle name="2_단가조사표_여객터미널513" xfId="1518" xr:uid="{00000000-0005-0000-0000-000063040000}"/>
    <cellStyle name="2_단가조사표_여객터미널629" xfId="1519" xr:uid="{00000000-0005-0000-0000-000064040000}"/>
    <cellStyle name="2_단가조사표_외곽도로616" xfId="1520" xr:uid="{00000000-0005-0000-0000-000065040000}"/>
    <cellStyle name="2_단가조사표_용인죽전수량" xfId="1521" xr:uid="{00000000-0005-0000-0000-000066040000}"/>
    <cellStyle name="2_단가조사표_원가계~1" xfId="1522" xr:uid="{00000000-0005-0000-0000-000067040000}"/>
    <cellStyle name="2_단가조사표_유기질" xfId="1523" xr:uid="{00000000-0005-0000-0000-000068040000}"/>
    <cellStyle name="2_단가조사표_자재조서 (2)" xfId="1524" xr:uid="{00000000-0005-0000-0000-000069040000}"/>
    <cellStyle name="2_단가조사표_총괄내역" xfId="1525" xr:uid="{00000000-0005-0000-0000-00006A040000}"/>
    <cellStyle name="2_단가조사표_총괄내역 (2)" xfId="1526" xr:uid="{00000000-0005-0000-0000-00006B040000}"/>
    <cellStyle name="2_단가조사표_터미널도로403" xfId="1527" xr:uid="{00000000-0005-0000-0000-00006C040000}"/>
    <cellStyle name="2_단가조사표_터미널도로429" xfId="1528" xr:uid="{00000000-0005-0000-0000-00006D040000}"/>
    <cellStyle name="2_단가조사표_포장일위" xfId="1529" xr:uid="{00000000-0005-0000-0000-00006E040000}"/>
    <cellStyle name="20% - Accent1" xfId="1530" xr:uid="{00000000-0005-0000-0000-00006F040000}"/>
    <cellStyle name="20% - Accent2" xfId="1531" xr:uid="{00000000-0005-0000-0000-000070040000}"/>
    <cellStyle name="20% - Accent3" xfId="1532" xr:uid="{00000000-0005-0000-0000-000071040000}"/>
    <cellStyle name="20% - Accent4" xfId="1533" xr:uid="{00000000-0005-0000-0000-000072040000}"/>
    <cellStyle name="20% - Accent5" xfId="1534" xr:uid="{00000000-0005-0000-0000-000073040000}"/>
    <cellStyle name="20% - Accent6" xfId="1535" xr:uid="{00000000-0005-0000-0000-000074040000}"/>
    <cellStyle name="20% - 강조색1 10" xfId="1536" xr:uid="{00000000-0005-0000-0000-000075040000}"/>
    <cellStyle name="20% - 강조색1 11" xfId="1537" xr:uid="{00000000-0005-0000-0000-000076040000}"/>
    <cellStyle name="20% - 강조색1 12" xfId="1538" xr:uid="{00000000-0005-0000-0000-000077040000}"/>
    <cellStyle name="20% - 강조색1 13" xfId="1539" xr:uid="{00000000-0005-0000-0000-000078040000}"/>
    <cellStyle name="20% - 강조색1 14" xfId="1540" xr:uid="{00000000-0005-0000-0000-000079040000}"/>
    <cellStyle name="20% - 강조색1 15" xfId="1541" xr:uid="{00000000-0005-0000-0000-00007A040000}"/>
    <cellStyle name="20% - 강조색1 16" xfId="1542" xr:uid="{00000000-0005-0000-0000-00007B040000}"/>
    <cellStyle name="20% - 강조색1 17" xfId="1543" xr:uid="{00000000-0005-0000-0000-00007C040000}"/>
    <cellStyle name="20% - 강조색1 18" xfId="1544" xr:uid="{00000000-0005-0000-0000-00007D040000}"/>
    <cellStyle name="20% - 강조색1 19" xfId="1545" xr:uid="{00000000-0005-0000-0000-00007E040000}"/>
    <cellStyle name="20% - 강조색1 2" xfId="16" xr:uid="{00000000-0005-0000-0000-00007F040000}"/>
    <cellStyle name="20% - 강조색1 2 2" xfId="17" xr:uid="{00000000-0005-0000-0000-000080040000}"/>
    <cellStyle name="20% - 강조색1 2 3" xfId="18" xr:uid="{00000000-0005-0000-0000-000081040000}"/>
    <cellStyle name="20% - 강조색1 20" xfId="1546" xr:uid="{00000000-0005-0000-0000-000082040000}"/>
    <cellStyle name="20% - 강조색1 21" xfId="1547" xr:uid="{00000000-0005-0000-0000-000083040000}"/>
    <cellStyle name="20% - 강조색1 22" xfId="1548" xr:uid="{00000000-0005-0000-0000-000084040000}"/>
    <cellStyle name="20% - 강조색1 23" xfId="1549" xr:uid="{00000000-0005-0000-0000-000085040000}"/>
    <cellStyle name="20% - 강조색1 24" xfId="1550" xr:uid="{00000000-0005-0000-0000-000086040000}"/>
    <cellStyle name="20% - 강조색1 25" xfId="1551" xr:uid="{00000000-0005-0000-0000-000087040000}"/>
    <cellStyle name="20% - 강조색1 26" xfId="1552" xr:uid="{00000000-0005-0000-0000-000088040000}"/>
    <cellStyle name="20% - 강조색1 27" xfId="1553" xr:uid="{00000000-0005-0000-0000-000089040000}"/>
    <cellStyle name="20% - 강조색1 28" xfId="1554" xr:uid="{00000000-0005-0000-0000-00008A040000}"/>
    <cellStyle name="20% - 강조색1 29" xfId="1555" xr:uid="{00000000-0005-0000-0000-00008B040000}"/>
    <cellStyle name="20% - 강조색1 3" xfId="19" xr:uid="{00000000-0005-0000-0000-00008C040000}"/>
    <cellStyle name="20% - 강조색1 3 2" xfId="1556" xr:uid="{00000000-0005-0000-0000-00008D040000}"/>
    <cellStyle name="20% - 강조색1 3 2 2" xfId="1557" xr:uid="{00000000-0005-0000-0000-00008E040000}"/>
    <cellStyle name="20% - 강조색1 30" xfId="1558" xr:uid="{00000000-0005-0000-0000-00008F040000}"/>
    <cellStyle name="20% - 강조색1 31" xfId="1559" xr:uid="{00000000-0005-0000-0000-000090040000}"/>
    <cellStyle name="20% - 강조색1 32" xfId="1560" xr:uid="{00000000-0005-0000-0000-000091040000}"/>
    <cellStyle name="20% - 강조색1 33" xfId="1561" xr:uid="{00000000-0005-0000-0000-000092040000}"/>
    <cellStyle name="20% - 강조색1 34" xfId="1562" xr:uid="{00000000-0005-0000-0000-000093040000}"/>
    <cellStyle name="20% - 강조색1 35" xfId="1563" xr:uid="{00000000-0005-0000-0000-000094040000}"/>
    <cellStyle name="20% - 강조색1 36" xfId="1564" xr:uid="{00000000-0005-0000-0000-000095040000}"/>
    <cellStyle name="20% - 강조색1 37" xfId="1565" xr:uid="{00000000-0005-0000-0000-000096040000}"/>
    <cellStyle name="20% - 강조색1 38" xfId="1566" xr:uid="{00000000-0005-0000-0000-000097040000}"/>
    <cellStyle name="20% - 강조색1 39" xfId="1567" xr:uid="{00000000-0005-0000-0000-000098040000}"/>
    <cellStyle name="20% - 강조색1 4" xfId="1568" xr:uid="{00000000-0005-0000-0000-000099040000}"/>
    <cellStyle name="20% - 강조색1 4 2" xfId="1569" xr:uid="{00000000-0005-0000-0000-00009A040000}"/>
    <cellStyle name="20% - 강조색1 40" xfId="1570" xr:uid="{00000000-0005-0000-0000-00009B040000}"/>
    <cellStyle name="20% - 강조색1 41" xfId="1571" xr:uid="{00000000-0005-0000-0000-00009C040000}"/>
    <cellStyle name="20% - 강조색1 42" xfId="1572" xr:uid="{00000000-0005-0000-0000-00009D040000}"/>
    <cellStyle name="20% - 강조색1 43" xfId="1573" xr:uid="{00000000-0005-0000-0000-00009E040000}"/>
    <cellStyle name="20% - 강조색1 44" xfId="1574" xr:uid="{00000000-0005-0000-0000-00009F040000}"/>
    <cellStyle name="20% - 강조색1 45" xfId="1575" xr:uid="{00000000-0005-0000-0000-0000A0040000}"/>
    <cellStyle name="20% - 강조색1 5" xfId="1576" xr:uid="{00000000-0005-0000-0000-0000A1040000}"/>
    <cellStyle name="20% - 강조색1 6" xfId="1577" xr:uid="{00000000-0005-0000-0000-0000A2040000}"/>
    <cellStyle name="20% - 강조색1 7" xfId="1578" xr:uid="{00000000-0005-0000-0000-0000A3040000}"/>
    <cellStyle name="20% - 강조색1 8" xfId="1579" xr:uid="{00000000-0005-0000-0000-0000A4040000}"/>
    <cellStyle name="20% - 강조색1 9" xfId="1580" xr:uid="{00000000-0005-0000-0000-0000A5040000}"/>
    <cellStyle name="20% - 강조색2 10" xfId="1581" xr:uid="{00000000-0005-0000-0000-0000A6040000}"/>
    <cellStyle name="20% - 강조색2 11" xfId="1582" xr:uid="{00000000-0005-0000-0000-0000A7040000}"/>
    <cellStyle name="20% - 강조색2 12" xfId="1583" xr:uid="{00000000-0005-0000-0000-0000A8040000}"/>
    <cellStyle name="20% - 강조색2 13" xfId="1584" xr:uid="{00000000-0005-0000-0000-0000A9040000}"/>
    <cellStyle name="20% - 강조색2 14" xfId="1585" xr:uid="{00000000-0005-0000-0000-0000AA040000}"/>
    <cellStyle name="20% - 강조색2 15" xfId="1586" xr:uid="{00000000-0005-0000-0000-0000AB040000}"/>
    <cellStyle name="20% - 강조색2 16" xfId="1587" xr:uid="{00000000-0005-0000-0000-0000AC040000}"/>
    <cellStyle name="20% - 강조색2 17" xfId="1588" xr:uid="{00000000-0005-0000-0000-0000AD040000}"/>
    <cellStyle name="20% - 강조색2 18" xfId="1589" xr:uid="{00000000-0005-0000-0000-0000AE040000}"/>
    <cellStyle name="20% - 강조색2 19" xfId="1590" xr:uid="{00000000-0005-0000-0000-0000AF040000}"/>
    <cellStyle name="20% - 강조색2 2" xfId="20" xr:uid="{00000000-0005-0000-0000-0000B0040000}"/>
    <cellStyle name="20% - 강조색2 2 2" xfId="21" xr:uid="{00000000-0005-0000-0000-0000B1040000}"/>
    <cellStyle name="20% - 강조색2 2 3" xfId="22" xr:uid="{00000000-0005-0000-0000-0000B2040000}"/>
    <cellStyle name="20% - 강조색2 20" xfId="1591" xr:uid="{00000000-0005-0000-0000-0000B3040000}"/>
    <cellStyle name="20% - 강조색2 21" xfId="1592" xr:uid="{00000000-0005-0000-0000-0000B4040000}"/>
    <cellStyle name="20% - 강조색2 22" xfId="1593" xr:uid="{00000000-0005-0000-0000-0000B5040000}"/>
    <cellStyle name="20% - 강조색2 23" xfId="1594" xr:uid="{00000000-0005-0000-0000-0000B6040000}"/>
    <cellStyle name="20% - 강조색2 24" xfId="1595" xr:uid="{00000000-0005-0000-0000-0000B7040000}"/>
    <cellStyle name="20% - 강조색2 25" xfId="1596" xr:uid="{00000000-0005-0000-0000-0000B8040000}"/>
    <cellStyle name="20% - 강조색2 26" xfId="1597" xr:uid="{00000000-0005-0000-0000-0000B9040000}"/>
    <cellStyle name="20% - 강조색2 27" xfId="1598" xr:uid="{00000000-0005-0000-0000-0000BA040000}"/>
    <cellStyle name="20% - 강조색2 28" xfId="1599" xr:uid="{00000000-0005-0000-0000-0000BB040000}"/>
    <cellStyle name="20% - 강조색2 29" xfId="1600" xr:uid="{00000000-0005-0000-0000-0000BC040000}"/>
    <cellStyle name="20% - 강조색2 3" xfId="23" xr:uid="{00000000-0005-0000-0000-0000BD040000}"/>
    <cellStyle name="20% - 강조색2 3 2" xfId="1601" xr:uid="{00000000-0005-0000-0000-0000BE040000}"/>
    <cellStyle name="20% - 강조색2 3 2 2" xfId="1602" xr:uid="{00000000-0005-0000-0000-0000BF040000}"/>
    <cellStyle name="20% - 강조색2 30" xfId="1603" xr:uid="{00000000-0005-0000-0000-0000C0040000}"/>
    <cellStyle name="20% - 강조색2 31" xfId="1604" xr:uid="{00000000-0005-0000-0000-0000C1040000}"/>
    <cellStyle name="20% - 강조색2 32" xfId="1605" xr:uid="{00000000-0005-0000-0000-0000C2040000}"/>
    <cellStyle name="20% - 강조색2 33" xfId="1606" xr:uid="{00000000-0005-0000-0000-0000C3040000}"/>
    <cellStyle name="20% - 강조색2 34" xfId="1607" xr:uid="{00000000-0005-0000-0000-0000C4040000}"/>
    <cellStyle name="20% - 강조색2 35" xfId="1608" xr:uid="{00000000-0005-0000-0000-0000C5040000}"/>
    <cellStyle name="20% - 강조색2 36" xfId="1609" xr:uid="{00000000-0005-0000-0000-0000C6040000}"/>
    <cellStyle name="20% - 강조색2 37" xfId="1610" xr:uid="{00000000-0005-0000-0000-0000C7040000}"/>
    <cellStyle name="20% - 강조색2 38" xfId="1611" xr:uid="{00000000-0005-0000-0000-0000C8040000}"/>
    <cellStyle name="20% - 강조색2 39" xfId="1612" xr:uid="{00000000-0005-0000-0000-0000C9040000}"/>
    <cellStyle name="20% - 강조색2 4" xfId="1613" xr:uid="{00000000-0005-0000-0000-0000CA040000}"/>
    <cellStyle name="20% - 강조색2 4 2" xfId="1614" xr:uid="{00000000-0005-0000-0000-0000CB040000}"/>
    <cellStyle name="20% - 강조색2 40" xfId="1615" xr:uid="{00000000-0005-0000-0000-0000CC040000}"/>
    <cellStyle name="20% - 강조색2 41" xfId="1616" xr:uid="{00000000-0005-0000-0000-0000CD040000}"/>
    <cellStyle name="20% - 강조색2 42" xfId="1617" xr:uid="{00000000-0005-0000-0000-0000CE040000}"/>
    <cellStyle name="20% - 강조색2 43" xfId="1618" xr:uid="{00000000-0005-0000-0000-0000CF040000}"/>
    <cellStyle name="20% - 강조색2 44" xfId="1619" xr:uid="{00000000-0005-0000-0000-0000D0040000}"/>
    <cellStyle name="20% - 강조색2 45" xfId="1620" xr:uid="{00000000-0005-0000-0000-0000D1040000}"/>
    <cellStyle name="20% - 강조색2 5" xfId="1621" xr:uid="{00000000-0005-0000-0000-0000D2040000}"/>
    <cellStyle name="20% - 강조색2 6" xfId="1622" xr:uid="{00000000-0005-0000-0000-0000D3040000}"/>
    <cellStyle name="20% - 강조색2 7" xfId="1623" xr:uid="{00000000-0005-0000-0000-0000D4040000}"/>
    <cellStyle name="20% - 강조색2 8" xfId="1624" xr:uid="{00000000-0005-0000-0000-0000D5040000}"/>
    <cellStyle name="20% - 강조색2 9" xfId="1625" xr:uid="{00000000-0005-0000-0000-0000D6040000}"/>
    <cellStyle name="20% - 강조색3 10" xfId="1626" xr:uid="{00000000-0005-0000-0000-0000D7040000}"/>
    <cellStyle name="20% - 강조색3 11" xfId="1627" xr:uid="{00000000-0005-0000-0000-0000D8040000}"/>
    <cellStyle name="20% - 강조색3 12" xfId="1628" xr:uid="{00000000-0005-0000-0000-0000D9040000}"/>
    <cellStyle name="20% - 강조색3 13" xfId="1629" xr:uid="{00000000-0005-0000-0000-0000DA040000}"/>
    <cellStyle name="20% - 강조색3 14" xfId="1630" xr:uid="{00000000-0005-0000-0000-0000DB040000}"/>
    <cellStyle name="20% - 강조색3 15" xfId="1631" xr:uid="{00000000-0005-0000-0000-0000DC040000}"/>
    <cellStyle name="20% - 강조색3 16" xfId="1632" xr:uid="{00000000-0005-0000-0000-0000DD040000}"/>
    <cellStyle name="20% - 강조색3 17" xfId="1633" xr:uid="{00000000-0005-0000-0000-0000DE040000}"/>
    <cellStyle name="20% - 강조색3 18" xfId="1634" xr:uid="{00000000-0005-0000-0000-0000DF040000}"/>
    <cellStyle name="20% - 강조색3 19" xfId="1635" xr:uid="{00000000-0005-0000-0000-0000E0040000}"/>
    <cellStyle name="20% - 강조색3 2" xfId="24" xr:uid="{00000000-0005-0000-0000-0000E1040000}"/>
    <cellStyle name="20% - 강조색3 2 2" xfId="25" xr:uid="{00000000-0005-0000-0000-0000E2040000}"/>
    <cellStyle name="20% - 강조색3 2 3" xfId="26" xr:uid="{00000000-0005-0000-0000-0000E3040000}"/>
    <cellStyle name="20% - 강조색3 20" xfId="1636" xr:uid="{00000000-0005-0000-0000-0000E4040000}"/>
    <cellStyle name="20% - 강조색3 21" xfId="1637" xr:uid="{00000000-0005-0000-0000-0000E5040000}"/>
    <cellStyle name="20% - 강조색3 22" xfId="1638" xr:uid="{00000000-0005-0000-0000-0000E6040000}"/>
    <cellStyle name="20% - 강조색3 23" xfId="1639" xr:uid="{00000000-0005-0000-0000-0000E7040000}"/>
    <cellStyle name="20% - 강조색3 24" xfId="1640" xr:uid="{00000000-0005-0000-0000-0000E8040000}"/>
    <cellStyle name="20% - 강조색3 25" xfId="1641" xr:uid="{00000000-0005-0000-0000-0000E9040000}"/>
    <cellStyle name="20% - 강조색3 26" xfId="1642" xr:uid="{00000000-0005-0000-0000-0000EA040000}"/>
    <cellStyle name="20% - 강조색3 27" xfId="1643" xr:uid="{00000000-0005-0000-0000-0000EB040000}"/>
    <cellStyle name="20% - 강조색3 28" xfId="1644" xr:uid="{00000000-0005-0000-0000-0000EC040000}"/>
    <cellStyle name="20% - 강조색3 29" xfId="1645" xr:uid="{00000000-0005-0000-0000-0000ED040000}"/>
    <cellStyle name="20% - 강조색3 3" xfId="27" xr:uid="{00000000-0005-0000-0000-0000EE040000}"/>
    <cellStyle name="20% - 강조색3 3 2" xfId="1646" xr:uid="{00000000-0005-0000-0000-0000EF040000}"/>
    <cellStyle name="20% - 강조색3 3 2 2" xfId="1647" xr:uid="{00000000-0005-0000-0000-0000F0040000}"/>
    <cellStyle name="20% - 강조색3 30" xfId="1648" xr:uid="{00000000-0005-0000-0000-0000F1040000}"/>
    <cellStyle name="20% - 강조색3 31" xfId="1649" xr:uid="{00000000-0005-0000-0000-0000F2040000}"/>
    <cellStyle name="20% - 강조색3 32" xfId="1650" xr:uid="{00000000-0005-0000-0000-0000F3040000}"/>
    <cellStyle name="20% - 강조색3 33" xfId="1651" xr:uid="{00000000-0005-0000-0000-0000F4040000}"/>
    <cellStyle name="20% - 강조색3 34" xfId="1652" xr:uid="{00000000-0005-0000-0000-0000F5040000}"/>
    <cellStyle name="20% - 강조색3 35" xfId="1653" xr:uid="{00000000-0005-0000-0000-0000F6040000}"/>
    <cellStyle name="20% - 강조색3 36" xfId="1654" xr:uid="{00000000-0005-0000-0000-0000F7040000}"/>
    <cellStyle name="20% - 강조색3 37" xfId="1655" xr:uid="{00000000-0005-0000-0000-0000F8040000}"/>
    <cellStyle name="20% - 강조색3 38" xfId="1656" xr:uid="{00000000-0005-0000-0000-0000F9040000}"/>
    <cellStyle name="20% - 강조색3 39" xfId="1657" xr:uid="{00000000-0005-0000-0000-0000FA040000}"/>
    <cellStyle name="20% - 강조색3 4" xfId="1658" xr:uid="{00000000-0005-0000-0000-0000FB040000}"/>
    <cellStyle name="20% - 강조색3 4 2" xfId="1659" xr:uid="{00000000-0005-0000-0000-0000FC040000}"/>
    <cellStyle name="20% - 강조색3 40" xfId="1660" xr:uid="{00000000-0005-0000-0000-0000FD040000}"/>
    <cellStyle name="20% - 강조색3 41" xfId="1661" xr:uid="{00000000-0005-0000-0000-0000FE040000}"/>
    <cellStyle name="20% - 강조색3 42" xfId="1662" xr:uid="{00000000-0005-0000-0000-0000FF040000}"/>
    <cellStyle name="20% - 강조색3 43" xfId="1663" xr:uid="{00000000-0005-0000-0000-000000050000}"/>
    <cellStyle name="20% - 강조색3 44" xfId="1664" xr:uid="{00000000-0005-0000-0000-000001050000}"/>
    <cellStyle name="20% - 강조색3 45" xfId="1665" xr:uid="{00000000-0005-0000-0000-000002050000}"/>
    <cellStyle name="20% - 강조색3 5" xfId="1666" xr:uid="{00000000-0005-0000-0000-000003050000}"/>
    <cellStyle name="20% - 강조색3 6" xfId="1667" xr:uid="{00000000-0005-0000-0000-000004050000}"/>
    <cellStyle name="20% - 강조색3 7" xfId="1668" xr:uid="{00000000-0005-0000-0000-000005050000}"/>
    <cellStyle name="20% - 강조색3 8" xfId="1669" xr:uid="{00000000-0005-0000-0000-000006050000}"/>
    <cellStyle name="20% - 강조색3 9" xfId="1670" xr:uid="{00000000-0005-0000-0000-000007050000}"/>
    <cellStyle name="20% - 강조색4 10" xfId="1671" xr:uid="{00000000-0005-0000-0000-000008050000}"/>
    <cellStyle name="20% - 강조색4 11" xfId="1672" xr:uid="{00000000-0005-0000-0000-000009050000}"/>
    <cellStyle name="20% - 강조색4 12" xfId="1673" xr:uid="{00000000-0005-0000-0000-00000A050000}"/>
    <cellStyle name="20% - 강조색4 13" xfId="1674" xr:uid="{00000000-0005-0000-0000-00000B050000}"/>
    <cellStyle name="20% - 강조색4 14" xfId="1675" xr:uid="{00000000-0005-0000-0000-00000C050000}"/>
    <cellStyle name="20% - 강조색4 15" xfId="1676" xr:uid="{00000000-0005-0000-0000-00000D050000}"/>
    <cellStyle name="20% - 강조색4 16" xfId="1677" xr:uid="{00000000-0005-0000-0000-00000E050000}"/>
    <cellStyle name="20% - 강조색4 17" xfId="1678" xr:uid="{00000000-0005-0000-0000-00000F050000}"/>
    <cellStyle name="20% - 강조색4 18" xfId="1679" xr:uid="{00000000-0005-0000-0000-000010050000}"/>
    <cellStyle name="20% - 강조색4 19" xfId="1680" xr:uid="{00000000-0005-0000-0000-000011050000}"/>
    <cellStyle name="20% - 강조색4 2" xfId="28" xr:uid="{00000000-0005-0000-0000-000012050000}"/>
    <cellStyle name="20% - 강조색4 2 2" xfId="29" xr:uid="{00000000-0005-0000-0000-000013050000}"/>
    <cellStyle name="20% - 강조색4 2 3" xfId="30" xr:uid="{00000000-0005-0000-0000-000014050000}"/>
    <cellStyle name="20% - 강조색4 20" xfId="1681" xr:uid="{00000000-0005-0000-0000-000015050000}"/>
    <cellStyle name="20% - 강조색4 21" xfId="1682" xr:uid="{00000000-0005-0000-0000-000016050000}"/>
    <cellStyle name="20% - 강조색4 22" xfId="1683" xr:uid="{00000000-0005-0000-0000-000017050000}"/>
    <cellStyle name="20% - 강조색4 23" xfId="1684" xr:uid="{00000000-0005-0000-0000-000018050000}"/>
    <cellStyle name="20% - 강조색4 24" xfId="1685" xr:uid="{00000000-0005-0000-0000-000019050000}"/>
    <cellStyle name="20% - 강조색4 25" xfId="1686" xr:uid="{00000000-0005-0000-0000-00001A050000}"/>
    <cellStyle name="20% - 강조색4 26" xfId="1687" xr:uid="{00000000-0005-0000-0000-00001B050000}"/>
    <cellStyle name="20% - 강조색4 27" xfId="1688" xr:uid="{00000000-0005-0000-0000-00001C050000}"/>
    <cellStyle name="20% - 강조색4 28" xfId="1689" xr:uid="{00000000-0005-0000-0000-00001D050000}"/>
    <cellStyle name="20% - 강조색4 29" xfId="1690" xr:uid="{00000000-0005-0000-0000-00001E050000}"/>
    <cellStyle name="20% - 강조색4 3" xfId="31" xr:uid="{00000000-0005-0000-0000-00001F050000}"/>
    <cellStyle name="20% - 강조색4 3 2" xfId="1691" xr:uid="{00000000-0005-0000-0000-000020050000}"/>
    <cellStyle name="20% - 강조색4 3 2 2" xfId="1692" xr:uid="{00000000-0005-0000-0000-000021050000}"/>
    <cellStyle name="20% - 강조색4 30" xfId="1693" xr:uid="{00000000-0005-0000-0000-000022050000}"/>
    <cellStyle name="20% - 강조색4 31" xfId="1694" xr:uid="{00000000-0005-0000-0000-000023050000}"/>
    <cellStyle name="20% - 강조색4 32" xfId="1695" xr:uid="{00000000-0005-0000-0000-000024050000}"/>
    <cellStyle name="20% - 강조색4 33" xfId="1696" xr:uid="{00000000-0005-0000-0000-000025050000}"/>
    <cellStyle name="20% - 강조색4 34" xfId="1697" xr:uid="{00000000-0005-0000-0000-000026050000}"/>
    <cellStyle name="20% - 강조색4 35" xfId="1698" xr:uid="{00000000-0005-0000-0000-000027050000}"/>
    <cellStyle name="20% - 강조색4 36" xfId="1699" xr:uid="{00000000-0005-0000-0000-000028050000}"/>
    <cellStyle name="20% - 강조색4 37" xfId="1700" xr:uid="{00000000-0005-0000-0000-000029050000}"/>
    <cellStyle name="20% - 강조색4 38" xfId="1701" xr:uid="{00000000-0005-0000-0000-00002A050000}"/>
    <cellStyle name="20% - 강조색4 39" xfId="1702" xr:uid="{00000000-0005-0000-0000-00002B050000}"/>
    <cellStyle name="20% - 강조색4 4" xfId="1703" xr:uid="{00000000-0005-0000-0000-00002C050000}"/>
    <cellStyle name="20% - 강조색4 4 2" xfId="1704" xr:uid="{00000000-0005-0000-0000-00002D050000}"/>
    <cellStyle name="20% - 강조색4 40" xfId="1705" xr:uid="{00000000-0005-0000-0000-00002E050000}"/>
    <cellStyle name="20% - 강조색4 41" xfId="1706" xr:uid="{00000000-0005-0000-0000-00002F050000}"/>
    <cellStyle name="20% - 강조색4 42" xfId="1707" xr:uid="{00000000-0005-0000-0000-000030050000}"/>
    <cellStyle name="20% - 강조색4 43" xfId="1708" xr:uid="{00000000-0005-0000-0000-000031050000}"/>
    <cellStyle name="20% - 강조색4 44" xfId="1709" xr:uid="{00000000-0005-0000-0000-000032050000}"/>
    <cellStyle name="20% - 강조색4 45" xfId="1710" xr:uid="{00000000-0005-0000-0000-000033050000}"/>
    <cellStyle name="20% - 강조색4 5" xfId="1711" xr:uid="{00000000-0005-0000-0000-000034050000}"/>
    <cellStyle name="20% - 강조색4 6" xfId="1712" xr:uid="{00000000-0005-0000-0000-000035050000}"/>
    <cellStyle name="20% - 강조색4 7" xfId="1713" xr:uid="{00000000-0005-0000-0000-000036050000}"/>
    <cellStyle name="20% - 강조색4 8" xfId="1714" xr:uid="{00000000-0005-0000-0000-000037050000}"/>
    <cellStyle name="20% - 강조색4 9" xfId="1715" xr:uid="{00000000-0005-0000-0000-000038050000}"/>
    <cellStyle name="20% - 강조색5 10" xfId="1716" xr:uid="{00000000-0005-0000-0000-000039050000}"/>
    <cellStyle name="20% - 강조색5 11" xfId="1717" xr:uid="{00000000-0005-0000-0000-00003A050000}"/>
    <cellStyle name="20% - 강조색5 12" xfId="1718" xr:uid="{00000000-0005-0000-0000-00003B050000}"/>
    <cellStyle name="20% - 강조색5 13" xfId="1719" xr:uid="{00000000-0005-0000-0000-00003C050000}"/>
    <cellStyle name="20% - 강조색5 14" xfId="1720" xr:uid="{00000000-0005-0000-0000-00003D050000}"/>
    <cellStyle name="20% - 강조색5 15" xfId="1721" xr:uid="{00000000-0005-0000-0000-00003E050000}"/>
    <cellStyle name="20% - 강조색5 16" xfId="1722" xr:uid="{00000000-0005-0000-0000-00003F050000}"/>
    <cellStyle name="20% - 강조색5 17" xfId="1723" xr:uid="{00000000-0005-0000-0000-000040050000}"/>
    <cellStyle name="20% - 강조색5 18" xfId="1724" xr:uid="{00000000-0005-0000-0000-000041050000}"/>
    <cellStyle name="20% - 강조색5 19" xfId="1725" xr:uid="{00000000-0005-0000-0000-000042050000}"/>
    <cellStyle name="20% - 강조색5 2" xfId="32" xr:uid="{00000000-0005-0000-0000-000043050000}"/>
    <cellStyle name="20% - 강조색5 2 2" xfId="33" xr:uid="{00000000-0005-0000-0000-000044050000}"/>
    <cellStyle name="20% - 강조색5 2 3" xfId="34" xr:uid="{00000000-0005-0000-0000-000045050000}"/>
    <cellStyle name="20% - 강조색5 20" xfId="1726" xr:uid="{00000000-0005-0000-0000-000046050000}"/>
    <cellStyle name="20% - 강조색5 21" xfId="1727" xr:uid="{00000000-0005-0000-0000-000047050000}"/>
    <cellStyle name="20% - 강조색5 22" xfId="1728" xr:uid="{00000000-0005-0000-0000-000048050000}"/>
    <cellStyle name="20% - 강조색5 23" xfId="1729" xr:uid="{00000000-0005-0000-0000-000049050000}"/>
    <cellStyle name="20% - 강조색5 24" xfId="1730" xr:uid="{00000000-0005-0000-0000-00004A050000}"/>
    <cellStyle name="20% - 강조색5 25" xfId="1731" xr:uid="{00000000-0005-0000-0000-00004B050000}"/>
    <cellStyle name="20% - 강조색5 26" xfId="1732" xr:uid="{00000000-0005-0000-0000-00004C050000}"/>
    <cellStyle name="20% - 강조색5 27" xfId="1733" xr:uid="{00000000-0005-0000-0000-00004D050000}"/>
    <cellStyle name="20% - 강조색5 28" xfId="1734" xr:uid="{00000000-0005-0000-0000-00004E050000}"/>
    <cellStyle name="20% - 강조색5 29" xfId="1735" xr:uid="{00000000-0005-0000-0000-00004F050000}"/>
    <cellStyle name="20% - 강조색5 3" xfId="35" xr:uid="{00000000-0005-0000-0000-000050050000}"/>
    <cellStyle name="20% - 강조색5 3 2" xfId="1736" xr:uid="{00000000-0005-0000-0000-000051050000}"/>
    <cellStyle name="20% - 강조색5 30" xfId="1737" xr:uid="{00000000-0005-0000-0000-000052050000}"/>
    <cellStyle name="20% - 강조색5 31" xfId="1738" xr:uid="{00000000-0005-0000-0000-000053050000}"/>
    <cellStyle name="20% - 강조색5 32" xfId="1739" xr:uid="{00000000-0005-0000-0000-000054050000}"/>
    <cellStyle name="20% - 강조색5 33" xfId="1740" xr:uid="{00000000-0005-0000-0000-000055050000}"/>
    <cellStyle name="20% - 강조색5 34" xfId="1741" xr:uid="{00000000-0005-0000-0000-000056050000}"/>
    <cellStyle name="20% - 강조색5 35" xfId="1742" xr:uid="{00000000-0005-0000-0000-000057050000}"/>
    <cellStyle name="20% - 강조색5 36" xfId="1743" xr:uid="{00000000-0005-0000-0000-000058050000}"/>
    <cellStyle name="20% - 강조색5 37" xfId="1744" xr:uid="{00000000-0005-0000-0000-000059050000}"/>
    <cellStyle name="20% - 강조색5 38" xfId="1745" xr:uid="{00000000-0005-0000-0000-00005A050000}"/>
    <cellStyle name="20% - 강조색5 39" xfId="1746" xr:uid="{00000000-0005-0000-0000-00005B050000}"/>
    <cellStyle name="20% - 강조색5 4" xfId="1747" xr:uid="{00000000-0005-0000-0000-00005C050000}"/>
    <cellStyle name="20% - 강조색5 4 2" xfId="1748" xr:uid="{00000000-0005-0000-0000-00005D050000}"/>
    <cellStyle name="20% - 강조색5 40" xfId="1749" xr:uid="{00000000-0005-0000-0000-00005E050000}"/>
    <cellStyle name="20% - 강조색5 41" xfId="1750" xr:uid="{00000000-0005-0000-0000-00005F050000}"/>
    <cellStyle name="20% - 강조색5 42" xfId="1751" xr:uid="{00000000-0005-0000-0000-000060050000}"/>
    <cellStyle name="20% - 강조색5 43" xfId="1752" xr:uid="{00000000-0005-0000-0000-000061050000}"/>
    <cellStyle name="20% - 강조색5 44" xfId="1753" xr:uid="{00000000-0005-0000-0000-000062050000}"/>
    <cellStyle name="20% - 강조색5 45" xfId="1754" xr:uid="{00000000-0005-0000-0000-000063050000}"/>
    <cellStyle name="20% - 강조색5 5" xfId="1755" xr:uid="{00000000-0005-0000-0000-000064050000}"/>
    <cellStyle name="20% - 강조색5 6" xfId="1756" xr:uid="{00000000-0005-0000-0000-000065050000}"/>
    <cellStyle name="20% - 강조색5 7" xfId="1757" xr:uid="{00000000-0005-0000-0000-000066050000}"/>
    <cellStyle name="20% - 강조색5 8" xfId="1758" xr:uid="{00000000-0005-0000-0000-000067050000}"/>
    <cellStyle name="20% - 강조색5 9" xfId="1759" xr:uid="{00000000-0005-0000-0000-000068050000}"/>
    <cellStyle name="20% - 강조색6 10" xfId="1760" xr:uid="{00000000-0005-0000-0000-000069050000}"/>
    <cellStyle name="20% - 강조색6 11" xfId="1761" xr:uid="{00000000-0005-0000-0000-00006A050000}"/>
    <cellStyle name="20% - 강조색6 12" xfId="1762" xr:uid="{00000000-0005-0000-0000-00006B050000}"/>
    <cellStyle name="20% - 강조색6 13" xfId="1763" xr:uid="{00000000-0005-0000-0000-00006C050000}"/>
    <cellStyle name="20% - 강조색6 14" xfId="1764" xr:uid="{00000000-0005-0000-0000-00006D050000}"/>
    <cellStyle name="20% - 강조색6 15" xfId="1765" xr:uid="{00000000-0005-0000-0000-00006E050000}"/>
    <cellStyle name="20% - 강조색6 16" xfId="1766" xr:uid="{00000000-0005-0000-0000-00006F050000}"/>
    <cellStyle name="20% - 강조색6 17" xfId="1767" xr:uid="{00000000-0005-0000-0000-000070050000}"/>
    <cellStyle name="20% - 강조색6 18" xfId="1768" xr:uid="{00000000-0005-0000-0000-000071050000}"/>
    <cellStyle name="20% - 강조색6 19" xfId="1769" xr:uid="{00000000-0005-0000-0000-000072050000}"/>
    <cellStyle name="20% - 강조색6 2" xfId="36" xr:uid="{00000000-0005-0000-0000-000073050000}"/>
    <cellStyle name="20% - 강조색6 2 2" xfId="37" xr:uid="{00000000-0005-0000-0000-000074050000}"/>
    <cellStyle name="20% - 강조색6 2 3" xfId="38" xr:uid="{00000000-0005-0000-0000-000075050000}"/>
    <cellStyle name="20% - 강조색6 20" xfId="1770" xr:uid="{00000000-0005-0000-0000-000076050000}"/>
    <cellStyle name="20% - 강조색6 21" xfId="1771" xr:uid="{00000000-0005-0000-0000-000077050000}"/>
    <cellStyle name="20% - 강조색6 22" xfId="1772" xr:uid="{00000000-0005-0000-0000-000078050000}"/>
    <cellStyle name="20% - 강조색6 23" xfId="1773" xr:uid="{00000000-0005-0000-0000-000079050000}"/>
    <cellStyle name="20% - 강조색6 24" xfId="1774" xr:uid="{00000000-0005-0000-0000-00007A050000}"/>
    <cellStyle name="20% - 강조색6 25" xfId="1775" xr:uid="{00000000-0005-0000-0000-00007B050000}"/>
    <cellStyle name="20% - 강조색6 26" xfId="1776" xr:uid="{00000000-0005-0000-0000-00007C050000}"/>
    <cellStyle name="20% - 강조색6 27" xfId="1777" xr:uid="{00000000-0005-0000-0000-00007D050000}"/>
    <cellStyle name="20% - 강조색6 28" xfId="1778" xr:uid="{00000000-0005-0000-0000-00007E050000}"/>
    <cellStyle name="20% - 강조색6 29" xfId="1779" xr:uid="{00000000-0005-0000-0000-00007F050000}"/>
    <cellStyle name="20% - 강조색6 3" xfId="39" xr:uid="{00000000-0005-0000-0000-000080050000}"/>
    <cellStyle name="20% - 강조색6 3 2" xfId="1780" xr:uid="{00000000-0005-0000-0000-000081050000}"/>
    <cellStyle name="20% - 강조색6 3 2 2" xfId="1781" xr:uid="{00000000-0005-0000-0000-000082050000}"/>
    <cellStyle name="20% - 강조색6 30" xfId="1782" xr:uid="{00000000-0005-0000-0000-000083050000}"/>
    <cellStyle name="20% - 강조색6 31" xfId="1783" xr:uid="{00000000-0005-0000-0000-000084050000}"/>
    <cellStyle name="20% - 강조색6 32" xfId="1784" xr:uid="{00000000-0005-0000-0000-000085050000}"/>
    <cellStyle name="20% - 강조색6 33" xfId="1785" xr:uid="{00000000-0005-0000-0000-000086050000}"/>
    <cellStyle name="20% - 강조색6 34" xfId="1786" xr:uid="{00000000-0005-0000-0000-000087050000}"/>
    <cellStyle name="20% - 강조색6 35" xfId="1787" xr:uid="{00000000-0005-0000-0000-000088050000}"/>
    <cellStyle name="20% - 강조색6 36" xfId="1788" xr:uid="{00000000-0005-0000-0000-000089050000}"/>
    <cellStyle name="20% - 강조색6 37" xfId="1789" xr:uid="{00000000-0005-0000-0000-00008A050000}"/>
    <cellStyle name="20% - 강조색6 38" xfId="1790" xr:uid="{00000000-0005-0000-0000-00008B050000}"/>
    <cellStyle name="20% - 강조색6 39" xfId="1791" xr:uid="{00000000-0005-0000-0000-00008C050000}"/>
    <cellStyle name="20% - 강조색6 4" xfId="1792" xr:uid="{00000000-0005-0000-0000-00008D050000}"/>
    <cellStyle name="20% - 강조색6 4 2" xfId="1793" xr:uid="{00000000-0005-0000-0000-00008E050000}"/>
    <cellStyle name="20% - 강조색6 40" xfId="1794" xr:uid="{00000000-0005-0000-0000-00008F050000}"/>
    <cellStyle name="20% - 강조색6 41" xfId="1795" xr:uid="{00000000-0005-0000-0000-000090050000}"/>
    <cellStyle name="20% - 강조색6 42" xfId="1796" xr:uid="{00000000-0005-0000-0000-000091050000}"/>
    <cellStyle name="20% - 강조색6 43" xfId="1797" xr:uid="{00000000-0005-0000-0000-000092050000}"/>
    <cellStyle name="20% - 강조색6 44" xfId="1798" xr:uid="{00000000-0005-0000-0000-000093050000}"/>
    <cellStyle name="20% - 강조색6 45" xfId="1799" xr:uid="{00000000-0005-0000-0000-000094050000}"/>
    <cellStyle name="20% - 강조색6 5" xfId="1800" xr:uid="{00000000-0005-0000-0000-000095050000}"/>
    <cellStyle name="20% - 강조색6 6" xfId="1801" xr:uid="{00000000-0005-0000-0000-000096050000}"/>
    <cellStyle name="20% - 강조색6 7" xfId="1802" xr:uid="{00000000-0005-0000-0000-000097050000}"/>
    <cellStyle name="20% - 강조색6 8" xfId="1803" xr:uid="{00000000-0005-0000-0000-000098050000}"/>
    <cellStyle name="20% - 강조색6 9" xfId="1804" xr:uid="{00000000-0005-0000-0000-000099050000}"/>
    <cellStyle name="40% - Accent1" xfId="1805" xr:uid="{00000000-0005-0000-0000-00009A050000}"/>
    <cellStyle name="40% - Accent2" xfId="1806" xr:uid="{00000000-0005-0000-0000-00009B050000}"/>
    <cellStyle name="40% - Accent3" xfId="1807" xr:uid="{00000000-0005-0000-0000-00009C050000}"/>
    <cellStyle name="40% - Accent4" xfId="1808" xr:uid="{00000000-0005-0000-0000-00009D050000}"/>
    <cellStyle name="40% - Accent5" xfId="1809" xr:uid="{00000000-0005-0000-0000-00009E050000}"/>
    <cellStyle name="40% - Accent6" xfId="1810" xr:uid="{00000000-0005-0000-0000-00009F050000}"/>
    <cellStyle name="40% - 강조색1 10" xfId="1811" xr:uid="{00000000-0005-0000-0000-0000A0050000}"/>
    <cellStyle name="40% - 강조색1 11" xfId="1812" xr:uid="{00000000-0005-0000-0000-0000A1050000}"/>
    <cellStyle name="40% - 강조색1 12" xfId="1813" xr:uid="{00000000-0005-0000-0000-0000A2050000}"/>
    <cellStyle name="40% - 강조색1 13" xfId="1814" xr:uid="{00000000-0005-0000-0000-0000A3050000}"/>
    <cellStyle name="40% - 강조색1 14" xfId="1815" xr:uid="{00000000-0005-0000-0000-0000A4050000}"/>
    <cellStyle name="40% - 강조색1 15" xfId="1816" xr:uid="{00000000-0005-0000-0000-0000A5050000}"/>
    <cellStyle name="40% - 강조색1 16" xfId="1817" xr:uid="{00000000-0005-0000-0000-0000A6050000}"/>
    <cellStyle name="40% - 강조색1 17" xfId="1818" xr:uid="{00000000-0005-0000-0000-0000A7050000}"/>
    <cellStyle name="40% - 강조색1 18" xfId="1819" xr:uid="{00000000-0005-0000-0000-0000A8050000}"/>
    <cellStyle name="40% - 강조색1 19" xfId="1820" xr:uid="{00000000-0005-0000-0000-0000A9050000}"/>
    <cellStyle name="40% - 강조색1 2" xfId="40" xr:uid="{00000000-0005-0000-0000-0000AA050000}"/>
    <cellStyle name="40% - 강조색1 2 2" xfId="41" xr:uid="{00000000-0005-0000-0000-0000AB050000}"/>
    <cellStyle name="40% - 강조색1 2 3" xfId="42" xr:uid="{00000000-0005-0000-0000-0000AC050000}"/>
    <cellStyle name="40% - 강조색1 20" xfId="1821" xr:uid="{00000000-0005-0000-0000-0000AD050000}"/>
    <cellStyle name="40% - 강조색1 21" xfId="1822" xr:uid="{00000000-0005-0000-0000-0000AE050000}"/>
    <cellStyle name="40% - 강조색1 22" xfId="1823" xr:uid="{00000000-0005-0000-0000-0000AF050000}"/>
    <cellStyle name="40% - 강조색1 23" xfId="1824" xr:uid="{00000000-0005-0000-0000-0000B0050000}"/>
    <cellStyle name="40% - 강조색1 24" xfId="1825" xr:uid="{00000000-0005-0000-0000-0000B1050000}"/>
    <cellStyle name="40% - 강조색1 25" xfId="1826" xr:uid="{00000000-0005-0000-0000-0000B2050000}"/>
    <cellStyle name="40% - 강조색1 26" xfId="1827" xr:uid="{00000000-0005-0000-0000-0000B3050000}"/>
    <cellStyle name="40% - 강조색1 27" xfId="1828" xr:uid="{00000000-0005-0000-0000-0000B4050000}"/>
    <cellStyle name="40% - 강조색1 28" xfId="1829" xr:uid="{00000000-0005-0000-0000-0000B5050000}"/>
    <cellStyle name="40% - 강조색1 29" xfId="1830" xr:uid="{00000000-0005-0000-0000-0000B6050000}"/>
    <cellStyle name="40% - 강조색1 3" xfId="43" xr:uid="{00000000-0005-0000-0000-0000B7050000}"/>
    <cellStyle name="40% - 강조색1 3 2" xfId="1831" xr:uid="{00000000-0005-0000-0000-0000B8050000}"/>
    <cellStyle name="40% - 강조색1 3 2 2" xfId="1832" xr:uid="{00000000-0005-0000-0000-0000B9050000}"/>
    <cellStyle name="40% - 강조색1 30" xfId="1833" xr:uid="{00000000-0005-0000-0000-0000BA050000}"/>
    <cellStyle name="40% - 강조색1 31" xfId="1834" xr:uid="{00000000-0005-0000-0000-0000BB050000}"/>
    <cellStyle name="40% - 강조색1 32" xfId="1835" xr:uid="{00000000-0005-0000-0000-0000BC050000}"/>
    <cellStyle name="40% - 강조색1 33" xfId="1836" xr:uid="{00000000-0005-0000-0000-0000BD050000}"/>
    <cellStyle name="40% - 강조색1 34" xfId="1837" xr:uid="{00000000-0005-0000-0000-0000BE050000}"/>
    <cellStyle name="40% - 강조색1 35" xfId="1838" xr:uid="{00000000-0005-0000-0000-0000BF050000}"/>
    <cellStyle name="40% - 강조색1 36" xfId="1839" xr:uid="{00000000-0005-0000-0000-0000C0050000}"/>
    <cellStyle name="40% - 강조색1 37" xfId="1840" xr:uid="{00000000-0005-0000-0000-0000C1050000}"/>
    <cellStyle name="40% - 강조색1 38" xfId="1841" xr:uid="{00000000-0005-0000-0000-0000C2050000}"/>
    <cellStyle name="40% - 강조색1 39" xfId="1842" xr:uid="{00000000-0005-0000-0000-0000C3050000}"/>
    <cellStyle name="40% - 강조색1 4" xfId="1843" xr:uid="{00000000-0005-0000-0000-0000C4050000}"/>
    <cellStyle name="40% - 강조색1 4 2" xfId="1844" xr:uid="{00000000-0005-0000-0000-0000C5050000}"/>
    <cellStyle name="40% - 강조색1 40" xfId="1845" xr:uid="{00000000-0005-0000-0000-0000C6050000}"/>
    <cellStyle name="40% - 강조색1 41" xfId="1846" xr:uid="{00000000-0005-0000-0000-0000C7050000}"/>
    <cellStyle name="40% - 강조색1 42" xfId="1847" xr:uid="{00000000-0005-0000-0000-0000C8050000}"/>
    <cellStyle name="40% - 강조색1 43" xfId="1848" xr:uid="{00000000-0005-0000-0000-0000C9050000}"/>
    <cellStyle name="40% - 강조색1 44" xfId="1849" xr:uid="{00000000-0005-0000-0000-0000CA050000}"/>
    <cellStyle name="40% - 강조색1 45" xfId="1850" xr:uid="{00000000-0005-0000-0000-0000CB050000}"/>
    <cellStyle name="40% - 강조색1 5" xfId="1851" xr:uid="{00000000-0005-0000-0000-0000CC050000}"/>
    <cellStyle name="40% - 강조색1 6" xfId="1852" xr:uid="{00000000-0005-0000-0000-0000CD050000}"/>
    <cellStyle name="40% - 강조색1 7" xfId="1853" xr:uid="{00000000-0005-0000-0000-0000CE050000}"/>
    <cellStyle name="40% - 강조색1 8" xfId="1854" xr:uid="{00000000-0005-0000-0000-0000CF050000}"/>
    <cellStyle name="40% - 강조색1 9" xfId="1855" xr:uid="{00000000-0005-0000-0000-0000D0050000}"/>
    <cellStyle name="40% - 강조색2 10" xfId="1856" xr:uid="{00000000-0005-0000-0000-0000D1050000}"/>
    <cellStyle name="40% - 강조색2 11" xfId="1857" xr:uid="{00000000-0005-0000-0000-0000D2050000}"/>
    <cellStyle name="40% - 강조색2 12" xfId="1858" xr:uid="{00000000-0005-0000-0000-0000D3050000}"/>
    <cellStyle name="40% - 강조색2 13" xfId="1859" xr:uid="{00000000-0005-0000-0000-0000D4050000}"/>
    <cellStyle name="40% - 강조색2 14" xfId="1860" xr:uid="{00000000-0005-0000-0000-0000D5050000}"/>
    <cellStyle name="40% - 강조색2 15" xfId="1861" xr:uid="{00000000-0005-0000-0000-0000D6050000}"/>
    <cellStyle name="40% - 강조색2 16" xfId="1862" xr:uid="{00000000-0005-0000-0000-0000D7050000}"/>
    <cellStyle name="40% - 강조색2 17" xfId="1863" xr:uid="{00000000-0005-0000-0000-0000D8050000}"/>
    <cellStyle name="40% - 강조색2 18" xfId="1864" xr:uid="{00000000-0005-0000-0000-0000D9050000}"/>
    <cellStyle name="40% - 강조색2 19" xfId="1865" xr:uid="{00000000-0005-0000-0000-0000DA050000}"/>
    <cellStyle name="40% - 강조색2 2" xfId="44" xr:uid="{00000000-0005-0000-0000-0000DB050000}"/>
    <cellStyle name="40% - 강조색2 2 2" xfId="45" xr:uid="{00000000-0005-0000-0000-0000DC050000}"/>
    <cellStyle name="40% - 강조색2 2 3" xfId="46" xr:uid="{00000000-0005-0000-0000-0000DD050000}"/>
    <cellStyle name="40% - 강조색2 20" xfId="1866" xr:uid="{00000000-0005-0000-0000-0000DE050000}"/>
    <cellStyle name="40% - 강조색2 21" xfId="1867" xr:uid="{00000000-0005-0000-0000-0000DF050000}"/>
    <cellStyle name="40% - 강조색2 22" xfId="1868" xr:uid="{00000000-0005-0000-0000-0000E0050000}"/>
    <cellStyle name="40% - 강조색2 23" xfId="1869" xr:uid="{00000000-0005-0000-0000-0000E1050000}"/>
    <cellStyle name="40% - 강조색2 24" xfId="1870" xr:uid="{00000000-0005-0000-0000-0000E2050000}"/>
    <cellStyle name="40% - 강조색2 25" xfId="1871" xr:uid="{00000000-0005-0000-0000-0000E3050000}"/>
    <cellStyle name="40% - 강조색2 26" xfId="1872" xr:uid="{00000000-0005-0000-0000-0000E4050000}"/>
    <cellStyle name="40% - 강조색2 27" xfId="1873" xr:uid="{00000000-0005-0000-0000-0000E5050000}"/>
    <cellStyle name="40% - 강조색2 28" xfId="1874" xr:uid="{00000000-0005-0000-0000-0000E6050000}"/>
    <cellStyle name="40% - 강조색2 29" xfId="1875" xr:uid="{00000000-0005-0000-0000-0000E7050000}"/>
    <cellStyle name="40% - 강조색2 3" xfId="47" xr:uid="{00000000-0005-0000-0000-0000E8050000}"/>
    <cellStyle name="40% - 강조색2 3 2" xfId="1876" xr:uid="{00000000-0005-0000-0000-0000E9050000}"/>
    <cellStyle name="40% - 강조색2 30" xfId="1877" xr:uid="{00000000-0005-0000-0000-0000EA050000}"/>
    <cellStyle name="40% - 강조색2 31" xfId="1878" xr:uid="{00000000-0005-0000-0000-0000EB050000}"/>
    <cellStyle name="40% - 강조색2 32" xfId="1879" xr:uid="{00000000-0005-0000-0000-0000EC050000}"/>
    <cellStyle name="40% - 강조색2 33" xfId="1880" xr:uid="{00000000-0005-0000-0000-0000ED050000}"/>
    <cellStyle name="40% - 강조색2 34" xfId="1881" xr:uid="{00000000-0005-0000-0000-0000EE050000}"/>
    <cellStyle name="40% - 강조색2 35" xfId="1882" xr:uid="{00000000-0005-0000-0000-0000EF050000}"/>
    <cellStyle name="40% - 강조색2 36" xfId="1883" xr:uid="{00000000-0005-0000-0000-0000F0050000}"/>
    <cellStyle name="40% - 강조색2 37" xfId="1884" xr:uid="{00000000-0005-0000-0000-0000F1050000}"/>
    <cellStyle name="40% - 강조색2 38" xfId="1885" xr:uid="{00000000-0005-0000-0000-0000F2050000}"/>
    <cellStyle name="40% - 강조색2 39" xfId="1886" xr:uid="{00000000-0005-0000-0000-0000F3050000}"/>
    <cellStyle name="40% - 강조색2 4" xfId="1887" xr:uid="{00000000-0005-0000-0000-0000F4050000}"/>
    <cellStyle name="40% - 강조색2 4 2" xfId="1888" xr:uid="{00000000-0005-0000-0000-0000F5050000}"/>
    <cellStyle name="40% - 강조색2 40" xfId="1889" xr:uid="{00000000-0005-0000-0000-0000F6050000}"/>
    <cellStyle name="40% - 강조색2 41" xfId="1890" xr:uid="{00000000-0005-0000-0000-0000F7050000}"/>
    <cellStyle name="40% - 강조색2 42" xfId="1891" xr:uid="{00000000-0005-0000-0000-0000F8050000}"/>
    <cellStyle name="40% - 강조색2 43" xfId="1892" xr:uid="{00000000-0005-0000-0000-0000F9050000}"/>
    <cellStyle name="40% - 강조색2 44" xfId="1893" xr:uid="{00000000-0005-0000-0000-0000FA050000}"/>
    <cellStyle name="40% - 강조색2 45" xfId="1894" xr:uid="{00000000-0005-0000-0000-0000FB050000}"/>
    <cellStyle name="40% - 강조색2 5" xfId="1895" xr:uid="{00000000-0005-0000-0000-0000FC050000}"/>
    <cellStyle name="40% - 강조색2 6" xfId="1896" xr:uid="{00000000-0005-0000-0000-0000FD050000}"/>
    <cellStyle name="40% - 강조색2 7" xfId="1897" xr:uid="{00000000-0005-0000-0000-0000FE050000}"/>
    <cellStyle name="40% - 강조색2 8" xfId="1898" xr:uid="{00000000-0005-0000-0000-0000FF050000}"/>
    <cellStyle name="40% - 강조색2 9" xfId="1899" xr:uid="{00000000-0005-0000-0000-000000060000}"/>
    <cellStyle name="40% - 강조색3 10" xfId="1900" xr:uid="{00000000-0005-0000-0000-000001060000}"/>
    <cellStyle name="40% - 강조색3 11" xfId="1901" xr:uid="{00000000-0005-0000-0000-000002060000}"/>
    <cellStyle name="40% - 강조색3 12" xfId="1902" xr:uid="{00000000-0005-0000-0000-000003060000}"/>
    <cellStyle name="40% - 강조색3 13" xfId="1903" xr:uid="{00000000-0005-0000-0000-000004060000}"/>
    <cellStyle name="40% - 강조색3 14" xfId="1904" xr:uid="{00000000-0005-0000-0000-000005060000}"/>
    <cellStyle name="40% - 강조색3 15" xfId="1905" xr:uid="{00000000-0005-0000-0000-000006060000}"/>
    <cellStyle name="40% - 강조색3 16" xfId="1906" xr:uid="{00000000-0005-0000-0000-000007060000}"/>
    <cellStyle name="40% - 강조색3 17" xfId="1907" xr:uid="{00000000-0005-0000-0000-000008060000}"/>
    <cellStyle name="40% - 강조색3 18" xfId="1908" xr:uid="{00000000-0005-0000-0000-000009060000}"/>
    <cellStyle name="40% - 강조색3 19" xfId="1909" xr:uid="{00000000-0005-0000-0000-00000A060000}"/>
    <cellStyle name="40% - 강조색3 2" xfId="48" xr:uid="{00000000-0005-0000-0000-00000B060000}"/>
    <cellStyle name="40% - 강조색3 2 2" xfId="49" xr:uid="{00000000-0005-0000-0000-00000C060000}"/>
    <cellStyle name="40% - 강조색3 2 3" xfId="50" xr:uid="{00000000-0005-0000-0000-00000D060000}"/>
    <cellStyle name="40% - 강조색3 20" xfId="1910" xr:uid="{00000000-0005-0000-0000-00000E060000}"/>
    <cellStyle name="40% - 강조색3 21" xfId="1911" xr:uid="{00000000-0005-0000-0000-00000F060000}"/>
    <cellStyle name="40% - 강조색3 22" xfId="1912" xr:uid="{00000000-0005-0000-0000-000010060000}"/>
    <cellStyle name="40% - 강조색3 23" xfId="1913" xr:uid="{00000000-0005-0000-0000-000011060000}"/>
    <cellStyle name="40% - 강조색3 24" xfId="1914" xr:uid="{00000000-0005-0000-0000-000012060000}"/>
    <cellStyle name="40% - 강조색3 25" xfId="1915" xr:uid="{00000000-0005-0000-0000-000013060000}"/>
    <cellStyle name="40% - 강조색3 26" xfId="1916" xr:uid="{00000000-0005-0000-0000-000014060000}"/>
    <cellStyle name="40% - 강조색3 27" xfId="1917" xr:uid="{00000000-0005-0000-0000-000015060000}"/>
    <cellStyle name="40% - 강조색3 28" xfId="1918" xr:uid="{00000000-0005-0000-0000-000016060000}"/>
    <cellStyle name="40% - 강조색3 29" xfId="1919" xr:uid="{00000000-0005-0000-0000-000017060000}"/>
    <cellStyle name="40% - 강조색3 3" xfId="51" xr:uid="{00000000-0005-0000-0000-000018060000}"/>
    <cellStyle name="40% - 강조색3 3 2" xfId="1920" xr:uid="{00000000-0005-0000-0000-000019060000}"/>
    <cellStyle name="40% - 강조색3 3 2 2" xfId="1921" xr:uid="{00000000-0005-0000-0000-00001A060000}"/>
    <cellStyle name="40% - 강조색3 30" xfId="1922" xr:uid="{00000000-0005-0000-0000-00001B060000}"/>
    <cellStyle name="40% - 강조색3 31" xfId="1923" xr:uid="{00000000-0005-0000-0000-00001C060000}"/>
    <cellStyle name="40% - 강조색3 32" xfId="1924" xr:uid="{00000000-0005-0000-0000-00001D060000}"/>
    <cellStyle name="40% - 강조색3 33" xfId="1925" xr:uid="{00000000-0005-0000-0000-00001E060000}"/>
    <cellStyle name="40% - 강조색3 34" xfId="1926" xr:uid="{00000000-0005-0000-0000-00001F060000}"/>
    <cellStyle name="40% - 강조색3 35" xfId="1927" xr:uid="{00000000-0005-0000-0000-000020060000}"/>
    <cellStyle name="40% - 강조색3 36" xfId="1928" xr:uid="{00000000-0005-0000-0000-000021060000}"/>
    <cellStyle name="40% - 강조색3 37" xfId="1929" xr:uid="{00000000-0005-0000-0000-000022060000}"/>
    <cellStyle name="40% - 강조색3 38" xfId="1930" xr:uid="{00000000-0005-0000-0000-000023060000}"/>
    <cellStyle name="40% - 강조색3 39" xfId="1931" xr:uid="{00000000-0005-0000-0000-000024060000}"/>
    <cellStyle name="40% - 강조색3 4" xfId="1932" xr:uid="{00000000-0005-0000-0000-000025060000}"/>
    <cellStyle name="40% - 강조색3 4 2" xfId="1933" xr:uid="{00000000-0005-0000-0000-000026060000}"/>
    <cellStyle name="40% - 강조색3 40" xfId="1934" xr:uid="{00000000-0005-0000-0000-000027060000}"/>
    <cellStyle name="40% - 강조색3 41" xfId="1935" xr:uid="{00000000-0005-0000-0000-000028060000}"/>
    <cellStyle name="40% - 강조색3 42" xfId="1936" xr:uid="{00000000-0005-0000-0000-000029060000}"/>
    <cellStyle name="40% - 강조색3 43" xfId="1937" xr:uid="{00000000-0005-0000-0000-00002A060000}"/>
    <cellStyle name="40% - 강조색3 44" xfId="1938" xr:uid="{00000000-0005-0000-0000-00002B060000}"/>
    <cellStyle name="40% - 강조색3 45" xfId="1939" xr:uid="{00000000-0005-0000-0000-00002C060000}"/>
    <cellStyle name="40% - 강조색3 5" xfId="1940" xr:uid="{00000000-0005-0000-0000-00002D060000}"/>
    <cellStyle name="40% - 강조색3 6" xfId="1941" xr:uid="{00000000-0005-0000-0000-00002E060000}"/>
    <cellStyle name="40% - 강조색3 7" xfId="1942" xr:uid="{00000000-0005-0000-0000-00002F060000}"/>
    <cellStyle name="40% - 강조색3 8" xfId="1943" xr:uid="{00000000-0005-0000-0000-000030060000}"/>
    <cellStyle name="40% - 강조색3 9" xfId="1944" xr:uid="{00000000-0005-0000-0000-000031060000}"/>
    <cellStyle name="40% - 강조색4 10" xfId="1945" xr:uid="{00000000-0005-0000-0000-000032060000}"/>
    <cellStyle name="40% - 강조색4 11" xfId="1946" xr:uid="{00000000-0005-0000-0000-000033060000}"/>
    <cellStyle name="40% - 강조색4 12" xfId="1947" xr:uid="{00000000-0005-0000-0000-000034060000}"/>
    <cellStyle name="40% - 강조색4 13" xfId="1948" xr:uid="{00000000-0005-0000-0000-000035060000}"/>
    <cellStyle name="40% - 강조색4 14" xfId="1949" xr:uid="{00000000-0005-0000-0000-000036060000}"/>
    <cellStyle name="40% - 강조색4 15" xfId="1950" xr:uid="{00000000-0005-0000-0000-000037060000}"/>
    <cellStyle name="40% - 강조색4 16" xfId="1951" xr:uid="{00000000-0005-0000-0000-000038060000}"/>
    <cellStyle name="40% - 강조색4 17" xfId="1952" xr:uid="{00000000-0005-0000-0000-000039060000}"/>
    <cellStyle name="40% - 강조색4 18" xfId="1953" xr:uid="{00000000-0005-0000-0000-00003A060000}"/>
    <cellStyle name="40% - 강조색4 19" xfId="1954" xr:uid="{00000000-0005-0000-0000-00003B060000}"/>
    <cellStyle name="40% - 강조색4 2" xfId="52" xr:uid="{00000000-0005-0000-0000-00003C060000}"/>
    <cellStyle name="40% - 강조색4 2 2" xfId="53" xr:uid="{00000000-0005-0000-0000-00003D060000}"/>
    <cellStyle name="40% - 강조색4 2 3" xfId="54" xr:uid="{00000000-0005-0000-0000-00003E060000}"/>
    <cellStyle name="40% - 강조색4 20" xfId="1955" xr:uid="{00000000-0005-0000-0000-00003F060000}"/>
    <cellStyle name="40% - 강조색4 21" xfId="1956" xr:uid="{00000000-0005-0000-0000-000040060000}"/>
    <cellStyle name="40% - 강조색4 22" xfId="1957" xr:uid="{00000000-0005-0000-0000-000041060000}"/>
    <cellStyle name="40% - 강조색4 23" xfId="1958" xr:uid="{00000000-0005-0000-0000-000042060000}"/>
    <cellStyle name="40% - 강조색4 24" xfId="1959" xr:uid="{00000000-0005-0000-0000-000043060000}"/>
    <cellStyle name="40% - 강조색4 25" xfId="1960" xr:uid="{00000000-0005-0000-0000-000044060000}"/>
    <cellStyle name="40% - 강조색4 26" xfId="1961" xr:uid="{00000000-0005-0000-0000-000045060000}"/>
    <cellStyle name="40% - 강조색4 27" xfId="1962" xr:uid="{00000000-0005-0000-0000-000046060000}"/>
    <cellStyle name="40% - 강조색4 28" xfId="1963" xr:uid="{00000000-0005-0000-0000-000047060000}"/>
    <cellStyle name="40% - 강조색4 29" xfId="1964" xr:uid="{00000000-0005-0000-0000-000048060000}"/>
    <cellStyle name="40% - 강조색4 3" xfId="55" xr:uid="{00000000-0005-0000-0000-000049060000}"/>
    <cellStyle name="40% - 강조색4 3 2" xfId="1965" xr:uid="{00000000-0005-0000-0000-00004A060000}"/>
    <cellStyle name="40% - 강조색4 3 2 2" xfId="1966" xr:uid="{00000000-0005-0000-0000-00004B060000}"/>
    <cellStyle name="40% - 강조색4 30" xfId="1967" xr:uid="{00000000-0005-0000-0000-00004C060000}"/>
    <cellStyle name="40% - 강조색4 31" xfId="1968" xr:uid="{00000000-0005-0000-0000-00004D060000}"/>
    <cellStyle name="40% - 강조색4 32" xfId="1969" xr:uid="{00000000-0005-0000-0000-00004E060000}"/>
    <cellStyle name="40% - 강조색4 33" xfId="1970" xr:uid="{00000000-0005-0000-0000-00004F060000}"/>
    <cellStyle name="40% - 강조색4 34" xfId="1971" xr:uid="{00000000-0005-0000-0000-000050060000}"/>
    <cellStyle name="40% - 강조색4 35" xfId="1972" xr:uid="{00000000-0005-0000-0000-000051060000}"/>
    <cellStyle name="40% - 강조색4 36" xfId="1973" xr:uid="{00000000-0005-0000-0000-000052060000}"/>
    <cellStyle name="40% - 강조색4 37" xfId="1974" xr:uid="{00000000-0005-0000-0000-000053060000}"/>
    <cellStyle name="40% - 강조색4 38" xfId="1975" xr:uid="{00000000-0005-0000-0000-000054060000}"/>
    <cellStyle name="40% - 강조색4 39" xfId="1976" xr:uid="{00000000-0005-0000-0000-000055060000}"/>
    <cellStyle name="40% - 강조색4 4" xfId="1977" xr:uid="{00000000-0005-0000-0000-000056060000}"/>
    <cellStyle name="40% - 강조색4 4 2" xfId="1978" xr:uid="{00000000-0005-0000-0000-000057060000}"/>
    <cellStyle name="40% - 강조색4 40" xfId="1979" xr:uid="{00000000-0005-0000-0000-000058060000}"/>
    <cellStyle name="40% - 강조색4 41" xfId="1980" xr:uid="{00000000-0005-0000-0000-000059060000}"/>
    <cellStyle name="40% - 강조색4 42" xfId="1981" xr:uid="{00000000-0005-0000-0000-00005A060000}"/>
    <cellStyle name="40% - 강조색4 43" xfId="1982" xr:uid="{00000000-0005-0000-0000-00005B060000}"/>
    <cellStyle name="40% - 강조색4 44" xfId="1983" xr:uid="{00000000-0005-0000-0000-00005C060000}"/>
    <cellStyle name="40% - 강조색4 45" xfId="1984" xr:uid="{00000000-0005-0000-0000-00005D060000}"/>
    <cellStyle name="40% - 강조색4 5" xfId="1985" xr:uid="{00000000-0005-0000-0000-00005E060000}"/>
    <cellStyle name="40% - 강조색4 6" xfId="1986" xr:uid="{00000000-0005-0000-0000-00005F060000}"/>
    <cellStyle name="40% - 강조색4 7" xfId="1987" xr:uid="{00000000-0005-0000-0000-000060060000}"/>
    <cellStyle name="40% - 강조색4 8" xfId="1988" xr:uid="{00000000-0005-0000-0000-000061060000}"/>
    <cellStyle name="40% - 강조색4 9" xfId="1989" xr:uid="{00000000-0005-0000-0000-000062060000}"/>
    <cellStyle name="40% - 강조색5 10" xfId="1990" xr:uid="{00000000-0005-0000-0000-000063060000}"/>
    <cellStyle name="40% - 강조색5 11" xfId="1991" xr:uid="{00000000-0005-0000-0000-000064060000}"/>
    <cellStyle name="40% - 강조색5 12" xfId="1992" xr:uid="{00000000-0005-0000-0000-000065060000}"/>
    <cellStyle name="40% - 강조색5 13" xfId="1993" xr:uid="{00000000-0005-0000-0000-000066060000}"/>
    <cellStyle name="40% - 강조색5 14" xfId="1994" xr:uid="{00000000-0005-0000-0000-000067060000}"/>
    <cellStyle name="40% - 강조색5 15" xfId="1995" xr:uid="{00000000-0005-0000-0000-000068060000}"/>
    <cellStyle name="40% - 강조색5 16" xfId="1996" xr:uid="{00000000-0005-0000-0000-000069060000}"/>
    <cellStyle name="40% - 강조색5 17" xfId="1997" xr:uid="{00000000-0005-0000-0000-00006A060000}"/>
    <cellStyle name="40% - 강조색5 18" xfId="1998" xr:uid="{00000000-0005-0000-0000-00006B060000}"/>
    <cellStyle name="40% - 강조색5 19" xfId="1999" xr:uid="{00000000-0005-0000-0000-00006C060000}"/>
    <cellStyle name="40% - 강조색5 2" xfId="56" xr:uid="{00000000-0005-0000-0000-00006D060000}"/>
    <cellStyle name="40% - 강조색5 2 2" xfId="57" xr:uid="{00000000-0005-0000-0000-00006E060000}"/>
    <cellStyle name="40% - 강조색5 2 3" xfId="58" xr:uid="{00000000-0005-0000-0000-00006F060000}"/>
    <cellStyle name="40% - 강조색5 20" xfId="2000" xr:uid="{00000000-0005-0000-0000-000070060000}"/>
    <cellStyle name="40% - 강조색5 21" xfId="2001" xr:uid="{00000000-0005-0000-0000-000071060000}"/>
    <cellStyle name="40% - 강조색5 22" xfId="2002" xr:uid="{00000000-0005-0000-0000-000072060000}"/>
    <cellStyle name="40% - 강조색5 23" xfId="2003" xr:uid="{00000000-0005-0000-0000-000073060000}"/>
    <cellStyle name="40% - 강조색5 24" xfId="2004" xr:uid="{00000000-0005-0000-0000-000074060000}"/>
    <cellStyle name="40% - 강조색5 25" xfId="2005" xr:uid="{00000000-0005-0000-0000-000075060000}"/>
    <cellStyle name="40% - 강조색5 26" xfId="2006" xr:uid="{00000000-0005-0000-0000-000076060000}"/>
    <cellStyle name="40% - 강조색5 27" xfId="2007" xr:uid="{00000000-0005-0000-0000-000077060000}"/>
    <cellStyle name="40% - 강조색5 28" xfId="2008" xr:uid="{00000000-0005-0000-0000-000078060000}"/>
    <cellStyle name="40% - 강조색5 29" xfId="2009" xr:uid="{00000000-0005-0000-0000-000079060000}"/>
    <cellStyle name="40% - 강조색5 3" xfId="59" xr:uid="{00000000-0005-0000-0000-00007A060000}"/>
    <cellStyle name="40% - 강조색5 3 2" xfId="2010" xr:uid="{00000000-0005-0000-0000-00007B060000}"/>
    <cellStyle name="40% - 강조색5 3 2 2" xfId="2011" xr:uid="{00000000-0005-0000-0000-00007C060000}"/>
    <cellStyle name="40% - 강조색5 30" xfId="2012" xr:uid="{00000000-0005-0000-0000-00007D060000}"/>
    <cellStyle name="40% - 강조색5 31" xfId="2013" xr:uid="{00000000-0005-0000-0000-00007E060000}"/>
    <cellStyle name="40% - 강조색5 32" xfId="2014" xr:uid="{00000000-0005-0000-0000-00007F060000}"/>
    <cellStyle name="40% - 강조색5 33" xfId="2015" xr:uid="{00000000-0005-0000-0000-000080060000}"/>
    <cellStyle name="40% - 강조색5 34" xfId="2016" xr:uid="{00000000-0005-0000-0000-000081060000}"/>
    <cellStyle name="40% - 강조색5 35" xfId="2017" xr:uid="{00000000-0005-0000-0000-000082060000}"/>
    <cellStyle name="40% - 강조색5 36" xfId="2018" xr:uid="{00000000-0005-0000-0000-000083060000}"/>
    <cellStyle name="40% - 강조색5 37" xfId="2019" xr:uid="{00000000-0005-0000-0000-000084060000}"/>
    <cellStyle name="40% - 강조색5 38" xfId="2020" xr:uid="{00000000-0005-0000-0000-000085060000}"/>
    <cellStyle name="40% - 강조색5 39" xfId="2021" xr:uid="{00000000-0005-0000-0000-000086060000}"/>
    <cellStyle name="40% - 강조색5 4" xfId="2022" xr:uid="{00000000-0005-0000-0000-000087060000}"/>
    <cellStyle name="40% - 강조색5 4 2" xfId="2023" xr:uid="{00000000-0005-0000-0000-000088060000}"/>
    <cellStyle name="40% - 강조색5 40" xfId="2024" xr:uid="{00000000-0005-0000-0000-000089060000}"/>
    <cellStyle name="40% - 강조색5 41" xfId="2025" xr:uid="{00000000-0005-0000-0000-00008A060000}"/>
    <cellStyle name="40% - 강조색5 42" xfId="2026" xr:uid="{00000000-0005-0000-0000-00008B060000}"/>
    <cellStyle name="40% - 강조색5 43" xfId="2027" xr:uid="{00000000-0005-0000-0000-00008C060000}"/>
    <cellStyle name="40% - 강조색5 44" xfId="2028" xr:uid="{00000000-0005-0000-0000-00008D060000}"/>
    <cellStyle name="40% - 강조색5 45" xfId="2029" xr:uid="{00000000-0005-0000-0000-00008E060000}"/>
    <cellStyle name="40% - 강조색5 5" xfId="2030" xr:uid="{00000000-0005-0000-0000-00008F060000}"/>
    <cellStyle name="40% - 강조색5 6" xfId="2031" xr:uid="{00000000-0005-0000-0000-000090060000}"/>
    <cellStyle name="40% - 강조색5 7" xfId="2032" xr:uid="{00000000-0005-0000-0000-000091060000}"/>
    <cellStyle name="40% - 강조색5 8" xfId="2033" xr:uid="{00000000-0005-0000-0000-000092060000}"/>
    <cellStyle name="40% - 강조색5 9" xfId="2034" xr:uid="{00000000-0005-0000-0000-000093060000}"/>
    <cellStyle name="40% - 강조색6 10" xfId="2035" xr:uid="{00000000-0005-0000-0000-000094060000}"/>
    <cellStyle name="40% - 강조색6 11" xfId="2036" xr:uid="{00000000-0005-0000-0000-000095060000}"/>
    <cellStyle name="40% - 강조색6 12" xfId="2037" xr:uid="{00000000-0005-0000-0000-000096060000}"/>
    <cellStyle name="40% - 강조색6 13" xfId="2038" xr:uid="{00000000-0005-0000-0000-000097060000}"/>
    <cellStyle name="40% - 강조색6 14" xfId="2039" xr:uid="{00000000-0005-0000-0000-000098060000}"/>
    <cellStyle name="40% - 강조색6 15" xfId="2040" xr:uid="{00000000-0005-0000-0000-000099060000}"/>
    <cellStyle name="40% - 강조색6 16" xfId="2041" xr:uid="{00000000-0005-0000-0000-00009A060000}"/>
    <cellStyle name="40% - 강조색6 17" xfId="2042" xr:uid="{00000000-0005-0000-0000-00009B060000}"/>
    <cellStyle name="40% - 강조색6 18" xfId="2043" xr:uid="{00000000-0005-0000-0000-00009C060000}"/>
    <cellStyle name="40% - 강조색6 19" xfId="2044" xr:uid="{00000000-0005-0000-0000-00009D060000}"/>
    <cellStyle name="40% - 강조색6 2" xfId="60" xr:uid="{00000000-0005-0000-0000-00009E060000}"/>
    <cellStyle name="40% - 강조색6 2 2" xfId="61" xr:uid="{00000000-0005-0000-0000-00009F060000}"/>
    <cellStyle name="40% - 강조색6 2 3" xfId="62" xr:uid="{00000000-0005-0000-0000-0000A0060000}"/>
    <cellStyle name="40% - 강조색6 20" xfId="2045" xr:uid="{00000000-0005-0000-0000-0000A1060000}"/>
    <cellStyle name="40% - 강조색6 21" xfId="2046" xr:uid="{00000000-0005-0000-0000-0000A2060000}"/>
    <cellStyle name="40% - 강조색6 22" xfId="2047" xr:uid="{00000000-0005-0000-0000-0000A3060000}"/>
    <cellStyle name="40% - 강조색6 23" xfId="2048" xr:uid="{00000000-0005-0000-0000-0000A4060000}"/>
    <cellStyle name="40% - 강조색6 24" xfId="2049" xr:uid="{00000000-0005-0000-0000-0000A5060000}"/>
    <cellStyle name="40% - 강조색6 25" xfId="2050" xr:uid="{00000000-0005-0000-0000-0000A6060000}"/>
    <cellStyle name="40% - 강조색6 26" xfId="2051" xr:uid="{00000000-0005-0000-0000-0000A7060000}"/>
    <cellStyle name="40% - 강조색6 27" xfId="2052" xr:uid="{00000000-0005-0000-0000-0000A8060000}"/>
    <cellStyle name="40% - 강조색6 28" xfId="2053" xr:uid="{00000000-0005-0000-0000-0000A9060000}"/>
    <cellStyle name="40% - 강조색6 29" xfId="2054" xr:uid="{00000000-0005-0000-0000-0000AA060000}"/>
    <cellStyle name="40% - 강조색6 3" xfId="63" xr:uid="{00000000-0005-0000-0000-0000AB060000}"/>
    <cellStyle name="40% - 강조색6 3 2" xfId="2055" xr:uid="{00000000-0005-0000-0000-0000AC060000}"/>
    <cellStyle name="40% - 강조색6 3 2 2" xfId="2056" xr:uid="{00000000-0005-0000-0000-0000AD060000}"/>
    <cellStyle name="40% - 강조색6 30" xfId="2057" xr:uid="{00000000-0005-0000-0000-0000AE060000}"/>
    <cellStyle name="40% - 강조색6 31" xfId="2058" xr:uid="{00000000-0005-0000-0000-0000AF060000}"/>
    <cellStyle name="40% - 강조색6 32" xfId="2059" xr:uid="{00000000-0005-0000-0000-0000B0060000}"/>
    <cellStyle name="40% - 강조색6 33" xfId="2060" xr:uid="{00000000-0005-0000-0000-0000B1060000}"/>
    <cellStyle name="40% - 강조색6 34" xfId="2061" xr:uid="{00000000-0005-0000-0000-0000B2060000}"/>
    <cellStyle name="40% - 강조색6 35" xfId="2062" xr:uid="{00000000-0005-0000-0000-0000B3060000}"/>
    <cellStyle name="40% - 강조색6 36" xfId="2063" xr:uid="{00000000-0005-0000-0000-0000B4060000}"/>
    <cellStyle name="40% - 강조색6 37" xfId="2064" xr:uid="{00000000-0005-0000-0000-0000B5060000}"/>
    <cellStyle name="40% - 강조색6 38" xfId="2065" xr:uid="{00000000-0005-0000-0000-0000B6060000}"/>
    <cellStyle name="40% - 강조색6 39" xfId="2066" xr:uid="{00000000-0005-0000-0000-0000B7060000}"/>
    <cellStyle name="40% - 강조색6 4" xfId="2067" xr:uid="{00000000-0005-0000-0000-0000B8060000}"/>
    <cellStyle name="40% - 강조색6 4 2" xfId="2068" xr:uid="{00000000-0005-0000-0000-0000B9060000}"/>
    <cellStyle name="40% - 강조색6 40" xfId="2069" xr:uid="{00000000-0005-0000-0000-0000BA060000}"/>
    <cellStyle name="40% - 강조색6 41" xfId="2070" xr:uid="{00000000-0005-0000-0000-0000BB060000}"/>
    <cellStyle name="40% - 강조색6 42" xfId="2071" xr:uid="{00000000-0005-0000-0000-0000BC060000}"/>
    <cellStyle name="40% - 강조색6 43" xfId="2072" xr:uid="{00000000-0005-0000-0000-0000BD060000}"/>
    <cellStyle name="40% - 강조색6 44" xfId="2073" xr:uid="{00000000-0005-0000-0000-0000BE060000}"/>
    <cellStyle name="40% - 강조색6 45" xfId="2074" xr:uid="{00000000-0005-0000-0000-0000BF060000}"/>
    <cellStyle name="40% - 강조색6 5" xfId="2075" xr:uid="{00000000-0005-0000-0000-0000C0060000}"/>
    <cellStyle name="40% - 강조색6 6" xfId="2076" xr:uid="{00000000-0005-0000-0000-0000C1060000}"/>
    <cellStyle name="40% - 강조색6 7" xfId="2077" xr:uid="{00000000-0005-0000-0000-0000C2060000}"/>
    <cellStyle name="40% - 강조색6 8" xfId="2078" xr:uid="{00000000-0005-0000-0000-0000C3060000}"/>
    <cellStyle name="40% - 강조색6 9" xfId="2079" xr:uid="{00000000-0005-0000-0000-0000C4060000}"/>
    <cellStyle name="60" xfId="2080" xr:uid="{00000000-0005-0000-0000-0000C5060000}"/>
    <cellStyle name="60 2" xfId="2081" xr:uid="{00000000-0005-0000-0000-0000C6060000}"/>
    <cellStyle name="60 2 2" xfId="2082" xr:uid="{00000000-0005-0000-0000-0000C7060000}"/>
    <cellStyle name="60% - Accent1" xfId="2083" xr:uid="{00000000-0005-0000-0000-0000C8060000}"/>
    <cellStyle name="60% - Accent2" xfId="2084" xr:uid="{00000000-0005-0000-0000-0000C9060000}"/>
    <cellStyle name="60% - Accent3" xfId="2085" xr:uid="{00000000-0005-0000-0000-0000CA060000}"/>
    <cellStyle name="60% - Accent4" xfId="2086" xr:uid="{00000000-0005-0000-0000-0000CB060000}"/>
    <cellStyle name="60% - Accent5" xfId="2087" xr:uid="{00000000-0005-0000-0000-0000CC060000}"/>
    <cellStyle name="60% - Accent6" xfId="2088" xr:uid="{00000000-0005-0000-0000-0000CD060000}"/>
    <cellStyle name="60% - 강조색1 10" xfId="2089" xr:uid="{00000000-0005-0000-0000-0000CE060000}"/>
    <cellStyle name="60% - 강조색1 11" xfId="2090" xr:uid="{00000000-0005-0000-0000-0000CF060000}"/>
    <cellStyle name="60% - 강조색1 12" xfId="2091" xr:uid="{00000000-0005-0000-0000-0000D0060000}"/>
    <cellStyle name="60% - 강조색1 13" xfId="2092" xr:uid="{00000000-0005-0000-0000-0000D1060000}"/>
    <cellStyle name="60% - 강조색1 14" xfId="2093" xr:uid="{00000000-0005-0000-0000-0000D2060000}"/>
    <cellStyle name="60% - 강조색1 15" xfId="2094" xr:uid="{00000000-0005-0000-0000-0000D3060000}"/>
    <cellStyle name="60% - 강조색1 16" xfId="2095" xr:uid="{00000000-0005-0000-0000-0000D4060000}"/>
    <cellStyle name="60% - 강조색1 17" xfId="2096" xr:uid="{00000000-0005-0000-0000-0000D5060000}"/>
    <cellStyle name="60% - 강조색1 18" xfId="2097" xr:uid="{00000000-0005-0000-0000-0000D6060000}"/>
    <cellStyle name="60% - 강조색1 19" xfId="2098" xr:uid="{00000000-0005-0000-0000-0000D7060000}"/>
    <cellStyle name="60% - 강조색1 2" xfId="64" xr:uid="{00000000-0005-0000-0000-0000D8060000}"/>
    <cellStyle name="60% - 강조색1 2 2" xfId="65" xr:uid="{00000000-0005-0000-0000-0000D9060000}"/>
    <cellStyle name="60% - 강조색1 2 3" xfId="66" xr:uid="{00000000-0005-0000-0000-0000DA060000}"/>
    <cellStyle name="60% - 강조색1 20" xfId="2099" xr:uid="{00000000-0005-0000-0000-0000DB060000}"/>
    <cellStyle name="60% - 강조색1 21" xfId="2100" xr:uid="{00000000-0005-0000-0000-0000DC060000}"/>
    <cellStyle name="60% - 강조색1 22" xfId="2101" xr:uid="{00000000-0005-0000-0000-0000DD060000}"/>
    <cellStyle name="60% - 강조색1 23" xfId="2102" xr:uid="{00000000-0005-0000-0000-0000DE060000}"/>
    <cellStyle name="60% - 강조색1 24" xfId="2103" xr:uid="{00000000-0005-0000-0000-0000DF060000}"/>
    <cellStyle name="60% - 강조색1 25" xfId="2104" xr:uid="{00000000-0005-0000-0000-0000E0060000}"/>
    <cellStyle name="60% - 강조색1 26" xfId="2105" xr:uid="{00000000-0005-0000-0000-0000E1060000}"/>
    <cellStyle name="60% - 강조색1 27" xfId="2106" xr:uid="{00000000-0005-0000-0000-0000E2060000}"/>
    <cellStyle name="60% - 강조색1 28" xfId="2107" xr:uid="{00000000-0005-0000-0000-0000E3060000}"/>
    <cellStyle name="60% - 강조색1 29" xfId="2108" xr:uid="{00000000-0005-0000-0000-0000E4060000}"/>
    <cellStyle name="60% - 강조색1 3" xfId="67" xr:uid="{00000000-0005-0000-0000-0000E5060000}"/>
    <cellStyle name="60% - 강조색1 3 2" xfId="2109" xr:uid="{00000000-0005-0000-0000-0000E6060000}"/>
    <cellStyle name="60% - 강조색1 3 2 2" xfId="2110" xr:uid="{00000000-0005-0000-0000-0000E7060000}"/>
    <cellStyle name="60% - 강조색1 30" xfId="2111" xr:uid="{00000000-0005-0000-0000-0000E8060000}"/>
    <cellStyle name="60% - 강조색1 31" xfId="2112" xr:uid="{00000000-0005-0000-0000-0000E9060000}"/>
    <cellStyle name="60% - 강조색1 32" xfId="2113" xr:uid="{00000000-0005-0000-0000-0000EA060000}"/>
    <cellStyle name="60% - 강조색1 33" xfId="2114" xr:uid="{00000000-0005-0000-0000-0000EB060000}"/>
    <cellStyle name="60% - 강조색1 34" xfId="2115" xr:uid="{00000000-0005-0000-0000-0000EC060000}"/>
    <cellStyle name="60% - 강조색1 35" xfId="2116" xr:uid="{00000000-0005-0000-0000-0000ED060000}"/>
    <cellStyle name="60% - 강조색1 36" xfId="2117" xr:uid="{00000000-0005-0000-0000-0000EE060000}"/>
    <cellStyle name="60% - 강조색1 37" xfId="2118" xr:uid="{00000000-0005-0000-0000-0000EF060000}"/>
    <cellStyle name="60% - 강조색1 38" xfId="2119" xr:uid="{00000000-0005-0000-0000-0000F0060000}"/>
    <cellStyle name="60% - 강조색1 39" xfId="2120" xr:uid="{00000000-0005-0000-0000-0000F1060000}"/>
    <cellStyle name="60% - 강조색1 4" xfId="2121" xr:uid="{00000000-0005-0000-0000-0000F2060000}"/>
    <cellStyle name="60% - 강조색1 4 2" xfId="2122" xr:uid="{00000000-0005-0000-0000-0000F3060000}"/>
    <cellStyle name="60% - 강조색1 40" xfId="2123" xr:uid="{00000000-0005-0000-0000-0000F4060000}"/>
    <cellStyle name="60% - 강조색1 41" xfId="2124" xr:uid="{00000000-0005-0000-0000-0000F5060000}"/>
    <cellStyle name="60% - 강조색1 42" xfId="2125" xr:uid="{00000000-0005-0000-0000-0000F6060000}"/>
    <cellStyle name="60% - 강조색1 43" xfId="2126" xr:uid="{00000000-0005-0000-0000-0000F7060000}"/>
    <cellStyle name="60% - 강조색1 44" xfId="2127" xr:uid="{00000000-0005-0000-0000-0000F8060000}"/>
    <cellStyle name="60% - 강조색1 45" xfId="2128" xr:uid="{00000000-0005-0000-0000-0000F9060000}"/>
    <cellStyle name="60% - 강조색1 5" xfId="2129" xr:uid="{00000000-0005-0000-0000-0000FA060000}"/>
    <cellStyle name="60% - 강조색1 6" xfId="2130" xr:uid="{00000000-0005-0000-0000-0000FB060000}"/>
    <cellStyle name="60% - 강조색1 7" xfId="2131" xr:uid="{00000000-0005-0000-0000-0000FC060000}"/>
    <cellStyle name="60% - 강조색1 8" xfId="2132" xr:uid="{00000000-0005-0000-0000-0000FD060000}"/>
    <cellStyle name="60% - 강조색1 9" xfId="2133" xr:uid="{00000000-0005-0000-0000-0000FE060000}"/>
    <cellStyle name="60% - 강조색2 10" xfId="2134" xr:uid="{00000000-0005-0000-0000-0000FF060000}"/>
    <cellStyle name="60% - 강조색2 11" xfId="2135" xr:uid="{00000000-0005-0000-0000-000000070000}"/>
    <cellStyle name="60% - 강조색2 12" xfId="2136" xr:uid="{00000000-0005-0000-0000-000001070000}"/>
    <cellStyle name="60% - 강조색2 13" xfId="2137" xr:uid="{00000000-0005-0000-0000-000002070000}"/>
    <cellStyle name="60% - 강조색2 14" xfId="2138" xr:uid="{00000000-0005-0000-0000-000003070000}"/>
    <cellStyle name="60% - 강조색2 15" xfId="2139" xr:uid="{00000000-0005-0000-0000-000004070000}"/>
    <cellStyle name="60% - 강조색2 16" xfId="2140" xr:uid="{00000000-0005-0000-0000-000005070000}"/>
    <cellStyle name="60% - 강조색2 17" xfId="2141" xr:uid="{00000000-0005-0000-0000-000006070000}"/>
    <cellStyle name="60% - 강조색2 18" xfId="2142" xr:uid="{00000000-0005-0000-0000-000007070000}"/>
    <cellStyle name="60% - 강조색2 19" xfId="2143" xr:uid="{00000000-0005-0000-0000-000008070000}"/>
    <cellStyle name="60% - 강조색2 2" xfId="68" xr:uid="{00000000-0005-0000-0000-000009070000}"/>
    <cellStyle name="60% - 강조색2 2 2" xfId="69" xr:uid="{00000000-0005-0000-0000-00000A070000}"/>
    <cellStyle name="60% - 강조색2 2 3" xfId="70" xr:uid="{00000000-0005-0000-0000-00000B070000}"/>
    <cellStyle name="60% - 강조색2 20" xfId="2144" xr:uid="{00000000-0005-0000-0000-00000C070000}"/>
    <cellStyle name="60% - 강조색2 21" xfId="2145" xr:uid="{00000000-0005-0000-0000-00000D070000}"/>
    <cellStyle name="60% - 강조색2 22" xfId="2146" xr:uid="{00000000-0005-0000-0000-00000E070000}"/>
    <cellStyle name="60% - 강조색2 23" xfId="2147" xr:uid="{00000000-0005-0000-0000-00000F070000}"/>
    <cellStyle name="60% - 강조색2 24" xfId="2148" xr:uid="{00000000-0005-0000-0000-000010070000}"/>
    <cellStyle name="60% - 강조색2 25" xfId="2149" xr:uid="{00000000-0005-0000-0000-000011070000}"/>
    <cellStyle name="60% - 강조색2 26" xfId="2150" xr:uid="{00000000-0005-0000-0000-000012070000}"/>
    <cellStyle name="60% - 강조색2 27" xfId="2151" xr:uid="{00000000-0005-0000-0000-000013070000}"/>
    <cellStyle name="60% - 강조색2 28" xfId="2152" xr:uid="{00000000-0005-0000-0000-000014070000}"/>
    <cellStyle name="60% - 강조색2 29" xfId="2153" xr:uid="{00000000-0005-0000-0000-000015070000}"/>
    <cellStyle name="60% - 강조색2 3" xfId="71" xr:uid="{00000000-0005-0000-0000-000016070000}"/>
    <cellStyle name="60% - 강조색2 3 2" xfId="2154" xr:uid="{00000000-0005-0000-0000-000017070000}"/>
    <cellStyle name="60% - 강조색2 3 2 2" xfId="2155" xr:uid="{00000000-0005-0000-0000-000018070000}"/>
    <cellStyle name="60% - 강조색2 30" xfId="2156" xr:uid="{00000000-0005-0000-0000-000019070000}"/>
    <cellStyle name="60% - 강조색2 31" xfId="2157" xr:uid="{00000000-0005-0000-0000-00001A070000}"/>
    <cellStyle name="60% - 강조색2 32" xfId="2158" xr:uid="{00000000-0005-0000-0000-00001B070000}"/>
    <cellStyle name="60% - 강조색2 33" xfId="2159" xr:uid="{00000000-0005-0000-0000-00001C070000}"/>
    <cellStyle name="60% - 강조색2 34" xfId="2160" xr:uid="{00000000-0005-0000-0000-00001D070000}"/>
    <cellStyle name="60% - 강조색2 35" xfId="2161" xr:uid="{00000000-0005-0000-0000-00001E070000}"/>
    <cellStyle name="60% - 강조색2 36" xfId="2162" xr:uid="{00000000-0005-0000-0000-00001F070000}"/>
    <cellStyle name="60% - 강조색2 37" xfId="2163" xr:uid="{00000000-0005-0000-0000-000020070000}"/>
    <cellStyle name="60% - 강조색2 38" xfId="2164" xr:uid="{00000000-0005-0000-0000-000021070000}"/>
    <cellStyle name="60% - 강조색2 39" xfId="2165" xr:uid="{00000000-0005-0000-0000-000022070000}"/>
    <cellStyle name="60% - 강조색2 4" xfId="2166" xr:uid="{00000000-0005-0000-0000-000023070000}"/>
    <cellStyle name="60% - 강조색2 4 2" xfId="2167" xr:uid="{00000000-0005-0000-0000-000024070000}"/>
    <cellStyle name="60% - 강조색2 40" xfId="2168" xr:uid="{00000000-0005-0000-0000-000025070000}"/>
    <cellStyle name="60% - 강조색2 41" xfId="2169" xr:uid="{00000000-0005-0000-0000-000026070000}"/>
    <cellStyle name="60% - 강조색2 42" xfId="2170" xr:uid="{00000000-0005-0000-0000-000027070000}"/>
    <cellStyle name="60% - 강조색2 43" xfId="2171" xr:uid="{00000000-0005-0000-0000-000028070000}"/>
    <cellStyle name="60% - 강조색2 44" xfId="2172" xr:uid="{00000000-0005-0000-0000-000029070000}"/>
    <cellStyle name="60% - 강조색2 45" xfId="2173" xr:uid="{00000000-0005-0000-0000-00002A070000}"/>
    <cellStyle name="60% - 강조색2 5" xfId="2174" xr:uid="{00000000-0005-0000-0000-00002B070000}"/>
    <cellStyle name="60% - 강조색2 6" xfId="2175" xr:uid="{00000000-0005-0000-0000-00002C070000}"/>
    <cellStyle name="60% - 강조색2 7" xfId="2176" xr:uid="{00000000-0005-0000-0000-00002D070000}"/>
    <cellStyle name="60% - 강조색2 8" xfId="2177" xr:uid="{00000000-0005-0000-0000-00002E070000}"/>
    <cellStyle name="60% - 강조색2 9" xfId="2178" xr:uid="{00000000-0005-0000-0000-00002F070000}"/>
    <cellStyle name="60% - 강조색3 10" xfId="2179" xr:uid="{00000000-0005-0000-0000-000030070000}"/>
    <cellStyle name="60% - 강조색3 11" xfId="2180" xr:uid="{00000000-0005-0000-0000-000031070000}"/>
    <cellStyle name="60% - 강조색3 12" xfId="2181" xr:uid="{00000000-0005-0000-0000-000032070000}"/>
    <cellStyle name="60% - 강조색3 13" xfId="2182" xr:uid="{00000000-0005-0000-0000-000033070000}"/>
    <cellStyle name="60% - 강조색3 14" xfId="2183" xr:uid="{00000000-0005-0000-0000-000034070000}"/>
    <cellStyle name="60% - 강조색3 15" xfId="2184" xr:uid="{00000000-0005-0000-0000-000035070000}"/>
    <cellStyle name="60% - 강조색3 16" xfId="2185" xr:uid="{00000000-0005-0000-0000-000036070000}"/>
    <cellStyle name="60% - 강조색3 17" xfId="2186" xr:uid="{00000000-0005-0000-0000-000037070000}"/>
    <cellStyle name="60% - 강조색3 18" xfId="2187" xr:uid="{00000000-0005-0000-0000-000038070000}"/>
    <cellStyle name="60% - 강조색3 19" xfId="2188" xr:uid="{00000000-0005-0000-0000-000039070000}"/>
    <cellStyle name="60% - 강조색3 2" xfId="72" xr:uid="{00000000-0005-0000-0000-00003A070000}"/>
    <cellStyle name="60% - 강조색3 2 2" xfId="73" xr:uid="{00000000-0005-0000-0000-00003B070000}"/>
    <cellStyle name="60% - 강조색3 2 3" xfId="74" xr:uid="{00000000-0005-0000-0000-00003C070000}"/>
    <cellStyle name="60% - 강조색3 20" xfId="2189" xr:uid="{00000000-0005-0000-0000-00003D070000}"/>
    <cellStyle name="60% - 강조색3 21" xfId="2190" xr:uid="{00000000-0005-0000-0000-00003E070000}"/>
    <cellStyle name="60% - 강조색3 22" xfId="2191" xr:uid="{00000000-0005-0000-0000-00003F070000}"/>
    <cellStyle name="60% - 강조색3 23" xfId="2192" xr:uid="{00000000-0005-0000-0000-000040070000}"/>
    <cellStyle name="60% - 강조색3 24" xfId="2193" xr:uid="{00000000-0005-0000-0000-000041070000}"/>
    <cellStyle name="60% - 강조색3 25" xfId="2194" xr:uid="{00000000-0005-0000-0000-000042070000}"/>
    <cellStyle name="60% - 강조색3 26" xfId="2195" xr:uid="{00000000-0005-0000-0000-000043070000}"/>
    <cellStyle name="60% - 강조색3 27" xfId="2196" xr:uid="{00000000-0005-0000-0000-000044070000}"/>
    <cellStyle name="60% - 강조색3 28" xfId="2197" xr:uid="{00000000-0005-0000-0000-000045070000}"/>
    <cellStyle name="60% - 강조색3 29" xfId="2198" xr:uid="{00000000-0005-0000-0000-000046070000}"/>
    <cellStyle name="60% - 강조색3 3" xfId="75" xr:uid="{00000000-0005-0000-0000-000047070000}"/>
    <cellStyle name="60% - 강조색3 3 2" xfId="2199" xr:uid="{00000000-0005-0000-0000-000048070000}"/>
    <cellStyle name="60% - 강조색3 3 2 2" xfId="2200" xr:uid="{00000000-0005-0000-0000-000049070000}"/>
    <cellStyle name="60% - 강조색3 30" xfId="2201" xr:uid="{00000000-0005-0000-0000-00004A070000}"/>
    <cellStyle name="60% - 강조색3 31" xfId="2202" xr:uid="{00000000-0005-0000-0000-00004B070000}"/>
    <cellStyle name="60% - 강조색3 32" xfId="2203" xr:uid="{00000000-0005-0000-0000-00004C070000}"/>
    <cellStyle name="60% - 강조색3 33" xfId="2204" xr:uid="{00000000-0005-0000-0000-00004D070000}"/>
    <cellStyle name="60% - 강조색3 34" xfId="2205" xr:uid="{00000000-0005-0000-0000-00004E070000}"/>
    <cellStyle name="60% - 강조색3 35" xfId="2206" xr:uid="{00000000-0005-0000-0000-00004F070000}"/>
    <cellStyle name="60% - 강조색3 36" xfId="2207" xr:uid="{00000000-0005-0000-0000-000050070000}"/>
    <cellStyle name="60% - 강조색3 37" xfId="2208" xr:uid="{00000000-0005-0000-0000-000051070000}"/>
    <cellStyle name="60% - 강조색3 38" xfId="2209" xr:uid="{00000000-0005-0000-0000-000052070000}"/>
    <cellStyle name="60% - 강조색3 39" xfId="2210" xr:uid="{00000000-0005-0000-0000-000053070000}"/>
    <cellStyle name="60% - 강조색3 4" xfId="2211" xr:uid="{00000000-0005-0000-0000-000054070000}"/>
    <cellStyle name="60% - 강조색3 4 2" xfId="2212" xr:uid="{00000000-0005-0000-0000-000055070000}"/>
    <cellStyle name="60% - 강조색3 40" xfId="2213" xr:uid="{00000000-0005-0000-0000-000056070000}"/>
    <cellStyle name="60% - 강조색3 41" xfId="2214" xr:uid="{00000000-0005-0000-0000-000057070000}"/>
    <cellStyle name="60% - 강조색3 42" xfId="2215" xr:uid="{00000000-0005-0000-0000-000058070000}"/>
    <cellStyle name="60% - 강조색3 43" xfId="2216" xr:uid="{00000000-0005-0000-0000-000059070000}"/>
    <cellStyle name="60% - 강조색3 44" xfId="2217" xr:uid="{00000000-0005-0000-0000-00005A070000}"/>
    <cellStyle name="60% - 강조색3 45" xfId="2218" xr:uid="{00000000-0005-0000-0000-00005B070000}"/>
    <cellStyle name="60% - 강조색3 5" xfId="2219" xr:uid="{00000000-0005-0000-0000-00005C070000}"/>
    <cellStyle name="60% - 강조색3 6" xfId="2220" xr:uid="{00000000-0005-0000-0000-00005D070000}"/>
    <cellStyle name="60% - 강조색3 7" xfId="2221" xr:uid="{00000000-0005-0000-0000-00005E070000}"/>
    <cellStyle name="60% - 강조색3 8" xfId="2222" xr:uid="{00000000-0005-0000-0000-00005F070000}"/>
    <cellStyle name="60% - 강조색3 9" xfId="2223" xr:uid="{00000000-0005-0000-0000-000060070000}"/>
    <cellStyle name="60% - 강조색4 10" xfId="2224" xr:uid="{00000000-0005-0000-0000-000061070000}"/>
    <cellStyle name="60% - 강조색4 11" xfId="2225" xr:uid="{00000000-0005-0000-0000-000062070000}"/>
    <cellStyle name="60% - 강조색4 12" xfId="2226" xr:uid="{00000000-0005-0000-0000-000063070000}"/>
    <cellStyle name="60% - 강조색4 13" xfId="2227" xr:uid="{00000000-0005-0000-0000-000064070000}"/>
    <cellStyle name="60% - 강조색4 14" xfId="2228" xr:uid="{00000000-0005-0000-0000-000065070000}"/>
    <cellStyle name="60% - 강조색4 15" xfId="2229" xr:uid="{00000000-0005-0000-0000-000066070000}"/>
    <cellStyle name="60% - 강조색4 16" xfId="2230" xr:uid="{00000000-0005-0000-0000-000067070000}"/>
    <cellStyle name="60% - 강조색4 17" xfId="2231" xr:uid="{00000000-0005-0000-0000-000068070000}"/>
    <cellStyle name="60% - 강조색4 18" xfId="2232" xr:uid="{00000000-0005-0000-0000-000069070000}"/>
    <cellStyle name="60% - 강조색4 19" xfId="2233" xr:uid="{00000000-0005-0000-0000-00006A070000}"/>
    <cellStyle name="60% - 강조색4 2" xfId="76" xr:uid="{00000000-0005-0000-0000-00006B070000}"/>
    <cellStyle name="60% - 강조색4 2 2" xfId="77" xr:uid="{00000000-0005-0000-0000-00006C070000}"/>
    <cellStyle name="60% - 강조색4 2 3" xfId="78" xr:uid="{00000000-0005-0000-0000-00006D070000}"/>
    <cellStyle name="60% - 강조색4 20" xfId="2234" xr:uid="{00000000-0005-0000-0000-00006E070000}"/>
    <cellStyle name="60% - 강조색4 21" xfId="2235" xr:uid="{00000000-0005-0000-0000-00006F070000}"/>
    <cellStyle name="60% - 강조색4 22" xfId="2236" xr:uid="{00000000-0005-0000-0000-000070070000}"/>
    <cellStyle name="60% - 강조색4 23" xfId="2237" xr:uid="{00000000-0005-0000-0000-000071070000}"/>
    <cellStyle name="60% - 강조색4 24" xfId="2238" xr:uid="{00000000-0005-0000-0000-000072070000}"/>
    <cellStyle name="60% - 강조색4 25" xfId="2239" xr:uid="{00000000-0005-0000-0000-000073070000}"/>
    <cellStyle name="60% - 강조색4 26" xfId="2240" xr:uid="{00000000-0005-0000-0000-000074070000}"/>
    <cellStyle name="60% - 강조색4 27" xfId="2241" xr:uid="{00000000-0005-0000-0000-000075070000}"/>
    <cellStyle name="60% - 강조색4 28" xfId="2242" xr:uid="{00000000-0005-0000-0000-000076070000}"/>
    <cellStyle name="60% - 강조색4 29" xfId="2243" xr:uid="{00000000-0005-0000-0000-000077070000}"/>
    <cellStyle name="60% - 강조색4 3" xfId="79" xr:uid="{00000000-0005-0000-0000-000078070000}"/>
    <cellStyle name="60% - 강조색4 3 2" xfId="2244" xr:uid="{00000000-0005-0000-0000-000079070000}"/>
    <cellStyle name="60% - 강조색4 3 2 2" xfId="2245" xr:uid="{00000000-0005-0000-0000-00007A070000}"/>
    <cellStyle name="60% - 강조색4 30" xfId="2246" xr:uid="{00000000-0005-0000-0000-00007B070000}"/>
    <cellStyle name="60% - 강조색4 31" xfId="2247" xr:uid="{00000000-0005-0000-0000-00007C070000}"/>
    <cellStyle name="60% - 강조색4 32" xfId="2248" xr:uid="{00000000-0005-0000-0000-00007D070000}"/>
    <cellStyle name="60% - 강조색4 33" xfId="2249" xr:uid="{00000000-0005-0000-0000-00007E070000}"/>
    <cellStyle name="60% - 강조색4 34" xfId="2250" xr:uid="{00000000-0005-0000-0000-00007F070000}"/>
    <cellStyle name="60% - 강조색4 35" xfId="2251" xr:uid="{00000000-0005-0000-0000-000080070000}"/>
    <cellStyle name="60% - 강조색4 36" xfId="2252" xr:uid="{00000000-0005-0000-0000-000081070000}"/>
    <cellStyle name="60% - 강조색4 37" xfId="2253" xr:uid="{00000000-0005-0000-0000-000082070000}"/>
    <cellStyle name="60% - 강조색4 38" xfId="2254" xr:uid="{00000000-0005-0000-0000-000083070000}"/>
    <cellStyle name="60% - 강조색4 39" xfId="2255" xr:uid="{00000000-0005-0000-0000-000084070000}"/>
    <cellStyle name="60% - 강조색4 4" xfId="2256" xr:uid="{00000000-0005-0000-0000-000085070000}"/>
    <cellStyle name="60% - 강조색4 4 2" xfId="2257" xr:uid="{00000000-0005-0000-0000-000086070000}"/>
    <cellStyle name="60% - 강조색4 40" xfId="2258" xr:uid="{00000000-0005-0000-0000-000087070000}"/>
    <cellStyle name="60% - 강조색4 41" xfId="2259" xr:uid="{00000000-0005-0000-0000-000088070000}"/>
    <cellStyle name="60% - 강조색4 42" xfId="2260" xr:uid="{00000000-0005-0000-0000-000089070000}"/>
    <cellStyle name="60% - 강조색4 43" xfId="2261" xr:uid="{00000000-0005-0000-0000-00008A070000}"/>
    <cellStyle name="60% - 강조색4 44" xfId="2262" xr:uid="{00000000-0005-0000-0000-00008B070000}"/>
    <cellStyle name="60% - 강조색4 45" xfId="2263" xr:uid="{00000000-0005-0000-0000-00008C070000}"/>
    <cellStyle name="60% - 강조색4 5" xfId="2264" xr:uid="{00000000-0005-0000-0000-00008D070000}"/>
    <cellStyle name="60% - 강조색4 6" xfId="2265" xr:uid="{00000000-0005-0000-0000-00008E070000}"/>
    <cellStyle name="60% - 강조색4 7" xfId="2266" xr:uid="{00000000-0005-0000-0000-00008F070000}"/>
    <cellStyle name="60% - 강조색4 8" xfId="2267" xr:uid="{00000000-0005-0000-0000-000090070000}"/>
    <cellStyle name="60% - 강조색4 9" xfId="2268" xr:uid="{00000000-0005-0000-0000-000091070000}"/>
    <cellStyle name="60% - 강조색5 10" xfId="2269" xr:uid="{00000000-0005-0000-0000-000092070000}"/>
    <cellStyle name="60% - 강조색5 11" xfId="2270" xr:uid="{00000000-0005-0000-0000-000093070000}"/>
    <cellStyle name="60% - 강조색5 12" xfId="2271" xr:uid="{00000000-0005-0000-0000-000094070000}"/>
    <cellStyle name="60% - 강조색5 13" xfId="2272" xr:uid="{00000000-0005-0000-0000-000095070000}"/>
    <cellStyle name="60% - 강조색5 14" xfId="2273" xr:uid="{00000000-0005-0000-0000-000096070000}"/>
    <cellStyle name="60% - 강조색5 15" xfId="2274" xr:uid="{00000000-0005-0000-0000-000097070000}"/>
    <cellStyle name="60% - 강조색5 16" xfId="2275" xr:uid="{00000000-0005-0000-0000-000098070000}"/>
    <cellStyle name="60% - 강조색5 17" xfId="2276" xr:uid="{00000000-0005-0000-0000-000099070000}"/>
    <cellStyle name="60% - 강조색5 18" xfId="2277" xr:uid="{00000000-0005-0000-0000-00009A070000}"/>
    <cellStyle name="60% - 강조색5 19" xfId="2278" xr:uid="{00000000-0005-0000-0000-00009B070000}"/>
    <cellStyle name="60% - 강조색5 2" xfId="80" xr:uid="{00000000-0005-0000-0000-00009C070000}"/>
    <cellStyle name="60% - 강조색5 2 2" xfId="81" xr:uid="{00000000-0005-0000-0000-00009D070000}"/>
    <cellStyle name="60% - 강조색5 2 3" xfId="82" xr:uid="{00000000-0005-0000-0000-00009E070000}"/>
    <cellStyle name="60% - 강조색5 20" xfId="2279" xr:uid="{00000000-0005-0000-0000-00009F070000}"/>
    <cellStyle name="60% - 강조색5 21" xfId="2280" xr:uid="{00000000-0005-0000-0000-0000A0070000}"/>
    <cellStyle name="60% - 강조색5 22" xfId="2281" xr:uid="{00000000-0005-0000-0000-0000A1070000}"/>
    <cellStyle name="60% - 강조색5 23" xfId="2282" xr:uid="{00000000-0005-0000-0000-0000A2070000}"/>
    <cellStyle name="60% - 강조색5 24" xfId="2283" xr:uid="{00000000-0005-0000-0000-0000A3070000}"/>
    <cellStyle name="60% - 강조색5 25" xfId="2284" xr:uid="{00000000-0005-0000-0000-0000A4070000}"/>
    <cellStyle name="60% - 강조색5 26" xfId="2285" xr:uid="{00000000-0005-0000-0000-0000A5070000}"/>
    <cellStyle name="60% - 강조색5 27" xfId="2286" xr:uid="{00000000-0005-0000-0000-0000A6070000}"/>
    <cellStyle name="60% - 강조색5 28" xfId="2287" xr:uid="{00000000-0005-0000-0000-0000A7070000}"/>
    <cellStyle name="60% - 강조색5 29" xfId="2288" xr:uid="{00000000-0005-0000-0000-0000A8070000}"/>
    <cellStyle name="60% - 강조색5 3" xfId="83" xr:uid="{00000000-0005-0000-0000-0000A9070000}"/>
    <cellStyle name="60% - 강조색5 3 2" xfId="2289" xr:uid="{00000000-0005-0000-0000-0000AA070000}"/>
    <cellStyle name="60% - 강조색5 3 2 2" xfId="2290" xr:uid="{00000000-0005-0000-0000-0000AB070000}"/>
    <cellStyle name="60% - 강조색5 30" xfId="2291" xr:uid="{00000000-0005-0000-0000-0000AC070000}"/>
    <cellStyle name="60% - 강조색5 31" xfId="2292" xr:uid="{00000000-0005-0000-0000-0000AD070000}"/>
    <cellStyle name="60% - 강조색5 32" xfId="2293" xr:uid="{00000000-0005-0000-0000-0000AE070000}"/>
    <cellStyle name="60% - 강조색5 33" xfId="2294" xr:uid="{00000000-0005-0000-0000-0000AF070000}"/>
    <cellStyle name="60% - 강조색5 34" xfId="2295" xr:uid="{00000000-0005-0000-0000-0000B0070000}"/>
    <cellStyle name="60% - 강조색5 35" xfId="2296" xr:uid="{00000000-0005-0000-0000-0000B1070000}"/>
    <cellStyle name="60% - 강조색5 36" xfId="2297" xr:uid="{00000000-0005-0000-0000-0000B2070000}"/>
    <cellStyle name="60% - 강조색5 37" xfId="2298" xr:uid="{00000000-0005-0000-0000-0000B3070000}"/>
    <cellStyle name="60% - 강조색5 38" xfId="2299" xr:uid="{00000000-0005-0000-0000-0000B4070000}"/>
    <cellStyle name="60% - 강조색5 39" xfId="2300" xr:uid="{00000000-0005-0000-0000-0000B5070000}"/>
    <cellStyle name="60% - 강조색5 4" xfId="2301" xr:uid="{00000000-0005-0000-0000-0000B6070000}"/>
    <cellStyle name="60% - 강조색5 4 2" xfId="2302" xr:uid="{00000000-0005-0000-0000-0000B7070000}"/>
    <cellStyle name="60% - 강조색5 40" xfId="2303" xr:uid="{00000000-0005-0000-0000-0000B8070000}"/>
    <cellStyle name="60% - 강조색5 41" xfId="2304" xr:uid="{00000000-0005-0000-0000-0000B9070000}"/>
    <cellStyle name="60% - 강조색5 42" xfId="2305" xr:uid="{00000000-0005-0000-0000-0000BA070000}"/>
    <cellStyle name="60% - 강조색5 43" xfId="2306" xr:uid="{00000000-0005-0000-0000-0000BB070000}"/>
    <cellStyle name="60% - 강조색5 44" xfId="2307" xr:uid="{00000000-0005-0000-0000-0000BC070000}"/>
    <cellStyle name="60% - 강조색5 45" xfId="2308" xr:uid="{00000000-0005-0000-0000-0000BD070000}"/>
    <cellStyle name="60% - 강조색5 5" xfId="2309" xr:uid="{00000000-0005-0000-0000-0000BE070000}"/>
    <cellStyle name="60% - 강조색5 6" xfId="2310" xr:uid="{00000000-0005-0000-0000-0000BF070000}"/>
    <cellStyle name="60% - 강조색5 7" xfId="2311" xr:uid="{00000000-0005-0000-0000-0000C0070000}"/>
    <cellStyle name="60% - 강조색5 8" xfId="2312" xr:uid="{00000000-0005-0000-0000-0000C1070000}"/>
    <cellStyle name="60% - 강조색5 9" xfId="2313" xr:uid="{00000000-0005-0000-0000-0000C2070000}"/>
    <cellStyle name="60% - 강조색6 10" xfId="2314" xr:uid="{00000000-0005-0000-0000-0000C3070000}"/>
    <cellStyle name="60% - 강조색6 11" xfId="2315" xr:uid="{00000000-0005-0000-0000-0000C4070000}"/>
    <cellStyle name="60% - 강조색6 12" xfId="2316" xr:uid="{00000000-0005-0000-0000-0000C5070000}"/>
    <cellStyle name="60% - 강조색6 13" xfId="2317" xr:uid="{00000000-0005-0000-0000-0000C6070000}"/>
    <cellStyle name="60% - 강조색6 14" xfId="2318" xr:uid="{00000000-0005-0000-0000-0000C7070000}"/>
    <cellStyle name="60% - 강조색6 15" xfId="2319" xr:uid="{00000000-0005-0000-0000-0000C8070000}"/>
    <cellStyle name="60% - 강조색6 16" xfId="2320" xr:uid="{00000000-0005-0000-0000-0000C9070000}"/>
    <cellStyle name="60% - 강조색6 17" xfId="2321" xr:uid="{00000000-0005-0000-0000-0000CA070000}"/>
    <cellStyle name="60% - 강조색6 18" xfId="2322" xr:uid="{00000000-0005-0000-0000-0000CB070000}"/>
    <cellStyle name="60% - 강조색6 19" xfId="2323" xr:uid="{00000000-0005-0000-0000-0000CC070000}"/>
    <cellStyle name="60% - 강조색6 2" xfId="84" xr:uid="{00000000-0005-0000-0000-0000CD070000}"/>
    <cellStyle name="60% - 강조색6 2 2" xfId="85" xr:uid="{00000000-0005-0000-0000-0000CE070000}"/>
    <cellStyle name="60% - 강조색6 2 3" xfId="86" xr:uid="{00000000-0005-0000-0000-0000CF070000}"/>
    <cellStyle name="60% - 강조색6 20" xfId="2324" xr:uid="{00000000-0005-0000-0000-0000D0070000}"/>
    <cellStyle name="60% - 강조색6 21" xfId="2325" xr:uid="{00000000-0005-0000-0000-0000D1070000}"/>
    <cellStyle name="60% - 강조색6 22" xfId="2326" xr:uid="{00000000-0005-0000-0000-0000D2070000}"/>
    <cellStyle name="60% - 강조색6 23" xfId="2327" xr:uid="{00000000-0005-0000-0000-0000D3070000}"/>
    <cellStyle name="60% - 강조색6 24" xfId="2328" xr:uid="{00000000-0005-0000-0000-0000D4070000}"/>
    <cellStyle name="60% - 강조색6 25" xfId="2329" xr:uid="{00000000-0005-0000-0000-0000D5070000}"/>
    <cellStyle name="60% - 강조색6 26" xfId="2330" xr:uid="{00000000-0005-0000-0000-0000D6070000}"/>
    <cellStyle name="60% - 강조색6 27" xfId="2331" xr:uid="{00000000-0005-0000-0000-0000D7070000}"/>
    <cellStyle name="60% - 강조색6 28" xfId="2332" xr:uid="{00000000-0005-0000-0000-0000D8070000}"/>
    <cellStyle name="60% - 강조색6 29" xfId="2333" xr:uid="{00000000-0005-0000-0000-0000D9070000}"/>
    <cellStyle name="60% - 강조색6 3" xfId="87" xr:uid="{00000000-0005-0000-0000-0000DA070000}"/>
    <cellStyle name="60% - 강조색6 3 2" xfId="2334" xr:uid="{00000000-0005-0000-0000-0000DB070000}"/>
    <cellStyle name="60% - 강조색6 3 2 2" xfId="2335" xr:uid="{00000000-0005-0000-0000-0000DC070000}"/>
    <cellStyle name="60% - 강조색6 30" xfId="2336" xr:uid="{00000000-0005-0000-0000-0000DD070000}"/>
    <cellStyle name="60% - 강조색6 31" xfId="2337" xr:uid="{00000000-0005-0000-0000-0000DE070000}"/>
    <cellStyle name="60% - 강조색6 32" xfId="2338" xr:uid="{00000000-0005-0000-0000-0000DF070000}"/>
    <cellStyle name="60% - 강조색6 33" xfId="2339" xr:uid="{00000000-0005-0000-0000-0000E0070000}"/>
    <cellStyle name="60% - 강조색6 34" xfId="2340" xr:uid="{00000000-0005-0000-0000-0000E1070000}"/>
    <cellStyle name="60% - 강조색6 35" xfId="2341" xr:uid="{00000000-0005-0000-0000-0000E2070000}"/>
    <cellStyle name="60% - 강조색6 36" xfId="2342" xr:uid="{00000000-0005-0000-0000-0000E3070000}"/>
    <cellStyle name="60% - 강조색6 37" xfId="2343" xr:uid="{00000000-0005-0000-0000-0000E4070000}"/>
    <cellStyle name="60% - 강조색6 38" xfId="2344" xr:uid="{00000000-0005-0000-0000-0000E5070000}"/>
    <cellStyle name="60% - 강조색6 39" xfId="2345" xr:uid="{00000000-0005-0000-0000-0000E6070000}"/>
    <cellStyle name="60% - 강조색6 4" xfId="2346" xr:uid="{00000000-0005-0000-0000-0000E7070000}"/>
    <cellStyle name="60% - 강조색6 4 2" xfId="2347" xr:uid="{00000000-0005-0000-0000-0000E8070000}"/>
    <cellStyle name="60% - 강조색6 40" xfId="2348" xr:uid="{00000000-0005-0000-0000-0000E9070000}"/>
    <cellStyle name="60% - 강조색6 41" xfId="2349" xr:uid="{00000000-0005-0000-0000-0000EA070000}"/>
    <cellStyle name="60% - 강조색6 42" xfId="2350" xr:uid="{00000000-0005-0000-0000-0000EB070000}"/>
    <cellStyle name="60% - 강조색6 43" xfId="2351" xr:uid="{00000000-0005-0000-0000-0000EC070000}"/>
    <cellStyle name="60% - 강조색6 44" xfId="2352" xr:uid="{00000000-0005-0000-0000-0000ED070000}"/>
    <cellStyle name="60% - 강조색6 45" xfId="2353" xr:uid="{00000000-0005-0000-0000-0000EE070000}"/>
    <cellStyle name="60% - 강조색6 5" xfId="2354" xr:uid="{00000000-0005-0000-0000-0000EF070000}"/>
    <cellStyle name="60% - 강조색6 6" xfId="2355" xr:uid="{00000000-0005-0000-0000-0000F0070000}"/>
    <cellStyle name="60% - 강조색6 7" xfId="2356" xr:uid="{00000000-0005-0000-0000-0000F1070000}"/>
    <cellStyle name="60% - 강조색6 8" xfId="2357" xr:uid="{00000000-0005-0000-0000-0000F2070000}"/>
    <cellStyle name="60% - 강조색6 9" xfId="2358" xr:uid="{00000000-0005-0000-0000-0000F3070000}"/>
    <cellStyle name="_x0014_7." xfId="2359" xr:uid="{00000000-0005-0000-0000-0000F4070000}"/>
    <cellStyle name="9.6" xfId="2360" xr:uid="{00000000-0005-0000-0000-0000F5070000}"/>
    <cellStyle name="9.6 2" xfId="2361" xr:uid="{00000000-0005-0000-0000-0000F6070000}"/>
    <cellStyle name="A¨­￠￢￠O [0]_INQUIRY ￠?￥i¨u¡AAⓒ￢Aⓒª " xfId="2362" xr:uid="{00000000-0005-0000-0000-0000F7070000}"/>
    <cellStyle name="A¨­￠￢￠O_INQUIRY ￠?￥i¨u¡AAⓒ￢Aⓒª " xfId="2363" xr:uid="{00000000-0005-0000-0000-0000F8070000}"/>
    <cellStyle name="Accent1" xfId="2364" xr:uid="{00000000-0005-0000-0000-0000F9070000}"/>
    <cellStyle name="Accent2" xfId="2365" xr:uid="{00000000-0005-0000-0000-0000FA070000}"/>
    <cellStyle name="Accent3" xfId="2366" xr:uid="{00000000-0005-0000-0000-0000FB070000}"/>
    <cellStyle name="Accent4" xfId="2367" xr:uid="{00000000-0005-0000-0000-0000FC070000}"/>
    <cellStyle name="Accent5" xfId="2368" xr:uid="{00000000-0005-0000-0000-0000FD070000}"/>
    <cellStyle name="Accent6" xfId="2369" xr:uid="{00000000-0005-0000-0000-0000FE070000}"/>
    <cellStyle name="AeE­ [0]_ 2ÆAAþº° " xfId="2370" xr:uid="{00000000-0005-0000-0000-0000FF070000}"/>
    <cellStyle name="ÅëÈ­ [0]_»óºÎ¼ö·®Áý°è " xfId="2371" xr:uid="{00000000-0005-0000-0000-000000080000}"/>
    <cellStyle name="AeE­ [0]_A¾CO½A¼³ " xfId="2372" xr:uid="{00000000-0005-0000-0000-000001080000}"/>
    <cellStyle name="ÅëÈ­ [0]_Sheet1" xfId="2373" xr:uid="{00000000-0005-0000-0000-000002080000}"/>
    <cellStyle name="AeE­_ 2ÆAAþº° " xfId="2374" xr:uid="{00000000-0005-0000-0000-000003080000}"/>
    <cellStyle name="ÅëÈ­_»óºÎ¼ö·®Áý°è " xfId="2375" xr:uid="{00000000-0005-0000-0000-000004080000}"/>
    <cellStyle name="AeE­_A¾CO½A¼³ " xfId="2376" xr:uid="{00000000-0005-0000-0000-000005080000}"/>
    <cellStyle name="ÅëÈ­_Sheet1" xfId="2377" xr:uid="{00000000-0005-0000-0000-000006080000}"/>
    <cellStyle name="AeE¡ⓒ [0]_INQUIRY ￠?￥i¨u¡AAⓒ￢Aⓒª " xfId="2378" xr:uid="{00000000-0005-0000-0000-000007080000}"/>
    <cellStyle name="AeE¡ⓒ_INQUIRY ￠?￥i¨u¡AAⓒ￢Aⓒª " xfId="2379" xr:uid="{00000000-0005-0000-0000-000008080000}"/>
    <cellStyle name="Æu¼ " xfId="2380" xr:uid="{00000000-0005-0000-0000-000009080000}"/>
    <cellStyle name="ALIGNMENT" xfId="88" xr:uid="{00000000-0005-0000-0000-00000A080000}"/>
    <cellStyle name="ALIGNMENT 2" xfId="2381" xr:uid="{00000000-0005-0000-0000-00000B080000}"/>
    <cellStyle name="ALIGNMENT 2 2" xfId="2382" xr:uid="{00000000-0005-0000-0000-00000C080000}"/>
    <cellStyle name="AÞ¸¶ [0]_ 2ÆAAþº° " xfId="2383" xr:uid="{00000000-0005-0000-0000-00000D080000}"/>
    <cellStyle name="ÄÞ¸¶ [0]_»óºÎ¼ö·®Áý°è " xfId="2384" xr:uid="{00000000-0005-0000-0000-00000E080000}"/>
    <cellStyle name="AÞ¸¶ [0]_A¾CO½A¼³ " xfId="2385" xr:uid="{00000000-0005-0000-0000-00000F080000}"/>
    <cellStyle name="ÄÞ¸¶ [0]_Sheet1" xfId="2386" xr:uid="{00000000-0005-0000-0000-000010080000}"/>
    <cellStyle name="AÞ¸¶_ 2ÆAAþº° " xfId="2387" xr:uid="{00000000-0005-0000-0000-000011080000}"/>
    <cellStyle name="ÄÞ¸¶_»óºÎ¼ö·®Áý°è " xfId="2388" xr:uid="{00000000-0005-0000-0000-000012080000}"/>
    <cellStyle name="AÞ¸¶_A¾CO½A¼³ " xfId="2389" xr:uid="{00000000-0005-0000-0000-000013080000}"/>
    <cellStyle name="ÄÞ¸¶_Sheet1" xfId="2390" xr:uid="{00000000-0005-0000-0000-000014080000}"/>
    <cellStyle name="Au¸r " xfId="2391" xr:uid="{00000000-0005-0000-0000-000015080000}"/>
    <cellStyle name="Background" xfId="2392" xr:uid="{00000000-0005-0000-0000-000016080000}"/>
    <cellStyle name="Bad" xfId="2393" xr:uid="{00000000-0005-0000-0000-000017080000}"/>
    <cellStyle name="BoldHdr" xfId="2394" xr:uid="{00000000-0005-0000-0000-000018080000}"/>
    <cellStyle name="b椬ៜ_x000c_Comma_ODCOS " xfId="2395" xr:uid="{00000000-0005-0000-0000-000019080000}"/>
    <cellStyle name="C¡IA¨ª_¡ic¨u¡A¨￢I¨￢¡Æ AN¡Æe " xfId="2396" xr:uid="{00000000-0005-0000-0000-00001A080000}"/>
    <cellStyle name="C￥AØ_ 2ÆAAþº° " xfId="2397" xr:uid="{00000000-0005-0000-0000-00001B080000}"/>
    <cellStyle name="Ç¥ÁØ_»óºÎ¼ö·®Áý°è " xfId="2398" xr:uid="{00000000-0005-0000-0000-00001C080000}"/>
    <cellStyle name="C￥AØ_≫c¾÷ºIº° AN°e " xfId="2399" xr:uid="{00000000-0005-0000-0000-00001D080000}"/>
    <cellStyle name="Ç¥ÁØ_³ëÀÓ´Ü°¡ " xfId="2400" xr:uid="{00000000-0005-0000-0000-00001E080000}"/>
    <cellStyle name="C￥AØ_C°¼A(AoAO) " xfId="2401" xr:uid="{00000000-0005-0000-0000-00001F080000}"/>
    <cellStyle name="Ç¥ÁØ_Ç°¼À(ÁöÀÔ) " xfId="2402" xr:uid="{00000000-0005-0000-0000-000020080000}"/>
    <cellStyle name="C￥AØ_C°¼A(AoAO)  10" xfId="2403" xr:uid="{00000000-0005-0000-0000-000021080000}"/>
    <cellStyle name="Ç¥ÁØ_Ç°¼À(ÁöÀÔ)  10" xfId="2404" xr:uid="{00000000-0005-0000-0000-000022080000}"/>
    <cellStyle name="C￥AØ_C°¼A(AoAO)  10 2" xfId="2405" xr:uid="{00000000-0005-0000-0000-000023080000}"/>
    <cellStyle name="Ç¥ÁØ_Ç°¼À(ÁöÀÔ)  10 2" xfId="2406" xr:uid="{00000000-0005-0000-0000-000024080000}"/>
    <cellStyle name="C￥AØ_C°¼A(AoAO)  11" xfId="2407" xr:uid="{00000000-0005-0000-0000-000025080000}"/>
    <cellStyle name="Ç¥ÁØ_Ç°¼À(ÁöÀÔ)  11" xfId="2408" xr:uid="{00000000-0005-0000-0000-000026080000}"/>
    <cellStyle name="C￥AØ_C°¼A(AoAO)  11 2" xfId="2409" xr:uid="{00000000-0005-0000-0000-000027080000}"/>
    <cellStyle name="Ç¥ÁØ_Ç°¼À(ÁöÀÔ)  11 2" xfId="2410" xr:uid="{00000000-0005-0000-0000-000028080000}"/>
    <cellStyle name="C￥AØ_C°¼A(AoAO)  12" xfId="2411" xr:uid="{00000000-0005-0000-0000-000029080000}"/>
    <cellStyle name="Ç¥ÁØ_Ç°¼À(ÁöÀÔ)  12" xfId="2412" xr:uid="{00000000-0005-0000-0000-00002A080000}"/>
    <cellStyle name="C￥AØ_C°¼A(AoAO)  12 2" xfId="2413" xr:uid="{00000000-0005-0000-0000-00002B080000}"/>
    <cellStyle name="Ç¥ÁØ_Ç°¼À(ÁöÀÔ)  12 2" xfId="2414" xr:uid="{00000000-0005-0000-0000-00002C080000}"/>
    <cellStyle name="C￥AØ_C°¼A(AoAO)  13" xfId="2415" xr:uid="{00000000-0005-0000-0000-00002D080000}"/>
    <cellStyle name="Ç¥ÁØ_Ç°¼À(ÁöÀÔ)  13" xfId="2416" xr:uid="{00000000-0005-0000-0000-00002E080000}"/>
    <cellStyle name="C￥AØ_C°¼A(AoAO)  14" xfId="2417" xr:uid="{00000000-0005-0000-0000-00002F080000}"/>
    <cellStyle name="Ç¥ÁØ_Ç°¼À(ÁöÀÔ)  14" xfId="2418" xr:uid="{00000000-0005-0000-0000-000030080000}"/>
    <cellStyle name="C￥AØ_C°¼A(AoAO)  15" xfId="2419" xr:uid="{00000000-0005-0000-0000-000031080000}"/>
    <cellStyle name="Ç¥ÁØ_Ç°¼À(ÁöÀÔ)  15" xfId="2420" xr:uid="{00000000-0005-0000-0000-000032080000}"/>
    <cellStyle name="C￥AØ_C°¼A(AoAO)  16" xfId="2421" xr:uid="{00000000-0005-0000-0000-000033080000}"/>
    <cellStyle name="Ç¥ÁØ_Ç°¼À(ÁöÀÔ)  16" xfId="2422" xr:uid="{00000000-0005-0000-0000-000034080000}"/>
    <cellStyle name="C￥AØ_C°¼A(AoAO)  17" xfId="2423" xr:uid="{00000000-0005-0000-0000-000035080000}"/>
    <cellStyle name="Ç¥ÁØ_Ç°¼À(ÁöÀÔ)  17" xfId="2424" xr:uid="{00000000-0005-0000-0000-000036080000}"/>
    <cellStyle name="C￥AØ_C°¼A(AoAO)  18" xfId="2425" xr:uid="{00000000-0005-0000-0000-000037080000}"/>
    <cellStyle name="Ç¥ÁØ_Ç°¼À(ÁöÀÔ)  18" xfId="2426" xr:uid="{00000000-0005-0000-0000-000038080000}"/>
    <cellStyle name="C￥AØ_C°¼A(AoAO)  19" xfId="2427" xr:uid="{00000000-0005-0000-0000-000039080000}"/>
    <cellStyle name="Ç¥ÁØ_Ç°¼À(ÁöÀÔ)  19" xfId="2428" xr:uid="{00000000-0005-0000-0000-00003A080000}"/>
    <cellStyle name="C￥AØ_C°¼A(AoAO)  2" xfId="2429" xr:uid="{00000000-0005-0000-0000-00003B080000}"/>
    <cellStyle name="Ç¥ÁØ_Ç°¼À(ÁöÀÔ)  2" xfId="2430" xr:uid="{00000000-0005-0000-0000-00003C080000}"/>
    <cellStyle name="C￥AØ_C°¼A(AoAO)  2 2" xfId="2431" xr:uid="{00000000-0005-0000-0000-00003D080000}"/>
    <cellStyle name="Ç¥ÁØ_Ç°¼À(ÁöÀÔ)  2 2" xfId="2432" xr:uid="{00000000-0005-0000-0000-00003E080000}"/>
    <cellStyle name="C￥AØ_C°¼A(AoAO)  2 3" xfId="2433" xr:uid="{00000000-0005-0000-0000-00003F080000}"/>
    <cellStyle name="Ç¥ÁØ_Ç°¼À(ÁöÀÔ)  2 3" xfId="2434" xr:uid="{00000000-0005-0000-0000-000040080000}"/>
    <cellStyle name="C￥AØ_C°¼A(AoAO)  20" xfId="2435" xr:uid="{00000000-0005-0000-0000-000041080000}"/>
    <cellStyle name="Ç¥ÁØ_Ç°¼À(ÁöÀÔ)  20" xfId="2436" xr:uid="{00000000-0005-0000-0000-000042080000}"/>
    <cellStyle name="C￥AØ_C°¼A(AoAO)  3" xfId="2437" xr:uid="{00000000-0005-0000-0000-000043080000}"/>
    <cellStyle name="Ç¥ÁØ_Ç°¼À(ÁöÀÔ)  3" xfId="2438" xr:uid="{00000000-0005-0000-0000-000044080000}"/>
    <cellStyle name="C￥AØ_C°¼A(AoAO)  3 2" xfId="2439" xr:uid="{00000000-0005-0000-0000-000045080000}"/>
    <cellStyle name="Ç¥ÁØ_Ç°¼À(ÁöÀÔ)  3 2" xfId="2440" xr:uid="{00000000-0005-0000-0000-000046080000}"/>
    <cellStyle name="C￥AØ_C°¼A(AoAO)  3 3" xfId="2441" xr:uid="{00000000-0005-0000-0000-000047080000}"/>
    <cellStyle name="Ç¥ÁØ_Ç°¼À(ÁöÀÔ)  3 3" xfId="2442" xr:uid="{00000000-0005-0000-0000-000048080000}"/>
    <cellStyle name="C￥AØ_C°¼A(AoAO)  4" xfId="2443" xr:uid="{00000000-0005-0000-0000-000049080000}"/>
    <cellStyle name="Ç¥ÁØ_Ç°¼À(ÁöÀÔ)  4" xfId="2444" xr:uid="{00000000-0005-0000-0000-00004A080000}"/>
    <cellStyle name="C￥AØ_C°¼A(AoAO)  4 2" xfId="2445" xr:uid="{00000000-0005-0000-0000-00004B080000}"/>
    <cellStyle name="Ç¥ÁØ_Ç°¼À(ÁöÀÔ)  4 2" xfId="2446" xr:uid="{00000000-0005-0000-0000-00004C080000}"/>
    <cellStyle name="C￥AØ_C°¼A(AoAO)  4 3" xfId="2447" xr:uid="{00000000-0005-0000-0000-00004D080000}"/>
    <cellStyle name="Ç¥ÁØ_Ç°¼À(ÁöÀÔ)  4 3" xfId="2448" xr:uid="{00000000-0005-0000-0000-00004E080000}"/>
    <cellStyle name="C￥AØ_C°¼A(AoAO)  5" xfId="2449" xr:uid="{00000000-0005-0000-0000-00004F080000}"/>
    <cellStyle name="Ç¥ÁØ_Ç°¼À(ÁöÀÔ)  5" xfId="2450" xr:uid="{00000000-0005-0000-0000-000050080000}"/>
    <cellStyle name="C￥AØ_C°¼A(AoAO)  5 2" xfId="2451" xr:uid="{00000000-0005-0000-0000-000051080000}"/>
    <cellStyle name="Ç¥ÁØ_Ç°¼À(ÁöÀÔ)  5 2" xfId="2452" xr:uid="{00000000-0005-0000-0000-000052080000}"/>
    <cellStyle name="C￥AØ_C°¼A(AoAO)  5 3" xfId="2453" xr:uid="{00000000-0005-0000-0000-000053080000}"/>
    <cellStyle name="Ç¥ÁØ_Ç°¼À(ÁöÀÔ)  5 3" xfId="2454" xr:uid="{00000000-0005-0000-0000-000054080000}"/>
    <cellStyle name="C￥AØ_C°¼A(AoAO)  6" xfId="2455" xr:uid="{00000000-0005-0000-0000-000055080000}"/>
    <cellStyle name="Ç¥ÁØ_Ç°¼À(ÁöÀÔ)  6" xfId="2456" xr:uid="{00000000-0005-0000-0000-000056080000}"/>
    <cellStyle name="C￥AØ_C°¼A(AoAO)  6 2" xfId="2457" xr:uid="{00000000-0005-0000-0000-000057080000}"/>
    <cellStyle name="Ç¥ÁØ_Ç°¼À(ÁöÀÔ)  6 2" xfId="2458" xr:uid="{00000000-0005-0000-0000-000058080000}"/>
    <cellStyle name="C￥AØ_C°¼A(AoAO)  6 3" xfId="2459" xr:uid="{00000000-0005-0000-0000-000059080000}"/>
    <cellStyle name="Ç¥ÁØ_Ç°¼À(ÁöÀÔ)  6 3" xfId="2460" xr:uid="{00000000-0005-0000-0000-00005A080000}"/>
    <cellStyle name="C￥AØ_C°¼A(AoAO)  7" xfId="2461" xr:uid="{00000000-0005-0000-0000-00005B080000}"/>
    <cellStyle name="Ç¥ÁØ_Ç°¼À(ÁöÀÔ)  7" xfId="2462" xr:uid="{00000000-0005-0000-0000-00005C080000}"/>
    <cellStyle name="C￥AØ_C°¼A(AoAO)  7 2" xfId="2463" xr:uid="{00000000-0005-0000-0000-00005D080000}"/>
    <cellStyle name="Ç¥ÁØ_Ç°¼À(ÁöÀÔ)  7 2" xfId="2464" xr:uid="{00000000-0005-0000-0000-00005E080000}"/>
    <cellStyle name="C￥AØ_C°¼A(AoAO)  7 3" xfId="2465" xr:uid="{00000000-0005-0000-0000-00005F080000}"/>
    <cellStyle name="Ç¥ÁØ_Ç°¼À(ÁöÀÔ)  7 3" xfId="2466" xr:uid="{00000000-0005-0000-0000-000060080000}"/>
    <cellStyle name="C￥AØ_C°¼A(AoAO)  8" xfId="2467" xr:uid="{00000000-0005-0000-0000-000061080000}"/>
    <cellStyle name="Ç¥ÁØ_Ç°¼À(ÁöÀÔ)  8" xfId="2468" xr:uid="{00000000-0005-0000-0000-000062080000}"/>
    <cellStyle name="C￥AØ_C°¼A(AoAO)  8 2" xfId="2469" xr:uid="{00000000-0005-0000-0000-000063080000}"/>
    <cellStyle name="Ç¥ÁØ_Ç°¼À(ÁöÀÔ)  8 2" xfId="2470" xr:uid="{00000000-0005-0000-0000-000064080000}"/>
    <cellStyle name="C￥AØ_C°¼A(AoAO)  8 3" xfId="2471" xr:uid="{00000000-0005-0000-0000-000065080000}"/>
    <cellStyle name="Ç¥ÁØ_Ç°¼À(ÁöÀÔ)  8 3" xfId="2472" xr:uid="{00000000-0005-0000-0000-000066080000}"/>
    <cellStyle name="C￥AØ_C°¼A(AoAO)  8 4" xfId="2473" xr:uid="{00000000-0005-0000-0000-000067080000}"/>
    <cellStyle name="Ç¥ÁØ_Ç°¼À(ÁöÀÔ)  8 4" xfId="2474" xr:uid="{00000000-0005-0000-0000-000068080000}"/>
    <cellStyle name="C￥AØ_C°¼A(AoAO)  9" xfId="2475" xr:uid="{00000000-0005-0000-0000-000069080000}"/>
    <cellStyle name="Ç¥ÁØ_Ç°¼À(ÁöÀÔ)  9" xfId="2476" xr:uid="{00000000-0005-0000-0000-00006A080000}"/>
    <cellStyle name="C￥AØ_C°¼A(AoAO)  9 2" xfId="2477" xr:uid="{00000000-0005-0000-0000-00006B080000}"/>
    <cellStyle name="Ç¥ÁØ_Ç°¼À(ÁöÀÔ)  9 2" xfId="2478" xr:uid="{00000000-0005-0000-0000-00006C080000}"/>
    <cellStyle name="C￥AØ_C°¼A(AoAO)  9 3" xfId="2479" xr:uid="{00000000-0005-0000-0000-00006D080000}"/>
    <cellStyle name="Ç¥ÁØ_Ç°¼À(ÁöÀÔ)  9 3" xfId="2480" xr:uid="{00000000-0005-0000-0000-00006E080000}"/>
    <cellStyle name="C￥AØ_C°¼A(AoAO)  9 4" xfId="2481" xr:uid="{00000000-0005-0000-0000-00006F080000}"/>
    <cellStyle name="Ç¥ÁØ_Ç°¼À(ÁöÀÔ)  9 4" xfId="2482" xr:uid="{00000000-0005-0000-0000-000070080000}"/>
    <cellStyle name="C￥AØ_PERSONAL" xfId="89" xr:uid="{00000000-0005-0000-0000-000071080000}"/>
    <cellStyle name="Calc Currency (0)" xfId="2483" xr:uid="{00000000-0005-0000-0000-000072080000}"/>
    <cellStyle name="Calculation" xfId="2484" xr:uid="{00000000-0005-0000-0000-000073080000}"/>
    <cellStyle name="category" xfId="90" xr:uid="{00000000-0005-0000-0000-000074080000}"/>
    <cellStyle name="category 2" xfId="91" xr:uid="{00000000-0005-0000-0000-000075080000}"/>
    <cellStyle name="category 2 2" xfId="92" xr:uid="{00000000-0005-0000-0000-000076080000}"/>
    <cellStyle name="category 2 3" xfId="93" xr:uid="{00000000-0005-0000-0000-000077080000}"/>
    <cellStyle name="Check Cell" xfId="2485" xr:uid="{00000000-0005-0000-0000-000078080000}"/>
    <cellStyle name="ColHdr" xfId="2486" xr:uid="{00000000-0005-0000-0000-000079080000}"/>
    <cellStyle name="Column Headings" xfId="2487" xr:uid="{00000000-0005-0000-0000-00007A080000}"/>
    <cellStyle name="Comma" xfId="2488" xr:uid="{00000000-0005-0000-0000-00007B080000}"/>
    <cellStyle name="Comma [0]" xfId="2489" xr:uid="{00000000-0005-0000-0000-00007C080000}"/>
    <cellStyle name="Comma [0] 2" xfId="94" xr:uid="{00000000-0005-0000-0000-00007D080000}"/>
    <cellStyle name="Comma [0] 2 2" xfId="95" xr:uid="{00000000-0005-0000-0000-00007E080000}"/>
    <cellStyle name="Comma [0] 2 3" xfId="96" xr:uid="{00000000-0005-0000-0000-00007F080000}"/>
    <cellStyle name="Comma [0] 2 4" xfId="97" xr:uid="{00000000-0005-0000-0000-000080080000}"/>
    <cellStyle name="Comma [0] 3" xfId="2490" xr:uid="{00000000-0005-0000-0000-000081080000}"/>
    <cellStyle name="Comma [0]_ SG&amp;A Bridge " xfId="98" xr:uid="{00000000-0005-0000-0000-000082080000}"/>
    <cellStyle name="Comma 10" xfId="2491" xr:uid="{00000000-0005-0000-0000-000083080000}"/>
    <cellStyle name="Comma 10 2" xfId="2492" xr:uid="{00000000-0005-0000-0000-000084080000}"/>
    <cellStyle name="Comma 10 3" xfId="2493" xr:uid="{00000000-0005-0000-0000-000085080000}"/>
    <cellStyle name="Comma 11" xfId="2494" xr:uid="{00000000-0005-0000-0000-000086080000}"/>
    <cellStyle name="Comma 11 2" xfId="2495" xr:uid="{00000000-0005-0000-0000-000087080000}"/>
    <cellStyle name="Comma 11 3" xfId="2496" xr:uid="{00000000-0005-0000-0000-000088080000}"/>
    <cellStyle name="Comma 12" xfId="2497" xr:uid="{00000000-0005-0000-0000-000089080000}"/>
    <cellStyle name="Comma 12 2" xfId="2498" xr:uid="{00000000-0005-0000-0000-00008A080000}"/>
    <cellStyle name="Comma 12 3" xfId="2499" xr:uid="{00000000-0005-0000-0000-00008B080000}"/>
    <cellStyle name="Comma 13" xfId="2500" xr:uid="{00000000-0005-0000-0000-00008C080000}"/>
    <cellStyle name="Comma 13 2" xfId="2501" xr:uid="{00000000-0005-0000-0000-00008D080000}"/>
    <cellStyle name="Comma 14" xfId="2502" xr:uid="{00000000-0005-0000-0000-00008E080000}"/>
    <cellStyle name="Comma 14 2" xfId="2503" xr:uid="{00000000-0005-0000-0000-00008F080000}"/>
    <cellStyle name="Comma 15" xfId="2504" xr:uid="{00000000-0005-0000-0000-000090080000}"/>
    <cellStyle name="Comma 15 2" xfId="2505" xr:uid="{00000000-0005-0000-0000-000091080000}"/>
    <cellStyle name="Comma 16" xfId="2506" xr:uid="{00000000-0005-0000-0000-000092080000}"/>
    <cellStyle name="Comma 16 2" xfId="2507" xr:uid="{00000000-0005-0000-0000-000093080000}"/>
    <cellStyle name="Comma 17" xfId="2508" xr:uid="{00000000-0005-0000-0000-000094080000}"/>
    <cellStyle name="Comma 17 2" xfId="2509" xr:uid="{00000000-0005-0000-0000-000095080000}"/>
    <cellStyle name="Comma 18" xfId="2510" xr:uid="{00000000-0005-0000-0000-000096080000}"/>
    <cellStyle name="Comma 18 2" xfId="2511" xr:uid="{00000000-0005-0000-0000-000097080000}"/>
    <cellStyle name="Comma 19" xfId="2512" xr:uid="{00000000-0005-0000-0000-000098080000}"/>
    <cellStyle name="Comma 2" xfId="2513" xr:uid="{00000000-0005-0000-0000-000099080000}"/>
    <cellStyle name="Comma 2 2" xfId="2514" xr:uid="{00000000-0005-0000-0000-00009A080000}"/>
    <cellStyle name="Comma 2 3" xfId="2515" xr:uid="{00000000-0005-0000-0000-00009B080000}"/>
    <cellStyle name="Comma 20" xfId="2516" xr:uid="{00000000-0005-0000-0000-00009C080000}"/>
    <cellStyle name="Comma 21" xfId="2517" xr:uid="{00000000-0005-0000-0000-00009D080000}"/>
    <cellStyle name="Comma 3" xfId="2518" xr:uid="{00000000-0005-0000-0000-00009E080000}"/>
    <cellStyle name="Comma 3 2" xfId="2519" xr:uid="{00000000-0005-0000-0000-00009F080000}"/>
    <cellStyle name="Comma 3 3" xfId="2520" xr:uid="{00000000-0005-0000-0000-0000A0080000}"/>
    <cellStyle name="Comma 4" xfId="2521" xr:uid="{00000000-0005-0000-0000-0000A1080000}"/>
    <cellStyle name="Comma 4 2" xfId="2522" xr:uid="{00000000-0005-0000-0000-0000A2080000}"/>
    <cellStyle name="Comma 4 3" xfId="2523" xr:uid="{00000000-0005-0000-0000-0000A3080000}"/>
    <cellStyle name="Comma 5" xfId="2524" xr:uid="{00000000-0005-0000-0000-0000A4080000}"/>
    <cellStyle name="Comma 5 2" xfId="2525" xr:uid="{00000000-0005-0000-0000-0000A5080000}"/>
    <cellStyle name="Comma 5 3" xfId="2526" xr:uid="{00000000-0005-0000-0000-0000A6080000}"/>
    <cellStyle name="Comma 6" xfId="2527" xr:uid="{00000000-0005-0000-0000-0000A7080000}"/>
    <cellStyle name="Comma 6 2" xfId="2528" xr:uid="{00000000-0005-0000-0000-0000A8080000}"/>
    <cellStyle name="Comma 6 3" xfId="2529" xr:uid="{00000000-0005-0000-0000-0000A9080000}"/>
    <cellStyle name="Comma 7" xfId="2530" xr:uid="{00000000-0005-0000-0000-0000AA080000}"/>
    <cellStyle name="Comma 7 2" xfId="2531" xr:uid="{00000000-0005-0000-0000-0000AB080000}"/>
    <cellStyle name="Comma 7 3" xfId="2532" xr:uid="{00000000-0005-0000-0000-0000AC080000}"/>
    <cellStyle name="Comma 8" xfId="2533" xr:uid="{00000000-0005-0000-0000-0000AD080000}"/>
    <cellStyle name="Comma 8 2" xfId="2534" xr:uid="{00000000-0005-0000-0000-0000AE080000}"/>
    <cellStyle name="Comma 8 3" xfId="2535" xr:uid="{00000000-0005-0000-0000-0000AF080000}"/>
    <cellStyle name="Comma 9" xfId="2536" xr:uid="{00000000-0005-0000-0000-0000B0080000}"/>
    <cellStyle name="Comma 9 2" xfId="2537" xr:uid="{00000000-0005-0000-0000-0000B1080000}"/>
    <cellStyle name="Comma 9 3" xfId="2538" xr:uid="{00000000-0005-0000-0000-0000B2080000}"/>
    <cellStyle name="comma zerodec" xfId="2539" xr:uid="{00000000-0005-0000-0000-0000B3080000}"/>
    <cellStyle name="Comma_ SG&amp;A Bridge " xfId="99" xr:uid="{00000000-0005-0000-0000-0000B4080000}"/>
    <cellStyle name="Comma0" xfId="100" xr:uid="{00000000-0005-0000-0000-0000B5080000}"/>
    <cellStyle name="Comma0 10" xfId="2540" xr:uid="{00000000-0005-0000-0000-0000B6080000}"/>
    <cellStyle name="Comma0 11" xfId="2541" xr:uid="{00000000-0005-0000-0000-0000B7080000}"/>
    <cellStyle name="Comma0 2" xfId="101" xr:uid="{00000000-0005-0000-0000-0000B8080000}"/>
    <cellStyle name="Comma0 2 2" xfId="102" xr:uid="{00000000-0005-0000-0000-0000B9080000}"/>
    <cellStyle name="Comma0 2 3" xfId="103" xr:uid="{00000000-0005-0000-0000-0000BA080000}"/>
    <cellStyle name="Comma0 2 4" xfId="104" xr:uid="{00000000-0005-0000-0000-0000BB080000}"/>
    <cellStyle name="Comma0 3" xfId="105" xr:uid="{00000000-0005-0000-0000-0000BC080000}"/>
    <cellStyle name="Comma0 4" xfId="2542" xr:uid="{00000000-0005-0000-0000-0000BD080000}"/>
    <cellStyle name="Comma0 5" xfId="2543" xr:uid="{00000000-0005-0000-0000-0000BE080000}"/>
    <cellStyle name="Comma0 6" xfId="2544" xr:uid="{00000000-0005-0000-0000-0000BF080000}"/>
    <cellStyle name="Comma0 7" xfId="2545" xr:uid="{00000000-0005-0000-0000-0000C0080000}"/>
    <cellStyle name="Comma0 8" xfId="2546" xr:uid="{00000000-0005-0000-0000-0000C1080000}"/>
    <cellStyle name="Comma0 9" xfId="2547" xr:uid="{00000000-0005-0000-0000-0000C2080000}"/>
    <cellStyle name="Company Info" xfId="2548" xr:uid="{00000000-0005-0000-0000-0000C3080000}"/>
    <cellStyle name="Contents Heading 1" xfId="2549" xr:uid="{00000000-0005-0000-0000-0000C4080000}"/>
    <cellStyle name="Contents Heading 2" xfId="2550" xr:uid="{00000000-0005-0000-0000-0000C5080000}"/>
    <cellStyle name="Contents Heading 3" xfId="2551" xr:uid="{00000000-0005-0000-0000-0000C6080000}"/>
    <cellStyle name="Copied" xfId="2552" xr:uid="{00000000-0005-0000-0000-0000C7080000}"/>
    <cellStyle name="Copied 2" xfId="2553" xr:uid="{00000000-0005-0000-0000-0000C8080000}"/>
    <cellStyle name="Copied 2 2" xfId="2554" xr:uid="{00000000-0005-0000-0000-0000C9080000}"/>
    <cellStyle name="CoverHeadline1" xfId="2555" xr:uid="{00000000-0005-0000-0000-0000CA080000}"/>
    <cellStyle name="Curr" xfId="2556" xr:uid="{00000000-0005-0000-0000-0000CB080000}"/>
    <cellStyle name="Currency" xfId="2557" xr:uid="{00000000-0005-0000-0000-0000CC080000}"/>
    <cellStyle name="Currency [0]" xfId="2558" xr:uid="{00000000-0005-0000-0000-0000CD080000}"/>
    <cellStyle name="Currency [0] 2" xfId="2559" xr:uid="{00000000-0005-0000-0000-0000CE080000}"/>
    <cellStyle name="Currency [0] 2 2" xfId="2560" xr:uid="{00000000-0005-0000-0000-0000CF080000}"/>
    <cellStyle name="Currency [0] 3" xfId="2561" xr:uid="{00000000-0005-0000-0000-0000D0080000}"/>
    <cellStyle name="Currency [0]_ SG&amp;A Bridge " xfId="106" xr:uid="{00000000-0005-0000-0000-0000D1080000}"/>
    <cellStyle name="Currency 10" xfId="2562" xr:uid="{00000000-0005-0000-0000-0000D2080000}"/>
    <cellStyle name="Currency 10 2" xfId="2563" xr:uid="{00000000-0005-0000-0000-0000D3080000}"/>
    <cellStyle name="Currency 10 3" xfId="2564" xr:uid="{00000000-0005-0000-0000-0000D4080000}"/>
    <cellStyle name="Currency 11" xfId="2565" xr:uid="{00000000-0005-0000-0000-0000D5080000}"/>
    <cellStyle name="Currency 11 2" xfId="2566" xr:uid="{00000000-0005-0000-0000-0000D6080000}"/>
    <cellStyle name="Currency 11 3" xfId="2567" xr:uid="{00000000-0005-0000-0000-0000D7080000}"/>
    <cellStyle name="Currency 12" xfId="2568" xr:uid="{00000000-0005-0000-0000-0000D8080000}"/>
    <cellStyle name="Currency 12 2" xfId="2569" xr:uid="{00000000-0005-0000-0000-0000D9080000}"/>
    <cellStyle name="Currency 12 3" xfId="2570" xr:uid="{00000000-0005-0000-0000-0000DA080000}"/>
    <cellStyle name="Currency 13" xfId="2571" xr:uid="{00000000-0005-0000-0000-0000DB080000}"/>
    <cellStyle name="Currency 13 2" xfId="2572" xr:uid="{00000000-0005-0000-0000-0000DC080000}"/>
    <cellStyle name="Currency 14" xfId="2573" xr:uid="{00000000-0005-0000-0000-0000DD080000}"/>
    <cellStyle name="Currency 14 2" xfId="2574" xr:uid="{00000000-0005-0000-0000-0000DE080000}"/>
    <cellStyle name="Currency 15" xfId="2575" xr:uid="{00000000-0005-0000-0000-0000DF080000}"/>
    <cellStyle name="Currency 15 2" xfId="2576" xr:uid="{00000000-0005-0000-0000-0000E0080000}"/>
    <cellStyle name="Currency 16" xfId="2577" xr:uid="{00000000-0005-0000-0000-0000E1080000}"/>
    <cellStyle name="Currency 16 2" xfId="2578" xr:uid="{00000000-0005-0000-0000-0000E2080000}"/>
    <cellStyle name="Currency 17" xfId="2579" xr:uid="{00000000-0005-0000-0000-0000E3080000}"/>
    <cellStyle name="Currency 17 2" xfId="2580" xr:uid="{00000000-0005-0000-0000-0000E4080000}"/>
    <cellStyle name="Currency 18" xfId="2581" xr:uid="{00000000-0005-0000-0000-0000E5080000}"/>
    <cellStyle name="Currency 18 2" xfId="2582" xr:uid="{00000000-0005-0000-0000-0000E6080000}"/>
    <cellStyle name="Currency 19" xfId="2583" xr:uid="{00000000-0005-0000-0000-0000E7080000}"/>
    <cellStyle name="Currency 2" xfId="2584" xr:uid="{00000000-0005-0000-0000-0000E8080000}"/>
    <cellStyle name="Currency 2 2" xfId="2585" xr:uid="{00000000-0005-0000-0000-0000E9080000}"/>
    <cellStyle name="Currency 2 3" xfId="2586" xr:uid="{00000000-0005-0000-0000-0000EA080000}"/>
    <cellStyle name="Currency 20" xfId="2587" xr:uid="{00000000-0005-0000-0000-0000EB080000}"/>
    <cellStyle name="Currency 21" xfId="2588" xr:uid="{00000000-0005-0000-0000-0000EC080000}"/>
    <cellStyle name="Currency 3" xfId="2589" xr:uid="{00000000-0005-0000-0000-0000ED080000}"/>
    <cellStyle name="Currency 3 2" xfId="2590" xr:uid="{00000000-0005-0000-0000-0000EE080000}"/>
    <cellStyle name="Currency 3 3" xfId="2591" xr:uid="{00000000-0005-0000-0000-0000EF080000}"/>
    <cellStyle name="Currency 4" xfId="2592" xr:uid="{00000000-0005-0000-0000-0000F0080000}"/>
    <cellStyle name="Currency 4 2" xfId="2593" xr:uid="{00000000-0005-0000-0000-0000F1080000}"/>
    <cellStyle name="Currency 4 3" xfId="2594" xr:uid="{00000000-0005-0000-0000-0000F2080000}"/>
    <cellStyle name="Currency 5" xfId="2595" xr:uid="{00000000-0005-0000-0000-0000F3080000}"/>
    <cellStyle name="Currency 5 2" xfId="2596" xr:uid="{00000000-0005-0000-0000-0000F4080000}"/>
    <cellStyle name="Currency 5 3" xfId="2597" xr:uid="{00000000-0005-0000-0000-0000F5080000}"/>
    <cellStyle name="Currency 6" xfId="2598" xr:uid="{00000000-0005-0000-0000-0000F6080000}"/>
    <cellStyle name="Currency 6 2" xfId="2599" xr:uid="{00000000-0005-0000-0000-0000F7080000}"/>
    <cellStyle name="Currency 6 3" xfId="2600" xr:uid="{00000000-0005-0000-0000-0000F8080000}"/>
    <cellStyle name="Currency 7" xfId="2601" xr:uid="{00000000-0005-0000-0000-0000F9080000}"/>
    <cellStyle name="Currency 7 2" xfId="2602" xr:uid="{00000000-0005-0000-0000-0000FA080000}"/>
    <cellStyle name="Currency 7 3" xfId="2603" xr:uid="{00000000-0005-0000-0000-0000FB080000}"/>
    <cellStyle name="Currency 8" xfId="2604" xr:uid="{00000000-0005-0000-0000-0000FC080000}"/>
    <cellStyle name="Currency 8 2" xfId="2605" xr:uid="{00000000-0005-0000-0000-0000FD080000}"/>
    <cellStyle name="Currency 8 3" xfId="2606" xr:uid="{00000000-0005-0000-0000-0000FE080000}"/>
    <cellStyle name="Currency 9" xfId="2607" xr:uid="{00000000-0005-0000-0000-0000FF080000}"/>
    <cellStyle name="Currency 9 2" xfId="2608" xr:uid="{00000000-0005-0000-0000-000000090000}"/>
    <cellStyle name="Currency 9 3" xfId="2609" xr:uid="{00000000-0005-0000-0000-000001090000}"/>
    <cellStyle name="Currency_ SG&amp;A Bridge " xfId="107" xr:uid="{00000000-0005-0000-0000-000002090000}"/>
    <cellStyle name="Currency0" xfId="108" xr:uid="{00000000-0005-0000-0000-000003090000}"/>
    <cellStyle name="Currency0 10" xfId="2610" xr:uid="{00000000-0005-0000-0000-000004090000}"/>
    <cellStyle name="Currency0 11" xfId="2611" xr:uid="{00000000-0005-0000-0000-000005090000}"/>
    <cellStyle name="Currency0 2" xfId="109" xr:uid="{00000000-0005-0000-0000-000006090000}"/>
    <cellStyle name="Currency0 3" xfId="110" xr:uid="{00000000-0005-0000-0000-000007090000}"/>
    <cellStyle name="Currency0 3 2" xfId="111" xr:uid="{00000000-0005-0000-0000-000008090000}"/>
    <cellStyle name="Currency0 3 3" xfId="112" xr:uid="{00000000-0005-0000-0000-000009090000}"/>
    <cellStyle name="Currency0 3 4" xfId="113" xr:uid="{00000000-0005-0000-0000-00000A090000}"/>
    <cellStyle name="Currency0 4" xfId="114" xr:uid="{00000000-0005-0000-0000-00000B090000}"/>
    <cellStyle name="Currency0 5" xfId="2612" xr:uid="{00000000-0005-0000-0000-00000C090000}"/>
    <cellStyle name="Currency0 6" xfId="2613" xr:uid="{00000000-0005-0000-0000-00000D090000}"/>
    <cellStyle name="Currency0 7" xfId="2614" xr:uid="{00000000-0005-0000-0000-00000E090000}"/>
    <cellStyle name="Currency0 8" xfId="2615" xr:uid="{00000000-0005-0000-0000-00000F090000}"/>
    <cellStyle name="Currency0 9" xfId="2616" xr:uid="{00000000-0005-0000-0000-000010090000}"/>
    <cellStyle name="Currency1" xfId="2617" xr:uid="{00000000-0005-0000-0000-000011090000}"/>
    <cellStyle name="Currency1 2" xfId="2618" xr:uid="{00000000-0005-0000-0000-000012090000}"/>
    <cellStyle name="Data" xfId="2619" xr:uid="{00000000-0005-0000-0000-000013090000}"/>
    <cellStyle name="Date" xfId="115" xr:uid="{00000000-0005-0000-0000-000014090000}"/>
    <cellStyle name="Date 10" xfId="2620" xr:uid="{00000000-0005-0000-0000-000015090000}"/>
    <cellStyle name="Date 11" xfId="2621" xr:uid="{00000000-0005-0000-0000-000016090000}"/>
    <cellStyle name="Date 2" xfId="116" xr:uid="{00000000-0005-0000-0000-000017090000}"/>
    <cellStyle name="Date 2 2" xfId="117" xr:uid="{00000000-0005-0000-0000-000018090000}"/>
    <cellStyle name="Date 2 3" xfId="118" xr:uid="{00000000-0005-0000-0000-000019090000}"/>
    <cellStyle name="Date 2 4" xfId="119" xr:uid="{00000000-0005-0000-0000-00001A090000}"/>
    <cellStyle name="Date 2 5" xfId="2622" xr:uid="{00000000-0005-0000-0000-00001B090000}"/>
    <cellStyle name="Date 3" xfId="120" xr:uid="{00000000-0005-0000-0000-00001C090000}"/>
    <cellStyle name="Date 4" xfId="2623" xr:uid="{00000000-0005-0000-0000-00001D090000}"/>
    <cellStyle name="Date 4 2" xfId="2624" xr:uid="{00000000-0005-0000-0000-00001E090000}"/>
    <cellStyle name="Date 5" xfId="2625" xr:uid="{00000000-0005-0000-0000-00001F090000}"/>
    <cellStyle name="Date 6" xfId="2626" xr:uid="{00000000-0005-0000-0000-000020090000}"/>
    <cellStyle name="Date 7" xfId="2627" xr:uid="{00000000-0005-0000-0000-000021090000}"/>
    <cellStyle name="Date 8" xfId="2628" xr:uid="{00000000-0005-0000-0000-000022090000}"/>
    <cellStyle name="Date 9" xfId="2629" xr:uid="{00000000-0005-0000-0000-000023090000}"/>
    <cellStyle name="Display" xfId="2630" xr:uid="{00000000-0005-0000-0000-000024090000}"/>
    <cellStyle name="Display Price" xfId="2631" xr:uid="{00000000-0005-0000-0000-000025090000}"/>
    <cellStyle name="Dollar (zero dec)" xfId="2632" xr:uid="{00000000-0005-0000-0000-000026090000}"/>
    <cellStyle name="Entered" xfId="2633" xr:uid="{00000000-0005-0000-0000-000027090000}"/>
    <cellStyle name="Entered 2" xfId="2634" xr:uid="{00000000-0005-0000-0000-000028090000}"/>
    <cellStyle name="Entered 2 2" xfId="2635" xr:uid="{00000000-0005-0000-0000-000029090000}"/>
    <cellStyle name="Explanatory Text" xfId="2636" xr:uid="{00000000-0005-0000-0000-00002A090000}"/>
    <cellStyle name="FinePrint" xfId="2637" xr:uid="{00000000-0005-0000-0000-00002B090000}"/>
    <cellStyle name="Fixed" xfId="121" xr:uid="{00000000-0005-0000-0000-00002C090000}"/>
    <cellStyle name="Fixed 10" xfId="2638" xr:uid="{00000000-0005-0000-0000-00002D090000}"/>
    <cellStyle name="Fixed 11" xfId="2639" xr:uid="{00000000-0005-0000-0000-00002E090000}"/>
    <cellStyle name="Fixed 2" xfId="122" xr:uid="{00000000-0005-0000-0000-00002F090000}"/>
    <cellStyle name="Fixed 2 2" xfId="123" xr:uid="{00000000-0005-0000-0000-000030090000}"/>
    <cellStyle name="Fixed 2 3" xfId="124" xr:uid="{00000000-0005-0000-0000-000031090000}"/>
    <cellStyle name="Fixed 2 4" xfId="125" xr:uid="{00000000-0005-0000-0000-000032090000}"/>
    <cellStyle name="Fixed 2 5" xfId="2640" xr:uid="{00000000-0005-0000-0000-000033090000}"/>
    <cellStyle name="Fixed 3" xfId="126" xr:uid="{00000000-0005-0000-0000-000034090000}"/>
    <cellStyle name="Fixed 4" xfId="2641" xr:uid="{00000000-0005-0000-0000-000035090000}"/>
    <cellStyle name="Fixed 4 2" xfId="2642" xr:uid="{00000000-0005-0000-0000-000036090000}"/>
    <cellStyle name="Fixed 5" xfId="2643" xr:uid="{00000000-0005-0000-0000-000037090000}"/>
    <cellStyle name="Fixed 6" xfId="2644" xr:uid="{00000000-0005-0000-0000-000038090000}"/>
    <cellStyle name="Fixed 7" xfId="2645" xr:uid="{00000000-0005-0000-0000-000039090000}"/>
    <cellStyle name="Fixed 8" xfId="2646" xr:uid="{00000000-0005-0000-0000-00003A090000}"/>
    <cellStyle name="Fixed 9" xfId="2647" xr:uid="{00000000-0005-0000-0000-00003B090000}"/>
    <cellStyle name="Followed Hyperlink" xfId="2648" xr:uid="{00000000-0005-0000-0000-00003C090000}"/>
    <cellStyle name="Good" xfId="2649" xr:uid="{00000000-0005-0000-0000-00003D090000}"/>
    <cellStyle name="Grey" xfId="127" xr:uid="{00000000-0005-0000-0000-00003E090000}"/>
    <cellStyle name="Grey 2" xfId="128" xr:uid="{00000000-0005-0000-0000-00003F090000}"/>
    <cellStyle name="Grey 2 2" xfId="129" xr:uid="{00000000-0005-0000-0000-000040090000}"/>
    <cellStyle name="Grey 2 3" xfId="130" xr:uid="{00000000-0005-0000-0000-000041090000}"/>
    <cellStyle name="H1" xfId="2650" xr:uid="{00000000-0005-0000-0000-000042090000}"/>
    <cellStyle name="H2" xfId="2651" xr:uid="{00000000-0005-0000-0000-000043090000}"/>
    <cellStyle name="HEADER" xfId="131" xr:uid="{00000000-0005-0000-0000-000044090000}"/>
    <cellStyle name="HEADER 2" xfId="132" xr:uid="{00000000-0005-0000-0000-000045090000}"/>
    <cellStyle name="HEADER 2 2" xfId="133" xr:uid="{00000000-0005-0000-0000-000046090000}"/>
    <cellStyle name="HEADER 2 3" xfId="134" xr:uid="{00000000-0005-0000-0000-000047090000}"/>
    <cellStyle name="Header1" xfId="135" xr:uid="{00000000-0005-0000-0000-000048090000}"/>
    <cellStyle name="Header1 10" xfId="2652" xr:uid="{00000000-0005-0000-0000-000049090000}"/>
    <cellStyle name="Header1 10 2" xfId="2653" xr:uid="{00000000-0005-0000-0000-00004A090000}"/>
    <cellStyle name="Header1 11" xfId="2654" xr:uid="{00000000-0005-0000-0000-00004B090000}"/>
    <cellStyle name="Header1 11 2" xfId="2655" xr:uid="{00000000-0005-0000-0000-00004C090000}"/>
    <cellStyle name="Header1 12" xfId="2656" xr:uid="{00000000-0005-0000-0000-00004D090000}"/>
    <cellStyle name="Header1 12 2" xfId="2657" xr:uid="{00000000-0005-0000-0000-00004E090000}"/>
    <cellStyle name="Header1 13" xfId="2658" xr:uid="{00000000-0005-0000-0000-00004F090000}"/>
    <cellStyle name="Header1 13 2" xfId="2659" xr:uid="{00000000-0005-0000-0000-000050090000}"/>
    <cellStyle name="Header1 14" xfId="2660" xr:uid="{00000000-0005-0000-0000-000051090000}"/>
    <cellStyle name="Header1 14 2" xfId="2661" xr:uid="{00000000-0005-0000-0000-000052090000}"/>
    <cellStyle name="Header1 15" xfId="2662" xr:uid="{00000000-0005-0000-0000-000053090000}"/>
    <cellStyle name="Header1 15 2" xfId="2663" xr:uid="{00000000-0005-0000-0000-000054090000}"/>
    <cellStyle name="Header1 16" xfId="2664" xr:uid="{00000000-0005-0000-0000-000055090000}"/>
    <cellStyle name="Header1 16 2" xfId="2665" xr:uid="{00000000-0005-0000-0000-000056090000}"/>
    <cellStyle name="Header1 17" xfId="2666" xr:uid="{00000000-0005-0000-0000-000057090000}"/>
    <cellStyle name="Header1 2" xfId="136" xr:uid="{00000000-0005-0000-0000-000058090000}"/>
    <cellStyle name="Header1 2 10" xfId="2667" xr:uid="{00000000-0005-0000-0000-000059090000}"/>
    <cellStyle name="Header1 2 10 2" xfId="2668" xr:uid="{00000000-0005-0000-0000-00005A090000}"/>
    <cellStyle name="Header1 2 11" xfId="2669" xr:uid="{00000000-0005-0000-0000-00005B090000}"/>
    <cellStyle name="Header1 2 11 2" xfId="2670" xr:uid="{00000000-0005-0000-0000-00005C090000}"/>
    <cellStyle name="Header1 2 12" xfId="2671" xr:uid="{00000000-0005-0000-0000-00005D090000}"/>
    <cellStyle name="Header1 2 12 2" xfId="2672" xr:uid="{00000000-0005-0000-0000-00005E090000}"/>
    <cellStyle name="Header1 2 13" xfId="2673" xr:uid="{00000000-0005-0000-0000-00005F090000}"/>
    <cellStyle name="Header1 2 13 2" xfId="2674" xr:uid="{00000000-0005-0000-0000-000060090000}"/>
    <cellStyle name="Header1 2 14" xfId="2675" xr:uid="{00000000-0005-0000-0000-000061090000}"/>
    <cellStyle name="Header1 2 14 2" xfId="2676" xr:uid="{00000000-0005-0000-0000-000062090000}"/>
    <cellStyle name="Header1 2 15" xfId="2677" xr:uid="{00000000-0005-0000-0000-000063090000}"/>
    <cellStyle name="Header1 2 15 2" xfId="2678" xr:uid="{00000000-0005-0000-0000-000064090000}"/>
    <cellStyle name="Header1 2 16" xfId="2679" xr:uid="{00000000-0005-0000-0000-000065090000}"/>
    <cellStyle name="Header1 2 2" xfId="137" xr:uid="{00000000-0005-0000-0000-000066090000}"/>
    <cellStyle name="Header1 2 2 2" xfId="2680" xr:uid="{00000000-0005-0000-0000-000067090000}"/>
    <cellStyle name="Header1 2 3" xfId="138" xr:uid="{00000000-0005-0000-0000-000068090000}"/>
    <cellStyle name="Header1 2 3 2" xfId="2681" xr:uid="{00000000-0005-0000-0000-000069090000}"/>
    <cellStyle name="Header1 2 4" xfId="2682" xr:uid="{00000000-0005-0000-0000-00006A090000}"/>
    <cellStyle name="Header1 2 4 2" xfId="2683" xr:uid="{00000000-0005-0000-0000-00006B090000}"/>
    <cellStyle name="Header1 2 5" xfId="2684" xr:uid="{00000000-0005-0000-0000-00006C090000}"/>
    <cellStyle name="Header1 2 5 2" xfId="2685" xr:uid="{00000000-0005-0000-0000-00006D090000}"/>
    <cellStyle name="Header1 2 6" xfId="2686" xr:uid="{00000000-0005-0000-0000-00006E090000}"/>
    <cellStyle name="Header1 2 6 2" xfId="2687" xr:uid="{00000000-0005-0000-0000-00006F090000}"/>
    <cellStyle name="Header1 2 7" xfId="2688" xr:uid="{00000000-0005-0000-0000-000070090000}"/>
    <cellStyle name="Header1 2 7 2" xfId="2689" xr:uid="{00000000-0005-0000-0000-000071090000}"/>
    <cellStyle name="Header1 2 8" xfId="2690" xr:uid="{00000000-0005-0000-0000-000072090000}"/>
    <cellStyle name="Header1 2 8 2" xfId="2691" xr:uid="{00000000-0005-0000-0000-000073090000}"/>
    <cellStyle name="Header1 2 9" xfId="2692" xr:uid="{00000000-0005-0000-0000-000074090000}"/>
    <cellStyle name="Header1 2 9 2" xfId="2693" xr:uid="{00000000-0005-0000-0000-000075090000}"/>
    <cellStyle name="Header1 3" xfId="2694" xr:uid="{00000000-0005-0000-0000-000076090000}"/>
    <cellStyle name="Header1 3 2" xfId="2695" xr:uid="{00000000-0005-0000-0000-000077090000}"/>
    <cellStyle name="Header1 4" xfId="2696" xr:uid="{00000000-0005-0000-0000-000078090000}"/>
    <cellStyle name="Header1 4 2" xfId="2697" xr:uid="{00000000-0005-0000-0000-000079090000}"/>
    <cellStyle name="Header1 5" xfId="2698" xr:uid="{00000000-0005-0000-0000-00007A090000}"/>
    <cellStyle name="Header1 5 2" xfId="2699" xr:uid="{00000000-0005-0000-0000-00007B090000}"/>
    <cellStyle name="Header1 6" xfId="2700" xr:uid="{00000000-0005-0000-0000-00007C090000}"/>
    <cellStyle name="Header1 6 2" xfId="2701" xr:uid="{00000000-0005-0000-0000-00007D090000}"/>
    <cellStyle name="Header1 7" xfId="2702" xr:uid="{00000000-0005-0000-0000-00007E090000}"/>
    <cellStyle name="Header1 7 2" xfId="2703" xr:uid="{00000000-0005-0000-0000-00007F090000}"/>
    <cellStyle name="Header1 8" xfId="2704" xr:uid="{00000000-0005-0000-0000-000080090000}"/>
    <cellStyle name="Header1 8 2" xfId="2705" xr:uid="{00000000-0005-0000-0000-000081090000}"/>
    <cellStyle name="Header1 9" xfId="2706" xr:uid="{00000000-0005-0000-0000-000082090000}"/>
    <cellStyle name="Header1 9 2" xfId="2707" xr:uid="{00000000-0005-0000-0000-000083090000}"/>
    <cellStyle name="Header2" xfId="139" xr:uid="{00000000-0005-0000-0000-000084090000}"/>
    <cellStyle name="Header2 10" xfId="2708" xr:uid="{00000000-0005-0000-0000-000085090000}"/>
    <cellStyle name="Header2 2" xfId="140" xr:uid="{00000000-0005-0000-0000-000086090000}"/>
    <cellStyle name="Header2 2 2" xfId="141" xr:uid="{00000000-0005-0000-0000-000087090000}"/>
    <cellStyle name="Header2 2 2 10" xfId="2709" xr:uid="{00000000-0005-0000-0000-000088090000}"/>
    <cellStyle name="Header2 2 2 10 2" xfId="2710" xr:uid="{00000000-0005-0000-0000-000089090000}"/>
    <cellStyle name="Header2 2 2 10 3" xfId="2711" xr:uid="{00000000-0005-0000-0000-00008A090000}"/>
    <cellStyle name="Header2 2 2 10 4" xfId="2712" xr:uid="{00000000-0005-0000-0000-00008B090000}"/>
    <cellStyle name="Header2 2 2 11" xfId="2713" xr:uid="{00000000-0005-0000-0000-00008C090000}"/>
    <cellStyle name="Header2 2 2 11 2" xfId="2714" xr:uid="{00000000-0005-0000-0000-00008D090000}"/>
    <cellStyle name="Header2 2 2 11 3" xfId="2715" xr:uid="{00000000-0005-0000-0000-00008E090000}"/>
    <cellStyle name="Header2 2 2 11 4" xfId="2716" xr:uid="{00000000-0005-0000-0000-00008F090000}"/>
    <cellStyle name="Header2 2 2 12" xfId="2717" xr:uid="{00000000-0005-0000-0000-000090090000}"/>
    <cellStyle name="Header2 2 2 12 2" xfId="2718" xr:uid="{00000000-0005-0000-0000-000091090000}"/>
    <cellStyle name="Header2 2 2 12 3" xfId="2719" xr:uid="{00000000-0005-0000-0000-000092090000}"/>
    <cellStyle name="Header2 2 2 12 4" xfId="2720" xr:uid="{00000000-0005-0000-0000-000093090000}"/>
    <cellStyle name="Header2 2 2 13" xfId="2721" xr:uid="{00000000-0005-0000-0000-000094090000}"/>
    <cellStyle name="Header2 2 2 13 2" xfId="2722" xr:uid="{00000000-0005-0000-0000-000095090000}"/>
    <cellStyle name="Header2 2 2 13 3" xfId="2723" xr:uid="{00000000-0005-0000-0000-000096090000}"/>
    <cellStyle name="Header2 2 2 13 4" xfId="2724" xr:uid="{00000000-0005-0000-0000-000097090000}"/>
    <cellStyle name="Header2 2 2 14" xfId="2725" xr:uid="{00000000-0005-0000-0000-000098090000}"/>
    <cellStyle name="Header2 2 2 14 2" xfId="2726" xr:uid="{00000000-0005-0000-0000-000099090000}"/>
    <cellStyle name="Header2 2 2 14 3" xfId="2727" xr:uid="{00000000-0005-0000-0000-00009A090000}"/>
    <cellStyle name="Header2 2 2 14 4" xfId="2728" xr:uid="{00000000-0005-0000-0000-00009B090000}"/>
    <cellStyle name="Header2 2 2 15" xfId="2729" xr:uid="{00000000-0005-0000-0000-00009C090000}"/>
    <cellStyle name="Header2 2 2 15 2" xfId="2730" xr:uid="{00000000-0005-0000-0000-00009D090000}"/>
    <cellStyle name="Header2 2 2 15 3" xfId="2731" xr:uid="{00000000-0005-0000-0000-00009E090000}"/>
    <cellStyle name="Header2 2 2 15 4" xfId="2732" xr:uid="{00000000-0005-0000-0000-00009F090000}"/>
    <cellStyle name="Header2 2 2 16" xfId="2733" xr:uid="{00000000-0005-0000-0000-0000A0090000}"/>
    <cellStyle name="Header2 2 2 16 2" xfId="2734" xr:uid="{00000000-0005-0000-0000-0000A1090000}"/>
    <cellStyle name="Header2 2 2 16 3" xfId="2735" xr:uid="{00000000-0005-0000-0000-0000A2090000}"/>
    <cellStyle name="Header2 2 2 16 4" xfId="2736" xr:uid="{00000000-0005-0000-0000-0000A3090000}"/>
    <cellStyle name="Header2 2 2 17" xfId="2737" xr:uid="{00000000-0005-0000-0000-0000A4090000}"/>
    <cellStyle name="Header2 2 2 17 2" xfId="2738" xr:uid="{00000000-0005-0000-0000-0000A5090000}"/>
    <cellStyle name="Header2 2 2 17 3" xfId="2739" xr:uid="{00000000-0005-0000-0000-0000A6090000}"/>
    <cellStyle name="Header2 2 2 17 4" xfId="2740" xr:uid="{00000000-0005-0000-0000-0000A7090000}"/>
    <cellStyle name="Header2 2 2 18" xfId="2741" xr:uid="{00000000-0005-0000-0000-0000A8090000}"/>
    <cellStyle name="Header2 2 2 18 2" xfId="2742" xr:uid="{00000000-0005-0000-0000-0000A9090000}"/>
    <cellStyle name="Header2 2 2 18 3" xfId="2743" xr:uid="{00000000-0005-0000-0000-0000AA090000}"/>
    <cellStyle name="Header2 2 2 18 4" xfId="2744" xr:uid="{00000000-0005-0000-0000-0000AB090000}"/>
    <cellStyle name="Header2 2 2 19" xfId="2745" xr:uid="{00000000-0005-0000-0000-0000AC090000}"/>
    <cellStyle name="Header2 2 2 2" xfId="2746" xr:uid="{00000000-0005-0000-0000-0000AD090000}"/>
    <cellStyle name="Header2 2 2 2 10" xfId="2747" xr:uid="{00000000-0005-0000-0000-0000AE090000}"/>
    <cellStyle name="Header2 2 2 2 10 2" xfId="2748" xr:uid="{00000000-0005-0000-0000-0000AF090000}"/>
    <cellStyle name="Header2 2 2 2 10 3" xfId="2749" xr:uid="{00000000-0005-0000-0000-0000B0090000}"/>
    <cellStyle name="Header2 2 2 2 10 4" xfId="2750" xr:uid="{00000000-0005-0000-0000-0000B1090000}"/>
    <cellStyle name="Header2 2 2 2 11" xfId="2751" xr:uid="{00000000-0005-0000-0000-0000B2090000}"/>
    <cellStyle name="Header2 2 2 2 11 2" xfId="2752" xr:uid="{00000000-0005-0000-0000-0000B3090000}"/>
    <cellStyle name="Header2 2 2 2 11 3" xfId="2753" xr:uid="{00000000-0005-0000-0000-0000B4090000}"/>
    <cellStyle name="Header2 2 2 2 11 4" xfId="2754" xr:uid="{00000000-0005-0000-0000-0000B5090000}"/>
    <cellStyle name="Header2 2 2 2 12" xfId="2755" xr:uid="{00000000-0005-0000-0000-0000B6090000}"/>
    <cellStyle name="Header2 2 2 2 12 2" xfId="2756" xr:uid="{00000000-0005-0000-0000-0000B7090000}"/>
    <cellStyle name="Header2 2 2 2 12 3" xfId="2757" xr:uid="{00000000-0005-0000-0000-0000B8090000}"/>
    <cellStyle name="Header2 2 2 2 12 4" xfId="2758" xr:uid="{00000000-0005-0000-0000-0000B9090000}"/>
    <cellStyle name="Header2 2 2 2 13" xfId="2759" xr:uid="{00000000-0005-0000-0000-0000BA090000}"/>
    <cellStyle name="Header2 2 2 2 13 2" xfId="2760" xr:uid="{00000000-0005-0000-0000-0000BB090000}"/>
    <cellStyle name="Header2 2 2 2 13 3" xfId="2761" xr:uid="{00000000-0005-0000-0000-0000BC090000}"/>
    <cellStyle name="Header2 2 2 2 13 4" xfId="2762" xr:uid="{00000000-0005-0000-0000-0000BD090000}"/>
    <cellStyle name="Header2 2 2 2 14" xfId="2763" xr:uid="{00000000-0005-0000-0000-0000BE090000}"/>
    <cellStyle name="Header2 2 2 2 14 2" xfId="2764" xr:uid="{00000000-0005-0000-0000-0000BF090000}"/>
    <cellStyle name="Header2 2 2 2 14 3" xfId="2765" xr:uid="{00000000-0005-0000-0000-0000C0090000}"/>
    <cellStyle name="Header2 2 2 2 14 4" xfId="2766" xr:uid="{00000000-0005-0000-0000-0000C1090000}"/>
    <cellStyle name="Header2 2 2 2 15" xfId="2767" xr:uid="{00000000-0005-0000-0000-0000C2090000}"/>
    <cellStyle name="Header2 2 2 2 16" xfId="2768" xr:uid="{00000000-0005-0000-0000-0000C3090000}"/>
    <cellStyle name="Header2 2 2 2 17" xfId="2769" xr:uid="{00000000-0005-0000-0000-0000C4090000}"/>
    <cellStyle name="Header2 2 2 2 2" xfId="2770" xr:uid="{00000000-0005-0000-0000-0000C5090000}"/>
    <cellStyle name="Header2 2 2 2 2 2" xfId="2771" xr:uid="{00000000-0005-0000-0000-0000C6090000}"/>
    <cellStyle name="Header2 2 2 2 2 3" xfId="2772" xr:uid="{00000000-0005-0000-0000-0000C7090000}"/>
    <cellStyle name="Header2 2 2 2 2 4" xfId="2773" xr:uid="{00000000-0005-0000-0000-0000C8090000}"/>
    <cellStyle name="Header2 2 2 2 3" xfId="2774" xr:uid="{00000000-0005-0000-0000-0000C9090000}"/>
    <cellStyle name="Header2 2 2 2 3 2" xfId="2775" xr:uid="{00000000-0005-0000-0000-0000CA090000}"/>
    <cellStyle name="Header2 2 2 2 3 3" xfId="2776" xr:uid="{00000000-0005-0000-0000-0000CB090000}"/>
    <cellStyle name="Header2 2 2 2 3 4" xfId="2777" xr:uid="{00000000-0005-0000-0000-0000CC090000}"/>
    <cellStyle name="Header2 2 2 2 4" xfId="2778" xr:uid="{00000000-0005-0000-0000-0000CD090000}"/>
    <cellStyle name="Header2 2 2 2 4 2" xfId="2779" xr:uid="{00000000-0005-0000-0000-0000CE090000}"/>
    <cellStyle name="Header2 2 2 2 4 3" xfId="2780" xr:uid="{00000000-0005-0000-0000-0000CF090000}"/>
    <cellStyle name="Header2 2 2 2 4 4" xfId="2781" xr:uid="{00000000-0005-0000-0000-0000D0090000}"/>
    <cellStyle name="Header2 2 2 2 5" xfId="2782" xr:uid="{00000000-0005-0000-0000-0000D1090000}"/>
    <cellStyle name="Header2 2 2 2 5 2" xfId="2783" xr:uid="{00000000-0005-0000-0000-0000D2090000}"/>
    <cellStyle name="Header2 2 2 2 5 3" xfId="2784" xr:uid="{00000000-0005-0000-0000-0000D3090000}"/>
    <cellStyle name="Header2 2 2 2 5 4" xfId="2785" xr:uid="{00000000-0005-0000-0000-0000D4090000}"/>
    <cellStyle name="Header2 2 2 2 6" xfId="2786" xr:uid="{00000000-0005-0000-0000-0000D5090000}"/>
    <cellStyle name="Header2 2 2 2 6 2" xfId="2787" xr:uid="{00000000-0005-0000-0000-0000D6090000}"/>
    <cellStyle name="Header2 2 2 2 6 3" xfId="2788" xr:uid="{00000000-0005-0000-0000-0000D7090000}"/>
    <cellStyle name="Header2 2 2 2 6 4" xfId="2789" xr:uid="{00000000-0005-0000-0000-0000D8090000}"/>
    <cellStyle name="Header2 2 2 2 7" xfId="2790" xr:uid="{00000000-0005-0000-0000-0000D9090000}"/>
    <cellStyle name="Header2 2 2 2 7 2" xfId="2791" xr:uid="{00000000-0005-0000-0000-0000DA090000}"/>
    <cellStyle name="Header2 2 2 2 7 3" xfId="2792" xr:uid="{00000000-0005-0000-0000-0000DB090000}"/>
    <cellStyle name="Header2 2 2 2 7 4" xfId="2793" xr:uid="{00000000-0005-0000-0000-0000DC090000}"/>
    <cellStyle name="Header2 2 2 2 8" xfId="2794" xr:uid="{00000000-0005-0000-0000-0000DD090000}"/>
    <cellStyle name="Header2 2 2 2 8 2" xfId="2795" xr:uid="{00000000-0005-0000-0000-0000DE090000}"/>
    <cellStyle name="Header2 2 2 2 8 3" xfId="2796" xr:uid="{00000000-0005-0000-0000-0000DF090000}"/>
    <cellStyle name="Header2 2 2 2 8 4" xfId="2797" xr:uid="{00000000-0005-0000-0000-0000E0090000}"/>
    <cellStyle name="Header2 2 2 2 9" xfId="2798" xr:uid="{00000000-0005-0000-0000-0000E1090000}"/>
    <cellStyle name="Header2 2 2 2 9 2" xfId="2799" xr:uid="{00000000-0005-0000-0000-0000E2090000}"/>
    <cellStyle name="Header2 2 2 2 9 3" xfId="2800" xr:uid="{00000000-0005-0000-0000-0000E3090000}"/>
    <cellStyle name="Header2 2 2 2 9 4" xfId="2801" xr:uid="{00000000-0005-0000-0000-0000E4090000}"/>
    <cellStyle name="Header2 2 2 20" xfId="2802" xr:uid="{00000000-0005-0000-0000-0000E5090000}"/>
    <cellStyle name="Header2 2 2 21" xfId="2803" xr:uid="{00000000-0005-0000-0000-0000E6090000}"/>
    <cellStyle name="Header2 2 2 3" xfId="2804" xr:uid="{00000000-0005-0000-0000-0000E7090000}"/>
    <cellStyle name="Header2 2 2 3 10" xfId="2805" xr:uid="{00000000-0005-0000-0000-0000E8090000}"/>
    <cellStyle name="Header2 2 2 3 10 2" xfId="2806" xr:uid="{00000000-0005-0000-0000-0000E9090000}"/>
    <cellStyle name="Header2 2 2 3 10 3" xfId="2807" xr:uid="{00000000-0005-0000-0000-0000EA090000}"/>
    <cellStyle name="Header2 2 2 3 10 4" xfId="2808" xr:uid="{00000000-0005-0000-0000-0000EB090000}"/>
    <cellStyle name="Header2 2 2 3 11" xfId="2809" xr:uid="{00000000-0005-0000-0000-0000EC090000}"/>
    <cellStyle name="Header2 2 2 3 11 2" xfId="2810" xr:uid="{00000000-0005-0000-0000-0000ED090000}"/>
    <cellStyle name="Header2 2 2 3 11 3" xfId="2811" xr:uid="{00000000-0005-0000-0000-0000EE090000}"/>
    <cellStyle name="Header2 2 2 3 11 4" xfId="2812" xr:uid="{00000000-0005-0000-0000-0000EF090000}"/>
    <cellStyle name="Header2 2 2 3 12" xfId="2813" xr:uid="{00000000-0005-0000-0000-0000F0090000}"/>
    <cellStyle name="Header2 2 2 3 12 2" xfId="2814" xr:uid="{00000000-0005-0000-0000-0000F1090000}"/>
    <cellStyle name="Header2 2 2 3 12 3" xfId="2815" xr:uid="{00000000-0005-0000-0000-0000F2090000}"/>
    <cellStyle name="Header2 2 2 3 12 4" xfId="2816" xr:uid="{00000000-0005-0000-0000-0000F3090000}"/>
    <cellStyle name="Header2 2 2 3 13" xfId="2817" xr:uid="{00000000-0005-0000-0000-0000F4090000}"/>
    <cellStyle name="Header2 2 2 3 13 2" xfId="2818" xr:uid="{00000000-0005-0000-0000-0000F5090000}"/>
    <cellStyle name="Header2 2 2 3 13 3" xfId="2819" xr:uid="{00000000-0005-0000-0000-0000F6090000}"/>
    <cellStyle name="Header2 2 2 3 13 4" xfId="2820" xr:uid="{00000000-0005-0000-0000-0000F7090000}"/>
    <cellStyle name="Header2 2 2 3 14" xfId="2821" xr:uid="{00000000-0005-0000-0000-0000F8090000}"/>
    <cellStyle name="Header2 2 2 3 14 2" xfId="2822" xr:uid="{00000000-0005-0000-0000-0000F9090000}"/>
    <cellStyle name="Header2 2 2 3 14 3" xfId="2823" xr:uid="{00000000-0005-0000-0000-0000FA090000}"/>
    <cellStyle name="Header2 2 2 3 14 4" xfId="2824" xr:uid="{00000000-0005-0000-0000-0000FB090000}"/>
    <cellStyle name="Header2 2 2 3 15" xfId="2825" xr:uid="{00000000-0005-0000-0000-0000FC090000}"/>
    <cellStyle name="Header2 2 2 3 16" xfId="2826" xr:uid="{00000000-0005-0000-0000-0000FD090000}"/>
    <cellStyle name="Header2 2 2 3 17" xfId="2827" xr:uid="{00000000-0005-0000-0000-0000FE090000}"/>
    <cellStyle name="Header2 2 2 3 2" xfId="2828" xr:uid="{00000000-0005-0000-0000-0000FF090000}"/>
    <cellStyle name="Header2 2 2 3 2 2" xfId="2829" xr:uid="{00000000-0005-0000-0000-0000000A0000}"/>
    <cellStyle name="Header2 2 2 3 2 3" xfId="2830" xr:uid="{00000000-0005-0000-0000-0000010A0000}"/>
    <cellStyle name="Header2 2 2 3 2 4" xfId="2831" xr:uid="{00000000-0005-0000-0000-0000020A0000}"/>
    <cellStyle name="Header2 2 2 3 3" xfId="2832" xr:uid="{00000000-0005-0000-0000-0000030A0000}"/>
    <cellStyle name="Header2 2 2 3 3 2" xfId="2833" xr:uid="{00000000-0005-0000-0000-0000040A0000}"/>
    <cellStyle name="Header2 2 2 3 3 3" xfId="2834" xr:uid="{00000000-0005-0000-0000-0000050A0000}"/>
    <cellStyle name="Header2 2 2 3 3 4" xfId="2835" xr:uid="{00000000-0005-0000-0000-0000060A0000}"/>
    <cellStyle name="Header2 2 2 3 4" xfId="2836" xr:uid="{00000000-0005-0000-0000-0000070A0000}"/>
    <cellStyle name="Header2 2 2 3 4 2" xfId="2837" xr:uid="{00000000-0005-0000-0000-0000080A0000}"/>
    <cellStyle name="Header2 2 2 3 4 3" xfId="2838" xr:uid="{00000000-0005-0000-0000-0000090A0000}"/>
    <cellStyle name="Header2 2 2 3 4 4" xfId="2839" xr:uid="{00000000-0005-0000-0000-00000A0A0000}"/>
    <cellStyle name="Header2 2 2 3 5" xfId="2840" xr:uid="{00000000-0005-0000-0000-00000B0A0000}"/>
    <cellStyle name="Header2 2 2 3 5 2" xfId="2841" xr:uid="{00000000-0005-0000-0000-00000C0A0000}"/>
    <cellStyle name="Header2 2 2 3 5 3" xfId="2842" xr:uid="{00000000-0005-0000-0000-00000D0A0000}"/>
    <cellStyle name="Header2 2 2 3 5 4" xfId="2843" xr:uid="{00000000-0005-0000-0000-00000E0A0000}"/>
    <cellStyle name="Header2 2 2 3 6" xfId="2844" xr:uid="{00000000-0005-0000-0000-00000F0A0000}"/>
    <cellStyle name="Header2 2 2 3 6 2" xfId="2845" xr:uid="{00000000-0005-0000-0000-0000100A0000}"/>
    <cellStyle name="Header2 2 2 3 6 3" xfId="2846" xr:uid="{00000000-0005-0000-0000-0000110A0000}"/>
    <cellStyle name="Header2 2 2 3 6 4" xfId="2847" xr:uid="{00000000-0005-0000-0000-0000120A0000}"/>
    <cellStyle name="Header2 2 2 3 7" xfId="2848" xr:uid="{00000000-0005-0000-0000-0000130A0000}"/>
    <cellStyle name="Header2 2 2 3 7 2" xfId="2849" xr:uid="{00000000-0005-0000-0000-0000140A0000}"/>
    <cellStyle name="Header2 2 2 3 7 3" xfId="2850" xr:uid="{00000000-0005-0000-0000-0000150A0000}"/>
    <cellStyle name="Header2 2 2 3 7 4" xfId="2851" xr:uid="{00000000-0005-0000-0000-0000160A0000}"/>
    <cellStyle name="Header2 2 2 3 8" xfId="2852" xr:uid="{00000000-0005-0000-0000-0000170A0000}"/>
    <cellStyle name="Header2 2 2 3 8 2" xfId="2853" xr:uid="{00000000-0005-0000-0000-0000180A0000}"/>
    <cellStyle name="Header2 2 2 3 8 3" xfId="2854" xr:uid="{00000000-0005-0000-0000-0000190A0000}"/>
    <cellStyle name="Header2 2 2 3 8 4" xfId="2855" xr:uid="{00000000-0005-0000-0000-00001A0A0000}"/>
    <cellStyle name="Header2 2 2 3 9" xfId="2856" xr:uid="{00000000-0005-0000-0000-00001B0A0000}"/>
    <cellStyle name="Header2 2 2 3 9 2" xfId="2857" xr:uid="{00000000-0005-0000-0000-00001C0A0000}"/>
    <cellStyle name="Header2 2 2 3 9 3" xfId="2858" xr:uid="{00000000-0005-0000-0000-00001D0A0000}"/>
    <cellStyle name="Header2 2 2 3 9 4" xfId="2859" xr:uid="{00000000-0005-0000-0000-00001E0A0000}"/>
    <cellStyle name="Header2 2 2 4" xfId="2860" xr:uid="{00000000-0005-0000-0000-00001F0A0000}"/>
    <cellStyle name="Header2 2 2 4 10" xfId="2861" xr:uid="{00000000-0005-0000-0000-0000200A0000}"/>
    <cellStyle name="Header2 2 2 4 10 2" xfId="2862" xr:uid="{00000000-0005-0000-0000-0000210A0000}"/>
    <cellStyle name="Header2 2 2 4 10 3" xfId="2863" xr:uid="{00000000-0005-0000-0000-0000220A0000}"/>
    <cellStyle name="Header2 2 2 4 10 4" xfId="2864" xr:uid="{00000000-0005-0000-0000-0000230A0000}"/>
    <cellStyle name="Header2 2 2 4 11" xfId="2865" xr:uid="{00000000-0005-0000-0000-0000240A0000}"/>
    <cellStyle name="Header2 2 2 4 11 2" xfId="2866" xr:uid="{00000000-0005-0000-0000-0000250A0000}"/>
    <cellStyle name="Header2 2 2 4 11 3" xfId="2867" xr:uid="{00000000-0005-0000-0000-0000260A0000}"/>
    <cellStyle name="Header2 2 2 4 11 4" xfId="2868" xr:uid="{00000000-0005-0000-0000-0000270A0000}"/>
    <cellStyle name="Header2 2 2 4 12" xfId="2869" xr:uid="{00000000-0005-0000-0000-0000280A0000}"/>
    <cellStyle name="Header2 2 2 4 12 2" xfId="2870" xr:uid="{00000000-0005-0000-0000-0000290A0000}"/>
    <cellStyle name="Header2 2 2 4 12 3" xfId="2871" xr:uid="{00000000-0005-0000-0000-00002A0A0000}"/>
    <cellStyle name="Header2 2 2 4 12 4" xfId="2872" xr:uid="{00000000-0005-0000-0000-00002B0A0000}"/>
    <cellStyle name="Header2 2 2 4 13" xfId="2873" xr:uid="{00000000-0005-0000-0000-00002C0A0000}"/>
    <cellStyle name="Header2 2 2 4 13 2" xfId="2874" xr:uid="{00000000-0005-0000-0000-00002D0A0000}"/>
    <cellStyle name="Header2 2 2 4 13 3" xfId="2875" xr:uid="{00000000-0005-0000-0000-00002E0A0000}"/>
    <cellStyle name="Header2 2 2 4 13 4" xfId="2876" xr:uid="{00000000-0005-0000-0000-00002F0A0000}"/>
    <cellStyle name="Header2 2 2 4 14" xfId="2877" xr:uid="{00000000-0005-0000-0000-0000300A0000}"/>
    <cellStyle name="Header2 2 2 4 14 2" xfId="2878" xr:uid="{00000000-0005-0000-0000-0000310A0000}"/>
    <cellStyle name="Header2 2 2 4 14 3" xfId="2879" xr:uid="{00000000-0005-0000-0000-0000320A0000}"/>
    <cellStyle name="Header2 2 2 4 14 4" xfId="2880" xr:uid="{00000000-0005-0000-0000-0000330A0000}"/>
    <cellStyle name="Header2 2 2 4 15" xfId="2881" xr:uid="{00000000-0005-0000-0000-0000340A0000}"/>
    <cellStyle name="Header2 2 2 4 16" xfId="2882" xr:uid="{00000000-0005-0000-0000-0000350A0000}"/>
    <cellStyle name="Header2 2 2 4 17" xfId="2883" xr:uid="{00000000-0005-0000-0000-0000360A0000}"/>
    <cellStyle name="Header2 2 2 4 2" xfId="2884" xr:uid="{00000000-0005-0000-0000-0000370A0000}"/>
    <cellStyle name="Header2 2 2 4 2 2" xfId="2885" xr:uid="{00000000-0005-0000-0000-0000380A0000}"/>
    <cellStyle name="Header2 2 2 4 2 3" xfId="2886" xr:uid="{00000000-0005-0000-0000-0000390A0000}"/>
    <cellStyle name="Header2 2 2 4 2 4" xfId="2887" xr:uid="{00000000-0005-0000-0000-00003A0A0000}"/>
    <cellStyle name="Header2 2 2 4 3" xfId="2888" xr:uid="{00000000-0005-0000-0000-00003B0A0000}"/>
    <cellStyle name="Header2 2 2 4 3 2" xfId="2889" xr:uid="{00000000-0005-0000-0000-00003C0A0000}"/>
    <cellStyle name="Header2 2 2 4 3 3" xfId="2890" xr:uid="{00000000-0005-0000-0000-00003D0A0000}"/>
    <cellStyle name="Header2 2 2 4 3 4" xfId="2891" xr:uid="{00000000-0005-0000-0000-00003E0A0000}"/>
    <cellStyle name="Header2 2 2 4 4" xfId="2892" xr:uid="{00000000-0005-0000-0000-00003F0A0000}"/>
    <cellStyle name="Header2 2 2 4 4 2" xfId="2893" xr:uid="{00000000-0005-0000-0000-0000400A0000}"/>
    <cellStyle name="Header2 2 2 4 4 3" xfId="2894" xr:uid="{00000000-0005-0000-0000-0000410A0000}"/>
    <cellStyle name="Header2 2 2 4 4 4" xfId="2895" xr:uid="{00000000-0005-0000-0000-0000420A0000}"/>
    <cellStyle name="Header2 2 2 4 5" xfId="2896" xr:uid="{00000000-0005-0000-0000-0000430A0000}"/>
    <cellStyle name="Header2 2 2 4 5 2" xfId="2897" xr:uid="{00000000-0005-0000-0000-0000440A0000}"/>
    <cellStyle name="Header2 2 2 4 5 3" xfId="2898" xr:uid="{00000000-0005-0000-0000-0000450A0000}"/>
    <cellStyle name="Header2 2 2 4 5 4" xfId="2899" xr:uid="{00000000-0005-0000-0000-0000460A0000}"/>
    <cellStyle name="Header2 2 2 4 6" xfId="2900" xr:uid="{00000000-0005-0000-0000-0000470A0000}"/>
    <cellStyle name="Header2 2 2 4 6 2" xfId="2901" xr:uid="{00000000-0005-0000-0000-0000480A0000}"/>
    <cellStyle name="Header2 2 2 4 6 3" xfId="2902" xr:uid="{00000000-0005-0000-0000-0000490A0000}"/>
    <cellStyle name="Header2 2 2 4 6 4" xfId="2903" xr:uid="{00000000-0005-0000-0000-00004A0A0000}"/>
    <cellStyle name="Header2 2 2 4 7" xfId="2904" xr:uid="{00000000-0005-0000-0000-00004B0A0000}"/>
    <cellStyle name="Header2 2 2 4 7 2" xfId="2905" xr:uid="{00000000-0005-0000-0000-00004C0A0000}"/>
    <cellStyle name="Header2 2 2 4 7 3" xfId="2906" xr:uid="{00000000-0005-0000-0000-00004D0A0000}"/>
    <cellStyle name="Header2 2 2 4 7 4" xfId="2907" xr:uid="{00000000-0005-0000-0000-00004E0A0000}"/>
    <cellStyle name="Header2 2 2 4 8" xfId="2908" xr:uid="{00000000-0005-0000-0000-00004F0A0000}"/>
    <cellStyle name="Header2 2 2 4 8 2" xfId="2909" xr:uid="{00000000-0005-0000-0000-0000500A0000}"/>
    <cellStyle name="Header2 2 2 4 8 3" xfId="2910" xr:uid="{00000000-0005-0000-0000-0000510A0000}"/>
    <cellStyle name="Header2 2 2 4 8 4" xfId="2911" xr:uid="{00000000-0005-0000-0000-0000520A0000}"/>
    <cellStyle name="Header2 2 2 4 9" xfId="2912" xr:uid="{00000000-0005-0000-0000-0000530A0000}"/>
    <cellStyle name="Header2 2 2 4 9 2" xfId="2913" xr:uid="{00000000-0005-0000-0000-0000540A0000}"/>
    <cellStyle name="Header2 2 2 4 9 3" xfId="2914" xr:uid="{00000000-0005-0000-0000-0000550A0000}"/>
    <cellStyle name="Header2 2 2 4 9 4" xfId="2915" xr:uid="{00000000-0005-0000-0000-0000560A0000}"/>
    <cellStyle name="Header2 2 2 5" xfId="2916" xr:uid="{00000000-0005-0000-0000-0000570A0000}"/>
    <cellStyle name="Header2 2 2 5 10" xfId="2917" xr:uid="{00000000-0005-0000-0000-0000580A0000}"/>
    <cellStyle name="Header2 2 2 5 10 2" xfId="2918" xr:uid="{00000000-0005-0000-0000-0000590A0000}"/>
    <cellStyle name="Header2 2 2 5 10 3" xfId="2919" xr:uid="{00000000-0005-0000-0000-00005A0A0000}"/>
    <cellStyle name="Header2 2 2 5 10 4" xfId="2920" xr:uid="{00000000-0005-0000-0000-00005B0A0000}"/>
    <cellStyle name="Header2 2 2 5 11" xfId="2921" xr:uid="{00000000-0005-0000-0000-00005C0A0000}"/>
    <cellStyle name="Header2 2 2 5 11 2" xfId="2922" xr:uid="{00000000-0005-0000-0000-00005D0A0000}"/>
    <cellStyle name="Header2 2 2 5 11 3" xfId="2923" xr:uid="{00000000-0005-0000-0000-00005E0A0000}"/>
    <cellStyle name="Header2 2 2 5 11 4" xfId="2924" xr:uid="{00000000-0005-0000-0000-00005F0A0000}"/>
    <cellStyle name="Header2 2 2 5 12" xfId="2925" xr:uid="{00000000-0005-0000-0000-0000600A0000}"/>
    <cellStyle name="Header2 2 2 5 12 2" xfId="2926" xr:uid="{00000000-0005-0000-0000-0000610A0000}"/>
    <cellStyle name="Header2 2 2 5 12 3" xfId="2927" xr:uid="{00000000-0005-0000-0000-0000620A0000}"/>
    <cellStyle name="Header2 2 2 5 12 4" xfId="2928" xr:uid="{00000000-0005-0000-0000-0000630A0000}"/>
    <cellStyle name="Header2 2 2 5 13" xfId="2929" xr:uid="{00000000-0005-0000-0000-0000640A0000}"/>
    <cellStyle name="Header2 2 2 5 13 2" xfId="2930" xr:uid="{00000000-0005-0000-0000-0000650A0000}"/>
    <cellStyle name="Header2 2 2 5 13 3" xfId="2931" xr:uid="{00000000-0005-0000-0000-0000660A0000}"/>
    <cellStyle name="Header2 2 2 5 13 4" xfId="2932" xr:uid="{00000000-0005-0000-0000-0000670A0000}"/>
    <cellStyle name="Header2 2 2 5 14" xfId="2933" xr:uid="{00000000-0005-0000-0000-0000680A0000}"/>
    <cellStyle name="Header2 2 2 5 14 2" xfId="2934" xr:uid="{00000000-0005-0000-0000-0000690A0000}"/>
    <cellStyle name="Header2 2 2 5 14 3" xfId="2935" xr:uid="{00000000-0005-0000-0000-00006A0A0000}"/>
    <cellStyle name="Header2 2 2 5 14 4" xfId="2936" xr:uid="{00000000-0005-0000-0000-00006B0A0000}"/>
    <cellStyle name="Header2 2 2 5 15" xfId="2937" xr:uid="{00000000-0005-0000-0000-00006C0A0000}"/>
    <cellStyle name="Header2 2 2 5 16" xfId="2938" xr:uid="{00000000-0005-0000-0000-00006D0A0000}"/>
    <cellStyle name="Header2 2 2 5 17" xfId="2939" xr:uid="{00000000-0005-0000-0000-00006E0A0000}"/>
    <cellStyle name="Header2 2 2 5 2" xfId="2940" xr:uid="{00000000-0005-0000-0000-00006F0A0000}"/>
    <cellStyle name="Header2 2 2 5 2 2" xfId="2941" xr:uid="{00000000-0005-0000-0000-0000700A0000}"/>
    <cellStyle name="Header2 2 2 5 2 3" xfId="2942" xr:uid="{00000000-0005-0000-0000-0000710A0000}"/>
    <cellStyle name="Header2 2 2 5 2 4" xfId="2943" xr:uid="{00000000-0005-0000-0000-0000720A0000}"/>
    <cellStyle name="Header2 2 2 5 3" xfId="2944" xr:uid="{00000000-0005-0000-0000-0000730A0000}"/>
    <cellStyle name="Header2 2 2 5 3 2" xfId="2945" xr:uid="{00000000-0005-0000-0000-0000740A0000}"/>
    <cellStyle name="Header2 2 2 5 3 3" xfId="2946" xr:uid="{00000000-0005-0000-0000-0000750A0000}"/>
    <cellStyle name="Header2 2 2 5 3 4" xfId="2947" xr:uid="{00000000-0005-0000-0000-0000760A0000}"/>
    <cellStyle name="Header2 2 2 5 4" xfId="2948" xr:uid="{00000000-0005-0000-0000-0000770A0000}"/>
    <cellStyle name="Header2 2 2 5 4 2" xfId="2949" xr:uid="{00000000-0005-0000-0000-0000780A0000}"/>
    <cellStyle name="Header2 2 2 5 4 3" xfId="2950" xr:uid="{00000000-0005-0000-0000-0000790A0000}"/>
    <cellStyle name="Header2 2 2 5 4 4" xfId="2951" xr:uid="{00000000-0005-0000-0000-00007A0A0000}"/>
    <cellStyle name="Header2 2 2 5 5" xfId="2952" xr:uid="{00000000-0005-0000-0000-00007B0A0000}"/>
    <cellStyle name="Header2 2 2 5 5 2" xfId="2953" xr:uid="{00000000-0005-0000-0000-00007C0A0000}"/>
    <cellStyle name="Header2 2 2 5 5 3" xfId="2954" xr:uid="{00000000-0005-0000-0000-00007D0A0000}"/>
    <cellStyle name="Header2 2 2 5 5 4" xfId="2955" xr:uid="{00000000-0005-0000-0000-00007E0A0000}"/>
    <cellStyle name="Header2 2 2 5 6" xfId="2956" xr:uid="{00000000-0005-0000-0000-00007F0A0000}"/>
    <cellStyle name="Header2 2 2 5 6 2" xfId="2957" xr:uid="{00000000-0005-0000-0000-0000800A0000}"/>
    <cellStyle name="Header2 2 2 5 6 3" xfId="2958" xr:uid="{00000000-0005-0000-0000-0000810A0000}"/>
    <cellStyle name="Header2 2 2 5 6 4" xfId="2959" xr:uid="{00000000-0005-0000-0000-0000820A0000}"/>
    <cellStyle name="Header2 2 2 5 7" xfId="2960" xr:uid="{00000000-0005-0000-0000-0000830A0000}"/>
    <cellStyle name="Header2 2 2 5 7 2" xfId="2961" xr:uid="{00000000-0005-0000-0000-0000840A0000}"/>
    <cellStyle name="Header2 2 2 5 7 3" xfId="2962" xr:uid="{00000000-0005-0000-0000-0000850A0000}"/>
    <cellStyle name="Header2 2 2 5 7 4" xfId="2963" xr:uid="{00000000-0005-0000-0000-0000860A0000}"/>
    <cellStyle name="Header2 2 2 5 8" xfId="2964" xr:uid="{00000000-0005-0000-0000-0000870A0000}"/>
    <cellStyle name="Header2 2 2 5 8 2" xfId="2965" xr:uid="{00000000-0005-0000-0000-0000880A0000}"/>
    <cellStyle name="Header2 2 2 5 8 3" xfId="2966" xr:uid="{00000000-0005-0000-0000-0000890A0000}"/>
    <cellStyle name="Header2 2 2 5 8 4" xfId="2967" xr:uid="{00000000-0005-0000-0000-00008A0A0000}"/>
    <cellStyle name="Header2 2 2 5 9" xfId="2968" xr:uid="{00000000-0005-0000-0000-00008B0A0000}"/>
    <cellStyle name="Header2 2 2 5 9 2" xfId="2969" xr:uid="{00000000-0005-0000-0000-00008C0A0000}"/>
    <cellStyle name="Header2 2 2 5 9 3" xfId="2970" xr:uid="{00000000-0005-0000-0000-00008D0A0000}"/>
    <cellStyle name="Header2 2 2 5 9 4" xfId="2971" xr:uid="{00000000-0005-0000-0000-00008E0A0000}"/>
    <cellStyle name="Header2 2 2 6" xfId="2972" xr:uid="{00000000-0005-0000-0000-00008F0A0000}"/>
    <cellStyle name="Header2 2 2 6 2" xfId="2973" xr:uid="{00000000-0005-0000-0000-0000900A0000}"/>
    <cellStyle name="Header2 2 2 6 3" xfId="2974" xr:uid="{00000000-0005-0000-0000-0000910A0000}"/>
    <cellStyle name="Header2 2 2 6 4" xfId="2975" xr:uid="{00000000-0005-0000-0000-0000920A0000}"/>
    <cellStyle name="Header2 2 2 7" xfId="2976" xr:uid="{00000000-0005-0000-0000-0000930A0000}"/>
    <cellStyle name="Header2 2 2 7 2" xfId="2977" xr:uid="{00000000-0005-0000-0000-0000940A0000}"/>
    <cellStyle name="Header2 2 2 7 3" xfId="2978" xr:uid="{00000000-0005-0000-0000-0000950A0000}"/>
    <cellStyle name="Header2 2 2 7 4" xfId="2979" xr:uid="{00000000-0005-0000-0000-0000960A0000}"/>
    <cellStyle name="Header2 2 2 8" xfId="2980" xr:uid="{00000000-0005-0000-0000-0000970A0000}"/>
    <cellStyle name="Header2 2 2 8 2" xfId="2981" xr:uid="{00000000-0005-0000-0000-0000980A0000}"/>
    <cellStyle name="Header2 2 2 8 3" xfId="2982" xr:uid="{00000000-0005-0000-0000-0000990A0000}"/>
    <cellStyle name="Header2 2 2 8 4" xfId="2983" xr:uid="{00000000-0005-0000-0000-00009A0A0000}"/>
    <cellStyle name="Header2 2 2 9" xfId="2984" xr:uid="{00000000-0005-0000-0000-00009B0A0000}"/>
    <cellStyle name="Header2 2 2 9 2" xfId="2985" xr:uid="{00000000-0005-0000-0000-00009C0A0000}"/>
    <cellStyle name="Header2 2 2 9 3" xfId="2986" xr:uid="{00000000-0005-0000-0000-00009D0A0000}"/>
    <cellStyle name="Header2 2 2 9 4" xfId="2987" xr:uid="{00000000-0005-0000-0000-00009E0A0000}"/>
    <cellStyle name="Header2 2 3" xfId="142" xr:uid="{00000000-0005-0000-0000-00009F0A0000}"/>
    <cellStyle name="Header2 2 3 10" xfId="2988" xr:uid="{00000000-0005-0000-0000-0000A00A0000}"/>
    <cellStyle name="Header2 2 3 10 2" xfId="2989" xr:uid="{00000000-0005-0000-0000-0000A10A0000}"/>
    <cellStyle name="Header2 2 3 10 3" xfId="2990" xr:uid="{00000000-0005-0000-0000-0000A20A0000}"/>
    <cellStyle name="Header2 2 3 10 4" xfId="2991" xr:uid="{00000000-0005-0000-0000-0000A30A0000}"/>
    <cellStyle name="Header2 2 3 11" xfId="2992" xr:uid="{00000000-0005-0000-0000-0000A40A0000}"/>
    <cellStyle name="Header2 2 3 11 2" xfId="2993" xr:uid="{00000000-0005-0000-0000-0000A50A0000}"/>
    <cellStyle name="Header2 2 3 11 3" xfId="2994" xr:uid="{00000000-0005-0000-0000-0000A60A0000}"/>
    <cellStyle name="Header2 2 3 11 4" xfId="2995" xr:uid="{00000000-0005-0000-0000-0000A70A0000}"/>
    <cellStyle name="Header2 2 3 12" xfId="2996" xr:uid="{00000000-0005-0000-0000-0000A80A0000}"/>
    <cellStyle name="Header2 2 3 12 2" xfId="2997" xr:uid="{00000000-0005-0000-0000-0000A90A0000}"/>
    <cellStyle name="Header2 2 3 12 3" xfId="2998" xr:uid="{00000000-0005-0000-0000-0000AA0A0000}"/>
    <cellStyle name="Header2 2 3 12 4" xfId="2999" xr:uid="{00000000-0005-0000-0000-0000AB0A0000}"/>
    <cellStyle name="Header2 2 3 13" xfId="3000" xr:uid="{00000000-0005-0000-0000-0000AC0A0000}"/>
    <cellStyle name="Header2 2 3 13 2" xfId="3001" xr:uid="{00000000-0005-0000-0000-0000AD0A0000}"/>
    <cellStyle name="Header2 2 3 13 3" xfId="3002" xr:uid="{00000000-0005-0000-0000-0000AE0A0000}"/>
    <cellStyle name="Header2 2 3 13 4" xfId="3003" xr:uid="{00000000-0005-0000-0000-0000AF0A0000}"/>
    <cellStyle name="Header2 2 3 14" xfId="3004" xr:uid="{00000000-0005-0000-0000-0000B00A0000}"/>
    <cellStyle name="Header2 2 3 14 2" xfId="3005" xr:uid="{00000000-0005-0000-0000-0000B10A0000}"/>
    <cellStyle name="Header2 2 3 14 3" xfId="3006" xr:uid="{00000000-0005-0000-0000-0000B20A0000}"/>
    <cellStyle name="Header2 2 3 14 4" xfId="3007" xr:uid="{00000000-0005-0000-0000-0000B30A0000}"/>
    <cellStyle name="Header2 2 3 15" xfId="3008" xr:uid="{00000000-0005-0000-0000-0000B40A0000}"/>
    <cellStyle name="Header2 2 3 15 2" xfId="3009" xr:uid="{00000000-0005-0000-0000-0000B50A0000}"/>
    <cellStyle name="Header2 2 3 15 3" xfId="3010" xr:uid="{00000000-0005-0000-0000-0000B60A0000}"/>
    <cellStyle name="Header2 2 3 15 4" xfId="3011" xr:uid="{00000000-0005-0000-0000-0000B70A0000}"/>
    <cellStyle name="Header2 2 3 16" xfId="3012" xr:uid="{00000000-0005-0000-0000-0000B80A0000}"/>
    <cellStyle name="Header2 2 3 16 2" xfId="3013" xr:uid="{00000000-0005-0000-0000-0000B90A0000}"/>
    <cellStyle name="Header2 2 3 16 3" xfId="3014" xr:uid="{00000000-0005-0000-0000-0000BA0A0000}"/>
    <cellStyle name="Header2 2 3 16 4" xfId="3015" xr:uid="{00000000-0005-0000-0000-0000BB0A0000}"/>
    <cellStyle name="Header2 2 3 17" xfId="3016" xr:uid="{00000000-0005-0000-0000-0000BC0A0000}"/>
    <cellStyle name="Header2 2 3 17 2" xfId="3017" xr:uid="{00000000-0005-0000-0000-0000BD0A0000}"/>
    <cellStyle name="Header2 2 3 17 3" xfId="3018" xr:uid="{00000000-0005-0000-0000-0000BE0A0000}"/>
    <cellStyle name="Header2 2 3 17 4" xfId="3019" xr:uid="{00000000-0005-0000-0000-0000BF0A0000}"/>
    <cellStyle name="Header2 2 3 18" xfId="3020" xr:uid="{00000000-0005-0000-0000-0000C00A0000}"/>
    <cellStyle name="Header2 2 3 18 2" xfId="3021" xr:uid="{00000000-0005-0000-0000-0000C10A0000}"/>
    <cellStyle name="Header2 2 3 18 3" xfId="3022" xr:uid="{00000000-0005-0000-0000-0000C20A0000}"/>
    <cellStyle name="Header2 2 3 18 4" xfId="3023" xr:uid="{00000000-0005-0000-0000-0000C30A0000}"/>
    <cellStyle name="Header2 2 3 19" xfId="3024" xr:uid="{00000000-0005-0000-0000-0000C40A0000}"/>
    <cellStyle name="Header2 2 3 2" xfId="3025" xr:uid="{00000000-0005-0000-0000-0000C50A0000}"/>
    <cellStyle name="Header2 2 3 2 10" xfId="3026" xr:uid="{00000000-0005-0000-0000-0000C60A0000}"/>
    <cellStyle name="Header2 2 3 2 10 2" xfId="3027" xr:uid="{00000000-0005-0000-0000-0000C70A0000}"/>
    <cellStyle name="Header2 2 3 2 10 3" xfId="3028" xr:uid="{00000000-0005-0000-0000-0000C80A0000}"/>
    <cellStyle name="Header2 2 3 2 10 4" xfId="3029" xr:uid="{00000000-0005-0000-0000-0000C90A0000}"/>
    <cellStyle name="Header2 2 3 2 11" xfId="3030" xr:uid="{00000000-0005-0000-0000-0000CA0A0000}"/>
    <cellStyle name="Header2 2 3 2 11 2" xfId="3031" xr:uid="{00000000-0005-0000-0000-0000CB0A0000}"/>
    <cellStyle name="Header2 2 3 2 11 3" xfId="3032" xr:uid="{00000000-0005-0000-0000-0000CC0A0000}"/>
    <cellStyle name="Header2 2 3 2 11 4" xfId="3033" xr:uid="{00000000-0005-0000-0000-0000CD0A0000}"/>
    <cellStyle name="Header2 2 3 2 12" xfId="3034" xr:uid="{00000000-0005-0000-0000-0000CE0A0000}"/>
    <cellStyle name="Header2 2 3 2 12 2" xfId="3035" xr:uid="{00000000-0005-0000-0000-0000CF0A0000}"/>
    <cellStyle name="Header2 2 3 2 12 3" xfId="3036" xr:uid="{00000000-0005-0000-0000-0000D00A0000}"/>
    <cellStyle name="Header2 2 3 2 12 4" xfId="3037" xr:uid="{00000000-0005-0000-0000-0000D10A0000}"/>
    <cellStyle name="Header2 2 3 2 13" xfId="3038" xr:uid="{00000000-0005-0000-0000-0000D20A0000}"/>
    <cellStyle name="Header2 2 3 2 13 2" xfId="3039" xr:uid="{00000000-0005-0000-0000-0000D30A0000}"/>
    <cellStyle name="Header2 2 3 2 13 3" xfId="3040" xr:uid="{00000000-0005-0000-0000-0000D40A0000}"/>
    <cellStyle name="Header2 2 3 2 13 4" xfId="3041" xr:uid="{00000000-0005-0000-0000-0000D50A0000}"/>
    <cellStyle name="Header2 2 3 2 14" xfId="3042" xr:uid="{00000000-0005-0000-0000-0000D60A0000}"/>
    <cellStyle name="Header2 2 3 2 14 2" xfId="3043" xr:uid="{00000000-0005-0000-0000-0000D70A0000}"/>
    <cellStyle name="Header2 2 3 2 14 3" xfId="3044" xr:uid="{00000000-0005-0000-0000-0000D80A0000}"/>
    <cellStyle name="Header2 2 3 2 14 4" xfId="3045" xr:uid="{00000000-0005-0000-0000-0000D90A0000}"/>
    <cellStyle name="Header2 2 3 2 15" xfId="3046" xr:uid="{00000000-0005-0000-0000-0000DA0A0000}"/>
    <cellStyle name="Header2 2 3 2 16" xfId="3047" xr:uid="{00000000-0005-0000-0000-0000DB0A0000}"/>
    <cellStyle name="Header2 2 3 2 17" xfId="3048" xr:uid="{00000000-0005-0000-0000-0000DC0A0000}"/>
    <cellStyle name="Header2 2 3 2 2" xfId="3049" xr:uid="{00000000-0005-0000-0000-0000DD0A0000}"/>
    <cellStyle name="Header2 2 3 2 2 2" xfId="3050" xr:uid="{00000000-0005-0000-0000-0000DE0A0000}"/>
    <cellStyle name="Header2 2 3 2 2 3" xfId="3051" xr:uid="{00000000-0005-0000-0000-0000DF0A0000}"/>
    <cellStyle name="Header2 2 3 2 2 4" xfId="3052" xr:uid="{00000000-0005-0000-0000-0000E00A0000}"/>
    <cellStyle name="Header2 2 3 2 3" xfId="3053" xr:uid="{00000000-0005-0000-0000-0000E10A0000}"/>
    <cellStyle name="Header2 2 3 2 3 2" xfId="3054" xr:uid="{00000000-0005-0000-0000-0000E20A0000}"/>
    <cellStyle name="Header2 2 3 2 3 3" xfId="3055" xr:uid="{00000000-0005-0000-0000-0000E30A0000}"/>
    <cellStyle name="Header2 2 3 2 3 4" xfId="3056" xr:uid="{00000000-0005-0000-0000-0000E40A0000}"/>
    <cellStyle name="Header2 2 3 2 4" xfId="3057" xr:uid="{00000000-0005-0000-0000-0000E50A0000}"/>
    <cellStyle name="Header2 2 3 2 4 2" xfId="3058" xr:uid="{00000000-0005-0000-0000-0000E60A0000}"/>
    <cellStyle name="Header2 2 3 2 4 3" xfId="3059" xr:uid="{00000000-0005-0000-0000-0000E70A0000}"/>
    <cellStyle name="Header2 2 3 2 4 4" xfId="3060" xr:uid="{00000000-0005-0000-0000-0000E80A0000}"/>
    <cellStyle name="Header2 2 3 2 5" xfId="3061" xr:uid="{00000000-0005-0000-0000-0000E90A0000}"/>
    <cellStyle name="Header2 2 3 2 5 2" xfId="3062" xr:uid="{00000000-0005-0000-0000-0000EA0A0000}"/>
    <cellStyle name="Header2 2 3 2 5 3" xfId="3063" xr:uid="{00000000-0005-0000-0000-0000EB0A0000}"/>
    <cellStyle name="Header2 2 3 2 5 4" xfId="3064" xr:uid="{00000000-0005-0000-0000-0000EC0A0000}"/>
    <cellStyle name="Header2 2 3 2 6" xfId="3065" xr:uid="{00000000-0005-0000-0000-0000ED0A0000}"/>
    <cellStyle name="Header2 2 3 2 6 2" xfId="3066" xr:uid="{00000000-0005-0000-0000-0000EE0A0000}"/>
    <cellStyle name="Header2 2 3 2 6 3" xfId="3067" xr:uid="{00000000-0005-0000-0000-0000EF0A0000}"/>
    <cellStyle name="Header2 2 3 2 6 4" xfId="3068" xr:uid="{00000000-0005-0000-0000-0000F00A0000}"/>
    <cellStyle name="Header2 2 3 2 7" xfId="3069" xr:uid="{00000000-0005-0000-0000-0000F10A0000}"/>
    <cellStyle name="Header2 2 3 2 7 2" xfId="3070" xr:uid="{00000000-0005-0000-0000-0000F20A0000}"/>
    <cellStyle name="Header2 2 3 2 7 3" xfId="3071" xr:uid="{00000000-0005-0000-0000-0000F30A0000}"/>
    <cellStyle name="Header2 2 3 2 7 4" xfId="3072" xr:uid="{00000000-0005-0000-0000-0000F40A0000}"/>
    <cellStyle name="Header2 2 3 2 8" xfId="3073" xr:uid="{00000000-0005-0000-0000-0000F50A0000}"/>
    <cellStyle name="Header2 2 3 2 8 2" xfId="3074" xr:uid="{00000000-0005-0000-0000-0000F60A0000}"/>
    <cellStyle name="Header2 2 3 2 8 3" xfId="3075" xr:uid="{00000000-0005-0000-0000-0000F70A0000}"/>
    <cellStyle name="Header2 2 3 2 8 4" xfId="3076" xr:uid="{00000000-0005-0000-0000-0000F80A0000}"/>
    <cellStyle name="Header2 2 3 2 9" xfId="3077" xr:uid="{00000000-0005-0000-0000-0000F90A0000}"/>
    <cellStyle name="Header2 2 3 2 9 2" xfId="3078" xr:uid="{00000000-0005-0000-0000-0000FA0A0000}"/>
    <cellStyle name="Header2 2 3 2 9 3" xfId="3079" xr:uid="{00000000-0005-0000-0000-0000FB0A0000}"/>
    <cellStyle name="Header2 2 3 2 9 4" xfId="3080" xr:uid="{00000000-0005-0000-0000-0000FC0A0000}"/>
    <cellStyle name="Header2 2 3 20" xfId="3081" xr:uid="{00000000-0005-0000-0000-0000FD0A0000}"/>
    <cellStyle name="Header2 2 3 21" xfId="3082" xr:uid="{00000000-0005-0000-0000-0000FE0A0000}"/>
    <cellStyle name="Header2 2 3 3" xfId="3083" xr:uid="{00000000-0005-0000-0000-0000FF0A0000}"/>
    <cellStyle name="Header2 2 3 3 10" xfId="3084" xr:uid="{00000000-0005-0000-0000-0000000B0000}"/>
    <cellStyle name="Header2 2 3 3 10 2" xfId="3085" xr:uid="{00000000-0005-0000-0000-0000010B0000}"/>
    <cellStyle name="Header2 2 3 3 10 3" xfId="3086" xr:uid="{00000000-0005-0000-0000-0000020B0000}"/>
    <cellStyle name="Header2 2 3 3 10 4" xfId="3087" xr:uid="{00000000-0005-0000-0000-0000030B0000}"/>
    <cellStyle name="Header2 2 3 3 11" xfId="3088" xr:uid="{00000000-0005-0000-0000-0000040B0000}"/>
    <cellStyle name="Header2 2 3 3 11 2" xfId="3089" xr:uid="{00000000-0005-0000-0000-0000050B0000}"/>
    <cellStyle name="Header2 2 3 3 11 3" xfId="3090" xr:uid="{00000000-0005-0000-0000-0000060B0000}"/>
    <cellStyle name="Header2 2 3 3 11 4" xfId="3091" xr:uid="{00000000-0005-0000-0000-0000070B0000}"/>
    <cellStyle name="Header2 2 3 3 12" xfId="3092" xr:uid="{00000000-0005-0000-0000-0000080B0000}"/>
    <cellStyle name="Header2 2 3 3 12 2" xfId="3093" xr:uid="{00000000-0005-0000-0000-0000090B0000}"/>
    <cellStyle name="Header2 2 3 3 12 3" xfId="3094" xr:uid="{00000000-0005-0000-0000-00000A0B0000}"/>
    <cellStyle name="Header2 2 3 3 12 4" xfId="3095" xr:uid="{00000000-0005-0000-0000-00000B0B0000}"/>
    <cellStyle name="Header2 2 3 3 13" xfId="3096" xr:uid="{00000000-0005-0000-0000-00000C0B0000}"/>
    <cellStyle name="Header2 2 3 3 13 2" xfId="3097" xr:uid="{00000000-0005-0000-0000-00000D0B0000}"/>
    <cellStyle name="Header2 2 3 3 13 3" xfId="3098" xr:uid="{00000000-0005-0000-0000-00000E0B0000}"/>
    <cellStyle name="Header2 2 3 3 13 4" xfId="3099" xr:uid="{00000000-0005-0000-0000-00000F0B0000}"/>
    <cellStyle name="Header2 2 3 3 14" xfId="3100" xr:uid="{00000000-0005-0000-0000-0000100B0000}"/>
    <cellStyle name="Header2 2 3 3 14 2" xfId="3101" xr:uid="{00000000-0005-0000-0000-0000110B0000}"/>
    <cellStyle name="Header2 2 3 3 14 3" xfId="3102" xr:uid="{00000000-0005-0000-0000-0000120B0000}"/>
    <cellStyle name="Header2 2 3 3 14 4" xfId="3103" xr:uid="{00000000-0005-0000-0000-0000130B0000}"/>
    <cellStyle name="Header2 2 3 3 15" xfId="3104" xr:uid="{00000000-0005-0000-0000-0000140B0000}"/>
    <cellStyle name="Header2 2 3 3 16" xfId="3105" xr:uid="{00000000-0005-0000-0000-0000150B0000}"/>
    <cellStyle name="Header2 2 3 3 17" xfId="3106" xr:uid="{00000000-0005-0000-0000-0000160B0000}"/>
    <cellStyle name="Header2 2 3 3 2" xfId="3107" xr:uid="{00000000-0005-0000-0000-0000170B0000}"/>
    <cellStyle name="Header2 2 3 3 2 2" xfId="3108" xr:uid="{00000000-0005-0000-0000-0000180B0000}"/>
    <cellStyle name="Header2 2 3 3 2 3" xfId="3109" xr:uid="{00000000-0005-0000-0000-0000190B0000}"/>
    <cellStyle name="Header2 2 3 3 2 4" xfId="3110" xr:uid="{00000000-0005-0000-0000-00001A0B0000}"/>
    <cellStyle name="Header2 2 3 3 3" xfId="3111" xr:uid="{00000000-0005-0000-0000-00001B0B0000}"/>
    <cellStyle name="Header2 2 3 3 3 2" xfId="3112" xr:uid="{00000000-0005-0000-0000-00001C0B0000}"/>
    <cellStyle name="Header2 2 3 3 3 3" xfId="3113" xr:uid="{00000000-0005-0000-0000-00001D0B0000}"/>
    <cellStyle name="Header2 2 3 3 3 4" xfId="3114" xr:uid="{00000000-0005-0000-0000-00001E0B0000}"/>
    <cellStyle name="Header2 2 3 3 4" xfId="3115" xr:uid="{00000000-0005-0000-0000-00001F0B0000}"/>
    <cellStyle name="Header2 2 3 3 4 2" xfId="3116" xr:uid="{00000000-0005-0000-0000-0000200B0000}"/>
    <cellStyle name="Header2 2 3 3 4 3" xfId="3117" xr:uid="{00000000-0005-0000-0000-0000210B0000}"/>
    <cellStyle name="Header2 2 3 3 4 4" xfId="3118" xr:uid="{00000000-0005-0000-0000-0000220B0000}"/>
    <cellStyle name="Header2 2 3 3 5" xfId="3119" xr:uid="{00000000-0005-0000-0000-0000230B0000}"/>
    <cellStyle name="Header2 2 3 3 5 2" xfId="3120" xr:uid="{00000000-0005-0000-0000-0000240B0000}"/>
    <cellStyle name="Header2 2 3 3 5 3" xfId="3121" xr:uid="{00000000-0005-0000-0000-0000250B0000}"/>
    <cellStyle name="Header2 2 3 3 5 4" xfId="3122" xr:uid="{00000000-0005-0000-0000-0000260B0000}"/>
    <cellStyle name="Header2 2 3 3 6" xfId="3123" xr:uid="{00000000-0005-0000-0000-0000270B0000}"/>
    <cellStyle name="Header2 2 3 3 6 2" xfId="3124" xr:uid="{00000000-0005-0000-0000-0000280B0000}"/>
    <cellStyle name="Header2 2 3 3 6 3" xfId="3125" xr:uid="{00000000-0005-0000-0000-0000290B0000}"/>
    <cellStyle name="Header2 2 3 3 6 4" xfId="3126" xr:uid="{00000000-0005-0000-0000-00002A0B0000}"/>
    <cellStyle name="Header2 2 3 3 7" xfId="3127" xr:uid="{00000000-0005-0000-0000-00002B0B0000}"/>
    <cellStyle name="Header2 2 3 3 7 2" xfId="3128" xr:uid="{00000000-0005-0000-0000-00002C0B0000}"/>
    <cellStyle name="Header2 2 3 3 7 3" xfId="3129" xr:uid="{00000000-0005-0000-0000-00002D0B0000}"/>
    <cellStyle name="Header2 2 3 3 7 4" xfId="3130" xr:uid="{00000000-0005-0000-0000-00002E0B0000}"/>
    <cellStyle name="Header2 2 3 3 8" xfId="3131" xr:uid="{00000000-0005-0000-0000-00002F0B0000}"/>
    <cellStyle name="Header2 2 3 3 8 2" xfId="3132" xr:uid="{00000000-0005-0000-0000-0000300B0000}"/>
    <cellStyle name="Header2 2 3 3 8 3" xfId="3133" xr:uid="{00000000-0005-0000-0000-0000310B0000}"/>
    <cellStyle name="Header2 2 3 3 8 4" xfId="3134" xr:uid="{00000000-0005-0000-0000-0000320B0000}"/>
    <cellStyle name="Header2 2 3 3 9" xfId="3135" xr:uid="{00000000-0005-0000-0000-0000330B0000}"/>
    <cellStyle name="Header2 2 3 3 9 2" xfId="3136" xr:uid="{00000000-0005-0000-0000-0000340B0000}"/>
    <cellStyle name="Header2 2 3 3 9 3" xfId="3137" xr:uid="{00000000-0005-0000-0000-0000350B0000}"/>
    <cellStyle name="Header2 2 3 3 9 4" xfId="3138" xr:uid="{00000000-0005-0000-0000-0000360B0000}"/>
    <cellStyle name="Header2 2 3 4" xfId="3139" xr:uid="{00000000-0005-0000-0000-0000370B0000}"/>
    <cellStyle name="Header2 2 3 4 10" xfId="3140" xr:uid="{00000000-0005-0000-0000-0000380B0000}"/>
    <cellStyle name="Header2 2 3 4 10 2" xfId="3141" xr:uid="{00000000-0005-0000-0000-0000390B0000}"/>
    <cellStyle name="Header2 2 3 4 10 3" xfId="3142" xr:uid="{00000000-0005-0000-0000-00003A0B0000}"/>
    <cellStyle name="Header2 2 3 4 10 4" xfId="3143" xr:uid="{00000000-0005-0000-0000-00003B0B0000}"/>
    <cellStyle name="Header2 2 3 4 11" xfId="3144" xr:uid="{00000000-0005-0000-0000-00003C0B0000}"/>
    <cellStyle name="Header2 2 3 4 11 2" xfId="3145" xr:uid="{00000000-0005-0000-0000-00003D0B0000}"/>
    <cellStyle name="Header2 2 3 4 11 3" xfId="3146" xr:uid="{00000000-0005-0000-0000-00003E0B0000}"/>
    <cellStyle name="Header2 2 3 4 11 4" xfId="3147" xr:uid="{00000000-0005-0000-0000-00003F0B0000}"/>
    <cellStyle name="Header2 2 3 4 12" xfId="3148" xr:uid="{00000000-0005-0000-0000-0000400B0000}"/>
    <cellStyle name="Header2 2 3 4 12 2" xfId="3149" xr:uid="{00000000-0005-0000-0000-0000410B0000}"/>
    <cellStyle name="Header2 2 3 4 12 3" xfId="3150" xr:uid="{00000000-0005-0000-0000-0000420B0000}"/>
    <cellStyle name="Header2 2 3 4 12 4" xfId="3151" xr:uid="{00000000-0005-0000-0000-0000430B0000}"/>
    <cellStyle name="Header2 2 3 4 13" xfId="3152" xr:uid="{00000000-0005-0000-0000-0000440B0000}"/>
    <cellStyle name="Header2 2 3 4 13 2" xfId="3153" xr:uid="{00000000-0005-0000-0000-0000450B0000}"/>
    <cellStyle name="Header2 2 3 4 13 3" xfId="3154" xr:uid="{00000000-0005-0000-0000-0000460B0000}"/>
    <cellStyle name="Header2 2 3 4 13 4" xfId="3155" xr:uid="{00000000-0005-0000-0000-0000470B0000}"/>
    <cellStyle name="Header2 2 3 4 14" xfId="3156" xr:uid="{00000000-0005-0000-0000-0000480B0000}"/>
    <cellStyle name="Header2 2 3 4 14 2" xfId="3157" xr:uid="{00000000-0005-0000-0000-0000490B0000}"/>
    <cellStyle name="Header2 2 3 4 14 3" xfId="3158" xr:uid="{00000000-0005-0000-0000-00004A0B0000}"/>
    <cellStyle name="Header2 2 3 4 14 4" xfId="3159" xr:uid="{00000000-0005-0000-0000-00004B0B0000}"/>
    <cellStyle name="Header2 2 3 4 15" xfId="3160" xr:uid="{00000000-0005-0000-0000-00004C0B0000}"/>
    <cellStyle name="Header2 2 3 4 16" xfId="3161" xr:uid="{00000000-0005-0000-0000-00004D0B0000}"/>
    <cellStyle name="Header2 2 3 4 17" xfId="3162" xr:uid="{00000000-0005-0000-0000-00004E0B0000}"/>
    <cellStyle name="Header2 2 3 4 2" xfId="3163" xr:uid="{00000000-0005-0000-0000-00004F0B0000}"/>
    <cellStyle name="Header2 2 3 4 2 2" xfId="3164" xr:uid="{00000000-0005-0000-0000-0000500B0000}"/>
    <cellStyle name="Header2 2 3 4 2 3" xfId="3165" xr:uid="{00000000-0005-0000-0000-0000510B0000}"/>
    <cellStyle name="Header2 2 3 4 2 4" xfId="3166" xr:uid="{00000000-0005-0000-0000-0000520B0000}"/>
    <cellStyle name="Header2 2 3 4 3" xfId="3167" xr:uid="{00000000-0005-0000-0000-0000530B0000}"/>
    <cellStyle name="Header2 2 3 4 3 2" xfId="3168" xr:uid="{00000000-0005-0000-0000-0000540B0000}"/>
    <cellStyle name="Header2 2 3 4 3 3" xfId="3169" xr:uid="{00000000-0005-0000-0000-0000550B0000}"/>
    <cellStyle name="Header2 2 3 4 3 4" xfId="3170" xr:uid="{00000000-0005-0000-0000-0000560B0000}"/>
    <cellStyle name="Header2 2 3 4 4" xfId="3171" xr:uid="{00000000-0005-0000-0000-0000570B0000}"/>
    <cellStyle name="Header2 2 3 4 4 2" xfId="3172" xr:uid="{00000000-0005-0000-0000-0000580B0000}"/>
    <cellStyle name="Header2 2 3 4 4 3" xfId="3173" xr:uid="{00000000-0005-0000-0000-0000590B0000}"/>
    <cellStyle name="Header2 2 3 4 4 4" xfId="3174" xr:uid="{00000000-0005-0000-0000-00005A0B0000}"/>
    <cellStyle name="Header2 2 3 4 5" xfId="3175" xr:uid="{00000000-0005-0000-0000-00005B0B0000}"/>
    <cellStyle name="Header2 2 3 4 5 2" xfId="3176" xr:uid="{00000000-0005-0000-0000-00005C0B0000}"/>
    <cellStyle name="Header2 2 3 4 5 3" xfId="3177" xr:uid="{00000000-0005-0000-0000-00005D0B0000}"/>
    <cellStyle name="Header2 2 3 4 5 4" xfId="3178" xr:uid="{00000000-0005-0000-0000-00005E0B0000}"/>
    <cellStyle name="Header2 2 3 4 6" xfId="3179" xr:uid="{00000000-0005-0000-0000-00005F0B0000}"/>
    <cellStyle name="Header2 2 3 4 6 2" xfId="3180" xr:uid="{00000000-0005-0000-0000-0000600B0000}"/>
    <cellStyle name="Header2 2 3 4 6 3" xfId="3181" xr:uid="{00000000-0005-0000-0000-0000610B0000}"/>
    <cellStyle name="Header2 2 3 4 6 4" xfId="3182" xr:uid="{00000000-0005-0000-0000-0000620B0000}"/>
    <cellStyle name="Header2 2 3 4 7" xfId="3183" xr:uid="{00000000-0005-0000-0000-0000630B0000}"/>
    <cellStyle name="Header2 2 3 4 7 2" xfId="3184" xr:uid="{00000000-0005-0000-0000-0000640B0000}"/>
    <cellStyle name="Header2 2 3 4 7 3" xfId="3185" xr:uid="{00000000-0005-0000-0000-0000650B0000}"/>
    <cellStyle name="Header2 2 3 4 7 4" xfId="3186" xr:uid="{00000000-0005-0000-0000-0000660B0000}"/>
    <cellStyle name="Header2 2 3 4 8" xfId="3187" xr:uid="{00000000-0005-0000-0000-0000670B0000}"/>
    <cellStyle name="Header2 2 3 4 8 2" xfId="3188" xr:uid="{00000000-0005-0000-0000-0000680B0000}"/>
    <cellStyle name="Header2 2 3 4 8 3" xfId="3189" xr:uid="{00000000-0005-0000-0000-0000690B0000}"/>
    <cellStyle name="Header2 2 3 4 8 4" xfId="3190" xr:uid="{00000000-0005-0000-0000-00006A0B0000}"/>
    <cellStyle name="Header2 2 3 4 9" xfId="3191" xr:uid="{00000000-0005-0000-0000-00006B0B0000}"/>
    <cellStyle name="Header2 2 3 4 9 2" xfId="3192" xr:uid="{00000000-0005-0000-0000-00006C0B0000}"/>
    <cellStyle name="Header2 2 3 4 9 3" xfId="3193" xr:uid="{00000000-0005-0000-0000-00006D0B0000}"/>
    <cellStyle name="Header2 2 3 4 9 4" xfId="3194" xr:uid="{00000000-0005-0000-0000-00006E0B0000}"/>
    <cellStyle name="Header2 2 3 5" xfId="3195" xr:uid="{00000000-0005-0000-0000-00006F0B0000}"/>
    <cellStyle name="Header2 2 3 5 10" xfId="3196" xr:uid="{00000000-0005-0000-0000-0000700B0000}"/>
    <cellStyle name="Header2 2 3 5 10 2" xfId="3197" xr:uid="{00000000-0005-0000-0000-0000710B0000}"/>
    <cellStyle name="Header2 2 3 5 10 3" xfId="3198" xr:uid="{00000000-0005-0000-0000-0000720B0000}"/>
    <cellStyle name="Header2 2 3 5 10 4" xfId="3199" xr:uid="{00000000-0005-0000-0000-0000730B0000}"/>
    <cellStyle name="Header2 2 3 5 11" xfId="3200" xr:uid="{00000000-0005-0000-0000-0000740B0000}"/>
    <cellStyle name="Header2 2 3 5 11 2" xfId="3201" xr:uid="{00000000-0005-0000-0000-0000750B0000}"/>
    <cellStyle name="Header2 2 3 5 11 3" xfId="3202" xr:uid="{00000000-0005-0000-0000-0000760B0000}"/>
    <cellStyle name="Header2 2 3 5 11 4" xfId="3203" xr:uid="{00000000-0005-0000-0000-0000770B0000}"/>
    <cellStyle name="Header2 2 3 5 12" xfId="3204" xr:uid="{00000000-0005-0000-0000-0000780B0000}"/>
    <cellStyle name="Header2 2 3 5 12 2" xfId="3205" xr:uid="{00000000-0005-0000-0000-0000790B0000}"/>
    <cellStyle name="Header2 2 3 5 12 3" xfId="3206" xr:uid="{00000000-0005-0000-0000-00007A0B0000}"/>
    <cellStyle name="Header2 2 3 5 12 4" xfId="3207" xr:uid="{00000000-0005-0000-0000-00007B0B0000}"/>
    <cellStyle name="Header2 2 3 5 13" xfId="3208" xr:uid="{00000000-0005-0000-0000-00007C0B0000}"/>
    <cellStyle name="Header2 2 3 5 13 2" xfId="3209" xr:uid="{00000000-0005-0000-0000-00007D0B0000}"/>
    <cellStyle name="Header2 2 3 5 13 3" xfId="3210" xr:uid="{00000000-0005-0000-0000-00007E0B0000}"/>
    <cellStyle name="Header2 2 3 5 13 4" xfId="3211" xr:uid="{00000000-0005-0000-0000-00007F0B0000}"/>
    <cellStyle name="Header2 2 3 5 14" xfId="3212" xr:uid="{00000000-0005-0000-0000-0000800B0000}"/>
    <cellStyle name="Header2 2 3 5 14 2" xfId="3213" xr:uid="{00000000-0005-0000-0000-0000810B0000}"/>
    <cellStyle name="Header2 2 3 5 14 3" xfId="3214" xr:uid="{00000000-0005-0000-0000-0000820B0000}"/>
    <cellStyle name="Header2 2 3 5 14 4" xfId="3215" xr:uid="{00000000-0005-0000-0000-0000830B0000}"/>
    <cellStyle name="Header2 2 3 5 15" xfId="3216" xr:uid="{00000000-0005-0000-0000-0000840B0000}"/>
    <cellStyle name="Header2 2 3 5 16" xfId="3217" xr:uid="{00000000-0005-0000-0000-0000850B0000}"/>
    <cellStyle name="Header2 2 3 5 17" xfId="3218" xr:uid="{00000000-0005-0000-0000-0000860B0000}"/>
    <cellStyle name="Header2 2 3 5 2" xfId="3219" xr:uid="{00000000-0005-0000-0000-0000870B0000}"/>
    <cellStyle name="Header2 2 3 5 2 2" xfId="3220" xr:uid="{00000000-0005-0000-0000-0000880B0000}"/>
    <cellStyle name="Header2 2 3 5 2 3" xfId="3221" xr:uid="{00000000-0005-0000-0000-0000890B0000}"/>
    <cellStyle name="Header2 2 3 5 2 4" xfId="3222" xr:uid="{00000000-0005-0000-0000-00008A0B0000}"/>
    <cellStyle name="Header2 2 3 5 3" xfId="3223" xr:uid="{00000000-0005-0000-0000-00008B0B0000}"/>
    <cellStyle name="Header2 2 3 5 3 2" xfId="3224" xr:uid="{00000000-0005-0000-0000-00008C0B0000}"/>
    <cellStyle name="Header2 2 3 5 3 3" xfId="3225" xr:uid="{00000000-0005-0000-0000-00008D0B0000}"/>
    <cellStyle name="Header2 2 3 5 3 4" xfId="3226" xr:uid="{00000000-0005-0000-0000-00008E0B0000}"/>
    <cellStyle name="Header2 2 3 5 4" xfId="3227" xr:uid="{00000000-0005-0000-0000-00008F0B0000}"/>
    <cellStyle name="Header2 2 3 5 4 2" xfId="3228" xr:uid="{00000000-0005-0000-0000-0000900B0000}"/>
    <cellStyle name="Header2 2 3 5 4 3" xfId="3229" xr:uid="{00000000-0005-0000-0000-0000910B0000}"/>
    <cellStyle name="Header2 2 3 5 4 4" xfId="3230" xr:uid="{00000000-0005-0000-0000-0000920B0000}"/>
    <cellStyle name="Header2 2 3 5 5" xfId="3231" xr:uid="{00000000-0005-0000-0000-0000930B0000}"/>
    <cellStyle name="Header2 2 3 5 5 2" xfId="3232" xr:uid="{00000000-0005-0000-0000-0000940B0000}"/>
    <cellStyle name="Header2 2 3 5 5 3" xfId="3233" xr:uid="{00000000-0005-0000-0000-0000950B0000}"/>
    <cellStyle name="Header2 2 3 5 5 4" xfId="3234" xr:uid="{00000000-0005-0000-0000-0000960B0000}"/>
    <cellStyle name="Header2 2 3 5 6" xfId="3235" xr:uid="{00000000-0005-0000-0000-0000970B0000}"/>
    <cellStyle name="Header2 2 3 5 6 2" xfId="3236" xr:uid="{00000000-0005-0000-0000-0000980B0000}"/>
    <cellStyle name="Header2 2 3 5 6 3" xfId="3237" xr:uid="{00000000-0005-0000-0000-0000990B0000}"/>
    <cellStyle name="Header2 2 3 5 6 4" xfId="3238" xr:uid="{00000000-0005-0000-0000-00009A0B0000}"/>
    <cellStyle name="Header2 2 3 5 7" xfId="3239" xr:uid="{00000000-0005-0000-0000-00009B0B0000}"/>
    <cellStyle name="Header2 2 3 5 7 2" xfId="3240" xr:uid="{00000000-0005-0000-0000-00009C0B0000}"/>
    <cellStyle name="Header2 2 3 5 7 3" xfId="3241" xr:uid="{00000000-0005-0000-0000-00009D0B0000}"/>
    <cellStyle name="Header2 2 3 5 7 4" xfId="3242" xr:uid="{00000000-0005-0000-0000-00009E0B0000}"/>
    <cellStyle name="Header2 2 3 5 8" xfId="3243" xr:uid="{00000000-0005-0000-0000-00009F0B0000}"/>
    <cellStyle name="Header2 2 3 5 8 2" xfId="3244" xr:uid="{00000000-0005-0000-0000-0000A00B0000}"/>
    <cellStyle name="Header2 2 3 5 8 3" xfId="3245" xr:uid="{00000000-0005-0000-0000-0000A10B0000}"/>
    <cellStyle name="Header2 2 3 5 8 4" xfId="3246" xr:uid="{00000000-0005-0000-0000-0000A20B0000}"/>
    <cellStyle name="Header2 2 3 5 9" xfId="3247" xr:uid="{00000000-0005-0000-0000-0000A30B0000}"/>
    <cellStyle name="Header2 2 3 5 9 2" xfId="3248" xr:uid="{00000000-0005-0000-0000-0000A40B0000}"/>
    <cellStyle name="Header2 2 3 5 9 3" xfId="3249" xr:uid="{00000000-0005-0000-0000-0000A50B0000}"/>
    <cellStyle name="Header2 2 3 5 9 4" xfId="3250" xr:uid="{00000000-0005-0000-0000-0000A60B0000}"/>
    <cellStyle name="Header2 2 3 6" xfId="3251" xr:uid="{00000000-0005-0000-0000-0000A70B0000}"/>
    <cellStyle name="Header2 2 3 6 2" xfId="3252" xr:uid="{00000000-0005-0000-0000-0000A80B0000}"/>
    <cellStyle name="Header2 2 3 6 3" xfId="3253" xr:uid="{00000000-0005-0000-0000-0000A90B0000}"/>
    <cellStyle name="Header2 2 3 6 4" xfId="3254" xr:uid="{00000000-0005-0000-0000-0000AA0B0000}"/>
    <cellStyle name="Header2 2 3 7" xfId="3255" xr:uid="{00000000-0005-0000-0000-0000AB0B0000}"/>
    <cellStyle name="Header2 2 3 7 2" xfId="3256" xr:uid="{00000000-0005-0000-0000-0000AC0B0000}"/>
    <cellStyle name="Header2 2 3 7 3" xfId="3257" xr:uid="{00000000-0005-0000-0000-0000AD0B0000}"/>
    <cellStyle name="Header2 2 3 7 4" xfId="3258" xr:uid="{00000000-0005-0000-0000-0000AE0B0000}"/>
    <cellStyle name="Header2 2 3 8" xfId="3259" xr:uid="{00000000-0005-0000-0000-0000AF0B0000}"/>
    <cellStyle name="Header2 2 3 8 2" xfId="3260" xr:uid="{00000000-0005-0000-0000-0000B00B0000}"/>
    <cellStyle name="Header2 2 3 8 3" xfId="3261" xr:uid="{00000000-0005-0000-0000-0000B10B0000}"/>
    <cellStyle name="Header2 2 3 8 4" xfId="3262" xr:uid="{00000000-0005-0000-0000-0000B20B0000}"/>
    <cellStyle name="Header2 2 3 9" xfId="3263" xr:uid="{00000000-0005-0000-0000-0000B30B0000}"/>
    <cellStyle name="Header2 2 3 9 2" xfId="3264" xr:uid="{00000000-0005-0000-0000-0000B40B0000}"/>
    <cellStyle name="Header2 2 3 9 3" xfId="3265" xr:uid="{00000000-0005-0000-0000-0000B50B0000}"/>
    <cellStyle name="Header2 2 3 9 4" xfId="3266" xr:uid="{00000000-0005-0000-0000-0000B60B0000}"/>
    <cellStyle name="Header2 2 4" xfId="3267" xr:uid="{00000000-0005-0000-0000-0000B70B0000}"/>
    <cellStyle name="Header2 2 4 10" xfId="3268" xr:uid="{00000000-0005-0000-0000-0000B80B0000}"/>
    <cellStyle name="Header2 2 4 10 2" xfId="3269" xr:uid="{00000000-0005-0000-0000-0000B90B0000}"/>
    <cellStyle name="Header2 2 4 10 3" xfId="3270" xr:uid="{00000000-0005-0000-0000-0000BA0B0000}"/>
    <cellStyle name="Header2 2 4 10 4" xfId="3271" xr:uid="{00000000-0005-0000-0000-0000BB0B0000}"/>
    <cellStyle name="Header2 2 4 11" xfId="3272" xr:uid="{00000000-0005-0000-0000-0000BC0B0000}"/>
    <cellStyle name="Header2 2 4 11 2" xfId="3273" xr:uid="{00000000-0005-0000-0000-0000BD0B0000}"/>
    <cellStyle name="Header2 2 4 11 3" xfId="3274" xr:uid="{00000000-0005-0000-0000-0000BE0B0000}"/>
    <cellStyle name="Header2 2 4 11 4" xfId="3275" xr:uid="{00000000-0005-0000-0000-0000BF0B0000}"/>
    <cellStyle name="Header2 2 4 12" xfId="3276" xr:uid="{00000000-0005-0000-0000-0000C00B0000}"/>
    <cellStyle name="Header2 2 4 12 2" xfId="3277" xr:uid="{00000000-0005-0000-0000-0000C10B0000}"/>
    <cellStyle name="Header2 2 4 12 3" xfId="3278" xr:uid="{00000000-0005-0000-0000-0000C20B0000}"/>
    <cellStyle name="Header2 2 4 12 4" xfId="3279" xr:uid="{00000000-0005-0000-0000-0000C30B0000}"/>
    <cellStyle name="Header2 2 4 13" xfId="3280" xr:uid="{00000000-0005-0000-0000-0000C40B0000}"/>
    <cellStyle name="Header2 2 4 13 2" xfId="3281" xr:uid="{00000000-0005-0000-0000-0000C50B0000}"/>
    <cellStyle name="Header2 2 4 13 3" xfId="3282" xr:uid="{00000000-0005-0000-0000-0000C60B0000}"/>
    <cellStyle name="Header2 2 4 13 4" xfId="3283" xr:uid="{00000000-0005-0000-0000-0000C70B0000}"/>
    <cellStyle name="Header2 2 4 14" xfId="3284" xr:uid="{00000000-0005-0000-0000-0000C80B0000}"/>
    <cellStyle name="Header2 2 4 14 2" xfId="3285" xr:uid="{00000000-0005-0000-0000-0000C90B0000}"/>
    <cellStyle name="Header2 2 4 14 3" xfId="3286" xr:uid="{00000000-0005-0000-0000-0000CA0B0000}"/>
    <cellStyle name="Header2 2 4 14 4" xfId="3287" xr:uid="{00000000-0005-0000-0000-0000CB0B0000}"/>
    <cellStyle name="Header2 2 4 15" xfId="3288" xr:uid="{00000000-0005-0000-0000-0000CC0B0000}"/>
    <cellStyle name="Header2 2 4 15 2" xfId="3289" xr:uid="{00000000-0005-0000-0000-0000CD0B0000}"/>
    <cellStyle name="Header2 2 4 15 3" xfId="3290" xr:uid="{00000000-0005-0000-0000-0000CE0B0000}"/>
    <cellStyle name="Header2 2 4 15 4" xfId="3291" xr:uid="{00000000-0005-0000-0000-0000CF0B0000}"/>
    <cellStyle name="Header2 2 4 16" xfId="3292" xr:uid="{00000000-0005-0000-0000-0000D00B0000}"/>
    <cellStyle name="Header2 2 4 16 2" xfId="3293" xr:uid="{00000000-0005-0000-0000-0000D10B0000}"/>
    <cellStyle name="Header2 2 4 16 3" xfId="3294" xr:uid="{00000000-0005-0000-0000-0000D20B0000}"/>
    <cellStyle name="Header2 2 4 16 4" xfId="3295" xr:uid="{00000000-0005-0000-0000-0000D30B0000}"/>
    <cellStyle name="Header2 2 4 17" xfId="3296" xr:uid="{00000000-0005-0000-0000-0000D40B0000}"/>
    <cellStyle name="Header2 2 4 17 2" xfId="3297" xr:uid="{00000000-0005-0000-0000-0000D50B0000}"/>
    <cellStyle name="Header2 2 4 17 3" xfId="3298" xr:uid="{00000000-0005-0000-0000-0000D60B0000}"/>
    <cellStyle name="Header2 2 4 17 4" xfId="3299" xr:uid="{00000000-0005-0000-0000-0000D70B0000}"/>
    <cellStyle name="Header2 2 4 18" xfId="3300" xr:uid="{00000000-0005-0000-0000-0000D80B0000}"/>
    <cellStyle name="Header2 2 4 18 2" xfId="3301" xr:uid="{00000000-0005-0000-0000-0000D90B0000}"/>
    <cellStyle name="Header2 2 4 18 3" xfId="3302" xr:uid="{00000000-0005-0000-0000-0000DA0B0000}"/>
    <cellStyle name="Header2 2 4 18 4" xfId="3303" xr:uid="{00000000-0005-0000-0000-0000DB0B0000}"/>
    <cellStyle name="Header2 2 4 19" xfId="3304" xr:uid="{00000000-0005-0000-0000-0000DC0B0000}"/>
    <cellStyle name="Header2 2 4 2" xfId="3305" xr:uid="{00000000-0005-0000-0000-0000DD0B0000}"/>
    <cellStyle name="Header2 2 4 2 10" xfId="3306" xr:uid="{00000000-0005-0000-0000-0000DE0B0000}"/>
    <cellStyle name="Header2 2 4 2 10 2" xfId="3307" xr:uid="{00000000-0005-0000-0000-0000DF0B0000}"/>
    <cellStyle name="Header2 2 4 2 10 3" xfId="3308" xr:uid="{00000000-0005-0000-0000-0000E00B0000}"/>
    <cellStyle name="Header2 2 4 2 10 4" xfId="3309" xr:uid="{00000000-0005-0000-0000-0000E10B0000}"/>
    <cellStyle name="Header2 2 4 2 11" xfId="3310" xr:uid="{00000000-0005-0000-0000-0000E20B0000}"/>
    <cellStyle name="Header2 2 4 2 11 2" xfId="3311" xr:uid="{00000000-0005-0000-0000-0000E30B0000}"/>
    <cellStyle name="Header2 2 4 2 11 3" xfId="3312" xr:uid="{00000000-0005-0000-0000-0000E40B0000}"/>
    <cellStyle name="Header2 2 4 2 11 4" xfId="3313" xr:uid="{00000000-0005-0000-0000-0000E50B0000}"/>
    <cellStyle name="Header2 2 4 2 12" xfId="3314" xr:uid="{00000000-0005-0000-0000-0000E60B0000}"/>
    <cellStyle name="Header2 2 4 2 12 2" xfId="3315" xr:uid="{00000000-0005-0000-0000-0000E70B0000}"/>
    <cellStyle name="Header2 2 4 2 12 3" xfId="3316" xr:uid="{00000000-0005-0000-0000-0000E80B0000}"/>
    <cellStyle name="Header2 2 4 2 12 4" xfId="3317" xr:uid="{00000000-0005-0000-0000-0000E90B0000}"/>
    <cellStyle name="Header2 2 4 2 13" xfId="3318" xr:uid="{00000000-0005-0000-0000-0000EA0B0000}"/>
    <cellStyle name="Header2 2 4 2 13 2" xfId="3319" xr:uid="{00000000-0005-0000-0000-0000EB0B0000}"/>
    <cellStyle name="Header2 2 4 2 13 3" xfId="3320" xr:uid="{00000000-0005-0000-0000-0000EC0B0000}"/>
    <cellStyle name="Header2 2 4 2 13 4" xfId="3321" xr:uid="{00000000-0005-0000-0000-0000ED0B0000}"/>
    <cellStyle name="Header2 2 4 2 14" xfId="3322" xr:uid="{00000000-0005-0000-0000-0000EE0B0000}"/>
    <cellStyle name="Header2 2 4 2 14 2" xfId="3323" xr:uid="{00000000-0005-0000-0000-0000EF0B0000}"/>
    <cellStyle name="Header2 2 4 2 14 3" xfId="3324" xr:uid="{00000000-0005-0000-0000-0000F00B0000}"/>
    <cellStyle name="Header2 2 4 2 14 4" xfId="3325" xr:uid="{00000000-0005-0000-0000-0000F10B0000}"/>
    <cellStyle name="Header2 2 4 2 15" xfId="3326" xr:uid="{00000000-0005-0000-0000-0000F20B0000}"/>
    <cellStyle name="Header2 2 4 2 16" xfId="3327" xr:uid="{00000000-0005-0000-0000-0000F30B0000}"/>
    <cellStyle name="Header2 2 4 2 17" xfId="3328" xr:uid="{00000000-0005-0000-0000-0000F40B0000}"/>
    <cellStyle name="Header2 2 4 2 2" xfId="3329" xr:uid="{00000000-0005-0000-0000-0000F50B0000}"/>
    <cellStyle name="Header2 2 4 2 2 2" xfId="3330" xr:uid="{00000000-0005-0000-0000-0000F60B0000}"/>
    <cellStyle name="Header2 2 4 2 2 3" xfId="3331" xr:uid="{00000000-0005-0000-0000-0000F70B0000}"/>
    <cellStyle name="Header2 2 4 2 2 4" xfId="3332" xr:uid="{00000000-0005-0000-0000-0000F80B0000}"/>
    <cellStyle name="Header2 2 4 2 3" xfId="3333" xr:uid="{00000000-0005-0000-0000-0000F90B0000}"/>
    <cellStyle name="Header2 2 4 2 3 2" xfId="3334" xr:uid="{00000000-0005-0000-0000-0000FA0B0000}"/>
    <cellStyle name="Header2 2 4 2 3 3" xfId="3335" xr:uid="{00000000-0005-0000-0000-0000FB0B0000}"/>
    <cellStyle name="Header2 2 4 2 3 4" xfId="3336" xr:uid="{00000000-0005-0000-0000-0000FC0B0000}"/>
    <cellStyle name="Header2 2 4 2 4" xfId="3337" xr:uid="{00000000-0005-0000-0000-0000FD0B0000}"/>
    <cellStyle name="Header2 2 4 2 4 2" xfId="3338" xr:uid="{00000000-0005-0000-0000-0000FE0B0000}"/>
    <cellStyle name="Header2 2 4 2 4 3" xfId="3339" xr:uid="{00000000-0005-0000-0000-0000FF0B0000}"/>
    <cellStyle name="Header2 2 4 2 4 4" xfId="3340" xr:uid="{00000000-0005-0000-0000-0000000C0000}"/>
    <cellStyle name="Header2 2 4 2 5" xfId="3341" xr:uid="{00000000-0005-0000-0000-0000010C0000}"/>
    <cellStyle name="Header2 2 4 2 5 2" xfId="3342" xr:uid="{00000000-0005-0000-0000-0000020C0000}"/>
    <cellStyle name="Header2 2 4 2 5 3" xfId="3343" xr:uid="{00000000-0005-0000-0000-0000030C0000}"/>
    <cellStyle name="Header2 2 4 2 5 4" xfId="3344" xr:uid="{00000000-0005-0000-0000-0000040C0000}"/>
    <cellStyle name="Header2 2 4 2 6" xfId="3345" xr:uid="{00000000-0005-0000-0000-0000050C0000}"/>
    <cellStyle name="Header2 2 4 2 6 2" xfId="3346" xr:uid="{00000000-0005-0000-0000-0000060C0000}"/>
    <cellStyle name="Header2 2 4 2 6 3" xfId="3347" xr:uid="{00000000-0005-0000-0000-0000070C0000}"/>
    <cellStyle name="Header2 2 4 2 6 4" xfId="3348" xr:uid="{00000000-0005-0000-0000-0000080C0000}"/>
    <cellStyle name="Header2 2 4 2 7" xfId="3349" xr:uid="{00000000-0005-0000-0000-0000090C0000}"/>
    <cellStyle name="Header2 2 4 2 7 2" xfId="3350" xr:uid="{00000000-0005-0000-0000-00000A0C0000}"/>
    <cellStyle name="Header2 2 4 2 7 3" xfId="3351" xr:uid="{00000000-0005-0000-0000-00000B0C0000}"/>
    <cellStyle name="Header2 2 4 2 7 4" xfId="3352" xr:uid="{00000000-0005-0000-0000-00000C0C0000}"/>
    <cellStyle name="Header2 2 4 2 8" xfId="3353" xr:uid="{00000000-0005-0000-0000-00000D0C0000}"/>
    <cellStyle name="Header2 2 4 2 8 2" xfId="3354" xr:uid="{00000000-0005-0000-0000-00000E0C0000}"/>
    <cellStyle name="Header2 2 4 2 8 3" xfId="3355" xr:uid="{00000000-0005-0000-0000-00000F0C0000}"/>
    <cellStyle name="Header2 2 4 2 8 4" xfId="3356" xr:uid="{00000000-0005-0000-0000-0000100C0000}"/>
    <cellStyle name="Header2 2 4 2 9" xfId="3357" xr:uid="{00000000-0005-0000-0000-0000110C0000}"/>
    <cellStyle name="Header2 2 4 2 9 2" xfId="3358" xr:uid="{00000000-0005-0000-0000-0000120C0000}"/>
    <cellStyle name="Header2 2 4 2 9 3" xfId="3359" xr:uid="{00000000-0005-0000-0000-0000130C0000}"/>
    <cellStyle name="Header2 2 4 2 9 4" xfId="3360" xr:uid="{00000000-0005-0000-0000-0000140C0000}"/>
    <cellStyle name="Header2 2 4 20" xfId="3361" xr:uid="{00000000-0005-0000-0000-0000150C0000}"/>
    <cellStyle name="Header2 2 4 21" xfId="3362" xr:uid="{00000000-0005-0000-0000-0000160C0000}"/>
    <cellStyle name="Header2 2 4 3" xfId="3363" xr:uid="{00000000-0005-0000-0000-0000170C0000}"/>
    <cellStyle name="Header2 2 4 3 10" xfId="3364" xr:uid="{00000000-0005-0000-0000-0000180C0000}"/>
    <cellStyle name="Header2 2 4 3 10 2" xfId="3365" xr:uid="{00000000-0005-0000-0000-0000190C0000}"/>
    <cellStyle name="Header2 2 4 3 10 3" xfId="3366" xr:uid="{00000000-0005-0000-0000-00001A0C0000}"/>
    <cellStyle name="Header2 2 4 3 10 4" xfId="3367" xr:uid="{00000000-0005-0000-0000-00001B0C0000}"/>
    <cellStyle name="Header2 2 4 3 11" xfId="3368" xr:uid="{00000000-0005-0000-0000-00001C0C0000}"/>
    <cellStyle name="Header2 2 4 3 11 2" xfId="3369" xr:uid="{00000000-0005-0000-0000-00001D0C0000}"/>
    <cellStyle name="Header2 2 4 3 11 3" xfId="3370" xr:uid="{00000000-0005-0000-0000-00001E0C0000}"/>
    <cellStyle name="Header2 2 4 3 11 4" xfId="3371" xr:uid="{00000000-0005-0000-0000-00001F0C0000}"/>
    <cellStyle name="Header2 2 4 3 12" xfId="3372" xr:uid="{00000000-0005-0000-0000-0000200C0000}"/>
    <cellStyle name="Header2 2 4 3 12 2" xfId="3373" xr:uid="{00000000-0005-0000-0000-0000210C0000}"/>
    <cellStyle name="Header2 2 4 3 12 3" xfId="3374" xr:uid="{00000000-0005-0000-0000-0000220C0000}"/>
    <cellStyle name="Header2 2 4 3 12 4" xfId="3375" xr:uid="{00000000-0005-0000-0000-0000230C0000}"/>
    <cellStyle name="Header2 2 4 3 13" xfId="3376" xr:uid="{00000000-0005-0000-0000-0000240C0000}"/>
    <cellStyle name="Header2 2 4 3 13 2" xfId="3377" xr:uid="{00000000-0005-0000-0000-0000250C0000}"/>
    <cellStyle name="Header2 2 4 3 13 3" xfId="3378" xr:uid="{00000000-0005-0000-0000-0000260C0000}"/>
    <cellStyle name="Header2 2 4 3 13 4" xfId="3379" xr:uid="{00000000-0005-0000-0000-0000270C0000}"/>
    <cellStyle name="Header2 2 4 3 14" xfId="3380" xr:uid="{00000000-0005-0000-0000-0000280C0000}"/>
    <cellStyle name="Header2 2 4 3 14 2" xfId="3381" xr:uid="{00000000-0005-0000-0000-0000290C0000}"/>
    <cellStyle name="Header2 2 4 3 14 3" xfId="3382" xr:uid="{00000000-0005-0000-0000-00002A0C0000}"/>
    <cellStyle name="Header2 2 4 3 14 4" xfId="3383" xr:uid="{00000000-0005-0000-0000-00002B0C0000}"/>
    <cellStyle name="Header2 2 4 3 15" xfId="3384" xr:uid="{00000000-0005-0000-0000-00002C0C0000}"/>
    <cellStyle name="Header2 2 4 3 16" xfId="3385" xr:uid="{00000000-0005-0000-0000-00002D0C0000}"/>
    <cellStyle name="Header2 2 4 3 17" xfId="3386" xr:uid="{00000000-0005-0000-0000-00002E0C0000}"/>
    <cellStyle name="Header2 2 4 3 2" xfId="3387" xr:uid="{00000000-0005-0000-0000-00002F0C0000}"/>
    <cellStyle name="Header2 2 4 3 2 2" xfId="3388" xr:uid="{00000000-0005-0000-0000-0000300C0000}"/>
    <cellStyle name="Header2 2 4 3 2 3" xfId="3389" xr:uid="{00000000-0005-0000-0000-0000310C0000}"/>
    <cellStyle name="Header2 2 4 3 2 4" xfId="3390" xr:uid="{00000000-0005-0000-0000-0000320C0000}"/>
    <cellStyle name="Header2 2 4 3 3" xfId="3391" xr:uid="{00000000-0005-0000-0000-0000330C0000}"/>
    <cellStyle name="Header2 2 4 3 3 2" xfId="3392" xr:uid="{00000000-0005-0000-0000-0000340C0000}"/>
    <cellStyle name="Header2 2 4 3 3 3" xfId="3393" xr:uid="{00000000-0005-0000-0000-0000350C0000}"/>
    <cellStyle name="Header2 2 4 3 3 4" xfId="3394" xr:uid="{00000000-0005-0000-0000-0000360C0000}"/>
    <cellStyle name="Header2 2 4 3 4" xfId="3395" xr:uid="{00000000-0005-0000-0000-0000370C0000}"/>
    <cellStyle name="Header2 2 4 3 4 2" xfId="3396" xr:uid="{00000000-0005-0000-0000-0000380C0000}"/>
    <cellStyle name="Header2 2 4 3 4 3" xfId="3397" xr:uid="{00000000-0005-0000-0000-0000390C0000}"/>
    <cellStyle name="Header2 2 4 3 4 4" xfId="3398" xr:uid="{00000000-0005-0000-0000-00003A0C0000}"/>
    <cellStyle name="Header2 2 4 3 5" xfId="3399" xr:uid="{00000000-0005-0000-0000-00003B0C0000}"/>
    <cellStyle name="Header2 2 4 3 5 2" xfId="3400" xr:uid="{00000000-0005-0000-0000-00003C0C0000}"/>
    <cellStyle name="Header2 2 4 3 5 3" xfId="3401" xr:uid="{00000000-0005-0000-0000-00003D0C0000}"/>
    <cellStyle name="Header2 2 4 3 5 4" xfId="3402" xr:uid="{00000000-0005-0000-0000-00003E0C0000}"/>
    <cellStyle name="Header2 2 4 3 6" xfId="3403" xr:uid="{00000000-0005-0000-0000-00003F0C0000}"/>
    <cellStyle name="Header2 2 4 3 6 2" xfId="3404" xr:uid="{00000000-0005-0000-0000-0000400C0000}"/>
    <cellStyle name="Header2 2 4 3 6 3" xfId="3405" xr:uid="{00000000-0005-0000-0000-0000410C0000}"/>
    <cellStyle name="Header2 2 4 3 6 4" xfId="3406" xr:uid="{00000000-0005-0000-0000-0000420C0000}"/>
    <cellStyle name="Header2 2 4 3 7" xfId="3407" xr:uid="{00000000-0005-0000-0000-0000430C0000}"/>
    <cellStyle name="Header2 2 4 3 7 2" xfId="3408" xr:uid="{00000000-0005-0000-0000-0000440C0000}"/>
    <cellStyle name="Header2 2 4 3 7 3" xfId="3409" xr:uid="{00000000-0005-0000-0000-0000450C0000}"/>
    <cellStyle name="Header2 2 4 3 7 4" xfId="3410" xr:uid="{00000000-0005-0000-0000-0000460C0000}"/>
    <cellStyle name="Header2 2 4 3 8" xfId="3411" xr:uid="{00000000-0005-0000-0000-0000470C0000}"/>
    <cellStyle name="Header2 2 4 3 8 2" xfId="3412" xr:uid="{00000000-0005-0000-0000-0000480C0000}"/>
    <cellStyle name="Header2 2 4 3 8 3" xfId="3413" xr:uid="{00000000-0005-0000-0000-0000490C0000}"/>
    <cellStyle name="Header2 2 4 3 8 4" xfId="3414" xr:uid="{00000000-0005-0000-0000-00004A0C0000}"/>
    <cellStyle name="Header2 2 4 3 9" xfId="3415" xr:uid="{00000000-0005-0000-0000-00004B0C0000}"/>
    <cellStyle name="Header2 2 4 3 9 2" xfId="3416" xr:uid="{00000000-0005-0000-0000-00004C0C0000}"/>
    <cellStyle name="Header2 2 4 3 9 3" xfId="3417" xr:uid="{00000000-0005-0000-0000-00004D0C0000}"/>
    <cellStyle name="Header2 2 4 3 9 4" xfId="3418" xr:uid="{00000000-0005-0000-0000-00004E0C0000}"/>
    <cellStyle name="Header2 2 4 4" xfId="3419" xr:uid="{00000000-0005-0000-0000-00004F0C0000}"/>
    <cellStyle name="Header2 2 4 4 10" xfId="3420" xr:uid="{00000000-0005-0000-0000-0000500C0000}"/>
    <cellStyle name="Header2 2 4 4 10 2" xfId="3421" xr:uid="{00000000-0005-0000-0000-0000510C0000}"/>
    <cellStyle name="Header2 2 4 4 10 3" xfId="3422" xr:uid="{00000000-0005-0000-0000-0000520C0000}"/>
    <cellStyle name="Header2 2 4 4 10 4" xfId="3423" xr:uid="{00000000-0005-0000-0000-0000530C0000}"/>
    <cellStyle name="Header2 2 4 4 11" xfId="3424" xr:uid="{00000000-0005-0000-0000-0000540C0000}"/>
    <cellStyle name="Header2 2 4 4 11 2" xfId="3425" xr:uid="{00000000-0005-0000-0000-0000550C0000}"/>
    <cellStyle name="Header2 2 4 4 11 3" xfId="3426" xr:uid="{00000000-0005-0000-0000-0000560C0000}"/>
    <cellStyle name="Header2 2 4 4 11 4" xfId="3427" xr:uid="{00000000-0005-0000-0000-0000570C0000}"/>
    <cellStyle name="Header2 2 4 4 12" xfId="3428" xr:uid="{00000000-0005-0000-0000-0000580C0000}"/>
    <cellStyle name="Header2 2 4 4 12 2" xfId="3429" xr:uid="{00000000-0005-0000-0000-0000590C0000}"/>
    <cellStyle name="Header2 2 4 4 12 3" xfId="3430" xr:uid="{00000000-0005-0000-0000-00005A0C0000}"/>
    <cellStyle name="Header2 2 4 4 12 4" xfId="3431" xr:uid="{00000000-0005-0000-0000-00005B0C0000}"/>
    <cellStyle name="Header2 2 4 4 13" xfId="3432" xr:uid="{00000000-0005-0000-0000-00005C0C0000}"/>
    <cellStyle name="Header2 2 4 4 13 2" xfId="3433" xr:uid="{00000000-0005-0000-0000-00005D0C0000}"/>
    <cellStyle name="Header2 2 4 4 13 3" xfId="3434" xr:uid="{00000000-0005-0000-0000-00005E0C0000}"/>
    <cellStyle name="Header2 2 4 4 13 4" xfId="3435" xr:uid="{00000000-0005-0000-0000-00005F0C0000}"/>
    <cellStyle name="Header2 2 4 4 14" xfId="3436" xr:uid="{00000000-0005-0000-0000-0000600C0000}"/>
    <cellStyle name="Header2 2 4 4 14 2" xfId="3437" xr:uid="{00000000-0005-0000-0000-0000610C0000}"/>
    <cellStyle name="Header2 2 4 4 14 3" xfId="3438" xr:uid="{00000000-0005-0000-0000-0000620C0000}"/>
    <cellStyle name="Header2 2 4 4 14 4" xfId="3439" xr:uid="{00000000-0005-0000-0000-0000630C0000}"/>
    <cellStyle name="Header2 2 4 4 15" xfId="3440" xr:uid="{00000000-0005-0000-0000-0000640C0000}"/>
    <cellStyle name="Header2 2 4 4 16" xfId="3441" xr:uid="{00000000-0005-0000-0000-0000650C0000}"/>
    <cellStyle name="Header2 2 4 4 17" xfId="3442" xr:uid="{00000000-0005-0000-0000-0000660C0000}"/>
    <cellStyle name="Header2 2 4 4 2" xfId="3443" xr:uid="{00000000-0005-0000-0000-0000670C0000}"/>
    <cellStyle name="Header2 2 4 4 2 2" xfId="3444" xr:uid="{00000000-0005-0000-0000-0000680C0000}"/>
    <cellStyle name="Header2 2 4 4 2 3" xfId="3445" xr:uid="{00000000-0005-0000-0000-0000690C0000}"/>
    <cellStyle name="Header2 2 4 4 2 4" xfId="3446" xr:uid="{00000000-0005-0000-0000-00006A0C0000}"/>
    <cellStyle name="Header2 2 4 4 3" xfId="3447" xr:uid="{00000000-0005-0000-0000-00006B0C0000}"/>
    <cellStyle name="Header2 2 4 4 3 2" xfId="3448" xr:uid="{00000000-0005-0000-0000-00006C0C0000}"/>
    <cellStyle name="Header2 2 4 4 3 3" xfId="3449" xr:uid="{00000000-0005-0000-0000-00006D0C0000}"/>
    <cellStyle name="Header2 2 4 4 3 4" xfId="3450" xr:uid="{00000000-0005-0000-0000-00006E0C0000}"/>
    <cellStyle name="Header2 2 4 4 4" xfId="3451" xr:uid="{00000000-0005-0000-0000-00006F0C0000}"/>
    <cellStyle name="Header2 2 4 4 4 2" xfId="3452" xr:uid="{00000000-0005-0000-0000-0000700C0000}"/>
    <cellStyle name="Header2 2 4 4 4 3" xfId="3453" xr:uid="{00000000-0005-0000-0000-0000710C0000}"/>
    <cellStyle name="Header2 2 4 4 4 4" xfId="3454" xr:uid="{00000000-0005-0000-0000-0000720C0000}"/>
    <cellStyle name="Header2 2 4 4 5" xfId="3455" xr:uid="{00000000-0005-0000-0000-0000730C0000}"/>
    <cellStyle name="Header2 2 4 4 5 2" xfId="3456" xr:uid="{00000000-0005-0000-0000-0000740C0000}"/>
    <cellStyle name="Header2 2 4 4 5 3" xfId="3457" xr:uid="{00000000-0005-0000-0000-0000750C0000}"/>
    <cellStyle name="Header2 2 4 4 5 4" xfId="3458" xr:uid="{00000000-0005-0000-0000-0000760C0000}"/>
    <cellStyle name="Header2 2 4 4 6" xfId="3459" xr:uid="{00000000-0005-0000-0000-0000770C0000}"/>
    <cellStyle name="Header2 2 4 4 6 2" xfId="3460" xr:uid="{00000000-0005-0000-0000-0000780C0000}"/>
    <cellStyle name="Header2 2 4 4 6 3" xfId="3461" xr:uid="{00000000-0005-0000-0000-0000790C0000}"/>
    <cellStyle name="Header2 2 4 4 6 4" xfId="3462" xr:uid="{00000000-0005-0000-0000-00007A0C0000}"/>
    <cellStyle name="Header2 2 4 4 7" xfId="3463" xr:uid="{00000000-0005-0000-0000-00007B0C0000}"/>
    <cellStyle name="Header2 2 4 4 7 2" xfId="3464" xr:uid="{00000000-0005-0000-0000-00007C0C0000}"/>
    <cellStyle name="Header2 2 4 4 7 3" xfId="3465" xr:uid="{00000000-0005-0000-0000-00007D0C0000}"/>
    <cellStyle name="Header2 2 4 4 7 4" xfId="3466" xr:uid="{00000000-0005-0000-0000-00007E0C0000}"/>
    <cellStyle name="Header2 2 4 4 8" xfId="3467" xr:uid="{00000000-0005-0000-0000-00007F0C0000}"/>
    <cellStyle name="Header2 2 4 4 8 2" xfId="3468" xr:uid="{00000000-0005-0000-0000-0000800C0000}"/>
    <cellStyle name="Header2 2 4 4 8 3" xfId="3469" xr:uid="{00000000-0005-0000-0000-0000810C0000}"/>
    <cellStyle name="Header2 2 4 4 8 4" xfId="3470" xr:uid="{00000000-0005-0000-0000-0000820C0000}"/>
    <cellStyle name="Header2 2 4 4 9" xfId="3471" xr:uid="{00000000-0005-0000-0000-0000830C0000}"/>
    <cellStyle name="Header2 2 4 4 9 2" xfId="3472" xr:uid="{00000000-0005-0000-0000-0000840C0000}"/>
    <cellStyle name="Header2 2 4 4 9 3" xfId="3473" xr:uid="{00000000-0005-0000-0000-0000850C0000}"/>
    <cellStyle name="Header2 2 4 4 9 4" xfId="3474" xr:uid="{00000000-0005-0000-0000-0000860C0000}"/>
    <cellStyle name="Header2 2 4 5" xfId="3475" xr:uid="{00000000-0005-0000-0000-0000870C0000}"/>
    <cellStyle name="Header2 2 4 5 10" xfId="3476" xr:uid="{00000000-0005-0000-0000-0000880C0000}"/>
    <cellStyle name="Header2 2 4 5 10 2" xfId="3477" xr:uid="{00000000-0005-0000-0000-0000890C0000}"/>
    <cellStyle name="Header2 2 4 5 10 3" xfId="3478" xr:uid="{00000000-0005-0000-0000-00008A0C0000}"/>
    <cellStyle name="Header2 2 4 5 10 4" xfId="3479" xr:uid="{00000000-0005-0000-0000-00008B0C0000}"/>
    <cellStyle name="Header2 2 4 5 11" xfId="3480" xr:uid="{00000000-0005-0000-0000-00008C0C0000}"/>
    <cellStyle name="Header2 2 4 5 11 2" xfId="3481" xr:uid="{00000000-0005-0000-0000-00008D0C0000}"/>
    <cellStyle name="Header2 2 4 5 11 3" xfId="3482" xr:uid="{00000000-0005-0000-0000-00008E0C0000}"/>
    <cellStyle name="Header2 2 4 5 11 4" xfId="3483" xr:uid="{00000000-0005-0000-0000-00008F0C0000}"/>
    <cellStyle name="Header2 2 4 5 12" xfId="3484" xr:uid="{00000000-0005-0000-0000-0000900C0000}"/>
    <cellStyle name="Header2 2 4 5 12 2" xfId="3485" xr:uid="{00000000-0005-0000-0000-0000910C0000}"/>
    <cellStyle name="Header2 2 4 5 12 3" xfId="3486" xr:uid="{00000000-0005-0000-0000-0000920C0000}"/>
    <cellStyle name="Header2 2 4 5 12 4" xfId="3487" xr:uid="{00000000-0005-0000-0000-0000930C0000}"/>
    <cellStyle name="Header2 2 4 5 13" xfId="3488" xr:uid="{00000000-0005-0000-0000-0000940C0000}"/>
    <cellStyle name="Header2 2 4 5 13 2" xfId="3489" xr:uid="{00000000-0005-0000-0000-0000950C0000}"/>
    <cellStyle name="Header2 2 4 5 13 3" xfId="3490" xr:uid="{00000000-0005-0000-0000-0000960C0000}"/>
    <cellStyle name="Header2 2 4 5 13 4" xfId="3491" xr:uid="{00000000-0005-0000-0000-0000970C0000}"/>
    <cellStyle name="Header2 2 4 5 14" xfId="3492" xr:uid="{00000000-0005-0000-0000-0000980C0000}"/>
    <cellStyle name="Header2 2 4 5 14 2" xfId="3493" xr:uid="{00000000-0005-0000-0000-0000990C0000}"/>
    <cellStyle name="Header2 2 4 5 14 3" xfId="3494" xr:uid="{00000000-0005-0000-0000-00009A0C0000}"/>
    <cellStyle name="Header2 2 4 5 14 4" xfId="3495" xr:uid="{00000000-0005-0000-0000-00009B0C0000}"/>
    <cellStyle name="Header2 2 4 5 15" xfId="3496" xr:uid="{00000000-0005-0000-0000-00009C0C0000}"/>
    <cellStyle name="Header2 2 4 5 16" xfId="3497" xr:uid="{00000000-0005-0000-0000-00009D0C0000}"/>
    <cellStyle name="Header2 2 4 5 17" xfId="3498" xr:uid="{00000000-0005-0000-0000-00009E0C0000}"/>
    <cellStyle name="Header2 2 4 5 2" xfId="3499" xr:uid="{00000000-0005-0000-0000-00009F0C0000}"/>
    <cellStyle name="Header2 2 4 5 2 2" xfId="3500" xr:uid="{00000000-0005-0000-0000-0000A00C0000}"/>
    <cellStyle name="Header2 2 4 5 2 3" xfId="3501" xr:uid="{00000000-0005-0000-0000-0000A10C0000}"/>
    <cellStyle name="Header2 2 4 5 2 4" xfId="3502" xr:uid="{00000000-0005-0000-0000-0000A20C0000}"/>
    <cellStyle name="Header2 2 4 5 3" xfId="3503" xr:uid="{00000000-0005-0000-0000-0000A30C0000}"/>
    <cellStyle name="Header2 2 4 5 3 2" xfId="3504" xr:uid="{00000000-0005-0000-0000-0000A40C0000}"/>
    <cellStyle name="Header2 2 4 5 3 3" xfId="3505" xr:uid="{00000000-0005-0000-0000-0000A50C0000}"/>
    <cellStyle name="Header2 2 4 5 3 4" xfId="3506" xr:uid="{00000000-0005-0000-0000-0000A60C0000}"/>
    <cellStyle name="Header2 2 4 5 4" xfId="3507" xr:uid="{00000000-0005-0000-0000-0000A70C0000}"/>
    <cellStyle name="Header2 2 4 5 4 2" xfId="3508" xr:uid="{00000000-0005-0000-0000-0000A80C0000}"/>
    <cellStyle name="Header2 2 4 5 4 3" xfId="3509" xr:uid="{00000000-0005-0000-0000-0000A90C0000}"/>
    <cellStyle name="Header2 2 4 5 4 4" xfId="3510" xr:uid="{00000000-0005-0000-0000-0000AA0C0000}"/>
    <cellStyle name="Header2 2 4 5 5" xfId="3511" xr:uid="{00000000-0005-0000-0000-0000AB0C0000}"/>
    <cellStyle name="Header2 2 4 5 5 2" xfId="3512" xr:uid="{00000000-0005-0000-0000-0000AC0C0000}"/>
    <cellStyle name="Header2 2 4 5 5 3" xfId="3513" xr:uid="{00000000-0005-0000-0000-0000AD0C0000}"/>
    <cellStyle name="Header2 2 4 5 5 4" xfId="3514" xr:uid="{00000000-0005-0000-0000-0000AE0C0000}"/>
    <cellStyle name="Header2 2 4 5 6" xfId="3515" xr:uid="{00000000-0005-0000-0000-0000AF0C0000}"/>
    <cellStyle name="Header2 2 4 5 6 2" xfId="3516" xr:uid="{00000000-0005-0000-0000-0000B00C0000}"/>
    <cellStyle name="Header2 2 4 5 6 3" xfId="3517" xr:uid="{00000000-0005-0000-0000-0000B10C0000}"/>
    <cellStyle name="Header2 2 4 5 6 4" xfId="3518" xr:uid="{00000000-0005-0000-0000-0000B20C0000}"/>
    <cellStyle name="Header2 2 4 5 7" xfId="3519" xr:uid="{00000000-0005-0000-0000-0000B30C0000}"/>
    <cellStyle name="Header2 2 4 5 7 2" xfId="3520" xr:uid="{00000000-0005-0000-0000-0000B40C0000}"/>
    <cellStyle name="Header2 2 4 5 7 3" xfId="3521" xr:uid="{00000000-0005-0000-0000-0000B50C0000}"/>
    <cellStyle name="Header2 2 4 5 7 4" xfId="3522" xr:uid="{00000000-0005-0000-0000-0000B60C0000}"/>
    <cellStyle name="Header2 2 4 5 8" xfId="3523" xr:uid="{00000000-0005-0000-0000-0000B70C0000}"/>
    <cellStyle name="Header2 2 4 5 8 2" xfId="3524" xr:uid="{00000000-0005-0000-0000-0000B80C0000}"/>
    <cellStyle name="Header2 2 4 5 8 3" xfId="3525" xr:uid="{00000000-0005-0000-0000-0000B90C0000}"/>
    <cellStyle name="Header2 2 4 5 8 4" xfId="3526" xr:uid="{00000000-0005-0000-0000-0000BA0C0000}"/>
    <cellStyle name="Header2 2 4 5 9" xfId="3527" xr:uid="{00000000-0005-0000-0000-0000BB0C0000}"/>
    <cellStyle name="Header2 2 4 5 9 2" xfId="3528" xr:uid="{00000000-0005-0000-0000-0000BC0C0000}"/>
    <cellStyle name="Header2 2 4 5 9 3" xfId="3529" xr:uid="{00000000-0005-0000-0000-0000BD0C0000}"/>
    <cellStyle name="Header2 2 4 5 9 4" xfId="3530" xr:uid="{00000000-0005-0000-0000-0000BE0C0000}"/>
    <cellStyle name="Header2 2 4 6" xfId="3531" xr:uid="{00000000-0005-0000-0000-0000BF0C0000}"/>
    <cellStyle name="Header2 2 4 6 2" xfId="3532" xr:uid="{00000000-0005-0000-0000-0000C00C0000}"/>
    <cellStyle name="Header2 2 4 6 3" xfId="3533" xr:uid="{00000000-0005-0000-0000-0000C10C0000}"/>
    <cellStyle name="Header2 2 4 6 4" xfId="3534" xr:uid="{00000000-0005-0000-0000-0000C20C0000}"/>
    <cellStyle name="Header2 2 4 7" xfId="3535" xr:uid="{00000000-0005-0000-0000-0000C30C0000}"/>
    <cellStyle name="Header2 2 4 7 2" xfId="3536" xr:uid="{00000000-0005-0000-0000-0000C40C0000}"/>
    <cellStyle name="Header2 2 4 7 3" xfId="3537" xr:uid="{00000000-0005-0000-0000-0000C50C0000}"/>
    <cellStyle name="Header2 2 4 7 4" xfId="3538" xr:uid="{00000000-0005-0000-0000-0000C60C0000}"/>
    <cellStyle name="Header2 2 4 8" xfId="3539" xr:uid="{00000000-0005-0000-0000-0000C70C0000}"/>
    <cellStyle name="Header2 2 4 8 2" xfId="3540" xr:uid="{00000000-0005-0000-0000-0000C80C0000}"/>
    <cellStyle name="Header2 2 4 8 3" xfId="3541" xr:uid="{00000000-0005-0000-0000-0000C90C0000}"/>
    <cellStyle name="Header2 2 4 8 4" xfId="3542" xr:uid="{00000000-0005-0000-0000-0000CA0C0000}"/>
    <cellStyle name="Header2 2 4 9" xfId="3543" xr:uid="{00000000-0005-0000-0000-0000CB0C0000}"/>
    <cellStyle name="Header2 2 4 9 2" xfId="3544" xr:uid="{00000000-0005-0000-0000-0000CC0C0000}"/>
    <cellStyle name="Header2 2 4 9 3" xfId="3545" xr:uid="{00000000-0005-0000-0000-0000CD0C0000}"/>
    <cellStyle name="Header2 2 4 9 4" xfId="3546" xr:uid="{00000000-0005-0000-0000-0000CE0C0000}"/>
    <cellStyle name="Header2 2 5" xfId="3547" xr:uid="{00000000-0005-0000-0000-0000CF0C0000}"/>
    <cellStyle name="Header2 2 5 10" xfId="3548" xr:uid="{00000000-0005-0000-0000-0000D00C0000}"/>
    <cellStyle name="Header2 2 5 10 2" xfId="3549" xr:uid="{00000000-0005-0000-0000-0000D10C0000}"/>
    <cellStyle name="Header2 2 5 10 3" xfId="3550" xr:uid="{00000000-0005-0000-0000-0000D20C0000}"/>
    <cellStyle name="Header2 2 5 10 4" xfId="3551" xr:uid="{00000000-0005-0000-0000-0000D30C0000}"/>
    <cellStyle name="Header2 2 5 11" xfId="3552" xr:uid="{00000000-0005-0000-0000-0000D40C0000}"/>
    <cellStyle name="Header2 2 5 11 2" xfId="3553" xr:uid="{00000000-0005-0000-0000-0000D50C0000}"/>
    <cellStyle name="Header2 2 5 11 3" xfId="3554" xr:uid="{00000000-0005-0000-0000-0000D60C0000}"/>
    <cellStyle name="Header2 2 5 11 4" xfId="3555" xr:uid="{00000000-0005-0000-0000-0000D70C0000}"/>
    <cellStyle name="Header2 2 5 12" xfId="3556" xr:uid="{00000000-0005-0000-0000-0000D80C0000}"/>
    <cellStyle name="Header2 2 5 12 2" xfId="3557" xr:uid="{00000000-0005-0000-0000-0000D90C0000}"/>
    <cellStyle name="Header2 2 5 12 3" xfId="3558" xr:uid="{00000000-0005-0000-0000-0000DA0C0000}"/>
    <cellStyle name="Header2 2 5 12 4" xfId="3559" xr:uid="{00000000-0005-0000-0000-0000DB0C0000}"/>
    <cellStyle name="Header2 2 5 13" xfId="3560" xr:uid="{00000000-0005-0000-0000-0000DC0C0000}"/>
    <cellStyle name="Header2 2 5 13 2" xfId="3561" xr:uid="{00000000-0005-0000-0000-0000DD0C0000}"/>
    <cellStyle name="Header2 2 5 13 3" xfId="3562" xr:uid="{00000000-0005-0000-0000-0000DE0C0000}"/>
    <cellStyle name="Header2 2 5 13 4" xfId="3563" xr:uid="{00000000-0005-0000-0000-0000DF0C0000}"/>
    <cellStyle name="Header2 2 5 14" xfId="3564" xr:uid="{00000000-0005-0000-0000-0000E00C0000}"/>
    <cellStyle name="Header2 2 5 14 2" xfId="3565" xr:uid="{00000000-0005-0000-0000-0000E10C0000}"/>
    <cellStyle name="Header2 2 5 14 3" xfId="3566" xr:uid="{00000000-0005-0000-0000-0000E20C0000}"/>
    <cellStyle name="Header2 2 5 14 4" xfId="3567" xr:uid="{00000000-0005-0000-0000-0000E30C0000}"/>
    <cellStyle name="Header2 2 5 15" xfId="3568" xr:uid="{00000000-0005-0000-0000-0000E40C0000}"/>
    <cellStyle name="Header2 2 5 15 2" xfId="3569" xr:uid="{00000000-0005-0000-0000-0000E50C0000}"/>
    <cellStyle name="Header2 2 5 15 3" xfId="3570" xr:uid="{00000000-0005-0000-0000-0000E60C0000}"/>
    <cellStyle name="Header2 2 5 15 4" xfId="3571" xr:uid="{00000000-0005-0000-0000-0000E70C0000}"/>
    <cellStyle name="Header2 2 5 16" xfId="3572" xr:uid="{00000000-0005-0000-0000-0000E80C0000}"/>
    <cellStyle name="Header2 2 5 17" xfId="3573" xr:uid="{00000000-0005-0000-0000-0000E90C0000}"/>
    <cellStyle name="Header2 2 5 18" xfId="3574" xr:uid="{00000000-0005-0000-0000-0000EA0C0000}"/>
    <cellStyle name="Header2 2 5 2" xfId="3575" xr:uid="{00000000-0005-0000-0000-0000EB0C0000}"/>
    <cellStyle name="Header2 2 5 2 2" xfId="3576" xr:uid="{00000000-0005-0000-0000-0000EC0C0000}"/>
    <cellStyle name="Header2 2 5 2 3" xfId="3577" xr:uid="{00000000-0005-0000-0000-0000ED0C0000}"/>
    <cellStyle name="Header2 2 5 2 4" xfId="3578" xr:uid="{00000000-0005-0000-0000-0000EE0C0000}"/>
    <cellStyle name="Header2 2 5 3" xfId="3579" xr:uid="{00000000-0005-0000-0000-0000EF0C0000}"/>
    <cellStyle name="Header2 2 5 3 2" xfId="3580" xr:uid="{00000000-0005-0000-0000-0000F00C0000}"/>
    <cellStyle name="Header2 2 5 3 3" xfId="3581" xr:uid="{00000000-0005-0000-0000-0000F10C0000}"/>
    <cellStyle name="Header2 2 5 3 4" xfId="3582" xr:uid="{00000000-0005-0000-0000-0000F20C0000}"/>
    <cellStyle name="Header2 2 5 4" xfId="3583" xr:uid="{00000000-0005-0000-0000-0000F30C0000}"/>
    <cellStyle name="Header2 2 5 4 2" xfId="3584" xr:uid="{00000000-0005-0000-0000-0000F40C0000}"/>
    <cellStyle name="Header2 2 5 4 3" xfId="3585" xr:uid="{00000000-0005-0000-0000-0000F50C0000}"/>
    <cellStyle name="Header2 2 5 4 4" xfId="3586" xr:uid="{00000000-0005-0000-0000-0000F60C0000}"/>
    <cellStyle name="Header2 2 5 5" xfId="3587" xr:uid="{00000000-0005-0000-0000-0000F70C0000}"/>
    <cellStyle name="Header2 2 5 5 2" xfId="3588" xr:uid="{00000000-0005-0000-0000-0000F80C0000}"/>
    <cellStyle name="Header2 2 5 5 3" xfId="3589" xr:uid="{00000000-0005-0000-0000-0000F90C0000}"/>
    <cellStyle name="Header2 2 5 5 4" xfId="3590" xr:uid="{00000000-0005-0000-0000-0000FA0C0000}"/>
    <cellStyle name="Header2 2 5 6" xfId="3591" xr:uid="{00000000-0005-0000-0000-0000FB0C0000}"/>
    <cellStyle name="Header2 2 5 6 2" xfId="3592" xr:uid="{00000000-0005-0000-0000-0000FC0C0000}"/>
    <cellStyle name="Header2 2 5 6 3" xfId="3593" xr:uid="{00000000-0005-0000-0000-0000FD0C0000}"/>
    <cellStyle name="Header2 2 5 6 4" xfId="3594" xr:uid="{00000000-0005-0000-0000-0000FE0C0000}"/>
    <cellStyle name="Header2 2 5 7" xfId="3595" xr:uid="{00000000-0005-0000-0000-0000FF0C0000}"/>
    <cellStyle name="Header2 2 5 7 2" xfId="3596" xr:uid="{00000000-0005-0000-0000-0000000D0000}"/>
    <cellStyle name="Header2 2 5 7 3" xfId="3597" xr:uid="{00000000-0005-0000-0000-0000010D0000}"/>
    <cellStyle name="Header2 2 5 7 4" xfId="3598" xr:uid="{00000000-0005-0000-0000-0000020D0000}"/>
    <cellStyle name="Header2 2 5 8" xfId="3599" xr:uid="{00000000-0005-0000-0000-0000030D0000}"/>
    <cellStyle name="Header2 2 5 8 2" xfId="3600" xr:uid="{00000000-0005-0000-0000-0000040D0000}"/>
    <cellStyle name="Header2 2 5 8 3" xfId="3601" xr:uid="{00000000-0005-0000-0000-0000050D0000}"/>
    <cellStyle name="Header2 2 5 8 4" xfId="3602" xr:uid="{00000000-0005-0000-0000-0000060D0000}"/>
    <cellStyle name="Header2 2 5 9" xfId="3603" xr:uid="{00000000-0005-0000-0000-0000070D0000}"/>
    <cellStyle name="Header2 2 5 9 2" xfId="3604" xr:uid="{00000000-0005-0000-0000-0000080D0000}"/>
    <cellStyle name="Header2 2 5 9 3" xfId="3605" xr:uid="{00000000-0005-0000-0000-0000090D0000}"/>
    <cellStyle name="Header2 2 5 9 4" xfId="3606" xr:uid="{00000000-0005-0000-0000-00000A0D0000}"/>
    <cellStyle name="Header2 2 6" xfId="3607" xr:uid="{00000000-0005-0000-0000-00000B0D0000}"/>
    <cellStyle name="Header2 2 6 2" xfId="3608" xr:uid="{00000000-0005-0000-0000-00000C0D0000}"/>
    <cellStyle name="Header2 2 6 3" xfId="3609" xr:uid="{00000000-0005-0000-0000-00000D0D0000}"/>
    <cellStyle name="Header2 2 6 4" xfId="3610" xr:uid="{00000000-0005-0000-0000-00000E0D0000}"/>
    <cellStyle name="Header2 2 7" xfId="3611" xr:uid="{00000000-0005-0000-0000-00000F0D0000}"/>
    <cellStyle name="Header2 2 8" xfId="3612" xr:uid="{00000000-0005-0000-0000-0000100D0000}"/>
    <cellStyle name="Header2 2 9" xfId="3613" xr:uid="{00000000-0005-0000-0000-0000110D0000}"/>
    <cellStyle name="Header2 3" xfId="3614" xr:uid="{00000000-0005-0000-0000-0000120D0000}"/>
    <cellStyle name="Header2 3 10" xfId="3615" xr:uid="{00000000-0005-0000-0000-0000130D0000}"/>
    <cellStyle name="Header2 3 10 2" xfId="3616" xr:uid="{00000000-0005-0000-0000-0000140D0000}"/>
    <cellStyle name="Header2 3 10 3" xfId="3617" xr:uid="{00000000-0005-0000-0000-0000150D0000}"/>
    <cellStyle name="Header2 3 10 4" xfId="3618" xr:uid="{00000000-0005-0000-0000-0000160D0000}"/>
    <cellStyle name="Header2 3 11" xfId="3619" xr:uid="{00000000-0005-0000-0000-0000170D0000}"/>
    <cellStyle name="Header2 3 11 2" xfId="3620" xr:uid="{00000000-0005-0000-0000-0000180D0000}"/>
    <cellStyle name="Header2 3 11 3" xfId="3621" xr:uid="{00000000-0005-0000-0000-0000190D0000}"/>
    <cellStyle name="Header2 3 11 4" xfId="3622" xr:uid="{00000000-0005-0000-0000-00001A0D0000}"/>
    <cellStyle name="Header2 3 12" xfId="3623" xr:uid="{00000000-0005-0000-0000-00001B0D0000}"/>
    <cellStyle name="Header2 3 12 2" xfId="3624" xr:uid="{00000000-0005-0000-0000-00001C0D0000}"/>
    <cellStyle name="Header2 3 12 3" xfId="3625" xr:uid="{00000000-0005-0000-0000-00001D0D0000}"/>
    <cellStyle name="Header2 3 12 4" xfId="3626" xr:uid="{00000000-0005-0000-0000-00001E0D0000}"/>
    <cellStyle name="Header2 3 13" xfId="3627" xr:uid="{00000000-0005-0000-0000-00001F0D0000}"/>
    <cellStyle name="Header2 3 13 2" xfId="3628" xr:uid="{00000000-0005-0000-0000-0000200D0000}"/>
    <cellStyle name="Header2 3 13 3" xfId="3629" xr:uid="{00000000-0005-0000-0000-0000210D0000}"/>
    <cellStyle name="Header2 3 13 4" xfId="3630" xr:uid="{00000000-0005-0000-0000-0000220D0000}"/>
    <cellStyle name="Header2 3 14" xfId="3631" xr:uid="{00000000-0005-0000-0000-0000230D0000}"/>
    <cellStyle name="Header2 3 14 2" xfId="3632" xr:uid="{00000000-0005-0000-0000-0000240D0000}"/>
    <cellStyle name="Header2 3 14 3" xfId="3633" xr:uid="{00000000-0005-0000-0000-0000250D0000}"/>
    <cellStyle name="Header2 3 14 4" xfId="3634" xr:uid="{00000000-0005-0000-0000-0000260D0000}"/>
    <cellStyle name="Header2 3 15" xfId="3635" xr:uid="{00000000-0005-0000-0000-0000270D0000}"/>
    <cellStyle name="Header2 3 15 2" xfId="3636" xr:uid="{00000000-0005-0000-0000-0000280D0000}"/>
    <cellStyle name="Header2 3 15 3" xfId="3637" xr:uid="{00000000-0005-0000-0000-0000290D0000}"/>
    <cellStyle name="Header2 3 15 4" xfId="3638" xr:uid="{00000000-0005-0000-0000-00002A0D0000}"/>
    <cellStyle name="Header2 3 16" xfId="3639" xr:uid="{00000000-0005-0000-0000-00002B0D0000}"/>
    <cellStyle name="Header2 3 16 2" xfId="3640" xr:uid="{00000000-0005-0000-0000-00002C0D0000}"/>
    <cellStyle name="Header2 3 16 3" xfId="3641" xr:uid="{00000000-0005-0000-0000-00002D0D0000}"/>
    <cellStyle name="Header2 3 16 4" xfId="3642" xr:uid="{00000000-0005-0000-0000-00002E0D0000}"/>
    <cellStyle name="Header2 3 17" xfId="3643" xr:uid="{00000000-0005-0000-0000-00002F0D0000}"/>
    <cellStyle name="Header2 3 17 2" xfId="3644" xr:uid="{00000000-0005-0000-0000-0000300D0000}"/>
    <cellStyle name="Header2 3 17 3" xfId="3645" xr:uid="{00000000-0005-0000-0000-0000310D0000}"/>
    <cellStyle name="Header2 3 17 4" xfId="3646" xr:uid="{00000000-0005-0000-0000-0000320D0000}"/>
    <cellStyle name="Header2 3 18" xfId="3647" xr:uid="{00000000-0005-0000-0000-0000330D0000}"/>
    <cellStyle name="Header2 3 18 2" xfId="3648" xr:uid="{00000000-0005-0000-0000-0000340D0000}"/>
    <cellStyle name="Header2 3 18 3" xfId="3649" xr:uid="{00000000-0005-0000-0000-0000350D0000}"/>
    <cellStyle name="Header2 3 18 4" xfId="3650" xr:uid="{00000000-0005-0000-0000-0000360D0000}"/>
    <cellStyle name="Header2 3 19" xfId="3651" xr:uid="{00000000-0005-0000-0000-0000370D0000}"/>
    <cellStyle name="Header2 3 2" xfId="3652" xr:uid="{00000000-0005-0000-0000-0000380D0000}"/>
    <cellStyle name="Header2 3 2 10" xfId="3653" xr:uid="{00000000-0005-0000-0000-0000390D0000}"/>
    <cellStyle name="Header2 3 2 10 2" xfId="3654" xr:uid="{00000000-0005-0000-0000-00003A0D0000}"/>
    <cellStyle name="Header2 3 2 10 3" xfId="3655" xr:uid="{00000000-0005-0000-0000-00003B0D0000}"/>
    <cellStyle name="Header2 3 2 10 4" xfId="3656" xr:uid="{00000000-0005-0000-0000-00003C0D0000}"/>
    <cellStyle name="Header2 3 2 11" xfId="3657" xr:uid="{00000000-0005-0000-0000-00003D0D0000}"/>
    <cellStyle name="Header2 3 2 11 2" xfId="3658" xr:uid="{00000000-0005-0000-0000-00003E0D0000}"/>
    <cellStyle name="Header2 3 2 11 3" xfId="3659" xr:uid="{00000000-0005-0000-0000-00003F0D0000}"/>
    <cellStyle name="Header2 3 2 11 4" xfId="3660" xr:uid="{00000000-0005-0000-0000-0000400D0000}"/>
    <cellStyle name="Header2 3 2 12" xfId="3661" xr:uid="{00000000-0005-0000-0000-0000410D0000}"/>
    <cellStyle name="Header2 3 2 12 2" xfId="3662" xr:uid="{00000000-0005-0000-0000-0000420D0000}"/>
    <cellStyle name="Header2 3 2 12 3" xfId="3663" xr:uid="{00000000-0005-0000-0000-0000430D0000}"/>
    <cellStyle name="Header2 3 2 12 4" xfId="3664" xr:uid="{00000000-0005-0000-0000-0000440D0000}"/>
    <cellStyle name="Header2 3 2 13" xfId="3665" xr:uid="{00000000-0005-0000-0000-0000450D0000}"/>
    <cellStyle name="Header2 3 2 13 2" xfId="3666" xr:uid="{00000000-0005-0000-0000-0000460D0000}"/>
    <cellStyle name="Header2 3 2 13 3" xfId="3667" xr:uid="{00000000-0005-0000-0000-0000470D0000}"/>
    <cellStyle name="Header2 3 2 13 4" xfId="3668" xr:uid="{00000000-0005-0000-0000-0000480D0000}"/>
    <cellStyle name="Header2 3 2 14" xfId="3669" xr:uid="{00000000-0005-0000-0000-0000490D0000}"/>
    <cellStyle name="Header2 3 2 14 2" xfId="3670" xr:uid="{00000000-0005-0000-0000-00004A0D0000}"/>
    <cellStyle name="Header2 3 2 14 3" xfId="3671" xr:uid="{00000000-0005-0000-0000-00004B0D0000}"/>
    <cellStyle name="Header2 3 2 14 4" xfId="3672" xr:uid="{00000000-0005-0000-0000-00004C0D0000}"/>
    <cellStyle name="Header2 3 2 15" xfId="3673" xr:uid="{00000000-0005-0000-0000-00004D0D0000}"/>
    <cellStyle name="Header2 3 2 16" xfId="3674" xr:uid="{00000000-0005-0000-0000-00004E0D0000}"/>
    <cellStyle name="Header2 3 2 17" xfId="3675" xr:uid="{00000000-0005-0000-0000-00004F0D0000}"/>
    <cellStyle name="Header2 3 2 2" xfId="3676" xr:uid="{00000000-0005-0000-0000-0000500D0000}"/>
    <cellStyle name="Header2 3 2 2 2" xfId="3677" xr:uid="{00000000-0005-0000-0000-0000510D0000}"/>
    <cellStyle name="Header2 3 2 2 3" xfId="3678" xr:uid="{00000000-0005-0000-0000-0000520D0000}"/>
    <cellStyle name="Header2 3 2 2 4" xfId="3679" xr:uid="{00000000-0005-0000-0000-0000530D0000}"/>
    <cellStyle name="Header2 3 2 3" xfId="3680" xr:uid="{00000000-0005-0000-0000-0000540D0000}"/>
    <cellStyle name="Header2 3 2 3 2" xfId="3681" xr:uid="{00000000-0005-0000-0000-0000550D0000}"/>
    <cellStyle name="Header2 3 2 3 3" xfId="3682" xr:uid="{00000000-0005-0000-0000-0000560D0000}"/>
    <cellStyle name="Header2 3 2 3 4" xfId="3683" xr:uid="{00000000-0005-0000-0000-0000570D0000}"/>
    <cellStyle name="Header2 3 2 4" xfId="3684" xr:uid="{00000000-0005-0000-0000-0000580D0000}"/>
    <cellStyle name="Header2 3 2 4 2" xfId="3685" xr:uid="{00000000-0005-0000-0000-0000590D0000}"/>
    <cellStyle name="Header2 3 2 4 3" xfId="3686" xr:uid="{00000000-0005-0000-0000-00005A0D0000}"/>
    <cellStyle name="Header2 3 2 4 4" xfId="3687" xr:uid="{00000000-0005-0000-0000-00005B0D0000}"/>
    <cellStyle name="Header2 3 2 5" xfId="3688" xr:uid="{00000000-0005-0000-0000-00005C0D0000}"/>
    <cellStyle name="Header2 3 2 5 2" xfId="3689" xr:uid="{00000000-0005-0000-0000-00005D0D0000}"/>
    <cellStyle name="Header2 3 2 5 3" xfId="3690" xr:uid="{00000000-0005-0000-0000-00005E0D0000}"/>
    <cellStyle name="Header2 3 2 5 4" xfId="3691" xr:uid="{00000000-0005-0000-0000-00005F0D0000}"/>
    <cellStyle name="Header2 3 2 6" xfId="3692" xr:uid="{00000000-0005-0000-0000-0000600D0000}"/>
    <cellStyle name="Header2 3 2 6 2" xfId="3693" xr:uid="{00000000-0005-0000-0000-0000610D0000}"/>
    <cellStyle name="Header2 3 2 6 3" xfId="3694" xr:uid="{00000000-0005-0000-0000-0000620D0000}"/>
    <cellStyle name="Header2 3 2 6 4" xfId="3695" xr:uid="{00000000-0005-0000-0000-0000630D0000}"/>
    <cellStyle name="Header2 3 2 7" xfId="3696" xr:uid="{00000000-0005-0000-0000-0000640D0000}"/>
    <cellStyle name="Header2 3 2 7 2" xfId="3697" xr:uid="{00000000-0005-0000-0000-0000650D0000}"/>
    <cellStyle name="Header2 3 2 7 3" xfId="3698" xr:uid="{00000000-0005-0000-0000-0000660D0000}"/>
    <cellStyle name="Header2 3 2 7 4" xfId="3699" xr:uid="{00000000-0005-0000-0000-0000670D0000}"/>
    <cellStyle name="Header2 3 2 8" xfId="3700" xr:uid="{00000000-0005-0000-0000-0000680D0000}"/>
    <cellStyle name="Header2 3 2 8 2" xfId="3701" xr:uid="{00000000-0005-0000-0000-0000690D0000}"/>
    <cellStyle name="Header2 3 2 8 3" xfId="3702" xr:uid="{00000000-0005-0000-0000-00006A0D0000}"/>
    <cellStyle name="Header2 3 2 8 4" xfId="3703" xr:uid="{00000000-0005-0000-0000-00006B0D0000}"/>
    <cellStyle name="Header2 3 2 9" xfId="3704" xr:uid="{00000000-0005-0000-0000-00006C0D0000}"/>
    <cellStyle name="Header2 3 2 9 2" xfId="3705" xr:uid="{00000000-0005-0000-0000-00006D0D0000}"/>
    <cellStyle name="Header2 3 2 9 3" xfId="3706" xr:uid="{00000000-0005-0000-0000-00006E0D0000}"/>
    <cellStyle name="Header2 3 2 9 4" xfId="3707" xr:uid="{00000000-0005-0000-0000-00006F0D0000}"/>
    <cellStyle name="Header2 3 20" xfId="3708" xr:uid="{00000000-0005-0000-0000-0000700D0000}"/>
    <cellStyle name="Header2 3 21" xfId="3709" xr:uid="{00000000-0005-0000-0000-0000710D0000}"/>
    <cellStyle name="Header2 3 3" xfId="3710" xr:uid="{00000000-0005-0000-0000-0000720D0000}"/>
    <cellStyle name="Header2 3 3 10" xfId="3711" xr:uid="{00000000-0005-0000-0000-0000730D0000}"/>
    <cellStyle name="Header2 3 3 10 2" xfId="3712" xr:uid="{00000000-0005-0000-0000-0000740D0000}"/>
    <cellStyle name="Header2 3 3 10 3" xfId="3713" xr:uid="{00000000-0005-0000-0000-0000750D0000}"/>
    <cellStyle name="Header2 3 3 10 4" xfId="3714" xr:uid="{00000000-0005-0000-0000-0000760D0000}"/>
    <cellStyle name="Header2 3 3 11" xfId="3715" xr:uid="{00000000-0005-0000-0000-0000770D0000}"/>
    <cellStyle name="Header2 3 3 11 2" xfId="3716" xr:uid="{00000000-0005-0000-0000-0000780D0000}"/>
    <cellStyle name="Header2 3 3 11 3" xfId="3717" xr:uid="{00000000-0005-0000-0000-0000790D0000}"/>
    <cellStyle name="Header2 3 3 11 4" xfId="3718" xr:uid="{00000000-0005-0000-0000-00007A0D0000}"/>
    <cellStyle name="Header2 3 3 12" xfId="3719" xr:uid="{00000000-0005-0000-0000-00007B0D0000}"/>
    <cellStyle name="Header2 3 3 12 2" xfId="3720" xr:uid="{00000000-0005-0000-0000-00007C0D0000}"/>
    <cellStyle name="Header2 3 3 12 3" xfId="3721" xr:uid="{00000000-0005-0000-0000-00007D0D0000}"/>
    <cellStyle name="Header2 3 3 12 4" xfId="3722" xr:uid="{00000000-0005-0000-0000-00007E0D0000}"/>
    <cellStyle name="Header2 3 3 13" xfId="3723" xr:uid="{00000000-0005-0000-0000-00007F0D0000}"/>
    <cellStyle name="Header2 3 3 13 2" xfId="3724" xr:uid="{00000000-0005-0000-0000-0000800D0000}"/>
    <cellStyle name="Header2 3 3 13 3" xfId="3725" xr:uid="{00000000-0005-0000-0000-0000810D0000}"/>
    <cellStyle name="Header2 3 3 13 4" xfId="3726" xr:uid="{00000000-0005-0000-0000-0000820D0000}"/>
    <cellStyle name="Header2 3 3 14" xfId="3727" xr:uid="{00000000-0005-0000-0000-0000830D0000}"/>
    <cellStyle name="Header2 3 3 14 2" xfId="3728" xr:uid="{00000000-0005-0000-0000-0000840D0000}"/>
    <cellStyle name="Header2 3 3 14 3" xfId="3729" xr:uid="{00000000-0005-0000-0000-0000850D0000}"/>
    <cellStyle name="Header2 3 3 14 4" xfId="3730" xr:uid="{00000000-0005-0000-0000-0000860D0000}"/>
    <cellStyle name="Header2 3 3 15" xfId="3731" xr:uid="{00000000-0005-0000-0000-0000870D0000}"/>
    <cellStyle name="Header2 3 3 16" xfId="3732" xr:uid="{00000000-0005-0000-0000-0000880D0000}"/>
    <cellStyle name="Header2 3 3 17" xfId="3733" xr:uid="{00000000-0005-0000-0000-0000890D0000}"/>
    <cellStyle name="Header2 3 3 2" xfId="3734" xr:uid="{00000000-0005-0000-0000-00008A0D0000}"/>
    <cellStyle name="Header2 3 3 2 2" xfId="3735" xr:uid="{00000000-0005-0000-0000-00008B0D0000}"/>
    <cellStyle name="Header2 3 3 2 3" xfId="3736" xr:uid="{00000000-0005-0000-0000-00008C0D0000}"/>
    <cellStyle name="Header2 3 3 2 4" xfId="3737" xr:uid="{00000000-0005-0000-0000-00008D0D0000}"/>
    <cellStyle name="Header2 3 3 3" xfId="3738" xr:uid="{00000000-0005-0000-0000-00008E0D0000}"/>
    <cellStyle name="Header2 3 3 3 2" xfId="3739" xr:uid="{00000000-0005-0000-0000-00008F0D0000}"/>
    <cellStyle name="Header2 3 3 3 3" xfId="3740" xr:uid="{00000000-0005-0000-0000-0000900D0000}"/>
    <cellStyle name="Header2 3 3 3 4" xfId="3741" xr:uid="{00000000-0005-0000-0000-0000910D0000}"/>
    <cellStyle name="Header2 3 3 4" xfId="3742" xr:uid="{00000000-0005-0000-0000-0000920D0000}"/>
    <cellStyle name="Header2 3 3 4 2" xfId="3743" xr:uid="{00000000-0005-0000-0000-0000930D0000}"/>
    <cellStyle name="Header2 3 3 4 3" xfId="3744" xr:uid="{00000000-0005-0000-0000-0000940D0000}"/>
    <cellStyle name="Header2 3 3 4 4" xfId="3745" xr:uid="{00000000-0005-0000-0000-0000950D0000}"/>
    <cellStyle name="Header2 3 3 5" xfId="3746" xr:uid="{00000000-0005-0000-0000-0000960D0000}"/>
    <cellStyle name="Header2 3 3 5 2" xfId="3747" xr:uid="{00000000-0005-0000-0000-0000970D0000}"/>
    <cellStyle name="Header2 3 3 5 3" xfId="3748" xr:uid="{00000000-0005-0000-0000-0000980D0000}"/>
    <cellStyle name="Header2 3 3 5 4" xfId="3749" xr:uid="{00000000-0005-0000-0000-0000990D0000}"/>
    <cellStyle name="Header2 3 3 6" xfId="3750" xr:uid="{00000000-0005-0000-0000-00009A0D0000}"/>
    <cellStyle name="Header2 3 3 6 2" xfId="3751" xr:uid="{00000000-0005-0000-0000-00009B0D0000}"/>
    <cellStyle name="Header2 3 3 6 3" xfId="3752" xr:uid="{00000000-0005-0000-0000-00009C0D0000}"/>
    <cellStyle name="Header2 3 3 6 4" xfId="3753" xr:uid="{00000000-0005-0000-0000-00009D0D0000}"/>
    <cellStyle name="Header2 3 3 7" xfId="3754" xr:uid="{00000000-0005-0000-0000-00009E0D0000}"/>
    <cellStyle name="Header2 3 3 7 2" xfId="3755" xr:uid="{00000000-0005-0000-0000-00009F0D0000}"/>
    <cellStyle name="Header2 3 3 7 3" xfId="3756" xr:uid="{00000000-0005-0000-0000-0000A00D0000}"/>
    <cellStyle name="Header2 3 3 7 4" xfId="3757" xr:uid="{00000000-0005-0000-0000-0000A10D0000}"/>
    <cellStyle name="Header2 3 3 8" xfId="3758" xr:uid="{00000000-0005-0000-0000-0000A20D0000}"/>
    <cellStyle name="Header2 3 3 8 2" xfId="3759" xr:uid="{00000000-0005-0000-0000-0000A30D0000}"/>
    <cellStyle name="Header2 3 3 8 3" xfId="3760" xr:uid="{00000000-0005-0000-0000-0000A40D0000}"/>
    <cellStyle name="Header2 3 3 8 4" xfId="3761" xr:uid="{00000000-0005-0000-0000-0000A50D0000}"/>
    <cellStyle name="Header2 3 3 9" xfId="3762" xr:uid="{00000000-0005-0000-0000-0000A60D0000}"/>
    <cellStyle name="Header2 3 3 9 2" xfId="3763" xr:uid="{00000000-0005-0000-0000-0000A70D0000}"/>
    <cellStyle name="Header2 3 3 9 3" xfId="3764" xr:uid="{00000000-0005-0000-0000-0000A80D0000}"/>
    <cellStyle name="Header2 3 3 9 4" xfId="3765" xr:uid="{00000000-0005-0000-0000-0000A90D0000}"/>
    <cellStyle name="Header2 3 4" xfId="3766" xr:uid="{00000000-0005-0000-0000-0000AA0D0000}"/>
    <cellStyle name="Header2 3 4 10" xfId="3767" xr:uid="{00000000-0005-0000-0000-0000AB0D0000}"/>
    <cellStyle name="Header2 3 4 10 2" xfId="3768" xr:uid="{00000000-0005-0000-0000-0000AC0D0000}"/>
    <cellStyle name="Header2 3 4 10 3" xfId="3769" xr:uid="{00000000-0005-0000-0000-0000AD0D0000}"/>
    <cellStyle name="Header2 3 4 10 4" xfId="3770" xr:uid="{00000000-0005-0000-0000-0000AE0D0000}"/>
    <cellStyle name="Header2 3 4 11" xfId="3771" xr:uid="{00000000-0005-0000-0000-0000AF0D0000}"/>
    <cellStyle name="Header2 3 4 11 2" xfId="3772" xr:uid="{00000000-0005-0000-0000-0000B00D0000}"/>
    <cellStyle name="Header2 3 4 11 3" xfId="3773" xr:uid="{00000000-0005-0000-0000-0000B10D0000}"/>
    <cellStyle name="Header2 3 4 11 4" xfId="3774" xr:uid="{00000000-0005-0000-0000-0000B20D0000}"/>
    <cellStyle name="Header2 3 4 12" xfId="3775" xr:uid="{00000000-0005-0000-0000-0000B30D0000}"/>
    <cellStyle name="Header2 3 4 12 2" xfId="3776" xr:uid="{00000000-0005-0000-0000-0000B40D0000}"/>
    <cellStyle name="Header2 3 4 12 3" xfId="3777" xr:uid="{00000000-0005-0000-0000-0000B50D0000}"/>
    <cellStyle name="Header2 3 4 12 4" xfId="3778" xr:uid="{00000000-0005-0000-0000-0000B60D0000}"/>
    <cellStyle name="Header2 3 4 13" xfId="3779" xr:uid="{00000000-0005-0000-0000-0000B70D0000}"/>
    <cellStyle name="Header2 3 4 13 2" xfId="3780" xr:uid="{00000000-0005-0000-0000-0000B80D0000}"/>
    <cellStyle name="Header2 3 4 13 3" xfId="3781" xr:uid="{00000000-0005-0000-0000-0000B90D0000}"/>
    <cellStyle name="Header2 3 4 13 4" xfId="3782" xr:uid="{00000000-0005-0000-0000-0000BA0D0000}"/>
    <cellStyle name="Header2 3 4 14" xfId="3783" xr:uid="{00000000-0005-0000-0000-0000BB0D0000}"/>
    <cellStyle name="Header2 3 4 14 2" xfId="3784" xr:uid="{00000000-0005-0000-0000-0000BC0D0000}"/>
    <cellStyle name="Header2 3 4 14 3" xfId="3785" xr:uid="{00000000-0005-0000-0000-0000BD0D0000}"/>
    <cellStyle name="Header2 3 4 14 4" xfId="3786" xr:uid="{00000000-0005-0000-0000-0000BE0D0000}"/>
    <cellStyle name="Header2 3 4 15" xfId="3787" xr:uid="{00000000-0005-0000-0000-0000BF0D0000}"/>
    <cellStyle name="Header2 3 4 16" xfId="3788" xr:uid="{00000000-0005-0000-0000-0000C00D0000}"/>
    <cellStyle name="Header2 3 4 17" xfId="3789" xr:uid="{00000000-0005-0000-0000-0000C10D0000}"/>
    <cellStyle name="Header2 3 4 2" xfId="3790" xr:uid="{00000000-0005-0000-0000-0000C20D0000}"/>
    <cellStyle name="Header2 3 4 2 2" xfId="3791" xr:uid="{00000000-0005-0000-0000-0000C30D0000}"/>
    <cellStyle name="Header2 3 4 2 3" xfId="3792" xr:uid="{00000000-0005-0000-0000-0000C40D0000}"/>
    <cellStyle name="Header2 3 4 2 4" xfId="3793" xr:uid="{00000000-0005-0000-0000-0000C50D0000}"/>
    <cellStyle name="Header2 3 4 3" xfId="3794" xr:uid="{00000000-0005-0000-0000-0000C60D0000}"/>
    <cellStyle name="Header2 3 4 3 2" xfId="3795" xr:uid="{00000000-0005-0000-0000-0000C70D0000}"/>
    <cellStyle name="Header2 3 4 3 3" xfId="3796" xr:uid="{00000000-0005-0000-0000-0000C80D0000}"/>
    <cellStyle name="Header2 3 4 3 4" xfId="3797" xr:uid="{00000000-0005-0000-0000-0000C90D0000}"/>
    <cellStyle name="Header2 3 4 4" xfId="3798" xr:uid="{00000000-0005-0000-0000-0000CA0D0000}"/>
    <cellStyle name="Header2 3 4 4 2" xfId="3799" xr:uid="{00000000-0005-0000-0000-0000CB0D0000}"/>
    <cellStyle name="Header2 3 4 4 3" xfId="3800" xr:uid="{00000000-0005-0000-0000-0000CC0D0000}"/>
    <cellStyle name="Header2 3 4 4 4" xfId="3801" xr:uid="{00000000-0005-0000-0000-0000CD0D0000}"/>
    <cellStyle name="Header2 3 4 5" xfId="3802" xr:uid="{00000000-0005-0000-0000-0000CE0D0000}"/>
    <cellStyle name="Header2 3 4 5 2" xfId="3803" xr:uid="{00000000-0005-0000-0000-0000CF0D0000}"/>
    <cellStyle name="Header2 3 4 5 3" xfId="3804" xr:uid="{00000000-0005-0000-0000-0000D00D0000}"/>
    <cellStyle name="Header2 3 4 5 4" xfId="3805" xr:uid="{00000000-0005-0000-0000-0000D10D0000}"/>
    <cellStyle name="Header2 3 4 6" xfId="3806" xr:uid="{00000000-0005-0000-0000-0000D20D0000}"/>
    <cellStyle name="Header2 3 4 6 2" xfId="3807" xr:uid="{00000000-0005-0000-0000-0000D30D0000}"/>
    <cellStyle name="Header2 3 4 6 3" xfId="3808" xr:uid="{00000000-0005-0000-0000-0000D40D0000}"/>
    <cellStyle name="Header2 3 4 6 4" xfId="3809" xr:uid="{00000000-0005-0000-0000-0000D50D0000}"/>
    <cellStyle name="Header2 3 4 7" xfId="3810" xr:uid="{00000000-0005-0000-0000-0000D60D0000}"/>
    <cellStyle name="Header2 3 4 7 2" xfId="3811" xr:uid="{00000000-0005-0000-0000-0000D70D0000}"/>
    <cellStyle name="Header2 3 4 7 3" xfId="3812" xr:uid="{00000000-0005-0000-0000-0000D80D0000}"/>
    <cellStyle name="Header2 3 4 7 4" xfId="3813" xr:uid="{00000000-0005-0000-0000-0000D90D0000}"/>
    <cellStyle name="Header2 3 4 8" xfId="3814" xr:uid="{00000000-0005-0000-0000-0000DA0D0000}"/>
    <cellStyle name="Header2 3 4 8 2" xfId="3815" xr:uid="{00000000-0005-0000-0000-0000DB0D0000}"/>
    <cellStyle name="Header2 3 4 8 3" xfId="3816" xr:uid="{00000000-0005-0000-0000-0000DC0D0000}"/>
    <cellStyle name="Header2 3 4 8 4" xfId="3817" xr:uid="{00000000-0005-0000-0000-0000DD0D0000}"/>
    <cellStyle name="Header2 3 4 9" xfId="3818" xr:uid="{00000000-0005-0000-0000-0000DE0D0000}"/>
    <cellStyle name="Header2 3 4 9 2" xfId="3819" xr:uid="{00000000-0005-0000-0000-0000DF0D0000}"/>
    <cellStyle name="Header2 3 4 9 3" xfId="3820" xr:uid="{00000000-0005-0000-0000-0000E00D0000}"/>
    <cellStyle name="Header2 3 4 9 4" xfId="3821" xr:uid="{00000000-0005-0000-0000-0000E10D0000}"/>
    <cellStyle name="Header2 3 5" xfId="3822" xr:uid="{00000000-0005-0000-0000-0000E20D0000}"/>
    <cellStyle name="Header2 3 5 10" xfId="3823" xr:uid="{00000000-0005-0000-0000-0000E30D0000}"/>
    <cellStyle name="Header2 3 5 10 2" xfId="3824" xr:uid="{00000000-0005-0000-0000-0000E40D0000}"/>
    <cellStyle name="Header2 3 5 10 3" xfId="3825" xr:uid="{00000000-0005-0000-0000-0000E50D0000}"/>
    <cellStyle name="Header2 3 5 10 4" xfId="3826" xr:uid="{00000000-0005-0000-0000-0000E60D0000}"/>
    <cellStyle name="Header2 3 5 11" xfId="3827" xr:uid="{00000000-0005-0000-0000-0000E70D0000}"/>
    <cellStyle name="Header2 3 5 11 2" xfId="3828" xr:uid="{00000000-0005-0000-0000-0000E80D0000}"/>
    <cellStyle name="Header2 3 5 11 3" xfId="3829" xr:uid="{00000000-0005-0000-0000-0000E90D0000}"/>
    <cellStyle name="Header2 3 5 11 4" xfId="3830" xr:uid="{00000000-0005-0000-0000-0000EA0D0000}"/>
    <cellStyle name="Header2 3 5 12" xfId="3831" xr:uid="{00000000-0005-0000-0000-0000EB0D0000}"/>
    <cellStyle name="Header2 3 5 12 2" xfId="3832" xr:uid="{00000000-0005-0000-0000-0000EC0D0000}"/>
    <cellStyle name="Header2 3 5 12 3" xfId="3833" xr:uid="{00000000-0005-0000-0000-0000ED0D0000}"/>
    <cellStyle name="Header2 3 5 12 4" xfId="3834" xr:uid="{00000000-0005-0000-0000-0000EE0D0000}"/>
    <cellStyle name="Header2 3 5 13" xfId="3835" xr:uid="{00000000-0005-0000-0000-0000EF0D0000}"/>
    <cellStyle name="Header2 3 5 13 2" xfId="3836" xr:uid="{00000000-0005-0000-0000-0000F00D0000}"/>
    <cellStyle name="Header2 3 5 13 3" xfId="3837" xr:uid="{00000000-0005-0000-0000-0000F10D0000}"/>
    <cellStyle name="Header2 3 5 13 4" xfId="3838" xr:uid="{00000000-0005-0000-0000-0000F20D0000}"/>
    <cellStyle name="Header2 3 5 14" xfId="3839" xr:uid="{00000000-0005-0000-0000-0000F30D0000}"/>
    <cellStyle name="Header2 3 5 14 2" xfId="3840" xr:uid="{00000000-0005-0000-0000-0000F40D0000}"/>
    <cellStyle name="Header2 3 5 14 3" xfId="3841" xr:uid="{00000000-0005-0000-0000-0000F50D0000}"/>
    <cellStyle name="Header2 3 5 14 4" xfId="3842" xr:uid="{00000000-0005-0000-0000-0000F60D0000}"/>
    <cellStyle name="Header2 3 5 15" xfId="3843" xr:uid="{00000000-0005-0000-0000-0000F70D0000}"/>
    <cellStyle name="Header2 3 5 16" xfId="3844" xr:uid="{00000000-0005-0000-0000-0000F80D0000}"/>
    <cellStyle name="Header2 3 5 17" xfId="3845" xr:uid="{00000000-0005-0000-0000-0000F90D0000}"/>
    <cellStyle name="Header2 3 5 2" xfId="3846" xr:uid="{00000000-0005-0000-0000-0000FA0D0000}"/>
    <cellStyle name="Header2 3 5 2 2" xfId="3847" xr:uid="{00000000-0005-0000-0000-0000FB0D0000}"/>
    <cellStyle name="Header2 3 5 2 3" xfId="3848" xr:uid="{00000000-0005-0000-0000-0000FC0D0000}"/>
    <cellStyle name="Header2 3 5 2 4" xfId="3849" xr:uid="{00000000-0005-0000-0000-0000FD0D0000}"/>
    <cellStyle name="Header2 3 5 3" xfId="3850" xr:uid="{00000000-0005-0000-0000-0000FE0D0000}"/>
    <cellStyle name="Header2 3 5 3 2" xfId="3851" xr:uid="{00000000-0005-0000-0000-0000FF0D0000}"/>
    <cellStyle name="Header2 3 5 3 3" xfId="3852" xr:uid="{00000000-0005-0000-0000-0000000E0000}"/>
    <cellStyle name="Header2 3 5 3 4" xfId="3853" xr:uid="{00000000-0005-0000-0000-0000010E0000}"/>
    <cellStyle name="Header2 3 5 4" xfId="3854" xr:uid="{00000000-0005-0000-0000-0000020E0000}"/>
    <cellStyle name="Header2 3 5 4 2" xfId="3855" xr:uid="{00000000-0005-0000-0000-0000030E0000}"/>
    <cellStyle name="Header2 3 5 4 3" xfId="3856" xr:uid="{00000000-0005-0000-0000-0000040E0000}"/>
    <cellStyle name="Header2 3 5 4 4" xfId="3857" xr:uid="{00000000-0005-0000-0000-0000050E0000}"/>
    <cellStyle name="Header2 3 5 5" xfId="3858" xr:uid="{00000000-0005-0000-0000-0000060E0000}"/>
    <cellStyle name="Header2 3 5 5 2" xfId="3859" xr:uid="{00000000-0005-0000-0000-0000070E0000}"/>
    <cellStyle name="Header2 3 5 5 3" xfId="3860" xr:uid="{00000000-0005-0000-0000-0000080E0000}"/>
    <cellStyle name="Header2 3 5 5 4" xfId="3861" xr:uid="{00000000-0005-0000-0000-0000090E0000}"/>
    <cellStyle name="Header2 3 5 6" xfId="3862" xr:uid="{00000000-0005-0000-0000-00000A0E0000}"/>
    <cellStyle name="Header2 3 5 6 2" xfId="3863" xr:uid="{00000000-0005-0000-0000-00000B0E0000}"/>
    <cellStyle name="Header2 3 5 6 3" xfId="3864" xr:uid="{00000000-0005-0000-0000-00000C0E0000}"/>
    <cellStyle name="Header2 3 5 6 4" xfId="3865" xr:uid="{00000000-0005-0000-0000-00000D0E0000}"/>
    <cellStyle name="Header2 3 5 7" xfId="3866" xr:uid="{00000000-0005-0000-0000-00000E0E0000}"/>
    <cellStyle name="Header2 3 5 7 2" xfId="3867" xr:uid="{00000000-0005-0000-0000-00000F0E0000}"/>
    <cellStyle name="Header2 3 5 7 3" xfId="3868" xr:uid="{00000000-0005-0000-0000-0000100E0000}"/>
    <cellStyle name="Header2 3 5 7 4" xfId="3869" xr:uid="{00000000-0005-0000-0000-0000110E0000}"/>
    <cellStyle name="Header2 3 5 8" xfId="3870" xr:uid="{00000000-0005-0000-0000-0000120E0000}"/>
    <cellStyle name="Header2 3 5 8 2" xfId="3871" xr:uid="{00000000-0005-0000-0000-0000130E0000}"/>
    <cellStyle name="Header2 3 5 8 3" xfId="3872" xr:uid="{00000000-0005-0000-0000-0000140E0000}"/>
    <cellStyle name="Header2 3 5 8 4" xfId="3873" xr:uid="{00000000-0005-0000-0000-0000150E0000}"/>
    <cellStyle name="Header2 3 5 9" xfId="3874" xr:uid="{00000000-0005-0000-0000-0000160E0000}"/>
    <cellStyle name="Header2 3 5 9 2" xfId="3875" xr:uid="{00000000-0005-0000-0000-0000170E0000}"/>
    <cellStyle name="Header2 3 5 9 3" xfId="3876" xr:uid="{00000000-0005-0000-0000-0000180E0000}"/>
    <cellStyle name="Header2 3 5 9 4" xfId="3877" xr:uid="{00000000-0005-0000-0000-0000190E0000}"/>
    <cellStyle name="Header2 3 6" xfId="3878" xr:uid="{00000000-0005-0000-0000-00001A0E0000}"/>
    <cellStyle name="Header2 3 6 2" xfId="3879" xr:uid="{00000000-0005-0000-0000-00001B0E0000}"/>
    <cellStyle name="Header2 3 6 3" xfId="3880" xr:uid="{00000000-0005-0000-0000-00001C0E0000}"/>
    <cellStyle name="Header2 3 6 4" xfId="3881" xr:uid="{00000000-0005-0000-0000-00001D0E0000}"/>
    <cellStyle name="Header2 3 7" xfId="3882" xr:uid="{00000000-0005-0000-0000-00001E0E0000}"/>
    <cellStyle name="Header2 3 7 2" xfId="3883" xr:uid="{00000000-0005-0000-0000-00001F0E0000}"/>
    <cellStyle name="Header2 3 7 3" xfId="3884" xr:uid="{00000000-0005-0000-0000-0000200E0000}"/>
    <cellStyle name="Header2 3 7 4" xfId="3885" xr:uid="{00000000-0005-0000-0000-0000210E0000}"/>
    <cellStyle name="Header2 3 8" xfId="3886" xr:uid="{00000000-0005-0000-0000-0000220E0000}"/>
    <cellStyle name="Header2 3 8 2" xfId="3887" xr:uid="{00000000-0005-0000-0000-0000230E0000}"/>
    <cellStyle name="Header2 3 8 3" xfId="3888" xr:uid="{00000000-0005-0000-0000-0000240E0000}"/>
    <cellStyle name="Header2 3 8 4" xfId="3889" xr:uid="{00000000-0005-0000-0000-0000250E0000}"/>
    <cellStyle name="Header2 3 9" xfId="3890" xr:uid="{00000000-0005-0000-0000-0000260E0000}"/>
    <cellStyle name="Header2 3 9 2" xfId="3891" xr:uid="{00000000-0005-0000-0000-0000270E0000}"/>
    <cellStyle name="Header2 3 9 3" xfId="3892" xr:uid="{00000000-0005-0000-0000-0000280E0000}"/>
    <cellStyle name="Header2 3 9 4" xfId="3893" xr:uid="{00000000-0005-0000-0000-0000290E0000}"/>
    <cellStyle name="Header2 4" xfId="3894" xr:uid="{00000000-0005-0000-0000-00002A0E0000}"/>
    <cellStyle name="Header2 4 10" xfId="3895" xr:uid="{00000000-0005-0000-0000-00002B0E0000}"/>
    <cellStyle name="Header2 4 10 2" xfId="3896" xr:uid="{00000000-0005-0000-0000-00002C0E0000}"/>
    <cellStyle name="Header2 4 10 3" xfId="3897" xr:uid="{00000000-0005-0000-0000-00002D0E0000}"/>
    <cellStyle name="Header2 4 10 4" xfId="3898" xr:uid="{00000000-0005-0000-0000-00002E0E0000}"/>
    <cellStyle name="Header2 4 11" xfId="3899" xr:uid="{00000000-0005-0000-0000-00002F0E0000}"/>
    <cellStyle name="Header2 4 11 2" xfId="3900" xr:uid="{00000000-0005-0000-0000-0000300E0000}"/>
    <cellStyle name="Header2 4 11 3" xfId="3901" xr:uid="{00000000-0005-0000-0000-0000310E0000}"/>
    <cellStyle name="Header2 4 11 4" xfId="3902" xr:uid="{00000000-0005-0000-0000-0000320E0000}"/>
    <cellStyle name="Header2 4 12" xfId="3903" xr:uid="{00000000-0005-0000-0000-0000330E0000}"/>
    <cellStyle name="Header2 4 12 2" xfId="3904" xr:uid="{00000000-0005-0000-0000-0000340E0000}"/>
    <cellStyle name="Header2 4 12 3" xfId="3905" xr:uid="{00000000-0005-0000-0000-0000350E0000}"/>
    <cellStyle name="Header2 4 12 4" xfId="3906" xr:uid="{00000000-0005-0000-0000-0000360E0000}"/>
    <cellStyle name="Header2 4 13" xfId="3907" xr:uid="{00000000-0005-0000-0000-0000370E0000}"/>
    <cellStyle name="Header2 4 13 2" xfId="3908" xr:uid="{00000000-0005-0000-0000-0000380E0000}"/>
    <cellStyle name="Header2 4 13 3" xfId="3909" xr:uid="{00000000-0005-0000-0000-0000390E0000}"/>
    <cellStyle name="Header2 4 13 4" xfId="3910" xr:uid="{00000000-0005-0000-0000-00003A0E0000}"/>
    <cellStyle name="Header2 4 14" xfId="3911" xr:uid="{00000000-0005-0000-0000-00003B0E0000}"/>
    <cellStyle name="Header2 4 14 2" xfId="3912" xr:uid="{00000000-0005-0000-0000-00003C0E0000}"/>
    <cellStyle name="Header2 4 14 3" xfId="3913" xr:uid="{00000000-0005-0000-0000-00003D0E0000}"/>
    <cellStyle name="Header2 4 14 4" xfId="3914" xr:uid="{00000000-0005-0000-0000-00003E0E0000}"/>
    <cellStyle name="Header2 4 15" xfId="3915" xr:uid="{00000000-0005-0000-0000-00003F0E0000}"/>
    <cellStyle name="Header2 4 15 2" xfId="3916" xr:uid="{00000000-0005-0000-0000-0000400E0000}"/>
    <cellStyle name="Header2 4 15 3" xfId="3917" xr:uid="{00000000-0005-0000-0000-0000410E0000}"/>
    <cellStyle name="Header2 4 15 4" xfId="3918" xr:uid="{00000000-0005-0000-0000-0000420E0000}"/>
    <cellStyle name="Header2 4 16" xfId="3919" xr:uid="{00000000-0005-0000-0000-0000430E0000}"/>
    <cellStyle name="Header2 4 16 2" xfId="3920" xr:uid="{00000000-0005-0000-0000-0000440E0000}"/>
    <cellStyle name="Header2 4 16 3" xfId="3921" xr:uid="{00000000-0005-0000-0000-0000450E0000}"/>
    <cellStyle name="Header2 4 16 4" xfId="3922" xr:uid="{00000000-0005-0000-0000-0000460E0000}"/>
    <cellStyle name="Header2 4 17" xfId="3923" xr:uid="{00000000-0005-0000-0000-0000470E0000}"/>
    <cellStyle name="Header2 4 17 2" xfId="3924" xr:uid="{00000000-0005-0000-0000-0000480E0000}"/>
    <cellStyle name="Header2 4 17 3" xfId="3925" xr:uid="{00000000-0005-0000-0000-0000490E0000}"/>
    <cellStyle name="Header2 4 17 4" xfId="3926" xr:uid="{00000000-0005-0000-0000-00004A0E0000}"/>
    <cellStyle name="Header2 4 18" xfId="3927" xr:uid="{00000000-0005-0000-0000-00004B0E0000}"/>
    <cellStyle name="Header2 4 18 2" xfId="3928" xr:uid="{00000000-0005-0000-0000-00004C0E0000}"/>
    <cellStyle name="Header2 4 18 3" xfId="3929" xr:uid="{00000000-0005-0000-0000-00004D0E0000}"/>
    <cellStyle name="Header2 4 18 4" xfId="3930" xr:uid="{00000000-0005-0000-0000-00004E0E0000}"/>
    <cellStyle name="Header2 4 19" xfId="3931" xr:uid="{00000000-0005-0000-0000-00004F0E0000}"/>
    <cellStyle name="Header2 4 2" xfId="3932" xr:uid="{00000000-0005-0000-0000-0000500E0000}"/>
    <cellStyle name="Header2 4 2 10" xfId="3933" xr:uid="{00000000-0005-0000-0000-0000510E0000}"/>
    <cellStyle name="Header2 4 2 10 2" xfId="3934" xr:uid="{00000000-0005-0000-0000-0000520E0000}"/>
    <cellStyle name="Header2 4 2 10 3" xfId="3935" xr:uid="{00000000-0005-0000-0000-0000530E0000}"/>
    <cellStyle name="Header2 4 2 10 4" xfId="3936" xr:uid="{00000000-0005-0000-0000-0000540E0000}"/>
    <cellStyle name="Header2 4 2 11" xfId="3937" xr:uid="{00000000-0005-0000-0000-0000550E0000}"/>
    <cellStyle name="Header2 4 2 11 2" xfId="3938" xr:uid="{00000000-0005-0000-0000-0000560E0000}"/>
    <cellStyle name="Header2 4 2 11 3" xfId="3939" xr:uid="{00000000-0005-0000-0000-0000570E0000}"/>
    <cellStyle name="Header2 4 2 11 4" xfId="3940" xr:uid="{00000000-0005-0000-0000-0000580E0000}"/>
    <cellStyle name="Header2 4 2 12" xfId="3941" xr:uid="{00000000-0005-0000-0000-0000590E0000}"/>
    <cellStyle name="Header2 4 2 12 2" xfId="3942" xr:uid="{00000000-0005-0000-0000-00005A0E0000}"/>
    <cellStyle name="Header2 4 2 12 3" xfId="3943" xr:uid="{00000000-0005-0000-0000-00005B0E0000}"/>
    <cellStyle name="Header2 4 2 12 4" xfId="3944" xr:uid="{00000000-0005-0000-0000-00005C0E0000}"/>
    <cellStyle name="Header2 4 2 13" xfId="3945" xr:uid="{00000000-0005-0000-0000-00005D0E0000}"/>
    <cellStyle name="Header2 4 2 13 2" xfId="3946" xr:uid="{00000000-0005-0000-0000-00005E0E0000}"/>
    <cellStyle name="Header2 4 2 13 3" xfId="3947" xr:uid="{00000000-0005-0000-0000-00005F0E0000}"/>
    <cellStyle name="Header2 4 2 13 4" xfId="3948" xr:uid="{00000000-0005-0000-0000-0000600E0000}"/>
    <cellStyle name="Header2 4 2 14" xfId="3949" xr:uid="{00000000-0005-0000-0000-0000610E0000}"/>
    <cellStyle name="Header2 4 2 14 2" xfId="3950" xr:uid="{00000000-0005-0000-0000-0000620E0000}"/>
    <cellStyle name="Header2 4 2 14 3" xfId="3951" xr:uid="{00000000-0005-0000-0000-0000630E0000}"/>
    <cellStyle name="Header2 4 2 14 4" xfId="3952" xr:uid="{00000000-0005-0000-0000-0000640E0000}"/>
    <cellStyle name="Header2 4 2 15" xfId="3953" xr:uid="{00000000-0005-0000-0000-0000650E0000}"/>
    <cellStyle name="Header2 4 2 16" xfId="3954" xr:uid="{00000000-0005-0000-0000-0000660E0000}"/>
    <cellStyle name="Header2 4 2 17" xfId="3955" xr:uid="{00000000-0005-0000-0000-0000670E0000}"/>
    <cellStyle name="Header2 4 2 2" xfId="3956" xr:uid="{00000000-0005-0000-0000-0000680E0000}"/>
    <cellStyle name="Header2 4 2 2 2" xfId="3957" xr:uid="{00000000-0005-0000-0000-0000690E0000}"/>
    <cellStyle name="Header2 4 2 2 3" xfId="3958" xr:uid="{00000000-0005-0000-0000-00006A0E0000}"/>
    <cellStyle name="Header2 4 2 2 4" xfId="3959" xr:uid="{00000000-0005-0000-0000-00006B0E0000}"/>
    <cellStyle name="Header2 4 2 3" xfId="3960" xr:uid="{00000000-0005-0000-0000-00006C0E0000}"/>
    <cellStyle name="Header2 4 2 3 2" xfId="3961" xr:uid="{00000000-0005-0000-0000-00006D0E0000}"/>
    <cellStyle name="Header2 4 2 3 3" xfId="3962" xr:uid="{00000000-0005-0000-0000-00006E0E0000}"/>
    <cellStyle name="Header2 4 2 3 4" xfId="3963" xr:uid="{00000000-0005-0000-0000-00006F0E0000}"/>
    <cellStyle name="Header2 4 2 4" xfId="3964" xr:uid="{00000000-0005-0000-0000-0000700E0000}"/>
    <cellStyle name="Header2 4 2 4 2" xfId="3965" xr:uid="{00000000-0005-0000-0000-0000710E0000}"/>
    <cellStyle name="Header2 4 2 4 3" xfId="3966" xr:uid="{00000000-0005-0000-0000-0000720E0000}"/>
    <cellStyle name="Header2 4 2 4 4" xfId="3967" xr:uid="{00000000-0005-0000-0000-0000730E0000}"/>
    <cellStyle name="Header2 4 2 5" xfId="3968" xr:uid="{00000000-0005-0000-0000-0000740E0000}"/>
    <cellStyle name="Header2 4 2 5 2" xfId="3969" xr:uid="{00000000-0005-0000-0000-0000750E0000}"/>
    <cellStyle name="Header2 4 2 5 3" xfId="3970" xr:uid="{00000000-0005-0000-0000-0000760E0000}"/>
    <cellStyle name="Header2 4 2 5 4" xfId="3971" xr:uid="{00000000-0005-0000-0000-0000770E0000}"/>
    <cellStyle name="Header2 4 2 6" xfId="3972" xr:uid="{00000000-0005-0000-0000-0000780E0000}"/>
    <cellStyle name="Header2 4 2 6 2" xfId="3973" xr:uid="{00000000-0005-0000-0000-0000790E0000}"/>
    <cellStyle name="Header2 4 2 6 3" xfId="3974" xr:uid="{00000000-0005-0000-0000-00007A0E0000}"/>
    <cellStyle name="Header2 4 2 6 4" xfId="3975" xr:uid="{00000000-0005-0000-0000-00007B0E0000}"/>
    <cellStyle name="Header2 4 2 7" xfId="3976" xr:uid="{00000000-0005-0000-0000-00007C0E0000}"/>
    <cellStyle name="Header2 4 2 7 2" xfId="3977" xr:uid="{00000000-0005-0000-0000-00007D0E0000}"/>
    <cellStyle name="Header2 4 2 7 3" xfId="3978" xr:uid="{00000000-0005-0000-0000-00007E0E0000}"/>
    <cellStyle name="Header2 4 2 7 4" xfId="3979" xr:uid="{00000000-0005-0000-0000-00007F0E0000}"/>
    <cellStyle name="Header2 4 2 8" xfId="3980" xr:uid="{00000000-0005-0000-0000-0000800E0000}"/>
    <cellStyle name="Header2 4 2 8 2" xfId="3981" xr:uid="{00000000-0005-0000-0000-0000810E0000}"/>
    <cellStyle name="Header2 4 2 8 3" xfId="3982" xr:uid="{00000000-0005-0000-0000-0000820E0000}"/>
    <cellStyle name="Header2 4 2 8 4" xfId="3983" xr:uid="{00000000-0005-0000-0000-0000830E0000}"/>
    <cellStyle name="Header2 4 2 9" xfId="3984" xr:uid="{00000000-0005-0000-0000-0000840E0000}"/>
    <cellStyle name="Header2 4 2 9 2" xfId="3985" xr:uid="{00000000-0005-0000-0000-0000850E0000}"/>
    <cellStyle name="Header2 4 2 9 3" xfId="3986" xr:uid="{00000000-0005-0000-0000-0000860E0000}"/>
    <cellStyle name="Header2 4 2 9 4" xfId="3987" xr:uid="{00000000-0005-0000-0000-0000870E0000}"/>
    <cellStyle name="Header2 4 20" xfId="3988" xr:uid="{00000000-0005-0000-0000-0000880E0000}"/>
    <cellStyle name="Header2 4 21" xfId="3989" xr:uid="{00000000-0005-0000-0000-0000890E0000}"/>
    <cellStyle name="Header2 4 3" xfId="3990" xr:uid="{00000000-0005-0000-0000-00008A0E0000}"/>
    <cellStyle name="Header2 4 3 10" xfId="3991" xr:uid="{00000000-0005-0000-0000-00008B0E0000}"/>
    <cellStyle name="Header2 4 3 10 2" xfId="3992" xr:uid="{00000000-0005-0000-0000-00008C0E0000}"/>
    <cellStyle name="Header2 4 3 10 3" xfId="3993" xr:uid="{00000000-0005-0000-0000-00008D0E0000}"/>
    <cellStyle name="Header2 4 3 10 4" xfId="3994" xr:uid="{00000000-0005-0000-0000-00008E0E0000}"/>
    <cellStyle name="Header2 4 3 11" xfId="3995" xr:uid="{00000000-0005-0000-0000-00008F0E0000}"/>
    <cellStyle name="Header2 4 3 11 2" xfId="3996" xr:uid="{00000000-0005-0000-0000-0000900E0000}"/>
    <cellStyle name="Header2 4 3 11 3" xfId="3997" xr:uid="{00000000-0005-0000-0000-0000910E0000}"/>
    <cellStyle name="Header2 4 3 11 4" xfId="3998" xr:uid="{00000000-0005-0000-0000-0000920E0000}"/>
    <cellStyle name="Header2 4 3 12" xfId="3999" xr:uid="{00000000-0005-0000-0000-0000930E0000}"/>
    <cellStyle name="Header2 4 3 12 2" xfId="4000" xr:uid="{00000000-0005-0000-0000-0000940E0000}"/>
    <cellStyle name="Header2 4 3 12 3" xfId="4001" xr:uid="{00000000-0005-0000-0000-0000950E0000}"/>
    <cellStyle name="Header2 4 3 12 4" xfId="4002" xr:uid="{00000000-0005-0000-0000-0000960E0000}"/>
    <cellStyle name="Header2 4 3 13" xfId="4003" xr:uid="{00000000-0005-0000-0000-0000970E0000}"/>
    <cellStyle name="Header2 4 3 13 2" xfId="4004" xr:uid="{00000000-0005-0000-0000-0000980E0000}"/>
    <cellStyle name="Header2 4 3 13 3" xfId="4005" xr:uid="{00000000-0005-0000-0000-0000990E0000}"/>
    <cellStyle name="Header2 4 3 13 4" xfId="4006" xr:uid="{00000000-0005-0000-0000-00009A0E0000}"/>
    <cellStyle name="Header2 4 3 14" xfId="4007" xr:uid="{00000000-0005-0000-0000-00009B0E0000}"/>
    <cellStyle name="Header2 4 3 14 2" xfId="4008" xr:uid="{00000000-0005-0000-0000-00009C0E0000}"/>
    <cellStyle name="Header2 4 3 14 3" xfId="4009" xr:uid="{00000000-0005-0000-0000-00009D0E0000}"/>
    <cellStyle name="Header2 4 3 14 4" xfId="4010" xr:uid="{00000000-0005-0000-0000-00009E0E0000}"/>
    <cellStyle name="Header2 4 3 15" xfId="4011" xr:uid="{00000000-0005-0000-0000-00009F0E0000}"/>
    <cellStyle name="Header2 4 3 16" xfId="4012" xr:uid="{00000000-0005-0000-0000-0000A00E0000}"/>
    <cellStyle name="Header2 4 3 17" xfId="4013" xr:uid="{00000000-0005-0000-0000-0000A10E0000}"/>
    <cellStyle name="Header2 4 3 2" xfId="4014" xr:uid="{00000000-0005-0000-0000-0000A20E0000}"/>
    <cellStyle name="Header2 4 3 2 2" xfId="4015" xr:uid="{00000000-0005-0000-0000-0000A30E0000}"/>
    <cellStyle name="Header2 4 3 2 3" xfId="4016" xr:uid="{00000000-0005-0000-0000-0000A40E0000}"/>
    <cellStyle name="Header2 4 3 2 4" xfId="4017" xr:uid="{00000000-0005-0000-0000-0000A50E0000}"/>
    <cellStyle name="Header2 4 3 3" xfId="4018" xr:uid="{00000000-0005-0000-0000-0000A60E0000}"/>
    <cellStyle name="Header2 4 3 3 2" xfId="4019" xr:uid="{00000000-0005-0000-0000-0000A70E0000}"/>
    <cellStyle name="Header2 4 3 3 3" xfId="4020" xr:uid="{00000000-0005-0000-0000-0000A80E0000}"/>
    <cellStyle name="Header2 4 3 3 4" xfId="4021" xr:uid="{00000000-0005-0000-0000-0000A90E0000}"/>
    <cellStyle name="Header2 4 3 4" xfId="4022" xr:uid="{00000000-0005-0000-0000-0000AA0E0000}"/>
    <cellStyle name="Header2 4 3 4 2" xfId="4023" xr:uid="{00000000-0005-0000-0000-0000AB0E0000}"/>
    <cellStyle name="Header2 4 3 4 3" xfId="4024" xr:uid="{00000000-0005-0000-0000-0000AC0E0000}"/>
    <cellStyle name="Header2 4 3 4 4" xfId="4025" xr:uid="{00000000-0005-0000-0000-0000AD0E0000}"/>
    <cellStyle name="Header2 4 3 5" xfId="4026" xr:uid="{00000000-0005-0000-0000-0000AE0E0000}"/>
    <cellStyle name="Header2 4 3 5 2" xfId="4027" xr:uid="{00000000-0005-0000-0000-0000AF0E0000}"/>
    <cellStyle name="Header2 4 3 5 3" xfId="4028" xr:uid="{00000000-0005-0000-0000-0000B00E0000}"/>
    <cellStyle name="Header2 4 3 5 4" xfId="4029" xr:uid="{00000000-0005-0000-0000-0000B10E0000}"/>
    <cellStyle name="Header2 4 3 6" xfId="4030" xr:uid="{00000000-0005-0000-0000-0000B20E0000}"/>
    <cellStyle name="Header2 4 3 6 2" xfId="4031" xr:uid="{00000000-0005-0000-0000-0000B30E0000}"/>
    <cellStyle name="Header2 4 3 6 3" xfId="4032" xr:uid="{00000000-0005-0000-0000-0000B40E0000}"/>
    <cellStyle name="Header2 4 3 6 4" xfId="4033" xr:uid="{00000000-0005-0000-0000-0000B50E0000}"/>
    <cellStyle name="Header2 4 3 7" xfId="4034" xr:uid="{00000000-0005-0000-0000-0000B60E0000}"/>
    <cellStyle name="Header2 4 3 7 2" xfId="4035" xr:uid="{00000000-0005-0000-0000-0000B70E0000}"/>
    <cellStyle name="Header2 4 3 7 3" xfId="4036" xr:uid="{00000000-0005-0000-0000-0000B80E0000}"/>
    <cellStyle name="Header2 4 3 7 4" xfId="4037" xr:uid="{00000000-0005-0000-0000-0000B90E0000}"/>
    <cellStyle name="Header2 4 3 8" xfId="4038" xr:uid="{00000000-0005-0000-0000-0000BA0E0000}"/>
    <cellStyle name="Header2 4 3 8 2" xfId="4039" xr:uid="{00000000-0005-0000-0000-0000BB0E0000}"/>
    <cellStyle name="Header2 4 3 8 3" xfId="4040" xr:uid="{00000000-0005-0000-0000-0000BC0E0000}"/>
    <cellStyle name="Header2 4 3 8 4" xfId="4041" xr:uid="{00000000-0005-0000-0000-0000BD0E0000}"/>
    <cellStyle name="Header2 4 3 9" xfId="4042" xr:uid="{00000000-0005-0000-0000-0000BE0E0000}"/>
    <cellStyle name="Header2 4 3 9 2" xfId="4043" xr:uid="{00000000-0005-0000-0000-0000BF0E0000}"/>
    <cellStyle name="Header2 4 3 9 3" xfId="4044" xr:uid="{00000000-0005-0000-0000-0000C00E0000}"/>
    <cellStyle name="Header2 4 3 9 4" xfId="4045" xr:uid="{00000000-0005-0000-0000-0000C10E0000}"/>
    <cellStyle name="Header2 4 4" xfId="4046" xr:uid="{00000000-0005-0000-0000-0000C20E0000}"/>
    <cellStyle name="Header2 4 4 10" xfId="4047" xr:uid="{00000000-0005-0000-0000-0000C30E0000}"/>
    <cellStyle name="Header2 4 4 10 2" xfId="4048" xr:uid="{00000000-0005-0000-0000-0000C40E0000}"/>
    <cellStyle name="Header2 4 4 10 3" xfId="4049" xr:uid="{00000000-0005-0000-0000-0000C50E0000}"/>
    <cellStyle name="Header2 4 4 10 4" xfId="4050" xr:uid="{00000000-0005-0000-0000-0000C60E0000}"/>
    <cellStyle name="Header2 4 4 11" xfId="4051" xr:uid="{00000000-0005-0000-0000-0000C70E0000}"/>
    <cellStyle name="Header2 4 4 11 2" xfId="4052" xr:uid="{00000000-0005-0000-0000-0000C80E0000}"/>
    <cellStyle name="Header2 4 4 11 3" xfId="4053" xr:uid="{00000000-0005-0000-0000-0000C90E0000}"/>
    <cellStyle name="Header2 4 4 11 4" xfId="4054" xr:uid="{00000000-0005-0000-0000-0000CA0E0000}"/>
    <cellStyle name="Header2 4 4 12" xfId="4055" xr:uid="{00000000-0005-0000-0000-0000CB0E0000}"/>
    <cellStyle name="Header2 4 4 12 2" xfId="4056" xr:uid="{00000000-0005-0000-0000-0000CC0E0000}"/>
    <cellStyle name="Header2 4 4 12 3" xfId="4057" xr:uid="{00000000-0005-0000-0000-0000CD0E0000}"/>
    <cellStyle name="Header2 4 4 12 4" xfId="4058" xr:uid="{00000000-0005-0000-0000-0000CE0E0000}"/>
    <cellStyle name="Header2 4 4 13" xfId="4059" xr:uid="{00000000-0005-0000-0000-0000CF0E0000}"/>
    <cellStyle name="Header2 4 4 13 2" xfId="4060" xr:uid="{00000000-0005-0000-0000-0000D00E0000}"/>
    <cellStyle name="Header2 4 4 13 3" xfId="4061" xr:uid="{00000000-0005-0000-0000-0000D10E0000}"/>
    <cellStyle name="Header2 4 4 13 4" xfId="4062" xr:uid="{00000000-0005-0000-0000-0000D20E0000}"/>
    <cellStyle name="Header2 4 4 14" xfId="4063" xr:uid="{00000000-0005-0000-0000-0000D30E0000}"/>
    <cellStyle name="Header2 4 4 14 2" xfId="4064" xr:uid="{00000000-0005-0000-0000-0000D40E0000}"/>
    <cellStyle name="Header2 4 4 14 3" xfId="4065" xr:uid="{00000000-0005-0000-0000-0000D50E0000}"/>
    <cellStyle name="Header2 4 4 14 4" xfId="4066" xr:uid="{00000000-0005-0000-0000-0000D60E0000}"/>
    <cellStyle name="Header2 4 4 15" xfId="4067" xr:uid="{00000000-0005-0000-0000-0000D70E0000}"/>
    <cellStyle name="Header2 4 4 16" xfId="4068" xr:uid="{00000000-0005-0000-0000-0000D80E0000}"/>
    <cellStyle name="Header2 4 4 17" xfId="4069" xr:uid="{00000000-0005-0000-0000-0000D90E0000}"/>
    <cellStyle name="Header2 4 4 2" xfId="4070" xr:uid="{00000000-0005-0000-0000-0000DA0E0000}"/>
    <cellStyle name="Header2 4 4 2 2" xfId="4071" xr:uid="{00000000-0005-0000-0000-0000DB0E0000}"/>
    <cellStyle name="Header2 4 4 2 3" xfId="4072" xr:uid="{00000000-0005-0000-0000-0000DC0E0000}"/>
    <cellStyle name="Header2 4 4 2 4" xfId="4073" xr:uid="{00000000-0005-0000-0000-0000DD0E0000}"/>
    <cellStyle name="Header2 4 4 3" xfId="4074" xr:uid="{00000000-0005-0000-0000-0000DE0E0000}"/>
    <cellStyle name="Header2 4 4 3 2" xfId="4075" xr:uid="{00000000-0005-0000-0000-0000DF0E0000}"/>
    <cellStyle name="Header2 4 4 3 3" xfId="4076" xr:uid="{00000000-0005-0000-0000-0000E00E0000}"/>
    <cellStyle name="Header2 4 4 3 4" xfId="4077" xr:uid="{00000000-0005-0000-0000-0000E10E0000}"/>
    <cellStyle name="Header2 4 4 4" xfId="4078" xr:uid="{00000000-0005-0000-0000-0000E20E0000}"/>
    <cellStyle name="Header2 4 4 4 2" xfId="4079" xr:uid="{00000000-0005-0000-0000-0000E30E0000}"/>
    <cellStyle name="Header2 4 4 4 3" xfId="4080" xr:uid="{00000000-0005-0000-0000-0000E40E0000}"/>
    <cellStyle name="Header2 4 4 4 4" xfId="4081" xr:uid="{00000000-0005-0000-0000-0000E50E0000}"/>
    <cellStyle name="Header2 4 4 5" xfId="4082" xr:uid="{00000000-0005-0000-0000-0000E60E0000}"/>
    <cellStyle name="Header2 4 4 5 2" xfId="4083" xr:uid="{00000000-0005-0000-0000-0000E70E0000}"/>
    <cellStyle name="Header2 4 4 5 3" xfId="4084" xr:uid="{00000000-0005-0000-0000-0000E80E0000}"/>
    <cellStyle name="Header2 4 4 5 4" xfId="4085" xr:uid="{00000000-0005-0000-0000-0000E90E0000}"/>
    <cellStyle name="Header2 4 4 6" xfId="4086" xr:uid="{00000000-0005-0000-0000-0000EA0E0000}"/>
    <cellStyle name="Header2 4 4 6 2" xfId="4087" xr:uid="{00000000-0005-0000-0000-0000EB0E0000}"/>
    <cellStyle name="Header2 4 4 6 3" xfId="4088" xr:uid="{00000000-0005-0000-0000-0000EC0E0000}"/>
    <cellStyle name="Header2 4 4 6 4" xfId="4089" xr:uid="{00000000-0005-0000-0000-0000ED0E0000}"/>
    <cellStyle name="Header2 4 4 7" xfId="4090" xr:uid="{00000000-0005-0000-0000-0000EE0E0000}"/>
    <cellStyle name="Header2 4 4 7 2" xfId="4091" xr:uid="{00000000-0005-0000-0000-0000EF0E0000}"/>
    <cellStyle name="Header2 4 4 7 3" xfId="4092" xr:uid="{00000000-0005-0000-0000-0000F00E0000}"/>
    <cellStyle name="Header2 4 4 7 4" xfId="4093" xr:uid="{00000000-0005-0000-0000-0000F10E0000}"/>
    <cellStyle name="Header2 4 4 8" xfId="4094" xr:uid="{00000000-0005-0000-0000-0000F20E0000}"/>
    <cellStyle name="Header2 4 4 8 2" xfId="4095" xr:uid="{00000000-0005-0000-0000-0000F30E0000}"/>
    <cellStyle name="Header2 4 4 8 3" xfId="4096" xr:uid="{00000000-0005-0000-0000-0000F40E0000}"/>
    <cellStyle name="Header2 4 4 8 4" xfId="4097" xr:uid="{00000000-0005-0000-0000-0000F50E0000}"/>
    <cellStyle name="Header2 4 4 9" xfId="4098" xr:uid="{00000000-0005-0000-0000-0000F60E0000}"/>
    <cellStyle name="Header2 4 4 9 2" xfId="4099" xr:uid="{00000000-0005-0000-0000-0000F70E0000}"/>
    <cellStyle name="Header2 4 4 9 3" xfId="4100" xr:uid="{00000000-0005-0000-0000-0000F80E0000}"/>
    <cellStyle name="Header2 4 4 9 4" xfId="4101" xr:uid="{00000000-0005-0000-0000-0000F90E0000}"/>
    <cellStyle name="Header2 4 5" xfId="4102" xr:uid="{00000000-0005-0000-0000-0000FA0E0000}"/>
    <cellStyle name="Header2 4 5 10" xfId="4103" xr:uid="{00000000-0005-0000-0000-0000FB0E0000}"/>
    <cellStyle name="Header2 4 5 10 2" xfId="4104" xr:uid="{00000000-0005-0000-0000-0000FC0E0000}"/>
    <cellStyle name="Header2 4 5 10 3" xfId="4105" xr:uid="{00000000-0005-0000-0000-0000FD0E0000}"/>
    <cellStyle name="Header2 4 5 10 4" xfId="4106" xr:uid="{00000000-0005-0000-0000-0000FE0E0000}"/>
    <cellStyle name="Header2 4 5 11" xfId="4107" xr:uid="{00000000-0005-0000-0000-0000FF0E0000}"/>
    <cellStyle name="Header2 4 5 11 2" xfId="4108" xr:uid="{00000000-0005-0000-0000-0000000F0000}"/>
    <cellStyle name="Header2 4 5 11 3" xfId="4109" xr:uid="{00000000-0005-0000-0000-0000010F0000}"/>
    <cellStyle name="Header2 4 5 11 4" xfId="4110" xr:uid="{00000000-0005-0000-0000-0000020F0000}"/>
    <cellStyle name="Header2 4 5 12" xfId="4111" xr:uid="{00000000-0005-0000-0000-0000030F0000}"/>
    <cellStyle name="Header2 4 5 12 2" xfId="4112" xr:uid="{00000000-0005-0000-0000-0000040F0000}"/>
    <cellStyle name="Header2 4 5 12 3" xfId="4113" xr:uid="{00000000-0005-0000-0000-0000050F0000}"/>
    <cellStyle name="Header2 4 5 12 4" xfId="4114" xr:uid="{00000000-0005-0000-0000-0000060F0000}"/>
    <cellStyle name="Header2 4 5 13" xfId="4115" xr:uid="{00000000-0005-0000-0000-0000070F0000}"/>
    <cellStyle name="Header2 4 5 13 2" xfId="4116" xr:uid="{00000000-0005-0000-0000-0000080F0000}"/>
    <cellStyle name="Header2 4 5 13 3" xfId="4117" xr:uid="{00000000-0005-0000-0000-0000090F0000}"/>
    <cellStyle name="Header2 4 5 13 4" xfId="4118" xr:uid="{00000000-0005-0000-0000-00000A0F0000}"/>
    <cellStyle name="Header2 4 5 14" xfId="4119" xr:uid="{00000000-0005-0000-0000-00000B0F0000}"/>
    <cellStyle name="Header2 4 5 14 2" xfId="4120" xr:uid="{00000000-0005-0000-0000-00000C0F0000}"/>
    <cellStyle name="Header2 4 5 14 3" xfId="4121" xr:uid="{00000000-0005-0000-0000-00000D0F0000}"/>
    <cellStyle name="Header2 4 5 14 4" xfId="4122" xr:uid="{00000000-0005-0000-0000-00000E0F0000}"/>
    <cellStyle name="Header2 4 5 15" xfId="4123" xr:uid="{00000000-0005-0000-0000-00000F0F0000}"/>
    <cellStyle name="Header2 4 5 16" xfId="4124" xr:uid="{00000000-0005-0000-0000-0000100F0000}"/>
    <cellStyle name="Header2 4 5 17" xfId="4125" xr:uid="{00000000-0005-0000-0000-0000110F0000}"/>
    <cellStyle name="Header2 4 5 2" xfId="4126" xr:uid="{00000000-0005-0000-0000-0000120F0000}"/>
    <cellStyle name="Header2 4 5 2 2" xfId="4127" xr:uid="{00000000-0005-0000-0000-0000130F0000}"/>
    <cellStyle name="Header2 4 5 2 3" xfId="4128" xr:uid="{00000000-0005-0000-0000-0000140F0000}"/>
    <cellStyle name="Header2 4 5 2 4" xfId="4129" xr:uid="{00000000-0005-0000-0000-0000150F0000}"/>
    <cellStyle name="Header2 4 5 3" xfId="4130" xr:uid="{00000000-0005-0000-0000-0000160F0000}"/>
    <cellStyle name="Header2 4 5 3 2" xfId="4131" xr:uid="{00000000-0005-0000-0000-0000170F0000}"/>
    <cellStyle name="Header2 4 5 3 3" xfId="4132" xr:uid="{00000000-0005-0000-0000-0000180F0000}"/>
    <cellStyle name="Header2 4 5 3 4" xfId="4133" xr:uid="{00000000-0005-0000-0000-0000190F0000}"/>
    <cellStyle name="Header2 4 5 4" xfId="4134" xr:uid="{00000000-0005-0000-0000-00001A0F0000}"/>
    <cellStyle name="Header2 4 5 4 2" xfId="4135" xr:uid="{00000000-0005-0000-0000-00001B0F0000}"/>
    <cellStyle name="Header2 4 5 4 3" xfId="4136" xr:uid="{00000000-0005-0000-0000-00001C0F0000}"/>
    <cellStyle name="Header2 4 5 4 4" xfId="4137" xr:uid="{00000000-0005-0000-0000-00001D0F0000}"/>
    <cellStyle name="Header2 4 5 5" xfId="4138" xr:uid="{00000000-0005-0000-0000-00001E0F0000}"/>
    <cellStyle name="Header2 4 5 5 2" xfId="4139" xr:uid="{00000000-0005-0000-0000-00001F0F0000}"/>
    <cellStyle name="Header2 4 5 5 3" xfId="4140" xr:uid="{00000000-0005-0000-0000-0000200F0000}"/>
    <cellStyle name="Header2 4 5 5 4" xfId="4141" xr:uid="{00000000-0005-0000-0000-0000210F0000}"/>
    <cellStyle name="Header2 4 5 6" xfId="4142" xr:uid="{00000000-0005-0000-0000-0000220F0000}"/>
    <cellStyle name="Header2 4 5 6 2" xfId="4143" xr:uid="{00000000-0005-0000-0000-0000230F0000}"/>
    <cellStyle name="Header2 4 5 6 3" xfId="4144" xr:uid="{00000000-0005-0000-0000-0000240F0000}"/>
    <cellStyle name="Header2 4 5 6 4" xfId="4145" xr:uid="{00000000-0005-0000-0000-0000250F0000}"/>
    <cellStyle name="Header2 4 5 7" xfId="4146" xr:uid="{00000000-0005-0000-0000-0000260F0000}"/>
    <cellStyle name="Header2 4 5 7 2" xfId="4147" xr:uid="{00000000-0005-0000-0000-0000270F0000}"/>
    <cellStyle name="Header2 4 5 7 3" xfId="4148" xr:uid="{00000000-0005-0000-0000-0000280F0000}"/>
    <cellStyle name="Header2 4 5 7 4" xfId="4149" xr:uid="{00000000-0005-0000-0000-0000290F0000}"/>
    <cellStyle name="Header2 4 5 8" xfId="4150" xr:uid="{00000000-0005-0000-0000-00002A0F0000}"/>
    <cellStyle name="Header2 4 5 8 2" xfId="4151" xr:uid="{00000000-0005-0000-0000-00002B0F0000}"/>
    <cellStyle name="Header2 4 5 8 3" xfId="4152" xr:uid="{00000000-0005-0000-0000-00002C0F0000}"/>
    <cellStyle name="Header2 4 5 8 4" xfId="4153" xr:uid="{00000000-0005-0000-0000-00002D0F0000}"/>
    <cellStyle name="Header2 4 5 9" xfId="4154" xr:uid="{00000000-0005-0000-0000-00002E0F0000}"/>
    <cellStyle name="Header2 4 5 9 2" xfId="4155" xr:uid="{00000000-0005-0000-0000-00002F0F0000}"/>
    <cellStyle name="Header2 4 5 9 3" xfId="4156" xr:uid="{00000000-0005-0000-0000-0000300F0000}"/>
    <cellStyle name="Header2 4 5 9 4" xfId="4157" xr:uid="{00000000-0005-0000-0000-0000310F0000}"/>
    <cellStyle name="Header2 4 6" xfId="4158" xr:uid="{00000000-0005-0000-0000-0000320F0000}"/>
    <cellStyle name="Header2 4 6 2" xfId="4159" xr:uid="{00000000-0005-0000-0000-0000330F0000}"/>
    <cellStyle name="Header2 4 6 3" xfId="4160" xr:uid="{00000000-0005-0000-0000-0000340F0000}"/>
    <cellStyle name="Header2 4 6 4" xfId="4161" xr:uid="{00000000-0005-0000-0000-0000350F0000}"/>
    <cellStyle name="Header2 4 7" xfId="4162" xr:uid="{00000000-0005-0000-0000-0000360F0000}"/>
    <cellStyle name="Header2 4 7 2" xfId="4163" xr:uid="{00000000-0005-0000-0000-0000370F0000}"/>
    <cellStyle name="Header2 4 7 3" xfId="4164" xr:uid="{00000000-0005-0000-0000-0000380F0000}"/>
    <cellStyle name="Header2 4 7 4" xfId="4165" xr:uid="{00000000-0005-0000-0000-0000390F0000}"/>
    <cellStyle name="Header2 4 8" xfId="4166" xr:uid="{00000000-0005-0000-0000-00003A0F0000}"/>
    <cellStyle name="Header2 4 8 2" xfId="4167" xr:uid="{00000000-0005-0000-0000-00003B0F0000}"/>
    <cellStyle name="Header2 4 8 3" xfId="4168" xr:uid="{00000000-0005-0000-0000-00003C0F0000}"/>
    <cellStyle name="Header2 4 8 4" xfId="4169" xr:uid="{00000000-0005-0000-0000-00003D0F0000}"/>
    <cellStyle name="Header2 4 9" xfId="4170" xr:uid="{00000000-0005-0000-0000-00003E0F0000}"/>
    <cellStyle name="Header2 4 9 2" xfId="4171" xr:uid="{00000000-0005-0000-0000-00003F0F0000}"/>
    <cellStyle name="Header2 4 9 3" xfId="4172" xr:uid="{00000000-0005-0000-0000-0000400F0000}"/>
    <cellStyle name="Header2 4 9 4" xfId="4173" xr:uid="{00000000-0005-0000-0000-0000410F0000}"/>
    <cellStyle name="Header2 5" xfId="4174" xr:uid="{00000000-0005-0000-0000-0000420F0000}"/>
    <cellStyle name="Header2 5 10" xfId="4175" xr:uid="{00000000-0005-0000-0000-0000430F0000}"/>
    <cellStyle name="Header2 5 10 2" xfId="4176" xr:uid="{00000000-0005-0000-0000-0000440F0000}"/>
    <cellStyle name="Header2 5 10 3" xfId="4177" xr:uid="{00000000-0005-0000-0000-0000450F0000}"/>
    <cellStyle name="Header2 5 10 4" xfId="4178" xr:uid="{00000000-0005-0000-0000-0000460F0000}"/>
    <cellStyle name="Header2 5 11" xfId="4179" xr:uid="{00000000-0005-0000-0000-0000470F0000}"/>
    <cellStyle name="Header2 5 11 2" xfId="4180" xr:uid="{00000000-0005-0000-0000-0000480F0000}"/>
    <cellStyle name="Header2 5 11 3" xfId="4181" xr:uid="{00000000-0005-0000-0000-0000490F0000}"/>
    <cellStyle name="Header2 5 11 4" xfId="4182" xr:uid="{00000000-0005-0000-0000-00004A0F0000}"/>
    <cellStyle name="Header2 5 12" xfId="4183" xr:uid="{00000000-0005-0000-0000-00004B0F0000}"/>
    <cellStyle name="Header2 5 12 2" xfId="4184" xr:uid="{00000000-0005-0000-0000-00004C0F0000}"/>
    <cellStyle name="Header2 5 12 3" xfId="4185" xr:uid="{00000000-0005-0000-0000-00004D0F0000}"/>
    <cellStyle name="Header2 5 12 4" xfId="4186" xr:uid="{00000000-0005-0000-0000-00004E0F0000}"/>
    <cellStyle name="Header2 5 13" xfId="4187" xr:uid="{00000000-0005-0000-0000-00004F0F0000}"/>
    <cellStyle name="Header2 5 13 2" xfId="4188" xr:uid="{00000000-0005-0000-0000-0000500F0000}"/>
    <cellStyle name="Header2 5 13 3" xfId="4189" xr:uid="{00000000-0005-0000-0000-0000510F0000}"/>
    <cellStyle name="Header2 5 13 4" xfId="4190" xr:uid="{00000000-0005-0000-0000-0000520F0000}"/>
    <cellStyle name="Header2 5 14" xfId="4191" xr:uid="{00000000-0005-0000-0000-0000530F0000}"/>
    <cellStyle name="Header2 5 14 2" xfId="4192" xr:uid="{00000000-0005-0000-0000-0000540F0000}"/>
    <cellStyle name="Header2 5 14 3" xfId="4193" xr:uid="{00000000-0005-0000-0000-0000550F0000}"/>
    <cellStyle name="Header2 5 14 4" xfId="4194" xr:uid="{00000000-0005-0000-0000-0000560F0000}"/>
    <cellStyle name="Header2 5 15" xfId="4195" xr:uid="{00000000-0005-0000-0000-0000570F0000}"/>
    <cellStyle name="Header2 5 15 2" xfId="4196" xr:uid="{00000000-0005-0000-0000-0000580F0000}"/>
    <cellStyle name="Header2 5 15 3" xfId="4197" xr:uid="{00000000-0005-0000-0000-0000590F0000}"/>
    <cellStyle name="Header2 5 15 4" xfId="4198" xr:uid="{00000000-0005-0000-0000-00005A0F0000}"/>
    <cellStyle name="Header2 5 16" xfId="4199" xr:uid="{00000000-0005-0000-0000-00005B0F0000}"/>
    <cellStyle name="Header2 5 16 2" xfId="4200" xr:uid="{00000000-0005-0000-0000-00005C0F0000}"/>
    <cellStyle name="Header2 5 16 3" xfId="4201" xr:uid="{00000000-0005-0000-0000-00005D0F0000}"/>
    <cellStyle name="Header2 5 16 4" xfId="4202" xr:uid="{00000000-0005-0000-0000-00005E0F0000}"/>
    <cellStyle name="Header2 5 17" xfId="4203" xr:uid="{00000000-0005-0000-0000-00005F0F0000}"/>
    <cellStyle name="Header2 5 17 2" xfId="4204" xr:uid="{00000000-0005-0000-0000-0000600F0000}"/>
    <cellStyle name="Header2 5 17 3" xfId="4205" xr:uid="{00000000-0005-0000-0000-0000610F0000}"/>
    <cellStyle name="Header2 5 17 4" xfId="4206" xr:uid="{00000000-0005-0000-0000-0000620F0000}"/>
    <cellStyle name="Header2 5 18" xfId="4207" xr:uid="{00000000-0005-0000-0000-0000630F0000}"/>
    <cellStyle name="Header2 5 18 2" xfId="4208" xr:uid="{00000000-0005-0000-0000-0000640F0000}"/>
    <cellStyle name="Header2 5 18 3" xfId="4209" xr:uid="{00000000-0005-0000-0000-0000650F0000}"/>
    <cellStyle name="Header2 5 18 4" xfId="4210" xr:uid="{00000000-0005-0000-0000-0000660F0000}"/>
    <cellStyle name="Header2 5 19" xfId="4211" xr:uid="{00000000-0005-0000-0000-0000670F0000}"/>
    <cellStyle name="Header2 5 2" xfId="4212" xr:uid="{00000000-0005-0000-0000-0000680F0000}"/>
    <cellStyle name="Header2 5 2 10" xfId="4213" xr:uid="{00000000-0005-0000-0000-0000690F0000}"/>
    <cellStyle name="Header2 5 2 10 2" xfId="4214" xr:uid="{00000000-0005-0000-0000-00006A0F0000}"/>
    <cellStyle name="Header2 5 2 10 3" xfId="4215" xr:uid="{00000000-0005-0000-0000-00006B0F0000}"/>
    <cellStyle name="Header2 5 2 10 4" xfId="4216" xr:uid="{00000000-0005-0000-0000-00006C0F0000}"/>
    <cellStyle name="Header2 5 2 11" xfId="4217" xr:uid="{00000000-0005-0000-0000-00006D0F0000}"/>
    <cellStyle name="Header2 5 2 11 2" xfId="4218" xr:uid="{00000000-0005-0000-0000-00006E0F0000}"/>
    <cellStyle name="Header2 5 2 11 3" xfId="4219" xr:uid="{00000000-0005-0000-0000-00006F0F0000}"/>
    <cellStyle name="Header2 5 2 11 4" xfId="4220" xr:uid="{00000000-0005-0000-0000-0000700F0000}"/>
    <cellStyle name="Header2 5 2 12" xfId="4221" xr:uid="{00000000-0005-0000-0000-0000710F0000}"/>
    <cellStyle name="Header2 5 2 12 2" xfId="4222" xr:uid="{00000000-0005-0000-0000-0000720F0000}"/>
    <cellStyle name="Header2 5 2 12 3" xfId="4223" xr:uid="{00000000-0005-0000-0000-0000730F0000}"/>
    <cellStyle name="Header2 5 2 12 4" xfId="4224" xr:uid="{00000000-0005-0000-0000-0000740F0000}"/>
    <cellStyle name="Header2 5 2 13" xfId="4225" xr:uid="{00000000-0005-0000-0000-0000750F0000}"/>
    <cellStyle name="Header2 5 2 13 2" xfId="4226" xr:uid="{00000000-0005-0000-0000-0000760F0000}"/>
    <cellStyle name="Header2 5 2 13 3" xfId="4227" xr:uid="{00000000-0005-0000-0000-0000770F0000}"/>
    <cellStyle name="Header2 5 2 13 4" xfId="4228" xr:uid="{00000000-0005-0000-0000-0000780F0000}"/>
    <cellStyle name="Header2 5 2 14" xfId="4229" xr:uid="{00000000-0005-0000-0000-0000790F0000}"/>
    <cellStyle name="Header2 5 2 14 2" xfId="4230" xr:uid="{00000000-0005-0000-0000-00007A0F0000}"/>
    <cellStyle name="Header2 5 2 14 3" xfId="4231" xr:uid="{00000000-0005-0000-0000-00007B0F0000}"/>
    <cellStyle name="Header2 5 2 14 4" xfId="4232" xr:uid="{00000000-0005-0000-0000-00007C0F0000}"/>
    <cellStyle name="Header2 5 2 15" xfId="4233" xr:uid="{00000000-0005-0000-0000-00007D0F0000}"/>
    <cellStyle name="Header2 5 2 16" xfId="4234" xr:uid="{00000000-0005-0000-0000-00007E0F0000}"/>
    <cellStyle name="Header2 5 2 17" xfId="4235" xr:uid="{00000000-0005-0000-0000-00007F0F0000}"/>
    <cellStyle name="Header2 5 2 2" xfId="4236" xr:uid="{00000000-0005-0000-0000-0000800F0000}"/>
    <cellStyle name="Header2 5 2 2 2" xfId="4237" xr:uid="{00000000-0005-0000-0000-0000810F0000}"/>
    <cellStyle name="Header2 5 2 2 3" xfId="4238" xr:uid="{00000000-0005-0000-0000-0000820F0000}"/>
    <cellStyle name="Header2 5 2 2 4" xfId="4239" xr:uid="{00000000-0005-0000-0000-0000830F0000}"/>
    <cellStyle name="Header2 5 2 3" xfId="4240" xr:uid="{00000000-0005-0000-0000-0000840F0000}"/>
    <cellStyle name="Header2 5 2 3 2" xfId="4241" xr:uid="{00000000-0005-0000-0000-0000850F0000}"/>
    <cellStyle name="Header2 5 2 3 3" xfId="4242" xr:uid="{00000000-0005-0000-0000-0000860F0000}"/>
    <cellStyle name="Header2 5 2 3 4" xfId="4243" xr:uid="{00000000-0005-0000-0000-0000870F0000}"/>
    <cellStyle name="Header2 5 2 4" xfId="4244" xr:uid="{00000000-0005-0000-0000-0000880F0000}"/>
    <cellStyle name="Header2 5 2 4 2" xfId="4245" xr:uid="{00000000-0005-0000-0000-0000890F0000}"/>
    <cellStyle name="Header2 5 2 4 3" xfId="4246" xr:uid="{00000000-0005-0000-0000-00008A0F0000}"/>
    <cellStyle name="Header2 5 2 4 4" xfId="4247" xr:uid="{00000000-0005-0000-0000-00008B0F0000}"/>
    <cellStyle name="Header2 5 2 5" xfId="4248" xr:uid="{00000000-0005-0000-0000-00008C0F0000}"/>
    <cellStyle name="Header2 5 2 5 2" xfId="4249" xr:uid="{00000000-0005-0000-0000-00008D0F0000}"/>
    <cellStyle name="Header2 5 2 5 3" xfId="4250" xr:uid="{00000000-0005-0000-0000-00008E0F0000}"/>
    <cellStyle name="Header2 5 2 5 4" xfId="4251" xr:uid="{00000000-0005-0000-0000-00008F0F0000}"/>
    <cellStyle name="Header2 5 2 6" xfId="4252" xr:uid="{00000000-0005-0000-0000-0000900F0000}"/>
    <cellStyle name="Header2 5 2 6 2" xfId="4253" xr:uid="{00000000-0005-0000-0000-0000910F0000}"/>
    <cellStyle name="Header2 5 2 6 3" xfId="4254" xr:uid="{00000000-0005-0000-0000-0000920F0000}"/>
    <cellStyle name="Header2 5 2 6 4" xfId="4255" xr:uid="{00000000-0005-0000-0000-0000930F0000}"/>
    <cellStyle name="Header2 5 2 7" xfId="4256" xr:uid="{00000000-0005-0000-0000-0000940F0000}"/>
    <cellStyle name="Header2 5 2 7 2" xfId="4257" xr:uid="{00000000-0005-0000-0000-0000950F0000}"/>
    <cellStyle name="Header2 5 2 7 3" xfId="4258" xr:uid="{00000000-0005-0000-0000-0000960F0000}"/>
    <cellStyle name="Header2 5 2 7 4" xfId="4259" xr:uid="{00000000-0005-0000-0000-0000970F0000}"/>
    <cellStyle name="Header2 5 2 8" xfId="4260" xr:uid="{00000000-0005-0000-0000-0000980F0000}"/>
    <cellStyle name="Header2 5 2 8 2" xfId="4261" xr:uid="{00000000-0005-0000-0000-0000990F0000}"/>
    <cellStyle name="Header2 5 2 8 3" xfId="4262" xr:uid="{00000000-0005-0000-0000-00009A0F0000}"/>
    <cellStyle name="Header2 5 2 8 4" xfId="4263" xr:uid="{00000000-0005-0000-0000-00009B0F0000}"/>
    <cellStyle name="Header2 5 2 9" xfId="4264" xr:uid="{00000000-0005-0000-0000-00009C0F0000}"/>
    <cellStyle name="Header2 5 2 9 2" xfId="4265" xr:uid="{00000000-0005-0000-0000-00009D0F0000}"/>
    <cellStyle name="Header2 5 2 9 3" xfId="4266" xr:uid="{00000000-0005-0000-0000-00009E0F0000}"/>
    <cellStyle name="Header2 5 2 9 4" xfId="4267" xr:uid="{00000000-0005-0000-0000-00009F0F0000}"/>
    <cellStyle name="Header2 5 20" xfId="4268" xr:uid="{00000000-0005-0000-0000-0000A00F0000}"/>
    <cellStyle name="Header2 5 21" xfId="4269" xr:uid="{00000000-0005-0000-0000-0000A10F0000}"/>
    <cellStyle name="Header2 5 3" xfId="4270" xr:uid="{00000000-0005-0000-0000-0000A20F0000}"/>
    <cellStyle name="Header2 5 3 10" xfId="4271" xr:uid="{00000000-0005-0000-0000-0000A30F0000}"/>
    <cellStyle name="Header2 5 3 10 2" xfId="4272" xr:uid="{00000000-0005-0000-0000-0000A40F0000}"/>
    <cellStyle name="Header2 5 3 10 3" xfId="4273" xr:uid="{00000000-0005-0000-0000-0000A50F0000}"/>
    <cellStyle name="Header2 5 3 10 4" xfId="4274" xr:uid="{00000000-0005-0000-0000-0000A60F0000}"/>
    <cellStyle name="Header2 5 3 11" xfId="4275" xr:uid="{00000000-0005-0000-0000-0000A70F0000}"/>
    <cellStyle name="Header2 5 3 11 2" xfId="4276" xr:uid="{00000000-0005-0000-0000-0000A80F0000}"/>
    <cellStyle name="Header2 5 3 11 3" xfId="4277" xr:uid="{00000000-0005-0000-0000-0000A90F0000}"/>
    <cellStyle name="Header2 5 3 11 4" xfId="4278" xr:uid="{00000000-0005-0000-0000-0000AA0F0000}"/>
    <cellStyle name="Header2 5 3 12" xfId="4279" xr:uid="{00000000-0005-0000-0000-0000AB0F0000}"/>
    <cellStyle name="Header2 5 3 12 2" xfId="4280" xr:uid="{00000000-0005-0000-0000-0000AC0F0000}"/>
    <cellStyle name="Header2 5 3 12 3" xfId="4281" xr:uid="{00000000-0005-0000-0000-0000AD0F0000}"/>
    <cellStyle name="Header2 5 3 12 4" xfId="4282" xr:uid="{00000000-0005-0000-0000-0000AE0F0000}"/>
    <cellStyle name="Header2 5 3 13" xfId="4283" xr:uid="{00000000-0005-0000-0000-0000AF0F0000}"/>
    <cellStyle name="Header2 5 3 13 2" xfId="4284" xr:uid="{00000000-0005-0000-0000-0000B00F0000}"/>
    <cellStyle name="Header2 5 3 13 3" xfId="4285" xr:uid="{00000000-0005-0000-0000-0000B10F0000}"/>
    <cellStyle name="Header2 5 3 13 4" xfId="4286" xr:uid="{00000000-0005-0000-0000-0000B20F0000}"/>
    <cellStyle name="Header2 5 3 14" xfId="4287" xr:uid="{00000000-0005-0000-0000-0000B30F0000}"/>
    <cellStyle name="Header2 5 3 14 2" xfId="4288" xr:uid="{00000000-0005-0000-0000-0000B40F0000}"/>
    <cellStyle name="Header2 5 3 14 3" xfId="4289" xr:uid="{00000000-0005-0000-0000-0000B50F0000}"/>
    <cellStyle name="Header2 5 3 14 4" xfId="4290" xr:uid="{00000000-0005-0000-0000-0000B60F0000}"/>
    <cellStyle name="Header2 5 3 15" xfId="4291" xr:uid="{00000000-0005-0000-0000-0000B70F0000}"/>
    <cellStyle name="Header2 5 3 16" xfId="4292" xr:uid="{00000000-0005-0000-0000-0000B80F0000}"/>
    <cellStyle name="Header2 5 3 17" xfId="4293" xr:uid="{00000000-0005-0000-0000-0000B90F0000}"/>
    <cellStyle name="Header2 5 3 2" xfId="4294" xr:uid="{00000000-0005-0000-0000-0000BA0F0000}"/>
    <cellStyle name="Header2 5 3 2 2" xfId="4295" xr:uid="{00000000-0005-0000-0000-0000BB0F0000}"/>
    <cellStyle name="Header2 5 3 2 3" xfId="4296" xr:uid="{00000000-0005-0000-0000-0000BC0F0000}"/>
    <cellStyle name="Header2 5 3 2 4" xfId="4297" xr:uid="{00000000-0005-0000-0000-0000BD0F0000}"/>
    <cellStyle name="Header2 5 3 3" xfId="4298" xr:uid="{00000000-0005-0000-0000-0000BE0F0000}"/>
    <cellStyle name="Header2 5 3 3 2" xfId="4299" xr:uid="{00000000-0005-0000-0000-0000BF0F0000}"/>
    <cellStyle name="Header2 5 3 3 3" xfId="4300" xr:uid="{00000000-0005-0000-0000-0000C00F0000}"/>
    <cellStyle name="Header2 5 3 3 4" xfId="4301" xr:uid="{00000000-0005-0000-0000-0000C10F0000}"/>
    <cellStyle name="Header2 5 3 4" xfId="4302" xr:uid="{00000000-0005-0000-0000-0000C20F0000}"/>
    <cellStyle name="Header2 5 3 4 2" xfId="4303" xr:uid="{00000000-0005-0000-0000-0000C30F0000}"/>
    <cellStyle name="Header2 5 3 4 3" xfId="4304" xr:uid="{00000000-0005-0000-0000-0000C40F0000}"/>
    <cellStyle name="Header2 5 3 4 4" xfId="4305" xr:uid="{00000000-0005-0000-0000-0000C50F0000}"/>
    <cellStyle name="Header2 5 3 5" xfId="4306" xr:uid="{00000000-0005-0000-0000-0000C60F0000}"/>
    <cellStyle name="Header2 5 3 5 2" xfId="4307" xr:uid="{00000000-0005-0000-0000-0000C70F0000}"/>
    <cellStyle name="Header2 5 3 5 3" xfId="4308" xr:uid="{00000000-0005-0000-0000-0000C80F0000}"/>
    <cellStyle name="Header2 5 3 5 4" xfId="4309" xr:uid="{00000000-0005-0000-0000-0000C90F0000}"/>
    <cellStyle name="Header2 5 3 6" xfId="4310" xr:uid="{00000000-0005-0000-0000-0000CA0F0000}"/>
    <cellStyle name="Header2 5 3 6 2" xfId="4311" xr:uid="{00000000-0005-0000-0000-0000CB0F0000}"/>
    <cellStyle name="Header2 5 3 6 3" xfId="4312" xr:uid="{00000000-0005-0000-0000-0000CC0F0000}"/>
    <cellStyle name="Header2 5 3 6 4" xfId="4313" xr:uid="{00000000-0005-0000-0000-0000CD0F0000}"/>
    <cellStyle name="Header2 5 3 7" xfId="4314" xr:uid="{00000000-0005-0000-0000-0000CE0F0000}"/>
    <cellStyle name="Header2 5 3 7 2" xfId="4315" xr:uid="{00000000-0005-0000-0000-0000CF0F0000}"/>
    <cellStyle name="Header2 5 3 7 3" xfId="4316" xr:uid="{00000000-0005-0000-0000-0000D00F0000}"/>
    <cellStyle name="Header2 5 3 7 4" xfId="4317" xr:uid="{00000000-0005-0000-0000-0000D10F0000}"/>
    <cellStyle name="Header2 5 3 8" xfId="4318" xr:uid="{00000000-0005-0000-0000-0000D20F0000}"/>
    <cellStyle name="Header2 5 3 8 2" xfId="4319" xr:uid="{00000000-0005-0000-0000-0000D30F0000}"/>
    <cellStyle name="Header2 5 3 8 3" xfId="4320" xr:uid="{00000000-0005-0000-0000-0000D40F0000}"/>
    <cellStyle name="Header2 5 3 8 4" xfId="4321" xr:uid="{00000000-0005-0000-0000-0000D50F0000}"/>
    <cellStyle name="Header2 5 3 9" xfId="4322" xr:uid="{00000000-0005-0000-0000-0000D60F0000}"/>
    <cellStyle name="Header2 5 3 9 2" xfId="4323" xr:uid="{00000000-0005-0000-0000-0000D70F0000}"/>
    <cellStyle name="Header2 5 3 9 3" xfId="4324" xr:uid="{00000000-0005-0000-0000-0000D80F0000}"/>
    <cellStyle name="Header2 5 3 9 4" xfId="4325" xr:uid="{00000000-0005-0000-0000-0000D90F0000}"/>
    <cellStyle name="Header2 5 4" xfId="4326" xr:uid="{00000000-0005-0000-0000-0000DA0F0000}"/>
    <cellStyle name="Header2 5 4 10" xfId="4327" xr:uid="{00000000-0005-0000-0000-0000DB0F0000}"/>
    <cellStyle name="Header2 5 4 10 2" xfId="4328" xr:uid="{00000000-0005-0000-0000-0000DC0F0000}"/>
    <cellStyle name="Header2 5 4 10 3" xfId="4329" xr:uid="{00000000-0005-0000-0000-0000DD0F0000}"/>
    <cellStyle name="Header2 5 4 10 4" xfId="4330" xr:uid="{00000000-0005-0000-0000-0000DE0F0000}"/>
    <cellStyle name="Header2 5 4 11" xfId="4331" xr:uid="{00000000-0005-0000-0000-0000DF0F0000}"/>
    <cellStyle name="Header2 5 4 11 2" xfId="4332" xr:uid="{00000000-0005-0000-0000-0000E00F0000}"/>
    <cellStyle name="Header2 5 4 11 3" xfId="4333" xr:uid="{00000000-0005-0000-0000-0000E10F0000}"/>
    <cellStyle name="Header2 5 4 11 4" xfId="4334" xr:uid="{00000000-0005-0000-0000-0000E20F0000}"/>
    <cellStyle name="Header2 5 4 12" xfId="4335" xr:uid="{00000000-0005-0000-0000-0000E30F0000}"/>
    <cellStyle name="Header2 5 4 12 2" xfId="4336" xr:uid="{00000000-0005-0000-0000-0000E40F0000}"/>
    <cellStyle name="Header2 5 4 12 3" xfId="4337" xr:uid="{00000000-0005-0000-0000-0000E50F0000}"/>
    <cellStyle name="Header2 5 4 12 4" xfId="4338" xr:uid="{00000000-0005-0000-0000-0000E60F0000}"/>
    <cellStyle name="Header2 5 4 13" xfId="4339" xr:uid="{00000000-0005-0000-0000-0000E70F0000}"/>
    <cellStyle name="Header2 5 4 13 2" xfId="4340" xr:uid="{00000000-0005-0000-0000-0000E80F0000}"/>
    <cellStyle name="Header2 5 4 13 3" xfId="4341" xr:uid="{00000000-0005-0000-0000-0000E90F0000}"/>
    <cellStyle name="Header2 5 4 13 4" xfId="4342" xr:uid="{00000000-0005-0000-0000-0000EA0F0000}"/>
    <cellStyle name="Header2 5 4 14" xfId="4343" xr:uid="{00000000-0005-0000-0000-0000EB0F0000}"/>
    <cellStyle name="Header2 5 4 14 2" xfId="4344" xr:uid="{00000000-0005-0000-0000-0000EC0F0000}"/>
    <cellStyle name="Header2 5 4 14 3" xfId="4345" xr:uid="{00000000-0005-0000-0000-0000ED0F0000}"/>
    <cellStyle name="Header2 5 4 14 4" xfId="4346" xr:uid="{00000000-0005-0000-0000-0000EE0F0000}"/>
    <cellStyle name="Header2 5 4 15" xfId="4347" xr:uid="{00000000-0005-0000-0000-0000EF0F0000}"/>
    <cellStyle name="Header2 5 4 16" xfId="4348" xr:uid="{00000000-0005-0000-0000-0000F00F0000}"/>
    <cellStyle name="Header2 5 4 17" xfId="4349" xr:uid="{00000000-0005-0000-0000-0000F10F0000}"/>
    <cellStyle name="Header2 5 4 2" xfId="4350" xr:uid="{00000000-0005-0000-0000-0000F20F0000}"/>
    <cellStyle name="Header2 5 4 2 2" xfId="4351" xr:uid="{00000000-0005-0000-0000-0000F30F0000}"/>
    <cellStyle name="Header2 5 4 2 3" xfId="4352" xr:uid="{00000000-0005-0000-0000-0000F40F0000}"/>
    <cellStyle name="Header2 5 4 2 4" xfId="4353" xr:uid="{00000000-0005-0000-0000-0000F50F0000}"/>
    <cellStyle name="Header2 5 4 3" xfId="4354" xr:uid="{00000000-0005-0000-0000-0000F60F0000}"/>
    <cellStyle name="Header2 5 4 3 2" xfId="4355" xr:uid="{00000000-0005-0000-0000-0000F70F0000}"/>
    <cellStyle name="Header2 5 4 3 3" xfId="4356" xr:uid="{00000000-0005-0000-0000-0000F80F0000}"/>
    <cellStyle name="Header2 5 4 3 4" xfId="4357" xr:uid="{00000000-0005-0000-0000-0000F90F0000}"/>
    <cellStyle name="Header2 5 4 4" xfId="4358" xr:uid="{00000000-0005-0000-0000-0000FA0F0000}"/>
    <cellStyle name="Header2 5 4 4 2" xfId="4359" xr:uid="{00000000-0005-0000-0000-0000FB0F0000}"/>
    <cellStyle name="Header2 5 4 4 3" xfId="4360" xr:uid="{00000000-0005-0000-0000-0000FC0F0000}"/>
    <cellStyle name="Header2 5 4 4 4" xfId="4361" xr:uid="{00000000-0005-0000-0000-0000FD0F0000}"/>
    <cellStyle name="Header2 5 4 5" xfId="4362" xr:uid="{00000000-0005-0000-0000-0000FE0F0000}"/>
    <cellStyle name="Header2 5 4 5 2" xfId="4363" xr:uid="{00000000-0005-0000-0000-0000FF0F0000}"/>
    <cellStyle name="Header2 5 4 5 3" xfId="4364" xr:uid="{00000000-0005-0000-0000-000000100000}"/>
    <cellStyle name="Header2 5 4 5 4" xfId="4365" xr:uid="{00000000-0005-0000-0000-000001100000}"/>
    <cellStyle name="Header2 5 4 6" xfId="4366" xr:uid="{00000000-0005-0000-0000-000002100000}"/>
    <cellStyle name="Header2 5 4 6 2" xfId="4367" xr:uid="{00000000-0005-0000-0000-000003100000}"/>
    <cellStyle name="Header2 5 4 6 3" xfId="4368" xr:uid="{00000000-0005-0000-0000-000004100000}"/>
    <cellStyle name="Header2 5 4 6 4" xfId="4369" xr:uid="{00000000-0005-0000-0000-000005100000}"/>
    <cellStyle name="Header2 5 4 7" xfId="4370" xr:uid="{00000000-0005-0000-0000-000006100000}"/>
    <cellStyle name="Header2 5 4 7 2" xfId="4371" xr:uid="{00000000-0005-0000-0000-000007100000}"/>
    <cellStyle name="Header2 5 4 7 3" xfId="4372" xr:uid="{00000000-0005-0000-0000-000008100000}"/>
    <cellStyle name="Header2 5 4 7 4" xfId="4373" xr:uid="{00000000-0005-0000-0000-000009100000}"/>
    <cellStyle name="Header2 5 4 8" xfId="4374" xr:uid="{00000000-0005-0000-0000-00000A100000}"/>
    <cellStyle name="Header2 5 4 8 2" xfId="4375" xr:uid="{00000000-0005-0000-0000-00000B100000}"/>
    <cellStyle name="Header2 5 4 8 3" xfId="4376" xr:uid="{00000000-0005-0000-0000-00000C100000}"/>
    <cellStyle name="Header2 5 4 8 4" xfId="4377" xr:uid="{00000000-0005-0000-0000-00000D100000}"/>
    <cellStyle name="Header2 5 4 9" xfId="4378" xr:uid="{00000000-0005-0000-0000-00000E100000}"/>
    <cellStyle name="Header2 5 4 9 2" xfId="4379" xr:uid="{00000000-0005-0000-0000-00000F100000}"/>
    <cellStyle name="Header2 5 4 9 3" xfId="4380" xr:uid="{00000000-0005-0000-0000-000010100000}"/>
    <cellStyle name="Header2 5 4 9 4" xfId="4381" xr:uid="{00000000-0005-0000-0000-000011100000}"/>
    <cellStyle name="Header2 5 5" xfId="4382" xr:uid="{00000000-0005-0000-0000-000012100000}"/>
    <cellStyle name="Header2 5 5 10" xfId="4383" xr:uid="{00000000-0005-0000-0000-000013100000}"/>
    <cellStyle name="Header2 5 5 10 2" xfId="4384" xr:uid="{00000000-0005-0000-0000-000014100000}"/>
    <cellStyle name="Header2 5 5 10 3" xfId="4385" xr:uid="{00000000-0005-0000-0000-000015100000}"/>
    <cellStyle name="Header2 5 5 10 4" xfId="4386" xr:uid="{00000000-0005-0000-0000-000016100000}"/>
    <cellStyle name="Header2 5 5 11" xfId="4387" xr:uid="{00000000-0005-0000-0000-000017100000}"/>
    <cellStyle name="Header2 5 5 11 2" xfId="4388" xr:uid="{00000000-0005-0000-0000-000018100000}"/>
    <cellStyle name="Header2 5 5 11 3" xfId="4389" xr:uid="{00000000-0005-0000-0000-000019100000}"/>
    <cellStyle name="Header2 5 5 11 4" xfId="4390" xr:uid="{00000000-0005-0000-0000-00001A100000}"/>
    <cellStyle name="Header2 5 5 12" xfId="4391" xr:uid="{00000000-0005-0000-0000-00001B100000}"/>
    <cellStyle name="Header2 5 5 12 2" xfId="4392" xr:uid="{00000000-0005-0000-0000-00001C100000}"/>
    <cellStyle name="Header2 5 5 12 3" xfId="4393" xr:uid="{00000000-0005-0000-0000-00001D100000}"/>
    <cellStyle name="Header2 5 5 12 4" xfId="4394" xr:uid="{00000000-0005-0000-0000-00001E100000}"/>
    <cellStyle name="Header2 5 5 13" xfId="4395" xr:uid="{00000000-0005-0000-0000-00001F100000}"/>
    <cellStyle name="Header2 5 5 13 2" xfId="4396" xr:uid="{00000000-0005-0000-0000-000020100000}"/>
    <cellStyle name="Header2 5 5 13 3" xfId="4397" xr:uid="{00000000-0005-0000-0000-000021100000}"/>
    <cellStyle name="Header2 5 5 13 4" xfId="4398" xr:uid="{00000000-0005-0000-0000-000022100000}"/>
    <cellStyle name="Header2 5 5 14" xfId="4399" xr:uid="{00000000-0005-0000-0000-000023100000}"/>
    <cellStyle name="Header2 5 5 14 2" xfId="4400" xr:uid="{00000000-0005-0000-0000-000024100000}"/>
    <cellStyle name="Header2 5 5 14 3" xfId="4401" xr:uid="{00000000-0005-0000-0000-000025100000}"/>
    <cellStyle name="Header2 5 5 14 4" xfId="4402" xr:uid="{00000000-0005-0000-0000-000026100000}"/>
    <cellStyle name="Header2 5 5 15" xfId="4403" xr:uid="{00000000-0005-0000-0000-000027100000}"/>
    <cellStyle name="Header2 5 5 16" xfId="4404" xr:uid="{00000000-0005-0000-0000-000028100000}"/>
    <cellStyle name="Header2 5 5 17" xfId="4405" xr:uid="{00000000-0005-0000-0000-000029100000}"/>
    <cellStyle name="Header2 5 5 2" xfId="4406" xr:uid="{00000000-0005-0000-0000-00002A100000}"/>
    <cellStyle name="Header2 5 5 2 2" xfId="4407" xr:uid="{00000000-0005-0000-0000-00002B100000}"/>
    <cellStyle name="Header2 5 5 2 3" xfId="4408" xr:uid="{00000000-0005-0000-0000-00002C100000}"/>
    <cellStyle name="Header2 5 5 2 4" xfId="4409" xr:uid="{00000000-0005-0000-0000-00002D100000}"/>
    <cellStyle name="Header2 5 5 3" xfId="4410" xr:uid="{00000000-0005-0000-0000-00002E100000}"/>
    <cellStyle name="Header2 5 5 3 2" xfId="4411" xr:uid="{00000000-0005-0000-0000-00002F100000}"/>
    <cellStyle name="Header2 5 5 3 3" xfId="4412" xr:uid="{00000000-0005-0000-0000-000030100000}"/>
    <cellStyle name="Header2 5 5 3 4" xfId="4413" xr:uid="{00000000-0005-0000-0000-000031100000}"/>
    <cellStyle name="Header2 5 5 4" xfId="4414" xr:uid="{00000000-0005-0000-0000-000032100000}"/>
    <cellStyle name="Header2 5 5 4 2" xfId="4415" xr:uid="{00000000-0005-0000-0000-000033100000}"/>
    <cellStyle name="Header2 5 5 4 3" xfId="4416" xr:uid="{00000000-0005-0000-0000-000034100000}"/>
    <cellStyle name="Header2 5 5 4 4" xfId="4417" xr:uid="{00000000-0005-0000-0000-000035100000}"/>
    <cellStyle name="Header2 5 5 5" xfId="4418" xr:uid="{00000000-0005-0000-0000-000036100000}"/>
    <cellStyle name="Header2 5 5 5 2" xfId="4419" xr:uid="{00000000-0005-0000-0000-000037100000}"/>
    <cellStyle name="Header2 5 5 5 3" xfId="4420" xr:uid="{00000000-0005-0000-0000-000038100000}"/>
    <cellStyle name="Header2 5 5 5 4" xfId="4421" xr:uid="{00000000-0005-0000-0000-000039100000}"/>
    <cellStyle name="Header2 5 5 6" xfId="4422" xr:uid="{00000000-0005-0000-0000-00003A100000}"/>
    <cellStyle name="Header2 5 5 6 2" xfId="4423" xr:uid="{00000000-0005-0000-0000-00003B100000}"/>
    <cellStyle name="Header2 5 5 6 3" xfId="4424" xr:uid="{00000000-0005-0000-0000-00003C100000}"/>
    <cellStyle name="Header2 5 5 6 4" xfId="4425" xr:uid="{00000000-0005-0000-0000-00003D100000}"/>
    <cellStyle name="Header2 5 5 7" xfId="4426" xr:uid="{00000000-0005-0000-0000-00003E100000}"/>
    <cellStyle name="Header2 5 5 7 2" xfId="4427" xr:uid="{00000000-0005-0000-0000-00003F100000}"/>
    <cellStyle name="Header2 5 5 7 3" xfId="4428" xr:uid="{00000000-0005-0000-0000-000040100000}"/>
    <cellStyle name="Header2 5 5 7 4" xfId="4429" xr:uid="{00000000-0005-0000-0000-000041100000}"/>
    <cellStyle name="Header2 5 5 8" xfId="4430" xr:uid="{00000000-0005-0000-0000-000042100000}"/>
    <cellStyle name="Header2 5 5 8 2" xfId="4431" xr:uid="{00000000-0005-0000-0000-000043100000}"/>
    <cellStyle name="Header2 5 5 8 3" xfId="4432" xr:uid="{00000000-0005-0000-0000-000044100000}"/>
    <cellStyle name="Header2 5 5 8 4" xfId="4433" xr:uid="{00000000-0005-0000-0000-000045100000}"/>
    <cellStyle name="Header2 5 5 9" xfId="4434" xr:uid="{00000000-0005-0000-0000-000046100000}"/>
    <cellStyle name="Header2 5 5 9 2" xfId="4435" xr:uid="{00000000-0005-0000-0000-000047100000}"/>
    <cellStyle name="Header2 5 5 9 3" xfId="4436" xr:uid="{00000000-0005-0000-0000-000048100000}"/>
    <cellStyle name="Header2 5 5 9 4" xfId="4437" xr:uid="{00000000-0005-0000-0000-000049100000}"/>
    <cellStyle name="Header2 5 6" xfId="4438" xr:uid="{00000000-0005-0000-0000-00004A100000}"/>
    <cellStyle name="Header2 5 6 2" xfId="4439" xr:uid="{00000000-0005-0000-0000-00004B100000}"/>
    <cellStyle name="Header2 5 6 3" xfId="4440" xr:uid="{00000000-0005-0000-0000-00004C100000}"/>
    <cellStyle name="Header2 5 6 4" xfId="4441" xr:uid="{00000000-0005-0000-0000-00004D100000}"/>
    <cellStyle name="Header2 5 7" xfId="4442" xr:uid="{00000000-0005-0000-0000-00004E100000}"/>
    <cellStyle name="Header2 5 7 2" xfId="4443" xr:uid="{00000000-0005-0000-0000-00004F100000}"/>
    <cellStyle name="Header2 5 7 3" xfId="4444" xr:uid="{00000000-0005-0000-0000-000050100000}"/>
    <cellStyle name="Header2 5 7 4" xfId="4445" xr:uid="{00000000-0005-0000-0000-000051100000}"/>
    <cellStyle name="Header2 5 8" xfId="4446" xr:uid="{00000000-0005-0000-0000-000052100000}"/>
    <cellStyle name="Header2 5 8 2" xfId="4447" xr:uid="{00000000-0005-0000-0000-000053100000}"/>
    <cellStyle name="Header2 5 8 3" xfId="4448" xr:uid="{00000000-0005-0000-0000-000054100000}"/>
    <cellStyle name="Header2 5 8 4" xfId="4449" xr:uid="{00000000-0005-0000-0000-000055100000}"/>
    <cellStyle name="Header2 5 9" xfId="4450" xr:uid="{00000000-0005-0000-0000-000056100000}"/>
    <cellStyle name="Header2 5 9 2" xfId="4451" xr:uid="{00000000-0005-0000-0000-000057100000}"/>
    <cellStyle name="Header2 5 9 3" xfId="4452" xr:uid="{00000000-0005-0000-0000-000058100000}"/>
    <cellStyle name="Header2 5 9 4" xfId="4453" xr:uid="{00000000-0005-0000-0000-000059100000}"/>
    <cellStyle name="Header2 6" xfId="4454" xr:uid="{00000000-0005-0000-0000-00005A100000}"/>
    <cellStyle name="Header2 6 10" xfId="4455" xr:uid="{00000000-0005-0000-0000-00005B100000}"/>
    <cellStyle name="Header2 6 10 2" xfId="4456" xr:uid="{00000000-0005-0000-0000-00005C100000}"/>
    <cellStyle name="Header2 6 10 3" xfId="4457" xr:uid="{00000000-0005-0000-0000-00005D100000}"/>
    <cellStyle name="Header2 6 10 4" xfId="4458" xr:uid="{00000000-0005-0000-0000-00005E100000}"/>
    <cellStyle name="Header2 6 11" xfId="4459" xr:uid="{00000000-0005-0000-0000-00005F100000}"/>
    <cellStyle name="Header2 6 11 2" xfId="4460" xr:uid="{00000000-0005-0000-0000-000060100000}"/>
    <cellStyle name="Header2 6 11 3" xfId="4461" xr:uid="{00000000-0005-0000-0000-000061100000}"/>
    <cellStyle name="Header2 6 11 4" xfId="4462" xr:uid="{00000000-0005-0000-0000-000062100000}"/>
    <cellStyle name="Header2 6 12" xfId="4463" xr:uid="{00000000-0005-0000-0000-000063100000}"/>
    <cellStyle name="Header2 6 12 2" xfId="4464" xr:uid="{00000000-0005-0000-0000-000064100000}"/>
    <cellStyle name="Header2 6 12 3" xfId="4465" xr:uid="{00000000-0005-0000-0000-000065100000}"/>
    <cellStyle name="Header2 6 12 4" xfId="4466" xr:uid="{00000000-0005-0000-0000-000066100000}"/>
    <cellStyle name="Header2 6 13" xfId="4467" xr:uid="{00000000-0005-0000-0000-000067100000}"/>
    <cellStyle name="Header2 6 13 2" xfId="4468" xr:uid="{00000000-0005-0000-0000-000068100000}"/>
    <cellStyle name="Header2 6 13 3" xfId="4469" xr:uid="{00000000-0005-0000-0000-000069100000}"/>
    <cellStyle name="Header2 6 13 4" xfId="4470" xr:uid="{00000000-0005-0000-0000-00006A100000}"/>
    <cellStyle name="Header2 6 14" xfId="4471" xr:uid="{00000000-0005-0000-0000-00006B100000}"/>
    <cellStyle name="Header2 6 14 2" xfId="4472" xr:uid="{00000000-0005-0000-0000-00006C100000}"/>
    <cellStyle name="Header2 6 14 3" xfId="4473" xr:uid="{00000000-0005-0000-0000-00006D100000}"/>
    <cellStyle name="Header2 6 14 4" xfId="4474" xr:uid="{00000000-0005-0000-0000-00006E100000}"/>
    <cellStyle name="Header2 6 15" xfId="4475" xr:uid="{00000000-0005-0000-0000-00006F100000}"/>
    <cellStyle name="Header2 6 15 2" xfId="4476" xr:uid="{00000000-0005-0000-0000-000070100000}"/>
    <cellStyle name="Header2 6 15 3" xfId="4477" xr:uid="{00000000-0005-0000-0000-000071100000}"/>
    <cellStyle name="Header2 6 15 4" xfId="4478" xr:uid="{00000000-0005-0000-0000-000072100000}"/>
    <cellStyle name="Header2 6 16" xfId="4479" xr:uid="{00000000-0005-0000-0000-000073100000}"/>
    <cellStyle name="Header2 6 17" xfId="4480" xr:uid="{00000000-0005-0000-0000-000074100000}"/>
    <cellStyle name="Header2 6 18" xfId="4481" xr:uid="{00000000-0005-0000-0000-000075100000}"/>
    <cellStyle name="Header2 6 2" xfId="4482" xr:uid="{00000000-0005-0000-0000-000076100000}"/>
    <cellStyle name="Header2 6 2 2" xfId="4483" xr:uid="{00000000-0005-0000-0000-000077100000}"/>
    <cellStyle name="Header2 6 2 3" xfId="4484" xr:uid="{00000000-0005-0000-0000-000078100000}"/>
    <cellStyle name="Header2 6 2 4" xfId="4485" xr:uid="{00000000-0005-0000-0000-000079100000}"/>
    <cellStyle name="Header2 6 3" xfId="4486" xr:uid="{00000000-0005-0000-0000-00007A100000}"/>
    <cellStyle name="Header2 6 3 2" xfId="4487" xr:uid="{00000000-0005-0000-0000-00007B100000}"/>
    <cellStyle name="Header2 6 3 3" xfId="4488" xr:uid="{00000000-0005-0000-0000-00007C100000}"/>
    <cellStyle name="Header2 6 3 4" xfId="4489" xr:uid="{00000000-0005-0000-0000-00007D100000}"/>
    <cellStyle name="Header2 6 4" xfId="4490" xr:uid="{00000000-0005-0000-0000-00007E100000}"/>
    <cellStyle name="Header2 6 4 2" xfId="4491" xr:uid="{00000000-0005-0000-0000-00007F100000}"/>
    <cellStyle name="Header2 6 4 3" xfId="4492" xr:uid="{00000000-0005-0000-0000-000080100000}"/>
    <cellStyle name="Header2 6 4 4" xfId="4493" xr:uid="{00000000-0005-0000-0000-000081100000}"/>
    <cellStyle name="Header2 6 5" xfId="4494" xr:uid="{00000000-0005-0000-0000-000082100000}"/>
    <cellStyle name="Header2 6 5 2" xfId="4495" xr:uid="{00000000-0005-0000-0000-000083100000}"/>
    <cellStyle name="Header2 6 5 3" xfId="4496" xr:uid="{00000000-0005-0000-0000-000084100000}"/>
    <cellStyle name="Header2 6 5 4" xfId="4497" xr:uid="{00000000-0005-0000-0000-000085100000}"/>
    <cellStyle name="Header2 6 6" xfId="4498" xr:uid="{00000000-0005-0000-0000-000086100000}"/>
    <cellStyle name="Header2 6 6 2" xfId="4499" xr:uid="{00000000-0005-0000-0000-000087100000}"/>
    <cellStyle name="Header2 6 6 3" xfId="4500" xr:uid="{00000000-0005-0000-0000-000088100000}"/>
    <cellStyle name="Header2 6 6 4" xfId="4501" xr:uid="{00000000-0005-0000-0000-000089100000}"/>
    <cellStyle name="Header2 6 7" xfId="4502" xr:uid="{00000000-0005-0000-0000-00008A100000}"/>
    <cellStyle name="Header2 6 7 2" xfId="4503" xr:uid="{00000000-0005-0000-0000-00008B100000}"/>
    <cellStyle name="Header2 6 7 3" xfId="4504" xr:uid="{00000000-0005-0000-0000-00008C100000}"/>
    <cellStyle name="Header2 6 7 4" xfId="4505" xr:uid="{00000000-0005-0000-0000-00008D100000}"/>
    <cellStyle name="Header2 6 8" xfId="4506" xr:uid="{00000000-0005-0000-0000-00008E100000}"/>
    <cellStyle name="Header2 6 8 2" xfId="4507" xr:uid="{00000000-0005-0000-0000-00008F100000}"/>
    <cellStyle name="Header2 6 8 3" xfId="4508" xr:uid="{00000000-0005-0000-0000-000090100000}"/>
    <cellStyle name="Header2 6 8 4" xfId="4509" xr:uid="{00000000-0005-0000-0000-000091100000}"/>
    <cellStyle name="Header2 6 9" xfId="4510" xr:uid="{00000000-0005-0000-0000-000092100000}"/>
    <cellStyle name="Header2 6 9 2" xfId="4511" xr:uid="{00000000-0005-0000-0000-000093100000}"/>
    <cellStyle name="Header2 6 9 3" xfId="4512" xr:uid="{00000000-0005-0000-0000-000094100000}"/>
    <cellStyle name="Header2 6 9 4" xfId="4513" xr:uid="{00000000-0005-0000-0000-000095100000}"/>
    <cellStyle name="Header2 7" xfId="4514" xr:uid="{00000000-0005-0000-0000-000096100000}"/>
    <cellStyle name="Header2 8" xfId="4515" xr:uid="{00000000-0005-0000-0000-000097100000}"/>
    <cellStyle name="Header2 9" xfId="4516" xr:uid="{00000000-0005-0000-0000-000098100000}"/>
    <cellStyle name="headerStyle" xfId="4517" xr:uid="{00000000-0005-0000-0000-000099100000}"/>
    <cellStyle name="Heading" xfId="4518" xr:uid="{00000000-0005-0000-0000-00009A100000}"/>
    <cellStyle name="Heading 1" xfId="143" xr:uid="{00000000-0005-0000-0000-00009B100000}"/>
    <cellStyle name="Heading 1 2" xfId="144" xr:uid="{00000000-0005-0000-0000-00009C100000}"/>
    <cellStyle name="Heading 1 2 2" xfId="145" xr:uid="{00000000-0005-0000-0000-00009D100000}"/>
    <cellStyle name="Heading 1 2 3" xfId="146" xr:uid="{00000000-0005-0000-0000-00009E100000}"/>
    <cellStyle name="Heading 2" xfId="147" xr:uid="{00000000-0005-0000-0000-00009F100000}"/>
    <cellStyle name="Heading 2 2" xfId="148" xr:uid="{00000000-0005-0000-0000-0000A0100000}"/>
    <cellStyle name="Heading 2 2 2" xfId="149" xr:uid="{00000000-0005-0000-0000-0000A1100000}"/>
    <cellStyle name="Heading 2 2 3" xfId="150" xr:uid="{00000000-0005-0000-0000-0000A2100000}"/>
    <cellStyle name="Heading 3" xfId="4519" xr:uid="{00000000-0005-0000-0000-0000A3100000}"/>
    <cellStyle name="Heading 4" xfId="4520" xr:uid="{00000000-0005-0000-0000-0000A4100000}"/>
    <cellStyle name="Heading1" xfId="4521" xr:uid="{00000000-0005-0000-0000-0000A5100000}"/>
    <cellStyle name="Heading1 2" xfId="4522" xr:uid="{00000000-0005-0000-0000-0000A6100000}"/>
    <cellStyle name="Heading1 2 2" xfId="4523" xr:uid="{00000000-0005-0000-0000-0000A7100000}"/>
    <cellStyle name="Heading1 2 3" xfId="4524" xr:uid="{00000000-0005-0000-0000-0000A8100000}"/>
    <cellStyle name="Heading1 3" xfId="4525" xr:uid="{00000000-0005-0000-0000-0000A9100000}"/>
    <cellStyle name="Heading2" xfId="4526" xr:uid="{00000000-0005-0000-0000-0000AA100000}"/>
    <cellStyle name="Heading2 2" xfId="4527" xr:uid="{00000000-0005-0000-0000-0000AB100000}"/>
    <cellStyle name="Heading2 2 2" xfId="4528" xr:uid="{00000000-0005-0000-0000-0000AC100000}"/>
    <cellStyle name="Heading2 2 3" xfId="4529" xr:uid="{00000000-0005-0000-0000-0000AD100000}"/>
    <cellStyle name="Heading2 3" xfId="4530" xr:uid="{00000000-0005-0000-0000-0000AE100000}"/>
    <cellStyle name="Heading2Divider" xfId="4531" xr:uid="{00000000-0005-0000-0000-0000AF100000}"/>
    <cellStyle name="Helv8_PFD4.XLS" xfId="4532" xr:uid="{00000000-0005-0000-0000-0000B0100000}"/>
    <cellStyle name="Hyperlink" xfId="4533" xr:uid="{00000000-0005-0000-0000-0000B1100000}"/>
    <cellStyle name="Input" xfId="4534" xr:uid="{00000000-0005-0000-0000-0000B2100000}"/>
    <cellStyle name="Input [yellow]" xfId="151" xr:uid="{00000000-0005-0000-0000-0000B3100000}"/>
    <cellStyle name="Input [yellow] 10" xfId="4535" xr:uid="{00000000-0005-0000-0000-0000B4100000}"/>
    <cellStyle name="Input [yellow] 2" xfId="152" xr:uid="{00000000-0005-0000-0000-0000B5100000}"/>
    <cellStyle name="Input [yellow] 2 10" xfId="4536" xr:uid="{00000000-0005-0000-0000-0000B6100000}"/>
    <cellStyle name="Input [yellow] 2 2" xfId="153" xr:uid="{00000000-0005-0000-0000-0000B7100000}"/>
    <cellStyle name="Input [yellow] 2 2 10" xfId="4537" xr:uid="{00000000-0005-0000-0000-0000B8100000}"/>
    <cellStyle name="Input [yellow] 2 2 10 2" xfId="4538" xr:uid="{00000000-0005-0000-0000-0000B9100000}"/>
    <cellStyle name="Input [yellow] 2 2 10 3" xfId="4539" xr:uid="{00000000-0005-0000-0000-0000BA100000}"/>
    <cellStyle name="Input [yellow] 2 2 10 4" xfId="4540" xr:uid="{00000000-0005-0000-0000-0000BB100000}"/>
    <cellStyle name="Input [yellow] 2 2 11" xfId="4541" xr:uid="{00000000-0005-0000-0000-0000BC100000}"/>
    <cellStyle name="Input [yellow] 2 2 11 2" xfId="4542" xr:uid="{00000000-0005-0000-0000-0000BD100000}"/>
    <cellStyle name="Input [yellow] 2 2 11 3" xfId="4543" xr:uid="{00000000-0005-0000-0000-0000BE100000}"/>
    <cellStyle name="Input [yellow] 2 2 11 4" xfId="4544" xr:uid="{00000000-0005-0000-0000-0000BF100000}"/>
    <cellStyle name="Input [yellow] 2 2 12" xfId="4545" xr:uid="{00000000-0005-0000-0000-0000C0100000}"/>
    <cellStyle name="Input [yellow] 2 2 12 2" xfId="4546" xr:uid="{00000000-0005-0000-0000-0000C1100000}"/>
    <cellStyle name="Input [yellow] 2 2 12 3" xfId="4547" xr:uid="{00000000-0005-0000-0000-0000C2100000}"/>
    <cellStyle name="Input [yellow] 2 2 12 4" xfId="4548" xr:uid="{00000000-0005-0000-0000-0000C3100000}"/>
    <cellStyle name="Input [yellow] 2 2 13" xfId="4549" xr:uid="{00000000-0005-0000-0000-0000C4100000}"/>
    <cellStyle name="Input [yellow] 2 2 13 2" xfId="4550" xr:uid="{00000000-0005-0000-0000-0000C5100000}"/>
    <cellStyle name="Input [yellow] 2 2 13 3" xfId="4551" xr:uid="{00000000-0005-0000-0000-0000C6100000}"/>
    <cellStyle name="Input [yellow] 2 2 13 4" xfId="4552" xr:uid="{00000000-0005-0000-0000-0000C7100000}"/>
    <cellStyle name="Input [yellow] 2 2 14" xfId="4553" xr:uid="{00000000-0005-0000-0000-0000C8100000}"/>
    <cellStyle name="Input [yellow] 2 2 14 2" xfId="4554" xr:uid="{00000000-0005-0000-0000-0000C9100000}"/>
    <cellStyle name="Input [yellow] 2 2 14 3" xfId="4555" xr:uid="{00000000-0005-0000-0000-0000CA100000}"/>
    <cellStyle name="Input [yellow] 2 2 14 4" xfId="4556" xr:uid="{00000000-0005-0000-0000-0000CB100000}"/>
    <cellStyle name="Input [yellow] 2 2 15" xfId="4557" xr:uid="{00000000-0005-0000-0000-0000CC100000}"/>
    <cellStyle name="Input [yellow] 2 2 15 2" xfId="4558" xr:uid="{00000000-0005-0000-0000-0000CD100000}"/>
    <cellStyle name="Input [yellow] 2 2 15 3" xfId="4559" xr:uid="{00000000-0005-0000-0000-0000CE100000}"/>
    <cellStyle name="Input [yellow] 2 2 15 4" xfId="4560" xr:uid="{00000000-0005-0000-0000-0000CF100000}"/>
    <cellStyle name="Input [yellow] 2 2 16" xfId="4561" xr:uid="{00000000-0005-0000-0000-0000D0100000}"/>
    <cellStyle name="Input [yellow] 2 2 16 2" xfId="4562" xr:uid="{00000000-0005-0000-0000-0000D1100000}"/>
    <cellStyle name="Input [yellow] 2 2 16 3" xfId="4563" xr:uid="{00000000-0005-0000-0000-0000D2100000}"/>
    <cellStyle name="Input [yellow] 2 2 16 4" xfId="4564" xr:uid="{00000000-0005-0000-0000-0000D3100000}"/>
    <cellStyle name="Input [yellow] 2 2 17" xfId="4565" xr:uid="{00000000-0005-0000-0000-0000D4100000}"/>
    <cellStyle name="Input [yellow] 2 2 17 2" xfId="4566" xr:uid="{00000000-0005-0000-0000-0000D5100000}"/>
    <cellStyle name="Input [yellow] 2 2 17 3" xfId="4567" xr:uid="{00000000-0005-0000-0000-0000D6100000}"/>
    <cellStyle name="Input [yellow] 2 2 17 4" xfId="4568" xr:uid="{00000000-0005-0000-0000-0000D7100000}"/>
    <cellStyle name="Input [yellow] 2 2 18" xfId="4569" xr:uid="{00000000-0005-0000-0000-0000D8100000}"/>
    <cellStyle name="Input [yellow] 2 2 18 2" xfId="4570" xr:uid="{00000000-0005-0000-0000-0000D9100000}"/>
    <cellStyle name="Input [yellow] 2 2 18 3" xfId="4571" xr:uid="{00000000-0005-0000-0000-0000DA100000}"/>
    <cellStyle name="Input [yellow] 2 2 18 4" xfId="4572" xr:uid="{00000000-0005-0000-0000-0000DB100000}"/>
    <cellStyle name="Input [yellow] 2 2 19" xfId="4573" xr:uid="{00000000-0005-0000-0000-0000DC100000}"/>
    <cellStyle name="Input [yellow] 2 2 19 2" xfId="4574" xr:uid="{00000000-0005-0000-0000-0000DD100000}"/>
    <cellStyle name="Input [yellow] 2 2 19 3" xfId="4575" xr:uid="{00000000-0005-0000-0000-0000DE100000}"/>
    <cellStyle name="Input [yellow] 2 2 19 4" xfId="4576" xr:uid="{00000000-0005-0000-0000-0000DF100000}"/>
    <cellStyle name="Input [yellow] 2 2 2" xfId="4577" xr:uid="{00000000-0005-0000-0000-0000E0100000}"/>
    <cellStyle name="Input [yellow] 2 2 2 10" xfId="4578" xr:uid="{00000000-0005-0000-0000-0000E1100000}"/>
    <cellStyle name="Input [yellow] 2 2 2 10 2" xfId="4579" xr:uid="{00000000-0005-0000-0000-0000E2100000}"/>
    <cellStyle name="Input [yellow] 2 2 2 10 3" xfId="4580" xr:uid="{00000000-0005-0000-0000-0000E3100000}"/>
    <cellStyle name="Input [yellow] 2 2 2 10 4" xfId="4581" xr:uid="{00000000-0005-0000-0000-0000E4100000}"/>
    <cellStyle name="Input [yellow] 2 2 2 11" xfId="4582" xr:uid="{00000000-0005-0000-0000-0000E5100000}"/>
    <cellStyle name="Input [yellow] 2 2 2 11 2" xfId="4583" xr:uid="{00000000-0005-0000-0000-0000E6100000}"/>
    <cellStyle name="Input [yellow] 2 2 2 11 3" xfId="4584" xr:uid="{00000000-0005-0000-0000-0000E7100000}"/>
    <cellStyle name="Input [yellow] 2 2 2 11 4" xfId="4585" xr:uid="{00000000-0005-0000-0000-0000E8100000}"/>
    <cellStyle name="Input [yellow] 2 2 2 12" xfId="4586" xr:uid="{00000000-0005-0000-0000-0000E9100000}"/>
    <cellStyle name="Input [yellow] 2 2 2 12 2" xfId="4587" xr:uid="{00000000-0005-0000-0000-0000EA100000}"/>
    <cellStyle name="Input [yellow] 2 2 2 12 3" xfId="4588" xr:uid="{00000000-0005-0000-0000-0000EB100000}"/>
    <cellStyle name="Input [yellow] 2 2 2 12 4" xfId="4589" xr:uid="{00000000-0005-0000-0000-0000EC100000}"/>
    <cellStyle name="Input [yellow] 2 2 2 13" xfId="4590" xr:uid="{00000000-0005-0000-0000-0000ED100000}"/>
    <cellStyle name="Input [yellow] 2 2 2 13 2" xfId="4591" xr:uid="{00000000-0005-0000-0000-0000EE100000}"/>
    <cellStyle name="Input [yellow] 2 2 2 13 3" xfId="4592" xr:uid="{00000000-0005-0000-0000-0000EF100000}"/>
    <cellStyle name="Input [yellow] 2 2 2 13 4" xfId="4593" xr:uid="{00000000-0005-0000-0000-0000F0100000}"/>
    <cellStyle name="Input [yellow] 2 2 2 14" xfId="4594" xr:uid="{00000000-0005-0000-0000-0000F1100000}"/>
    <cellStyle name="Input [yellow] 2 2 2 14 2" xfId="4595" xr:uid="{00000000-0005-0000-0000-0000F2100000}"/>
    <cellStyle name="Input [yellow] 2 2 2 14 3" xfId="4596" xr:uid="{00000000-0005-0000-0000-0000F3100000}"/>
    <cellStyle name="Input [yellow] 2 2 2 14 4" xfId="4597" xr:uid="{00000000-0005-0000-0000-0000F4100000}"/>
    <cellStyle name="Input [yellow] 2 2 2 15" xfId="4598" xr:uid="{00000000-0005-0000-0000-0000F5100000}"/>
    <cellStyle name="Input [yellow] 2 2 2 15 2" xfId="4599" xr:uid="{00000000-0005-0000-0000-0000F6100000}"/>
    <cellStyle name="Input [yellow] 2 2 2 15 3" xfId="4600" xr:uid="{00000000-0005-0000-0000-0000F7100000}"/>
    <cellStyle name="Input [yellow] 2 2 2 15 4" xfId="4601" xr:uid="{00000000-0005-0000-0000-0000F8100000}"/>
    <cellStyle name="Input [yellow] 2 2 2 16" xfId="4602" xr:uid="{00000000-0005-0000-0000-0000F9100000}"/>
    <cellStyle name="Input [yellow] 2 2 2 16 2" xfId="4603" xr:uid="{00000000-0005-0000-0000-0000FA100000}"/>
    <cellStyle name="Input [yellow] 2 2 2 16 3" xfId="4604" xr:uid="{00000000-0005-0000-0000-0000FB100000}"/>
    <cellStyle name="Input [yellow] 2 2 2 16 4" xfId="4605" xr:uid="{00000000-0005-0000-0000-0000FC100000}"/>
    <cellStyle name="Input [yellow] 2 2 2 17" xfId="4606" xr:uid="{00000000-0005-0000-0000-0000FD100000}"/>
    <cellStyle name="Input [yellow] 2 2 2 17 2" xfId="4607" xr:uid="{00000000-0005-0000-0000-0000FE100000}"/>
    <cellStyle name="Input [yellow] 2 2 2 17 3" xfId="4608" xr:uid="{00000000-0005-0000-0000-0000FF100000}"/>
    <cellStyle name="Input [yellow] 2 2 2 17 4" xfId="4609" xr:uid="{00000000-0005-0000-0000-000000110000}"/>
    <cellStyle name="Input [yellow] 2 2 2 18" xfId="4610" xr:uid="{00000000-0005-0000-0000-000001110000}"/>
    <cellStyle name="Input [yellow] 2 2 2 18 2" xfId="4611" xr:uid="{00000000-0005-0000-0000-000002110000}"/>
    <cellStyle name="Input [yellow] 2 2 2 18 3" xfId="4612" xr:uid="{00000000-0005-0000-0000-000003110000}"/>
    <cellStyle name="Input [yellow] 2 2 2 18 4" xfId="4613" xr:uid="{00000000-0005-0000-0000-000004110000}"/>
    <cellStyle name="Input [yellow] 2 2 2 19" xfId="4614" xr:uid="{00000000-0005-0000-0000-000005110000}"/>
    <cellStyle name="Input [yellow] 2 2 2 2" xfId="4615" xr:uid="{00000000-0005-0000-0000-000006110000}"/>
    <cellStyle name="Input [yellow] 2 2 2 2 2" xfId="4616" xr:uid="{00000000-0005-0000-0000-000007110000}"/>
    <cellStyle name="Input [yellow] 2 2 2 2 3" xfId="4617" xr:uid="{00000000-0005-0000-0000-000008110000}"/>
    <cellStyle name="Input [yellow] 2 2 2 2 4" xfId="4618" xr:uid="{00000000-0005-0000-0000-000009110000}"/>
    <cellStyle name="Input [yellow] 2 2 2 20" xfId="4619" xr:uid="{00000000-0005-0000-0000-00000A110000}"/>
    <cellStyle name="Input [yellow] 2 2 2 21" xfId="4620" xr:uid="{00000000-0005-0000-0000-00000B110000}"/>
    <cellStyle name="Input [yellow] 2 2 2 3" xfId="4621" xr:uid="{00000000-0005-0000-0000-00000C110000}"/>
    <cellStyle name="Input [yellow] 2 2 2 3 2" xfId="4622" xr:uid="{00000000-0005-0000-0000-00000D110000}"/>
    <cellStyle name="Input [yellow] 2 2 2 3 3" xfId="4623" xr:uid="{00000000-0005-0000-0000-00000E110000}"/>
    <cellStyle name="Input [yellow] 2 2 2 3 4" xfId="4624" xr:uid="{00000000-0005-0000-0000-00000F110000}"/>
    <cellStyle name="Input [yellow] 2 2 2 4" xfId="4625" xr:uid="{00000000-0005-0000-0000-000010110000}"/>
    <cellStyle name="Input [yellow] 2 2 2 4 2" xfId="4626" xr:uid="{00000000-0005-0000-0000-000011110000}"/>
    <cellStyle name="Input [yellow] 2 2 2 4 3" xfId="4627" xr:uid="{00000000-0005-0000-0000-000012110000}"/>
    <cellStyle name="Input [yellow] 2 2 2 4 4" xfId="4628" xr:uid="{00000000-0005-0000-0000-000013110000}"/>
    <cellStyle name="Input [yellow] 2 2 2 5" xfId="4629" xr:uid="{00000000-0005-0000-0000-000014110000}"/>
    <cellStyle name="Input [yellow] 2 2 2 5 2" xfId="4630" xr:uid="{00000000-0005-0000-0000-000015110000}"/>
    <cellStyle name="Input [yellow] 2 2 2 5 3" xfId="4631" xr:uid="{00000000-0005-0000-0000-000016110000}"/>
    <cellStyle name="Input [yellow] 2 2 2 5 4" xfId="4632" xr:uid="{00000000-0005-0000-0000-000017110000}"/>
    <cellStyle name="Input [yellow] 2 2 2 6" xfId="4633" xr:uid="{00000000-0005-0000-0000-000018110000}"/>
    <cellStyle name="Input [yellow] 2 2 2 6 2" xfId="4634" xr:uid="{00000000-0005-0000-0000-000019110000}"/>
    <cellStyle name="Input [yellow] 2 2 2 6 3" xfId="4635" xr:uid="{00000000-0005-0000-0000-00001A110000}"/>
    <cellStyle name="Input [yellow] 2 2 2 6 4" xfId="4636" xr:uid="{00000000-0005-0000-0000-00001B110000}"/>
    <cellStyle name="Input [yellow] 2 2 2 7" xfId="4637" xr:uid="{00000000-0005-0000-0000-00001C110000}"/>
    <cellStyle name="Input [yellow] 2 2 2 7 2" xfId="4638" xr:uid="{00000000-0005-0000-0000-00001D110000}"/>
    <cellStyle name="Input [yellow] 2 2 2 7 3" xfId="4639" xr:uid="{00000000-0005-0000-0000-00001E110000}"/>
    <cellStyle name="Input [yellow] 2 2 2 7 4" xfId="4640" xr:uid="{00000000-0005-0000-0000-00001F110000}"/>
    <cellStyle name="Input [yellow] 2 2 2 8" xfId="4641" xr:uid="{00000000-0005-0000-0000-000020110000}"/>
    <cellStyle name="Input [yellow] 2 2 2 8 2" xfId="4642" xr:uid="{00000000-0005-0000-0000-000021110000}"/>
    <cellStyle name="Input [yellow] 2 2 2 8 3" xfId="4643" xr:uid="{00000000-0005-0000-0000-000022110000}"/>
    <cellStyle name="Input [yellow] 2 2 2 8 4" xfId="4644" xr:uid="{00000000-0005-0000-0000-000023110000}"/>
    <cellStyle name="Input [yellow] 2 2 2 9" xfId="4645" xr:uid="{00000000-0005-0000-0000-000024110000}"/>
    <cellStyle name="Input [yellow] 2 2 2 9 2" xfId="4646" xr:uid="{00000000-0005-0000-0000-000025110000}"/>
    <cellStyle name="Input [yellow] 2 2 2 9 3" xfId="4647" xr:uid="{00000000-0005-0000-0000-000026110000}"/>
    <cellStyle name="Input [yellow] 2 2 2 9 4" xfId="4648" xr:uid="{00000000-0005-0000-0000-000027110000}"/>
    <cellStyle name="Input [yellow] 2 2 20" xfId="4649" xr:uid="{00000000-0005-0000-0000-000028110000}"/>
    <cellStyle name="Input [yellow] 2 2 20 2" xfId="4650" xr:uid="{00000000-0005-0000-0000-000029110000}"/>
    <cellStyle name="Input [yellow] 2 2 20 3" xfId="4651" xr:uid="{00000000-0005-0000-0000-00002A110000}"/>
    <cellStyle name="Input [yellow] 2 2 20 4" xfId="4652" xr:uid="{00000000-0005-0000-0000-00002B110000}"/>
    <cellStyle name="Input [yellow] 2 2 21" xfId="4653" xr:uid="{00000000-0005-0000-0000-00002C110000}"/>
    <cellStyle name="Input [yellow] 2 2 21 2" xfId="4654" xr:uid="{00000000-0005-0000-0000-00002D110000}"/>
    <cellStyle name="Input [yellow] 2 2 21 3" xfId="4655" xr:uid="{00000000-0005-0000-0000-00002E110000}"/>
    <cellStyle name="Input [yellow] 2 2 21 4" xfId="4656" xr:uid="{00000000-0005-0000-0000-00002F110000}"/>
    <cellStyle name="Input [yellow] 2 2 22" xfId="4657" xr:uid="{00000000-0005-0000-0000-000030110000}"/>
    <cellStyle name="Input [yellow] 2 2 22 2" xfId="4658" xr:uid="{00000000-0005-0000-0000-000031110000}"/>
    <cellStyle name="Input [yellow] 2 2 22 3" xfId="4659" xr:uid="{00000000-0005-0000-0000-000032110000}"/>
    <cellStyle name="Input [yellow] 2 2 22 4" xfId="4660" xr:uid="{00000000-0005-0000-0000-000033110000}"/>
    <cellStyle name="Input [yellow] 2 2 23" xfId="4661" xr:uid="{00000000-0005-0000-0000-000034110000}"/>
    <cellStyle name="Input [yellow] 2 2 24" xfId="4662" xr:uid="{00000000-0005-0000-0000-000035110000}"/>
    <cellStyle name="Input [yellow] 2 2 25" xfId="4663" xr:uid="{00000000-0005-0000-0000-000036110000}"/>
    <cellStyle name="Input [yellow] 2 2 3" xfId="4664" xr:uid="{00000000-0005-0000-0000-000037110000}"/>
    <cellStyle name="Input [yellow] 2 2 3 10" xfId="4665" xr:uid="{00000000-0005-0000-0000-000038110000}"/>
    <cellStyle name="Input [yellow] 2 2 3 10 2" xfId="4666" xr:uid="{00000000-0005-0000-0000-000039110000}"/>
    <cellStyle name="Input [yellow] 2 2 3 10 3" xfId="4667" xr:uid="{00000000-0005-0000-0000-00003A110000}"/>
    <cellStyle name="Input [yellow] 2 2 3 10 4" xfId="4668" xr:uid="{00000000-0005-0000-0000-00003B110000}"/>
    <cellStyle name="Input [yellow] 2 2 3 11" xfId="4669" xr:uid="{00000000-0005-0000-0000-00003C110000}"/>
    <cellStyle name="Input [yellow] 2 2 3 11 2" xfId="4670" xr:uid="{00000000-0005-0000-0000-00003D110000}"/>
    <cellStyle name="Input [yellow] 2 2 3 11 3" xfId="4671" xr:uid="{00000000-0005-0000-0000-00003E110000}"/>
    <cellStyle name="Input [yellow] 2 2 3 11 4" xfId="4672" xr:uid="{00000000-0005-0000-0000-00003F110000}"/>
    <cellStyle name="Input [yellow] 2 2 3 12" xfId="4673" xr:uid="{00000000-0005-0000-0000-000040110000}"/>
    <cellStyle name="Input [yellow] 2 2 3 12 2" xfId="4674" xr:uid="{00000000-0005-0000-0000-000041110000}"/>
    <cellStyle name="Input [yellow] 2 2 3 12 3" xfId="4675" xr:uid="{00000000-0005-0000-0000-000042110000}"/>
    <cellStyle name="Input [yellow] 2 2 3 12 4" xfId="4676" xr:uid="{00000000-0005-0000-0000-000043110000}"/>
    <cellStyle name="Input [yellow] 2 2 3 13" xfId="4677" xr:uid="{00000000-0005-0000-0000-000044110000}"/>
    <cellStyle name="Input [yellow] 2 2 3 13 2" xfId="4678" xr:uid="{00000000-0005-0000-0000-000045110000}"/>
    <cellStyle name="Input [yellow] 2 2 3 13 3" xfId="4679" xr:uid="{00000000-0005-0000-0000-000046110000}"/>
    <cellStyle name="Input [yellow] 2 2 3 13 4" xfId="4680" xr:uid="{00000000-0005-0000-0000-000047110000}"/>
    <cellStyle name="Input [yellow] 2 2 3 14" xfId="4681" xr:uid="{00000000-0005-0000-0000-000048110000}"/>
    <cellStyle name="Input [yellow] 2 2 3 14 2" xfId="4682" xr:uid="{00000000-0005-0000-0000-000049110000}"/>
    <cellStyle name="Input [yellow] 2 2 3 14 3" xfId="4683" xr:uid="{00000000-0005-0000-0000-00004A110000}"/>
    <cellStyle name="Input [yellow] 2 2 3 14 4" xfId="4684" xr:uid="{00000000-0005-0000-0000-00004B110000}"/>
    <cellStyle name="Input [yellow] 2 2 3 15" xfId="4685" xr:uid="{00000000-0005-0000-0000-00004C110000}"/>
    <cellStyle name="Input [yellow] 2 2 3 15 2" xfId="4686" xr:uid="{00000000-0005-0000-0000-00004D110000}"/>
    <cellStyle name="Input [yellow] 2 2 3 15 3" xfId="4687" xr:uid="{00000000-0005-0000-0000-00004E110000}"/>
    <cellStyle name="Input [yellow] 2 2 3 15 4" xfId="4688" xr:uid="{00000000-0005-0000-0000-00004F110000}"/>
    <cellStyle name="Input [yellow] 2 2 3 16" xfId="4689" xr:uid="{00000000-0005-0000-0000-000050110000}"/>
    <cellStyle name="Input [yellow] 2 2 3 16 2" xfId="4690" xr:uid="{00000000-0005-0000-0000-000051110000}"/>
    <cellStyle name="Input [yellow] 2 2 3 16 3" xfId="4691" xr:uid="{00000000-0005-0000-0000-000052110000}"/>
    <cellStyle name="Input [yellow] 2 2 3 16 4" xfId="4692" xr:uid="{00000000-0005-0000-0000-000053110000}"/>
    <cellStyle name="Input [yellow] 2 2 3 17" xfId="4693" xr:uid="{00000000-0005-0000-0000-000054110000}"/>
    <cellStyle name="Input [yellow] 2 2 3 17 2" xfId="4694" xr:uid="{00000000-0005-0000-0000-000055110000}"/>
    <cellStyle name="Input [yellow] 2 2 3 17 3" xfId="4695" xr:uid="{00000000-0005-0000-0000-000056110000}"/>
    <cellStyle name="Input [yellow] 2 2 3 17 4" xfId="4696" xr:uid="{00000000-0005-0000-0000-000057110000}"/>
    <cellStyle name="Input [yellow] 2 2 3 18" xfId="4697" xr:uid="{00000000-0005-0000-0000-000058110000}"/>
    <cellStyle name="Input [yellow] 2 2 3 18 2" xfId="4698" xr:uid="{00000000-0005-0000-0000-000059110000}"/>
    <cellStyle name="Input [yellow] 2 2 3 18 3" xfId="4699" xr:uid="{00000000-0005-0000-0000-00005A110000}"/>
    <cellStyle name="Input [yellow] 2 2 3 18 4" xfId="4700" xr:uid="{00000000-0005-0000-0000-00005B110000}"/>
    <cellStyle name="Input [yellow] 2 2 3 19" xfId="4701" xr:uid="{00000000-0005-0000-0000-00005C110000}"/>
    <cellStyle name="Input [yellow] 2 2 3 2" xfId="4702" xr:uid="{00000000-0005-0000-0000-00005D110000}"/>
    <cellStyle name="Input [yellow] 2 2 3 2 2" xfId="4703" xr:uid="{00000000-0005-0000-0000-00005E110000}"/>
    <cellStyle name="Input [yellow] 2 2 3 2 3" xfId="4704" xr:uid="{00000000-0005-0000-0000-00005F110000}"/>
    <cellStyle name="Input [yellow] 2 2 3 2 4" xfId="4705" xr:uid="{00000000-0005-0000-0000-000060110000}"/>
    <cellStyle name="Input [yellow] 2 2 3 20" xfId="4706" xr:uid="{00000000-0005-0000-0000-000061110000}"/>
    <cellStyle name="Input [yellow] 2 2 3 21" xfId="4707" xr:uid="{00000000-0005-0000-0000-000062110000}"/>
    <cellStyle name="Input [yellow] 2 2 3 3" xfId="4708" xr:uid="{00000000-0005-0000-0000-000063110000}"/>
    <cellStyle name="Input [yellow] 2 2 3 3 2" xfId="4709" xr:uid="{00000000-0005-0000-0000-000064110000}"/>
    <cellStyle name="Input [yellow] 2 2 3 3 3" xfId="4710" xr:uid="{00000000-0005-0000-0000-000065110000}"/>
    <cellStyle name="Input [yellow] 2 2 3 3 4" xfId="4711" xr:uid="{00000000-0005-0000-0000-000066110000}"/>
    <cellStyle name="Input [yellow] 2 2 3 4" xfId="4712" xr:uid="{00000000-0005-0000-0000-000067110000}"/>
    <cellStyle name="Input [yellow] 2 2 3 4 2" xfId="4713" xr:uid="{00000000-0005-0000-0000-000068110000}"/>
    <cellStyle name="Input [yellow] 2 2 3 4 3" xfId="4714" xr:uid="{00000000-0005-0000-0000-000069110000}"/>
    <cellStyle name="Input [yellow] 2 2 3 4 4" xfId="4715" xr:uid="{00000000-0005-0000-0000-00006A110000}"/>
    <cellStyle name="Input [yellow] 2 2 3 5" xfId="4716" xr:uid="{00000000-0005-0000-0000-00006B110000}"/>
    <cellStyle name="Input [yellow] 2 2 3 5 2" xfId="4717" xr:uid="{00000000-0005-0000-0000-00006C110000}"/>
    <cellStyle name="Input [yellow] 2 2 3 5 3" xfId="4718" xr:uid="{00000000-0005-0000-0000-00006D110000}"/>
    <cellStyle name="Input [yellow] 2 2 3 5 4" xfId="4719" xr:uid="{00000000-0005-0000-0000-00006E110000}"/>
    <cellStyle name="Input [yellow] 2 2 3 6" xfId="4720" xr:uid="{00000000-0005-0000-0000-00006F110000}"/>
    <cellStyle name="Input [yellow] 2 2 3 6 2" xfId="4721" xr:uid="{00000000-0005-0000-0000-000070110000}"/>
    <cellStyle name="Input [yellow] 2 2 3 6 3" xfId="4722" xr:uid="{00000000-0005-0000-0000-000071110000}"/>
    <cellStyle name="Input [yellow] 2 2 3 6 4" xfId="4723" xr:uid="{00000000-0005-0000-0000-000072110000}"/>
    <cellStyle name="Input [yellow] 2 2 3 7" xfId="4724" xr:uid="{00000000-0005-0000-0000-000073110000}"/>
    <cellStyle name="Input [yellow] 2 2 3 7 2" xfId="4725" xr:uid="{00000000-0005-0000-0000-000074110000}"/>
    <cellStyle name="Input [yellow] 2 2 3 7 3" xfId="4726" xr:uid="{00000000-0005-0000-0000-000075110000}"/>
    <cellStyle name="Input [yellow] 2 2 3 7 4" xfId="4727" xr:uid="{00000000-0005-0000-0000-000076110000}"/>
    <cellStyle name="Input [yellow] 2 2 3 8" xfId="4728" xr:uid="{00000000-0005-0000-0000-000077110000}"/>
    <cellStyle name="Input [yellow] 2 2 3 8 2" xfId="4729" xr:uid="{00000000-0005-0000-0000-000078110000}"/>
    <cellStyle name="Input [yellow] 2 2 3 8 3" xfId="4730" xr:uid="{00000000-0005-0000-0000-000079110000}"/>
    <cellStyle name="Input [yellow] 2 2 3 8 4" xfId="4731" xr:uid="{00000000-0005-0000-0000-00007A110000}"/>
    <cellStyle name="Input [yellow] 2 2 3 9" xfId="4732" xr:uid="{00000000-0005-0000-0000-00007B110000}"/>
    <cellStyle name="Input [yellow] 2 2 3 9 2" xfId="4733" xr:uid="{00000000-0005-0000-0000-00007C110000}"/>
    <cellStyle name="Input [yellow] 2 2 3 9 3" xfId="4734" xr:uid="{00000000-0005-0000-0000-00007D110000}"/>
    <cellStyle name="Input [yellow] 2 2 3 9 4" xfId="4735" xr:uid="{00000000-0005-0000-0000-00007E110000}"/>
    <cellStyle name="Input [yellow] 2 2 4" xfId="4736" xr:uid="{00000000-0005-0000-0000-00007F110000}"/>
    <cellStyle name="Input [yellow] 2 2 4 10" xfId="4737" xr:uid="{00000000-0005-0000-0000-000080110000}"/>
    <cellStyle name="Input [yellow] 2 2 4 10 2" xfId="4738" xr:uid="{00000000-0005-0000-0000-000081110000}"/>
    <cellStyle name="Input [yellow] 2 2 4 10 3" xfId="4739" xr:uid="{00000000-0005-0000-0000-000082110000}"/>
    <cellStyle name="Input [yellow] 2 2 4 10 4" xfId="4740" xr:uid="{00000000-0005-0000-0000-000083110000}"/>
    <cellStyle name="Input [yellow] 2 2 4 11" xfId="4741" xr:uid="{00000000-0005-0000-0000-000084110000}"/>
    <cellStyle name="Input [yellow] 2 2 4 11 2" xfId="4742" xr:uid="{00000000-0005-0000-0000-000085110000}"/>
    <cellStyle name="Input [yellow] 2 2 4 11 3" xfId="4743" xr:uid="{00000000-0005-0000-0000-000086110000}"/>
    <cellStyle name="Input [yellow] 2 2 4 11 4" xfId="4744" xr:uid="{00000000-0005-0000-0000-000087110000}"/>
    <cellStyle name="Input [yellow] 2 2 4 12" xfId="4745" xr:uid="{00000000-0005-0000-0000-000088110000}"/>
    <cellStyle name="Input [yellow] 2 2 4 12 2" xfId="4746" xr:uid="{00000000-0005-0000-0000-000089110000}"/>
    <cellStyle name="Input [yellow] 2 2 4 12 3" xfId="4747" xr:uid="{00000000-0005-0000-0000-00008A110000}"/>
    <cellStyle name="Input [yellow] 2 2 4 12 4" xfId="4748" xr:uid="{00000000-0005-0000-0000-00008B110000}"/>
    <cellStyle name="Input [yellow] 2 2 4 13" xfId="4749" xr:uid="{00000000-0005-0000-0000-00008C110000}"/>
    <cellStyle name="Input [yellow] 2 2 4 13 2" xfId="4750" xr:uid="{00000000-0005-0000-0000-00008D110000}"/>
    <cellStyle name="Input [yellow] 2 2 4 13 3" xfId="4751" xr:uid="{00000000-0005-0000-0000-00008E110000}"/>
    <cellStyle name="Input [yellow] 2 2 4 13 4" xfId="4752" xr:uid="{00000000-0005-0000-0000-00008F110000}"/>
    <cellStyle name="Input [yellow] 2 2 4 14" xfId="4753" xr:uid="{00000000-0005-0000-0000-000090110000}"/>
    <cellStyle name="Input [yellow] 2 2 4 14 2" xfId="4754" xr:uid="{00000000-0005-0000-0000-000091110000}"/>
    <cellStyle name="Input [yellow] 2 2 4 14 3" xfId="4755" xr:uid="{00000000-0005-0000-0000-000092110000}"/>
    <cellStyle name="Input [yellow] 2 2 4 14 4" xfId="4756" xr:uid="{00000000-0005-0000-0000-000093110000}"/>
    <cellStyle name="Input [yellow] 2 2 4 15" xfId="4757" xr:uid="{00000000-0005-0000-0000-000094110000}"/>
    <cellStyle name="Input [yellow] 2 2 4 15 2" xfId="4758" xr:uid="{00000000-0005-0000-0000-000095110000}"/>
    <cellStyle name="Input [yellow] 2 2 4 15 3" xfId="4759" xr:uid="{00000000-0005-0000-0000-000096110000}"/>
    <cellStyle name="Input [yellow] 2 2 4 15 4" xfId="4760" xr:uid="{00000000-0005-0000-0000-000097110000}"/>
    <cellStyle name="Input [yellow] 2 2 4 16" xfId="4761" xr:uid="{00000000-0005-0000-0000-000098110000}"/>
    <cellStyle name="Input [yellow] 2 2 4 16 2" xfId="4762" xr:uid="{00000000-0005-0000-0000-000099110000}"/>
    <cellStyle name="Input [yellow] 2 2 4 16 3" xfId="4763" xr:uid="{00000000-0005-0000-0000-00009A110000}"/>
    <cellStyle name="Input [yellow] 2 2 4 16 4" xfId="4764" xr:uid="{00000000-0005-0000-0000-00009B110000}"/>
    <cellStyle name="Input [yellow] 2 2 4 17" xfId="4765" xr:uid="{00000000-0005-0000-0000-00009C110000}"/>
    <cellStyle name="Input [yellow] 2 2 4 17 2" xfId="4766" xr:uid="{00000000-0005-0000-0000-00009D110000}"/>
    <cellStyle name="Input [yellow] 2 2 4 17 3" xfId="4767" xr:uid="{00000000-0005-0000-0000-00009E110000}"/>
    <cellStyle name="Input [yellow] 2 2 4 17 4" xfId="4768" xr:uid="{00000000-0005-0000-0000-00009F110000}"/>
    <cellStyle name="Input [yellow] 2 2 4 18" xfId="4769" xr:uid="{00000000-0005-0000-0000-0000A0110000}"/>
    <cellStyle name="Input [yellow] 2 2 4 18 2" xfId="4770" xr:uid="{00000000-0005-0000-0000-0000A1110000}"/>
    <cellStyle name="Input [yellow] 2 2 4 18 3" xfId="4771" xr:uid="{00000000-0005-0000-0000-0000A2110000}"/>
    <cellStyle name="Input [yellow] 2 2 4 18 4" xfId="4772" xr:uid="{00000000-0005-0000-0000-0000A3110000}"/>
    <cellStyle name="Input [yellow] 2 2 4 19" xfId="4773" xr:uid="{00000000-0005-0000-0000-0000A4110000}"/>
    <cellStyle name="Input [yellow] 2 2 4 2" xfId="4774" xr:uid="{00000000-0005-0000-0000-0000A5110000}"/>
    <cellStyle name="Input [yellow] 2 2 4 2 2" xfId="4775" xr:uid="{00000000-0005-0000-0000-0000A6110000}"/>
    <cellStyle name="Input [yellow] 2 2 4 2 3" xfId="4776" xr:uid="{00000000-0005-0000-0000-0000A7110000}"/>
    <cellStyle name="Input [yellow] 2 2 4 2 4" xfId="4777" xr:uid="{00000000-0005-0000-0000-0000A8110000}"/>
    <cellStyle name="Input [yellow] 2 2 4 20" xfId="4778" xr:uid="{00000000-0005-0000-0000-0000A9110000}"/>
    <cellStyle name="Input [yellow] 2 2 4 21" xfId="4779" xr:uid="{00000000-0005-0000-0000-0000AA110000}"/>
    <cellStyle name="Input [yellow] 2 2 4 3" xfId="4780" xr:uid="{00000000-0005-0000-0000-0000AB110000}"/>
    <cellStyle name="Input [yellow] 2 2 4 3 2" xfId="4781" xr:uid="{00000000-0005-0000-0000-0000AC110000}"/>
    <cellStyle name="Input [yellow] 2 2 4 3 3" xfId="4782" xr:uid="{00000000-0005-0000-0000-0000AD110000}"/>
    <cellStyle name="Input [yellow] 2 2 4 3 4" xfId="4783" xr:uid="{00000000-0005-0000-0000-0000AE110000}"/>
    <cellStyle name="Input [yellow] 2 2 4 4" xfId="4784" xr:uid="{00000000-0005-0000-0000-0000AF110000}"/>
    <cellStyle name="Input [yellow] 2 2 4 4 2" xfId="4785" xr:uid="{00000000-0005-0000-0000-0000B0110000}"/>
    <cellStyle name="Input [yellow] 2 2 4 4 3" xfId="4786" xr:uid="{00000000-0005-0000-0000-0000B1110000}"/>
    <cellStyle name="Input [yellow] 2 2 4 4 4" xfId="4787" xr:uid="{00000000-0005-0000-0000-0000B2110000}"/>
    <cellStyle name="Input [yellow] 2 2 4 5" xfId="4788" xr:uid="{00000000-0005-0000-0000-0000B3110000}"/>
    <cellStyle name="Input [yellow] 2 2 4 5 2" xfId="4789" xr:uid="{00000000-0005-0000-0000-0000B4110000}"/>
    <cellStyle name="Input [yellow] 2 2 4 5 3" xfId="4790" xr:uid="{00000000-0005-0000-0000-0000B5110000}"/>
    <cellStyle name="Input [yellow] 2 2 4 5 4" xfId="4791" xr:uid="{00000000-0005-0000-0000-0000B6110000}"/>
    <cellStyle name="Input [yellow] 2 2 4 6" xfId="4792" xr:uid="{00000000-0005-0000-0000-0000B7110000}"/>
    <cellStyle name="Input [yellow] 2 2 4 6 2" xfId="4793" xr:uid="{00000000-0005-0000-0000-0000B8110000}"/>
    <cellStyle name="Input [yellow] 2 2 4 6 3" xfId="4794" xr:uid="{00000000-0005-0000-0000-0000B9110000}"/>
    <cellStyle name="Input [yellow] 2 2 4 6 4" xfId="4795" xr:uid="{00000000-0005-0000-0000-0000BA110000}"/>
    <cellStyle name="Input [yellow] 2 2 4 7" xfId="4796" xr:uid="{00000000-0005-0000-0000-0000BB110000}"/>
    <cellStyle name="Input [yellow] 2 2 4 7 2" xfId="4797" xr:uid="{00000000-0005-0000-0000-0000BC110000}"/>
    <cellStyle name="Input [yellow] 2 2 4 7 3" xfId="4798" xr:uid="{00000000-0005-0000-0000-0000BD110000}"/>
    <cellStyle name="Input [yellow] 2 2 4 7 4" xfId="4799" xr:uid="{00000000-0005-0000-0000-0000BE110000}"/>
    <cellStyle name="Input [yellow] 2 2 4 8" xfId="4800" xr:uid="{00000000-0005-0000-0000-0000BF110000}"/>
    <cellStyle name="Input [yellow] 2 2 4 8 2" xfId="4801" xr:uid="{00000000-0005-0000-0000-0000C0110000}"/>
    <cellStyle name="Input [yellow] 2 2 4 8 3" xfId="4802" xr:uid="{00000000-0005-0000-0000-0000C1110000}"/>
    <cellStyle name="Input [yellow] 2 2 4 8 4" xfId="4803" xr:uid="{00000000-0005-0000-0000-0000C2110000}"/>
    <cellStyle name="Input [yellow] 2 2 4 9" xfId="4804" xr:uid="{00000000-0005-0000-0000-0000C3110000}"/>
    <cellStyle name="Input [yellow] 2 2 4 9 2" xfId="4805" xr:uid="{00000000-0005-0000-0000-0000C4110000}"/>
    <cellStyle name="Input [yellow] 2 2 4 9 3" xfId="4806" xr:uid="{00000000-0005-0000-0000-0000C5110000}"/>
    <cellStyle name="Input [yellow] 2 2 4 9 4" xfId="4807" xr:uid="{00000000-0005-0000-0000-0000C6110000}"/>
    <cellStyle name="Input [yellow] 2 2 5" xfId="4808" xr:uid="{00000000-0005-0000-0000-0000C7110000}"/>
    <cellStyle name="Input [yellow] 2 2 5 10" xfId="4809" xr:uid="{00000000-0005-0000-0000-0000C8110000}"/>
    <cellStyle name="Input [yellow] 2 2 5 10 2" xfId="4810" xr:uid="{00000000-0005-0000-0000-0000C9110000}"/>
    <cellStyle name="Input [yellow] 2 2 5 10 3" xfId="4811" xr:uid="{00000000-0005-0000-0000-0000CA110000}"/>
    <cellStyle name="Input [yellow] 2 2 5 10 4" xfId="4812" xr:uid="{00000000-0005-0000-0000-0000CB110000}"/>
    <cellStyle name="Input [yellow] 2 2 5 11" xfId="4813" xr:uid="{00000000-0005-0000-0000-0000CC110000}"/>
    <cellStyle name="Input [yellow] 2 2 5 11 2" xfId="4814" xr:uid="{00000000-0005-0000-0000-0000CD110000}"/>
    <cellStyle name="Input [yellow] 2 2 5 11 3" xfId="4815" xr:uid="{00000000-0005-0000-0000-0000CE110000}"/>
    <cellStyle name="Input [yellow] 2 2 5 11 4" xfId="4816" xr:uid="{00000000-0005-0000-0000-0000CF110000}"/>
    <cellStyle name="Input [yellow] 2 2 5 12" xfId="4817" xr:uid="{00000000-0005-0000-0000-0000D0110000}"/>
    <cellStyle name="Input [yellow] 2 2 5 12 2" xfId="4818" xr:uid="{00000000-0005-0000-0000-0000D1110000}"/>
    <cellStyle name="Input [yellow] 2 2 5 12 3" xfId="4819" xr:uid="{00000000-0005-0000-0000-0000D2110000}"/>
    <cellStyle name="Input [yellow] 2 2 5 12 4" xfId="4820" xr:uid="{00000000-0005-0000-0000-0000D3110000}"/>
    <cellStyle name="Input [yellow] 2 2 5 13" xfId="4821" xr:uid="{00000000-0005-0000-0000-0000D4110000}"/>
    <cellStyle name="Input [yellow] 2 2 5 13 2" xfId="4822" xr:uid="{00000000-0005-0000-0000-0000D5110000}"/>
    <cellStyle name="Input [yellow] 2 2 5 13 3" xfId="4823" xr:uid="{00000000-0005-0000-0000-0000D6110000}"/>
    <cellStyle name="Input [yellow] 2 2 5 13 4" xfId="4824" xr:uid="{00000000-0005-0000-0000-0000D7110000}"/>
    <cellStyle name="Input [yellow] 2 2 5 14" xfId="4825" xr:uid="{00000000-0005-0000-0000-0000D8110000}"/>
    <cellStyle name="Input [yellow] 2 2 5 14 2" xfId="4826" xr:uid="{00000000-0005-0000-0000-0000D9110000}"/>
    <cellStyle name="Input [yellow] 2 2 5 14 3" xfId="4827" xr:uid="{00000000-0005-0000-0000-0000DA110000}"/>
    <cellStyle name="Input [yellow] 2 2 5 14 4" xfId="4828" xr:uid="{00000000-0005-0000-0000-0000DB110000}"/>
    <cellStyle name="Input [yellow] 2 2 5 15" xfId="4829" xr:uid="{00000000-0005-0000-0000-0000DC110000}"/>
    <cellStyle name="Input [yellow] 2 2 5 15 2" xfId="4830" xr:uid="{00000000-0005-0000-0000-0000DD110000}"/>
    <cellStyle name="Input [yellow] 2 2 5 15 3" xfId="4831" xr:uid="{00000000-0005-0000-0000-0000DE110000}"/>
    <cellStyle name="Input [yellow] 2 2 5 15 4" xfId="4832" xr:uid="{00000000-0005-0000-0000-0000DF110000}"/>
    <cellStyle name="Input [yellow] 2 2 5 16" xfId="4833" xr:uid="{00000000-0005-0000-0000-0000E0110000}"/>
    <cellStyle name="Input [yellow] 2 2 5 16 2" xfId="4834" xr:uid="{00000000-0005-0000-0000-0000E1110000}"/>
    <cellStyle name="Input [yellow] 2 2 5 16 3" xfId="4835" xr:uid="{00000000-0005-0000-0000-0000E2110000}"/>
    <cellStyle name="Input [yellow] 2 2 5 16 4" xfId="4836" xr:uid="{00000000-0005-0000-0000-0000E3110000}"/>
    <cellStyle name="Input [yellow] 2 2 5 17" xfId="4837" xr:uid="{00000000-0005-0000-0000-0000E4110000}"/>
    <cellStyle name="Input [yellow] 2 2 5 17 2" xfId="4838" xr:uid="{00000000-0005-0000-0000-0000E5110000}"/>
    <cellStyle name="Input [yellow] 2 2 5 17 3" xfId="4839" xr:uid="{00000000-0005-0000-0000-0000E6110000}"/>
    <cellStyle name="Input [yellow] 2 2 5 17 4" xfId="4840" xr:uid="{00000000-0005-0000-0000-0000E7110000}"/>
    <cellStyle name="Input [yellow] 2 2 5 18" xfId="4841" xr:uid="{00000000-0005-0000-0000-0000E8110000}"/>
    <cellStyle name="Input [yellow] 2 2 5 18 2" xfId="4842" xr:uid="{00000000-0005-0000-0000-0000E9110000}"/>
    <cellStyle name="Input [yellow] 2 2 5 18 3" xfId="4843" xr:uid="{00000000-0005-0000-0000-0000EA110000}"/>
    <cellStyle name="Input [yellow] 2 2 5 18 4" xfId="4844" xr:uid="{00000000-0005-0000-0000-0000EB110000}"/>
    <cellStyle name="Input [yellow] 2 2 5 19" xfId="4845" xr:uid="{00000000-0005-0000-0000-0000EC110000}"/>
    <cellStyle name="Input [yellow] 2 2 5 2" xfId="4846" xr:uid="{00000000-0005-0000-0000-0000ED110000}"/>
    <cellStyle name="Input [yellow] 2 2 5 2 2" xfId="4847" xr:uid="{00000000-0005-0000-0000-0000EE110000}"/>
    <cellStyle name="Input [yellow] 2 2 5 2 3" xfId="4848" xr:uid="{00000000-0005-0000-0000-0000EF110000}"/>
    <cellStyle name="Input [yellow] 2 2 5 2 4" xfId="4849" xr:uid="{00000000-0005-0000-0000-0000F0110000}"/>
    <cellStyle name="Input [yellow] 2 2 5 20" xfId="4850" xr:uid="{00000000-0005-0000-0000-0000F1110000}"/>
    <cellStyle name="Input [yellow] 2 2 5 21" xfId="4851" xr:uid="{00000000-0005-0000-0000-0000F2110000}"/>
    <cellStyle name="Input [yellow] 2 2 5 3" xfId="4852" xr:uid="{00000000-0005-0000-0000-0000F3110000}"/>
    <cellStyle name="Input [yellow] 2 2 5 3 2" xfId="4853" xr:uid="{00000000-0005-0000-0000-0000F4110000}"/>
    <cellStyle name="Input [yellow] 2 2 5 3 3" xfId="4854" xr:uid="{00000000-0005-0000-0000-0000F5110000}"/>
    <cellStyle name="Input [yellow] 2 2 5 3 4" xfId="4855" xr:uid="{00000000-0005-0000-0000-0000F6110000}"/>
    <cellStyle name="Input [yellow] 2 2 5 4" xfId="4856" xr:uid="{00000000-0005-0000-0000-0000F7110000}"/>
    <cellStyle name="Input [yellow] 2 2 5 4 2" xfId="4857" xr:uid="{00000000-0005-0000-0000-0000F8110000}"/>
    <cellStyle name="Input [yellow] 2 2 5 4 3" xfId="4858" xr:uid="{00000000-0005-0000-0000-0000F9110000}"/>
    <cellStyle name="Input [yellow] 2 2 5 4 4" xfId="4859" xr:uid="{00000000-0005-0000-0000-0000FA110000}"/>
    <cellStyle name="Input [yellow] 2 2 5 5" xfId="4860" xr:uid="{00000000-0005-0000-0000-0000FB110000}"/>
    <cellStyle name="Input [yellow] 2 2 5 5 2" xfId="4861" xr:uid="{00000000-0005-0000-0000-0000FC110000}"/>
    <cellStyle name="Input [yellow] 2 2 5 5 3" xfId="4862" xr:uid="{00000000-0005-0000-0000-0000FD110000}"/>
    <cellStyle name="Input [yellow] 2 2 5 5 4" xfId="4863" xr:uid="{00000000-0005-0000-0000-0000FE110000}"/>
    <cellStyle name="Input [yellow] 2 2 5 6" xfId="4864" xr:uid="{00000000-0005-0000-0000-0000FF110000}"/>
    <cellStyle name="Input [yellow] 2 2 5 6 2" xfId="4865" xr:uid="{00000000-0005-0000-0000-000000120000}"/>
    <cellStyle name="Input [yellow] 2 2 5 6 3" xfId="4866" xr:uid="{00000000-0005-0000-0000-000001120000}"/>
    <cellStyle name="Input [yellow] 2 2 5 6 4" xfId="4867" xr:uid="{00000000-0005-0000-0000-000002120000}"/>
    <cellStyle name="Input [yellow] 2 2 5 7" xfId="4868" xr:uid="{00000000-0005-0000-0000-000003120000}"/>
    <cellStyle name="Input [yellow] 2 2 5 7 2" xfId="4869" xr:uid="{00000000-0005-0000-0000-000004120000}"/>
    <cellStyle name="Input [yellow] 2 2 5 7 3" xfId="4870" xr:uid="{00000000-0005-0000-0000-000005120000}"/>
    <cellStyle name="Input [yellow] 2 2 5 7 4" xfId="4871" xr:uid="{00000000-0005-0000-0000-000006120000}"/>
    <cellStyle name="Input [yellow] 2 2 5 8" xfId="4872" xr:uid="{00000000-0005-0000-0000-000007120000}"/>
    <cellStyle name="Input [yellow] 2 2 5 8 2" xfId="4873" xr:uid="{00000000-0005-0000-0000-000008120000}"/>
    <cellStyle name="Input [yellow] 2 2 5 8 3" xfId="4874" xr:uid="{00000000-0005-0000-0000-000009120000}"/>
    <cellStyle name="Input [yellow] 2 2 5 8 4" xfId="4875" xr:uid="{00000000-0005-0000-0000-00000A120000}"/>
    <cellStyle name="Input [yellow] 2 2 5 9" xfId="4876" xr:uid="{00000000-0005-0000-0000-00000B120000}"/>
    <cellStyle name="Input [yellow] 2 2 5 9 2" xfId="4877" xr:uid="{00000000-0005-0000-0000-00000C120000}"/>
    <cellStyle name="Input [yellow] 2 2 5 9 3" xfId="4878" xr:uid="{00000000-0005-0000-0000-00000D120000}"/>
    <cellStyle name="Input [yellow] 2 2 5 9 4" xfId="4879" xr:uid="{00000000-0005-0000-0000-00000E120000}"/>
    <cellStyle name="Input [yellow] 2 2 6" xfId="4880" xr:uid="{00000000-0005-0000-0000-00000F120000}"/>
    <cellStyle name="Input [yellow] 2 2 6 2" xfId="4881" xr:uid="{00000000-0005-0000-0000-000010120000}"/>
    <cellStyle name="Input [yellow] 2 2 6 3" xfId="4882" xr:uid="{00000000-0005-0000-0000-000011120000}"/>
    <cellStyle name="Input [yellow] 2 2 6 4" xfId="4883" xr:uid="{00000000-0005-0000-0000-000012120000}"/>
    <cellStyle name="Input [yellow] 2 2 7" xfId="4884" xr:uid="{00000000-0005-0000-0000-000013120000}"/>
    <cellStyle name="Input [yellow] 2 2 7 2" xfId="4885" xr:uid="{00000000-0005-0000-0000-000014120000}"/>
    <cellStyle name="Input [yellow] 2 2 7 3" xfId="4886" xr:uid="{00000000-0005-0000-0000-000015120000}"/>
    <cellStyle name="Input [yellow] 2 2 7 4" xfId="4887" xr:uid="{00000000-0005-0000-0000-000016120000}"/>
    <cellStyle name="Input [yellow] 2 2 8" xfId="4888" xr:uid="{00000000-0005-0000-0000-000017120000}"/>
    <cellStyle name="Input [yellow] 2 2 8 2" xfId="4889" xr:uid="{00000000-0005-0000-0000-000018120000}"/>
    <cellStyle name="Input [yellow] 2 2 8 3" xfId="4890" xr:uid="{00000000-0005-0000-0000-000019120000}"/>
    <cellStyle name="Input [yellow] 2 2 8 4" xfId="4891" xr:uid="{00000000-0005-0000-0000-00001A120000}"/>
    <cellStyle name="Input [yellow] 2 2 9" xfId="4892" xr:uid="{00000000-0005-0000-0000-00001B120000}"/>
    <cellStyle name="Input [yellow] 2 2 9 2" xfId="4893" xr:uid="{00000000-0005-0000-0000-00001C120000}"/>
    <cellStyle name="Input [yellow] 2 2 9 3" xfId="4894" xr:uid="{00000000-0005-0000-0000-00001D120000}"/>
    <cellStyle name="Input [yellow] 2 2 9 4" xfId="4895" xr:uid="{00000000-0005-0000-0000-00001E120000}"/>
    <cellStyle name="Input [yellow] 2 3" xfId="154" xr:uid="{00000000-0005-0000-0000-00001F120000}"/>
    <cellStyle name="Input [yellow] 2 3 10" xfId="4896" xr:uid="{00000000-0005-0000-0000-000020120000}"/>
    <cellStyle name="Input [yellow] 2 3 10 2" xfId="4897" xr:uid="{00000000-0005-0000-0000-000021120000}"/>
    <cellStyle name="Input [yellow] 2 3 10 3" xfId="4898" xr:uid="{00000000-0005-0000-0000-000022120000}"/>
    <cellStyle name="Input [yellow] 2 3 10 4" xfId="4899" xr:uid="{00000000-0005-0000-0000-000023120000}"/>
    <cellStyle name="Input [yellow] 2 3 11" xfId="4900" xr:uid="{00000000-0005-0000-0000-000024120000}"/>
    <cellStyle name="Input [yellow] 2 3 11 2" xfId="4901" xr:uid="{00000000-0005-0000-0000-000025120000}"/>
    <cellStyle name="Input [yellow] 2 3 11 3" xfId="4902" xr:uid="{00000000-0005-0000-0000-000026120000}"/>
    <cellStyle name="Input [yellow] 2 3 11 4" xfId="4903" xr:uid="{00000000-0005-0000-0000-000027120000}"/>
    <cellStyle name="Input [yellow] 2 3 12" xfId="4904" xr:uid="{00000000-0005-0000-0000-000028120000}"/>
    <cellStyle name="Input [yellow] 2 3 12 2" xfId="4905" xr:uid="{00000000-0005-0000-0000-000029120000}"/>
    <cellStyle name="Input [yellow] 2 3 12 3" xfId="4906" xr:uid="{00000000-0005-0000-0000-00002A120000}"/>
    <cellStyle name="Input [yellow] 2 3 12 4" xfId="4907" xr:uid="{00000000-0005-0000-0000-00002B120000}"/>
    <cellStyle name="Input [yellow] 2 3 13" xfId="4908" xr:uid="{00000000-0005-0000-0000-00002C120000}"/>
    <cellStyle name="Input [yellow] 2 3 13 2" xfId="4909" xr:uid="{00000000-0005-0000-0000-00002D120000}"/>
    <cellStyle name="Input [yellow] 2 3 13 3" xfId="4910" xr:uid="{00000000-0005-0000-0000-00002E120000}"/>
    <cellStyle name="Input [yellow] 2 3 13 4" xfId="4911" xr:uid="{00000000-0005-0000-0000-00002F120000}"/>
    <cellStyle name="Input [yellow] 2 3 14" xfId="4912" xr:uid="{00000000-0005-0000-0000-000030120000}"/>
    <cellStyle name="Input [yellow] 2 3 14 2" xfId="4913" xr:uid="{00000000-0005-0000-0000-000031120000}"/>
    <cellStyle name="Input [yellow] 2 3 14 3" xfId="4914" xr:uid="{00000000-0005-0000-0000-000032120000}"/>
    <cellStyle name="Input [yellow] 2 3 14 4" xfId="4915" xr:uid="{00000000-0005-0000-0000-000033120000}"/>
    <cellStyle name="Input [yellow] 2 3 15" xfId="4916" xr:uid="{00000000-0005-0000-0000-000034120000}"/>
    <cellStyle name="Input [yellow] 2 3 15 2" xfId="4917" xr:uid="{00000000-0005-0000-0000-000035120000}"/>
    <cellStyle name="Input [yellow] 2 3 15 3" xfId="4918" xr:uid="{00000000-0005-0000-0000-000036120000}"/>
    <cellStyle name="Input [yellow] 2 3 15 4" xfId="4919" xr:uid="{00000000-0005-0000-0000-000037120000}"/>
    <cellStyle name="Input [yellow] 2 3 16" xfId="4920" xr:uid="{00000000-0005-0000-0000-000038120000}"/>
    <cellStyle name="Input [yellow] 2 3 16 2" xfId="4921" xr:uid="{00000000-0005-0000-0000-000039120000}"/>
    <cellStyle name="Input [yellow] 2 3 16 3" xfId="4922" xr:uid="{00000000-0005-0000-0000-00003A120000}"/>
    <cellStyle name="Input [yellow] 2 3 16 4" xfId="4923" xr:uid="{00000000-0005-0000-0000-00003B120000}"/>
    <cellStyle name="Input [yellow] 2 3 17" xfId="4924" xr:uid="{00000000-0005-0000-0000-00003C120000}"/>
    <cellStyle name="Input [yellow] 2 3 17 2" xfId="4925" xr:uid="{00000000-0005-0000-0000-00003D120000}"/>
    <cellStyle name="Input [yellow] 2 3 17 3" xfId="4926" xr:uid="{00000000-0005-0000-0000-00003E120000}"/>
    <cellStyle name="Input [yellow] 2 3 17 4" xfId="4927" xr:uid="{00000000-0005-0000-0000-00003F120000}"/>
    <cellStyle name="Input [yellow] 2 3 18" xfId="4928" xr:uid="{00000000-0005-0000-0000-000040120000}"/>
    <cellStyle name="Input [yellow] 2 3 18 2" xfId="4929" xr:uid="{00000000-0005-0000-0000-000041120000}"/>
    <cellStyle name="Input [yellow] 2 3 18 3" xfId="4930" xr:uid="{00000000-0005-0000-0000-000042120000}"/>
    <cellStyle name="Input [yellow] 2 3 18 4" xfId="4931" xr:uid="{00000000-0005-0000-0000-000043120000}"/>
    <cellStyle name="Input [yellow] 2 3 19" xfId="4932" xr:uid="{00000000-0005-0000-0000-000044120000}"/>
    <cellStyle name="Input [yellow] 2 3 19 2" xfId="4933" xr:uid="{00000000-0005-0000-0000-000045120000}"/>
    <cellStyle name="Input [yellow] 2 3 19 3" xfId="4934" xr:uid="{00000000-0005-0000-0000-000046120000}"/>
    <cellStyle name="Input [yellow] 2 3 19 4" xfId="4935" xr:uid="{00000000-0005-0000-0000-000047120000}"/>
    <cellStyle name="Input [yellow] 2 3 2" xfId="4936" xr:uid="{00000000-0005-0000-0000-000048120000}"/>
    <cellStyle name="Input [yellow] 2 3 2 10" xfId="4937" xr:uid="{00000000-0005-0000-0000-000049120000}"/>
    <cellStyle name="Input [yellow] 2 3 2 10 2" xfId="4938" xr:uid="{00000000-0005-0000-0000-00004A120000}"/>
    <cellStyle name="Input [yellow] 2 3 2 10 3" xfId="4939" xr:uid="{00000000-0005-0000-0000-00004B120000}"/>
    <cellStyle name="Input [yellow] 2 3 2 10 4" xfId="4940" xr:uid="{00000000-0005-0000-0000-00004C120000}"/>
    <cellStyle name="Input [yellow] 2 3 2 11" xfId="4941" xr:uid="{00000000-0005-0000-0000-00004D120000}"/>
    <cellStyle name="Input [yellow] 2 3 2 11 2" xfId="4942" xr:uid="{00000000-0005-0000-0000-00004E120000}"/>
    <cellStyle name="Input [yellow] 2 3 2 11 3" xfId="4943" xr:uid="{00000000-0005-0000-0000-00004F120000}"/>
    <cellStyle name="Input [yellow] 2 3 2 11 4" xfId="4944" xr:uid="{00000000-0005-0000-0000-000050120000}"/>
    <cellStyle name="Input [yellow] 2 3 2 12" xfId="4945" xr:uid="{00000000-0005-0000-0000-000051120000}"/>
    <cellStyle name="Input [yellow] 2 3 2 12 2" xfId="4946" xr:uid="{00000000-0005-0000-0000-000052120000}"/>
    <cellStyle name="Input [yellow] 2 3 2 12 3" xfId="4947" xr:uid="{00000000-0005-0000-0000-000053120000}"/>
    <cellStyle name="Input [yellow] 2 3 2 12 4" xfId="4948" xr:uid="{00000000-0005-0000-0000-000054120000}"/>
    <cellStyle name="Input [yellow] 2 3 2 13" xfId="4949" xr:uid="{00000000-0005-0000-0000-000055120000}"/>
    <cellStyle name="Input [yellow] 2 3 2 13 2" xfId="4950" xr:uid="{00000000-0005-0000-0000-000056120000}"/>
    <cellStyle name="Input [yellow] 2 3 2 13 3" xfId="4951" xr:uid="{00000000-0005-0000-0000-000057120000}"/>
    <cellStyle name="Input [yellow] 2 3 2 13 4" xfId="4952" xr:uid="{00000000-0005-0000-0000-000058120000}"/>
    <cellStyle name="Input [yellow] 2 3 2 14" xfId="4953" xr:uid="{00000000-0005-0000-0000-000059120000}"/>
    <cellStyle name="Input [yellow] 2 3 2 14 2" xfId="4954" xr:uid="{00000000-0005-0000-0000-00005A120000}"/>
    <cellStyle name="Input [yellow] 2 3 2 14 3" xfId="4955" xr:uid="{00000000-0005-0000-0000-00005B120000}"/>
    <cellStyle name="Input [yellow] 2 3 2 14 4" xfId="4956" xr:uid="{00000000-0005-0000-0000-00005C120000}"/>
    <cellStyle name="Input [yellow] 2 3 2 15" xfId="4957" xr:uid="{00000000-0005-0000-0000-00005D120000}"/>
    <cellStyle name="Input [yellow] 2 3 2 15 2" xfId="4958" xr:uid="{00000000-0005-0000-0000-00005E120000}"/>
    <cellStyle name="Input [yellow] 2 3 2 15 3" xfId="4959" xr:uid="{00000000-0005-0000-0000-00005F120000}"/>
    <cellStyle name="Input [yellow] 2 3 2 15 4" xfId="4960" xr:uid="{00000000-0005-0000-0000-000060120000}"/>
    <cellStyle name="Input [yellow] 2 3 2 16" xfId="4961" xr:uid="{00000000-0005-0000-0000-000061120000}"/>
    <cellStyle name="Input [yellow] 2 3 2 16 2" xfId="4962" xr:uid="{00000000-0005-0000-0000-000062120000}"/>
    <cellStyle name="Input [yellow] 2 3 2 16 3" xfId="4963" xr:uid="{00000000-0005-0000-0000-000063120000}"/>
    <cellStyle name="Input [yellow] 2 3 2 16 4" xfId="4964" xr:uid="{00000000-0005-0000-0000-000064120000}"/>
    <cellStyle name="Input [yellow] 2 3 2 17" xfId="4965" xr:uid="{00000000-0005-0000-0000-000065120000}"/>
    <cellStyle name="Input [yellow] 2 3 2 17 2" xfId="4966" xr:uid="{00000000-0005-0000-0000-000066120000}"/>
    <cellStyle name="Input [yellow] 2 3 2 17 3" xfId="4967" xr:uid="{00000000-0005-0000-0000-000067120000}"/>
    <cellStyle name="Input [yellow] 2 3 2 17 4" xfId="4968" xr:uid="{00000000-0005-0000-0000-000068120000}"/>
    <cellStyle name="Input [yellow] 2 3 2 18" xfId="4969" xr:uid="{00000000-0005-0000-0000-000069120000}"/>
    <cellStyle name="Input [yellow] 2 3 2 18 2" xfId="4970" xr:uid="{00000000-0005-0000-0000-00006A120000}"/>
    <cellStyle name="Input [yellow] 2 3 2 18 3" xfId="4971" xr:uid="{00000000-0005-0000-0000-00006B120000}"/>
    <cellStyle name="Input [yellow] 2 3 2 18 4" xfId="4972" xr:uid="{00000000-0005-0000-0000-00006C120000}"/>
    <cellStyle name="Input [yellow] 2 3 2 19" xfId="4973" xr:uid="{00000000-0005-0000-0000-00006D120000}"/>
    <cellStyle name="Input [yellow] 2 3 2 2" xfId="4974" xr:uid="{00000000-0005-0000-0000-00006E120000}"/>
    <cellStyle name="Input [yellow] 2 3 2 2 2" xfId="4975" xr:uid="{00000000-0005-0000-0000-00006F120000}"/>
    <cellStyle name="Input [yellow] 2 3 2 2 3" xfId="4976" xr:uid="{00000000-0005-0000-0000-000070120000}"/>
    <cellStyle name="Input [yellow] 2 3 2 2 4" xfId="4977" xr:uid="{00000000-0005-0000-0000-000071120000}"/>
    <cellStyle name="Input [yellow] 2 3 2 20" xfId="4978" xr:uid="{00000000-0005-0000-0000-000072120000}"/>
    <cellStyle name="Input [yellow] 2 3 2 21" xfId="4979" xr:uid="{00000000-0005-0000-0000-000073120000}"/>
    <cellStyle name="Input [yellow] 2 3 2 3" xfId="4980" xr:uid="{00000000-0005-0000-0000-000074120000}"/>
    <cellStyle name="Input [yellow] 2 3 2 3 2" xfId="4981" xr:uid="{00000000-0005-0000-0000-000075120000}"/>
    <cellStyle name="Input [yellow] 2 3 2 3 3" xfId="4982" xr:uid="{00000000-0005-0000-0000-000076120000}"/>
    <cellStyle name="Input [yellow] 2 3 2 3 4" xfId="4983" xr:uid="{00000000-0005-0000-0000-000077120000}"/>
    <cellStyle name="Input [yellow] 2 3 2 4" xfId="4984" xr:uid="{00000000-0005-0000-0000-000078120000}"/>
    <cellStyle name="Input [yellow] 2 3 2 4 2" xfId="4985" xr:uid="{00000000-0005-0000-0000-000079120000}"/>
    <cellStyle name="Input [yellow] 2 3 2 4 3" xfId="4986" xr:uid="{00000000-0005-0000-0000-00007A120000}"/>
    <cellStyle name="Input [yellow] 2 3 2 4 4" xfId="4987" xr:uid="{00000000-0005-0000-0000-00007B120000}"/>
    <cellStyle name="Input [yellow] 2 3 2 5" xfId="4988" xr:uid="{00000000-0005-0000-0000-00007C120000}"/>
    <cellStyle name="Input [yellow] 2 3 2 5 2" xfId="4989" xr:uid="{00000000-0005-0000-0000-00007D120000}"/>
    <cellStyle name="Input [yellow] 2 3 2 5 3" xfId="4990" xr:uid="{00000000-0005-0000-0000-00007E120000}"/>
    <cellStyle name="Input [yellow] 2 3 2 5 4" xfId="4991" xr:uid="{00000000-0005-0000-0000-00007F120000}"/>
    <cellStyle name="Input [yellow] 2 3 2 6" xfId="4992" xr:uid="{00000000-0005-0000-0000-000080120000}"/>
    <cellStyle name="Input [yellow] 2 3 2 6 2" xfId="4993" xr:uid="{00000000-0005-0000-0000-000081120000}"/>
    <cellStyle name="Input [yellow] 2 3 2 6 3" xfId="4994" xr:uid="{00000000-0005-0000-0000-000082120000}"/>
    <cellStyle name="Input [yellow] 2 3 2 6 4" xfId="4995" xr:uid="{00000000-0005-0000-0000-000083120000}"/>
    <cellStyle name="Input [yellow] 2 3 2 7" xfId="4996" xr:uid="{00000000-0005-0000-0000-000084120000}"/>
    <cellStyle name="Input [yellow] 2 3 2 7 2" xfId="4997" xr:uid="{00000000-0005-0000-0000-000085120000}"/>
    <cellStyle name="Input [yellow] 2 3 2 7 3" xfId="4998" xr:uid="{00000000-0005-0000-0000-000086120000}"/>
    <cellStyle name="Input [yellow] 2 3 2 7 4" xfId="4999" xr:uid="{00000000-0005-0000-0000-000087120000}"/>
    <cellStyle name="Input [yellow] 2 3 2 8" xfId="5000" xr:uid="{00000000-0005-0000-0000-000088120000}"/>
    <cellStyle name="Input [yellow] 2 3 2 8 2" xfId="5001" xr:uid="{00000000-0005-0000-0000-000089120000}"/>
    <cellStyle name="Input [yellow] 2 3 2 8 3" xfId="5002" xr:uid="{00000000-0005-0000-0000-00008A120000}"/>
    <cellStyle name="Input [yellow] 2 3 2 8 4" xfId="5003" xr:uid="{00000000-0005-0000-0000-00008B120000}"/>
    <cellStyle name="Input [yellow] 2 3 2 9" xfId="5004" xr:uid="{00000000-0005-0000-0000-00008C120000}"/>
    <cellStyle name="Input [yellow] 2 3 2 9 2" xfId="5005" xr:uid="{00000000-0005-0000-0000-00008D120000}"/>
    <cellStyle name="Input [yellow] 2 3 2 9 3" xfId="5006" xr:uid="{00000000-0005-0000-0000-00008E120000}"/>
    <cellStyle name="Input [yellow] 2 3 2 9 4" xfId="5007" xr:uid="{00000000-0005-0000-0000-00008F120000}"/>
    <cellStyle name="Input [yellow] 2 3 20" xfId="5008" xr:uid="{00000000-0005-0000-0000-000090120000}"/>
    <cellStyle name="Input [yellow] 2 3 20 2" xfId="5009" xr:uid="{00000000-0005-0000-0000-000091120000}"/>
    <cellStyle name="Input [yellow] 2 3 20 3" xfId="5010" xr:uid="{00000000-0005-0000-0000-000092120000}"/>
    <cellStyle name="Input [yellow] 2 3 20 4" xfId="5011" xr:uid="{00000000-0005-0000-0000-000093120000}"/>
    <cellStyle name="Input [yellow] 2 3 21" xfId="5012" xr:uid="{00000000-0005-0000-0000-000094120000}"/>
    <cellStyle name="Input [yellow] 2 3 21 2" xfId="5013" xr:uid="{00000000-0005-0000-0000-000095120000}"/>
    <cellStyle name="Input [yellow] 2 3 21 3" xfId="5014" xr:uid="{00000000-0005-0000-0000-000096120000}"/>
    <cellStyle name="Input [yellow] 2 3 21 4" xfId="5015" xr:uid="{00000000-0005-0000-0000-000097120000}"/>
    <cellStyle name="Input [yellow] 2 3 22" xfId="5016" xr:uid="{00000000-0005-0000-0000-000098120000}"/>
    <cellStyle name="Input [yellow] 2 3 22 2" xfId="5017" xr:uid="{00000000-0005-0000-0000-000099120000}"/>
    <cellStyle name="Input [yellow] 2 3 22 3" xfId="5018" xr:uid="{00000000-0005-0000-0000-00009A120000}"/>
    <cellStyle name="Input [yellow] 2 3 22 4" xfId="5019" xr:uid="{00000000-0005-0000-0000-00009B120000}"/>
    <cellStyle name="Input [yellow] 2 3 23" xfId="5020" xr:uid="{00000000-0005-0000-0000-00009C120000}"/>
    <cellStyle name="Input [yellow] 2 3 24" xfId="5021" xr:uid="{00000000-0005-0000-0000-00009D120000}"/>
    <cellStyle name="Input [yellow] 2 3 25" xfId="5022" xr:uid="{00000000-0005-0000-0000-00009E120000}"/>
    <cellStyle name="Input [yellow] 2 3 3" xfId="5023" xr:uid="{00000000-0005-0000-0000-00009F120000}"/>
    <cellStyle name="Input [yellow] 2 3 3 10" xfId="5024" xr:uid="{00000000-0005-0000-0000-0000A0120000}"/>
    <cellStyle name="Input [yellow] 2 3 3 10 2" xfId="5025" xr:uid="{00000000-0005-0000-0000-0000A1120000}"/>
    <cellStyle name="Input [yellow] 2 3 3 10 3" xfId="5026" xr:uid="{00000000-0005-0000-0000-0000A2120000}"/>
    <cellStyle name="Input [yellow] 2 3 3 10 4" xfId="5027" xr:uid="{00000000-0005-0000-0000-0000A3120000}"/>
    <cellStyle name="Input [yellow] 2 3 3 11" xfId="5028" xr:uid="{00000000-0005-0000-0000-0000A4120000}"/>
    <cellStyle name="Input [yellow] 2 3 3 11 2" xfId="5029" xr:uid="{00000000-0005-0000-0000-0000A5120000}"/>
    <cellStyle name="Input [yellow] 2 3 3 11 3" xfId="5030" xr:uid="{00000000-0005-0000-0000-0000A6120000}"/>
    <cellStyle name="Input [yellow] 2 3 3 11 4" xfId="5031" xr:uid="{00000000-0005-0000-0000-0000A7120000}"/>
    <cellStyle name="Input [yellow] 2 3 3 12" xfId="5032" xr:uid="{00000000-0005-0000-0000-0000A8120000}"/>
    <cellStyle name="Input [yellow] 2 3 3 12 2" xfId="5033" xr:uid="{00000000-0005-0000-0000-0000A9120000}"/>
    <cellStyle name="Input [yellow] 2 3 3 12 3" xfId="5034" xr:uid="{00000000-0005-0000-0000-0000AA120000}"/>
    <cellStyle name="Input [yellow] 2 3 3 12 4" xfId="5035" xr:uid="{00000000-0005-0000-0000-0000AB120000}"/>
    <cellStyle name="Input [yellow] 2 3 3 13" xfId="5036" xr:uid="{00000000-0005-0000-0000-0000AC120000}"/>
    <cellStyle name="Input [yellow] 2 3 3 13 2" xfId="5037" xr:uid="{00000000-0005-0000-0000-0000AD120000}"/>
    <cellStyle name="Input [yellow] 2 3 3 13 3" xfId="5038" xr:uid="{00000000-0005-0000-0000-0000AE120000}"/>
    <cellStyle name="Input [yellow] 2 3 3 13 4" xfId="5039" xr:uid="{00000000-0005-0000-0000-0000AF120000}"/>
    <cellStyle name="Input [yellow] 2 3 3 14" xfId="5040" xr:uid="{00000000-0005-0000-0000-0000B0120000}"/>
    <cellStyle name="Input [yellow] 2 3 3 14 2" xfId="5041" xr:uid="{00000000-0005-0000-0000-0000B1120000}"/>
    <cellStyle name="Input [yellow] 2 3 3 14 3" xfId="5042" xr:uid="{00000000-0005-0000-0000-0000B2120000}"/>
    <cellStyle name="Input [yellow] 2 3 3 14 4" xfId="5043" xr:uid="{00000000-0005-0000-0000-0000B3120000}"/>
    <cellStyle name="Input [yellow] 2 3 3 15" xfId="5044" xr:uid="{00000000-0005-0000-0000-0000B4120000}"/>
    <cellStyle name="Input [yellow] 2 3 3 15 2" xfId="5045" xr:uid="{00000000-0005-0000-0000-0000B5120000}"/>
    <cellStyle name="Input [yellow] 2 3 3 15 3" xfId="5046" xr:uid="{00000000-0005-0000-0000-0000B6120000}"/>
    <cellStyle name="Input [yellow] 2 3 3 15 4" xfId="5047" xr:uid="{00000000-0005-0000-0000-0000B7120000}"/>
    <cellStyle name="Input [yellow] 2 3 3 16" xfId="5048" xr:uid="{00000000-0005-0000-0000-0000B8120000}"/>
    <cellStyle name="Input [yellow] 2 3 3 16 2" xfId="5049" xr:uid="{00000000-0005-0000-0000-0000B9120000}"/>
    <cellStyle name="Input [yellow] 2 3 3 16 3" xfId="5050" xr:uid="{00000000-0005-0000-0000-0000BA120000}"/>
    <cellStyle name="Input [yellow] 2 3 3 16 4" xfId="5051" xr:uid="{00000000-0005-0000-0000-0000BB120000}"/>
    <cellStyle name="Input [yellow] 2 3 3 17" xfId="5052" xr:uid="{00000000-0005-0000-0000-0000BC120000}"/>
    <cellStyle name="Input [yellow] 2 3 3 17 2" xfId="5053" xr:uid="{00000000-0005-0000-0000-0000BD120000}"/>
    <cellStyle name="Input [yellow] 2 3 3 17 3" xfId="5054" xr:uid="{00000000-0005-0000-0000-0000BE120000}"/>
    <cellStyle name="Input [yellow] 2 3 3 17 4" xfId="5055" xr:uid="{00000000-0005-0000-0000-0000BF120000}"/>
    <cellStyle name="Input [yellow] 2 3 3 18" xfId="5056" xr:uid="{00000000-0005-0000-0000-0000C0120000}"/>
    <cellStyle name="Input [yellow] 2 3 3 18 2" xfId="5057" xr:uid="{00000000-0005-0000-0000-0000C1120000}"/>
    <cellStyle name="Input [yellow] 2 3 3 18 3" xfId="5058" xr:uid="{00000000-0005-0000-0000-0000C2120000}"/>
    <cellStyle name="Input [yellow] 2 3 3 18 4" xfId="5059" xr:uid="{00000000-0005-0000-0000-0000C3120000}"/>
    <cellStyle name="Input [yellow] 2 3 3 19" xfId="5060" xr:uid="{00000000-0005-0000-0000-0000C4120000}"/>
    <cellStyle name="Input [yellow] 2 3 3 2" xfId="5061" xr:uid="{00000000-0005-0000-0000-0000C5120000}"/>
    <cellStyle name="Input [yellow] 2 3 3 2 2" xfId="5062" xr:uid="{00000000-0005-0000-0000-0000C6120000}"/>
    <cellStyle name="Input [yellow] 2 3 3 2 3" xfId="5063" xr:uid="{00000000-0005-0000-0000-0000C7120000}"/>
    <cellStyle name="Input [yellow] 2 3 3 2 4" xfId="5064" xr:uid="{00000000-0005-0000-0000-0000C8120000}"/>
    <cellStyle name="Input [yellow] 2 3 3 20" xfId="5065" xr:uid="{00000000-0005-0000-0000-0000C9120000}"/>
    <cellStyle name="Input [yellow] 2 3 3 21" xfId="5066" xr:uid="{00000000-0005-0000-0000-0000CA120000}"/>
    <cellStyle name="Input [yellow] 2 3 3 3" xfId="5067" xr:uid="{00000000-0005-0000-0000-0000CB120000}"/>
    <cellStyle name="Input [yellow] 2 3 3 3 2" xfId="5068" xr:uid="{00000000-0005-0000-0000-0000CC120000}"/>
    <cellStyle name="Input [yellow] 2 3 3 3 3" xfId="5069" xr:uid="{00000000-0005-0000-0000-0000CD120000}"/>
    <cellStyle name="Input [yellow] 2 3 3 3 4" xfId="5070" xr:uid="{00000000-0005-0000-0000-0000CE120000}"/>
    <cellStyle name="Input [yellow] 2 3 3 4" xfId="5071" xr:uid="{00000000-0005-0000-0000-0000CF120000}"/>
    <cellStyle name="Input [yellow] 2 3 3 4 2" xfId="5072" xr:uid="{00000000-0005-0000-0000-0000D0120000}"/>
    <cellStyle name="Input [yellow] 2 3 3 4 3" xfId="5073" xr:uid="{00000000-0005-0000-0000-0000D1120000}"/>
    <cellStyle name="Input [yellow] 2 3 3 4 4" xfId="5074" xr:uid="{00000000-0005-0000-0000-0000D2120000}"/>
    <cellStyle name="Input [yellow] 2 3 3 5" xfId="5075" xr:uid="{00000000-0005-0000-0000-0000D3120000}"/>
    <cellStyle name="Input [yellow] 2 3 3 5 2" xfId="5076" xr:uid="{00000000-0005-0000-0000-0000D4120000}"/>
    <cellStyle name="Input [yellow] 2 3 3 5 3" xfId="5077" xr:uid="{00000000-0005-0000-0000-0000D5120000}"/>
    <cellStyle name="Input [yellow] 2 3 3 5 4" xfId="5078" xr:uid="{00000000-0005-0000-0000-0000D6120000}"/>
    <cellStyle name="Input [yellow] 2 3 3 6" xfId="5079" xr:uid="{00000000-0005-0000-0000-0000D7120000}"/>
    <cellStyle name="Input [yellow] 2 3 3 6 2" xfId="5080" xr:uid="{00000000-0005-0000-0000-0000D8120000}"/>
    <cellStyle name="Input [yellow] 2 3 3 6 3" xfId="5081" xr:uid="{00000000-0005-0000-0000-0000D9120000}"/>
    <cellStyle name="Input [yellow] 2 3 3 6 4" xfId="5082" xr:uid="{00000000-0005-0000-0000-0000DA120000}"/>
    <cellStyle name="Input [yellow] 2 3 3 7" xfId="5083" xr:uid="{00000000-0005-0000-0000-0000DB120000}"/>
    <cellStyle name="Input [yellow] 2 3 3 7 2" xfId="5084" xr:uid="{00000000-0005-0000-0000-0000DC120000}"/>
    <cellStyle name="Input [yellow] 2 3 3 7 3" xfId="5085" xr:uid="{00000000-0005-0000-0000-0000DD120000}"/>
    <cellStyle name="Input [yellow] 2 3 3 7 4" xfId="5086" xr:uid="{00000000-0005-0000-0000-0000DE120000}"/>
    <cellStyle name="Input [yellow] 2 3 3 8" xfId="5087" xr:uid="{00000000-0005-0000-0000-0000DF120000}"/>
    <cellStyle name="Input [yellow] 2 3 3 8 2" xfId="5088" xr:uid="{00000000-0005-0000-0000-0000E0120000}"/>
    <cellStyle name="Input [yellow] 2 3 3 8 3" xfId="5089" xr:uid="{00000000-0005-0000-0000-0000E1120000}"/>
    <cellStyle name="Input [yellow] 2 3 3 8 4" xfId="5090" xr:uid="{00000000-0005-0000-0000-0000E2120000}"/>
    <cellStyle name="Input [yellow] 2 3 3 9" xfId="5091" xr:uid="{00000000-0005-0000-0000-0000E3120000}"/>
    <cellStyle name="Input [yellow] 2 3 3 9 2" xfId="5092" xr:uid="{00000000-0005-0000-0000-0000E4120000}"/>
    <cellStyle name="Input [yellow] 2 3 3 9 3" xfId="5093" xr:uid="{00000000-0005-0000-0000-0000E5120000}"/>
    <cellStyle name="Input [yellow] 2 3 3 9 4" xfId="5094" xr:uid="{00000000-0005-0000-0000-0000E6120000}"/>
    <cellStyle name="Input [yellow] 2 3 4" xfId="5095" xr:uid="{00000000-0005-0000-0000-0000E7120000}"/>
    <cellStyle name="Input [yellow] 2 3 4 10" xfId="5096" xr:uid="{00000000-0005-0000-0000-0000E8120000}"/>
    <cellStyle name="Input [yellow] 2 3 4 10 2" xfId="5097" xr:uid="{00000000-0005-0000-0000-0000E9120000}"/>
    <cellStyle name="Input [yellow] 2 3 4 10 3" xfId="5098" xr:uid="{00000000-0005-0000-0000-0000EA120000}"/>
    <cellStyle name="Input [yellow] 2 3 4 10 4" xfId="5099" xr:uid="{00000000-0005-0000-0000-0000EB120000}"/>
    <cellStyle name="Input [yellow] 2 3 4 11" xfId="5100" xr:uid="{00000000-0005-0000-0000-0000EC120000}"/>
    <cellStyle name="Input [yellow] 2 3 4 11 2" xfId="5101" xr:uid="{00000000-0005-0000-0000-0000ED120000}"/>
    <cellStyle name="Input [yellow] 2 3 4 11 3" xfId="5102" xr:uid="{00000000-0005-0000-0000-0000EE120000}"/>
    <cellStyle name="Input [yellow] 2 3 4 11 4" xfId="5103" xr:uid="{00000000-0005-0000-0000-0000EF120000}"/>
    <cellStyle name="Input [yellow] 2 3 4 12" xfId="5104" xr:uid="{00000000-0005-0000-0000-0000F0120000}"/>
    <cellStyle name="Input [yellow] 2 3 4 12 2" xfId="5105" xr:uid="{00000000-0005-0000-0000-0000F1120000}"/>
    <cellStyle name="Input [yellow] 2 3 4 12 3" xfId="5106" xr:uid="{00000000-0005-0000-0000-0000F2120000}"/>
    <cellStyle name="Input [yellow] 2 3 4 12 4" xfId="5107" xr:uid="{00000000-0005-0000-0000-0000F3120000}"/>
    <cellStyle name="Input [yellow] 2 3 4 13" xfId="5108" xr:uid="{00000000-0005-0000-0000-0000F4120000}"/>
    <cellStyle name="Input [yellow] 2 3 4 13 2" xfId="5109" xr:uid="{00000000-0005-0000-0000-0000F5120000}"/>
    <cellStyle name="Input [yellow] 2 3 4 13 3" xfId="5110" xr:uid="{00000000-0005-0000-0000-0000F6120000}"/>
    <cellStyle name="Input [yellow] 2 3 4 13 4" xfId="5111" xr:uid="{00000000-0005-0000-0000-0000F7120000}"/>
    <cellStyle name="Input [yellow] 2 3 4 14" xfId="5112" xr:uid="{00000000-0005-0000-0000-0000F8120000}"/>
    <cellStyle name="Input [yellow] 2 3 4 14 2" xfId="5113" xr:uid="{00000000-0005-0000-0000-0000F9120000}"/>
    <cellStyle name="Input [yellow] 2 3 4 14 3" xfId="5114" xr:uid="{00000000-0005-0000-0000-0000FA120000}"/>
    <cellStyle name="Input [yellow] 2 3 4 14 4" xfId="5115" xr:uid="{00000000-0005-0000-0000-0000FB120000}"/>
    <cellStyle name="Input [yellow] 2 3 4 15" xfId="5116" xr:uid="{00000000-0005-0000-0000-0000FC120000}"/>
    <cellStyle name="Input [yellow] 2 3 4 15 2" xfId="5117" xr:uid="{00000000-0005-0000-0000-0000FD120000}"/>
    <cellStyle name="Input [yellow] 2 3 4 15 3" xfId="5118" xr:uid="{00000000-0005-0000-0000-0000FE120000}"/>
    <cellStyle name="Input [yellow] 2 3 4 15 4" xfId="5119" xr:uid="{00000000-0005-0000-0000-0000FF120000}"/>
    <cellStyle name="Input [yellow] 2 3 4 16" xfId="5120" xr:uid="{00000000-0005-0000-0000-000000130000}"/>
    <cellStyle name="Input [yellow] 2 3 4 16 2" xfId="5121" xr:uid="{00000000-0005-0000-0000-000001130000}"/>
    <cellStyle name="Input [yellow] 2 3 4 16 3" xfId="5122" xr:uid="{00000000-0005-0000-0000-000002130000}"/>
    <cellStyle name="Input [yellow] 2 3 4 16 4" xfId="5123" xr:uid="{00000000-0005-0000-0000-000003130000}"/>
    <cellStyle name="Input [yellow] 2 3 4 17" xfId="5124" xr:uid="{00000000-0005-0000-0000-000004130000}"/>
    <cellStyle name="Input [yellow] 2 3 4 17 2" xfId="5125" xr:uid="{00000000-0005-0000-0000-000005130000}"/>
    <cellStyle name="Input [yellow] 2 3 4 17 3" xfId="5126" xr:uid="{00000000-0005-0000-0000-000006130000}"/>
    <cellStyle name="Input [yellow] 2 3 4 17 4" xfId="5127" xr:uid="{00000000-0005-0000-0000-000007130000}"/>
    <cellStyle name="Input [yellow] 2 3 4 18" xfId="5128" xr:uid="{00000000-0005-0000-0000-000008130000}"/>
    <cellStyle name="Input [yellow] 2 3 4 18 2" xfId="5129" xr:uid="{00000000-0005-0000-0000-000009130000}"/>
    <cellStyle name="Input [yellow] 2 3 4 18 3" xfId="5130" xr:uid="{00000000-0005-0000-0000-00000A130000}"/>
    <cellStyle name="Input [yellow] 2 3 4 18 4" xfId="5131" xr:uid="{00000000-0005-0000-0000-00000B130000}"/>
    <cellStyle name="Input [yellow] 2 3 4 19" xfId="5132" xr:uid="{00000000-0005-0000-0000-00000C130000}"/>
    <cellStyle name="Input [yellow] 2 3 4 2" xfId="5133" xr:uid="{00000000-0005-0000-0000-00000D130000}"/>
    <cellStyle name="Input [yellow] 2 3 4 2 2" xfId="5134" xr:uid="{00000000-0005-0000-0000-00000E130000}"/>
    <cellStyle name="Input [yellow] 2 3 4 2 3" xfId="5135" xr:uid="{00000000-0005-0000-0000-00000F130000}"/>
    <cellStyle name="Input [yellow] 2 3 4 2 4" xfId="5136" xr:uid="{00000000-0005-0000-0000-000010130000}"/>
    <cellStyle name="Input [yellow] 2 3 4 20" xfId="5137" xr:uid="{00000000-0005-0000-0000-000011130000}"/>
    <cellStyle name="Input [yellow] 2 3 4 21" xfId="5138" xr:uid="{00000000-0005-0000-0000-000012130000}"/>
    <cellStyle name="Input [yellow] 2 3 4 3" xfId="5139" xr:uid="{00000000-0005-0000-0000-000013130000}"/>
    <cellStyle name="Input [yellow] 2 3 4 3 2" xfId="5140" xr:uid="{00000000-0005-0000-0000-000014130000}"/>
    <cellStyle name="Input [yellow] 2 3 4 3 3" xfId="5141" xr:uid="{00000000-0005-0000-0000-000015130000}"/>
    <cellStyle name="Input [yellow] 2 3 4 3 4" xfId="5142" xr:uid="{00000000-0005-0000-0000-000016130000}"/>
    <cellStyle name="Input [yellow] 2 3 4 4" xfId="5143" xr:uid="{00000000-0005-0000-0000-000017130000}"/>
    <cellStyle name="Input [yellow] 2 3 4 4 2" xfId="5144" xr:uid="{00000000-0005-0000-0000-000018130000}"/>
    <cellStyle name="Input [yellow] 2 3 4 4 3" xfId="5145" xr:uid="{00000000-0005-0000-0000-000019130000}"/>
    <cellStyle name="Input [yellow] 2 3 4 4 4" xfId="5146" xr:uid="{00000000-0005-0000-0000-00001A130000}"/>
    <cellStyle name="Input [yellow] 2 3 4 5" xfId="5147" xr:uid="{00000000-0005-0000-0000-00001B130000}"/>
    <cellStyle name="Input [yellow] 2 3 4 5 2" xfId="5148" xr:uid="{00000000-0005-0000-0000-00001C130000}"/>
    <cellStyle name="Input [yellow] 2 3 4 5 3" xfId="5149" xr:uid="{00000000-0005-0000-0000-00001D130000}"/>
    <cellStyle name="Input [yellow] 2 3 4 5 4" xfId="5150" xr:uid="{00000000-0005-0000-0000-00001E130000}"/>
    <cellStyle name="Input [yellow] 2 3 4 6" xfId="5151" xr:uid="{00000000-0005-0000-0000-00001F130000}"/>
    <cellStyle name="Input [yellow] 2 3 4 6 2" xfId="5152" xr:uid="{00000000-0005-0000-0000-000020130000}"/>
    <cellStyle name="Input [yellow] 2 3 4 6 3" xfId="5153" xr:uid="{00000000-0005-0000-0000-000021130000}"/>
    <cellStyle name="Input [yellow] 2 3 4 6 4" xfId="5154" xr:uid="{00000000-0005-0000-0000-000022130000}"/>
    <cellStyle name="Input [yellow] 2 3 4 7" xfId="5155" xr:uid="{00000000-0005-0000-0000-000023130000}"/>
    <cellStyle name="Input [yellow] 2 3 4 7 2" xfId="5156" xr:uid="{00000000-0005-0000-0000-000024130000}"/>
    <cellStyle name="Input [yellow] 2 3 4 7 3" xfId="5157" xr:uid="{00000000-0005-0000-0000-000025130000}"/>
    <cellStyle name="Input [yellow] 2 3 4 7 4" xfId="5158" xr:uid="{00000000-0005-0000-0000-000026130000}"/>
    <cellStyle name="Input [yellow] 2 3 4 8" xfId="5159" xr:uid="{00000000-0005-0000-0000-000027130000}"/>
    <cellStyle name="Input [yellow] 2 3 4 8 2" xfId="5160" xr:uid="{00000000-0005-0000-0000-000028130000}"/>
    <cellStyle name="Input [yellow] 2 3 4 8 3" xfId="5161" xr:uid="{00000000-0005-0000-0000-000029130000}"/>
    <cellStyle name="Input [yellow] 2 3 4 8 4" xfId="5162" xr:uid="{00000000-0005-0000-0000-00002A130000}"/>
    <cellStyle name="Input [yellow] 2 3 4 9" xfId="5163" xr:uid="{00000000-0005-0000-0000-00002B130000}"/>
    <cellStyle name="Input [yellow] 2 3 4 9 2" xfId="5164" xr:uid="{00000000-0005-0000-0000-00002C130000}"/>
    <cellStyle name="Input [yellow] 2 3 4 9 3" xfId="5165" xr:uid="{00000000-0005-0000-0000-00002D130000}"/>
    <cellStyle name="Input [yellow] 2 3 4 9 4" xfId="5166" xr:uid="{00000000-0005-0000-0000-00002E130000}"/>
    <cellStyle name="Input [yellow] 2 3 5" xfId="5167" xr:uid="{00000000-0005-0000-0000-00002F130000}"/>
    <cellStyle name="Input [yellow] 2 3 5 10" xfId="5168" xr:uid="{00000000-0005-0000-0000-000030130000}"/>
    <cellStyle name="Input [yellow] 2 3 5 10 2" xfId="5169" xr:uid="{00000000-0005-0000-0000-000031130000}"/>
    <cellStyle name="Input [yellow] 2 3 5 10 3" xfId="5170" xr:uid="{00000000-0005-0000-0000-000032130000}"/>
    <cellStyle name="Input [yellow] 2 3 5 10 4" xfId="5171" xr:uid="{00000000-0005-0000-0000-000033130000}"/>
    <cellStyle name="Input [yellow] 2 3 5 11" xfId="5172" xr:uid="{00000000-0005-0000-0000-000034130000}"/>
    <cellStyle name="Input [yellow] 2 3 5 11 2" xfId="5173" xr:uid="{00000000-0005-0000-0000-000035130000}"/>
    <cellStyle name="Input [yellow] 2 3 5 11 3" xfId="5174" xr:uid="{00000000-0005-0000-0000-000036130000}"/>
    <cellStyle name="Input [yellow] 2 3 5 11 4" xfId="5175" xr:uid="{00000000-0005-0000-0000-000037130000}"/>
    <cellStyle name="Input [yellow] 2 3 5 12" xfId="5176" xr:uid="{00000000-0005-0000-0000-000038130000}"/>
    <cellStyle name="Input [yellow] 2 3 5 12 2" xfId="5177" xr:uid="{00000000-0005-0000-0000-000039130000}"/>
    <cellStyle name="Input [yellow] 2 3 5 12 3" xfId="5178" xr:uid="{00000000-0005-0000-0000-00003A130000}"/>
    <cellStyle name="Input [yellow] 2 3 5 12 4" xfId="5179" xr:uid="{00000000-0005-0000-0000-00003B130000}"/>
    <cellStyle name="Input [yellow] 2 3 5 13" xfId="5180" xr:uid="{00000000-0005-0000-0000-00003C130000}"/>
    <cellStyle name="Input [yellow] 2 3 5 13 2" xfId="5181" xr:uid="{00000000-0005-0000-0000-00003D130000}"/>
    <cellStyle name="Input [yellow] 2 3 5 13 3" xfId="5182" xr:uid="{00000000-0005-0000-0000-00003E130000}"/>
    <cellStyle name="Input [yellow] 2 3 5 13 4" xfId="5183" xr:uid="{00000000-0005-0000-0000-00003F130000}"/>
    <cellStyle name="Input [yellow] 2 3 5 14" xfId="5184" xr:uid="{00000000-0005-0000-0000-000040130000}"/>
    <cellStyle name="Input [yellow] 2 3 5 14 2" xfId="5185" xr:uid="{00000000-0005-0000-0000-000041130000}"/>
    <cellStyle name="Input [yellow] 2 3 5 14 3" xfId="5186" xr:uid="{00000000-0005-0000-0000-000042130000}"/>
    <cellStyle name="Input [yellow] 2 3 5 14 4" xfId="5187" xr:uid="{00000000-0005-0000-0000-000043130000}"/>
    <cellStyle name="Input [yellow] 2 3 5 15" xfId="5188" xr:uid="{00000000-0005-0000-0000-000044130000}"/>
    <cellStyle name="Input [yellow] 2 3 5 15 2" xfId="5189" xr:uid="{00000000-0005-0000-0000-000045130000}"/>
    <cellStyle name="Input [yellow] 2 3 5 15 3" xfId="5190" xr:uid="{00000000-0005-0000-0000-000046130000}"/>
    <cellStyle name="Input [yellow] 2 3 5 15 4" xfId="5191" xr:uid="{00000000-0005-0000-0000-000047130000}"/>
    <cellStyle name="Input [yellow] 2 3 5 16" xfId="5192" xr:uid="{00000000-0005-0000-0000-000048130000}"/>
    <cellStyle name="Input [yellow] 2 3 5 16 2" xfId="5193" xr:uid="{00000000-0005-0000-0000-000049130000}"/>
    <cellStyle name="Input [yellow] 2 3 5 16 3" xfId="5194" xr:uid="{00000000-0005-0000-0000-00004A130000}"/>
    <cellStyle name="Input [yellow] 2 3 5 16 4" xfId="5195" xr:uid="{00000000-0005-0000-0000-00004B130000}"/>
    <cellStyle name="Input [yellow] 2 3 5 17" xfId="5196" xr:uid="{00000000-0005-0000-0000-00004C130000}"/>
    <cellStyle name="Input [yellow] 2 3 5 17 2" xfId="5197" xr:uid="{00000000-0005-0000-0000-00004D130000}"/>
    <cellStyle name="Input [yellow] 2 3 5 17 3" xfId="5198" xr:uid="{00000000-0005-0000-0000-00004E130000}"/>
    <cellStyle name="Input [yellow] 2 3 5 17 4" xfId="5199" xr:uid="{00000000-0005-0000-0000-00004F130000}"/>
    <cellStyle name="Input [yellow] 2 3 5 18" xfId="5200" xr:uid="{00000000-0005-0000-0000-000050130000}"/>
    <cellStyle name="Input [yellow] 2 3 5 18 2" xfId="5201" xr:uid="{00000000-0005-0000-0000-000051130000}"/>
    <cellStyle name="Input [yellow] 2 3 5 18 3" xfId="5202" xr:uid="{00000000-0005-0000-0000-000052130000}"/>
    <cellStyle name="Input [yellow] 2 3 5 18 4" xfId="5203" xr:uid="{00000000-0005-0000-0000-000053130000}"/>
    <cellStyle name="Input [yellow] 2 3 5 19" xfId="5204" xr:uid="{00000000-0005-0000-0000-000054130000}"/>
    <cellStyle name="Input [yellow] 2 3 5 2" xfId="5205" xr:uid="{00000000-0005-0000-0000-000055130000}"/>
    <cellStyle name="Input [yellow] 2 3 5 2 2" xfId="5206" xr:uid="{00000000-0005-0000-0000-000056130000}"/>
    <cellStyle name="Input [yellow] 2 3 5 2 3" xfId="5207" xr:uid="{00000000-0005-0000-0000-000057130000}"/>
    <cellStyle name="Input [yellow] 2 3 5 2 4" xfId="5208" xr:uid="{00000000-0005-0000-0000-000058130000}"/>
    <cellStyle name="Input [yellow] 2 3 5 20" xfId="5209" xr:uid="{00000000-0005-0000-0000-000059130000}"/>
    <cellStyle name="Input [yellow] 2 3 5 21" xfId="5210" xr:uid="{00000000-0005-0000-0000-00005A130000}"/>
    <cellStyle name="Input [yellow] 2 3 5 3" xfId="5211" xr:uid="{00000000-0005-0000-0000-00005B130000}"/>
    <cellStyle name="Input [yellow] 2 3 5 3 2" xfId="5212" xr:uid="{00000000-0005-0000-0000-00005C130000}"/>
    <cellStyle name="Input [yellow] 2 3 5 3 3" xfId="5213" xr:uid="{00000000-0005-0000-0000-00005D130000}"/>
    <cellStyle name="Input [yellow] 2 3 5 3 4" xfId="5214" xr:uid="{00000000-0005-0000-0000-00005E130000}"/>
    <cellStyle name="Input [yellow] 2 3 5 4" xfId="5215" xr:uid="{00000000-0005-0000-0000-00005F130000}"/>
    <cellStyle name="Input [yellow] 2 3 5 4 2" xfId="5216" xr:uid="{00000000-0005-0000-0000-000060130000}"/>
    <cellStyle name="Input [yellow] 2 3 5 4 3" xfId="5217" xr:uid="{00000000-0005-0000-0000-000061130000}"/>
    <cellStyle name="Input [yellow] 2 3 5 4 4" xfId="5218" xr:uid="{00000000-0005-0000-0000-000062130000}"/>
    <cellStyle name="Input [yellow] 2 3 5 5" xfId="5219" xr:uid="{00000000-0005-0000-0000-000063130000}"/>
    <cellStyle name="Input [yellow] 2 3 5 5 2" xfId="5220" xr:uid="{00000000-0005-0000-0000-000064130000}"/>
    <cellStyle name="Input [yellow] 2 3 5 5 3" xfId="5221" xr:uid="{00000000-0005-0000-0000-000065130000}"/>
    <cellStyle name="Input [yellow] 2 3 5 5 4" xfId="5222" xr:uid="{00000000-0005-0000-0000-000066130000}"/>
    <cellStyle name="Input [yellow] 2 3 5 6" xfId="5223" xr:uid="{00000000-0005-0000-0000-000067130000}"/>
    <cellStyle name="Input [yellow] 2 3 5 6 2" xfId="5224" xr:uid="{00000000-0005-0000-0000-000068130000}"/>
    <cellStyle name="Input [yellow] 2 3 5 6 3" xfId="5225" xr:uid="{00000000-0005-0000-0000-000069130000}"/>
    <cellStyle name="Input [yellow] 2 3 5 6 4" xfId="5226" xr:uid="{00000000-0005-0000-0000-00006A130000}"/>
    <cellStyle name="Input [yellow] 2 3 5 7" xfId="5227" xr:uid="{00000000-0005-0000-0000-00006B130000}"/>
    <cellStyle name="Input [yellow] 2 3 5 7 2" xfId="5228" xr:uid="{00000000-0005-0000-0000-00006C130000}"/>
    <cellStyle name="Input [yellow] 2 3 5 7 3" xfId="5229" xr:uid="{00000000-0005-0000-0000-00006D130000}"/>
    <cellStyle name="Input [yellow] 2 3 5 7 4" xfId="5230" xr:uid="{00000000-0005-0000-0000-00006E130000}"/>
    <cellStyle name="Input [yellow] 2 3 5 8" xfId="5231" xr:uid="{00000000-0005-0000-0000-00006F130000}"/>
    <cellStyle name="Input [yellow] 2 3 5 8 2" xfId="5232" xr:uid="{00000000-0005-0000-0000-000070130000}"/>
    <cellStyle name="Input [yellow] 2 3 5 8 3" xfId="5233" xr:uid="{00000000-0005-0000-0000-000071130000}"/>
    <cellStyle name="Input [yellow] 2 3 5 8 4" xfId="5234" xr:uid="{00000000-0005-0000-0000-000072130000}"/>
    <cellStyle name="Input [yellow] 2 3 5 9" xfId="5235" xr:uid="{00000000-0005-0000-0000-000073130000}"/>
    <cellStyle name="Input [yellow] 2 3 5 9 2" xfId="5236" xr:uid="{00000000-0005-0000-0000-000074130000}"/>
    <cellStyle name="Input [yellow] 2 3 5 9 3" xfId="5237" xr:uid="{00000000-0005-0000-0000-000075130000}"/>
    <cellStyle name="Input [yellow] 2 3 5 9 4" xfId="5238" xr:uid="{00000000-0005-0000-0000-000076130000}"/>
    <cellStyle name="Input [yellow] 2 3 6" xfId="5239" xr:uid="{00000000-0005-0000-0000-000077130000}"/>
    <cellStyle name="Input [yellow] 2 3 6 2" xfId="5240" xr:uid="{00000000-0005-0000-0000-000078130000}"/>
    <cellStyle name="Input [yellow] 2 3 6 3" xfId="5241" xr:uid="{00000000-0005-0000-0000-000079130000}"/>
    <cellStyle name="Input [yellow] 2 3 6 4" xfId="5242" xr:uid="{00000000-0005-0000-0000-00007A130000}"/>
    <cellStyle name="Input [yellow] 2 3 7" xfId="5243" xr:uid="{00000000-0005-0000-0000-00007B130000}"/>
    <cellStyle name="Input [yellow] 2 3 7 2" xfId="5244" xr:uid="{00000000-0005-0000-0000-00007C130000}"/>
    <cellStyle name="Input [yellow] 2 3 7 3" xfId="5245" xr:uid="{00000000-0005-0000-0000-00007D130000}"/>
    <cellStyle name="Input [yellow] 2 3 7 4" xfId="5246" xr:uid="{00000000-0005-0000-0000-00007E130000}"/>
    <cellStyle name="Input [yellow] 2 3 8" xfId="5247" xr:uid="{00000000-0005-0000-0000-00007F130000}"/>
    <cellStyle name="Input [yellow] 2 3 8 2" xfId="5248" xr:uid="{00000000-0005-0000-0000-000080130000}"/>
    <cellStyle name="Input [yellow] 2 3 8 3" xfId="5249" xr:uid="{00000000-0005-0000-0000-000081130000}"/>
    <cellStyle name="Input [yellow] 2 3 8 4" xfId="5250" xr:uid="{00000000-0005-0000-0000-000082130000}"/>
    <cellStyle name="Input [yellow] 2 3 9" xfId="5251" xr:uid="{00000000-0005-0000-0000-000083130000}"/>
    <cellStyle name="Input [yellow] 2 3 9 2" xfId="5252" xr:uid="{00000000-0005-0000-0000-000084130000}"/>
    <cellStyle name="Input [yellow] 2 3 9 3" xfId="5253" xr:uid="{00000000-0005-0000-0000-000085130000}"/>
    <cellStyle name="Input [yellow] 2 3 9 4" xfId="5254" xr:uid="{00000000-0005-0000-0000-000086130000}"/>
    <cellStyle name="Input [yellow] 2 4" xfId="5255" xr:uid="{00000000-0005-0000-0000-000087130000}"/>
    <cellStyle name="Input [yellow] 2 4 10" xfId="5256" xr:uid="{00000000-0005-0000-0000-000088130000}"/>
    <cellStyle name="Input [yellow] 2 4 10 2" xfId="5257" xr:uid="{00000000-0005-0000-0000-000089130000}"/>
    <cellStyle name="Input [yellow] 2 4 10 3" xfId="5258" xr:uid="{00000000-0005-0000-0000-00008A130000}"/>
    <cellStyle name="Input [yellow] 2 4 10 4" xfId="5259" xr:uid="{00000000-0005-0000-0000-00008B130000}"/>
    <cellStyle name="Input [yellow] 2 4 11" xfId="5260" xr:uid="{00000000-0005-0000-0000-00008C130000}"/>
    <cellStyle name="Input [yellow] 2 4 11 2" xfId="5261" xr:uid="{00000000-0005-0000-0000-00008D130000}"/>
    <cellStyle name="Input [yellow] 2 4 11 3" xfId="5262" xr:uid="{00000000-0005-0000-0000-00008E130000}"/>
    <cellStyle name="Input [yellow] 2 4 11 4" xfId="5263" xr:uid="{00000000-0005-0000-0000-00008F130000}"/>
    <cellStyle name="Input [yellow] 2 4 12" xfId="5264" xr:uid="{00000000-0005-0000-0000-000090130000}"/>
    <cellStyle name="Input [yellow] 2 4 12 2" xfId="5265" xr:uid="{00000000-0005-0000-0000-000091130000}"/>
    <cellStyle name="Input [yellow] 2 4 12 3" xfId="5266" xr:uid="{00000000-0005-0000-0000-000092130000}"/>
    <cellStyle name="Input [yellow] 2 4 12 4" xfId="5267" xr:uid="{00000000-0005-0000-0000-000093130000}"/>
    <cellStyle name="Input [yellow] 2 4 13" xfId="5268" xr:uid="{00000000-0005-0000-0000-000094130000}"/>
    <cellStyle name="Input [yellow] 2 4 13 2" xfId="5269" xr:uid="{00000000-0005-0000-0000-000095130000}"/>
    <cellStyle name="Input [yellow] 2 4 13 3" xfId="5270" xr:uid="{00000000-0005-0000-0000-000096130000}"/>
    <cellStyle name="Input [yellow] 2 4 13 4" xfId="5271" xr:uid="{00000000-0005-0000-0000-000097130000}"/>
    <cellStyle name="Input [yellow] 2 4 14" xfId="5272" xr:uid="{00000000-0005-0000-0000-000098130000}"/>
    <cellStyle name="Input [yellow] 2 4 14 2" xfId="5273" xr:uid="{00000000-0005-0000-0000-000099130000}"/>
    <cellStyle name="Input [yellow] 2 4 14 3" xfId="5274" xr:uid="{00000000-0005-0000-0000-00009A130000}"/>
    <cellStyle name="Input [yellow] 2 4 14 4" xfId="5275" xr:uid="{00000000-0005-0000-0000-00009B130000}"/>
    <cellStyle name="Input [yellow] 2 4 15" xfId="5276" xr:uid="{00000000-0005-0000-0000-00009C130000}"/>
    <cellStyle name="Input [yellow] 2 4 15 2" xfId="5277" xr:uid="{00000000-0005-0000-0000-00009D130000}"/>
    <cellStyle name="Input [yellow] 2 4 15 3" xfId="5278" xr:uid="{00000000-0005-0000-0000-00009E130000}"/>
    <cellStyle name="Input [yellow] 2 4 15 4" xfId="5279" xr:uid="{00000000-0005-0000-0000-00009F130000}"/>
    <cellStyle name="Input [yellow] 2 4 16" xfId="5280" xr:uid="{00000000-0005-0000-0000-0000A0130000}"/>
    <cellStyle name="Input [yellow] 2 4 16 2" xfId="5281" xr:uid="{00000000-0005-0000-0000-0000A1130000}"/>
    <cellStyle name="Input [yellow] 2 4 16 3" xfId="5282" xr:uid="{00000000-0005-0000-0000-0000A2130000}"/>
    <cellStyle name="Input [yellow] 2 4 16 4" xfId="5283" xr:uid="{00000000-0005-0000-0000-0000A3130000}"/>
    <cellStyle name="Input [yellow] 2 4 17" xfId="5284" xr:uid="{00000000-0005-0000-0000-0000A4130000}"/>
    <cellStyle name="Input [yellow] 2 4 18" xfId="5285" xr:uid="{00000000-0005-0000-0000-0000A5130000}"/>
    <cellStyle name="Input [yellow] 2 4 19" xfId="5286" xr:uid="{00000000-0005-0000-0000-0000A6130000}"/>
    <cellStyle name="Input [yellow] 2 4 2" xfId="5287" xr:uid="{00000000-0005-0000-0000-0000A7130000}"/>
    <cellStyle name="Input [yellow] 2 4 2 2" xfId="5288" xr:uid="{00000000-0005-0000-0000-0000A8130000}"/>
    <cellStyle name="Input [yellow] 2 4 2 3" xfId="5289" xr:uid="{00000000-0005-0000-0000-0000A9130000}"/>
    <cellStyle name="Input [yellow] 2 4 2 4" xfId="5290" xr:uid="{00000000-0005-0000-0000-0000AA130000}"/>
    <cellStyle name="Input [yellow] 2 4 3" xfId="5291" xr:uid="{00000000-0005-0000-0000-0000AB130000}"/>
    <cellStyle name="Input [yellow] 2 4 3 2" xfId="5292" xr:uid="{00000000-0005-0000-0000-0000AC130000}"/>
    <cellStyle name="Input [yellow] 2 4 3 3" xfId="5293" xr:uid="{00000000-0005-0000-0000-0000AD130000}"/>
    <cellStyle name="Input [yellow] 2 4 3 4" xfId="5294" xr:uid="{00000000-0005-0000-0000-0000AE130000}"/>
    <cellStyle name="Input [yellow] 2 4 4" xfId="5295" xr:uid="{00000000-0005-0000-0000-0000AF130000}"/>
    <cellStyle name="Input [yellow] 2 4 4 2" xfId="5296" xr:uid="{00000000-0005-0000-0000-0000B0130000}"/>
    <cellStyle name="Input [yellow] 2 4 4 3" xfId="5297" xr:uid="{00000000-0005-0000-0000-0000B1130000}"/>
    <cellStyle name="Input [yellow] 2 4 4 4" xfId="5298" xr:uid="{00000000-0005-0000-0000-0000B2130000}"/>
    <cellStyle name="Input [yellow] 2 4 5" xfId="5299" xr:uid="{00000000-0005-0000-0000-0000B3130000}"/>
    <cellStyle name="Input [yellow] 2 4 5 2" xfId="5300" xr:uid="{00000000-0005-0000-0000-0000B4130000}"/>
    <cellStyle name="Input [yellow] 2 4 5 3" xfId="5301" xr:uid="{00000000-0005-0000-0000-0000B5130000}"/>
    <cellStyle name="Input [yellow] 2 4 5 4" xfId="5302" xr:uid="{00000000-0005-0000-0000-0000B6130000}"/>
    <cellStyle name="Input [yellow] 2 4 6" xfId="5303" xr:uid="{00000000-0005-0000-0000-0000B7130000}"/>
    <cellStyle name="Input [yellow] 2 4 6 2" xfId="5304" xr:uid="{00000000-0005-0000-0000-0000B8130000}"/>
    <cellStyle name="Input [yellow] 2 4 6 3" xfId="5305" xr:uid="{00000000-0005-0000-0000-0000B9130000}"/>
    <cellStyle name="Input [yellow] 2 4 6 4" xfId="5306" xr:uid="{00000000-0005-0000-0000-0000BA130000}"/>
    <cellStyle name="Input [yellow] 2 4 7" xfId="5307" xr:uid="{00000000-0005-0000-0000-0000BB130000}"/>
    <cellStyle name="Input [yellow] 2 4 7 2" xfId="5308" xr:uid="{00000000-0005-0000-0000-0000BC130000}"/>
    <cellStyle name="Input [yellow] 2 4 7 3" xfId="5309" xr:uid="{00000000-0005-0000-0000-0000BD130000}"/>
    <cellStyle name="Input [yellow] 2 4 7 4" xfId="5310" xr:uid="{00000000-0005-0000-0000-0000BE130000}"/>
    <cellStyle name="Input [yellow] 2 4 8" xfId="5311" xr:uid="{00000000-0005-0000-0000-0000BF130000}"/>
    <cellStyle name="Input [yellow] 2 4 8 2" xfId="5312" xr:uid="{00000000-0005-0000-0000-0000C0130000}"/>
    <cellStyle name="Input [yellow] 2 4 8 3" xfId="5313" xr:uid="{00000000-0005-0000-0000-0000C1130000}"/>
    <cellStyle name="Input [yellow] 2 4 8 4" xfId="5314" xr:uid="{00000000-0005-0000-0000-0000C2130000}"/>
    <cellStyle name="Input [yellow] 2 4 9" xfId="5315" xr:uid="{00000000-0005-0000-0000-0000C3130000}"/>
    <cellStyle name="Input [yellow] 2 4 9 2" xfId="5316" xr:uid="{00000000-0005-0000-0000-0000C4130000}"/>
    <cellStyle name="Input [yellow] 2 4 9 3" xfId="5317" xr:uid="{00000000-0005-0000-0000-0000C5130000}"/>
    <cellStyle name="Input [yellow] 2 4 9 4" xfId="5318" xr:uid="{00000000-0005-0000-0000-0000C6130000}"/>
    <cellStyle name="Input [yellow] 2 5" xfId="5319" xr:uid="{00000000-0005-0000-0000-0000C7130000}"/>
    <cellStyle name="Input [yellow] 2 5 2" xfId="5320" xr:uid="{00000000-0005-0000-0000-0000C8130000}"/>
    <cellStyle name="Input [yellow] 2 5 3" xfId="5321" xr:uid="{00000000-0005-0000-0000-0000C9130000}"/>
    <cellStyle name="Input [yellow] 2 5 4" xfId="5322" xr:uid="{00000000-0005-0000-0000-0000CA130000}"/>
    <cellStyle name="Input [yellow] 2 6" xfId="5323" xr:uid="{00000000-0005-0000-0000-0000CB130000}"/>
    <cellStyle name="Input [yellow] 2 6 2" xfId="5324" xr:uid="{00000000-0005-0000-0000-0000CC130000}"/>
    <cellStyle name="Input [yellow] 2 6 3" xfId="5325" xr:uid="{00000000-0005-0000-0000-0000CD130000}"/>
    <cellStyle name="Input [yellow] 2 6 4" xfId="5326" xr:uid="{00000000-0005-0000-0000-0000CE130000}"/>
    <cellStyle name="Input [yellow] 2 7" xfId="5327" xr:uid="{00000000-0005-0000-0000-0000CF130000}"/>
    <cellStyle name="Input [yellow] 2 7 2" xfId="5328" xr:uid="{00000000-0005-0000-0000-0000D0130000}"/>
    <cellStyle name="Input [yellow] 2 7 3" xfId="5329" xr:uid="{00000000-0005-0000-0000-0000D1130000}"/>
    <cellStyle name="Input [yellow] 2 7 4" xfId="5330" xr:uid="{00000000-0005-0000-0000-0000D2130000}"/>
    <cellStyle name="Input [yellow] 2 8" xfId="5331" xr:uid="{00000000-0005-0000-0000-0000D3130000}"/>
    <cellStyle name="Input [yellow] 2 9" xfId="5332" xr:uid="{00000000-0005-0000-0000-0000D4130000}"/>
    <cellStyle name="Input [yellow] 3" xfId="5333" xr:uid="{00000000-0005-0000-0000-0000D5130000}"/>
    <cellStyle name="Input [yellow] 3 10" xfId="5334" xr:uid="{00000000-0005-0000-0000-0000D6130000}"/>
    <cellStyle name="Input [yellow] 3 10 2" xfId="5335" xr:uid="{00000000-0005-0000-0000-0000D7130000}"/>
    <cellStyle name="Input [yellow] 3 10 3" xfId="5336" xr:uid="{00000000-0005-0000-0000-0000D8130000}"/>
    <cellStyle name="Input [yellow] 3 10 4" xfId="5337" xr:uid="{00000000-0005-0000-0000-0000D9130000}"/>
    <cellStyle name="Input [yellow] 3 11" xfId="5338" xr:uid="{00000000-0005-0000-0000-0000DA130000}"/>
    <cellStyle name="Input [yellow] 3 11 2" xfId="5339" xr:uid="{00000000-0005-0000-0000-0000DB130000}"/>
    <cellStyle name="Input [yellow] 3 11 3" xfId="5340" xr:uid="{00000000-0005-0000-0000-0000DC130000}"/>
    <cellStyle name="Input [yellow] 3 11 4" xfId="5341" xr:uid="{00000000-0005-0000-0000-0000DD130000}"/>
    <cellStyle name="Input [yellow] 3 12" xfId="5342" xr:uid="{00000000-0005-0000-0000-0000DE130000}"/>
    <cellStyle name="Input [yellow] 3 12 2" xfId="5343" xr:uid="{00000000-0005-0000-0000-0000DF130000}"/>
    <cellStyle name="Input [yellow] 3 12 3" xfId="5344" xr:uid="{00000000-0005-0000-0000-0000E0130000}"/>
    <cellStyle name="Input [yellow] 3 12 4" xfId="5345" xr:uid="{00000000-0005-0000-0000-0000E1130000}"/>
    <cellStyle name="Input [yellow] 3 13" xfId="5346" xr:uid="{00000000-0005-0000-0000-0000E2130000}"/>
    <cellStyle name="Input [yellow] 3 13 2" xfId="5347" xr:uid="{00000000-0005-0000-0000-0000E3130000}"/>
    <cellStyle name="Input [yellow] 3 13 3" xfId="5348" xr:uid="{00000000-0005-0000-0000-0000E4130000}"/>
    <cellStyle name="Input [yellow] 3 13 4" xfId="5349" xr:uid="{00000000-0005-0000-0000-0000E5130000}"/>
    <cellStyle name="Input [yellow] 3 14" xfId="5350" xr:uid="{00000000-0005-0000-0000-0000E6130000}"/>
    <cellStyle name="Input [yellow] 3 14 2" xfId="5351" xr:uid="{00000000-0005-0000-0000-0000E7130000}"/>
    <cellStyle name="Input [yellow] 3 14 3" xfId="5352" xr:uid="{00000000-0005-0000-0000-0000E8130000}"/>
    <cellStyle name="Input [yellow] 3 14 4" xfId="5353" xr:uid="{00000000-0005-0000-0000-0000E9130000}"/>
    <cellStyle name="Input [yellow] 3 15" xfId="5354" xr:uid="{00000000-0005-0000-0000-0000EA130000}"/>
    <cellStyle name="Input [yellow] 3 15 2" xfId="5355" xr:uid="{00000000-0005-0000-0000-0000EB130000}"/>
    <cellStyle name="Input [yellow] 3 15 3" xfId="5356" xr:uid="{00000000-0005-0000-0000-0000EC130000}"/>
    <cellStyle name="Input [yellow] 3 15 4" xfId="5357" xr:uid="{00000000-0005-0000-0000-0000ED130000}"/>
    <cellStyle name="Input [yellow] 3 16" xfId="5358" xr:uid="{00000000-0005-0000-0000-0000EE130000}"/>
    <cellStyle name="Input [yellow] 3 16 2" xfId="5359" xr:uid="{00000000-0005-0000-0000-0000EF130000}"/>
    <cellStyle name="Input [yellow] 3 16 3" xfId="5360" xr:uid="{00000000-0005-0000-0000-0000F0130000}"/>
    <cellStyle name="Input [yellow] 3 16 4" xfId="5361" xr:uid="{00000000-0005-0000-0000-0000F1130000}"/>
    <cellStyle name="Input [yellow] 3 17" xfId="5362" xr:uid="{00000000-0005-0000-0000-0000F2130000}"/>
    <cellStyle name="Input [yellow] 3 18" xfId="5363" xr:uid="{00000000-0005-0000-0000-0000F3130000}"/>
    <cellStyle name="Input [yellow] 3 19" xfId="5364" xr:uid="{00000000-0005-0000-0000-0000F4130000}"/>
    <cellStyle name="Input [yellow] 3 2" xfId="5365" xr:uid="{00000000-0005-0000-0000-0000F5130000}"/>
    <cellStyle name="Input [yellow] 3 2 10" xfId="5366" xr:uid="{00000000-0005-0000-0000-0000F6130000}"/>
    <cellStyle name="Input [yellow] 3 2 10 2" xfId="5367" xr:uid="{00000000-0005-0000-0000-0000F7130000}"/>
    <cellStyle name="Input [yellow] 3 2 10 3" xfId="5368" xr:uid="{00000000-0005-0000-0000-0000F8130000}"/>
    <cellStyle name="Input [yellow] 3 2 10 4" xfId="5369" xr:uid="{00000000-0005-0000-0000-0000F9130000}"/>
    <cellStyle name="Input [yellow] 3 2 11" xfId="5370" xr:uid="{00000000-0005-0000-0000-0000FA130000}"/>
    <cellStyle name="Input [yellow] 3 2 11 2" xfId="5371" xr:uid="{00000000-0005-0000-0000-0000FB130000}"/>
    <cellStyle name="Input [yellow] 3 2 11 3" xfId="5372" xr:uid="{00000000-0005-0000-0000-0000FC130000}"/>
    <cellStyle name="Input [yellow] 3 2 11 4" xfId="5373" xr:uid="{00000000-0005-0000-0000-0000FD130000}"/>
    <cellStyle name="Input [yellow] 3 2 12" xfId="5374" xr:uid="{00000000-0005-0000-0000-0000FE130000}"/>
    <cellStyle name="Input [yellow] 3 2 12 2" xfId="5375" xr:uid="{00000000-0005-0000-0000-0000FF130000}"/>
    <cellStyle name="Input [yellow] 3 2 12 3" xfId="5376" xr:uid="{00000000-0005-0000-0000-000000140000}"/>
    <cellStyle name="Input [yellow] 3 2 12 4" xfId="5377" xr:uid="{00000000-0005-0000-0000-000001140000}"/>
    <cellStyle name="Input [yellow] 3 2 13" xfId="5378" xr:uid="{00000000-0005-0000-0000-000002140000}"/>
    <cellStyle name="Input [yellow] 3 2 13 2" xfId="5379" xr:uid="{00000000-0005-0000-0000-000003140000}"/>
    <cellStyle name="Input [yellow] 3 2 13 3" xfId="5380" xr:uid="{00000000-0005-0000-0000-000004140000}"/>
    <cellStyle name="Input [yellow] 3 2 13 4" xfId="5381" xr:uid="{00000000-0005-0000-0000-000005140000}"/>
    <cellStyle name="Input [yellow] 3 2 14" xfId="5382" xr:uid="{00000000-0005-0000-0000-000006140000}"/>
    <cellStyle name="Input [yellow] 3 2 14 2" xfId="5383" xr:uid="{00000000-0005-0000-0000-000007140000}"/>
    <cellStyle name="Input [yellow] 3 2 14 3" xfId="5384" xr:uid="{00000000-0005-0000-0000-000008140000}"/>
    <cellStyle name="Input [yellow] 3 2 14 4" xfId="5385" xr:uid="{00000000-0005-0000-0000-000009140000}"/>
    <cellStyle name="Input [yellow] 3 2 15" xfId="5386" xr:uid="{00000000-0005-0000-0000-00000A140000}"/>
    <cellStyle name="Input [yellow] 3 2 15 2" xfId="5387" xr:uid="{00000000-0005-0000-0000-00000B140000}"/>
    <cellStyle name="Input [yellow] 3 2 15 3" xfId="5388" xr:uid="{00000000-0005-0000-0000-00000C140000}"/>
    <cellStyle name="Input [yellow] 3 2 15 4" xfId="5389" xr:uid="{00000000-0005-0000-0000-00000D140000}"/>
    <cellStyle name="Input [yellow] 3 2 16" xfId="5390" xr:uid="{00000000-0005-0000-0000-00000E140000}"/>
    <cellStyle name="Input [yellow] 3 2 16 2" xfId="5391" xr:uid="{00000000-0005-0000-0000-00000F140000}"/>
    <cellStyle name="Input [yellow] 3 2 16 3" xfId="5392" xr:uid="{00000000-0005-0000-0000-000010140000}"/>
    <cellStyle name="Input [yellow] 3 2 16 4" xfId="5393" xr:uid="{00000000-0005-0000-0000-000011140000}"/>
    <cellStyle name="Input [yellow] 3 2 17" xfId="5394" xr:uid="{00000000-0005-0000-0000-000012140000}"/>
    <cellStyle name="Input [yellow] 3 2 17 2" xfId="5395" xr:uid="{00000000-0005-0000-0000-000013140000}"/>
    <cellStyle name="Input [yellow] 3 2 17 3" xfId="5396" xr:uid="{00000000-0005-0000-0000-000014140000}"/>
    <cellStyle name="Input [yellow] 3 2 17 4" xfId="5397" xr:uid="{00000000-0005-0000-0000-000015140000}"/>
    <cellStyle name="Input [yellow] 3 2 18" xfId="5398" xr:uid="{00000000-0005-0000-0000-000016140000}"/>
    <cellStyle name="Input [yellow] 3 2 18 2" xfId="5399" xr:uid="{00000000-0005-0000-0000-000017140000}"/>
    <cellStyle name="Input [yellow] 3 2 18 3" xfId="5400" xr:uid="{00000000-0005-0000-0000-000018140000}"/>
    <cellStyle name="Input [yellow] 3 2 18 4" xfId="5401" xr:uid="{00000000-0005-0000-0000-000019140000}"/>
    <cellStyle name="Input [yellow] 3 2 19" xfId="5402" xr:uid="{00000000-0005-0000-0000-00001A140000}"/>
    <cellStyle name="Input [yellow] 3 2 19 2" xfId="5403" xr:uid="{00000000-0005-0000-0000-00001B140000}"/>
    <cellStyle name="Input [yellow] 3 2 19 3" xfId="5404" xr:uid="{00000000-0005-0000-0000-00001C140000}"/>
    <cellStyle name="Input [yellow] 3 2 19 4" xfId="5405" xr:uid="{00000000-0005-0000-0000-00001D140000}"/>
    <cellStyle name="Input [yellow] 3 2 2" xfId="5406" xr:uid="{00000000-0005-0000-0000-00001E140000}"/>
    <cellStyle name="Input [yellow] 3 2 2 10" xfId="5407" xr:uid="{00000000-0005-0000-0000-00001F140000}"/>
    <cellStyle name="Input [yellow] 3 2 2 10 2" xfId="5408" xr:uid="{00000000-0005-0000-0000-000020140000}"/>
    <cellStyle name="Input [yellow] 3 2 2 10 3" xfId="5409" xr:uid="{00000000-0005-0000-0000-000021140000}"/>
    <cellStyle name="Input [yellow] 3 2 2 10 4" xfId="5410" xr:uid="{00000000-0005-0000-0000-000022140000}"/>
    <cellStyle name="Input [yellow] 3 2 2 11" xfId="5411" xr:uid="{00000000-0005-0000-0000-000023140000}"/>
    <cellStyle name="Input [yellow] 3 2 2 11 2" xfId="5412" xr:uid="{00000000-0005-0000-0000-000024140000}"/>
    <cellStyle name="Input [yellow] 3 2 2 11 3" xfId="5413" xr:uid="{00000000-0005-0000-0000-000025140000}"/>
    <cellStyle name="Input [yellow] 3 2 2 11 4" xfId="5414" xr:uid="{00000000-0005-0000-0000-000026140000}"/>
    <cellStyle name="Input [yellow] 3 2 2 12" xfId="5415" xr:uid="{00000000-0005-0000-0000-000027140000}"/>
    <cellStyle name="Input [yellow] 3 2 2 12 2" xfId="5416" xr:uid="{00000000-0005-0000-0000-000028140000}"/>
    <cellStyle name="Input [yellow] 3 2 2 12 3" xfId="5417" xr:uid="{00000000-0005-0000-0000-000029140000}"/>
    <cellStyle name="Input [yellow] 3 2 2 12 4" xfId="5418" xr:uid="{00000000-0005-0000-0000-00002A140000}"/>
    <cellStyle name="Input [yellow] 3 2 2 13" xfId="5419" xr:uid="{00000000-0005-0000-0000-00002B140000}"/>
    <cellStyle name="Input [yellow] 3 2 2 13 2" xfId="5420" xr:uid="{00000000-0005-0000-0000-00002C140000}"/>
    <cellStyle name="Input [yellow] 3 2 2 13 3" xfId="5421" xr:uid="{00000000-0005-0000-0000-00002D140000}"/>
    <cellStyle name="Input [yellow] 3 2 2 13 4" xfId="5422" xr:uid="{00000000-0005-0000-0000-00002E140000}"/>
    <cellStyle name="Input [yellow] 3 2 2 14" xfId="5423" xr:uid="{00000000-0005-0000-0000-00002F140000}"/>
    <cellStyle name="Input [yellow] 3 2 2 14 2" xfId="5424" xr:uid="{00000000-0005-0000-0000-000030140000}"/>
    <cellStyle name="Input [yellow] 3 2 2 14 3" xfId="5425" xr:uid="{00000000-0005-0000-0000-000031140000}"/>
    <cellStyle name="Input [yellow] 3 2 2 14 4" xfId="5426" xr:uid="{00000000-0005-0000-0000-000032140000}"/>
    <cellStyle name="Input [yellow] 3 2 2 15" xfId="5427" xr:uid="{00000000-0005-0000-0000-000033140000}"/>
    <cellStyle name="Input [yellow] 3 2 2 15 2" xfId="5428" xr:uid="{00000000-0005-0000-0000-000034140000}"/>
    <cellStyle name="Input [yellow] 3 2 2 15 3" xfId="5429" xr:uid="{00000000-0005-0000-0000-000035140000}"/>
    <cellStyle name="Input [yellow] 3 2 2 15 4" xfId="5430" xr:uid="{00000000-0005-0000-0000-000036140000}"/>
    <cellStyle name="Input [yellow] 3 2 2 16" xfId="5431" xr:uid="{00000000-0005-0000-0000-000037140000}"/>
    <cellStyle name="Input [yellow] 3 2 2 16 2" xfId="5432" xr:uid="{00000000-0005-0000-0000-000038140000}"/>
    <cellStyle name="Input [yellow] 3 2 2 16 3" xfId="5433" xr:uid="{00000000-0005-0000-0000-000039140000}"/>
    <cellStyle name="Input [yellow] 3 2 2 16 4" xfId="5434" xr:uid="{00000000-0005-0000-0000-00003A140000}"/>
    <cellStyle name="Input [yellow] 3 2 2 17" xfId="5435" xr:uid="{00000000-0005-0000-0000-00003B140000}"/>
    <cellStyle name="Input [yellow] 3 2 2 17 2" xfId="5436" xr:uid="{00000000-0005-0000-0000-00003C140000}"/>
    <cellStyle name="Input [yellow] 3 2 2 17 3" xfId="5437" xr:uid="{00000000-0005-0000-0000-00003D140000}"/>
    <cellStyle name="Input [yellow] 3 2 2 17 4" xfId="5438" xr:uid="{00000000-0005-0000-0000-00003E140000}"/>
    <cellStyle name="Input [yellow] 3 2 2 18" xfId="5439" xr:uid="{00000000-0005-0000-0000-00003F140000}"/>
    <cellStyle name="Input [yellow] 3 2 2 18 2" xfId="5440" xr:uid="{00000000-0005-0000-0000-000040140000}"/>
    <cellStyle name="Input [yellow] 3 2 2 18 3" xfId="5441" xr:uid="{00000000-0005-0000-0000-000041140000}"/>
    <cellStyle name="Input [yellow] 3 2 2 18 4" xfId="5442" xr:uid="{00000000-0005-0000-0000-000042140000}"/>
    <cellStyle name="Input [yellow] 3 2 2 19" xfId="5443" xr:uid="{00000000-0005-0000-0000-000043140000}"/>
    <cellStyle name="Input [yellow] 3 2 2 2" xfId="5444" xr:uid="{00000000-0005-0000-0000-000044140000}"/>
    <cellStyle name="Input [yellow] 3 2 2 2 2" xfId="5445" xr:uid="{00000000-0005-0000-0000-000045140000}"/>
    <cellStyle name="Input [yellow] 3 2 2 2 3" xfId="5446" xr:uid="{00000000-0005-0000-0000-000046140000}"/>
    <cellStyle name="Input [yellow] 3 2 2 2 4" xfId="5447" xr:uid="{00000000-0005-0000-0000-000047140000}"/>
    <cellStyle name="Input [yellow] 3 2 2 20" xfId="5448" xr:uid="{00000000-0005-0000-0000-000048140000}"/>
    <cellStyle name="Input [yellow] 3 2 2 21" xfId="5449" xr:uid="{00000000-0005-0000-0000-000049140000}"/>
    <cellStyle name="Input [yellow] 3 2 2 3" xfId="5450" xr:uid="{00000000-0005-0000-0000-00004A140000}"/>
    <cellStyle name="Input [yellow] 3 2 2 3 2" xfId="5451" xr:uid="{00000000-0005-0000-0000-00004B140000}"/>
    <cellStyle name="Input [yellow] 3 2 2 3 3" xfId="5452" xr:uid="{00000000-0005-0000-0000-00004C140000}"/>
    <cellStyle name="Input [yellow] 3 2 2 3 4" xfId="5453" xr:uid="{00000000-0005-0000-0000-00004D140000}"/>
    <cellStyle name="Input [yellow] 3 2 2 4" xfId="5454" xr:uid="{00000000-0005-0000-0000-00004E140000}"/>
    <cellStyle name="Input [yellow] 3 2 2 4 2" xfId="5455" xr:uid="{00000000-0005-0000-0000-00004F140000}"/>
    <cellStyle name="Input [yellow] 3 2 2 4 3" xfId="5456" xr:uid="{00000000-0005-0000-0000-000050140000}"/>
    <cellStyle name="Input [yellow] 3 2 2 4 4" xfId="5457" xr:uid="{00000000-0005-0000-0000-000051140000}"/>
    <cellStyle name="Input [yellow] 3 2 2 5" xfId="5458" xr:uid="{00000000-0005-0000-0000-000052140000}"/>
    <cellStyle name="Input [yellow] 3 2 2 5 2" xfId="5459" xr:uid="{00000000-0005-0000-0000-000053140000}"/>
    <cellStyle name="Input [yellow] 3 2 2 5 3" xfId="5460" xr:uid="{00000000-0005-0000-0000-000054140000}"/>
    <cellStyle name="Input [yellow] 3 2 2 5 4" xfId="5461" xr:uid="{00000000-0005-0000-0000-000055140000}"/>
    <cellStyle name="Input [yellow] 3 2 2 6" xfId="5462" xr:uid="{00000000-0005-0000-0000-000056140000}"/>
    <cellStyle name="Input [yellow] 3 2 2 6 2" xfId="5463" xr:uid="{00000000-0005-0000-0000-000057140000}"/>
    <cellStyle name="Input [yellow] 3 2 2 6 3" xfId="5464" xr:uid="{00000000-0005-0000-0000-000058140000}"/>
    <cellStyle name="Input [yellow] 3 2 2 6 4" xfId="5465" xr:uid="{00000000-0005-0000-0000-000059140000}"/>
    <cellStyle name="Input [yellow] 3 2 2 7" xfId="5466" xr:uid="{00000000-0005-0000-0000-00005A140000}"/>
    <cellStyle name="Input [yellow] 3 2 2 7 2" xfId="5467" xr:uid="{00000000-0005-0000-0000-00005B140000}"/>
    <cellStyle name="Input [yellow] 3 2 2 7 3" xfId="5468" xr:uid="{00000000-0005-0000-0000-00005C140000}"/>
    <cellStyle name="Input [yellow] 3 2 2 7 4" xfId="5469" xr:uid="{00000000-0005-0000-0000-00005D140000}"/>
    <cellStyle name="Input [yellow] 3 2 2 8" xfId="5470" xr:uid="{00000000-0005-0000-0000-00005E140000}"/>
    <cellStyle name="Input [yellow] 3 2 2 8 2" xfId="5471" xr:uid="{00000000-0005-0000-0000-00005F140000}"/>
    <cellStyle name="Input [yellow] 3 2 2 8 3" xfId="5472" xr:uid="{00000000-0005-0000-0000-000060140000}"/>
    <cellStyle name="Input [yellow] 3 2 2 8 4" xfId="5473" xr:uid="{00000000-0005-0000-0000-000061140000}"/>
    <cellStyle name="Input [yellow] 3 2 2 9" xfId="5474" xr:uid="{00000000-0005-0000-0000-000062140000}"/>
    <cellStyle name="Input [yellow] 3 2 2 9 2" xfId="5475" xr:uid="{00000000-0005-0000-0000-000063140000}"/>
    <cellStyle name="Input [yellow] 3 2 2 9 3" xfId="5476" xr:uid="{00000000-0005-0000-0000-000064140000}"/>
    <cellStyle name="Input [yellow] 3 2 2 9 4" xfId="5477" xr:uid="{00000000-0005-0000-0000-000065140000}"/>
    <cellStyle name="Input [yellow] 3 2 20" xfId="5478" xr:uid="{00000000-0005-0000-0000-000066140000}"/>
    <cellStyle name="Input [yellow] 3 2 20 2" xfId="5479" xr:uid="{00000000-0005-0000-0000-000067140000}"/>
    <cellStyle name="Input [yellow] 3 2 20 3" xfId="5480" xr:uid="{00000000-0005-0000-0000-000068140000}"/>
    <cellStyle name="Input [yellow] 3 2 20 4" xfId="5481" xr:uid="{00000000-0005-0000-0000-000069140000}"/>
    <cellStyle name="Input [yellow] 3 2 21" xfId="5482" xr:uid="{00000000-0005-0000-0000-00006A140000}"/>
    <cellStyle name="Input [yellow] 3 2 21 2" xfId="5483" xr:uid="{00000000-0005-0000-0000-00006B140000}"/>
    <cellStyle name="Input [yellow] 3 2 21 3" xfId="5484" xr:uid="{00000000-0005-0000-0000-00006C140000}"/>
    <cellStyle name="Input [yellow] 3 2 21 4" xfId="5485" xr:uid="{00000000-0005-0000-0000-00006D140000}"/>
    <cellStyle name="Input [yellow] 3 2 22" xfId="5486" xr:uid="{00000000-0005-0000-0000-00006E140000}"/>
    <cellStyle name="Input [yellow] 3 2 22 2" xfId="5487" xr:uid="{00000000-0005-0000-0000-00006F140000}"/>
    <cellStyle name="Input [yellow] 3 2 22 3" xfId="5488" xr:uid="{00000000-0005-0000-0000-000070140000}"/>
    <cellStyle name="Input [yellow] 3 2 22 4" xfId="5489" xr:uid="{00000000-0005-0000-0000-000071140000}"/>
    <cellStyle name="Input [yellow] 3 2 23" xfId="5490" xr:uid="{00000000-0005-0000-0000-000072140000}"/>
    <cellStyle name="Input [yellow] 3 2 24" xfId="5491" xr:uid="{00000000-0005-0000-0000-000073140000}"/>
    <cellStyle name="Input [yellow] 3 2 25" xfId="5492" xr:uid="{00000000-0005-0000-0000-000074140000}"/>
    <cellStyle name="Input [yellow] 3 2 3" xfId="5493" xr:uid="{00000000-0005-0000-0000-000075140000}"/>
    <cellStyle name="Input [yellow] 3 2 3 10" xfId="5494" xr:uid="{00000000-0005-0000-0000-000076140000}"/>
    <cellStyle name="Input [yellow] 3 2 3 10 2" xfId="5495" xr:uid="{00000000-0005-0000-0000-000077140000}"/>
    <cellStyle name="Input [yellow] 3 2 3 10 3" xfId="5496" xr:uid="{00000000-0005-0000-0000-000078140000}"/>
    <cellStyle name="Input [yellow] 3 2 3 10 4" xfId="5497" xr:uid="{00000000-0005-0000-0000-000079140000}"/>
    <cellStyle name="Input [yellow] 3 2 3 11" xfId="5498" xr:uid="{00000000-0005-0000-0000-00007A140000}"/>
    <cellStyle name="Input [yellow] 3 2 3 11 2" xfId="5499" xr:uid="{00000000-0005-0000-0000-00007B140000}"/>
    <cellStyle name="Input [yellow] 3 2 3 11 3" xfId="5500" xr:uid="{00000000-0005-0000-0000-00007C140000}"/>
    <cellStyle name="Input [yellow] 3 2 3 11 4" xfId="5501" xr:uid="{00000000-0005-0000-0000-00007D140000}"/>
    <cellStyle name="Input [yellow] 3 2 3 12" xfId="5502" xr:uid="{00000000-0005-0000-0000-00007E140000}"/>
    <cellStyle name="Input [yellow] 3 2 3 12 2" xfId="5503" xr:uid="{00000000-0005-0000-0000-00007F140000}"/>
    <cellStyle name="Input [yellow] 3 2 3 12 3" xfId="5504" xr:uid="{00000000-0005-0000-0000-000080140000}"/>
    <cellStyle name="Input [yellow] 3 2 3 12 4" xfId="5505" xr:uid="{00000000-0005-0000-0000-000081140000}"/>
    <cellStyle name="Input [yellow] 3 2 3 13" xfId="5506" xr:uid="{00000000-0005-0000-0000-000082140000}"/>
    <cellStyle name="Input [yellow] 3 2 3 13 2" xfId="5507" xr:uid="{00000000-0005-0000-0000-000083140000}"/>
    <cellStyle name="Input [yellow] 3 2 3 13 3" xfId="5508" xr:uid="{00000000-0005-0000-0000-000084140000}"/>
    <cellStyle name="Input [yellow] 3 2 3 13 4" xfId="5509" xr:uid="{00000000-0005-0000-0000-000085140000}"/>
    <cellStyle name="Input [yellow] 3 2 3 14" xfId="5510" xr:uid="{00000000-0005-0000-0000-000086140000}"/>
    <cellStyle name="Input [yellow] 3 2 3 14 2" xfId="5511" xr:uid="{00000000-0005-0000-0000-000087140000}"/>
    <cellStyle name="Input [yellow] 3 2 3 14 3" xfId="5512" xr:uid="{00000000-0005-0000-0000-000088140000}"/>
    <cellStyle name="Input [yellow] 3 2 3 14 4" xfId="5513" xr:uid="{00000000-0005-0000-0000-000089140000}"/>
    <cellStyle name="Input [yellow] 3 2 3 15" xfId="5514" xr:uid="{00000000-0005-0000-0000-00008A140000}"/>
    <cellStyle name="Input [yellow] 3 2 3 15 2" xfId="5515" xr:uid="{00000000-0005-0000-0000-00008B140000}"/>
    <cellStyle name="Input [yellow] 3 2 3 15 3" xfId="5516" xr:uid="{00000000-0005-0000-0000-00008C140000}"/>
    <cellStyle name="Input [yellow] 3 2 3 15 4" xfId="5517" xr:uid="{00000000-0005-0000-0000-00008D140000}"/>
    <cellStyle name="Input [yellow] 3 2 3 16" xfId="5518" xr:uid="{00000000-0005-0000-0000-00008E140000}"/>
    <cellStyle name="Input [yellow] 3 2 3 16 2" xfId="5519" xr:uid="{00000000-0005-0000-0000-00008F140000}"/>
    <cellStyle name="Input [yellow] 3 2 3 16 3" xfId="5520" xr:uid="{00000000-0005-0000-0000-000090140000}"/>
    <cellStyle name="Input [yellow] 3 2 3 16 4" xfId="5521" xr:uid="{00000000-0005-0000-0000-000091140000}"/>
    <cellStyle name="Input [yellow] 3 2 3 17" xfId="5522" xr:uid="{00000000-0005-0000-0000-000092140000}"/>
    <cellStyle name="Input [yellow] 3 2 3 17 2" xfId="5523" xr:uid="{00000000-0005-0000-0000-000093140000}"/>
    <cellStyle name="Input [yellow] 3 2 3 17 3" xfId="5524" xr:uid="{00000000-0005-0000-0000-000094140000}"/>
    <cellStyle name="Input [yellow] 3 2 3 17 4" xfId="5525" xr:uid="{00000000-0005-0000-0000-000095140000}"/>
    <cellStyle name="Input [yellow] 3 2 3 18" xfId="5526" xr:uid="{00000000-0005-0000-0000-000096140000}"/>
    <cellStyle name="Input [yellow] 3 2 3 18 2" xfId="5527" xr:uid="{00000000-0005-0000-0000-000097140000}"/>
    <cellStyle name="Input [yellow] 3 2 3 18 3" xfId="5528" xr:uid="{00000000-0005-0000-0000-000098140000}"/>
    <cellStyle name="Input [yellow] 3 2 3 18 4" xfId="5529" xr:uid="{00000000-0005-0000-0000-000099140000}"/>
    <cellStyle name="Input [yellow] 3 2 3 19" xfId="5530" xr:uid="{00000000-0005-0000-0000-00009A140000}"/>
    <cellStyle name="Input [yellow] 3 2 3 2" xfId="5531" xr:uid="{00000000-0005-0000-0000-00009B140000}"/>
    <cellStyle name="Input [yellow] 3 2 3 2 2" xfId="5532" xr:uid="{00000000-0005-0000-0000-00009C140000}"/>
    <cellStyle name="Input [yellow] 3 2 3 2 3" xfId="5533" xr:uid="{00000000-0005-0000-0000-00009D140000}"/>
    <cellStyle name="Input [yellow] 3 2 3 2 4" xfId="5534" xr:uid="{00000000-0005-0000-0000-00009E140000}"/>
    <cellStyle name="Input [yellow] 3 2 3 20" xfId="5535" xr:uid="{00000000-0005-0000-0000-00009F140000}"/>
    <cellStyle name="Input [yellow] 3 2 3 21" xfId="5536" xr:uid="{00000000-0005-0000-0000-0000A0140000}"/>
    <cellStyle name="Input [yellow] 3 2 3 3" xfId="5537" xr:uid="{00000000-0005-0000-0000-0000A1140000}"/>
    <cellStyle name="Input [yellow] 3 2 3 3 2" xfId="5538" xr:uid="{00000000-0005-0000-0000-0000A2140000}"/>
    <cellStyle name="Input [yellow] 3 2 3 3 3" xfId="5539" xr:uid="{00000000-0005-0000-0000-0000A3140000}"/>
    <cellStyle name="Input [yellow] 3 2 3 3 4" xfId="5540" xr:uid="{00000000-0005-0000-0000-0000A4140000}"/>
    <cellStyle name="Input [yellow] 3 2 3 4" xfId="5541" xr:uid="{00000000-0005-0000-0000-0000A5140000}"/>
    <cellStyle name="Input [yellow] 3 2 3 4 2" xfId="5542" xr:uid="{00000000-0005-0000-0000-0000A6140000}"/>
    <cellStyle name="Input [yellow] 3 2 3 4 3" xfId="5543" xr:uid="{00000000-0005-0000-0000-0000A7140000}"/>
    <cellStyle name="Input [yellow] 3 2 3 4 4" xfId="5544" xr:uid="{00000000-0005-0000-0000-0000A8140000}"/>
    <cellStyle name="Input [yellow] 3 2 3 5" xfId="5545" xr:uid="{00000000-0005-0000-0000-0000A9140000}"/>
    <cellStyle name="Input [yellow] 3 2 3 5 2" xfId="5546" xr:uid="{00000000-0005-0000-0000-0000AA140000}"/>
    <cellStyle name="Input [yellow] 3 2 3 5 3" xfId="5547" xr:uid="{00000000-0005-0000-0000-0000AB140000}"/>
    <cellStyle name="Input [yellow] 3 2 3 5 4" xfId="5548" xr:uid="{00000000-0005-0000-0000-0000AC140000}"/>
    <cellStyle name="Input [yellow] 3 2 3 6" xfId="5549" xr:uid="{00000000-0005-0000-0000-0000AD140000}"/>
    <cellStyle name="Input [yellow] 3 2 3 6 2" xfId="5550" xr:uid="{00000000-0005-0000-0000-0000AE140000}"/>
    <cellStyle name="Input [yellow] 3 2 3 6 3" xfId="5551" xr:uid="{00000000-0005-0000-0000-0000AF140000}"/>
    <cellStyle name="Input [yellow] 3 2 3 6 4" xfId="5552" xr:uid="{00000000-0005-0000-0000-0000B0140000}"/>
    <cellStyle name="Input [yellow] 3 2 3 7" xfId="5553" xr:uid="{00000000-0005-0000-0000-0000B1140000}"/>
    <cellStyle name="Input [yellow] 3 2 3 7 2" xfId="5554" xr:uid="{00000000-0005-0000-0000-0000B2140000}"/>
    <cellStyle name="Input [yellow] 3 2 3 7 3" xfId="5555" xr:uid="{00000000-0005-0000-0000-0000B3140000}"/>
    <cellStyle name="Input [yellow] 3 2 3 7 4" xfId="5556" xr:uid="{00000000-0005-0000-0000-0000B4140000}"/>
    <cellStyle name="Input [yellow] 3 2 3 8" xfId="5557" xr:uid="{00000000-0005-0000-0000-0000B5140000}"/>
    <cellStyle name="Input [yellow] 3 2 3 8 2" xfId="5558" xr:uid="{00000000-0005-0000-0000-0000B6140000}"/>
    <cellStyle name="Input [yellow] 3 2 3 8 3" xfId="5559" xr:uid="{00000000-0005-0000-0000-0000B7140000}"/>
    <cellStyle name="Input [yellow] 3 2 3 8 4" xfId="5560" xr:uid="{00000000-0005-0000-0000-0000B8140000}"/>
    <cellStyle name="Input [yellow] 3 2 3 9" xfId="5561" xr:uid="{00000000-0005-0000-0000-0000B9140000}"/>
    <cellStyle name="Input [yellow] 3 2 3 9 2" xfId="5562" xr:uid="{00000000-0005-0000-0000-0000BA140000}"/>
    <cellStyle name="Input [yellow] 3 2 3 9 3" xfId="5563" xr:uid="{00000000-0005-0000-0000-0000BB140000}"/>
    <cellStyle name="Input [yellow] 3 2 3 9 4" xfId="5564" xr:uid="{00000000-0005-0000-0000-0000BC140000}"/>
    <cellStyle name="Input [yellow] 3 2 4" xfId="5565" xr:uid="{00000000-0005-0000-0000-0000BD140000}"/>
    <cellStyle name="Input [yellow] 3 2 4 10" xfId="5566" xr:uid="{00000000-0005-0000-0000-0000BE140000}"/>
    <cellStyle name="Input [yellow] 3 2 4 10 2" xfId="5567" xr:uid="{00000000-0005-0000-0000-0000BF140000}"/>
    <cellStyle name="Input [yellow] 3 2 4 10 3" xfId="5568" xr:uid="{00000000-0005-0000-0000-0000C0140000}"/>
    <cellStyle name="Input [yellow] 3 2 4 10 4" xfId="5569" xr:uid="{00000000-0005-0000-0000-0000C1140000}"/>
    <cellStyle name="Input [yellow] 3 2 4 11" xfId="5570" xr:uid="{00000000-0005-0000-0000-0000C2140000}"/>
    <cellStyle name="Input [yellow] 3 2 4 11 2" xfId="5571" xr:uid="{00000000-0005-0000-0000-0000C3140000}"/>
    <cellStyle name="Input [yellow] 3 2 4 11 3" xfId="5572" xr:uid="{00000000-0005-0000-0000-0000C4140000}"/>
    <cellStyle name="Input [yellow] 3 2 4 11 4" xfId="5573" xr:uid="{00000000-0005-0000-0000-0000C5140000}"/>
    <cellStyle name="Input [yellow] 3 2 4 12" xfId="5574" xr:uid="{00000000-0005-0000-0000-0000C6140000}"/>
    <cellStyle name="Input [yellow] 3 2 4 12 2" xfId="5575" xr:uid="{00000000-0005-0000-0000-0000C7140000}"/>
    <cellStyle name="Input [yellow] 3 2 4 12 3" xfId="5576" xr:uid="{00000000-0005-0000-0000-0000C8140000}"/>
    <cellStyle name="Input [yellow] 3 2 4 12 4" xfId="5577" xr:uid="{00000000-0005-0000-0000-0000C9140000}"/>
    <cellStyle name="Input [yellow] 3 2 4 13" xfId="5578" xr:uid="{00000000-0005-0000-0000-0000CA140000}"/>
    <cellStyle name="Input [yellow] 3 2 4 13 2" xfId="5579" xr:uid="{00000000-0005-0000-0000-0000CB140000}"/>
    <cellStyle name="Input [yellow] 3 2 4 13 3" xfId="5580" xr:uid="{00000000-0005-0000-0000-0000CC140000}"/>
    <cellStyle name="Input [yellow] 3 2 4 13 4" xfId="5581" xr:uid="{00000000-0005-0000-0000-0000CD140000}"/>
    <cellStyle name="Input [yellow] 3 2 4 14" xfId="5582" xr:uid="{00000000-0005-0000-0000-0000CE140000}"/>
    <cellStyle name="Input [yellow] 3 2 4 14 2" xfId="5583" xr:uid="{00000000-0005-0000-0000-0000CF140000}"/>
    <cellStyle name="Input [yellow] 3 2 4 14 3" xfId="5584" xr:uid="{00000000-0005-0000-0000-0000D0140000}"/>
    <cellStyle name="Input [yellow] 3 2 4 14 4" xfId="5585" xr:uid="{00000000-0005-0000-0000-0000D1140000}"/>
    <cellStyle name="Input [yellow] 3 2 4 15" xfId="5586" xr:uid="{00000000-0005-0000-0000-0000D2140000}"/>
    <cellStyle name="Input [yellow] 3 2 4 15 2" xfId="5587" xr:uid="{00000000-0005-0000-0000-0000D3140000}"/>
    <cellStyle name="Input [yellow] 3 2 4 15 3" xfId="5588" xr:uid="{00000000-0005-0000-0000-0000D4140000}"/>
    <cellStyle name="Input [yellow] 3 2 4 15 4" xfId="5589" xr:uid="{00000000-0005-0000-0000-0000D5140000}"/>
    <cellStyle name="Input [yellow] 3 2 4 16" xfId="5590" xr:uid="{00000000-0005-0000-0000-0000D6140000}"/>
    <cellStyle name="Input [yellow] 3 2 4 16 2" xfId="5591" xr:uid="{00000000-0005-0000-0000-0000D7140000}"/>
    <cellStyle name="Input [yellow] 3 2 4 16 3" xfId="5592" xr:uid="{00000000-0005-0000-0000-0000D8140000}"/>
    <cellStyle name="Input [yellow] 3 2 4 16 4" xfId="5593" xr:uid="{00000000-0005-0000-0000-0000D9140000}"/>
    <cellStyle name="Input [yellow] 3 2 4 17" xfId="5594" xr:uid="{00000000-0005-0000-0000-0000DA140000}"/>
    <cellStyle name="Input [yellow] 3 2 4 17 2" xfId="5595" xr:uid="{00000000-0005-0000-0000-0000DB140000}"/>
    <cellStyle name="Input [yellow] 3 2 4 17 3" xfId="5596" xr:uid="{00000000-0005-0000-0000-0000DC140000}"/>
    <cellStyle name="Input [yellow] 3 2 4 17 4" xfId="5597" xr:uid="{00000000-0005-0000-0000-0000DD140000}"/>
    <cellStyle name="Input [yellow] 3 2 4 18" xfId="5598" xr:uid="{00000000-0005-0000-0000-0000DE140000}"/>
    <cellStyle name="Input [yellow] 3 2 4 18 2" xfId="5599" xr:uid="{00000000-0005-0000-0000-0000DF140000}"/>
    <cellStyle name="Input [yellow] 3 2 4 18 3" xfId="5600" xr:uid="{00000000-0005-0000-0000-0000E0140000}"/>
    <cellStyle name="Input [yellow] 3 2 4 18 4" xfId="5601" xr:uid="{00000000-0005-0000-0000-0000E1140000}"/>
    <cellStyle name="Input [yellow] 3 2 4 19" xfId="5602" xr:uid="{00000000-0005-0000-0000-0000E2140000}"/>
    <cellStyle name="Input [yellow] 3 2 4 2" xfId="5603" xr:uid="{00000000-0005-0000-0000-0000E3140000}"/>
    <cellStyle name="Input [yellow] 3 2 4 2 2" xfId="5604" xr:uid="{00000000-0005-0000-0000-0000E4140000}"/>
    <cellStyle name="Input [yellow] 3 2 4 2 3" xfId="5605" xr:uid="{00000000-0005-0000-0000-0000E5140000}"/>
    <cellStyle name="Input [yellow] 3 2 4 2 4" xfId="5606" xr:uid="{00000000-0005-0000-0000-0000E6140000}"/>
    <cellStyle name="Input [yellow] 3 2 4 20" xfId="5607" xr:uid="{00000000-0005-0000-0000-0000E7140000}"/>
    <cellStyle name="Input [yellow] 3 2 4 21" xfId="5608" xr:uid="{00000000-0005-0000-0000-0000E8140000}"/>
    <cellStyle name="Input [yellow] 3 2 4 3" xfId="5609" xr:uid="{00000000-0005-0000-0000-0000E9140000}"/>
    <cellStyle name="Input [yellow] 3 2 4 3 2" xfId="5610" xr:uid="{00000000-0005-0000-0000-0000EA140000}"/>
    <cellStyle name="Input [yellow] 3 2 4 3 3" xfId="5611" xr:uid="{00000000-0005-0000-0000-0000EB140000}"/>
    <cellStyle name="Input [yellow] 3 2 4 3 4" xfId="5612" xr:uid="{00000000-0005-0000-0000-0000EC140000}"/>
    <cellStyle name="Input [yellow] 3 2 4 4" xfId="5613" xr:uid="{00000000-0005-0000-0000-0000ED140000}"/>
    <cellStyle name="Input [yellow] 3 2 4 4 2" xfId="5614" xr:uid="{00000000-0005-0000-0000-0000EE140000}"/>
    <cellStyle name="Input [yellow] 3 2 4 4 3" xfId="5615" xr:uid="{00000000-0005-0000-0000-0000EF140000}"/>
    <cellStyle name="Input [yellow] 3 2 4 4 4" xfId="5616" xr:uid="{00000000-0005-0000-0000-0000F0140000}"/>
    <cellStyle name="Input [yellow] 3 2 4 5" xfId="5617" xr:uid="{00000000-0005-0000-0000-0000F1140000}"/>
    <cellStyle name="Input [yellow] 3 2 4 5 2" xfId="5618" xr:uid="{00000000-0005-0000-0000-0000F2140000}"/>
    <cellStyle name="Input [yellow] 3 2 4 5 3" xfId="5619" xr:uid="{00000000-0005-0000-0000-0000F3140000}"/>
    <cellStyle name="Input [yellow] 3 2 4 5 4" xfId="5620" xr:uid="{00000000-0005-0000-0000-0000F4140000}"/>
    <cellStyle name="Input [yellow] 3 2 4 6" xfId="5621" xr:uid="{00000000-0005-0000-0000-0000F5140000}"/>
    <cellStyle name="Input [yellow] 3 2 4 6 2" xfId="5622" xr:uid="{00000000-0005-0000-0000-0000F6140000}"/>
    <cellStyle name="Input [yellow] 3 2 4 6 3" xfId="5623" xr:uid="{00000000-0005-0000-0000-0000F7140000}"/>
    <cellStyle name="Input [yellow] 3 2 4 6 4" xfId="5624" xr:uid="{00000000-0005-0000-0000-0000F8140000}"/>
    <cellStyle name="Input [yellow] 3 2 4 7" xfId="5625" xr:uid="{00000000-0005-0000-0000-0000F9140000}"/>
    <cellStyle name="Input [yellow] 3 2 4 7 2" xfId="5626" xr:uid="{00000000-0005-0000-0000-0000FA140000}"/>
    <cellStyle name="Input [yellow] 3 2 4 7 3" xfId="5627" xr:uid="{00000000-0005-0000-0000-0000FB140000}"/>
    <cellStyle name="Input [yellow] 3 2 4 7 4" xfId="5628" xr:uid="{00000000-0005-0000-0000-0000FC140000}"/>
    <cellStyle name="Input [yellow] 3 2 4 8" xfId="5629" xr:uid="{00000000-0005-0000-0000-0000FD140000}"/>
    <cellStyle name="Input [yellow] 3 2 4 8 2" xfId="5630" xr:uid="{00000000-0005-0000-0000-0000FE140000}"/>
    <cellStyle name="Input [yellow] 3 2 4 8 3" xfId="5631" xr:uid="{00000000-0005-0000-0000-0000FF140000}"/>
    <cellStyle name="Input [yellow] 3 2 4 8 4" xfId="5632" xr:uid="{00000000-0005-0000-0000-000000150000}"/>
    <cellStyle name="Input [yellow] 3 2 4 9" xfId="5633" xr:uid="{00000000-0005-0000-0000-000001150000}"/>
    <cellStyle name="Input [yellow] 3 2 4 9 2" xfId="5634" xr:uid="{00000000-0005-0000-0000-000002150000}"/>
    <cellStyle name="Input [yellow] 3 2 4 9 3" xfId="5635" xr:uid="{00000000-0005-0000-0000-000003150000}"/>
    <cellStyle name="Input [yellow] 3 2 4 9 4" xfId="5636" xr:uid="{00000000-0005-0000-0000-000004150000}"/>
    <cellStyle name="Input [yellow] 3 2 5" xfId="5637" xr:uid="{00000000-0005-0000-0000-000005150000}"/>
    <cellStyle name="Input [yellow] 3 2 5 10" xfId="5638" xr:uid="{00000000-0005-0000-0000-000006150000}"/>
    <cellStyle name="Input [yellow] 3 2 5 10 2" xfId="5639" xr:uid="{00000000-0005-0000-0000-000007150000}"/>
    <cellStyle name="Input [yellow] 3 2 5 10 3" xfId="5640" xr:uid="{00000000-0005-0000-0000-000008150000}"/>
    <cellStyle name="Input [yellow] 3 2 5 10 4" xfId="5641" xr:uid="{00000000-0005-0000-0000-000009150000}"/>
    <cellStyle name="Input [yellow] 3 2 5 11" xfId="5642" xr:uid="{00000000-0005-0000-0000-00000A150000}"/>
    <cellStyle name="Input [yellow] 3 2 5 11 2" xfId="5643" xr:uid="{00000000-0005-0000-0000-00000B150000}"/>
    <cellStyle name="Input [yellow] 3 2 5 11 3" xfId="5644" xr:uid="{00000000-0005-0000-0000-00000C150000}"/>
    <cellStyle name="Input [yellow] 3 2 5 11 4" xfId="5645" xr:uid="{00000000-0005-0000-0000-00000D150000}"/>
    <cellStyle name="Input [yellow] 3 2 5 12" xfId="5646" xr:uid="{00000000-0005-0000-0000-00000E150000}"/>
    <cellStyle name="Input [yellow] 3 2 5 12 2" xfId="5647" xr:uid="{00000000-0005-0000-0000-00000F150000}"/>
    <cellStyle name="Input [yellow] 3 2 5 12 3" xfId="5648" xr:uid="{00000000-0005-0000-0000-000010150000}"/>
    <cellStyle name="Input [yellow] 3 2 5 12 4" xfId="5649" xr:uid="{00000000-0005-0000-0000-000011150000}"/>
    <cellStyle name="Input [yellow] 3 2 5 13" xfId="5650" xr:uid="{00000000-0005-0000-0000-000012150000}"/>
    <cellStyle name="Input [yellow] 3 2 5 13 2" xfId="5651" xr:uid="{00000000-0005-0000-0000-000013150000}"/>
    <cellStyle name="Input [yellow] 3 2 5 13 3" xfId="5652" xr:uid="{00000000-0005-0000-0000-000014150000}"/>
    <cellStyle name="Input [yellow] 3 2 5 13 4" xfId="5653" xr:uid="{00000000-0005-0000-0000-000015150000}"/>
    <cellStyle name="Input [yellow] 3 2 5 14" xfId="5654" xr:uid="{00000000-0005-0000-0000-000016150000}"/>
    <cellStyle name="Input [yellow] 3 2 5 14 2" xfId="5655" xr:uid="{00000000-0005-0000-0000-000017150000}"/>
    <cellStyle name="Input [yellow] 3 2 5 14 3" xfId="5656" xr:uid="{00000000-0005-0000-0000-000018150000}"/>
    <cellStyle name="Input [yellow] 3 2 5 14 4" xfId="5657" xr:uid="{00000000-0005-0000-0000-000019150000}"/>
    <cellStyle name="Input [yellow] 3 2 5 15" xfId="5658" xr:uid="{00000000-0005-0000-0000-00001A150000}"/>
    <cellStyle name="Input [yellow] 3 2 5 15 2" xfId="5659" xr:uid="{00000000-0005-0000-0000-00001B150000}"/>
    <cellStyle name="Input [yellow] 3 2 5 15 3" xfId="5660" xr:uid="{00000000-0005-0000-0000-00001C150000}"/>
    <cellStyle name="Input [yellow] 3 2 5 15 4" xfId="5661" xr:uid="{00000000-0005-0000-0000-00001D150000}"/>
    <cellStyle name="Input [yellow] 3 2 5 16" xfId="5662" xr:uid="{00000000-0005-0000-0000-00001E150000}"/>
    <cellStyle name="Input [yellow] 3 2 5 16 2" xfId="5663" xr:uid="{00000000-0005-0000-0000-00001F150000}"/>
    <cellStyle name="Input [yellow] 3 2 5 16 3" xfId="5664" xr:uid="{00000000-0005-0000-0000-000020150000}"/>
    <cellStyle name="Input [yellow] 3 2 5 16 4" xfId="5665" xr:uid="{00000000-0005-0000-0000-000021150000}"/>
    <cellStyle name="Input [yellow] 3 2 5 17" xfId="5666" xr:uid="{00000000-0005-0000-0000-000022150000}"/>
    <cellStyle name="Input [yellow] 3 2 5 17 2" xfId="5667" xr:uid="{00000000-0005-0000-0000-000023150000}"/>
    <cellStyle name="Input [yellow] 3 2 5 17 3" xfId="5668" xr:uid="{00000000-0005-0000-0000-000024150000}"/>
    <cellStyle name="Input [yellow] 3 2 5 17 4" xfId="5669" xr:uid="{00000000-0005-0000-0000-000025150000}"/>
    <cellStyle name="Input [yellow] 3 2 5 18" xfId="5670" xr:uid="{00000000-0005-0000-0000-000026150000}"/>
    <cellStyle name="Input [yellow] 3 2 5 18 2" xfId="5671" xr:uid="{00000000-0005-0000-0000-000027150000}"/>
    <cellStyle name="Input [yellow] 3 2 5 18 3" xfId="5672" xr:uid="{00000000-0005-0000-0000-000028150000}"/>
    <cellStyle name="Input [yellow] 3 2 5 18 4" xfId="5673" xr:uid="{00000000-0005-0000-0000-000029150000}"/>
    <cellStyle name="Input [yellow] 3 2 5 19" xfId="5674" xr:uid="{00000000-0005-0000-0000-00002A150000}"/>
    <cellStyle name="Input [yellow] 3 2 5 2" xfId="5675" xr:uid="{00000000-0005-0000-0000-00002B150000}"/>
    <cellStyle name="Input [yellow] 3 2 5 2 2" xfId="5676" xr:uid="{00000000-0005-0000-0000-00002C150000}"/>
    <cellStyle name="Input [yellow] 3 2 5 2 3" xfId="5677" xr:uid="{00000000-0005-0000-0000-00002D150000}"/>
    <cellStyle name="Input [yellow] 3 2 5 2 4" xfId="5678" xr:uid="{00000000-0005-0000-0000-00002E150000}"/>
    <cellStyle name="Input [yellow] 3 2 5 20" xfId="5679" xr:uid="{00000000-0005-0000-0000-00002F150000}"/>
    <cellStyle name="Input [yellow] 3 2 5 21" xfId="5680" xr:uid="{00000000-0005-0000-0000-000030150000}"/>
    <cellStyle name="Input [yellow] 3 2 5 3" xfId="5681" xr:uid="{00000000-0005-0000-0000-000031150000}"/>
    <cellStyle name="Input [yellow] 3 2 5 3 2" xfId="5682" xr:uid="{00000000-0005-0000-0000-000032150000}"/>
    <cellStyle name="Input [yellow] 3 2 5 3 3" xfId="5683" xr:uid="{00000000-0005-0000-0000-000033150000}"/>
    <cellStyle name="Input [yellow] 3 2 5 3 4" xfId="5684" xr:uid="{00000000-0005-0000-0000-000034150000}"/>
    <cellStyle name="Input [yellow] 3 2 5 4" xfId="5685" xr:uid="{00000000-0005-0000-0000-000035150000}"/>
    <cellStyle name="Input [yellow] 3 2 5 4 2" xfId="5686" xr:uid="{00000000-0005-0000-0000-000036150000}"/>
    <cellStyle name="Input [yellow] 3 2 5 4 3" xfId="5687" xr:uid="{00000000-0005-0000-0000-000037150000}"/>
    <cellStyle name="Input [yellow] 3 2 5 4 4" xfId="5688" xr:uid="{00000000-0005-0000-0000-000038150000}"/>
    <cellStyle name="Input [yellow] 3 2 5 5" xfId="5689" xr:uid="{00000000-0005-0000-0000-000039150000}"/>
    <cellStyle name="Input [yellow] 3 2 5 5 2" xfId="5690" xr:uid="{00000000-0005-0000-0000-00003A150000}"/>
    <cellStyle name="Input [yellow] 3 2 5 5 3" xfId="5691" xr:uid="{00000000-0005-0000-0000-00003B150000}"/>
    <cellStyle name="Input [yellow] 3 2 5 5 4" xfId="5692" xr:uid="{00000000-0005-0000-0000-00003C150000}"/>
    <cellStyle name="Input [yellow] 3 2 5 6" xfId="5693" xr:uid="{00000000-0005-0000-0000-00003D150000}"/>
    <cellStyle name="Input [yellow] 3 2 5 6 2" xfId="5694" xr:uid="{00000000-0005-0000-0000-00003E150000}"/>
    <cellStyle name="Input [yellow] 3 2 5 6 3" xfId="5695" xr:uid="{00000000-0005-0000-0000-00003F150000}"/>
    <cellStyle name="Input [yellow] 3 2 5 6 4" xfId="5696" xr:uid="{00000000-0005-0000-0000-000040150000}"/>
    <cellStyle name="Input [yellow] 3 2 5 7" xfId="5697" xr:uid="{00000000-0005-0000-0000-000041150000}"/>
    <cellStyle name="Input [yellow] 3 2 5 7 2" xfId="5698" xr:uid="{00000000-0005-0000-0000-000042150000}"/>
    <cellStyle name="Input [yellow] 3 2 5 7 3" xfId="5699" xr:uid="{00000000-0005-0000-0000-000043150000}"/>
    <cellStyle name="Input [yellow] 3 2 5 7 4" xfId="5700" xr:uid="{00000000-0005-0000-0000-000044150000}"/>
    <cellStyle name="Input [yellow] 3 2 5 8" xfId="5701" xr:uid="{00000000-0005-0000-0000-000045150000}"/>
    <cellStyle name="Input [yellow] 3 2 5 8 2" xfId="5702" xr:uid="{00000000-0005-0000-0000-000046150000}"/>
    <cellStyle name="Input [yellow] 3 2 5 8 3" xfId="5703" xr:uid="{00000000-0005-0000-0000-000047150000}"/>
    <cellStyle name="Input [yellow] 3 2 5 8 4" xfId="5704" xr:uid="{00000000-0005-0000-0000-000048150000}"/>
    <cellStyle name="Input [yellow] 3 2 5 9" xfId="5705" xr:uid="{00000000-0005-0000-0000-000049150000}"/>
    <cellStyle name="Input [yellow] 3 2 5 9 2" xfId="5706" xr:uid="{00000000-0005-0000-0000-00004A150000}"/>
    <cellStyle name="Input [yellow] 3 2 5 9 3" xfId="5707" xr:uid="{00000000-0005-0000-0000-00004B150000}"/>
    <cellStyle name="Input [yellow] 3 2 5 9 4" xfId="5708" xr:uid="{00000000-0005-0000-0000-00004C150000}"/>
    <cellStyle name="Input [yellow] 3 2 6" xfId="5709" xr:uid="{00000000-0005-0000-0000-00004D150000}"/>
    <cellStyle name="Input [yellow] 3 2 6 2" xfId="5710" xr:uid="{00000000-0005-0000-0000-00004E150000}"/>
    <cellStyle name="Input [yellow] 3 2 6 3" xfId="5711" xr:uid="{00000000-0005-0000-0000-00004F150000}"/>
    <cellStyle name="Input [yellow] 3 2 6 4" xfId="5712" xr:uid="{00000000-0005-0000-0000-000050150000}"/>
    <cellStyle name="Input [yellow] 3 2 7" xfId="5713" xr:uid="{00000000-0005-0000-0000-000051150000}"/>
    <cellStyle name="Input [yellow] 3 2 7 2" xfId="5714" xr:uid="{00000000-0005-0000-0000-000052150000}"/>
    <cellStyle name="Input [yellow] 3 2 7 3" xfId="5715" xr:uid="{00000000-0005-0000-0000-000053150000}"/>
    <cellStyle name="Input [yellow] 3 2 7 4" xfId="5716" xr:uid="{00000000-0005-0000-0000-000054150000}"/>
    <cellStyle name="Input [yellow] 3 2 8" xfId="5717" xr:uid="{00000000-0005-0000-0000-000055150000}"/>
    <cellStyle name="Input [yellow] 3 2 8 2" xfId="5718" xr:uid="{00000000-0005-0000-0000-000056150000}"/>
    <cellStyle name="Input [yellow] 3 2 8 3" xfId="5719" xr:uid="{00000000-0005-0000-0000-000057150000}"/>
    <cellStyle name="Input [yellow] 3 2 8 4" xfId="5720" xr:uid="{00000000-0005-0000-0000-000058150000}"/>
    <cellStyle name="Input [yellow] 3 2 9" xfId="5721" xr:uid="{00000000-0005-0000-0000-000059150000}"/>
    <cellStyle name="Input [yellow] 3 2 9 2" xfId="5722" xr:uid="{00000000-0005-0000-0000-00005A150000}"/>
    <cellStyle name="Input [yellow] 3 2 9 3" xfId="5723" xr:uid="{00000000-0005-0000-0000-00005B150000}"/>
    <cellStyle name="Input [yellow] 3 2 9 4" xfId="5724" xr:uid="{00000000-0005-0000-0000-00005C150000}"/>
    <cellStyle name="Input [yellow] 3 3" xfId="5725" xr:uid="{00000000-0005-0000-0000-00005D150000}"/>
    <cellStyle name="Input [yellow] 3 3 10" xfId="5726" xr:uid="{00000000-0005-0000-0000-00005E150000}"/>
    <cellStyle name="Input [yellow] 3 3 10 2" xfId="5727" xr:uid="{00000000-0005-0000-0000-00005F150000}"/>
    <cellStyle name="Input [yellow] 3 3 10 3" xfId="5728" xr:uid="{00000000-0005-0000-0000-000060150000}"/>
    <cellStyle name="Input [yellow] 3 3 10 4" xfId="5729" xr:uid="{00000000-0005-0000-0000-000061150000}"/>
    <cellStyle name="Input [yellow] 3 3 11" xfId="5730" xr:uid="{00000000-0005-0000-0000-000062150000}"/>
    <cellStyle name="Input [yellow] 3 3 11 2" xfId="5731" xr:uid="{00000000-0005-0000-0000-000063150000}"/>
    <cellStyle name="Input [yellow] 3 3 11 3" xfId="5732" xr:uid="{00000000-0005-0000-0000-000064150000}"/>
    <cellStyle name="Input [yellow] 3 3 11 4" xfId="5733" xr:uid="{00000000-0005-0000-0000-000065150000}"/>
    <cellStyle name="Input [yellow] 3 3 12" xfId="5734" xr:uid="{00000000-0005-0000-0000-000066150000}"/>
    <cellStyle name="Input [yellow] 3 3 12 2" xfId="5735" xr:uid="{00000000-0005-0000-0000-000067150000}"/>
    <cellStyle name="Input [yellow] 3 3 12 3" xfId="5736" xr:uid="{00000000-0005-0000-0000-000068150000}"/>
    <cellStyle name="Input [yellow] 3 3 12 4" xfId="5737" xr:uid="{00000000-0005-0000-0000-000069150000}"/>
    <cellStyle name="Input [yellow] 3 3 13" xfId="5738" xr:uid="{00000000-0005-0000-0000-00006A150000}"/>
    <cellStyle name="Input [yellow] 3 3 13 2" xfId="5739" xr:uid="{00000000-0005-0000-0000-00006B150000}"/>
    <cellStyle name="Input [yellow] 3 3 13 3" xfId="5740" xr:uid="{00000000-0005-0000-0000-00006C150000}"/>
    <cellStyle name="Input [yellow] 3 3 13 4" xfId="5741" xr:uid="{00000000-0005-0000-0000-00006D150000}"/>
    <cellStyle name="Input [yellow] 3 3 14" xfId="5742" xr:uid="{00000000-0005-0000-0000-00006E150000}"/>
    <cellStyle name="Input [yellow] 3 3 14 2" xfId="5743" xr:uid="{00000000-0005-0000-0000-00006F150000}"/>
    <cellStyle name="Input [yellow] 3 3 14 3" xfId="5744" xr:uid="{00000000-0005-0000-0000-000070150000}"/>
    <cellStyle name="Input [yellow] 3 3 14 4" xfId="5745" xr:uid="{00000000-0005-0000-0000-000071150000}"/>
    <cellStyle name="Input [yellow] 3 3 15" xfId="5746" xr:uid="{00000000-0005-0000-0000-000072150000}"/>
    <cellStyle name="Input [yellow] 3 3 15 2" xfId="5747" xr:uid="{00000000-0005-0000-0000-000073150000}"/>
    <cellStyle name="Input [yellow] 3 3 15 3" xfId="5748" xr:uid="{00000000-0005-0000-0000-000074150000}"/>
    <cellStyle name="Input [yellow] 3 3 15 4" xfId="5749" xr:uid="{00000000-0005-0000-0000-000075150000}"/>
    <cellStyle name="Input [yellow] 3 3 16" xfId="5750" xr:uid="{00000000-0005-0000-0000-000076150000}"/>
    <cellStyle name="Input [yellow] 3 3 17" xfId="5751" xr:uid="{00000000-0005-0000-0000-000077150000}"/>
    <cellStyle name="Input [yellow] 3 3 18" xfId="5752" xr:uid="{00000000-0005-0000-0000-000078150000}"/>
    <cellStyle name="Input [yellow] 3 3 2" xfId="5753" xr:uid="{00000000-0005-0000-0000-000079150000}"/>
    <cellStyle name="Input [yellow] 3 3 2 10" xfId="5754" xr:uid="{00000000-0005-0000-0000-00007A150000}"/>
    <cellStyle name="Input [yellow] 3 3 2 10 2" xfId="5755" xr:uid="{00000000-0005-0000-0000-00007B150000}"/>
    <cellStyle name="Input [yellow] 3 3 2 10 3" xfId="5756" xr:uid="{00000000-0005-0000-0000-00007C150000}"/>
    <cellStyle name="Input [yellow] 3 3 2 10 4" xfId="5757" xr:uid="{00000000-0005-0000-0000-00007D150000}"/>
    <cellStyle name="Input [yellow] 3 3 2 11" xfId="5758" xr:uid="{00000000-0005-0000-0000-00007E150000}"/>
    <cellStyle name="Input [yellow] 3 3 2 11 2" xfId="5759" xr:uid="{00000000-0005-0000-0000-00007F150000}"/>
    <cellStyle name="Input [yellow] 3 3 2 11 3" xfId="5760" xr:uid="{00000000-0005-0000-0000-000080150000}"/>
    <cellStyle name="Input [yellow] 3 3 2 11 4" xfId="5761" xr:uid="{00000000-0005-0000-0000-000081150000}"/>
    <cellStyle name="Input [yellow] 3 3 2 12" xfId="5762" xr:uid="{00000000-0005-0000-0000-000082150000}"/>
    <cellStyle name="Input [yellow] 3 3 2 12 2" xfId="5763" xr:uid="{00000000-0005-0000-0000-000083150000}"/>
    <cellStyle name="Input [yellow] 3 3 2 12 3" xfId="5764" xr:uid="{00000000-0005-0000-0000-000084150000}"/>
    <cellStyle name="Input [yellow] 3 3 2 12 4" xfId="5765" xr:uid="{00000000-0005-0000-0000-000085150000}"/>
    <cellStyle name="Input [yellow] 3 3 2 13" xfId="5766" xr:uid="{00000000-0005-0000-0000-000086150000}"/>
    <cellStyle name="Input [yellow] 3 3 2 13 2" xfId="5767" xr:uid="{00000000-0005-0000-0000-000087150000}"/>
    <cellStyle name="Input [yellow] 3 3 2 13 3" xfId="5768" xr:uid="{00000000-0005-0000-0000-000088150000}"/>
    <cellStyle name="Input [yellow] 3 3 2 13 4" xfId="5769" xr:uid="{00000000-0005-0000-0000-000089150000}"/>
    <cellStyle name="Input [yellow] 3 3 2 14" xfId="5770" xr:uid="{00000000-0005-0000-0000-00008A150000}"/>
    <cellStyle name="Input [yellow] 3 3 2 14 2" xfId="5771" xr:uid="{00000000-0005-0000-0000-00008B150000}"/>
    <cellStyle name="Input [yellow] 3 3 2 14 3" xfId="5772" xr:uid="{00000000-0005-0000-0000-00008C150000}"/>
    <cellStyle name="Input [yellow] 3 3 2 14 4" xfId="5773" xr:uid="{00000000-0005-0000-0000-00008D150000}"/>
    <cellStyle name="Input [yellow] 3 3 2 15" xfId="5774" xr:uid="{00000000-0005-0000-0000-00008E150000}"/>
    <cellStyle name="Input [yellow] 3 3 2 15 2" xfId="5775" xr:uid="{00000000-0005-0000-0000-00008F150000}"/>
    <cellStyle name="Input [yellow] 3 3 2 15 3" xfId="5776" xr:uid="{00000000-0005-0000-0000-000090150000}"/>
    <cellStyle name="Input [yellow] 3 3 2 15 4" xfId="5777" xr:uid="{00000000-0005-0000-0000-000091150000}"/>
    <cellStyle name="Input [yellow] 3 3 2 16" xfId="5778" xr:uid="{00000000-0005-0000-0000-000092150000}"/>
    <cellStyle name="Input [yellow] 3 3 2 16 2" xfId="5779" xr:uid="{00000000-0005-0000-0000-000093150000}"/>
    <cellStyle name="Input [yellow] 3 3 2 16 3" xfId="5780" xr:uid="{00000000-0005-0000-0000-000094150000}"/>
    <cellStyle name="Input [yellow] 3 3 2 16 4" xfId="5781" xr:uid="{00000000-0005-0000-0000-000095150000}"/>
    <cellStyle name="Input [yellow] 3 3 2 17" xfId="5782" xr:uid="{00000000-0005-0000-0000-000096150000}"/>
    <cellStyle name="Input [yellow] 3 3 2 17 2" xfId="5783" xr:uid="{00000000-0005-0000-0000-000097150000}"/>
    <cellStyle name="Input [yellow] 3 3 2 17 3" xfId="5784" xr:uid="{00000000-0005-0000-0000-000098150000}"/>
    <cellStyle name="Input [yellow] 3 3 2 17 4" xfId="5785" xr:uid="{00000000-0005-0000-0000-000099150000}"/>
    <cellStyle name="Input [yellow] 3 3 2 18" xfId="5786" xr:uid="{00000000-0005-0000-0000-00009A150000}"/>
    <cellStyle name="Input [yellow] 3 3 2 18 2" xfId="5787" xr:uid="{00000000-0005-0000-0000-00009B150000}"/>
    <cellStyle name="Input [yellow] 3 3 2 18 3" xfId="5788" xr:uid="{00000000-0005-0000-0000-00009C150000}"/>
    <cellStyle name="Input [yellow] 3 3 2 18 4" xfId="5789" xr:uid="{00000000-0005-0000-0000-00009D150000}"/>
    <cellStyle name="Input [yellow] 3 3 2 19" xfId="5790" xr:uid="{00000000-0005-0000-0000-00009E150000}"/>
    <cellStyle name="Input [yellow] 3 3 2 2" xfId="5791" xr:uid="{00000000-0005-0000-0000-00009F150000}"/>
    <cellStyle name="Input [yellow] 3 3 2 2 2" xfId="5792" xr:uid="{00000000-0005-0000-0000-0000A0150000}"/>
    <cellStyle name="Input [yellow] 3 3 2 2 3" xfId="5793" xr:uid="{00000000-0005-0000-0000-0000A1150000}"/>
    <cellStyle name="Input [yellow] 3 3 2 2 4" xfId="5794" xr:uid="{00000000-0005-0000-0000-0000A2150000}"/>
    <cellStyle name="Input [yellow] 3 3 2 20" xfId="5795" xr:uid="{00000000-0005-0000-0000-0000A3150000}"/>
    <cellStyle name="Input [yellow] 3 3 2 21" xfId="5796" xr:uid="{00000000-0005-0000-0000-0000A4150000}"/>
    <cellStyle name="Input [yellow] 3 3 2 3" xfId="5797" xr:uid="{00000000-0005-0000-0000-0000A5150000}"/>
    <cellStyle name="Input [yellow] 3 3 2 3 2" xfId="5798" xr:uid="{00000000-0005-0000-0000-0000A6150000}"/>
    <cellStyle name="Input [yellow] 3 3 2 3 3" xfId="5799" xr:uid="{00000000-0005-0000-0000-0000A7150000}"/>
    <cellStyle name="Input [yellow] 3 3 2 3 4" xfId="5800" xr:uid="{00000000-0005-0000-0000-0000A8150000}"/>
    <cellStyle name="Input [yellow] 3 3 2 4" xfId="5801" xr:uid="{00000000-0005-0000-0000-0000A9150000}"/>
    <cellStyle name="Input [yellow] 3 3 2 4 2" xfId="5802" xr:uid="{00000000-0005-0000-0000-0000AA150000}"/>
    <cellStyle name="Input [yellow] 3 3 2 4 3" xfId="5803" xr:uid="{00000000-0005-0000-0000-0000AB150000}"/>
    <cellStyle name="Input [yellow] 3 3 2 4 4" xfId="5804" xr:uid="{00000000-0005-0000-0000-0000AC150000}"/>
    <cellStyle name="Input [yellow] 3 3 2 5" xfId="5805" xr:uid="{00000000-0005-0000-0000-0000AD150000}"/>
    <cellStyle name="Input [yellow] 3 3 2 5 2" xfId="5806" xr:uid="{00000000-0005-0000-0000-0000AE150000}"/>
    <cellStyle name="Input [yellow] 3 3 2 5 3" xfId="5807" xr:uid="{00000000-0005-0000-0000-0000AF150000}"/>
    <cellStyle name="Input [yellow] 3 3 2 5 4" xfId="5808" xr:uid="{00000000-0005-0000-0000-0000B0150000}"/>
    <cellStyle name="Input [yellow] 3 3 2 6" xfId="5809" xr:uid="{00000000-0005-0000-0000-0000B1150000}"/>
    <cellStyle name="Input [yellow] 3 3 2 6 2" xfId="5810" xr:uid="{00000000-0005-0000-0000-0000B2150000}"/>
    <cellStyle name="Input [yellow] 3 3 2 6 3" xfId="5811" xr:uid="{00000000-0005-0000-0000-0000B3150000}"/>
    <cellStyle name="Input [yellow] 3 3 2 6 4" xfId="5812" xr:uid="{00000000-0005-0000-0000-0000B4150000}"/>
    <cellStyle name="Input [yellow] 3 3 2 7" xfId="5813" xr:uid="{00000000-0005-0000-0000-0000B5150000}"/>
    <cellStyle name="Input [yellow] 3 3 2 7 2" xfId="5814" xr:uid="{00000000-0005-0000-0000-0000B6150000}"/>
    <cellStyle name="Input [yellow] 3 3 2 7 3" xfId="5815" xr:uid="{00000000-0005-0000-0000-0000B7150000}"/>
    <cellStyle name="Input [yellow] 3 3 2 7 4" xfId="5816" xr:uid="{00000000-0005-0000-0000-0000B8150000}"/>
    <cellStyle name="Input [yellow] 3 3 2 8" xfId="5817" xr:uid="{00000000-0005-0000-0000-0000B9150000}"/>
    <cellStyle name="Input [yellow] 3 3 2 8 2" xfId="5818" xr:uid="{00000000-0005-0000-0000-0000BA150000}"/>
    <cellStyle name="Input [yellow] 3 3 2 8 3" xfId="5819" xr:uid="{00000000-0005-0000-0000-0000BB150000}"/>
    <cellStyle name="Input [yellow] 3 3 2 8 4" xfId="5820" xr:uid="{00000000-0005-0000-0000-0000BC150000}"/>
    <cellStyle name="Input [yellow] 3 3 2 9" xfId="5821" xr:uid="{00000000-0005-0000-0000-0000BD150000}"/>
    <cellStyle name="Input [yellow] 3 3 2 9 2" xfId="5822" xr:uid="{00000000-0005-0000-0000-0000BE150000}"/>
    <cellStyle name="Input [yellow] 3 3 2 9 3" xfId="5823" xr:uid="{00000000-0005-0000-0000-0000BF150000}"/>
    <cellStyle name="Input [yellow] 3 3 2 9 4" xfId="5824" xr:uid="{00000000-0005-0000-0000-0000C0150000}"/>
    <cellStyle name="Input [yellow] 3 3 3" xfId="5825" xr:uid="{00000000-0005-0000-0000-0000C1150000}"/>
    <cellStyle name="Input [yellow] 3 3 3 10" xfId="5826" xr:uid="{00000000-0005-0000-0000-0000C2150000}"/>
    <cellStyle name="Input [yellow] 3 3 3 10 2" xfId="5827" xr:uid="{00000000-0005-0000-0000-0000C3150000}"/>
    <cellStyle name="Input [yellow] 3 3 3 10 3" xfId="5828" xr:uid="{00000000-0005-0000-0000-0000C4150000}"/>
    <cellStyle name="Input [yellow] 3 3 3 10 4" xfId="5829" xr:uid="{00000000-0005-0000-0000-0000C5150000}"/>
    <cellStyle name="Input [yellow] 3 3 3 11" xfId="5830" xr:uid="{00000000-0005-0000-0000-0000C6150000}"/>
    <cellStyle name="Input [yellow] 3 3 3 11 2" xfId="5831" xr:uid="{00000000-0005-0000-0000-0000C7150000}"/>
    <cellStyle name="Input [yellow] 3 3 3 11 3" xfId="5832" xr:uid="{00000000-0005-0000-0000-0000C8150000}"/>
    <cellStyle name="Input [yellow] 3 3 3 11 4" xfId="5833" xr:uid="{00000000-0005-0000-0000-0000C9150000}"/>
    <cellStyle name="Input [yellow] 3 3 3 12" xfId="5834" xr:uid="{00000000-0005-0000-0000-0000CA150000}"/>
    <cellStyle name="Input [yellow] 3 3 3 12 2" xfId="5835" xr:uid="{00000000-0005-0000-0000-0000CB150000}"/>
    <cellStyle name="Input [yellow] 3 3 3 12 3" xfId="5836" xr:uid="{00000000-0005-0000-0000-0000CC150000}"/>
    <cellStyle name="Input [yellow] 3 3 3 12 4" xfId="5837" xr:uid="{00000000-0005-0000-0000-0000CD150000}"/>
    <cellStyle name="Input [yellow] 3 3 3 13" xfId="5838" xr:uid="{00000000-0005-0000-0000-0000CE150000}"/>
    <cellStyle name="Input [yellow] 3 3 3 13 2" xfId="5839" xr:uid="{00000000-0005-0000-0000-0000CF150000}"/>
    <cellStyle name="Input [yellow] 3 3 3 13 3" xfId="5840" xr:uid="{00000000-0005-0000-0000-0000D0150000}"/>
    <cellStyle name="Input [yellow] 3 3 3 13 4" xfId="5841" xr:uid="{00000000-0005-0000-0000-0000D1150000}"/>
    <cellStyle name="Input [yellow] 3 3 3 14" xfId="5842" xr:uid="{00000000-0005-0000-0000-0000D2150000}"/>
    <cellStyle name="Input [yellow] 3 3 3 14 2" xfId="5843" xr:uid="{00000000-0005-0000-0000-0000D3150000}"/>
    <cellStyle name="Input [yellow] 3 3 3 14 3" xfId="5844" xr:uid="{00000000-0005-0000-0000-0000D4150000}"/>
    <cellStyle name="Input [yellow] 3 3 3 14 4" xfId="5845" xr:uid="{00000000-0005-0000-0000-0000D5150000}"/>
    <cellStyle name="Input [yellow] 3 3 3 15" xfId="5846" xr:uid="{00000000-0005-0000-0000-0000D6150000}"/>
    <cellStyle name="Input [yellow] 3 3 3 15 2" xfId="5847" xr:uid="{00000000-0005-0000-0000-0000D7150000}"/>
    <cellStyle name="Input [yellow] 3 3 3 15 3" xfId="5848" xr:uid="{00000000-0005-0000-0000-0000D8150000}"/>
    <cellStyle name="Input [yellow] 3 3 3 15 4" xfId="5849" xr:uid="{00000000-0005-0000-0000-0000D9150000}"/>
    <cellStyle name="Input [yellow] 3 3 3 16" xfId="5850" xr:uid="{00000000-0005-0000-0000-0000DA150000}"/>
    <cellStyle name="Input [yellow] 3 3 3 16 2" xfId="5851" xr:uid="{00000000-0005-0000-0000-0000DB150000}"/>
    <cellStyle name="Input [yellow] 3 3 3 16 3" xfId="5852" xr:uid="{00000000-0005-0000-0000-0000DC150000}"/>
    <cellStyle name="Input [yellow] 3 3 3 16 4" xfId="5853" xr:uid="{00000000-0005-0000-0000-0000DD150000}"/>
    <cellStyle name="Input [yellow] 3 3 3 17" xfId="5854" xr:uid="{00000000-0005-0000-0000-0000DE150000}"/>
    <cellStyle name="Input [yellow] 3 3 3 17 2" xfId="5855" xr:uid="{00000000-0005-0000-0000-0000DF150000}"/>
    <cellStyle name="Input [yellow] 3 3 3 17 3" xfId="5856" xr:uid="{00000000-0005-0000-0000-0000E0150000}"/>
    <cellStyle name="Input [yellow] 3 3 3 17 4" xfId="5857" xr:uid="{00000000-0005-0000-0000-0000E1150000}"/>
    <cellStyle name="Input [yellow] 3 3 3 18" xfId="5858" xr:uid="{00000000-0005-0000-0000-0000E2150000}"/>
    <cellStyle name="Input [yellow] 3 3 3 18 2" xfId="5859" xr:uid="{00000000-0005-0000-0000-0000E3150000}"/>
    <cellStyle name="Input [yellow] 3 3 3 18 3" xfId="5860" xr:uid="{00000000-0005-0000-0000-0000E4150000}"/>
    <cellStyle name="Input [yellow] 3 3 3 18 4" xfId="5861" xr:uid="{00000000-0005-0000-0000-0000E5150000}"/>
    <cellStyle name="Input [yellow] 3 3 3 19" xfId="5862" xr:uid="{00000000-0005-0000-0000-0000E6150000}"/>
    <cellStyle name="Input [yellow] 3 3 3 2" xfId="5863" xr:uid="{00000000-0005-0000-0000-0000E7150000}"/>
    <cellStyle name="Input [yellow] 3 3 3 2 2" xfId="5864" xr:uid="{00000000-0005-0000-0000-0000E8150000}"/>
    <cellStyle name="Input [yellow] 3 3 3 2 3" xfId="5865" xr:uid="{00000000-0005-0000-0000-0000E9150000}"/>
    <cellStyle name="Input [yellow] 3 3 3 2 4" xfId="5866" xr:uid="{00000000-0005-0000-0000-0000EA150000}"/>
    <cellStyle name="Input [yellow] 3 3 3 20" xfId="5867" xr:uid="{00000000-0005-0000-0000-0000EB150000}"/>
    <cellStyle name="Input [yellow] 3 3 3 21" xfId="5868" xr:uid="{00000000-0005-0000-0000-0000EC150000}"/>
    <cellStyle name="Input [yellow] 3 3 3 3" xfId="5869" xr:uid="{00000000-0005-0000-0000-0000ED150000}"/>
    <cellStyle name="Input [yellow] 3 3 3 3 2" xfId="5870" xr:uid="{00000000-0005-0000-0000-0000EE150000}"/>
    <cellStyle name="Input [yellow] 3 3 3 3 3" xfId="5871" xr:uid="{00000000-0005-0000-0000-0000EF150000}"/>
    <cellStyle name="Input [yellow] 3 3 3 3 4" xfId="5872" xr:uid="{00000000-0005-0000-0000-0000F0150000}"/>
    <cellStyle name="Input [yellow] 3 3 3 4" xfId="5873" xr:uid="{00000000-0005-0000-0000-0000F1150000}"/>
    <cellStyle name="Input [yellow] 3 3 3 4 2" xfId="5874" xr:uid="{00000000-0005-0000-0000-0000F2150000}"/>
    <cellStyle name="Input [yellow] 3 3 3 4 3" xfId="5875" xr:uid="{00000000-0005-0000-0000-0000F3150000}"/>
    <cellStyle name="Input [yellow] 3 3 3 4 4" xfId="5876" xr:uid="{00000000-0005-0000-0000-0000F4150000}"/>
    <cellStyle name="Input [yellow] 3 3 3 5" xfId="5877" xr:uid="{00000000-0005-0000-0000-0000F5150000}"/>
    <cellStyle name="Input [yellow] 3 3 3 5 2" xfId="5878" xr:uid="{00000000-0005-0000-0000-0000F6150000}"/>
    <cellStyle name="Input [yellow] 3 3 3 5 3" xfId="5879" xr:uid="{00000000-0005-0000-0000-0000F7150000}"/>
    <cellStyle name="Input [yellow] 3 3 3 5 4" xfId="5880" xr:uid="{00000000-0005-0000-0000-0000F8150000}"/>
    <cellStyle name="Input [yellow] 3 3 3 6" xfId="5881" xr:uid="{00000000-0005-0000-0000-0000F9150000}"/>
    <cellStyle name="Input [yellow] 3 3 3 6 2" xfId="5882" xr:uid="{00000000-0005-0000-0000-0000FA150000}"/>
    <cellStyle name="Input [yellow] 3 3 3 6 3" xfId="5883" xr:uid="{00000000-0005-0000-0000-0000FB150000}"/>
    <cellStyle name="Input [yellow] 3 3 3 6 4" xfId="5884" xr:uid="{00000000-0005-0000-0000-0000FC150000}"/>
    <cellStyle name="Input [yellow] 3 3 3 7" xfId="5885" xr:uid="{00000000-0005-0000-0000-0000FD150000}"/>
    <cellStyle name="Input [yellow] 3 3 3 7 2" xfId="5886" xr:uid="{00000000-0005-0000-0000-0000FE150000}"/>
    <cellStyle name="Input [yellow] 3 3 3 7 3" xfId="5887" xr:uid="{00000000-0005-0000-0000-0000FF150000}"/>
    <cellStyle name="Input [yellow] 3 3 3 7 4" xfId="5888" xr:uid="{00000000-0005-0000-0000-000000160000}"/>
    <cellStyle name="Input [yellow] 3 3 3 8" xfId="5889" xr:uid="{00000000-0005-0000-0000-000001160000}"/>
    <cellStyle name="Input [yellow] 3 3 3 8 2" xfId="5890" xr:uid="{00000000-0005-0000-0000-000002160000}"/>
    <cellStyle name="Input [yellow] 3 3 3 8 3" xfId="5891" xr:uid="{00000000-0005-0000-0000-000003160000}"/>
    <cellStyle name="Input [yellow] 3 3 3 8 4" xfId="5892" xr:uid="{00000000-0005-0000-0000-000004160000}"/>
    <cellStyle name="Input [yellow] 3 3 3 9" xfId="5893" xr:uid="{00000000-0005-0000-0000-000005160000}"/>
    <cellStyle name="Input [yellow] 3 3 3 9 2" xfId="5894" xr:uid="{00000000-0005-0000-0000-000006160000}"/>
    <cellStyle name="Input [yellow] 3 3 3 9 3" xfId="5895" xr:uid="{00000000-0005-0000-0000-000007160000}"/>
    <cellStyle name="Input [yellow] 3 3 3 9 4" xfId="5896" xr:uid="{00000000-0005-0000-0000-000008160000}"/>
    <cellStyle name="Input [yellow] 3 3 4" xfId="5897" xr:uid="{00000000-0005-0000-0000-000009160000}"/>
    <cellStyle name="Input [yellow] 3 3 4 10" xfId="5898" xr:uid="{00000000-0005-0000-0000-00000A160000}"/>
    <cellStyle name="Input [yellow] 3 3 4 10 2" xfId="5899" xr:uid="{00000000-0005-0000-0000-00000B160000}"/>
    <cellStyle name="Input [yellow] 3 3 4 10 3" xfId="5900" xr:uid="{00000000-0005-0000-0000-00000C160000}"/>
    <cellStyle name="Input [yellow] 3 3 4 10 4" xfId="5901" xr:uid="{00000000-0005-0000-0000-00000D160000}"/>
    <cellStyle name="Input [yellow] 3 3 4 11" xfId="5902" xr:uid="{00000000-0005-0000-0000-00000E160000}"/>
    <cellStyle name="Input [yellow] 3 3 4 11 2" xfId="5903" xr:uid="{00000000-0005-0000-0000-00000F160000}"/>
    <cellStyle name="Input [yellow] 3 3 4 11 3" xfId="5904" xr:uid="{00000000-0005-0000-0000-000010160000}"/>
    <cellStyle name="Input [yellow] 3 3 4 11 4" xfId="5905" xr:uid="{00000000-0005-0000-0000-000011160000}"/>
    <cellStyle name="Input [yellow] 3 3 4 12" xfId="5906" xr:uid="{00000000-0005-0000-0000-000012160000}"/>
    <cellStyle name="Input [yellow] 3 3 4 12 2" xfId="5907" xr:uid="{00000000-0005-0000-0000-000013160000}"/>
    <cellStyle name="Input [yellow] 3 3 4 12 3" xfId="5908" xr:uid="{00000000-0005-0000-0000-000014160000}"/>
    <cellStyle name="Input [yellow] 3 3 4 12 4" xfId="5909" xr:uid="{00000000-0005-0000-0000-000015160000}"/>
    <cellStyle name="Input [yellow] 3 3 4 13" xfId="5910" xr:uid="{00000000-0005-0000-0000-000016160000}"/>
    <cellStyle name="Input [yellow] 3 3 4 13 2" xfId="5911" xr:uid="{00000000-0005-0000-0000-000017160000}"/>
    <cellStyle name="Input [yellow] 3 3 4 13 3" xfId="5912" xr:uid="{00000000-0005-0000-0000-000018160000}"/>
    <cellStyle name="Input [yellow] 3 3 4 13 4" xfId="5913" xr:uid="{00000000-0005-0000-0000-000019160000}"/>
    <cellStyle name="Input [yellow] 3 3 4 14" xfId="5914" xr:uid="{00000000-0005-0000-0000-00001A160000}"/>
    <cellStyle name="Input [yellow] 3 3 4 14 2" xfId="5915" xr:uid="{00000000-0005-0000-0000-00001B160000}"/>
    <cellStyle name="Input [yellow] 3 3 4 14 3" xfId="5916" xr:uid="{00000000-0005-0000-0000-00001C160000}"/>
    <cellStyle name="Input [yellow] 3 3 4 14 4" xfId="5917" xr:uid="{00000000-0005-0000-0000-00001D160000}"/>
    <cellStyle name="Input [yellow] 3 3 4 15" xfId="5918" xr:uid="{00000000-0005-0000-0000-00001E160000}"/>
    <cellStyle name="Input [yellow] 3 3 4 15 2" xfId="5919" xr:uid="{00000000-0005-0000-0000-00001F160000}"/>
    <cellStyle name="Input [yellow] 3 3 4 15 3" xfId="5920" xr:uid="{00000000-0005-0000-0000-000020160000}"/>
    <cellStyle name="Input [yellow] 3 3 4 15 4" xfId="5921" xr:uid="{00000000-0005-0000-0000-000021160000}"/>
    <cellStyle name="Input [yellow] 3 3 4 16" xfId="5922" xr:uid="{00000000-0005-0000-0000-000022160000}"/>
    <cellStyle name="Input [yellow] 3 3 4 16 2" xfId="5923" xr:uid="{00000000-0005-0000-0000-000023160000}"/>
    <cellStyle name="Input [yellow] 3 3 4 16 3" xfId="5924" xr:uid="{00000000-0005-0000-0000-000024160000}"/>
    <cellStyle name="Input [yellow] 3 3 4 16 4" xfId="5925" xr:uid="{00000000-0005-0000-0000-000025160000}"/>
    <cellStyle name="Input [yellow] 3 3 4 17" xfId="5926" xr:uid="{00000000-0005-0000-0000-000026160000}"/>
    <cellStyle name="Input [yellow] 3 3 4 17 2" xfId="5927" xr:uid="{00000000-0005-0000-0000-000027160000}"/>
    <cellStyle name="Input [yellow] 3 3 4 17 3" xfId="5928" xr:uid="{00000000-0005-0000-0000-000028160000}"/>
    <cellStyle name="Input [yellow] 3 3 4 17 4" xfId="5929" xr:uid="{00000000-0005-0000-0000-000029160000}"/>
    <cellStyle name="Input [yellow] 3 3 4 18" xfId="5930" xr:uid="{00000000-0005-0000-0000-00002A160000}"/>
    <cellStyle name="Input [yellow] 3 3 4 18 2" xfId="5931" xr:uid="{00000000-0005-0000-0000-00002B160000}"/>
    <cellStyle name="Input [yellow] 3 3 4 18 3" xfId="5932" xr:uid="{00000000-0005-0000-0000-00002C160000}"/>
    <cellStyle name="Input [yellow] 3 3 4 18 4" xfId="5933" xr:uid="{00000000-0005-0000-0000-00002D160000}"/>
    <cellStyle name="Input [yellow] 3 3 4 19" xfId="5934" xr:uid="{00000000-0005-0000-0000-00002E160000}"/>
    <cellStyle name="Input [yellow] 3 3 4 2" xfId="5935" xr:uid="{00000000-0005-0000-0000-00002F160000}"/>
    <cellStyle name="Input [yellow] 3 3 4 2 2" xfId="5936" xr:uid="{00000000-0005-0000-0000-000030160000}"/>
    <cellStyle name="Input [yellow] 3 3 4 2 3" xfId="5937" xr:uid="{00000000-0005-0000-0000-000031160000}"/>
    <cellStyle name="Input [yellow] 3 3 4 2 4" xfId="5938" xr:uid="{00000000-0005-0000-0000-000032160000}"/>
    <cellStyle name="Input [yellow] 3 3 4 20" xfId="5939" xr:uid="{00000000-0005-0000-0000-000033160000}"/>
    <cellStyle name="Input [yellow] 3 3 4 21" xfId="5940" xr:uid="{00000000-0005-0000-0000-000034160000}"/>
    <cellStyle name="Input [yellow] 3 3 4 3" xfId="5941" xr:uid="{00000000-0005-0000-0000-000035160000}"/>
    <cellStyle name="Input [yellow] 3 3 4 3 2" xfId="5942" xr:uid="{00000000-0005-0000-0000-000036160000}"/>
    <cellStyle name="Input [yellow] 3 3 4 3 3" xfId="5943" xr:uid="{00000000-0005-0000-0000-000037160000}"/>
    <cellStyle name="Input [yellow] 3 3 4 3 4" xfId="5944" xr:uid="{00000000-0005-0000-0000-000038160000}"/>
    <cellStyle name="Input [yellow] 3 3 4 4" xfId="5945" xr:uid="{00000000-0005-0000-0000-000039160000}"/>
    <cellStyle name="Input [yellow] 3 3 4 4 2" xfId="5946" xr:uid="{00000000-0005-0000-0000-00003A160000}"/>
    <cellStyle name="Input [yellow] 3 3 4 4 3" xfId="5947" xr:uid="{00000000-0005-0000-0000-00003B160000}"/>
    <cellStyle name="Input [yellow] 3 3 4 4 4" xfId="5948" xr:uid="{00000000-0005-0000-0000-00003C160000}"/>
    <cellStyle name="Input [yellow] 3 3 4 5" xfId="5949" xr:uid="{00000000-0005-0000-0000-00003D160000}"/>
    <cellStyle name="Input [yellow] 3 3 4 5 2" xfId="5950" xr:uid="{00000000-0005-0000-0000-00003E160000}"/>
    <cellStyle name="Input [yellow] 3 3 4 5 3" xfId="5951" xr:uid="{00000000-0005-0000-0000-00003F160000}"/>
    <cellStyle name="Input [yellow] 3 3 4 5 4" xfId="5952" xr:uid="{00000000-0005-0000-0000-000040160000}"/>
    <cellStyle name="Input [yellow] 3 3 4 6" xfId="5953" xr:uid="{00000000-0005-0000-0000-000041160000}"/>
    <cellStyle name="Input [yellow] 3 3 4 6 2" xfId="5954" xr:uid="{00000000-0005-0000-0000-000042160000}"/>
    <cellStyle name="Input [yellow] 3 3 4 6 3" xfId="5955" xr:uid="{00000000-0005-0000-0000-000043160000}"/>
    <cellStyle name="Input [yellow] 3 3 4 6 4" xfId="5956" xr:uid="{00000000-0005-0000-0000-000044160000}"/>
    <cellStyle name="Input [yellow] 3 3 4 7" xfId="5957" xr:uid="{00000000-0005-0000-0000-000045160000}"/>
    <cellStyle name="Input [yellow] 3 3 4 7 2" xfId="5958" xr:uid="{00000000-0005-0000-0000-000046160000}"/>
    <cellStyle name="Input [yellow] 3 3 4 7 3" xfId="5959" xr:uid="{00000000-0005-0000-0000-000047160000}"/>
    <cellStyle name="Input [yellow] 3 3 4 7 4" xfId="5960" xr:uid="{00000000-0005-0000-0000-000048160000}"/>
    <cellStyle name="Input [yellow] 3 3 4 8" xfId="5961" xr:uid="{00000000-0005-0000-0000-000049160000}"/>
    <cellStyle name="Input [yellow] 3 3 4 8 2" xfId="5962" xr:uid="{00000000-0005-0000-0000-00004A160000}"/>
    <cellStyle name="Input [yellow] 3 3 4 8 3" xfId="5963" xr:uid="{00000000-0005-0000-0000-00004B160000}"/>
    <cellStyle name="Input [yellow] 3 3 4 8 4" xfId="5964" xr:uid="{00000000-0005-0000-0000-00004C160000}"/>
    <cellStyle name="Input [yellow] 3 3 4 9" xfId="5965" xr:uid="{00000000-0005-0000-0000-00004D160000}"/>
    <cellStyle name="Input [yellow] 3 3 4 9 2" xfId="5966" xr:uid="{00000000-0005-0000-0000-00004E160000}"/>
    <cellStyle name="Input [yellow] 3 3 4 9 3" xfId="5967" xr:uid="{00000000-0005-0000-0000-00004F160000}"/>
    <cellStyle name="Input [yellow] 3 3 4 9 4" xfId="5968" xr:uid="{00000000-0005-0000-0000-000050160000}"/>
    <cellStyle name="Input [yellow] 3 3 5" xfId="5969" xr:uid="{00000000-0005-0000-0000-000051160000}"/>
    <cellStyle name="Input [yellow] 3 3 5 10" xfId="5970" xr:uid="{00000000-0005-0000-0000-000052160000}"/>
    <cellStyle name="Input [yellow] 3 3 5 10 2" xfId="5971" xr:uid="{00000000-0005-0000-0000-000053160000}"/>
    <cellStyle name="Input [yellow] 3 3 5 10 3" xfId="5972" xr:uid="{00000000-0005-0000-0000-000054160000}"/>
    <cellStyle name="Input [yellow] 3 3 5 10 4" xfId="5973" xr:uid="{00000000-0005-0000-0000-000055160000}"/>
    <cellStyle name="Input [yellow] 3 3 5 11" xfId="5974" xr:uid="{00000000-0005-0000-0000-000056160000}"/>
    <cellStyle name="Input [yellow] 3 3 5 11 2" xfId="5975" xr:uid="{00000000-0005-0000-0000-000057160000}"/>
    <cellStyle name="Input [yellow] 3 3 5 11 3" xfId="5976" xr:uid="{00000000-0005-0000-0000-000058160000}"/>
    <cellStyle name="Input [yellow] 3 3 5 11 4" xfId="5977" xr:uid="{00000000-0005-0000-0000-000059160000}"/>
    <cellStyle name="Input [yellow] 3 3 5 12" xfId="5978" xr:uid="{00000000-0005-0000-0000-00005A160000}"/>
    <cellStyle name="Input [yellow] 3 3 5 12 2" xfId="5979" xr:uid="{00000000-0005-0000-0000-00005B160000}"/>
    <cellStyle name="Input [yellow] 3 3 5 12 3" xfId="5980" xr:uid="{00000000-0005-0000-0000-00005C160000}"/>
    <cellStyle name="Input [yellow] 3 3 5 12 4" xfId="5981" xr:uid="{00000000-0005-0000-0000-00005D160000}"/>
    <cellStyle name="Input [yellow] 3 3 5 13" xfId="5982" xr:uid="{00000000-0005-0000-0000-00005E160000}"/>
    <cellStyle name="Input [yellow] 3 3 5 13 2" xfId="5983" xr:uid="{00000000-0005-0000-0000-00005F160000}"/>
    <cellStyle name="Input [yellow] 3 3 5 13 3" xfId="5984" xr:uid="{00000000-0005-0000-0000-000060160000}"/>
    <cellStyle name="Input [yellow] 3 3 5 13 4" xfId="5985" xr:uid="{00000000-0005-0000-0000-000061160000}"/>
    <cellStyle name="Input [yellow] 3 3 5 14" xfId="5986" xr:uid="{00000000-0005-0000-0000-000062160000}"/>
    <cellStyle name="Input [yellow] 3 3 5 14 2" xfId="5987" xr:uid="{00000000-0005-0000-0000-000063160000}"/>
    <cellStyle name="Input [yellow] 3 3 5 14 3" xfId="5988" xr:uid="{00000000-0005-0000-0000-000064160000}"/>
    <cellStyle name="Input [yellow] 3 3 5 14 4" xfId="5989" xr:uid="{00000000-0005-0000-0000-000065160000}"/>
    <cellStyle name="Input [yellow] 3 3 5 15" xfId="5990" xr:uid="{00000000-0005-0000-0000-000066160000}"/>
    <cellStyle name="Input [yellow] 3 3 5 15 2" xfId="5991" xr:uid="{00000000-0005-0000-0000-000067160000}"/>
    <cellStyle name="Input [yellow] 3 3 5 15 3" xfId="5992" xr:uid="{00000000-0005-0000-0000-000068160000}"/>
    <cellStyle name="Input [yellow] 3 3 5 15 4" xfId="5993" xr:uid="{00000000-0005-0000-0000-000069160000}"/>
    <cellStyle name="Input [yellow] 3 3 5 16" xfId="5994" xr:uid="{00000000-0005-0000-0000-00006A160000}"/>
    <cellStyle name="Input [yellow] 3 3 5 16 2" xfId="5995" xr:uid="{00000000-0005-0000-0000-00006B160000}"/>
    <cellStyle name="Input [yellow] 3 3 5 16 3" xfId="5996" xr:uid="{00000000-0005-0000-0000-00006C160000}"/>
    <cellStyle name="Input [yellow] 3 3 5 16 4" xfId="5997" xr:uid="{00000000-0005-0000-0000-00006D160000}"/>
    <cellStyle name="Input [yellow] 3 3 5 17" xfId="5998" xr:uid="{00000000-0005-0000-0000-00006E160000}"/>
    <cellStyle name="Input [yellow] 3 3 5 17 2" xfId="5999" xr:uid="{00000000-0005-0000-0000-00006F160000}"/>
    <cellStyle name="Input [yellow] 3 3 5 17 3" xfId="6000" xr:uid="{00000000-0005-0000-0000-000070160000}"/>
    <cellStyle name="Input [yellow] 3 3 5 17 4" xfId="6001" xr:uid="{00000000-0005-0000-0000-000071160000}"/>
    <cellStyle name="Input [yellow] 3 3 5 18" xfId="6002" xr:uid="{00000000-0005-0000-0000-000072160000}"/>
    <cellStyle name="Input [yellow] 3 3 5 18 2" xfId="6003" xr:uid="{00000000-0005-0000-0000-000073160000}"/>
    <cellStyle name="Input [yellow] 3 3 5 18 3" xfId="6004" xr:uid="{00000000-0005-0000-0000-000074160000}"/>
    <cellStyle name="Input [yellow] 3 3 5 18 4" xfId="6005" xr:uid="{00000000-0005-0000-0000-000075160000}"/>
    <cellStyle name="Input [yellow] 3 3 5 19" xfId="6006" xr:uid="{00000000-0005-0000-0000-000076160000}"/>
    <cellStyle name="Input [yellow] 3 3 5 2" xfId="6007" xr:uid="{00000000-0005-0000-0000-000077160000}"/>
    <cellStyle name="Input [yellow] 3 3 5 2 2" xfId="6008" xr:uid="{00000000-0005-0000-0000-000078160000}"/>
    <cellStyle name="Input [yellow] 3 3 5 2 3" xfId="6009" xr:uid="{00000000-0005-0000-0000-000079160000}"/>
    <cellStyle name="Input [yellow] 3 3 5 2 4" xfId="6010" xr:uid="{00000000-0005-0000-0000-00007A160000}"/>
    <cellStyle name="Input [yellow] 3 3 5 20" xfId="6011" xr:uid="{00000000-0005-0000-0000-00007B160000}"/>
    <cellStyle name="Input [yellow] 3 3 5 21" xfId="6012" xr:uid="{00000000-0005-0000-0000-00007C160000}"/>
    <cellStyle name="Input [yellow] 3 3 5 3" xfId="6013" xr:uid="{00000000-0005-0000-0000-00007D160000}"/>
    <cellStyle name="Input [yellow] 3 3 5 3 2" xfId="6014" xr:uid="{00000000-0005-0000-0000-00007E160000}"/>
    <cellStyle name="Input [yellow] 3 3 5 3 3" xfId="6015" xr:uid="{00000000-0005-0000-0000-00007F160000}"/>
    <cellStyle name="Input [yellow] 3 3 5 3 4" xfId="6016" xr:uid="{00000000-0005-0000-0000-000080160000}"/>
    <cellStyle name="Input [yellow] 3 3 5 4" xfId="6017" xr:uid="{00000000-0005-0000-0000-000081160000}"/>
    <cellStyle name="Input [yellow] 3 3 5 4 2" xfId="6018" xr:uid="{00000000-0005-0000-0000-000082160000}"/>
    <cellStyle name="Input [yellow] 3 3 5 4 3" xfId="6019" xr:uid="{00000000-0005-0000-0000-000083160000}"/>
    <cellStyle name="Input [yellow] 3 3 5 4 4" xfId="6020" xr:uid="{00000000-0005-0000-0000-000084160000}"/>
    <cellStyle name="Input [yellow] 3 3 5 5" xfId="6021" xr:uid="{00000000-0005-0000-0000-000085160000}"/>
    <cellStyle name="Input [yellow] 3 3 5 5 2" xfId="6022" xr:uid="{00000000-0005-0000-0000-000086160000}"/>
    <cellStyle name="Input [yellow] 3 3 5 5 3" xfId="6023" xr:uid="{00000000-0005-0000-0000-000087160000}"/>
    <cellStyle name="Input [yellow] 3 3 5 5 4" xfId="6024" xr:uid="{00000000-0005-0000-0000-000088160000}"/>
    <cellStyle name="Input [yellow] 3 3 5 6" xfId="6025" xr:uid="{00000000-0005-0000-0000-000089160000}"/>
    <cellStyle name="Input [yellow] 3 3 5 6 2" xfId="6026" xr:uid="{00000000-0005-0000-0000-00008A160000}"/>
    <cellStyle name="Input [yellow] 3 3 5 6 3" xfId="6027" xr:uid="{00000000-0005-0000-0000-00008B160000}"/>
    <cellStyle name="Input [yellow] 3 3 5 6 4" xfId="6028" xr:uid="{00000000-0005-0000-0000-00008C160000}"/>
    <cellStyle name="Input [yellow] 3 3 5 7" xfId="6029" xr:uid="{00000000-0005-0000-0000-00008D160000}"/>
    <cellStyle name="Input [yellow] 3 3 5 7 2" xfId="6030" xr:uid="{00000000-0005-0000-0000-00008E160000}"/>
    <cellStyle name="Input [yellow] 3 3 5 7 3" xfId="6031" xr:uid="{00000000-0005-0000-0000-00008F160000}"/>
    <cellStyle name="Input [yellow] 3 3 5 7 4" xfId="6032" xr:uid="{00000000-0005-0000-0000-000090160000}"/>
    <cellStyle name="Input [yellow] 3 3 5 8" xfId="6033" xr:uid="{00000000-0005-0000-0000-000091160000}"/>
    <cellStyle name="Input [yellow] 3 3 5 8 2" xfId="6034" xr:uid="{00000000-0005-0000-0000-000092160000}"/>
    <cellStyle name="Input [yellow] 3 3 5 8 3" xfId="6035" xr:uid="{00000000-0005-0000-0000-000093160000}"/>
    <cellStyle name="Input [yellow] 3 3 5 8 4" xfId="6036" xr:uid="{00000000-0005-0000-0000-000094160000}"/>
    <cellStyle name="Input [yellow] 3 3 5 9" xfId="6037" xr:uid="{00000000-0005-0000-0000-000095160000}"/>
    <cellStyle name="Input [yellow] 3 3 5 9 2" xfId="6038" xr:uid="{00000000-0005-0000-0000-000096160000}"/>
    <cellStyle name="Input [yellow] 3 3 5 9 3" xfId="6039" xr:uid="{00000000-0005-0000-0000-000097160000}"/>
    <cellStyle name="Input [yellow] 3 3 5 9 4" xfId="6040" xr:uid="{00000000-0005-0000-0000-000098160000}"/>
    <cellStyle name="Input [yellow] 3 3 6" xfId="6041" xr:uid="{00000000-0005-0000-0000-000099160000}"/>
    <cellStyle name="Input [yellow] 3 3 6 2" xfId="6042" xr:uid="{00000000-0005-0000-0000-00009A160000}"/>
    <cellStyle name="Input [yellow] 3 3 6 3" xfId="6043" xr:uid="{00000000-0005-0000-0000-00009B160000}"/>
    <cellStyle name="Input [yellow] 3 3 6 4" xfId="6044" xr:uid="{00000000-0005-0000-0000-00009C160000}"/>
    <cellStyle name="Input [yellow] 3 3 7" xfId="6045" xr:uid="{00000000-0005-0000-0000-00009D160000}"/>
    <cellStyle name="Input [yellow] 3 3 7 2" xfId="6046" xr:uid="{00000000-0005-0000-0000-00009E160000}"/>
    <cellStyle name="Input [yellow] 3 3 7 3" xfId="6047" xr:uid="{00000000-0005-0000-0000-00009F160000}"/>
    <cellStyle name="Input [yellow] 3 3 7 4" xfId="6048" xr:uid="{00000000-0005-0000-0000-0000A0160000}"/>
    <cellStyle name="Input [yellow] 3 3 8" xfId="6049" xr:uid="{00000000-0005-0000-0000-0000A1160000}"/>
    <cellStyle name="Input [yellow] 3 3 8 2" xfId="6050" xr:uid="{00000000-0005-0000-0000-0000A2160000}"/>
    <cellStyle name="Input [yellow] 3 3 8 3" xfId="6051" xr:uid="{00000000-0005-0000-0000-0000A3160000}"/>
    <cellStyle name="Input [yellow] 3 3 8 4" xfId="6052" xr:uid="{00000000-0005-0000-0000-0000A4160000}"/>
    <cellStyle name="Input [yellow] 3 3 9" xfId="6053" xr:uid="{00000000-0005-0000-0000-0000A5160000}"/>
    <cellStyle name="Input [yellow] 3 3 9 2" xfId="6054" xr:uid="{00000000-0005-0000-0000-0000A6160000}"/>
    <cellStyle name="Input [yellow] 3 3 9 3" xfId="6055" xr:uid="{00000000-0005-0000-0000-0000A7160000}"/>
    <cellStyle name="Input [yellow] 3 3 9 4" xfId="6056" xr:uid="{00000000-0005-0000-0000-0000A8160000}"/>
    <cellStyle name="Input [yellow] 3 4" xfId="6057" xr:uid="{00000000-0005-0000-0000-0000A9160000}"/>
    <cellStyle name="Input [yellow] 3 4 10" xfId="6058" xr:uid="{00000000-0005-0000-0000-0000AA160000}"/>
    <cellStyle name="Input [yellow] 3 4 10 2" xfId="6059" xr:uid="{00000000-0005-0000-0000-0000AB160000}"/>
    <cellStyle name="Input [yellow] 3 4 10 3" xfId="6060" xr:uid="{00000000-0005-0000-0000-0000AC160000}"/>
    <cellStyle name="Input [yellow] 3 4 10 4" xfId="6061" xr:uid="{00000000-0005-0000-0000-0000AD160000}"/>
    <cellStyle name="Input [yellow] 3 4 11" xfId="6062" xr:uid="{00000000-0005-0000-0000-0000AE160000}"/>
    <cellStyle name="Input [yellow] 3 4 11 2" xfId="6063" xr:uid="{00000000-0005-0000-0000-0000AF160000}"/>
    <cellStyle name="Input [yellow] 3 4 11 3" xfId="6064" xr:uid="{00000000-0005-0000-0000-0000B0160000}"/>
    <cellStyle name="Input [yellow] 3 4 11 4" xfId="6065" xr:uid="{00000000-0005-0000-0000-0000B1160000}"/>
    <cellStyle name="Input [yellow] 3 4 12" xfId="6066" xr:uid="{00000000-0005-0000-0000-0000B2160000}"/>
    <cellStyle name="Input [yellow] 3 4 12 2" xfId="6067" xr:uid="{00000000-0005-0000-0000-0000B3160000}"/>
    <cellStyle name="Input [yellow] 3 4 12 3" xfId="6068" xr:uid="{00000000-0005-0000-0000-0000B4160000}"/>
    <cellStyle name="Input [yellow] 3 4 12 4" xfId="6069" xr:uid="{00000000-0005-0000-0000-0000B5160000}"/>
    <cellStyle name="Input [yellow] 3 4 13" xfId="6070" xr:uid="{00000000-0005-0000-0000-0000B6160000}"/>
    <cellStyle name="Input [yellow] 3 4 13 2" xfId="6071" xr:uid="{00000000-0005-0000-0000-0000B7160000}"/>
    <cellStyle name="Input [yellow] 3 4 13 3" xfId="6072" xr:uid="{00000000-0005-0000-0000-0000B8160000}"/>
    <cellStyle name="Input [yellow] 3 4 13 4" xfId="6073" xr:uid="{00000000-0005-0000-0000-0000B9160000}"/>
    <cellStyle name="Input [yellow] 3 4 14" xfId="6074" xr:uid="{00000000-0005-0000-0000-0000BA160000}"/>
    <cellStyle name="Input [yellow] 3 4 14 2" xfId="6075" xr:uid="{00000000-0005-0000-0000-0000BB160000}"/>
    <cellStyle name="Input [yellow] 3 4 14 3" xfId="6076" xr:uid="{00000000-0005-0000-0000-0000BC160000}"/>
    <cellStyle name="Input [yellow] 3 4 14 4" xfId="6077" xr:uid="{00000000-0005-0000-0000-0000BD160000}"/>
    <cellStyle name="Input [yellow] 3 4 15" xfId="6078" xr:uid="{00000000-0005-0000-0000-0000BE160000}"/>
    <cellStyle name="Input [yellow] 3 4 15 2" xfId="6079" xr:uid="{00000000-0005-0000-0000-0000BF160000}"/>
    <cellStyle name="Input [yellow] 3 4 15 3" xfId="6080" xr:uid="{00000000-0005-0000-0000-0000C0160000}"/>
    <cellStyle name="Input [yellow] 3 4 15 4" xfId="6081" xr:uid="{00000000-0005-0000-0000-0000C1160000}"/>
    <cellStyle name="Input [yellow] 3 4 16" xfId="6082" xr:uid="{00000000-0005-0000-0000-0000C2160000}"/>
    <cellStyle name="Input [yellow] 3 4 16 2" xfId="6083" xr:uid="{00000000-0005-0000-0000-0000C3160000}"/>
    <cellStyle name="Input [yellow] 3 4 16 3" xfId="6084" xr:uid="{00000000-0005-0000-0000-0000C4160000}"/>
    <cellStyle name="Input [yellow] 3 4 16 4" xfId="6085" xr:uid="{00000000-0005-0000-0000-0000C5160000}"/>
    <cellStyle name="Input [yellow] 3 4 17" xfId="6086" xr:uid="{00000000-0005-0000-0000-0000C6160000}"/>
    <cellStyle name="Input [yellow] 3 4 17 2" xfId="6087" xr:uid="{00000000-0005-0000-0000-0000C7160000}"/>
    <cellStyle name="Input [yellow] 3 4 17 3" xfId="6088" xr:uid="{00000000-0005-0000-0000-0000C8160000}"/>
    <cellStyle name="Input [yellow] 3 4 17 4" xfId="6089" xr:uid="{00000000-0005-0000-0000-0000C9160000}"/>
    <cellStyle name="Input [yellow] 3 4 18" xfId="6090" xr:uid="{00000000-0005-0000-0000-0000CA160000}"/>
    <cellStyle name="Input [yellow] 3 4 18 2" xfId="6091" xr:uid="{00000000-0005-0000-0000-0000CB160000}"/>
    <cellStyle name="Input [yellow] 3 4 18 3" xfId="6092" xr:uid="{00000000-0005-0000-0000-0000CC160000}"/>
    <cellStyle name="Input [yellow] 3 4 18 4" xfId="6093" xr:uid="{00000000-0005-0000-0000-0000CD160000}"/>
    <cellStyle name="Input [yellow] 3 4 19" xfId="6094" xr:uid="{00000000-0005-0000-0000-0000CE160000}"/>
    <cellStyle name="Input [yellow] 3 4 19 2" xfId="6095" xr:uid="{00000000-0005-0000-0000-0000CF160000}"/>
    <cellStyle name="Input [yellow] 3 4 19 3" xfId="6096" xr:uid="{00000000-0005-0000-0000-0000D0160000}"/>
    <cellStyle name="Input [yellow] 3 4 19 4" xfId="6097" xr:uid="{00000000-0005-0000-0000-0000D1160000}"/>
    <cellStyle name="Input [yellow] 3 4 2" xfId="6098" xr:uid="{00000000-0005-0000-0000-0000D2160000}"/>
    <cellStyle name="Input [yellow] 3 4 2 10" xfId="6099" xr:uid="{00000000-0005-0000-0000-0000D3160000}"/>
    <cellStyle name="Input [yellow] 3 4 2 10 2" xfId="6100" xr:uid="{00000000-0005-0000-0000-0000D4160000}"/>
    <cellStyle name="Input [yellow] 3 4 2 10 3" xfId="6101" xr:uid="{00000000-0005-0000-0000-0000D5160000}"/>
    <cellStyle name="Input [yellow] 3 4 2 10 4" xfId="6102" xr:uid="{00000000-0005-0000-0000-0000D6160000}"/>
    <cellStyle name="Input [yellow] 3 4 2 11" xfId="6103" xr:uid="{00000000-0005-0000-0000-0000D7160000}"/>
    <cellStyle name="Input [yellow] 3 4 2 11 2" xfId="6104" xr:uid="{00000000-0005-0000-0000-0000D8160000}"/>
    <cellStyle name="Input [yellow] 3 4 2 11 3" xfId="6105" xr:uid="{00000000-0005-0000-0000-0000D9160000}"/>
    <cellStyle name="Input [yellow] 3 4 2 11 4" xfId="6106" xr:uid="{00000000-0005-0000-0000-0000DA160000}"/>
    <cellStyle name="Input [yellow] 3 4 2 12" xfId="6107" xr:uid="{00000000-0005-0000-0000-0000DB160000}"/>
    <cellStyle name="Input [yellow] 3 4 2 12 2" xfId="6108" xr:uid="{00000000-0005-0000-0000-0000DC160000}"/>
    <cellStyle name="Input [yellow] 3 4 2 12 3" xfId="6109" xr:uid="{00000000-0005-0000-0000-0000DD160000}"/>
    <cellStyle name="Input [yellow] 3 4 2 12 4" xfId="6110" xr:uid="{00000000-0005-0000-0000-0000DE160000}"/>
    <cellStyle name="Input [yellow] 3 4 2 13" xfId="6111" xr:uid="{00000000-0005-0000-0000-0000DF160000}"/>
    <cellStyle name="Input [yellow] 3 4 2 13 2" xfId="6112" xr:uid="{00000000-0005-0000-0000-0000E0160000}"/>
    <cellStyle name="Input [yellow] 3 4 2 13 3" xfId="6113" xr:uid="{00000000-0005-0000-0000-0000E1160000}"/>
    <cellStyle name="Input [yellow] 3 4 2 13 4" xfId="6114" xr:uid="{00000000-0005-0000-0000-0000E2160000}"/>
    <cellStyle name="Input [yellow] 3 4 2 14" xfId="6115" xr:uid="{00000000-0005-0000-0000-0000E3160000}"/>
    <cellStyle name="Input [yellow] 3 4 2 14 2" xfId="6116" xr:uid="{00000000-0005-0000-0000-0000E4160000}"/>
    <cellStyle name="Input [yellow] 3 4 2 14 3" xfId="6117" xr:uid="{00000000-0005-0000-0000-0000E5160000}"/>
    <cellStyle name="Input [yellow] 3 4 2 14 4" xfId="6118" xr:uid="{00000000-0005-0000-0000-0000E6160000}"/>
    <cellStyle name="Input [yellow] 3 4 2 15" xfId="6119" xr:uid="{00000000-0005-0000-0000-0000E7160000}"/>
    <cellStyle name="Input [yellow] 3 4 2 15 2" xfId="6120" xr:uid="{00000000-0005-0000-0000-0000E8160000}"/>
    <cellStyle name="Input [yellow] 3 4 2 15 3" xfId="6121" xr:uid="{00000000-0005-0000-0000-0000E9160000}"/>
    <cellStyle name="Input [yellow] 3 4 2 15 4" xfId="6122" xr:uid="{00000000-0005-0000-0000-0000EA160000}"/>
    <cellStyle name="Input [yellow] 3 4 2 16" xfId="6123" xr:uid="{00000000-0005-0000-0000-0000EB160000}"/>
    <cellStyle name="Input [yellow] 3 4 2 16 2" xfId="6124" xr:uid="{00000000-0005-0000-0000-0000EC160000}"/>
    <cellStyle name="Input [yellow] 3 4 2 16 3" xfId="6125" xr:uid="{00000000-0005-0000-0000-0000ED160000}"/>
    <cellStyle name="Input [yellow] 3 4 2 16 4" xfId="6126" xr:uid="{00000000-0005-0000-0000-0000EE160000}"/>
    <cellStyle name="Input [yellow] 3 4 2 17" xfId="6127" xr:uid="{00000000-0005-0000-0000-0000EF160000}"/>
    <cellStyle name="Input [yellow] 3 4 2 17 2" xfId="6128" xr:uid="{00000000-0005-0000-0000-0000F0160000}"/>
    <cellStyle name="Input [yellow] 3 4 2 17 3" xfId="6129" xr:uid="{00000000-0005-0000-0000-0000F1160000}"/>
    <cellStyle name="Input [yellow] 3 4 2 17 4" xfId="6130" xr:uid="{00000000-0005-0000-0000-0000F2160000}"/>
    <cellStyle name="Input [yellow] 3 4 2 18" xfId="6131" xr:uid="{00000000-0005-0000-0000-0000F3160000}"/>
    <cellStyle name="Input [yellow] 3 4 2 18 2" xfId="6132" xr:uid="{00000000-0005-0000-0000-0000F4160000}"/>
    <cellStyle name="Input [yellow] 3 4 2 18 3" xfId="6133" xr:uid="{00000000-0005-0000-0000-0000F5160000}"/>
    <cellStyle name="Input [yellow] 3 4 2 18 4" xfId="6134" xr:uid="{00000000-0005-0000-0000-0000F6160000}"/>
    <cellStyle name="Input [yellow] 3 4 2 19" xfId="6135" xr:uid="{00000000-0005-0000-0000-0000F7160000}"/>
    <cellStyle name="Input [yellow] 3 4 2 2" xfId="6136" xr:uid="{00000000-0005-0000-0000-0000F8160000}"/>
    <cellStyle name="Input [yellow] 3 4 2 2 2" xfId="6137" xr:uid="{00000000-0005-0000-0000-0000F9160000}"/>
    <cellStyle name="Input [yellow] 3 4 2 2 3" xfId="6138" xr:uid="{00000000-0005-0000-0000-0000FA160000}"/>
    <cellStyle name="Input [yellow] 3 4 2 2 4" xfId="6139" xr:uid="{00000000-0005-0000-0000-0000FB160000}"/>
    <cellStyle name="Input [yellow] 3 4 2 20" xfId="6140" xr:uid="{00000000-0005-0000-0000-0000FC160000}"/>
    <cellStyle name="Input [yellow] 3 4 2 21" xfId="6141" xr:uid="{00000000-0005-0000-0000-0000FD160000}"/>
    <cellStyle name="Input [yellow] 3 4 2 3" xfId="6142" xr:uid="{00000000-0005-0000-0000-0000FE160000}"/>
    <cellStyle name="Input [yellow] 3 4 2 3 2" xfId="6143" xr:uid="{00000000-0005-0000-0000-0000FF160000}"/>
    <cellStyle name="Input [yellow] 3 4 2 3 3" xfId="6144" xr:uid="{00000000-0005-0000-0000-000000170000}"/>
    <cellStyle name="Input [yellow] 3 4 2 3 4" xfId="6145" xr:uid="{00000000-0005-0000-0000-000001170000}"/>
    <cellStyle name="Input [yellow] 3 4 2 4" xfId="6146" xr:uid="{00000000-0005-0000-0000-000002170000}"/>
    <cellStyle name="Input [yellow] 3 4 2 4 2" xfId="6147" xr:uid="{00000000-0005-0000-0000-000003170000}"/>
    <cellStyle name="Input [yellow] 3 4 2 4 3" xfId="6148" xr:uid="{00000000-0005-0000-0000-000004170000}"/>
    <cellStyle name="Input [yellow] 3 4 2 4 4" xfId="6149" xr:uid="{00000000-0005-0000-0000-000005170000}"/>
    <cellStyle name="Input [yellow] 3 4 2 5" xfId="6150" xr:uid="{00000000-0005-0000-0000-000006170000}"/>
    <cellStyle name="Input [yellow] 3 4 2 5 2" xfId="6151" xr:uid="{00000000-0005-0000-0000-000007170000}"/>
    <cellStyle name="Input [yellow] 3 4 2 5 3" xfId="6152" xr:uid="{00000000-0005-0000-0000-000008170000}"/>
    <cellStyle name="Input [yellow] 3 4 2 5 4" xfId="6153" xr:uid="{00000000-0005-0000-0000-000009170000}"/>
    <cellStyle name="Input [yellow] 3 4 2 6" xfId="6154" xr:uid="{00000000-0005-0000-0000-00000A170000}"/>
    <cellStyle name="Input [yellow] 3 4 2 6 2" xfId="6155" xr:uid="{00000000-0005-0000-0000-00000B170000}"/>
    <cellStyle name="Input [yellow] 3 4 2 6 3" xfId="6156" xr:uid="{00000000-0005-0000-0000-00000C170000}"/>
    <cellStyle name="Input [yellow] 3 4 2 6 4" xfId="6157" xr:uid="{00000000-0005-0000-0000-00000D170000}"/>
    <cellStyle name="Input [yellow] 3 4 2 7" xfId="6158" xr:uid="{00000000-0005-0000-0000-00000E170000}"/>
    <cellStyle name="Input [yellow] 3 4 2 7 2" xfId="6159" xr:uid="{00000000-0005-0000-0000-00000F170000}"/>
    <cellStyle name="Input [yellow] 3 4 2 7 3" xfId="6160" xr:uid="{00000000-0005-0000-0000-000010170000}"/>
    <cellStyle name="Input [yellow] 3 4 2 7 4" xfId="6161" xr:uid="{00000000-0005-0000-0000-000011170000}"/>
    <cellStyle name="Input [yellow] 3 4 2 8" xfId="6162" xr:uid="{00000000-0005-0000-0000-000012170000}"/>
    <cellStyle name="Input [yellow] 3 4 2 8 2" xfId="6163" xr:uid="{00000000-0005-0000-0000-000013170000}"/>
    <cellStyle name="Input [yellow] 3 4 2 8 3" xfId="6164" xr:uid="{00000000-0005-0000-0000-000014170000}"/>
    <cellStyle name="Input [yellow] 3 4 2 8 4" xfId="6165" xr:uid="{00000000-0005-0000-0000-000015170000}"/>
    <cellStyle name="Input [yellow] 3 4 2 9" xfId="6166" xr:uid="{00000000-0005-0000-0000-000016170000}"/>
    <cellStyle name="Input [yellow] 3 4 2 9 2" xfId="6167" xr:uid="{00000000-0005-0000-0000-000017170000}"/>
    <cellStyle name="Input [yellow] 3 4 2 9 3" xfId="6168" xr:uid="{00000000-0005-0000-0000-000018170000}"/>
    <cellStyle name="Input [yellow] 3 4 2 9 4" xfId="6169" xr:uid="{00000000-0005-0000-0000-000019170000}"/>
    <cellStyle name="Input [yellow] 3 4 20" xfId="6170" xr:uid="{00000000-0005-0000-0000-00001A170000}"/>
    <cellStyle name="Input [yellow] 3 4 20 2" xfId="6171" xr:uid="{00000000-0005-0000-0000-00001B170000}"/>
    <cellStyle name="Input [yellow] 3 4 20 3" xfId="6172" xr:uid="{00000000-0005-0000-0000-00001C170000}"/>
    <cellStyle name="Input [yellow] 3 4 20 4" xfId="6173" xr:uid="{00000000-0005-0000-0000-00001D170000}"/>
    <cellStyle name="Input [yellow] 3 4 21" xfId="6174" xr:uid="{00000000-0005-0000-0000-00001E170000}"/>
    <cellStyle name="Input [yellow] 3 4 21 2" xfId="6175" xr:uid="{00000000-0005-0000-0000-00001F170000}"/>
    <cellStyle name="Input [yellow] 3 4 21 3" xfId="6176" xr:uid="{00000000-0005-0000-0000-000020170000}"/>
    <cellStyle name="Input [yellow] 3 4 21 4" xfId="6177" xr:uid="{00000000-0005-0000-0000-000021170000}"/>
    <cellStyle name="Input [yellow] 3 4 22" xfId="6178" xr:uid="{00000000-0005-0000-0000-000022170000}"/>
    <cellStyle name="Input [yellow] 3 4 22 2" xfId="6179" xr:uid="{00000000-0005-0000-0000-000023170000}"/>
    <cellStyle name="Input [yellow] 3 4 22 3" xfId="6180" xr:uid="{00000000-0005-0000-0000-000024170000}"/>
    <cellStyle name="Input [yellow] 3 4 22 4" xfId="6181" xr:uid="{00000000-0005-0000-0000-000025170000}"/>
    <cellStyle name="Input [yellow] 3 4 23" xfId="6182" xr:uid="{00000000-0005-0000-0000-000026170000}"/>
    <cellStyle name="Input [yellow] 3 4 24" xfId="6183" xr:uid="{00000000-0005-0000-0000-000027170000}"/>
    <cellStyle name="Input [yellow] 3 4 25" xfId="6184" xr:uid="{00000000-0005-0000-0000-000028170000}"/>
    <cellStyle name="Input [yellow] 3 4 3" xfId="6185" xr:uid="{00000000-0005-0000-0000-000029170000}"/>
    <cellStyle name="Input [yellow] 3 4 3 10" xfId="6186" xr:uid="{00000000-0005-0000-0000-00002A170000}"/>
    <cellStyle name="Input [yellow] 3 4 3 10 2" xfId="6187" xr:uid="{00000000-0005-0000-0000-00002B170000}"/>
    <cellStyle name="Input [yellow] 3 4 3 10 3" xfId="6188" xr:uid="{00000000-0005-0000-0000-00002C170000}"/>
    <cellStyle name="Input [yellow] 3 4 3 10 4" xfId="6189" xr:uid="{00000000-0005-0000-0000-00002D170000}"/>
    <cellStyle name="Input [yellow] 3 4 3 11" xfId="6190" xr:uid="{00000000-0005-0000-0000-00002E170000}"/>
    <cellStyle name="Input [yellow] 3 4 3 11 2" xfId="6191" xr:uid="{00000000-0005-0000-0000-00002F170000}"/>
    <cellStyle name="Input [yellow] 3 4 3 11 3" xfId="6192" xr:uid="{00000000-0005-0000-0000-000030170000}"/>
    <cellStyle name="Input [yellow] 3 4 3 11 4" xfId="6193" xr:uid="{00000000-0005-0000-0000-000031170000}"/>
    <cellStyle name="Input [yellow] 3 4 3 12" xfId="6194" xr:uid="{00000000-0005-0000-0000-000032170000}"/>
    <cellStyle name="Input [yellow] 3 4 3 12 2" xfId="6195" xr:uid="{00000000-0005-0000-0000-000033170000}"/>
    <cellStyle name="Input [yellow] 3 4 3 12 3" xfId="6196" xr:uid="{00000000-0005-0000-0000-000034170000}"/>
    <cellStyle name="Input [yellow] 3 4 3 12 4" xfId="6197" xr:uid="{00000000-0005-0000-0000-000035170000}"/>
    <cellStyle name="Input [yellow] 3 4 3 13" xfId="6198" xr:uid="{00000000-0005-0000-0000-000036170000}"/>
    <cellStyle name="Input [yellow] 3 4 3 13 2" xfId="6199" xr:uid="{00000000-0005-0000-0000-000037170000}"/>
    <cellStyle name="Input [yellow] 3 4 3 13 3" xfId="6200" xr:uid="{00000000-0005-0000-0000-000038170000}"/>
    <cellStyle name="Input [yellow] 3 4 3 13 4" xfId="6201" xr:uid="{00000000-0005-0000-0000-000039170000}"/>
    <cellStyle name="Input [yellow] 3 4 3 14" xfId="6202" xr:uid="{00000000-0005-0000-0000-00003A170000}"/>
    <cellStyle name="Input [yellow] 3 4 3 14 2" xfId="6203" xr:uid="{00000000-0005-0000-0000-00003B170000}"/>
    <cellStyle name="Input [yellow] 3 4 3 14 3" xfId="6204" xr:uid="{00000000-0005-0000-0000-00003C170000}"/>
    <cellStyle name="Input [yellow] 3 4 3 14 4" xfId="6205" xr:uid="{00000000-0005-0000-0000-00003D170000}"/>
    <cellStyle name="Input [yellow] 3 4 3 15" xfId="6206" xr:uid="{00000000-0005-0000-0000-00003E170000}"/>
    <cellStyle name="Input [yellow] 3 4 3 15 2" xfId="6207" xr:uid="{00000000-0005-0000-0000-00003F170000}"/>
    <cellStyle name="Input [yellow] 3 4 3 15 3" xfId="6208" xr:uid="{00000000-0005-0000-0000-000040170000}"/>
    <cellStyle name="Input [yellow] 3 4 3 15 4" xfId="6209" xr:uid="{00000000-0005-0000-0000-000041170000}"/>
    <cellStyle name="Input [yellow] 3 4 3 16" xfId="6210" xr:uid="{00000000-0005-0000-0000-000042170000}"/>
    <cellStyle name="Input [yellow] 3 4 3 16 2" xfId="6211" xr:uid="{00000000-0005-0000-0000-000043170000}"/>
    <cellStyle name="Input [yellow] 3 4 3 16 3" xfId="6212" xr:uid="{00000000-0005-0000-0000-000044170000}"/>
    <cellStyle name="Input [yellow] 3 4 3 16 4" xfId="6213" xr:uid="{00000000-0005-0000-0000-000045170000}"/>
    <cellStyle name="Input [yellow] 3 4 3 17" xfId="6214" xr:uid="{00000000-0005-0000-0000-000046170000}"/>
    <cellStyle name="Input [yellow] 3 4 3 17 2" xfId="6215" xr:uid="{00000000-0005-0000-0000-000047170000}"/>
    <cellStyle name="Input [yellow] 3 4 3 17 3" xfId="6216" xr:uid="{00000000-0005-0000-0000-000048170000}"/>
    <cellStyle name="Input [yellow] 3 4 3 17 4" xfId="6217" xr:uid="{00000000-0005-0000-0000-000049170000}"/>
    <cellStyle name="Input [yellow] 3 4 3 18" xfId="6218" xr:uid="{00000000-0005-0000-0000-00004A170000}"/>
    <cellStyle name="Input [yellow] 3 4 3 18 2" xfId="6219" xr:uid="{00000000-0005-0000-0000-00004B170000}"/>
    <cellStyle name="Input [yellow] 3 4 3 18 3" xfId="6220" xr:uid="{00000000-0005-0000-0000-00004C170000}"/>
    <cellStyle name="Input [yellow] 3 4 3 18 4" xfId="6221" xr:uid="{00000000-0005-0000-0000-00004D170000}"/>
    <cellStyle name="Input [yellow] 3 4 3 19" xfId="6222" xr:uid="{00000000-0005-0000-0000-00004E170000}"/>
    <cellStyle name="Input [yellow] 3 4 3 2" xfId="6223" xr:uid="{00000000-0005-0000-0000-00004F170000}"/>
    <cellStyle name="Input [yellow] 3 4 3 2 2" xfId="6224" xr:uid="{00000000-0005-0000-0000-000050170000}"/>
    <cellStyle name="Input [yellow] 3 4 3 2 3" xfId="6225" xr:uid="{00000000-0005-0000-0000-000051170000}"/>
    <cellStyle name="Input [yellow] 3 4 3 2 4" xfId="6226" xr:uid="{00000000-0005-0000-0000-000052170000}"/>
    <cellStyle name="Input [yellow] 3 4 3 20" xfId="6227" xr:uid="{00000000-0005-0000-0000-000053170000}"/>
    <cellStyle name="Input [yellow] 3 4 3 21" xfId="6228" xr:uid="{00000000-0005-0000-0000-000054170000}"/>
    <cellStyle name="Input [yellow] 3 4 3 3" xfId="6229" xr:uid="{00000000-0005-0000-0000-000055170000}"/>
    <cellStyle name="Input [yellow] 3 4 3 3 2" xfId="6230" xr:uid="{00000000-0005-0000-0000-000056170000}"/>
    <cellStyle name="Input [yellow] 3 4 3 3 3" xfId="6231" xr:uid="{00000000-0005-0000-0000-000057170000}"/>
    <cellStyle name="Input [yellow] 3 4 3 3 4" xfId="6232" xr:uid="{00000000-0005-0000-0000-000058170000}"/>
    <cellStyle name="Input [yellow] 3 4 3 4" xfId="6233" xr:uid="{00000000-0005-0000-0000-000059170000}"/>
    <cellStyle name="Input [yellow] 3 4 3 4 2" xfId="6234" xr:uid="{00000000-0005-0000-0000-00005A170000}"/>
    <cellStyle name="Input [yellow] 3 4 3 4 3" xfId="6235" xr:uid="{00000000-0005-0000-0000-00005B170000}"/>
    <cellStyle name="Input [yellow] 3 4 3 4 4" xfId="6236" xr:uid="{00000000-0005-0000-0000-00005C170000}"/>
    <cellStyle name="Input [yellow] 3 4 3 5" xfId="6237" xr:uid="{00000000-0005-0000-0000-00005D170000}"/>
    <cellStyle name="Input [yellow] 3 4 3 5 2" xfId="6238" xr:uid="{00000000-0005-0000-0000-00005E170000}"/>
    <cellStyle name="Input [yellow] 3 4 3 5 3" xfId="6239" xr:uid="{00000000-0005-0000-0000-00005F170000}"/>
    <cellStyle name="Input [yellow] 3 4 3 5 4" xfId="6240" xr:uid="{00000000-0005-0000-0000-000060170000}"/>
    <cellStyle name="Input [yellow] 3 4 3 6" xfId="6241" xr:uid="{00000000-0005-0000-0000-000061170000}"/>
    <cellStyle name="Input [yellow] 3 4 3 6 2" xfId="6242" xr:uid="{00000000-0005-0000-0000-000062170000}"/>
    <cellStyle name="Input [yellow] 3 4 3 6 3" xfId="6243" xr:uid="{00000000-0005-0000-0000-000063170000}"/>
    <cellStyle name="Input [yellow] 3 4 3 6 4" xfId="6244" xr:uid="{00000000-0005-0000-0000-000064170000}"/>
    <cellStyle name="Input [yellow] 3 4 3 7" xfId="6245" xr:uid="{00000000-0005-0000-0000-000065170000}"/>
    <cellStyle name="Input [yellow] 3 4 3 7 2" xfId="6246" xr:uid="{00000000-0005-0000-0000-000066170000}"/>
    <cellStyle name="Input [yellow] 3 4 3 7 3" xfId="6247" xr:uid="{00000000-0005-0000-0000-000067170000}"/>
    <cellStyle name="Input [yellow] 3 4 3 7 4" xfId="6248" xr:uid="{00000000-0005-0000-0000-000068170000}"/>
    <cellStyle name="Input [yellow] 3 4 3 8" xfId="6249" xr:uid="{00000000-0005-0000-0000-000069170000}"/>
    <cellStyle name="Input [yellow] 3 4 3 8 2" xfId="6250" xr:uid="{00000000-0005-0000-0000-00006A170000}"/>
    <cellStyle name="Input [yellow] 3 4 3 8 3" xfId="6251" xr:uid="{00000000-0005-0000-0000-00006B170000}"/>
    <cellStyle name="Input [yellow] 3 4 3 8 4" xfId="6252" xr:uid="{00000000-0005-0000-0000-00006C170000}"/>
    <cellStyle name="Input [yellow] 3 4 3 9" xfId="6253" xr:uid="{00000000-0005-0000-0000-00006D170000}"/>
    <cellStyle name="Input [yellow] 3 4 3 9 2" xfId="6254" xr:uid="{00000000-0005-0000-0000-00006E170000}"/>
    <cellStyle name="Input [yellow] 3 4 3 9 3" xfId="6255" xr:uid="{00000000-0005-0000-0000-00006F170000}"/>
    <cellStyle name="Input [yellow] 3 4 3 9 4" xfId="6256" xr:uid="{00000000-0005-0000-0000-000070170000}"/>
    <cellStyle name="Input [yellow] 3 4 4" xfId="6257" xr:uid="{00000000-0005-0000-0000-000071170000}"/>
    <cellStyle name="Input [yellow] 3 4 4 10" xfId="6258" xr:uid="{00000000-0005-0000-0000-000072170000}"/>
    <cellStyle name="Input [yellow] 3 4 4 10 2" xfId="6259" xr:uid="{00000000-0005-0000-0000-000073170000}"/>
    <cellStyle name="Input [yellow] 3 4 4 10 3" xfId="6260" xr:uid="{00000000-0005-0000-0000-000074170000}"/>
    <cellStyle name="Input [yellow] 3 4 4 10 4" xfId="6261" xr:uid="{00000000-0005-0000-0000-000075170000}"/>
    <cellStyle name="Input [yellow] 3 4 4 11" xfId="6262" xr:uid="{00000000-0005-0000-0000-000076170000}"/>
    <cellStyle name="Input [yellow] 3 4 4 11 2" xfId="6263" xr:uid="{00000000-0005-0000-0000-000077170000}"/>
    <cellStyle name="Input [yellow] 3 4 4 11 3" xfId="6264" xr:uid="{00000000-0005-0000-0000-000078170000}"/>
    <cellStyle name="Input [yellow] 3 4 4 11 4" xfId="6265" xr:uid="{00000000-0005-0000-0000-000079170000}"/>
    <cellStyle name="Input [yellow] 3 4 4 12" xfId="6266" xr:uid="{00000000-0005-0000-0000-00007A170000}"/>
    <cellStyle name="Input [yellow] 3 4 4 12 2" xfId="6267" xr:uid="{00000000-0005-0000-0000-00007B170000}"/>
    <cellStyle name="Input [yellow] 3 4 4 12 3" xfId="6268" xr:uid="{00000000-0005-0000-0000-00007C170000}"/>
    <cellStyle name="Input [yellow] 3 4 4 12 4" xfId="6269" xr:uid="{00000000-0005-0000-0000-00007D170000}"/>
    <cellStyle name="Input [yellow] 3 4 4 13" xfId="6270" xr:uid="{00000000-0005-0000-0000-00007E170000}"/>
    <cellStyle name="Input [yellow] 3 4 4 13 2" xfId="6271" xr:uid="{00000000-0005-0000-0000-00007F170000}"/>
    <cellStyle name="Input [yellow] 3 4 4 13 3" xfId="6272" xr:uid="{00000000-0005-0000-0000-000080170000}"/>
    <cellStyle name="Input [yellow] 3 4 4 13 4" xfId="6273" xr:uid="{00000000-0005-0000-0000-000081170000}"/>
    <cellStyle name="Input [yellow] 3 4 4 14" xfId="6274" xr:uid="{00000000-0005-0000-0000-000082170000}"/>
    <cellStyle name="Input [yellow] 3 4 4 14 2" xfId="6275" xr:uid="{00000000-0005-0000-0000-000083170000}"/>
    <cellStyle name="Input [yellow] 3 4 4 14 3" xfId="6276" xr:uid="{00000000-0005-0000-0000-000084170000}"/>
    <cellStyle name="Input [yellow] 3 4 4 14 4" xfId="6277" xr:uid="{00000000-0005-0000-0000-000085170000}"/>
    <cellStyle name="Input [yellow] 3 4 4 15" xfId="6278" xr:uid="{00000000-0005-0000-0000-000086170000}"/>
    <cellStyle name="Input [yellow] 3 4 4 15 2" xfId="6279" xr:uid="{00000000-0005-0000-0000-000087170000}"/>
    <cellStyle name="Input [yellow] 3 4 4 15 3" xfId="6280" xr:uid="{00000000-0005-0000-0000-000088170000}"/>
    <cellStyle name="Input [yellow] 3 4 4 15 4" xfId="6281" xr:uid="{00000000-0005-0000-0000-000089170000}"/>
    <cellStyle name="Input [yellow] 3 4 4 16" xfId="6282" xr:uid="{00000000-0005-0000-0000-00008A170000}"/>
    <cellStyle name="Input [yellow] 3 4 4 16 2" xfId="6283" xr:uid="{00000000-0005-0000-0000-00008B170000}"/>
    <cellStyle name="Input [yellow] 3 4 4 16 3" xfId="6284" xr:uid="{00000000-0005-0000-0000-00008C170000}"/>
    <cellStyle name="Input [yellow] 3 4 4 16 4" xfId="6285" xr:uid="{00000000-0005-0000-0000-00008D170000}"/>
    <cellStyle name="Input [yellow] 3 4 4 17" xfId="6286" xr:uid="{00000000-0005-0000-0000-00008E170000}"/>
    <cellStyle name="Input [yellow] 3 4 4 17 2" xfId="6287" xr:uid="{00000000-0005-0000-0000-00008F170000}"/>
    <cellStyle name="Input [yellow] 3 4 4 17 3" xfId="6288" xr:uid="{00000000-0005-0000-0000-000090170000}"/>
    <cellStyle name="Input [yellow] 3 4 4 17 4" xfId="6289" xr:uid="{00000000-0005-0000-0000-000091170000}"/>
    <cellStyle name="Input [yellow] 3 4 4 18" xfId="6290" xr:uid="{00000000-0005-0000-0000-000092170000}"/>
    <cellStyle name="Input [yellow] 3 4 4 18 2" xfId="6291" xr:uid="{00000000-0005-0000-0000-000093170000}"/>
    <cellStyle name="Input [yellow] 3 4 4 18 3" xfId="6292" xr:uid="{00000000-0005-0000-0000-000094170000}"/>
    <cellStyle name="Input [yellow] 3 4 4 18 4" xfId="6293" xr:uid="{00000000-0005-0000-0000-000095170000}"/>
    <cellStyle name="Input [yellow] 3 4 4 19" xfId="6294" xr:uid="{00000000-0005-0000-0000-000096170000}"/>
    <cellStyle name="Input [yellow] 3 4 4 2" xfId="6295" xr:uid="{00000000-0005-0000-0000-000097170000}"/>
    <cellStyle name="Input [yellow] 3 4 4 2 2" xfId="6296" xr:uid="{00000000-0005-0000-0000-000098170000}"/>
    <cellStyle name="Input [yellow] 3 4 4 2 3" xfId="6297" xr:uid="{00000000-0005-0000-0000-000099170000}"/>
    <cellStyle name="Input [yellow] 3 4 4 2 4" xfId="6298" xr:uid="{00000000-0005-0000-0000-00009A170000}"/>
    <cellStyle name="Input [yellow] 3 4 4 20" xfId="6299" xr:uid="{00000000-0005-0000-0000-00009B170000}"/>
    <cellStyle name="Input [yellow] 3 4 4 21" xfId="6300" xr:uid="{00000000-0005-0000-0000-00009C170000}"/>
    <cellStyle name="Input [yellow] 3 4 4 3" xfId="6301" xr:uid="{00000000-0005-0000-0000-00009D170000}"/>
    <cellStyle name="Input [yellow] 3 4 4 3 2" xfId="6302" xr:uid="{00000000-0005-0000-0000-00009E170000}"/>
    <cellStyle name="Input [yellow] 3 4 4 3 3" xfId="6303" xr:uid="{00000000-0005-0000-0000-00009F170000}"/>
    <cellStyle name="Input [yellow] 3 4 4 3 4" xfId="6304" xr:uid="{00000000-0005-0000-0000-0000A0170000}"/>
    <cellStyle name="Input [yellow] 3 4 4 4" xfId="6305" xr:uid="{00000000-0005-0000-0000-0000A1170000}"/>
    <cellStyle name="Input [yellow] 3 4 4 4 2" xfId="6306" xr:uid="{00000000-0005-0000-0000-0000A2170000}"/>
    <cellStyle name="Input [yellow] 3 4 4 4 3" xfId="6307" xr:uid="{00000000-0005-0000-0000-0000A3170000}"/>
    <cellStyle name="Input [yellow] 3 4 4 4 4" xfId="6308" xr:uid="{00000000-0005-0000-0000-0000A4170000}"/>
    <cellStyle name="Input [yellow] 3 4 4 5" xfId="6309" xr:uid="{00000000-0005-0000-0000-0000A5170000}"/>
    <cellStyle name="Input [yellow] 3 4 4 5 2" xfId="6310" xr:uid="{00000000-0005-0000-0000-0000A6170000}"/>
    <cellStyle name="Input [yellow] 3 4 4 5 3" xfId="6311" xr:uid="{00000000-0005-0000-0000-0000A7170000}"/>
    <cellStyle name="Input [yellow] 3 4 4 5 4" xfId="6312" xr:uid="{00000000-0005-0000-0000-0000A8170000}"/>
    <cellStyle name="Input [yellow] 3 4 4 6" xfId="6313" xr:uid="{00000000-0005-0000-0000-0000A9170000}"/>
    <cellStyle name="Input [yellow] 3 4 4 6 2" xfId="6314" xr:uid="{00000000-0005-0000-0000-0000AA170000}"/>
    <cellStyle name="Input [yellow] 3 4 4 6 3" xfId="6315" xr:uid="{00000000-0005-0000-0000-0000AB170000}"/>
    <cellStyle name="Input [yellow] 3 4 4 6 4" xfId="6316" xr:uid="{00000000-0005-0000-0000-0000AC170000}"/>
    <cellStyle name="Input [yellow] 3 4 4 7" xfId="6317" xr:uid="{00000000-0005-0000-0000-0000AD170000}"/>
    <cellStyle name="Input [yellow] 3 4 4 7 2" xfId="6318" xr:uid="{00000000-0005-0000-0000-0000AE170000}"/>
    <cellStyle name="Input [yellow] 3 4 4 7 3" xfId="6319" xr:uid="{00000000-0005-0000-0000-0000AF170000}"/>
    <cellStyle name="Input [yellow] 3 4 4 7 4" xfId="6320" xr:uid="{00000000-0005-0000-0000-0000B0170000}"/>
    <cellStyle name="Input [yellow] 3 4 4 8" xfId="6321" xr:uid="{00000000-0005-0000-0000-0000B1170000}"/>
    <cellStyle name="Input [yellow] 3 4 4 8 2" xfId="6322" xr:uid="{00000000-0005-0000-0000-0000B2170000}"/>
    <cellStyle name="Input [yellow] 3 4 4 8 3" xfId="6323" xr:uid="{00000000-0005-0000-0000-0000B3170000}"/>
    <cellStyle name="Input [yellow] 3 4 4 8 4" xfId="6324" xr:uid="{00000000-0005-0000-0000-0000B4170000}"/>
    <cellStyle name="Input [yellow] 3 4 4 9" xfId="6325" xr:uid="{00000000-0005-0000-0000-0000B5170000}"/>
    <cellStyle name="Input [yellow] 3 4 4 9 2" xfId="6326" xr:uid="{00000000-0005-0000-0000-0000B6170000}"/>
    <cellStyle name="Input [yellow] 3 4 4 9 3" xfId="6327" xr:uid="{00000000-0005-0000-0000-0000B7170000}"/>
    <cellStyle name="Input [yellow] 3 4 4 9 4" xfId="6328" xr:uid="{00000000-0005-0000-0000-0000B8170000}"/>
    <cellStyle name="Input [yellow] 3 4 5" xfId="6329" xr:uid="{00000000-0005-0000-0000-0000B9170000}"/>
    <cellStyle name="Input [yellow] 3 4 5 10" xfId="6330" xr:uid="{00000000-0005-0000-0000-0000BA170000}"/>
    <cellStyle name="Input [yellow] 3 4 5 10 2" xfId="6331" xr:uid="{00000000-0005-0000-0000-0000BB170000}"/>
    <cellStyle name="Input [yellow] 3 4 5 10 3" xfId="6332" xr:uid="{00000000-0005-0000-0000-0000BC170000}"/>
    <cellStyle name="Input [yellow] 3 4 5 10 4" xfId="6333" xr:uid="{00000000-0005-0000-0000-0000BD170000}"/>
    <cellStyle name="Input [yellow] 3 4 5 11" xfId="6334" xr:uid="{00000000-0005-0000-0000-0000BE170000}"/>
    <cellStyle name="Input [yellow] 3 4 5 11 2" xfId="6335" xr:uid="{00000000-0005-0000-0000-0000BF170000}"/>
    <cellStyle name="Input [yellow] 3 4 5 11 3" xfId="6336" xr:uid="{00000000-0005-0000-0000-0000C0170000}"/>
    <cellStyle name="Input [yellow] 3 4 5 11 4" xfId="6337" xr:uid="{00000000-0005-0000-0000-0000C1170000}"/>
    <cellStyle name="Input [yellow] 3 4 5 12" xfId="6338" xr:uid="{00000000-0005-0000-0000-0000C2170000}"/>
    <cellStyle name="Input [yellow] 3 4 5 12 2" xfId="6339" xr:uid="{00000000-0005-0000-0000-0000C3170000}"/>
    <cellStyle name="Input [yellow] 3 4 5 12 3" xfId="6340" xr:uid="{00000000-0005-0000-0000-0000C4170000}"/>
    <cellStyle name="Input [yellow] 3 4 5 12 4" xfId="6341" xr:uid="{00000000-0005-0000-0000-0000C5170000}"/>
    <cellStyle name="Input [yellow] 3 4 5 13" xfId="6342" xr:uid="{00000000-0005-0000-0000-0000C6170000}"/>
    <cellStyle name="Input [yellow] 3 4 5 13 2" xfId="6343" xr:uid="{00000000-0005-0000-0000-0000C7170000}"/>
    <cellStyle name="Input [yellow] 3 4 5 13 3" xfId="6344" xr:uid="{00000000-0005-0000-0000-0000C8170000}"/>
    <cellStyle name="Input [yellow] 3 4 5 13 4" xfId="6345" xr:uid="{00000000-0005-0000-0000-0000C9170000}"/>
    <cellStyle name="Input [yellow] 3 4 5 14" xfId="6346" xr:uid="{00000000-0005-0000-0000-0000CA170000}"/>
    <cellStyle name="Input [yellow] 3 4 5 14 2" xfId="6347" xr:uid="{00000000-0005-0000-0000-0000CB170000}"/>
    <cellStyle name="Input [yellow] 3 4 5 14 3" xfId="6348" xr:uid="{00000000-0005-0000-0000-0000CC170000}"/>
    <cellStyle name="Input [yellow] 3 4 5 14 4" xfId="6349" xr:uid="{00000000-0005-0000-0000-0000CD170000}"/>
    <cellStyle name="Input [yellow] 3 4 5 15" xfId="6350" xr:uid="{00000000-0005-0000-0000-0000CE170000}"/>
    <cellStyle name="Input [yellow] 3 4 5 15 2" xfId="6351" xr:uid="{00000000-0005-0000-0000-0000CF170000}"/>
    <cellStyle name="Input [yellow] 3 4 5 15 3" xfId="6352" xr:uid="{00000000-0005-0000-0000-0000D0170000}"/>
    <cellStyle name="Input [yellow] 3 4 5 15 4" xfId="6353" xr:uid="{00000000-0005-0000-0000-0000D1170000}"/>
    <cellStyle name="Input [yellow] 3 4 5 16" xfId="6354" xr:uid="{00000000-0005-0000-0000-0000D2170000}"/>
    <cellStyle name="Input [yellow] 3 4 5 16 2" xfId="6355" xr:uid="{00000000-0005-0000-0000-0000D3170000}"/>
    <cellStyle name="Input [yellow] 3 4 5 16 3" xfId="6356" xr:uid="{00000000-0005-0000-0000-0000D4170000}"/>
    <cellStyle name="Input [yellow] 3 4 5 16 4" xfId="6357" xr:uid="{00000000-0005-0000-0000-0000D5170000}"/>
    <cellStyle name="Input [yellow] 3 4 5 17" xfId="6358" xr:uid="{00000000-0005-0000-0000-0000D6170000}"/>
    <cellStyle name="Input [yellow] 3 4 5 17 2" xfId="6359" xr:uid="{00000000-0005-0000-0000-0000D7170000}"/>
    <cellStyle name="Input [yellow] 3 4 5 17 3" xfId="6360" xr:uid="{00000000-0005-0000-0000-0000D8170000}"/>
    <cellStyle name="Input [yellow] 3 4 5 17 4" xfId="6361" xr:uid="{00000000-0005-0000-0000-0000D9170000}"/>
    <cellStyle name="Input [yellow] 3 4 5 18" xfId="6362" xr:uid="{00000000-0005-0000-0000-0000DA170000}"/>
    <cellStyle name="Input [yellow] 3 4 5 18 2" xfId="6363" xr:uid="{00000000-0005-0000-0000-0000DB170000}"/>
    <cellStyle name="Input [yellow] 3 4 5 18 3" xfId="6364" xr:uid="{00000000-0005-0000-0000-0000DC170000}"/>
    <cellStyle name="Input [yellow] 3 4 5 18 4" xfId="6365" xr:uid="{00000000-0005-0000-0000-0000DD170000}"/>
    <cellStyle name="Input [yellow] 3 4 5 19" xfId="6366" xr:uid="{00000000-0005-0000-0000-0000DE170000}"/>
    <cellStyle name="Input [yellow] 3 4 5 2" xfId="6367" xr:uid="{00000000-0005-0000-0000-0000DF170000}"/>
    <cellStyle name="Input [yellow] 3 4 5 2 2" xfId="6368" xr:uid="{00000000-0005-0000-0000-0000E0170000}"/>
    <cellStyle name="Input [yellow] 3 4 5 2 3" xfId="6369" xr:uid="{00000000-0005-0000-0000-0000E1170000}"/>
    <cellStyle name="Input [yellow] 3 4 5 2 4" xfId="6370" xr:uid="{00000000-0005-0000-0000-0000E2170000}"/>
    <cellStyle name="Input [yellow] 3 4 5 20" xfId="6371" xr:uid="{00000000-0005-0000-0000-0000E3170000}"/>
    <cellStyle name="Input [yellow] 3 4 5 21" xfId="6372" xr:uid="{00000000-0005-0000-0000-0000E4170000}"/>
    <cellStyle name="Input [yellow] 3 4 5 3" xfId="6373" xr:uid="{00000000-0005-0000-0000-0000E5170000}"/>
    <cellStyle name="Input [yellow] 3 4 5 3 2" xfId="6374" xr:uid="{00000000-0005-0000-0000-0000E6170000}"/>
    <cellStyle name="Input [yellow] 3 4 5 3 3" xfId="6375" xr:uid="{00000000-0005-0000-0000-0000E7170000}"/>
    <cellStyle name="Input [yellow] 3 4 5 3 4" xfId="6376" xr:uid="{00000000-0005-0000-0000-0000E8170000}"/>
    <cellStyle name="Input [yellow] 3 4 5 4" xfId="6377" xr:uid="{00000000-0005-0000-0000-0000E9170000}"/>
    <cellStyle name="Input [yellow] 3 4 5 4 2" xfId="6378" xr:uid="{00000000-0005-0000-0000-0000EA170000}"/>
    <cellStyle name="Input [yellow] 3 4 5 4 3" xfId="6379" xr:uid="{00000000-0005-0000-0000-0000EB170000}"/>
    <cellStyle name="Input [yellow] 3 4 5 4 4" xfId="6380" xr:uid="{00000000-0005-0000-0000-0000EC170000}"/>
    <cellStyle name="Input [yellow] 3 4 5 5" xfId="6381" xr:uid="{00000000-0005-0000-0000-0000ED170000}"/>
    <cellStyle name="Input [yellow] 3 4 5 5 2" xfId="6382" xr:uid="{00000000-0005-0000-0000-0000EE170000}"/>
    <cellStyle name="Input [yellow] 3 4 5 5 3" xfId="6383" xr:uid="{00000000-0005-0000-0000-0000EF170000}"/>
    <cellStyle name="Input [yellow] 3 4 5 5 4" xfId="6384" xr:uid="{00000000-0005-0000-0000-0000F0170000}"/>
    <cellStyle name="Input [yellow] 3 4 5 6" xfId="6385" xr:uid="{00000000-0005-0000-0000-0000F1170000}"/>
    <cellStyle name="Input [yellow] 3 4 5 6 2" xfId="6386" xr:uid="{00000000-0005-0000-0000-0000F2170000}"/>
    <cellStyle name="Input [yellow] 3 4 5 6 3" xfId="6387" xr:uid="{00000000-0005-0000-0000-0000F3170000}"/>
    <cellStyle name="Input [yellow] 3 4 5 6 4" xfId="6388" xr:uid="{00000000-0005-0000-0000-0000F4170000}"/>
    <cellStyle name="Input [yellow] 3 4 5 7" xfId="6389" xr:uid="{00000000-0005-0000-0000-0000F5170000}"/>
    <cellStyle name="Input [yellow] 3 4 5 7 2" xfId="6390" xr:uid="{00000000-0005-0000-0000-0000F6170000}"/>
    <cellStyle name="Input [yellow] 3 4 5 7 3" xfId="6391" xr:uid="{00000000-0005-0000-0000-0000F7170000}"/>
    <cellStyle name="Input [yellow] 3 4 5 7 4" xfId="6392" xr:uid="{00000000-0005-0000-0000-0000F8170000}"/>
    <cellStyle name="Input [yellow] 3 4 5 8" xfId="6393" xr:uid="{00000000-0005-0000-0000-0000F9170000}"/>
    <cellStyle name="Input [yellow] 3 4 5 8 2" xfId="6394" xr:uid="{00000000-0005-0000-0000-0000FA170000}"/>
    <cellStyle name="Input [yellow] 3 4 5 8 3" xfId="6395" xr:uid="{00000000-0005-0000-0000-0000FB170000}"/>
    <cellStyle name="Input [yellow] 3 4 5 8 4" xfId="6396" xr:uid="{00000000-0005-0000-0000-0000FC170000}"/>
    <cellStyle name="Input [yellow] 3 4 5 9" xfId="6397" xr:uid="{00000000-0005-0000-0000-0000FD170000}"/>
    <cellStyle name="Input [yellow] 3 4 5 9 2" xfId="6398" xr:uid="{00000000-0005-0000-0000-0000FE170000}"/>
    <cellStyle name="Input [yellow] 3 4 5 9 3" xfId="6399" xr:uid="{00000000-0005-0000-0000-0000FF170000}"/>
    <cellStyle name="Input [yellow] 3 4 5 9 4" xfId="6400" xr:uid="{00000000-0005-0000-0000-000000180000}"/>
    <cellStyle name="Input [yellow] 3 4 6" xfId="6401" xr:uid="{00000000-0005-0000-0000-000001180000}"/>
    <cellStyle name="Input [yellow] 3 4 6 2" xfId="6402" xr:uid="{00000000-0005-0000-0000-000002180000}"/>
    <cellStyle name="Input [yellow] 3 4 6 3" xfId="6403" xr:uid="{00000000-0005-0000-0000-000003180000}"/>
    <cellStyle name="Input [yellow] 3 4 6 4" xfId="6404" xr:uid="{00000000-0005-0000-0000-000004180000}"/>
    <cellStyle name="Input [yellow] 3 4 7" xfId="6405" xr:uid="{00000000-0005-0000-0000-000005180000}"/>
    <cellStyle name="Input [yellow] 3 4 7 2" xfId="6406" xr:uid="{00000000-0005-0000-0000-000006180000}"/>
    <cellStyle name="Input [yellow] 3 4 7 3" xfId="6407" xr:uid="{00000000-0005-0000-0000-000007180000}"/>
    <cellStyle name="Input [yellow] 3 4 7 4" xfId="6408" xr:uid="{00000000-0005-0000-0000-000008180000}"/>
    <cellStyle name="Input [yellow] 3 4 8" xfId="6409" xr:uid="{00000000-0005-0000-0000-000009180000}"/>
    <cellStyle name="Input [yellow] 3 4 8 2" xfId="6410" xr:uid="{00000000-0005-0000-0000-00000A180000}"/>
    <cellStyle name="Input [yellow] 3 4 8 3" xfId="6411" xr:uid="{00000000-0005-0000-0000-00000B180000}"/>
    <cellStyle name="Input [yellow] 3 4 8 4" xfId="6412" xr:uid="{00000000-0005-0000-0000-00000C180000}"/>
    <cellStyle name="Input [yellow] 3 4 9" xfId="6413" xr:uid="{00000000-0005-0000-0000-00000D180000}"/>
    <cellStyle name="Input [yellow] 3 4 9 2" xfId="6414" xr:uid="{00000000-0005-0000-0000-00000E180000}"/>
    <cellStyle name="Input [yellow] 3 4 9 3" xfId="6415" xr:uid="{00000000-0005-0000-0000-00000F180000}"/>
    <cellStyle name="Input [yellow] 3 4 9 4" xfId="6416" xr:uid="{00000000-0005-0000-0000-000010180000}"/>
    <cellStyle name="Input [yellow] 3 5" xfId="6417" xr:uid="{00000000-0005-0000-0000-000011180000}"/>
    <cellStyle name="Input [yellow] 3 5 10" xfId="6418" xr:uid="{00000000-0005-0000-0000-000012180000}"/>
    <cellStyle name="Input [yellow] 3 5 10 2" xfId="6419" xr:uid="{00000000-0005-0000-0000-000013180000}"/>
    <cellStyle name="Input [yellow] 3 5 10 3" xfId="6420" xr:uid="{00000000-0005-0000-0000-000014180000}"/>
    <cellStyle name="Input [yellow] 3 5 10 4" xfId="6421" xr:uid="{00000000-0005-0000-0000-000015180000}"/>
    <cellStyle name="Input [yellow] 3 5 11" xfId="6422" xr:uid="{00000000-0005-0000-0000-000016180000}"/>
    <cellStyle name="Input [yellow] 3 5 11 2" xfId="6423" xr:uid="{00000000-0005-0000-0000-000017180000}"/>
    <cellStyle name="Input [yellow] 3 5 11 3" xfId="6424" xr:uid="{00000000-0005-0000-0000-000018180000}"/>
    <cellStyle name="Input [yellow] 3 5 11 4" xfId="6425" xr:uid="{00000000-0005-0000-0000-000019180000}"/>
    <cellStyle name="Input [yellow] 3 5 12" xfId="6426" xr:uid="{00000000-0005-0000-0000-00001A180000}"/>
    <cellStyle name="Input [yellow] 3 5 12 2" xfId="6427" xr:uid="{00000000-0005-0000-0000-00001B180000}"/>
    <cellStyle name="Input [yellow] 3 5 12 3" xfId="6428" xr:uid="{00000000-0005-0000-0000-00001C180000}"/>
    <cellStyle name="Input [yellow] 3 5 12 4" xfId="6429" xr:uid="{00000000-0005-0000-0000-00001D180000}"/>
    <cellStyle name="Input [yellow] 3 5 13" xfId="6430" xr:uid="{00000000-0005-0000-0000-00001E180000}"/>
    <cellStyle name="Input [yellow] 3 5 13 2" xfId="6431" xr:uid="{00000000-0005-0000-0000-00001F180000}"/>
    <cellStyle name="Input [yellow] 3 5 13 3" xfId="6432" xr:uid="{00000000-0005-0000-0000-000020180000}"/>
    <cellStyle name="Input [yellow] 3 5 13 4" xfId="6433" xr:uid="{00000000-0005-0000-0000-000021180000}"/>
    <cellStyle name="Input [yellow] 3 5 14" xfId="6434" xr:uid="{00000000-0005-0000-0000-000022180000}"/>
    <cellStyle name="Input [yellow] 3 5 14 2" xfId="6435" xr:uid="{00000000-0005-0000-0000-000023180000}"/>
    <cellStyle name="Input [yellow] 3 5 14 3" xfId="6436" xr:uid="{00000000-0005-0000-0000-000024180000}"/>
    <cellStyle name="Input [yellow] 3 5 14 4" xfId="6437" xr:uid="{00000000-0005-0000-0000-000025180000}"/>
    <cellStyle name="Input [yellow] 3 5 15" xfId="6438" xr:uid="{00000000-0005-0000-0000-000026180000}"/>
    <cellStyle name="Input [yellow] 3 5 15 2" xfId="6439" xr:uid="{00000000-0005-0000-0000-000027180000}"/>
    <cellStyle name="Input [yellow] 3 5 15 3" xfId="6440" xr:uid="{00000000-0005-0000-0000-000028180000}"/>
    <cellStyle name="Input [yellow] 3 5 15 4" xfId="6441" xr:uid="{00000000-0005-0000-0000-000029180000}"/>
    <cellStyle name="Input [yellow] 3 5 16" xfId="6442" xr:uid="{00000000-0005-0000-0000-00002A180000}"/>
    <cellStyle name="Input [yellow] 3 5 16 2" xfId="6443" xr:uid="{00000000-0005-0000-0000-00002B180000}"/>
    <cellStyle name="Input [yellow] 3 5 16 3" xfId="6444" xr:uid="{00000000-0005-0000-0000-00002C180000}"/>
    <cellStyle name="Input [yellow] 3 5 16 4" xfId="6445" xr:uid="{00000000-0005-0000-0000-00002D180000}"/>
    <cellStyle name="Input [yellow] 3 5 17" xfId="6446" xr:uid="{00000000-0005-0000-0000-00002E180000}"/>
    <cellStyle name="Input [yellow] 3 5 17 2" xfId="6447" xr:uid="{00000000-0005-0000-0000-00002F180000}"/>
    <cellStyle name="Input [yellow] 3 5 17 3" xfId="6448" xr:uid="{00000000-0005-0000-0000-000030180000}"/>
    <cellStyle name="Input [yellow] 3 5 17 4" xfId="6449" xr:uid="{00000000-0005-0000-0000-000031180000}"/>
    <cellStyle name="Input [yellow] 3 5 18" xfId="6450" xr:uid="{00000000-0005-0000-0000-000032180000}"/>
    <cellStyle name="Input [yellow] 3 5 18 2" xfId="6451" xr:uid="{00000000-0005-0000-0000-000033180000}"/>
    <cellStyle name="Input [yellow] 3 5 18 3" xfId="6452" xr:uid="{00000000-0005-0000-0000-000034180000}"/>
    <cellStyle name="Input [yellow] 3 5 18 4" xfId="6453" xr:uid="{00000000-0005-0000-0000-000035180000}"/>
    <cellStyle name="Input [yellow] 3 5 19" xfId="6454" xr:uid="{00000000-0005-0000-0000-000036180000}"/>
    <cellStyle name="Input [yellow] 3 5 2" xfId="6455" xr:uid="{00000000-0005-0000-0000-000037180000}"/>
    <cellStyle name="Input [yellow] 3 5 2 2" xfId="6456" xr:uid="{00000000-0005-0000-0000-000038180000}"/>
    <cellStyle name="Input [yellow] 3 5 2 3" xfId="6457" xr:uid="{00000000-0005-0000-0000-000039180000}"/>
    <cellStyle name="Input [yellow] 3 5 2 4" xfId="6458" xr:uid="{00000000-0005-0000-0000-00003A180000}"/>
    <cellStyle name="Input [yellow] 3 5 20" xfId="6459" xr:uid="{00000000-0005-0000-0000-00003B180000}"/>
    <cellStyle name="Input [yellow] 3 5 21" xfId="6460" xr:uid="{00000000-0005-0000-0000-00003C180000}"/>
    <cellStyle name="Input [yellow] 3 5 3" xfId="6461" xr:uid="{00000000-0005-0000-0000-00003D180000}"/>
    <cellStyle name="Input [yellow] 3 5 3 2" xfId="6462" xr:uid="{00000000-0005-0000-0000-00003E180000}"/>
    <cellStyle name="Input [yellow] 3 5 3 3" xfId="6463" xr:uid="{00000000-0005-0000-0000-00003F180000}"/>
    <cellStyle name="Input [yellow] 3 5 3 4" xfId="6464" xr:uid="{00000000-0005-0000-0000-000040180000}"/>
    <cellStyle name="Input [yellow] 3 5 4" xfId="6465" xr:uid="{00000000-0005-0000-0000-000041180000}"/>
    <cellStyle name="Input [yellow] 3 5 4 2" xfId="6466" xr:uid="{00000000-0005-0000-0000-000042180000}"/>
    <cellStyle name="Input [yellow] 3 5 4 3" xfId="6467" xr:uid="{00000000-0005-0000-0000-000043180000}"/>
    <cellStyle name="Input [yellow] 3 5 4 4" xfId="6468" xr:uid="{00000000-0005-0000-0000-000044180000}"/>
    <cellStyle name="Input [yellow] 3 5 5" xfId="6469" xr:uid="{00000000-0005-0000-0000-000045180000}"/>
    <cellStyle name="Input [yellow] 3 5 5 2" xfId="6470" xr:uid="{00000000-0005-0000-0000-000046180000}"/>
    <cellStyle name="Input [yellow] 3 5 5 3" xfId="6471" xr:uid="{00000000-0005-0000-0000-000047180000}"/>
    <cellStyle name="Input [yellow] 3 5 5 4" xfId="6472" xr:uid="{00000000-0005-0000-0000-000048180000}"/>
    <cellStyle name="Input [yellow] 3 5 6" xfId="6473" xr:uid="{00000000-0005-0000-0000-000049180000}"/>
    <cellStyle name="Input [yellow] 3 5 6 2" xfId="6474" xr:uid="{00000000-0005-0000-0000-00004A180000}"/>
    <cellStyle name="Input [yellow] 3 5 6 3" xfId="6475" xr:uid="{00000000-0005-0000-0000-00004B180000}"/>
    <cellStyle name="Input [yellow] 3 5 6 4" xfId="6476" xr:uid="{00000000-0005-0000-0000-00004C180000}"/>
    <cellStyle name="Input [yellow] 3 5 7" xfId="6477" xr:uid="{00000000-0005-0000-0000-00004D180000}"/>
    <cellStyle name="Input [yellow] 3 5 7 2" xfId="6478" xr:uid="{00000000-0005-0000-0000-00004E180000}"/>
    <cellStyle name="Input [yellow] 3 5 7 3" xfId="6479" xr:uid="{00000000-0005-0000-0000-00004F180000}"/>
    <cellStyle name="Input [yellow] 3 5 7 4" xfId="6480" xr:uid="{00000000-0005-0000-0000-000050180000}"/>
    <cellStyle name="Input [yellow] 3 5 8" xfId="6481" xr:uid="{00000000-0005-0000-0000-000051180000}"/>
    <cellStyle name="Input [yellow] 3 5 8 2" xfId="6482" xr:uid="{00000000-0005-0000-0000-000052180000}"/>
    <cellStyle name="Input [yellow] 3 5 8 3" xfId="6483" xr:uid="{00000000-0005-0000-0000-000053180000}"/>
    <cellStyle name="Input [yellow] 3 5 8 4" xfId="6484" xr:uid="{00000000-0005-0000-0000-000054180000}"/>
    <cellStyle name="Input [yellow] 3 5 9" xfId="6485" xr:uid="{00000000-0005-0000-0000-000055180000}"/>
    <cellStyle name="Input [yellow] 3 5 9 2" xfId="6486" xr:uid="{00000000-0005-0000-0000-000056180000}"/>
    <cellStyle name="Input [yellow] 3 5 9 3" xfId="6487" xr:uid="{00000000-0005-0000-0000-000057180000}"/>
    <cellStyle name="Input [yellow] 3 5 9 4" xfId="6488" xr:uid="{00000000-0005-0000-0000-000058180000}"/>
    <cellStyle name="Input [yellow] 3 6" xfId="6489" xr:uid="{00000000-0005-0000-0000-000059180000}"/>
    <cellStyle name="Input [yellow] 3 6 10" xfId="6490" xr:uid="{00000000-0005-0000-0000-00005A180000}"/>
    <cellStyle name="Input [yellow] 3 6 10 2" xfId="6491" xr:uid="{00000000-0005-0000-0000-00005B180000}"/>
    <cellStyle name="Input [yellow] 3 6 10 3" xfId="6492" xr:uid="{00000000-0005-0000-0000-00005C180000}"/>
    <cellStyle name="Input [yellow] 3 6 10 4" xfId="6493" xr:uid="{00000000-0005-0000-0000-00005D180000}"/>
    <cellStyle name="Input [yellow] 3 6 11" xfId="6494" xr:uid="{00000000-0005-0000-0000-00005E180000}"/>
    <cellStyle name="Input [yellow] 3 6 11 2" xfId="6495" xr:uid="{00000000-0005-0000-0000-00005F180000}"/>
    <cellStyle name="Input [yellow] 3 6 11 3" xfId="6496" xr:uid="{00000000-0005-0000-0000-000060180000}"/>
    <cellStyle name="Input [yellow] 3 6 11 4" xfId="6497" xr:uid="{00000000-0005-0000-0000-000061180000}"/>
    <cellStyle name="Input [yellow] 3 6 12" xfId="6498" xr:uid="{00000000-0005-0000-0000-000062180000}"/>
    <cellStyle name="Input [yellow] 3 6 12 2" xfId="6499" xr:uid="{00000000-0005-0000-0000-000063180000}"/>
    <cellStyle name="Input [yellow] 3 6 12 3" xfId="6500" xr:uid="{00000000-0005-0000-0000-000064180000}"/>
    <cellStyle name="Input [yellow] 3 6 12 4" xfId="6501" xr:uid="{00000000-0005-0000-0000-000065180000}"/>
    <cellStyle name="Input [yellow] 3 6 13" xfId="6502" xr:uid="{00000000-0005-0000-0000-000066180000}"/>
    <cellStyle name="Input [yellow] 3 6 13 2" xfId="6503" xr:uid="{00000000-0005-0000-0000-000067180000}"/>
    <cellStyle name="Input [yellow] 3 6 13 3" xfId="6504" xr:uid="{00000000-0005-0000-0000-000068180000}"/>
    <cellStyle name="Input [yellow] 3 6 13 4" xfId="6505" xr:uid="{00000000-0005-0000-0000-000069180000}"/>
    <cellStyle name="Input [yellow] 3 6 14" xfId="6506" xr:uid="{00000000-0005-0000-0000-00006A180000}"/>
    <cellStyle name="Input [yellow] 3 6 14 2" xfId="6507" xr:uid="{00000000-0005-0000-0000-00006B180000}"/>
    <cellStyle name="Input [yellow] 3 6 14 3" xfId="6508" xr:uid="{00000000-0005-0000-0000-00006C180000}"/>
    <cellStyle name="Input [yellow] 3 6 14 4" xfId="6509" xr:uid="{00000000-0005-0000-0000-00006D180000}"/>
    <cellStyle name="Input [yellow] 3 6 15" xfId="6510" xr:uid="{00000000-0005-0000-0000-00006E180000}"/>
    <cellStyle name="Input [yellow] 3 6 15 2" xfId="6511" xr:uid="{00000000-0005-0000-0000-00006F180000}"/>
    <cellStyle name="Input [yellow] 3 6 15 3" xfId="6512" xr:uid="{00000000-0005-0000-0000-000070180000}"/>
    <cellStyle name="Input [yellow] 3 6 15 4" xfId="6513" xr:uid="{00000000-0005-0000-0000-000071180000}"/>
    <cellStyle name="Input [yellow] 3 6 16" xfId="6514" xr:uid="{00000000-0005-0000-0000-000072180000}"/>
    <cellStyle name="Input [yellow] 3 6 16 2" xfId="6515" xr:uid="{00000000-0005-0000-0000-000073180000}"/>
    <cellStyle name="Input [yellow] 3 6 16 3" xfId="6516" xr:uid="{00000000-0005-0000-0000-000074180000}"/>
    <cellStyle name="Input [yellow] 3 6 16 4" xfId="6517" xr:uid="{00000000-0005-0000-0000-000075180000}"/>
    <cellStyle name="Input [yellow] 3 6 17" xfId="6518" xr:uid="{00000000-0005-0000-0000-000076180000}"/>
    <cellStyle name="Input [yellow] 3 6 17 2" xfId="6519" xr:uid="{00000000-0005-0000-0000-000077180000}"/>
    <cellStyle name="Input [yellow] 3 6 17 3" xfId="6520" xr:uid="{00000000-0005-0000-0000-000078180000}"/>
    <cellStyle name="Input [yellow] 3 6 17 4" xfId="6521" xr:uid="{00000000-0005-0000-0000-000079180000}"/>
    <cellStyle name="Input [yellow] 3 6 18" xfId="6522" xr:uid="{00000000-0005-0000-0000-00007A180000}"/>
    <cellStyle name="Input [yellow] 3 6 18 2" xfId="6523" xr:uid="{00000000-0005-0000-0000-00007B180000}"/>
    <cellStyle name="Input [yellow] 3 6 18 3" xfId="6524" xr:uid="{00000000-0005-0000-0000-00007C180000}"/>
    <cellStyle name="Input [yellow] 3 6 18 4" xfId="6525" xr:uid="{00000000-0005-0000-0000-00007D180000}"/>
    <cellStyle name="Input [yellow] 3 6 19" xfId="6526" xr:uid="{00000000-0005-0000-0000-00007E180000}"/>
    <cellStyle name="Input [yellow] 3 6 19 2" xfId="6527" xr:uid="{00000000-0005-0000-0000-00007F180000}"/>
    <cellStyle name="Input [yellow] 3 6 19 3" xfId="6528" xr:uid="{00000000-0005-0000-0000-000080180000}"/>
    <cellStyle name="Input [yellow] 3 6 19 4" xfId="6529" xr:uid="{00000000-0005-0000-0000-000081180000}"/>
    <cellStyle name="Input [yellow] 3 6 2" xfId="6530" xr:uid="{00000000-0005-0000-0000-000082180000}"/>
    <cellStyle name="Input [yellow] 3 6 2 2" xfId="6531" xr:uid="{00000000-0005-0000-0000-000083180000}"/>
    <cellStyle name="Input [yellow] 3 6 2 3" xfId="6532" xr:uid="{00000000-0005-0000-0000-000084180000}"/>
    <cellStyle name="Input [yellow] 3 6 2 4" xfId="6533" xr:uid="{00000000-0005-0000-0000-000085180000}"/>
    <cellStyle name="Input [yellow] 3 6 20" xfId="6534" xr:uid="{00000000-0005-0000-0000-000086180000}"/>
    <cellStyle name="Input [yellow] 3 6 21" xfId="6535" xr:uid="{00000000-0005-0000-0000-000087180000}"/>
    <cellStyle name="Input [yellow] 3 6 22" xfId="6536" xr:uid="{00000000-0005-0000-0000-000088180000}"/>
    <cellStyle name="Input [yellow] 3 6 3" xfId="6537" xr:uid="{00000000-0005-0000-0000-000089180000}"/>
    <cellStyle name="Input [yellow] 3 6 3 2" xfId="6538" xr:uid="{00000000-0005-0000-0000-00008A180000}"/>
    <cellStyle name="Input [yellow] 3 6 3 3" xfId="6539" xr:uid="{00000000-0005-0000-0000-00008B180000}"/>
    <cellStyle name="Input [yellow] 3 6 3 4" xfId="6540" xr:uid="{00000000-0005-0000-0000-00008C180000}"/>
    <cellStyle name="Input [yellow] 3 6 4" xfId="6541" xr:uid="{00000000-0005-0000-0000-00008D180000}"/>
    <cellStyle name="Input [yellow] 3 6 4 2" xfId="6542" xr:uid="{00000000-0005-0000-0000-00008E180000}"/>
    <cellStyle name="Input [yellow] 3 6 4 3" xfId="6543" xr:uid="{00000000-0005-0000-0000-00008F180000}"/>
    <cellStyle name="Input [yellow] 3 6 4 4" xfId="6544" xr:uid="{00000000-0005-0000-0000-000090180000}"/>
    <cellStyle name="Input [yellow] 3 6 5" xfId="6545" xr:uid="{00000000-0005-0000-0000-000091180000}"/>
    <cellStyle name="Input [yellow] 3 6 5 2" xfId="6546" xr:uid="{00000000-0005-0000-0000-000092180000}"/>
    <cellStyle name="Input [yellow] 3 6 5 3" xfId="6547" xr:uid="{00000000-0005-0000-0000-000093180000}"/>
    <cellStyle name="Input [yellow] 3 6 5 4" xfId="6548" xr:uid="{00000000-0005-0000-0000-000094180000}"/>
    <cellStyle name="Input [yellow] 3 6 6" xfId="6549" xr:uid="{00000000-0005-0000-0000-000095180000}"/>
    <cellStyle name="Input [yellow] 3 6 6 2" xfId="6550" xr:uid="{00000000-0005-0000-0000-000096180000}"/>
    <cellStyle name="Input [yellow] 3 6 6 3" xfId="6551" xr:uid="{00000000-0005-0000-0000-000097180000}"/>
    <cellStyle name="Input [yellow] 3 6 6 4" xfId="6552" xr:uid="{00000000-0005-0000-0000-000098180000}"/>
    <cellStyle name="Input [yellow] 3 6 7" xfId="6553" xr:uid="{00000000-0005-0000-0000-000099180000}"/>
    <cellStyle name="Input [yellow] 3 6 7 2" xfId="6554" xr:uid="{00000000-0005-0000-0000-00009A180000}"/>
    <cellStyle name="Input [yellow] 3 6 7 3" xfId="6555" xr:uid="{00000000-0005-0000-0000-00009B180000}"/>
    <cellStyle name="Input [yellow] 3 6 7 4" xfId="6556" xr:uid="{00000000-0005-0000-0000-00009C180000}"/>
    <cellStyle name="Input [yellow] 3 6 8" xfId="6557" xr:uid="{00000000-0005-0000-0000-00009D180000}"/>
    <cellStyle name="Input [yellow] 3 6 8 2" xfId="6558" xr:uid="{00000000-0005-0000-0000-00009E180000}"/>
    <cellStyle name="Input [yellow] 3 6 8 3" xfId="6559" xr:uid="{00000000-0005-0000-0000-00009F180000}"/>
    <cellStyle name="Input [yellow] 3 6 8 4" xfId="6560" xr:uid="{00000000-0005-0000-0000-0000A0180000}"/>
    <cellStyle name="Input [yellow] 3 6 9" xfId="6561" xr:uid="{00000000-0005-0000-0000-0000A1180000}"/>
    <cellStyle name="Input [yellow] 3 6 9 2" xfId="6562" xr:uid="{00000000-0005-0000-0000-0000A2180000}"/>
    <cellStyle name="Input [yellow] 3 6 9 3" xfId="6563" xr:uid="{00000000-0005-0000-0000-0000A3180000}"/>
    <cellStyle name="Input [yellow] 3 6 9 4" xfId="6564" xr:uid="{00000000-0005-0000-0000-0000A4180000}"/>
    <cellStyle name="Input [yellow] 3 7" xfId="6565" xr:uid="{00000000-0005-0000-0000-0000A5180000}"/>
    <cellStyle name="Input [yellow] 3 7 10" xfId="6566" xr:uid="{00000000-0005-0000-0000-0000A6180000}"/>
    <cellStyle name="Input [yellow] 3 7 10 2" xfId="6567" xr:uid="{00000000-0005-0000-0000-0000A7180000}"/>
    <cellStyle name="Input [yellow] 3 7 10 3" xfId="6568" xr:uid="{00000000-0005-0000-0000-0000A8180000}"/>
    <cellStyle name="Input [yellow] 3 7 10 4" xfId="6569" xr:uid="{00000000-0005-0000-0000-0000A9180000}"/>
    <cellStyle name="Input [yellow] 3 7 11" xfId="6570" xr:uid="{00000000-0005-0000-0000-0000AA180000}"/>
    <cellStyle name="Input [yellow] 3 7 11 2" xfId="6571" xr:uid="{00000000-0005-0000-0000-0000AB180000}"/>
    <cellStyle name="Input [yellow] 3 7 11 3" xfId="6572" xr:uid="{00000000-0005-0000-0000-0000AC180000}"/>
    <cellStyle name="Input [yellow] 3 7 11 4" xfId="6573" xr:uid="{00000000-0005-0000-0000-0000AD180000}"/>
    <cellStyle name="Input [yellow] 3 7 12" xfId="6574" xr:uid="{00000000-0005-0000-0000-0000AE180000}"/>
    <cellStyle name="Input [yellow] 3 7 12 2" xfId="6575" xr:uid="{00000000-0005-0000-0000-0000AF180000}"/>
    <cellStyle name="Input [yellow] 3 7 12 3" xfId="6576" xr:uid="{00000000-0005-0000-0000-0000B0180000}"/>
    <cellStyle name="Input [yellow] 3 7 12 4" xfId="6577" xr:uid="{00000000-0005-0000-0000-0000B1180000}"/>
    <cellStyle name="Input [yellow] 3 7 13" xfId="6578" xr:uid="{00000000-0005-0000-0000-0000B2180000}"/>
    <cellStyle name="Input [yellow] 3 7 13 2" xfId="6579" xr:uid="{00000000-0005-0000-0000-0000B3180000}"/>
    <cellStyle name="Input [yellow] 3 7 13 3" xfId="6580" xr:uid="{00000000-0005-0000-0000-0000B4180000}"/>
    <cellStyle name="Input [yellow] 3 7 13 4" xfId="6581" xr:uid="{00000000-0005-0000-0000-0000B5180000}"/>
    <cellStyle name="Input [yellow] 3 7 14" xfId="6582" xr:uid="{00000000-0005-0000-0000-0000B6180000}"/>
    <cellStyle name="Input [yellow] 3 7 14 2" xfId="6583" xr:uid="{00000000-0005-0000-0000-0000B7180000}"/>
    <cellStyle name="Input [yellow] 3 7 14 3" xfId="6584" xr:uid="{00000000-0005-0000-0000-0000B8180000}"/>
    <cellStyle name="Input [yellow] 3 7 14 4" xfId="6585" xr:uid="{00000000-0005-0000-0000-0000B9180000}"/>
    <cellStyle name="Input [yellow] 3 7 15" xfId="6586" xr:uid="{00000000-0005-0000-0000-0000BA180000}"/>
    <cellStyle name="Input [yellow] 3 7 15 2" xfId="6587" xr:uid="{00000000-0005-0000-0000-0000BB180000}"/>
    <cellStyle name="Input [yellow] 3 7 15 3" xfId="6588" xr:uid="{00000000-0005-0000-0000-0000BC180000}"/>
    <cellStyle name="Input [yellow] 3 7 15 4" xfId="6589" xr:uid="{00000000-0005-0000-0000-0000BD180000}"/>
    <cellStyle name="Input [yellow] 3 7 16" xfId="6590" xr:uid="{00000000-0005-0000-0000-0000BE180000}"/>
    <cellStyle name="Input [yellow] 3 7 16 2" xfId="6591" xr:uid="{00000000-0005-0000-0000-0000BF180000}"/>
    <cellStyle name="Input [yellow] 3 7 16 3" xfId="6592" xr:uid="{00000000-0005-0000-0000-0000C0180000}"/>
    <cellStyle name="Input [yellow] 3 7 16 4" xfId="6593" xr:uid="{00000000-0005-0000-0000-0000C1180000}"/>
    <cellStyle name="Input [yellow] 3 7 17" xfId="6594" xr:uid="{00000000-0005-0000-0000-0000C2180000}"/>
    <cellStyle name="Input [yellow] 3 7 17 2" xfId="6595" xr:uid="{00000000-0005-0000-0000-0000C3180000}"/>
    <cellStyle name="Input [yellow] 3 7 17 3" xfId="6596" xr:uid="{00000000-0005-0000-0000-0000C4180000}"/>
    <cellStyle name="Input [yellow] 3 7 17 4" xfId="6597" xr:uid="{00000000-0005-0000-0000-0000C5180000}"/>
    <cellStyle name="Input [yellow] 3 7 18" xfId="6598" xr:uid="{00000000-0005-0000-0000-0000C6180000}"/>
    <cellStyle name="Input [yellow] 3 7 18 2" xfId="6599" xr:uid="{00000000-0005-0000-0000-0000C7180000}"/>
    <cellStyle name="Input [yellow] 3 7 18 3" xfId="6600" xr:uid="{00000000-0005-0000-0000-0000C8180000}"/>
    <cellStyle name="Input [yellow] 3 7 18 4" xfId="6601" xr:uid="{00000000-0005-0000-0000-0000C9180000}"/>
    <cellStyle name="Input [yellow] 3 7 19" xfId="6602" xr:uid="{00000000-0005-0000-0000-0000CA180000}"/>
    <cellStyle name="Input [yellow] 3 7 2" xfId="6603" xr:uid="{00000000-0005-0000-0000-0000CB180000}"/>
    <cellStyle name="Input [yellow] 3 7 2 2" xfId="6604" xr:uid="{00000000-0005-0000-0000-0000CC180000}"/>
    <cellStyle name="Input [yellow] 3 7 2 3" xfId="6605" xr:uid="{00000000-0005-0000-0000-0000CD180000}"/>
    <cellStyle name="Input [yellow] 3 7 2 4" xfId="6606" xr:uid="{00000000-0005-0000-0000-0000CE180000}"/>
    <cellStyle name="Input [yellow] 3 7 20" xfId="6607" xr:uid="{00000000-0005-0000-0000-0000CF180000}"/>
    <cellStyle name="Input [yellow] 3 7 21" xfId="6608" xr:uid="{00000000-0005-0000-0000-0000D0180000}"/>
    <cellStyle name="Input [yellow] 3 7 3" xfId="6609" xr:uid="{00000000-0005-0000-0000-0000D1180000}"/>
    <cellStyle name="Input [yellow] 3 7 3 2" xfId="6610" xr:uid="{00000000-0005-0000-0000-0000D2180000}"/>
    <cellStyle name="Input [yellow] 3 7 3 3" xfId="6611" xr:uid="{00000000-0005-0000-0000-0000D3180000}"/>
    <cellStyle name="Input [yellow] 3 7 3 4" xfId="6612" xr:uid="{00000000-0005-0000-0000-0000D4180000}"/>
    <cellStyle name="Input [yellow] 3 7 4" xfId="6613" xr:uid="{00000000-0005-0000-0000-0000D5180000}"/>
    <cellStyle name="Input [yellow] 3 7 4 2" xfId="6614" xr:uid="{00000000-0005-0000-0000-0000D6180000}"/>
    <cellStyle name="Input [yellow] 3 7 4 3" xfId="6615" xr:uid="{00000000-0005-0000-0000-0000D7180000}"/>
    <cellStyle name="Input [yellow] 3 7 4 4" xfId="6616" xr:uid="{00000000-0005-0000-0000-0000D8180000}"/>
    <cellStyle name="Input [yellow] 3 7 5" xfId="6617" xr:uid="{00000000-0005-0000-0000-0000D9180000}"/>
    <cellStyle name="Input [yellow] 3 7 5 2" xfId="6618" xr:uid="{00000000-0005-0000-0000-0000DA180000}"/>
    <cellStyle name="Input [yellow] 3 7 5 3" xfId="6619" xr:uid="{00000000-0005-0000-0000-0000DB180000}"/>
    <cellStyle name="Input [yellow] 3 7 5 4" xfId="6620" xr:uid="{00000000-0005-0000-0000-0000DC180000}"/>
    <cellStyle name="Input [yellow] 3 7 6" xfId="6621" xr:uid="{00000000-0005-0000-0000-0000DD180000}"/>
    <cellStyle name="Input [yellow] 3 7 6 2" xfId="6622" xr:uid="{00000000-0005-0000-0000-0000DE180000}"/>
    <cellStyle name="Input [yellow] 3 7 6 3" xfId="6623" xr:uid="{00000000-0005-0000-0000-0000DF180000}"/>
    <cellStyle name="Input [yellow] 3 7 6 4" xfId="6624" xr:uid="{00000000-0005-0000-0000-0000E0180000}"/>
    <cellStyle name="Input [yellow] 3 7 7" xfId="6625" xr:uid="{00000000-0005-0000-0000-0000E1180000}"/>
    <cellStyle name="Input [yellow] 3 7 7 2" xfId="6626" xr:uid="{00000000-0005-0000-0000-0000E2180000}"/>
    <cellStyle name="Input [yellow] 3 7 7 3" xfId="6627" xr:uid="{00000000-0005-0000-0000-0000E3180000}"/>
    <cellStyle name="Input [yellow] 3 7 7 4" xfId="6628" xr:uid="{00000000-0005-0000-0000-0000E4180000}"/>
    <cellStyle name="Input [yellow] 3 7 8" xfId="6629" xr:uid="{00000000-0005-0000-0000-0000E5180000}"/>
    <cellStyle name="Input [yellow] 3 7 8 2" xfId="6630" xr:uid="{00000000-0005-0000-0000-0000E6180000}"/>
    <cellStyle name="Input [yellow] 3 7 8 3" xfId="6631" xr:uid="{00000000-0005-0000-0000-0000E7180000}"/>
    <cellStyle name="Input [yellow] 3 7 8 4" xfId="6632" xr:uid="{00000000-0005-0000-0000-0000E8180000}"/>
    <cellStyle name="Input [yellow] 3 7 9" xfId="6633" xr:uid="{00000000-0005-0000-0000-0000E9180000}"/>
    <cellStyle name="Input [yellow] 3 7 9 2" xfId="6634" xr:uid="{00000000-0005-0000-0000-0000EA180000}"/>
    <cellStyle name="Input [yellow] 3 7 9 3" xfId="6635" xr:uid="{00000000-0005-0000-0000-0000EB180000}"/>
    <cellStyle name="Input [yellow] 3 7 9 4" xfId="6636" xr:uid="{00000000-0005-0000-0000-0000EC180000}"/>
    <cellStyle name="Input [yellow] 3 8" xfId="6637" xr:uid="{00000000-0005-0000-0000-0000ED180000}"/>
    <cellStyle name="Input [yellow] 3 8 2" xfId="6638" xr:uid="{00000000-0005-0000-0000-0000EE180000}"/>
    <cellStyle name="Input [yellow] 3 8 3" xfId="6639" xr:uid="{00000000-0005-0000-0000-0000EF180000}"/>
    <cellStyle name="Input [yellow] 3 8 4" xfId="6640" xr:uid="{00000000-0005-0000-0000-0000F0180000}"/>
    <cellStyle name="Input [yellow] 3 9" xfId="6641" xr:uid="{00000000-0005-0000-0000-0000F1180000}"/>
    <cellStyle name="Input [yellow] 3 9 2" xfId="6642" xr:uid="{00000000-0005-0000-0000-0000F2180000}"/>
    <cellStyle name="Input [yellow] 3 9 3" xfId="6643" xr:uid="{00000000-0005-0000-0000-0000F3180000}"/>
    <cellStyle name="Input [yellow] 3 9 4" xfId="6644" xr:uid="{00000000-0005-0000-0000-0000F4180000}"/>
    <cellStyle name="Input [yellow] 4" xfId="6645" xr:uid="{00000000-0005-0000-0000-0000F5180000}"/>
    <cellStyle name="Input [yellow] 4 10" xfId="6646" xr:uid="{00000000-0005-0000-0000-0000F6180000}"/>
    <cellStyle name="Input [yellow] 4 10 2" xfId="6647" xr:uid="{00000000-0005-0000-0000-0000F7180000}"/>
    <cellStyle name="Input [yellow] 4 10 3" xfId="6648" xr:uid="{00000000-0005-0000-0000-0000F8180000}"/>
    <cellStyle name="Input [yellow] 4 10 4" xfId="6649" xr:uid="{00000000-0005-0000-0000-0000F9180000}"/>
    <cellStyle name="Input [yellow] 4 11" xfId="6650" xr:uid="{00000000-0005-0000-0000-0000FA180000}"/>
    <cellStyle name="Input [yellow] 4 11 2" xfId="6651" xr:uid="{00000000-0005-0000-0000-0000FB180000}"/>
    <cellStyle name="Input [yellow] 4 11 3" xfId="6652" xr:uid="{00000000-0005-0000-0000-0000FC180000}"/>
    <cellStyle name="Input [yellow] 4 11 4" xfId="6653" xr:uid="{00000000-0005-0000-0000-0000FD180000}"/>
    <cellStyle name="Input [yellow] 4 12" xfId="6654" xr:uid="{00000000-0005-0000-0000-0000FE180000}"/>
    <cellStyle name="Input [yellow] 4 12 2" xfId="6655" xr:uid="{00000000-0005-0000-0000-0000FF180000}"/>
    <cellStyle name="Input [yellow] 4 12 3" xfId="6656" xr:uid="{00000000-0005-0000-0000-000000190000}"/>
    <cellStyle name="Input [yellow] 4 12 4" xfId="6657" xr:uid="{00000000-0005-0000-0000-000001190000}"/>
    <cellStyle name="Input [yellow] 4 13" xfId="6658" xr:uid="{00000000-0005-0000-0000-000002190000}"/>
    <cellStyle name="Input [yellow] 4 13 2" xfId="6659" xr:uid="{00000000-0005-0000-0000-000003190000}"/>
    <cellStyle name="Input [yellow] 4 13 3" xfId="6660" xr:uid="{00000000-0005-0000-0000-000004190000}"/>
    <cellStyle name="Input [yellow] 4 13 4" xfId="6661" xr:uid="{00000000-0005-0000-0000-000005190000}"/>
    <cellStyle name="Input [yellow] 4 14" xfId="6662" xr:uid="{00000000-0005-0000-0000-000006190000}"/>
    <cellStyle name="Input [yellow] 4 14 2" xfId="6663" xr:uid="{00000000-0005-0000-0000-000007190000}"/>
    <cellStyle name="Input [yellow] 4 14 3" xfId="6664" xr:uid="{00000000-0005-0000-0000-000008190000}"/>
    <cellStyle name="Input [yellow] 4 14 4" xfId="6665" xr:uid="{00000000-0005-0000-0000-000009190000}"/>
    <cellStyle name="Input [yellow] 4 15" xfId="6666" xr:uid="{00000000-0005-0000-0000-00000A190000}"/>
    <cellStyle name="Input [yellow] 4 15 2" xfId="6667" xr:uid="{00000000-0005-0000-0000-00000B190000}"/>
    <cellStyle name="Input [yellow] 4 15 3" xfId="6668" xr:uid="{00000000-0005-0000-0000-00000C190000}"/>
    <cellStyle name="Input [yellow] 4 15 4" xfId="6669" xr:uid="{00000000-0005-0000-0000-00000D190000}"/>
    <cellStyle name="Input [yellow] 4 16" xfId="6670" xr:uid="{00000000-0005-0000-0000-00000E190000}"/>
    <cellStyle name="Input [yellow] 4 16 2" xfId="6671" xr:uid="{00000000-0005-0000-0000-00000F190000}"/>
    <cellStyle name="Input [yellow] 4 16 3" xfId="6672" xr:uid="{00000000-0005-0000-0000-000010190000}"/>
    <cellStyle name="Input [yellow] 4 16 4" xfId="6673" xr:uid="{00000000-0005-0000-0000-000011190000}"/>
    <cellStyle name="Input [yellow] 4 17" xfId="6674" xr:uid="{00000000-0005-0000-0000-000012190000}"/>
    <cellStyle name="Input [yellow] 4 17 2" xfId="6675" xr:uid="{00000000-0005-0000-0000-000013190000}"/>
    <cellStyle name="Input [yellow] 4 17 3" xfId="6676" xr:uid="{00000000-0005-0000-0000-000014190000}"/>
    <cellStyle name="Input [yellow] 4 17 4" xfId="6677" xr:uid="{00000000-0005-0000-0000-000015190000}"/>
    <cellStyle name="Input [yellow] 4 18" xfId="6678" xr:uid="{00000000-0005-0000-0000-000016190000}"/>
    <cellStyle name="Input [yellow] 4 18 2" xfId="6679" xr:uid="{00000000-0005-0000-0000-000017190000}"/>
    <cellStyle name="Input [yellow] 4 18 3" xfId="6680" xr:uid="{00000000-0005-0000-0000-000018190000}"/>
    <cellStyle name="Input [yellow] 4 18 4" xfId="6681" xr:uid="{00000000-0005-0000-0000-000019190000}"/>
    <cellStyle name="Input [yellow] 4 19" xfId="6682" xr:uid="{00000000-0005-0000-0000-00001A190000}"/>
    <cellStyle name="Input [yellow] 4 19 2" xfId="6683" xr:uid="{00000000-0005-0000-0000-00001B190000}"/>
    <cellStyle name="Input [yellow] 4 19 3" xfId="6684" xr:uid="{00000000-0005-0000-0000-00001C190000}"/>
    <cellStyle name="Input [yellow] 4 19 4" xfId="6685" xr:uid="{00000000-0005-0000-0000-00001D190000}"/>
    <cellStyle name="Input [yellow] 4 2" xfId="6686" xr:uid="{00000000-0005-0000-0000-00001E190000}"/>
    <cellStyle name="Input [yellow] 4 2 10" xfId="6687" xr:uid="{00000000-0005-0000-0000-00001F190000}"/>
    <cellStyle name="Input [yellow] 4 2 10 2" xfId="6688" xr:uid="{00000000-0005-0000-0000-000020190000}"/>
    <cellStyle name="Input [yellow] 4 2 10 3" xfId="6689" xr:uid="{00000000-0005-0000-0000-000021190000}"/>
    <cellStyle name="Input [yellow] 4 2 10 4" xfId="6690" xr:uid="{00000000-0005-0000-0000-000022190000}"/>
    <cellStyle name="Input [yellow] 4 2 11" xfId="6691" xr:uid="{00000000-0005-0000-0000-000023190000}"/>
    <cellStyle name="Input [yellow] 4 2 11 2" xfId="6692" xr:uid="{00000000-0005-0000-0000-000024190000}"/>
    <cellStyle name="Input [yellow] 4 2 11 3" xfId="6693" xr:uid="{00000000-0005-0000-0000-000025190000}"/>
    <cellStyle name="Input [yellow] 4 2 11 4" xfId="6694" xr:uid="{00000000-0005-0000-0000-000026190000}"/>
    <cellStyle name="Input [yellow] 4 2 12" xfId="6695" xr:uid="{00000000-0005-0000-0000-000027190000}"/>
    <cellStyle name="Input [yellow] 4 2 12 2" xfId="6696" xr:uid="{00000000-0005-0000-0000-000028190000}"/>
    <cellStyle name="Input [yellow] 4 2 12 3" xfId="6697" xr:uid="{00000000-0005-0000-0000-000029190000}"/>
    <cellStyle name="Input [yellow] 4 2 12 4" xfId="6698" xr:uid="{00000000-0005-0000-0000-00002A190000}"/>
    <cellStyle name="Input [yellow] 4 2 13" xfId="6699" xr:uid="{00000000-0005-0000-0000-00002B190000}"/>
    <cellStyle name="Input [yellow] 4 2 13 2" xfId="6700" xr:uid="{00000000-0005-0000-0000-00002C190000}"/>
    <cellStyle name="Input [yellow] 4 2 13 3" xfId="6701" xr:uid="{00000000-0005-0000-0000-00002D190000}"/>
    <cellStyle name="Input [yellow] 4 2 13 4" xfId="6702" xr:uid="{00000000-0005-0000-0000-00002E190000}"/>
    <cellStyle name="Input [yellow] 4 2 14" xfId="6703" xr:uid="{00000000-0005-0000-0000-00002F190000}"/>
    <cellStyle name="Input [yellow] 4 2 14 2" xfId="6704" xr:uid="{00000000-0005-0000-0000-000030190000}"/>
    <cellStyle name="Input [yellow] 4 2 14 3" xfId="6705" xr:uid="{00000000-0005-0000-0000-000031190000}"/>
    <cellStyle name="Input [yellow] 4 2 14 4" xfId="6706" xr:uid="{00000000-0005-0000-0000-000032190000}"/>
    <cellStyle name="Input [yellow] 4 2 15" xfId="6707" xr:uid="{00000000-0005-0000-0000-000033190000}"/>
    <cellStyle name="Input [yellow] 4 2 15 2" xfId="6708" xr:uid="{00000000-0005-0000-0000-000034190000}"/>
    <cellStyle name="Input [yellow] 4 2 15 3" xfId="6709" xr:uid="{00000000-0005-0000-0000-000035190000}"/>
    <cellStyle name="Input [yellow] 4 2 15 4" xfId="6710" xr:uid="{00000000-0005-0000-0000-000036190000}"/>
    <cellStyle name="Input [yellow] 4 2 16" xfId="6711" xr:uid="{00000000-0005-0000-0000-000037190000}"/>
    <cellStyle name="Input [yellow] 4 2 16 2" xfId="6712" xr:uid="{00000000-0005-0000-0000-000038190000}"/>
    <cellStyle name="Input [yellow] 4 2 16 3" xfId="6713" xr:uid="{00000000-0005-0000-0000-000039190000}"/>
    <cellStyle name="Input [yellow] 4 2 16 4" xfId="6714" xr:uid="{00000000-0005-0000-0000-00003A190000}"/>
    <cellStyle name="Input [yellow] 4 2 17" xfId="6715" xr:uid="{00000000-0005-0000-0000-00003B190000}"/>
    <cellStyle name="Input [yellow] 4 2 17 2" xfId="6716" xr:uid="{00000000-0005-0000-0000-00003C190000}"/>
    <cellStyle name="Input [yellow] 4 2 17 3" xfId="6717" xr:uid="{00000000-0005-0000-0000-00003D190000}"/>
    <cellStyle name="Input [yellow] 4 2 17 4" xfId="6718" xr:uid="{00000000-0005-0000-0000-00003E190000}"/>
    <cellStyle name="Input [yellow] 4 2 18" xfId="6719" xr:uid="{00000000-0005-0000-0000-00003F190000}"/>
    <cellStyle name="Input [yellow] 4 2 18 2" xfId="6720" xr:uid="{00000000-0005-0000-0000-000040190000}"/>
    <cellStyle name="Input [yellow] 4 2 18 3" xfId="6721" xr:uid="{00000000-0005-0000-0000-000041190000}"/>
    <cellStyle name="Input [yellow] 4 2 18 4" xfId="6722" xr:uid="{00000000-0005-0000-0000-000042190000}"/>
    <cellStyle name="Input [yellow] 4 2 19" xfId="6723" xr:uid="{00000000-0005-0000-0000-000043190000}"/>
    <cellStyle name="Input [yellow] 4 2 2" xfId="6724" xr:uid="{00000000-0005-0000-0000-000044190000}"/>
    <cellStyle name="Input [yellow] 4 2 2 2" xfId="6725" xr:uid="{00000000-0005-0000-0000-000045190000}"/>
    <cellStyle name="Input [yellow] 4 2 2 3" xfId="6726" xr:uid="{00000000-0005-0000-0000-000046190000}"/>
    <cellStyle name="Input [yellow] 4 2 2 4" xfId="6727" xr:uid="{00000000-0005-0000-0000-000047190000}"/>
    <cellStyle name="Input [yellow] 4 2 20" xfId="6728" xr:uid="{00000000-0005-0000-0000-000048190000}"/>
    <cellStyle name="Input [yellow] 4 2 21" xfId="6729" xr:uid="{00000000-0005-0000-0000-000049190000}"/>
    <cellStyle name="Input [yellow] 4 2 3" xfId="6730" xr:uid="{00000000-0005-0000-0000-00004A190000}"/>
    <cellStyle name="Input [yellow] 4 2 3 2" xfId="6731" xr:uid="{00000000-0005-0000-0000-00004B190000}"/>
    <cellStyle name="Input [yellow] 4 2 3 3" xfId="6732" xr:uid="{00000000-0005-0000-0000-00004C190000}"/>
    <cellStyle name="Input [yellow] 4 2 3 4" xfId="6733" xr:uid="{00000000-0005-0000-0000-00004D190000}"/>
    <cellStyle name="Input [yellow] 4 2 4" xfId="6734" xr:uid="{00000000-0005-0000-0000-00004E190000}"/>
    <cellStyle name="Input [yellow] 4 2 4 2" xfId="6735" xr:uid="{00000000-0005-0000-0000-00004F190000}"/>
    <cellStyle name="Input [yellow] 4 2 4 3" xfId="6736" xr:uid="{00000000-0005-0000-0000-000050190000}"/>
    <cellStyle name="Input [yellow] 4 2 4 4" xfId="6737" xr:uid="{00000000-0005-0000-0000-000051190000}"/>
    <cellStyle name="Input [yellow] 4 2 5" xfId="6738" xr:uid="{00000000-0005-0000-0000-000052190000}"/>
    <cellStyle name="Input [yellow] 4 2 5 2" xfId="6739" xr:uid="{00000000-0005-0000-0000-000053190000}"/>
    <cellStyle name="Input [yellow] 4 2 5 3" xfId="6740" xr:uid="{00000000-0005-0000-0000-000054190000}"/>
    <cellStyle name="Input [yellow] 4 2 5 4" xfId="6741" xr:uid="{00000000-0005-0000-0000-000055190000}"/>
    <cellStyle name="Input [yellow] 4 2 6" xfId="6742" xr:uid="{00000000-0005-0000-0000-000056190000}"/>
    <cellStyle name="Input [yellow] 4 2 6 2" xfId="6743" xr:uid="{00000000-0005-0000-0000-000057190000}"/>
    <cellStyle name="Input [yellow] 4 2 6 3" xfId="6744" xr:uid="{00000000-0005-0000-0000-000058190000}"/>
    <cellStyle name="Input [yellow] 4 2 6 4" xfId="6745" xr:uid="{00000000-0005-0000-0000-000059190000}"/>
    <cellStyle name="Input [yellow] 4 2 7" xfId="6746" xr:uid="{00000000-0005-0000-0000-00005A190000}"/>
    <cellStyle name="Input [yellow] 4 2 7 2" xfId="6747" xr:uid="{00000000-0005-0000-0000-00005B190000}"/>
    <cellStyle name="Input [yellow] 4 2 7 3" xfId="6748" xr:uid="{00000000-0005-0000-0000-00005C190000}"/>
    <cellStyle name="Input [yellow] 4 2 7 4" xfId="6749" xr:uid="{00000000-0005-0000-0000-00005D190000}"/>
    <cellStyle name="Input [yellow] 4 2 8" xfId="6750" xr:uid="{00000000-0005-0000-0000-00005E190000}"/>
    <cellStyle name="Input [yellow] 4 2 8 2" xfId="6751" xr:uid="{00000000-0005-0000-0000-00005F190000}"/>
    <cellStyle name="Input [yellow] 4 2 8 3" xfId="6752" xr:uid="{00000000-0005-0000-0000-000060190000}"/>
    <cellStyle name="Input [yellow] 4 2 8 4" xfId="6753" xr:uid="{00000000-0005-0000-0000-000061190000}"/>
    <cellStyle name="Input [yellow] 4 2 9" xfId="6754" xr:uid="{00000000-0005-0000-0000-000062190000}"/>
    <cellStyle name="Input [yellow] 4 2 9 2" xfId="6755" xr:uid="{00000000-0005-0000-0000-000063190000}"/>
    <cellStyle name="Input [yellow] 4 2 9 3" xfId="6756" xr:uid="{00000000-0005-0000-0000-000064190000}"/>
    <cellStyle name="Input [yellow] 4 2 9 4" xfId="6757" xr:uid="{00000000-0005-0000-0000-000065190000}"/>
    <cellStyle name="Input [yellow] 4 20" xfId="6758" xr:uid="{00000000-0005-0000-0000-000066190000}"/>
    <cellStyle name="Input [yellow] 4 20 2" xfId="6759" xr:uid="{00000000-0005-0000-0000-000067190000}"/>
    <cellStyle name="Input [yellow] 4 20 3" xfId="6760" xr:uid="{00000000-0005-0000-0000-000068190000}"/>
    <cellStyle name="Input [yellow] 4 20 4" xfId="6761" xr:uid="{00000000-0005-0000-0000-000069190000}"/>
    <cellStyle name="Input [yellow] 4 21" xfId="6762" xr:uid="{00000000-0005-0000-0000-00006A190000}"/>
    <cellStyle name="Input [yellow] 4 21 2" xfId="6763" xr:uid="{00000000-0005-0000-0000-00006B190000}"/>
    <cellStyle name="Input [yellow] 4 21 3" xfId="6764" xr:uid="{00000000-0005-0000-0000-00006C190000}"/>
    <cellStyle name="Input [yellow] 4 21 4" xfId="6765" xr:uid="{00000000-0005-0000-0000-00006D190000}"/>
    <cellStyle name="Input [yellow] 4 22" xfId="6766" xr:uid="{00000000-0005-0000-0000-00006E190000}"/>
    <cellStyle name="Input [yellow] 4 22 2" xfId="6767" xr:uid="{00000000-0005-0000-0000-00006F190000}"/>
    <cellStyle name="Input [yellow] 4 22 3" xfId="6768" xr:uid="{00000000-0005-0000-0000-000070190000}"/>
    <cellStyle name="Input [yellow] 4 22 4" xfId="6769" xr:uid="{00000000-0005-0000-0000-000071190000}"/>
    <cellStyle name="Input [yellow] 4 23" xfId="6770" xr:uid="{00000000-0005-0000-0000-000072190000}"/>
    <cellStyle name="Input [yellow] 4 24" xfId="6771" xr:uid="{00000000-0005-0000-0000-000073190000}"/>
    <cellStyle name="Input [yellow] 4 25" xfId="6772" xr:uid="{00000000-0005-0000-0000-000074190000}"/>
    <cellStyle name="Input [yellow] 4 3" xfId="6773" xr:uid="{00000000-0005-0000-0000-000075190000}"/>
    <cellStyle name="Input [yellow] 4 3 10" xfId="6774" xr:uid="{00000000-0005-0000-0000-000076190000}"/>
    <cellStyle name="Input [yellow] 4 3 10 2" xfId="6775" xr:uid="{00000000-0005-0000-0000-000077190000}"/>
    <cellStyle name="Input [yellow] 4 3 10 3" xfId="6776" xr:uid="{00000000-0005-0000-0000-000078190000}"/>
    <cellStyle name="Input [yellow] 4 3 10 4" xfId="6777" xr:uid="{00000000-0005-0000-0000-000079190000}"/>
    <cellStyle name="Input [yellow] 4 3 11" xfId="6778" xr:uid="{00000000-0005-0000-0000-00007A190000}"/>
    <cellStyle name="Input [yellow] 4 3 11 2" xfId="6779" xr:uid="{00000000-0005-0000-0000-00007B190000}"/>
    <cellStyle name="Input [yellow] 4 3 11 3" xfId="6780" xr:uid="{00000000-0005-0000-0000-00007C190000}"/>
    <cellStyle name="Input [yellow] 4 3 11 4" xfId="6781" xr:uid="{00000000-0005-0000-0000-00007D190000}"/>
    <cellStyle name="Input [yellow] 4 3 12" xfId="6782" xr:uid="{00000000-0005-0000-0000-00007E190000}"/>
    <cellStyle name="Input [yellow] 4 3 12 2" xfId="6783" xr:uid="{00000000-0005-0000-0000-00007F190000}"/>
    <cellStyle name="Input [yellow] 4 3 12 3" xfId="6784" xr:uid="{00000000-0005-0000-0000-000080190000}"/>
    <cellStyle name="Input [yellow] 4 3 12 4" xfId="6785" xr:uid="{00000000-0005-0000-0000-000081190000}"/>
    <cellStyle name="Input [yellow] 4 3 13" xfId="6786" xr:uid="{00000000-0005-0000-0000-000082190000}"/>
    <cellStyle name="Input [yellow] 4 3 13 2" xfId="6787" xr:uid="{00000000-0005-0000-0000-000083190000}"/>
    <cellStyle name="Input [yellow] 4 3 13 3" xfId="6788" xr:uid="{00000000-0005-0000-0000-000084190000}"/>
    <cellStyle name="Input [yellow] 4 3 13 4" xfId="6789" xr:uid="{00000000-0005-0000-0000-000085190000}"/>
    <cellStyle name="Input [yellow] 4 3 14" xfId="6790" xr:uid="{00000000-0005-0000-0000-000086190000}"/>
    <cellStyle name="Input [yellow] 4 3 14 2" xfId="6791" xr:uid="{00000000-0005-0000-0000-000087190000}"/>
    <cellStyle name="Input [yellow] 4 3 14 3" xfId="6792" xr:uid="{00000000-0005-0000-0000-000088190000}"/>
    <cellStyle name="Input [yellow] 4 3 14 4" xfId="6793" xr:uid="{00000000-0005-0000-0000-000089190000}"/>
    <cellStyle name="Input [yellow] 4 3 15" xfId="6794" xr:uid="{00000000-0005-0000-0000-00008A190000}"/>
    <cellStyle name="Input [yellow] 4 3 15 2" xfId="6795" xr:uid="{00000000-0005-0000-0000-00008B190000}"/>
    <cellStyle name="Input [yellow] 4 3 15 3" xfId="6796" xr:uid="{00000000-0005-0000-0000-00008C190000}"/>
    <cellStyle name="Input [yellow] 4 3 15 4" xfId="6797" xr:uid="{00000000-0005-0000-0000-00008D190000}"/>
    <cellStyle name="Input [yellow] 4 3 16" xfId="6798" xr:uid="{00000000-0005-0000-0000-00008E190000}"/>
    <cellStyle name="Input [yellow] 4 3 16 2" xfId="6799" xr:uid="{00000000-0005-0000-0000-00008F190000}"/>
    <cellStyle name="Input [yellow] 4 3 16 3" xfId="6800" xr:uid="{00000000-0005-0000-0000-000090190000}"/>
    <cellStyle name="Input [yellow] 4 3 16 4" xfId="6801" xr:uid="{00000000-0005-0000-0000-000091190000}"/>
    <cellStyle name="Input [yellow] 4 3 17" xfId="6802" xr:uid="{00000000-0005-0000-0000-000092190000}"/>
    <cellStyle name="Input [yellow] 4 3 17 2" xfId="6803" xr:uid="{00000000-0005-0000-0000-000093190000}"/>
    <cellStyle name="Input [yellow] 4 3 17 3" xfId="6804" xr:uid="{00000000-0005-0000-0000-000094190000}"/>
    <cellStyle name="Input [yellow] 4 3 17 4" xfId="6805" xr:uid="{00000000-0005-0000-0000-000095190000}"/>
    <cellStyle name="Input [yellow] 4 3 18" xfId="6806" xr:uid="{00000000-0005-0000-0000-000096190000}"/>
    <cellStyle name="Input [yellow] 4 3 18 2" xfId="6807" xr:uid="{00000000-0005-0000-0000-000097190000}"/>
    <cellStyle name="Input [yellow] 4 3 18 3" xfId="6808" xr:uid="{00000000-0005-0000-0000-000098190000}"/>
    <cellStyle name="Input [yellow] 4 3 18 4" xfId="6809" xr:uid="{00000000-0005-0000-0000-000099190000}"/>
    <cellStyle name="Input [yellow] 4 3 19" xfId="6810" xr:uid="{00000000-0005-0000-0000-00009A190000}"/>
    <cellStyle name="Input [yellow] 4 3 2" xfId="6811" xr:uid="{00000000-0005-0000-0000-00009B190000}"/>
    <cellStyle name="Input [yellow] 4 3 2 2" xfId="6812" xr:uid="{00000000-0005-0000-0000-00009C190000}"/>
    <cellStyle name="Input [yellow] 4 3 2 3" xfId="6813" xr:uid="{00000000-0005-0000-0000-00009D190000}"/>
    <cellStyle name="Input [yellow] 4 3 2 4" xfId="6814" xr:uid="{00000000-0005-0000-0000-00009E190000}"/>
    <cellStyle name="Input [yellow] 4 3 20" xfId="6815" xr:uid="{00000000-0005-0000-0000-00009F190000}"/>
    <cellStyle name="Input [yellow] 4 3 21" xfId="6816" xr:uid="{00000000-0005-0000-0000-0000A0190000}"/>
    <cellStyle name="Input [yellow] 4 3 3" xfId="6817" xr:uid="{00000000-0005-0000-0000-0000A1190000}"/>
    <cellStyle name="Input [yellow] 4 3 3 2" xfId="6818" xr:uid="{00000000-0005-0000-0000-0000A2190000}"/>
    <cellStyle name="Input [yellow] 4 3 3 3" xfId="6819" xr:uid="{00000000-0005-0000-0000-0000A3190000}"/>
    <cellStyle name="Input [yellow] 4 3 3 4" xfId="6820" xr:uid="{00000000-0005-0000-0000-0000A4190000}"/>
    <cellStyle name="Input [yellow] 4 3 4" xfId="6821" xr:uid="{00000000-0005-0000-0000-0000A5190000}"/>
    <cellStyle name="Input [yellow] 4 3 4 2" xfId="6822" xr:uid="{00000000-0005-0000-0000-0000A6190000}"/>
    <cellStyle name="Input [yellow] 4 3 4 3" xfId="6823" xr:uid="{00000000-0005-0000-0000-0000A7190000}"/>
    <cellStyle name="Input [yellow] 4 3 4 4" xfId="6824" xr:uid="{00000000-0005-0000-0000-0000A8190000}"/>
    <cellStyle name="Input [yellow] 4 3 5" xfId="6825" xr:uid="{00000000-0005-0000-0000-0000A9190000}"/>
    <cellStyle name="Input [yellow] 4 3 5 2" xfId="6826" xr:uid="{00000000-0005-0000-0000-0000AA190000}"/>
    <cellStyle name="Input [yellow] 4 3 5 3" xfId="6827" xr:uid="{00000000-0005-0000-0000-0000AB190000}"/>
    <cellStyle name="Input [yellow] 4 3 5 4" xfId="6828" xr:uid="{00000000-0005-0000-0000-0000AC190000}"/>
    <cellStyle name="Input [yellow] 4 3 6" xfId="6829" xr:uid="{00000000-0005-0000-0000-0000AD190000}"/>
    <cellStyle name="Input [yellow] 4 3 6 2" xfId="6830" xr:uid="{00000000-0005-0000-0000-0000AE190000}"/>
    <cellStyle name="Input [yellow] 4 3 6 3" xfId="6831" xr:uid="{00000000-0005-0000-0000-0000AF190000}"/>
    <cellStyle name="Input [yellow] 4 3 6 4" xfId="6832" xr:uid="{00000000-0005-0000-0000-0000B0190000}"/>
    <cellStyle name="Input [yellow] 4 3 7" xfId="6833" xr:uid="{00000000-0005-0000-0000-0000B1190000}"/>
    <cellStyle name="Input [yellow] 4 3 7 2" xfId="6834" xr:uid="{00000000-0005-0000-0000-0000B2190000}"/>
    <cellStyle name="Input [yellow] 4 3 7 3" xfId="6835" xr:uid="{00000000-0005-0000-0000-0000B3190000}"/>
    <cellStyle name="Input [yellow] 4 3 7 4" xfId="6836" xr:uid="{00000000-0005-0000-0000-0000B4190000}"/>
    <cellStyle name="Input [yellow] 4 3 8" xfId="6837" xr:uid="{00000000-0005-0000-0000-0000B5190000}"/>
    <cellStyle name="Input [yellow] 4 3 8 2" xfId="6838" xr:uid="{00000000-0005-0000-0000-0000B6190000}"/>
    <cellStyle name="Input [yellow] 4 3 8 3" xfId="6839" xr:uid="{00000000-0005-0000-0000-0000B7190000}"/>
    <cellStyle name="Input [yellow] 4 3 8 4" xfId="6840" xr:uid="{00000000-0005-0000-0000-0000B8190000}"/>
    <cellStyle name="Input [yellow] 4 3 9" xfId="6841" xr:uid="{00000000-0005-0000-0000-0000B9190000}"/>
    <cellStyle name="Input [yellow] 4 3 9 2" xfId="6842" xr:uid="{00000000-0005-0000-0000-0000BA190000}"/>
    <cellStyle name="Input [yellow] 4 3 9 3" xfId="6843" xr:uid="{00000000-0005-0000-0000-0000BB190000}"/>
    <cellStyle name="Input [yellow] 4 3 9 4" xfId="6844" xr:uid="{00000000-0005-0000-0000-0000BC190000}"/>
    <cellStyle name="Input [yellow] 4 4" xfId="6845" xr:uid="{00000000-0005-0000-0000-0000BD190000}"/>
    <cellStyle name="Input [yellow] 4 4 10" xfId="6846" xr:uid="{00000000-0005-0000-0000-0000BE190000}"/>
    <cellStyle name="Input [yellow] 4 4 10 2" xfId="6847" xr:uid="{00000000-0005-0000-0000-0000BF190000}"/>
    <cellStyle name="Input [yellow] 4 4 10 3" xfId="6848" xr:uid="{00000000-0005-0000-0000-0000C0190000}"/>
    <cellStyle name="Input [yellow] 4 4 10 4" xfId="6849" xr:uid="{00000000-0005-0000-0000-0000C1190000}"/>
    <cellStyle name="Input [yellow] 4 4 11" xfId="6850" xr:uid="{00000000-0005-0000-0000-0000C2190000}"/>
    <cellStyle name="Input [yellow] 4 4 11 2" xfId="6851" xr:uid="{00000000-0005-0000-0000-0000C3190000}"/>
    <cellStyle name="Input [yellow] 4 4 11 3" xfId="6852" xr:uid="{00000000-0005-0000-0000-0000C4190000}"/>
    <cellStyle name="Input [yellow] 4 4 11 4" xfId="6853" xr:uid="{00000000-0005-0000-0000-0000C5190000}"/>
    <cellStyle name="Input [yellow] 4 4 12" xfId="6854" xr:uid="{00000000-0005-0000-0000-0000C6190000}"/>
    <cellStyle name="Input [yellow] 4 4 12 2" xfId="6855" xr:uid="{00000000-0005-0000-0000-0000C7190000}"/>
    <cellStyle name="Input [yellow] 4 4 12 3" xfId="6856" xr:uid="{00000000-0005-0000-0000-0000C8190000}"/>
    <cellStyle name="Input [yellow] 4 4 12 4" xfId="6857" xr:uid="{00000000-0005-0000-0000-0000C9190000}"/>
    <cellStyle name="Input [yellow] 4 4 13" xfId="6858" xr:uid="{00000000-0005-0000-0000-0000CA190000}"/>
    <cellStyle name="Input [yellow] 4 4 13 2" xfId="6859" xr:uid="{00000000-0005-0000-0000-0000CB190000}"/>
    <cellStyle name="Input [yellow] 4 4 13 3" xfId="6860" xr:uid="{00000000-0005-0000-0000-0000CC190000}"/>
    <cellStyle name="Input [yellow] 4 4 13 4" xfId="6861" xr:uid="{00000000-0005-0000-0000-0000CD190000}"/>
    <cellStyle name="Input [yellow] 4 4 14" xfId="6862" xr:uid="{00000000-0005-0000-0000-0000CE190000}"/>
    <cellStyle name="Input [yellow] 4 4 14 2" xfId="6863" xr:uid="{00000000-0005-0000-0000-0000CF190000}"/>
    <cellStyle name="Input [yellow] 4 4 14 3" xfId="6864" xr:uid="{00000000-0005-0000-0000-0000D0190000}"/>
    <cellStyle name="Input [yellow] 4 4 14 4" xfId="6865" xr:uid="{00000000-0005-0000-0000-0000D1190000}"/>
    <cellStyle name="Input [yellow] 4 4 15" xfId="6866" xr:uid="{00000000-0005-0000-0000-0000D2190000}"/>
    <cellStyle name="Input [yellow] 4 4 15 2" xfId="6867" xr:uid="{00000000-0005-0000-0000-0000D3190000}"/>
    <cellStyle name="Input [yellow] 4 4 15 3" xfId="6868" xr:uid="{00000000-0005-0000-0000-0000D4190000}"/>
    <cellStyle name="Input [yellow] 4 4 15 4" xfId="6869" xr:uid="{00000000-0005-0000-0000-0000D5190000}"/>
    <cellStyle name="Input [yellow] 4 4 16" xfId="6870" xr:uid="{00000000-0005-0000-0000-0000D6190000}"/>
    <cellStyle name="Input [yellow] 4 4 16 2" xfId="6871" xr:uid="{00000000-0005-0000-0000-0000D7190000}"/>
    <cellStyle name="Input [yellow] 4 4 16 3" xfId="6872" xr:uid="{00000000-0005-0000-0000-0000D8190000}"/>
    <cellStyle name="Input [yellow] 4 4 16 4" xfId="6873" xr:uid="{00000000-0005-0000-0000-0000D9190000}"/>
    <cellStyle name="Input [yellow] 4 4 17" xfId="6874" xr:uid="{00000000-0005-0000-0000-0000DA190000}"/>
    <cellStyle name="Input [yellow] 4 4 17 2" xfId="6875" xr:uid="{00000000-0005-0000-0000-0000DB190000}"/>
    <cellStyle name="Input [yellow] 4 4 17 3" xfId="6876" xr:uid="{00000000-0005-0000-0000-0000DC190000}"/>
    <cellStyle name="Input [yellow] 4 4 17 4" xfId="6877" xr:uid="{00000000-0005-0000-0000-0000DD190000}"/>
    <cellStyle name="Input [yellow] 4 4 18" xfId="6878" xr:uid="{00000000-0005-0000-0000-0000DE190000}"/>
    <cellStyle name="Input [yellow] 4 4 18 2" xfId="6879" xr:uid="{00000000-0005-0000-0000-0000DF190000}"/>
    <cellStyle name="Input [yellow] 4 4 18 3" xfId="6880" xr:uid="{00000000-0005-0000-0000-0000E0190000}"/>
    <cellStyle name="Input [yellow] 4 4 18 4" xfId="6881" xr:uid="{00000000-0005-0000-0000-0000E1190000}"/>
    <cellStyle name="Input [yellow] 4 4 19" xfId="6882" xr:uid="{00000000-0005-0000-0000-0000E2190000}"/>
    <cellStyle name="Input [yellow] 4 4 2" xfId="6883" xr:uid="{00000000-0005-0000-0000-0000E3190000}"/>
    <cellStyle name="Input [yellow] 4 4 2 2" xfId="6884" xr:uid="{00000000-0005-0000-0000-0000E4190000}"/>
    <cellStyle name="Input [yellow] 4 4 2 3" xfId="6885" xr:uid="{00000000-0005-0000-0000-0000E5190000}"/>
    <cellStyle name="Input [yellow] 4 4 2 4" xfId="6886" xr:uid="{00000000-0005-0000-0000-0000E6190000}"/>
    <cellStyle name="Input [yellow] 4 4 20" xfId="6887" xr:uid="{00000000-0005-0000-0000-0000E7190000}"/>
    <cellStyle name="Input [yellow] 4 4 21" xfId="6888" xr:uid="{00000000-0005-0000-0000-0000E8190000}"/>
    <cellStyle name="Input [yellow] 4 4 3" xfId="6889" xr:uid="{00000000-0005-0000-0000-0000E9190000}"/>
    <cellStyle name="Input [yellow] 4 4 3 2" xfId="6890" xr:uid="{00000000-0005-0000-0000-0000EA190000}"/>
    <cellStyle name="Input [yellow] 4 4 3 3" xfId="6891" xr:uid="{00000000-0005-0000-0000-0000EB190000}"/>
    <cellStyle name="Input [yellow] 4 4 3 4" xfId="6892" xr:uid="{00000000-0005-0000-0000-0000EC190000}"/>
    <cellStyle name="Input [yellow] 4 4 4" xfId="6893" xr:uid="{00000000-0005-0000-0000-0000ED190000}"/>
    <cellStyle name="Input [yellow] 4 4 4 2" xfId="6894" xr:uid="{00000000-0005-0000-0000-0000EE190000}"/>
    <cellStyle name="Input [yellow] 4 4 4 3" xfId="6895" xr:uid="{00000000-0005-0000-0000-0000EF190000}"/>
    <cellStyle name="Input [yellow] 4 4 4 4" xfId="6896" xr:uid="{00000000-0005-0000-0000-0000F0190000}"/>
    <cellStyle name="Input [yellow] 4 4 5" xfId="6897" xr:uid="{00000000-0005-0000-0000-0000F1190000}"/>
    <cellStyle name="Input [yellow] 4 4 5 2" xfId="6898" xr:uid="{00000000-0005-0000-0000-0000F2190000}"/>
    <cellStyle name="Input [yellow] 4 4 5 3" xfId="6899" xr:uid="{00000000-0005-0000-0000-0000F3190000}"/>
    <cellStyle name="Input [yellow] 4 4 5 4" xfId="6900" xr:uid="{00000000-0005-0000-0000-0000F4190000}"/>
    <cellStyle name="Input [yellow] 4 4 6" xfId="6901" xr:uid="{00000000-0005-0000-0000-0000F5190000}"/>
    <cellStyle name="Input [yellow] 4 4 6 2" xfId="6902" xr:uid="{00000000-0005-0000-0000-0000F6190000}"/>
    <cellStyle name="Input [yellow] 4 4 6 3" xfId="6903" xr:uid="{00000000-0005-0000-0000-0000F7190000}"/>
    <cellStyle name="Input [yellow] 4 4 6 4" xfId="6904" xr:uid="{00000000-0005-0000-0000-0000F8190000}"/>
    <cellStyle name="Input [yellow] 4 4 7" xfId="6905" xr:uid="{00000000-0005-0000-0000-0000F9190000}"/>
    <cellStyle name="Input [yellow] 4 4 7 2" xfId="6906" xr:uid="{00000000-0005-0000-0000-0000FA190000}"/>
    <cellStyle name="Input [yellow] 4 4 7 3" xfId="6907" xr:uid="{00000000-0005-0000-0000-0000FB190000}"/>
    <cellStyle name="Input [yellow] 4 4 7 4" xfId="6908" xr:uid="{00000000-0005-0000-0000-0000FC190000}"/>
    <cellStyle name="Input [yellow] 4 4 8" xfId="6909" xr:uid="{00000000-0005-0000-0000-0000FD190000}"/>
    <cellStyle name="Input [yellow] 4 4 8 2" xfId="6910" xr:uid="{00000000-0005-0000-0000-0000FE190000}"/>
    <cellStyle name="Input [yellow] 4 4 8 3" xfId="6911" xr:uid="{00000000-0005-0000-0000-0000FF190000}"/>
    <cellStyle name="Input [yellow] 4 4 8 4" xfId="6912" xr:uid="{00000000-0005-0000-0000-0000001A0000}"/>
    <cellStyle name="Input [yellow] 4 4 9" xfId="6913" xr:uid="{00000000-0005-0000-0000-0000011A0000}"/>
    <cellStyle name="Input [yellow] 4 4 9 2" xfId="6914" xr:uid="{00000000-0005-0000-0000-0000021A0000}"/>
    <cellStyle name="Input [yellow] 4 4 9 3" xfId="6915" xr:uid="{00000000-0005-0000-0000-0000031A0000}"/>
    <cellStyle name="Input [yellow] 4 4 9 4" xfId="6916" xr:uid="{00000000-0005-0000-0000-0000041A0000}"/>
    <cellStyle name="Input [yellow] 4 5" xfId="6917" xr:uid="{00000000-0005-0000-0000-0000051A0000}"/>
    <cellStyle name="Input [yellow] 4 5 10" xfId="6918" xr:uid="{00000000-0005-0000-0000-0000061A0000}"/>
    <cellStyle name="Input [yellow] 4 5 10 2" xfId="6919" xr:uid="{00000000-0005-0000-0000-0000071A0000}"/>
    <cellStyle name="Input [yellow] 4 5 10 3" xfId="6920" xr:uid="{00000000-0005-0000-0000-0000081A0000}"/>
    <cellStyle name="Input [yellow] 4 5 10 4" xfId="6921" xr:uid="{00000000-0005-0000-0000-0000091A0000}"/>
    <cellStyle name="Input [yellow] 4 5 11" xfId="6922" xr:uid="{00000000-0005-0000-0000-00000A1A0000}"/>
    <cellStyle name="Input [yellow] 4 5 11 2" xfId="6923" xr:uid="{00000000-0005-0000-0000-00000B1A0000}"/>
    <cellStyle name="Input [yellow] 4 5 11 3" xfId="6924" xr:uid="{00000000-0005-0000-0000-00000C1A0000}"/>
    <cellStyle name="Input [yellow] 4 5 11 4" xfId="6925" xr:uid="{00000000-0005-0000-0000-00000D1A0000}"/>
    <cellStyle name="Input [yellow] 4 5 12" xfId="6926" xr:uid="{00000000-0005-0000-0000-00000E1A0000}"/>
    <cellStyle name="Input [yellow] 4 5 12 2" xfId="6927" xr:uid="{00000000-0005-0000-0000-00000F1A0000}"/>
    <cellStyle name="Input [yellow] 4 5 12 3" xfId="6928" xr:uid="{00000000-0005-0000-0000-0000101A0000}"/>
    <cellStyle name="Input [yellow] 4 5 12 4" xfId="6929" xr:uid="{00000000-0005-0000-0000-0000111A0000}"/>
    <cellStyle name="Input [yellow] 4 5 13" xfId="6930" xr:uid="{00000000-0005-0000-0000-0000121A0000}"/>
    <cellStyle name="Input [yellow] 4 5 13 2" xfId="6931" xr:uid="{00000000-0005-0000-0000-0000131A0000}"/>
    <cellStyle name="Input [yellow] 4 5 13 3" xfId="6932" xr:uid="{00000000-0005-0000-0000-0000141A0000}"/>
    <cellStyle name="Input [yellow] 4 5 13 4" xfId="6933" xr:uid="{00000000-0005-0000-0000-0000151A0000}"/>
    <cellStyle name="Input [yellow] 4 5 14" xfId="6934" xr:uid="{00000000-0005-0000-0000-0000161A0000}"/>
    <cellStyle name="Input [yellow] 4 5 14 2" xfId="6935" xr:uid="{00000000-0005-0000-0000-0000171A0000}"/>
    <cellStyle name="Input [yellow] 4 5 14 3" xfId="6936" xr:uid="{00000000-0005-0000-0000-0000181A0000}"/>
    <cellStyle name="Input [yellow] 4 5 14 4" xfId="6937" xr:uid="{00000000-0005-0000-0000-0000191A0000}"/>
    <cellStyle name="Input [yellow] 4 5 15" xfId="6938" xr:uid="{00000000-0005-0000-0000-00001A1A0000}"/>
    <cellStyle name="Input [yellow] 4 5 15 2" xfId="6939" xr:uid="{00000000-0005-0000-0000-00001B1A0000}"/>
    <cellStyle name="Input [yellow] 4 5 15 3" xfId="6940" xr:uid="{00000000-0005-0000-0000-00001C1A0000}"/>
    <cellStyle name="Input [yellow] 4 5 15 4" xfId="6941" xr:uid="{00000000-0005-0000-0000-00001D1A0000}"/>
    <cellStyle name="Input [yellow] 4 5 16" xfId="6942" xr:uid="{00000000-0005-0000-0000-00001E1A0000}"/>
    <cellStyle name="Input [yellow] 4 5 16 2" xfId="6943" xr:uid="{00000000-0005-0000-0000-00001F1A0000}"/>
    <cellStyle name="Input [yellow] 4 5 16 3" xfId="6944" xr:uid="{00000000-0005-0000-0000-0000201A0000}"/>
    <cellStyle name="Input [yellow] 4 5 16 4" xfId="6945" xr:uid="{00000000-0005-0000-0000-0000211A0000}"/>
    <cellStyle name="Input [yellow] 4 5 17" xfId="6946" xr:uid="{00000000-0005-0000-0000-0000221A0000}"/>
    <cellStyle name="Input [yellow] 4 5 17 2" xfId="6947" xr:uid="{00000000-0005-0000-0000-0000231A0000}"/>
    <cellStyle name="Input [yellow] 4 5 17 3" xfId="6948" xr:uid="{00000000-0005-0000-0000-0000241A0000}"/>
    <cellStyle name="Input [yellow] 4 5 17 4" xfId="6949" xr:uid="{00000000-0005-0000-0000-0000251A0000}"/>
    <cellStyle name="Input [yellow] 4 5 18" xfId="6950" xr:uid="{00000000-0005-0000-0000-0000261A0000}"/>
    <cellStyle name="Input [yellow] 4 5 18 2" xfId="6951" xr:uid="{00000000-0005-0000-0000-0000271A0000}"/>
    <cellStyle name="Input [yellow] 4 5 18 3" xfId="6952" xr:uid="{00000000-0005-0000-0000-0000281A0000}"/>
    <cellStyle name="Input [yellow] 4 5 18 4" xfId="6953" xr:uid="{00000000-0005-0000-0000-0000291A0000}"/>
    <cellStyle name="Input [yellow] 4 5 19" xfId="6954" xr:uid="{00000000-0005-0000-0000-00002A1A0000}"/>
    <cellStyle name="Input [yellow] 4 5 2" xfId="6955" xr:uid="{00000000-0005-0000-0000-00002B1A0000}"/>
    <cellStyle name="Input [yellow] 4 5 2 2" xfId="6956" xr:uid="{00000000-0005-0000-0000-00002C1A0000}"/>
    <cellStyle name="Input [yellow] 4 5 2 3" xfId="6957" xr:uid="{00000000-0005-0000-0000-00002D1A0000}"/>
    <cellStyle name="Input [yellow] 4 5 2 4" xfId="6958" xr:uid="{00000000-0005-0000-0000-00002E1A0000}"/>
    <cellStyle name="Input [yellow] 4 5 20" xfId="6959" xr:uid="{00000000-0005-0000-0000-00002F1A0000}"/>
    <cellStyle name="Input [yellow] 4 5 21" xfId="6960" xr:uid="{00000000-0005-0000-0000-0000301A0000}"/>
    <cellStyle name="Input [yellow] 4 5 3" xfId="6961" xr:uid="{00000000-0005-0000-0000-0000311A0000}"/>
    <cellStyle name="Input [yellow] 4 5 3 2" xfId="6962" xr:uid="{00000000-0005-0000-0000-0000321A0000}"/>
    <cellStyle name="Input [yellow] 4 5 3 3" xfId="6963" xr:uid="{00000000-0005-0000-0000-0000331A0000}"/>
    <cellStyle name="Input [yellow] 4 5 3 4" xfId="6964" xr:uid="{00000000-0005-0000-0000-0000341A0000}"/>
    <cellStyle name="Input [yellow] 4 5 4" xfId="6965" xr:uid="{00000000-0005-0000-0000-0000351A0000}"/>
    <cellStyle name="Input [yellow] 4 5 4 2" xfId="6966" xr:uid="{00000000-0005-0000-0000-0000361A0000}"/>
    <cellStyle name="Input [yellow] 4 5 4 3" xfId="6967" xr:uid="{00000000-0005-0000-0000-0000371A0000}"/>
    <cellStyle name="Input [yellow] 4 5 4 4" xfId="6968" xr:uid="{00000000-0005-0000-0000-0000381A0000}"/>
    <cellStyle name="Input [yellow] 4 5 5" xfId="6969" xr:uid="{00000000-0005-0000-0000-0000391A0000}"/>
    <cellStyle name="Input [yellow] 4 5 5 2" xfId="6970" xr:uid="{00000000-0005-0000-0000-00003A1A0000}"/>
    <cellStyle name="Input [yellow] 4 5 5 3" xfId="6971" xr:uid="{00000000-0005-0000-0000-00003B1A0000}"/>
    <cellStyle name="Input [yellow] 4 5 5 4" xfId="6972" xr:uid="{00000000-0005-0000-0000-00003C1A0000}"/>
    <cellStyle name="Input [yellow] 4 5 6" xfId="6973" xr:uid="{00000000-0005-0000-0000-00003D1A0000}"/>
    <cellStyle name="Input [yellow] 4 5 6 2" xfId="6974" xr:uid="{00000000-0005-0000-0000-00003E1A0000}"/>
    <cellStyle name="Input [yellow] 4 5 6 3" xfId="6975" xr:uid="{00000000-0005-0000-0000-00003F1A0000}"/>
    <cellStyle name="Input [yellow] 4 5 6 4" xfId="6976" xr:uid="{00000000-0005-0000-0000-0000401A0000}"/>
    <cellStyle name="Input [yellow] 4 5 7" xfId="6977" xr:uid="{00000000-0005-0000-0000-0000411A0000}"/>
    <cellStyle name="Input [yellow] 4 5 7 2" xfId="6978" xr:uid="{00000000-0005-0000-0000-0000421A0000}"/>
    <cellStyle name="Input [yellow] 4 5 7 3" xfId="6979" xr:uid="{00000000-0005-0000-0000-0000431A0000}"/>
    <cellStyle name="Input [yellow] 4 5 7 4" xfId="6980" xr:uid="{00000000-0005-0000-0000-0000441A0000}"/>
    <cellStyle name="Input [yellow] 4 5 8" xfId="6981" xr:uid="{00000000-0005-0000-0000-0000451A0000}"/>
    <cellStyle name="Input [yellow] 4 5 8 2" xfId="6982" xr:uid="{00000000-0005-0000-0000-0000461A0000}"/>
    <cellStyle name="Input [yellow] 4 5 8 3" xfId="6983" xr:uid="{00000000-0005-0000-0000-0000471A0000}"/>
    <cellStyle name="Input [yellow] 4 5 8 4" xfId="6984" xr:uid="{00000000-0005-0000-0000-0000481A0000}"/>
    <cellStyle name="Input [yellow] 4 5 9" xfId="6985" xr:uid="{00000000-0005-0000-0000-0000491A0000}"/>
    <cellStyle name="Input [yellow] 4 5 9 2" xfId="6986" xr:uid="{00000000-0005-0000-0000-00004A1A0000}"/>
    <cellStyle name="Input [yellow] 4 5 9 3" xfId="6987" xr:uid="{00000000-0005-0000-0000-00004B1A0000}"/>
    <cellStyle name="Input [yellow] 4 5 9 4" xfId="6988" xr:uid="{00000000-0005-0000-0000-00004C1A0000}"/>
    <cellStyle name="Input [yellow] 4 6" xfId="6989" xr:uid="{00000000-0005-0000-0000-00004D1A0000}"/>
    <cellStyle name="Input [yellow] 4 6 2" xfId="6990" xr:uid="{00000000-0005-0000-0000-00004E1A0000}"/>
    <cellStyle name="Input [yellow] 4 6 3" xfId="6991" xr:uid="{00000000-0005-0000-0000-00004F1A0000}"/>
    <cellStyle name="Input [yellow] 4 6 4" xfId="6992" xr:uid="{00000000-0005-0000-0000-0000501A0000}"/>
    <cellStyle name="Input [yellow] 4 7" xfId="6993" xr:uid="{00000000-0005-0000-0000-0000511A0000}"/>
    <cellStyle name="Input [yellow] 4 7 2" xfId="6994" xr:uid="{00000000-0005-0000-0000-0000521A0000}"/>
    <cellStyle name="Input [yellow] 4 7 3" xfId="6995" xr:uid="{00000000-0005-0000-0000-0000531A0000}"/>
    <cellStyle name="Input [yellow] 4 7 4" xfId="6996" xr:uid="{00000000-0005-0000-0000-0000541A0000}"/>
    <cellStyle name="Input [yellow] 4 8" xfId="6997" xr:uid="{00000000-0005-0000-0000-0000551A0000}"/>
    <cellStyle name="Input [yellow] 4 8 2" xfId="6998" xr:uid="{00000000-0005-0000-0000-0000561A0000}"/>
    <cellStyle name="Input [yellow] 4 8 3" xfId="6999" xr:uid="{00000000-0005-0000-0000-0000571A0000}"/>
    <cellStyle name="Input [yellow] 4 8 4" xfId="7000" xr:uid="{00000000-0005-0000-0000-0000581A0000}"/>
    <cellStyle name="Input [yellow] 4 9" xfId="7001" xr:uid="{00000000-0005-0000-0000-0000591A0000}"/>
    <cellStyle name="Input [yellow] 4 9 2" xfId="7002" xr:uid="{00000000-0005-0000-0000-00005A1A0000}"/>
    <cellStyle name="Input [yellow] 4 9 3" xfId="7003" xr:uid="{00000000-0005-0000-0000-00005B1A0000}"/>
    <cellStyle name="Input [yellow] 4 9 4" xfId="7004" xr:uid="{00000000-0005-0000-0000-00005C1A0000}"/>
    <cellStyle name="Input [yellow] 5" xfId="7005" xr:uid="{00000000-0005-0000-0000-00005D1A0000}"/>
    <cellStyle name="Input [yellow] 5 10" xfId="7006" xr:uid="{00000000-0005-0000-0000-00005E1A0000}"/>
    <cellStyle name="Input [yellow] 5 10 2" xfId="7007" xr:uid="{00000000-0005-0000-0000-00005F1A0000}"/>
    <cellStyle name="Input [yellow] 5 10 3" xfId="7008" xr:uid="{00000000-0005-0000-0000-0000601A0000}"/>
    <cellStyle name="Input [yellow] 5 10 4" xfId="7009" xr:uid="{00000000-0005-0000-0000-0000611A0000}"/>
    <cellStyle name="Input [yellow] 5 11" xfId="7010" xr:uid="{00000000-0005-0000-0000-0000621A0000}"/>
    <cellStyle name="Input [yellow] 5 11 2" xfId="7011" xr:uid="{00000000-0005-0000-0000-0000631A0000}"/>
    <cellStyle name="Input [yellow] 5 11 3" xfId="7012" xr:uid="{00000000-0005-0000-0000-0000641A0000}"/>
    <cellStyle name="Input [yellow] 5 11 4" xfId="7013" xr:uid="{00000000-0005-0000-0000-0000651A0000}"/>
    <cellStyle name="Input [yellow] 5 12" xfId="7014" xr:uid="{00000000-0005-0000-0000-0000661A0000}"/>
    <cellStyle name="Input [yellow] 5 12 2" xfId="7015" xr:uid="{00000000-0005-0000-0000-0000671A0000}"/>
    <cellStyle name="Input [yellow] 5 12 3" xfId="7016" xr:uid="{00000000-0005-0000-0000-0000681A0000}"/>
    <cellStyle name="Input [yellow] 5 12 4" xfId="7017" xr:uid="{00000000-0005-0000-0000-0000691A0000}"/>
    <cellStyle name="Input [yellow] 5 13" xfId="7018" xr:uid="{00000000-0005-0000-0000-00006A1A0000}"/>
    <cellStyle name="Input [yellow] 5 13 2" xfId="7019" xr:uid="{00000000-0005-0000-0000-00006B1A0000}"/>
    <cellStyle name="Input [yellow] 5 13 3" xfId="7020" xr:uid="{00000000-0005-0000-0000-00006C1A0000}"/>
    <cellStyle name="Input [yellow] 5 13 4" xfId="7021" xr:uid="{00000000-0005-0000-0000-00006D1A0000}"/>
    <cellStyle name="Input [yellow] 5 14" xfId="7022" xr:uid="{00000000-0005-0000-0000-00006E1A0000}"/>
    <cellStyle name="Input [yellow] 5 14 2" xfId="7023" xr:uid="{00000000-0005-0000-0000-00006F1A0000}"/>
    <cellStyle name="Input [yellow] 5 14 3" xfId="7024" xr:uid="{00000000-0005-0000-0000-0000701A0000}"/>
    <cellStyle name="Input [yellow] 5 14 4" xfId="7025" xr:uid="{00000000-0005-0000-0000-0000711A0000}"/>
    <cellStyle name="Input [yellow] 5 15" xfId="7026" xr:uid="{00000000-0005-0000-0000-0000721A0000}"/>
    <cellStyle name="Input [yellow] 5 15 2" xfId="7027" xr:uid="{00000000-0005-0000-0000-0000731A0000}"/>
    <cellStyle name="Input [yellow] 5 15 3" xfId="7028" xr:uid="{00000000-0005-0000-0000-0000741A0000}"/>
    <cellStyle name="Input [yellow] 5 15 4" xfId="7029" xr:uid="{00000000-0005-0000-0000-0000751A0000}"/>
    <cellStyle name="Input [yellow] 5 16" xfId="7030" xr:uid="{00000000-0005-0000-0000-0000761A0000}"/>
    <cellStyle name="Input [yellow] 5 16 2" xfId="7031" xr:uid="{00000000-0005-0000-0000-0000771A0000}"/>
    <cellStyle name="Input [yellow] 5 16 3" xfId="7032" xr:uid="{00000000-0005-0000-0000-0000781A0000}"/>
    <cellStyle name="Input [yellow] 5 16 4" xfId="7033" xr:uid="{00000000-0005-0000-0000-0000791A0000}"/>
    <cellStyle name="Input [yellow] 5 17" xfId="7034" xr:uid="{00000000-0005-0000-0000-00007A1A0000}"/>
    <cellStyle name="Input [yellow] 5 18" xfId="7035" xr:uid="{00000000-0005-0000-0000-00007B1A0000}"/>
    <cellStyle name="Input [yellow] 5 19" xfId="7036" xr:uid="{00000000-0005-0000-0000-00007C1A0000}"/>
    <cellStyle name="Input [yellow] 5 2" xfId="7037" xr:uid="{00000000-0005-0000-0000-00007D1A0000}"/>
    <cellStyle name="Input [yellow] 5 2 2" xfId="7038" xr:uid="{00000000-0005-0000-0000-00007E1A0000}"/>
    <cellStyle name="Input [yellow] 5 2 3" xfId="7039" xr:uid="{00000000-0005-0000-0000-00007F1A0000}"/>
    <cellStyle name="Input [yellow] 5 2 4" xfId="7040" xr:uid="{00000000-0005-0000-0000-0000801A0000}"/>
    <cellStyle name="Input [yellow] 5 3" xfId="7041" xr:uid="{00000000-0005-0000-0000-0000811A0000}"/>
    <cellStyle name="Input [yellow] 5 3 2" xfId="7042" xr:uid="{00000000-0005-0000-0000-0000821A0000}"/>
    <cellStyle name="Input [yellow] 5 3 3" xfId="7043" xr:uid="{00000000-0005-0000-0000-0000831A0000}"/>
    <cellStyle name="Input [yellow] 5 3 4" xfId="7044" xr:uid="{00000000-0005-0000-0000-0000841A0000}"/>
    <cellStyle name="Input [yellow] 5 4" xfId="7045" xr:uid="{00000000-0005-0000-0000-0000851A0000}"/>
    <cellStyle name="Input [yellow] 5 4 2" xfId="7046" xr:uid="{00000000-0005-0000-0000-0000861A0000}"/>
    <cellStyle name="Input [yellow] 5 4 3" xfId="7047" xr:uid="{00000000-0005-0000-0000-0000871A0000}"/>
    <cellStyle name="Input [yellow] 5 4 4" xfId="7048" xr:uid="{00000000-0005-0000-0000-0000881A0000}"/>
    <cellStyle name="Input [yellow] 5 5" xfId="7049" xr:uid="{00000000-0005-0000-0000-0000891A0000}"/>
    <cellStyle name="Input [yellow] 5 5 2" xfId="7050" xr:uid="{00000000-0005-0000-0000-00008A1A0000}"/>
    <cellStyle name="Input [yellow] 5 5 3" xfId="7051" xr:uid="{00000000-0005-0000-0000-00008B1A0000}"/>
    <cellStyle name="Input [yellow] 5 5 4" xfId="7052" xr:uid="{00000000-0005-0000-0000-00008C1A0000}"/>
    <cellStyle name="Input [yellow] 5 6" xfId="7053" xr:uid="{00000000-0005-0000-0000-00008D1A0000}"/>
    <cellStyle name="Input [yellow] 5 6 2" xfId="7054" xr:uid="{00000000-0005-0000-0000-00008E1A0000}"/>
    <cellStyle name="Input [yellow] 5 6 3" xfId="7055" xr:uid="{00000000-0005-0000-0000-00008F1A0000}"/>
    <cellStyle name="Input [yellow] 5 6 4" xfId="7056" xr:uid="{00000000-0005-0000-0000-0000901A0000}"/>
    <cellStyle name="Input [yellow] 5 7" xfId="7057" xr:uid="{00000000-0005-0000-0000-0000911A0000}"/>
    <cellStyle name="Input [yellow] 5 7 2" xfId="7058" xr:uid="{00000000-0005-0000-0000-0000921A0000}"/>
    <cellStyle name="Input [yellow] 5 7 3" xfId="7059" xr:uid="{00000000-0005-0000-0000-0000931A0000}"/>
    <cellStyle name="Input [yellow] 5 7 4" xfId="7060" xr:uid="{00000000-0005-0000-0000-0000941A0000}"/>
    <cellStyle name="Input [yellow] 5 8" xfId="7061" xr:uid="{00000000-0005-0000-0000-0000951A0000}"/>
    <cellStyle name="Input [yellow] 5 8 2" xfId="7062" xr:uid="{00000000-0005-0000-0000-0000961A0000}"/>
    <cellStyle name="Input [yellow] 5 8 3" xfId="7063" xr:uid="{00000000-0005-0000-0000-0000971A0000}"/>
    <cellStyle name="Input [yellow] 5 8 4" xfId="7064" xr:uid="{00000000-0005-0000-0000-0000981A0000}"/>
    <cellStyle name="Input [yellow] 5 9" xfId="7065" xr:uid="{00000000-0005-0000-0000-0000991A0000}"/>
    <cellStyle name="Input [yellow] 5 9 2" xfId="7066" xr:uid="{00000000-0005-0000-0000-00009A1A0000}"/>
    <cellStyle name="Input [yellow] 5 9 3" xfId="7067" xr:uid="{00000000-0005-0000-0000-00009B1A0000}"/>
    <cellStyle name="Input [yellow] 5 9 4" xfId="7068" xr:uid="{00000000-0005-0000-0000-00009C1A0000}"/>
    <cellStyle name="Input [yellow] 6" xfId="7069" xr:uid="{00000000-0005-0000-0000-00009D1A0000}"/>
    <cellStyle name="Input [yellow] 6 2" xfId="7070" xr:uid="{00000000-0005-0000-0000-00009E1A0000}"/>
    <cellStyle name="Input [yellow] 6 3" xfId="7071" xr:uid="{00000000-0005-0000-0000-00009F1A0000}"/>
    <cellStyle name="Input [yellow] 6 4" xfId="7072" xr:uid="{00000000-0005-0000-0000-0000A01A0000}"/>
    <cellStyle name="Input [yellow] 7" xfId="7073" xr:uid="{00000000-0005-0000-0000-0000A11A0000}"/>
    <cellStyle name="Input [yellow] 7 2" xfId="7074" xr:uid="{00000000-0005-0000-0000-0000A21A0000}"/>
    <cellStyle name="Input [yellow] 7 3" xfId="7075" xr:uid="{00000000-0005-0000-0000-0000A31A0000}"/>
    <cellStyle name="Input [yellow] 7 4" xfId="7076" xr:uid="{00000000-0005-0000-0000-0000A41A0000}"/>
    <cellStyle name="Input [yellow] 8" xfId="7077" xr:uid="{00000000-0005-0000-0000-0000A51A0000}"/>
    <cellStyle name="Input [yellow] 9" xfId="7078" xr:uid="{00000000-0005-0000-0000-0000A61A0000}"/>
    <cellStyle name="Input Price" xfId="7079" xr:uid="{00000000-0005-0000-0000-0000A71A0000}"/>
    <cellStyle name="Input Quantity" xfId="7080" xr:uid="{00000000-0005-0000-0000-0000A81A0000}"/>
    <cellStyle name="Input Single Cell" xfId="7081" xr:uid="{00000000-0005-0000-0000-0000A91A0000}"/>
    <cellStyle name="InputBodyCurr" xfId="7082" xr:uid="{00000000-0005-0000-0000-0000AA1A0000}"/>
    <cellStyle name="InputBodyDate" xfId="7083" xr:uid="{00000000-0005-0000-0000-0000AB1A0000}"/>
    <cellStyle name="InputBodyText" xfId="7084" xr:uid="{00000000-0005-0000-0000-0000AC1A0000}"/>
    <cellStyle name="InputColor" xfId="7085" xr:uid="{00000000-0005-0000-0000-0000AD1A0000}"/>
    <cellStyle name="Item" xfId="7086" xr:uid="{00000000-0005-0000-0000-0000AE1A0000}"/>
    <cellStyle name="Item Input" xfId="7087" xr:uid="{00000000-0005-0000-0000-0000AF1A0000}"/>
    <cellStyle name="Linked Cell" xfId="7088" xr:uid="{00000000-0005-0000-0000-0000B01A0000}"/>
    <cellStyle name="loo" xfId="7089" xr:uid="{00000000-0005-0000-0000-0000B11A0000}"/>
    <cellStyle name="loo 10" xfId="7090" xr:uid="{00000000-0005-0000-0000-0000B21A0000}"/>
    <cellStyle name="loo 10 2" xfId="7091" xr:uid="{00000000-0005-0000-0000-0000B31A0000}"/>
    <cellStyle name="loo 11" xfId="7092" xr:uid="{00000000-0005-0000-0000-0000B41A0000}"/>
    <cellStyle name="loo 11 2" xfId="7093" xr:uid="{00000000-0005-0000-0000-0000B51A0000}"/>
    <cellStyle name="loo 12" xfId="7094" xr:uid="{00000000-0005-0000-0000-0000B61A0000}"/>
    <cellStyle name="loo 12 2" xfId="7095" xr:uid="{00000000-0005-0000-0000-0000B71A0000}"/>
    <cellStyle name="loo 13" xfId="7096" xr:uid="{00000000-0005-0000-0000-0000B81A0000}"/>
    <cellStyle name="loo 13 2" xfId="7097" xr:uid="{00000000-0005-0000-0000-0000B91A0000}"/>
    <cellStyle name="loo 14" xfId="7098" xr:uid="{00000000-0005-0000-0000-0000BA1A0000}"/>
    <cellStyle name="loo 14 2" xfId="7099" xr:uid="{00000000-0005-0000-0000-0000BB1A0000}"/>
    <cellStyle name="loo 15" xfId="7100" xr:uid="{00000000-0005-0000-0000-0000BC1A0000}"/>
    <cellStyle name="loo 15 2" xfId="7101" xr:uid="{00000000-0005-0000-0000-0000BD1A0000}"/>
    <cellStyle name="loo 16" xfId="7102" xr:uid="{00000000-0005-0000-0000-0000BE1A0000}"/>
    <cellStyle name="loo 2" xfId="7103" xr:uid="{00000000-0005-0000-0000-0000BF1A0000}"/>
    <cellStyle name="loo 2 2" xfId="7104" xr:uid="{00000000-0005-0000-0000-0000C01A0000}"/>
    <cellStyle name="loo 3" xfId="7105" xr:uid="{00000000-0005-0000-0000-0000C11A0000}"/>
    <cellStyle name="loo 3 2" xfId="7106" xr:uid="{00000000-0005-0000-0000-0000C21A0000}"/>
    <cellStyle name="loo 4" xfId="7107" xr:uid="{00000000-0005-0000-0000-0000C31A0000}"/>
    <cellStyle name="loo 4 2" xfId="7108" xr:uid="{00000000-0005-0000-0000-0000C41A0000}"/>
    <cellStyle name="loo 5" xfId="7109" xr:uid="{00000000-0005-0000-0000-0000C51A0000}"/>
    <cellStyle name="loo 5 2" xfId="7110" xr:uid="{00000000-0005-0000-0000-0000C61A0000}"/>
    <cellStyle name="loo 6" xfId="7111" xr:uid="{00000000-0005-0000-0000-0000C71A0000}"/>
    <cellStyle name="loo 6 2" xfId="7112" xr:uid="{00000000-0005-0000-0000-0000C81A0000}"/>
    <cellStyle name="loo 7" xfId="7113" xr:uid="{00000000-0005-0000-0000-0000C91A0000}"/>
    <cellStyle name="loo 7 2" xfId="7114" xr:uid="{00000000-0005-0000-0000-0000CA1A0000}"/>
    <cellStyle name="loo 8" xfId="7115" xr:uid="{00000000-0005-0000-0000-0000CB1A0000}"/>
    <cellStyle name="loo 8 2" xfId="7116" xr:uid="{00000000-0005-0000-0000-0000CC1A0000}"/>
    <cellStyle name="loo 9" xfId="7117" xr:uid="{00000000-0005-0000-0000-0000CD1A0000}"/>
    <cellStyle name="loo 9 2" xfId="7118" xr:uid="{00000000-0005-0000-0000-0000CE1A0000}"/>
    <cellStyle name="Midtitle" xfId="7119" xr:uid="{00000000-0005-0000-0000-0000CF1A0000}"/>
    <cellStyle name="Midtitle 2" xfId="7120" xr:uid="{00000000-0005-0000-0000-0000D01A0000}"/>
    <cellStyle name="Midtitle 2 2" xfId="7121" xr:uid="{00000000-0005-0000-0000-0000D11A0000}"/>
    <cellStyle name="Milliers [0]_Arabian Spec" xfId="7122" xr:uid="{00000000-0005-0000-0000-0000D21A0000}"/>
    <cellStyle name="Milliers_Arabian Spec" xfId="7123" xr:uid="{00000000-0005-0000-0000-0000D31A0000}"/>
    <cellStyle name="Model" xfId="155" xr:uid="{00000000-0005-0000-0000-0000D41A0000}"/>
    <cellStyle name="Model 2" xfId="156" xr:uid="{00000000-0005-0000-0000-0000D51A0000}"/>
    <cellStyle name="Model 2 2" xfId="157" xr:uid="{00000000-0005-0000-0000-0000D61A0000}"/>
    <cellStyle name="Model 2 3" xfId="158" xr:uid="{00000000-0005-0000-0000-0000D71A0000}"/>
    <cellStyle name="Model 3" xfId="7124" xr:uid="{00000000-0005-0000-0000-0000D81A0000}"/>
    <cellStyle name="Mon?aire [0]_Arabian Spec" xfId="7125" xr:uid="{00000000-0005-0000-0000-0000D91A0000}"/>
    <cellStyle name="Mon?aire_Arabian Spec" xfId="7126" xr:uid="{00000000-0005-0000-0000-0000DA1A0000}"/>
    <cellStyle name="Neutral" xfId="7127" xr:uid="{00000000-0005-0000-0000-0000DB1A0000}"/>
    <cellStyle name="no dec" xfId="7128" xr:uid="{00000000-0005-0000-0000-0000DC1A0000}"/>
    <cellStyle name="normal" xfId="7129" xr:uid="{00000000-0005-0000-0000-0000DD1A0000}"/>
    <cellStyle name="Normal - Style1" xfId="159" xr:uid="{00000000-0005-0000-0000-0000DE1A0000}"/>
    <cellStyle name="Normal - Style1 10" xfId="7130" xr:uid="{00000000-0005-0000-0000-0000DF1A0000}"/>
    <cellStyle name="Normal - Style1 11" xfId="7131" xr:uid="{00000000-0005-0000-0000-0000E01A0000}"/>
    <cellStyle name="Normal - Style1 2" xfId="160" xr:uid="{00000000-0005-0000-0000-0000E11A0000}"/>
    <cellStyle name="Normal - Style1 3" xfId="161" xr:uid="{00000000-0005-0000-0000-0000E21A0000}"/>
    <cellStyle name="Normal - Style1 3 2" xfId="162" xr:uid="{00000000-0005-0000-0000-0000E31A0000}"/>
    <cellStyle name="Normal - Style1 3 3" xfId="163" xr:uid="{00000000-0005-0000-0000-0000E41A0000}"/>
    <cellStyle name="Normal - Style1 3 4" xfId="164" xr:uid="{00000000-0005-0000-0000-0000E51A0000}"/>
    <cellStyle name="Normal - Style1 4" xfId="165" xr:uid="{00000000-0005-0000-0000-0000E61A0000}"/>
    <cellStyle name="Normal - Style1 5" xfId="7132" xr:uid="{00000000-0005-0000-0000-0000E71A0000}"/>
    <cellStyle name="Normal - Style1 6" xfId="7133" xr:uid="{00000000-0005-0000-0000-0000E81A0000}"/>
    <cellStyle name="Normal - Style1 7" xfId="7134" xr:uid="{00000000-0005-0000-0000-0000E91A0000}"/>
    <cellStyle name="Normal - Style1 8" xfId="7135" xr:uid="{00000000-0005-0000-0000-0000EA1A0000}"/>
    <cellStyle name="Normal - Style1 9" xfId="7136" xr:uid="{00000000-0005-0000-0000-0000EB1A0000}"/>
    <cellStyle name="Normal - 유형1" xfId="7137" xr:uid="{00000000-0005-0000-0000-0000EC1A0000}"/>
    <cellStyle name="Normal - 유형1 2" xfId="7138" xr:uid="{00000000-0005-0000-0000-0000ED1A0000}"/>
    <cellStyle name="Normal - 유형1 2 2" xfId="7139" xr:uid="{00000000-0005-0000-0000-0000EE1A0000}"/>
    <cellStyle name="Normal_ SG&amp;A Bridge " xfId="166" xr:uid="{00000000-0005-0000-0000-0000EF1A0000}"/>
    <cellStyle name="Note" xfId="7140" xr:uid="{00000000-0005-0000-0000-0000F01A0000}"/>
    <cellStyle name="oh" xfId="167" xr:uid="{00000000-0005-0000-0000-0000F11A0000}"/>
    <cellStyle name="oh 10" xfId="7141" xr:uid="{00000000-0005-0000-0000-0000F21A0000}"/>
    <cellStyle name="oh 11" xfId="7142" xr:uid="{00000000-0005-0000-0000-0000F31A0000}"/>
    <cellStyle name="oh 2" xfId="168" xr:uid="{00000000-0005-0000-0000-0000F41A0000}"/>
    <cellStyle name="oh 3" xfId="169" xr:uid="{00000000-0005-0000-0000-0000F51A0000}"/>
    <cellStyle name="oh 3 2" xfId="170" xr:uid="{00000000-0005-0000-0000-0000F61A0000}"/>
    <cellStyle name="oh 3 3" xfId="171" xr:uid="{00000000-0005-0000-0000-0000F71A0000}"/>
    <cellStyle name="oh 3 4" xfId="172" xr:uid="{00000000-0005-0000-0000-0000F81A0000}"/>
    <cellStyle name="oh 4" xfId="173" xr:uid="{00000000-0005-0000-0000-0000F91A0000}"/>
    <cellStyle name="oh 5" xfId="7143" xr:uid="{00000000-0005-0000-0000-0000FA1A0000}"/>
    <cellStyle name="oh 6" xfId="7144" xr:uid="{00000000-0005-0000-0000-0000FB1A0000}"/>
    <cellStyle name="oh 7" xfId="7145" xr:uid="{00000000-0005-0000-0000-0000FC1A0000}"/>
    <cellStyle name="oh 8" xfId="7146" xr:uid="{00000000-0005-0000-0000-0000FD1A0000}"/>
    <cellStyle name="oh 9" xfId="7147" xr:uid="{00000000-0005-0000-0000-0000FE1A0000}"/>
    <cellStyle name="Output" xfId="7148" xr:uid="{00000000-0005-0000-0000-0000FF1A0000}"/>
    <cellStyle name="Output Single Cell" xfId="7149" xr:uid="{00000000-0005-0000-0000-0000001B0000}"/>
    <cellStyle name="Package Size" xfId="7150" xr:uid="{00000000-0005-0000-0000-0000011B0000}"/>
    <cellStyle name="Percent" xfId="7151" xr:uid="{00000000-0005-0000-0000-0000021B0000}"/>
    <cellStyle name="Percent [2]" xfId="174" xr:uid="{00000000-0005-0000-0000-0000031B0000}"/>
    <cellStyle name="Percent [2] 10" xfId="7152" xr:uid="{00000000-0005-0000-0000-0000041B0000}"/>
    <cellStyle name="Percent [2] 11" xfId="7153" xr:uid="{00000000-0005-0000-0000-0000051B0000}"/>
    <cellStyle name="Percent [2] 2" xfId="175" xr:uid="{00000000-0005-0000-0000-0000061B0000}"/>
    <cellStyle name="Percent [2] 2 2" xfId="176" xr:uid="{00000000-0005-0000-0000-0000071B0000}"/>
    <cellStyle name="Percent [2] 2 3" xfId="177" xr:uid="{00000000-0005-0000-0000-0000081B0000}"/>
    <cellStyle name="Percent [2] 2 4" xfId="178" xr:uid="{00000000-0005-0000-0000-0000091B0000}"/>
    <cellStyle name="Percent [2] 3" xfId="179" xr:uid="{00000000-0005-0000-0000-00000A1B0000}"/>
    <cellStyle name="Percent [2] 4" xfId="7154" xr:uid="{00000000-0005-0000-0000-00000B1B0000}"/>
    <cellStyle name="Percent [2] 5" xfId="7155" xr:uid="{00000000-0005-0000-0000-00000C1B0000}"/>
    <cellStyle name="Percent [2] 6" xfId="7156" xr:uid="{00000000-0005-0000-0000-00000D1B0000}"/>
    <cellStyle name="Percent [2] 7" xfId="7157" xr:uid="{00000000-0005-0000-0000-00000E1B0000}"/>
    <cellStyle name="Percent [2] 8" xfId="7158" xr:uid="{00000000-0005-0000-0000-00000F1B0000}"/>
    <cellStyle name="Percent [2] 9" xfId="7159" xr:uid="{00000000-0005-0000-0000-0000101B0000}"/>
    <cellStyle name="Percent 10" xfId="7160" xr:uid="{00000000-0005-0000-0000-0000111B0000}"/>
    <cellStyle name="Percent 10 2" xfId="7161" xr:uid="{00000000-0005-0000-0000-0000121B0000}"/>
    <cellStyle name="Percent 11" xfId="7162" xr:uid="{00000000-0005-0000-0000-0000131B0000}"/>
    <cellStyle name="Percent 11 2" xfId="7163" xr:uid="{00000000-0005-0000-0000-0000141B0000}"/>
    <cellStyle name="Percent 12" xfId="7164" xr:uid="{00000000-0005-0000-0000-0000151B0000}"/>
    <cellStyle name="Percent 12 2" xfId="7165" xr:uid="{00000000-0005-0000-0000-0000161B0000}"/>
    <cellStyle name="Percent 13" xfId="7166" xr:uid="{00000000-0005-0000-0000-0000171B0000}"/>
    <cellStyle name="Percent 14" xfId="7167" xr:uid="{00000000-0005-0000-0000-0000181B0000}"/>
    <cellStyle name="Percent 15" xfId="7168" xr:uid="{00000000-0005-0000-0000-0000191B0000}"/>
    <cellStyle name="Percent 16" xfId="7169" xr:uid="{00000000-0005-0000-0000-00001A1B0000}"/>
    <cellStyle name="Percent 17" xfId="7170" xr:uid="{00000000-0005-0000-0000-00001B1B0000}"/>
    <cellStyle name="Percent 18" xfId="7171" xr:uid="{00000000-0005-0000-0000-00001C1B0000}"/>
    <cellStyle name="Percent 19" xfId="7172" xr:uid="{00000000-0005-0000-0000-00001D1B0000}"/>
    <cellStyle name="Percent 2" xfId="7173" xr:uid="{00000000-0005-0000-0000-00001E1B0000}"/>
    <cellStyle name="Percent 2 2" xfId="7174" xr:uid="{00000000-0005-0000-0000-00001F1B0000}"/>
    <cellStyle name="Percent 2 3" xfId="7175" xr:uid="{00000000-0005-0000-0000-0000201B0000}"/>
    <cellStyle name="Percent 20" xfId="7176" xr:uid="{00000000-0005-0000-0000-0000211B0000}"/>
    <cellStyle name="Percent 21" xfId="7177" xr:uid="{00000000-0005-0000-0000-0000221B0000}"/>
    <cellStyle name="Percent 3" xfId="7178" xr:uid="{00000000-0005-0000-0000-0000231B0000}"/>
    <cellStyle name="Percent 3 2" xfId="7179" xr:uid="{00000000-0005-0000-0000-0000241B0000}"/>
    <cellStyle name="Percent 3 3" xfId="7180" xr:uid="{00000000-0005-0000-0000-0000251B0000}"/>
    <cellStyle name="Percent 4" xfId="7181" xr:uid="{00000000-0005-0000-0000-0000261B0000}"/>
    <cellStyle name="Percent 4 2" xfId="7182" xr:uid="{00000000-0005-0000-0000-0000271B0000}"/>
    <cellStyle name="Percent 5" xfId="7183" xr:uid="{00000000-0005-0000-0000-0000281B0000}"/>
    <cellStyle name="Percent 5 2" xfId="7184" xr:uid="{00000000-0005-0000-0000-0000291B0000}"/>
    <cellStyle name="Percent 6" xfId="7185" xr:uid="{00000000-0005-0000-0000-00002A1B0000}"/>
    <cellStyle name="Percent 6 2" xfId="7186" xr:uid="{00000000-0005-0000-0000-00002B1B0000}"/>
    <cellStyle name="Percent 7" xfId="7187" xr:uid="{00000000-0005-0000-0000-00002C1B0000}"/>
    <cellStyle name="Percent 7 2" xfId="7188" xr:uid="{00000000-0005-0000-0000-00002D1B0000}"/>
    <cellStyle name="Percent 8" xfId="7189" xr:uid="{00000000-0005-0000-0000-00002E1B0000}"/>
    <cellStyle name="Percent 8 2" xfId="7190" xr:uid="{00000000-0005-0000-0000-00002F1B0000}"/>
    <cellStyle name="Percent 9" xfId="7191" xr:uid="{00000000-0005-0000-0000-0000301B0000}"/>
    <cellStyle name="Percent 9 2" xfId="7192" xr:uid="{00000000-0005-0000-0000-0000311B0000}"/>
    <cellStyle name="Percent_00설계변경-사급레미콘-3" xfId="7193" xr:uid="{00000000-0005-0000-0000-0000321B0000}"/>
    <cellStyle name="Print Heading" xfId="7194" xr:uid="{00000000-0005-0000-0000-0000331B0000}"/>
    <cellStyle name="Recipe" xfId="7195" xr:uid="{00000000-0005-0000-0000-0000341B0000}"/>
    <cellStyle name="Recipe Heading" xfId="7196" xr:uid="{00000000-0005-0000-0000-0000351B0000}"/>
    <cellStyle name="Revenue" xfId="7197" xr:uid="{00000000-0005-0000-0000-0000361B0000}"/>
    <cellStyle name="RevList" xfId="7198" xr:uid="{00000000-0005-0000-0000-0000371B0000}"/>
    <cellStyle name="RevList 2" xfId="7199" xr:uid="{00000000-0005-0000-0000-0000381B0000}"/>
    <cellStyle name="RevList 2 2" xfId="7200" xr:uid="{00000000-0005-0000-0000-0000391B0000}"/>
    <cellStyle name="RevList 3" xfId="7201" xr:uid="{00000000-0005-0000-0000-00003A1B0000}"/>
    <cellStyle name="RptTitle" xfId="7202" xr:uid="{00000000-0005-0000-0000-00003B1B0000}"/>
    <cellStyle name="S " xfId="7203" xr:uid="{00000000-0005-0000-0000-00003C1B0000}"/>
    <cellStyle name="subhead" xfId="180" xr:uid="{00000000-0005-0000-0000-00003D1B0000}"/>
    <cellStyle name="subhead 2" xfId="181" xr:uid="{00000000-0005-0000-0000-00003E1B0000}"/>
    <cellStyle name="subhead 2 2" xfId="182" xr:uid="{00000000-0005-0000-0000-00003F1B0000}"/>
    <cellStyle name="subhead 2 3" xfId="183" xr:uid="{00000000-0005-0000-0000-0000401B0000}"/>
    <cellStyle name="SubHeading" xfId="7204" xr:uid="{00000000-0005-0000-0000-0000411B0000}"/>
    <cellStyle name="Subtotal" xfId="7205" xr:uid="{00000000-0005-0000-0000-0000421B0000}"/>
    <cellStyle name="Subtotal 1" xfId="7206" xr:uid="{00000000-0005-0000-0000-0000431B0000}"/>
    <cellStyle name="Subtotal 2" xfId="7207" xr:uid="{00000000-0005-0000-0000-0000441B0000}"/>
    <cellStyle name="Subtotal 2 2" xfId="7208" xr:uid="{00000000-0005-0000-0000-0000451B0000}"/>
    <cellStyle name="Suggested Quantity" xfId="7209" xr:uid="{00000000-0005-0000-0000-0000461B0000}"/>
    <cellStyle name="testtitle" xfId="7210" xr:uid="{00000000-0005-0000-0000-0000471B0000}"/>
    <cellStyle name="testtitle 2" xfId="7211" xr:uid="{00000000-0005-0000-0000-0000481B0000}"/>
    <cellStyle name="testtitle 2 2" xfId="7212" xr:uid="{00000000-0005-0000-0000-0000491B0000}"/>
    <cellStyle name="Title" xfId="7213" xr:uid="{00000000-0005-0000-0000-00004A1B0000}"/>
    <cellStyle name="title [1]" xfId="7214" xr:uid="{00000000-0005-0000-0000-00004B1B0000}"/>
    <cellStyle name="title [1] 2" xfId="7215" xr:uid="{00000000-0005-0000-0000-00004C1B0000}"/>
    <cellStyle name="title [1] 2 2" xfId="7216" xr:uid="{00000000-0005-0000-0000-00004D1B0000}"/>
    <cellStyle name="title [2]" xfId="7217" xr:uid="{00000000-0005-0000-0000-00004E1B0000}"/>
    <cellStyle name="title [2] 2" xfId="7218" xr:uid="{00000000-0005-0000-0000-00004F1B0000}"/>
    <cellStyle name="title [2] 2 2" xfId="7219" xr:uid="{00000000-0005-0000-0000-0000501B0000}"/>
    <cellStyle name="Title 10" xfId="7220" xr:uid="{00000000-0005-0000-0000-0000511B0000}"/>
    <cellStyle name="Title 11" xfId="7221" xr:uid="{00000000-0005-0000-0000-0000521B0000}"/>
    <cellStyle name="Title 12" xfId="7222" xr:uid="{00000000-0005-0000-0000-0000531B0000}"/>
    <cellStyle name="Title 13" xfId="7223" xr:uid="{00000000-0005-0000-0000-0000541B0000}"/>
    <cellStyle name="Title 14" xfId="7224" xr:uid="{00000000-0005-0000-0000-0000551B0000}"/>
    <cellStyle name="Title 15" xfId="7225" xr:uid="{00000000-0005-0000-0000-0000561B0000}"/>
    <cellStyle name="Title 16" xfId="7226" xr:uid="{00000000-0005-0000-0000-0000571B0000}"/>
    <cellStyle name="Title 2" xfId="7227" xr:uid="{00000000-0005-0000-0000-0000581B0000}"/>
    <cellStyle name="Title 3" xfId="7228" xr:uid="{00000000-0005-0000-0000-0000591B0000}"/>
    <cellStyle name="Title 4" xfId="7229" xr:uid="{00000000-0005-0000-0000-00005A1B0000}"/>
    <cellStyle name="Title 5" xfId="7230" xr:uid="{00000000-0005-0000-0000-00005B1B0000}"/>
    <cellStyle name="Title 6" xfId="7231" xr:uid="{00000000-0005-0000-0000-00005C1B0000}"/>
    <cellStyle name="Title 7" xfId="7232" xr:uid="{00000000-0005-0000-0000-00005D1B0000}"/>
    <cellStyle name="Title 8" xfId="7233" xr:uid="{00000000-0005-0000-0000-00005E1B0000}"/>
    <cellStyle name="Title 9" xfId="7234" xr:uid="{00000000-0005-0000-0000-00005F1B0000}"/>
    <cellStyle name="Total" xfId="184" xr:uid="{00000000-0005-0000-0000-0000601B0000}"/>
    <cellStyle name="Total 10" xfId="7235" xr:uid="{00000000-0005-0000-0000-0000611B0000}"/>
    <cellStyle name="Total 11" xfId="7236" xr:uid="{00000000-0005-0000-0000-0000621B0000}"/>
    <cellStyle name="Total 2" xfId="185" xr:uid="{00000000-0005-0000-0000-0000631B0000}"/>
    <cellStyle name="Total 2 10" xfId="7237" xr:uid="{00000000-0005-0000-0000-0000641B0000}"/>
    <cellStyle name="Total 2 2" xfId="186" xr:uid="{00000000-0005-0000-0000-0000651B0000}"/>
    <cellStyle name="Total 2 3" xfId="187" xr:uid="{00000000-0005-0000-0000-0000661B0000}"/>
    <cellStyle name="Total 2 4" xfId="188" xr:uid="{00000000-0005-0000-0000-0000671B0000}"/>
    <cellStyle name="Total 2 5" xfId="7238" xr:uid="{00000000-0005-0000-0000-0000681B0000}"/>
    <cellStyle name="Total 2 5 2" xfId="7239" xr:uid="{00000000-0005-0000-0000-0000691B0000}"/>
    <cellStyle name="Total 2 6" xfId="7240" xr:uid="{00000000-0005-0000-0000-00006A1B0000}"/>
    <cellStyle name="Total 2 7" xfId="7241" xr:uid="{00000000-0005-0000-0000-00006B1B0000}"/>
    <cellStyle name="Total 2 8" xfId="7242" xr:uid="{00000000-0005-0000-0000-00006C1B0000}"/>
    <cellStyle name="Total 2 9" xfId="7243" xr:uid="{00000000-0005-0000-0000-00006D1B0000}"/>
    <cellStyle name="Total 3" xfId="189" xr:uid="{00000000-0005-0000-0000-00006E1B0000}"/>
    <cellStyle name="Total 4" xfId="7244" xr:uid="{00000000-0005-0000-0000-00006F1B0000}"/>
    <cellStyle name="Total 4 2" xfId="7245" xr:uid="{00000000-0005-0000-0000-0000701B0000}"/>
    <cellStyle name="Total 5" xfId="7246" xr:uid="{00000000-0005-0000-0000-0000711B0000}"/>
    <cellStyle name="Total 6" xfId="7247" xr:uid="{00000000-0005-0000-0000-0000721B0000}"/>
    <cellStyle name="Total 7" xfId="7248" xr:uid="{00000000-0005-0000-0000-0000731B0000}"/>
    <cellStyle name="Total 8" xfId="7249" xr:uid="{00000000-0005-0000-0000-0000741B0000}"/>
    <cellStyle name="Total 9" xfId="7250" xr:uid="{00000000-0005-0000-0000-0000751B0000}"/>
    <cellStyle name="TotalCurr" xfId="7251" xr:uid="{00000000-0005-0000-0000-0000761B0000}"/>
    <cellStyle name="TotalHdr" xfId="7252" xr:uid="{00000000-0005-0000-0000-0000771B0000}"/>
    <cellStyle name="UM" xfId="7253" xr:uid="{00000000-0005-0000-0000-0000781B0000}"/>
    <cellStyle name="UM 2" xfId="7254" xr:uid="{00000000-0005-0000-0000-0000791B0000}"/>
    <cellStyle name="UM 2 2" xfId="7255" xr:uid="{00000000-0005-0000-0000-00007A1B0000}"/>
    <cellStyle name="Warning Text" xfId="7256" xr:uid="{00000000-0005-0000-0000-00007B1B0000}"/>
    <cellStyle name="강조색1 10" xfId="7257" xr:uid="{00000000-0005-0000-0000-00007C1B0000}"/>
    <cellStyle name="강조색1 11" xfId="7258" xr:uid="{00000000-0005-0000-0000-00007D1B0000}"/>
    <cellStyle name="강조색1 12" xfId="7259" xr:uid="{00000000-0005-0000-0000-00007E1B0000}"/>
    <cellStyle name="강조색1 13" xfId="7260" xr:uid="{00000000-0005-0000-0000-00007F1B0000}"/>
    <cellStyle name="강조색1 14" xfId="7261" xr:uid="{00000000-0005-0000-0000-0000801B0000}"/>
    <cellStyle name="강조색1 15" xfId="7262" xr:uid="{00000000-0005-0000-0000-0000811B0000}"/>
    <cellStyle name="강조색1 16" xfId="7263" xr:uid="{00000000-0005-0000-0000-0000821B0000}"/>
    <cellStyle name="강조색1 17" xfId="7264" xr:uid="{00000000-0005-0000-0000-0000831B0000}"/>
    <cellStyle name="강조색1 18" xfId="7265" xr:uid="{00000000-0005-0000-0000-0000841B0000}"/>
    <cellStyle name="강조색1 19" xfId="7266" xr:uid="{00000000-0005-0000-0000-0000851B0000}"/>
    <cellStyle name="강조색1 2" xfId="190" xr:uid="{00000000-0005-0000-0000-0000861B0000}"/>
    <cellStyle name="강조색1 2 2" xfId="191" xr:uid="{00000000-0005-0000-0000-0000871B0000}"/>
    <cellStyle name="강조색1 2 3" xfId="192" xr:uid="{00000000-0005-0000-0000-0000881B0000}"/>
    <cellStyle name="강조색1 20" xfId="7267" xr:uid="{00000000-0005-0000-0000-0000891B0000}"/>
    <cellStyle name="강조색1 21" xfId="7268" xr:uid="{00000000-0005-0000-0000-00008A1B0000}"/>
    <cellStyle name="강조색1 22" xfId="7269" xr:uid="{00000000-0005-0000-0000-00008B1B0000}"/>
    <cellStyle name="강조색1 23" xfId="7270" xr:uid="{00000000-0005-0000-0000-00008C1B0000}"/>
    <cellStyle name="강조색1 24" xfId="7271" xr:uid="{00000000-0005-0000-0000-00008D1B0000}"/>
    <cellStyle name="강조색1 25" xfId="7272" xr:uid="{00000000-0005-0000-0000-00008E1B0000}"/>
    <cellStyle name="강조색1 26" xfId="7273" xr:uid="{00000000-0005-0000-0000-00008F1B0000}"/>
    <cellStyle name="강조색1 27" xfId="7274" xr:uid="{00000000-0005-0000-0000-0000901B0000}"/>
    <cellStyle name="강조색1 28" xfId="7275" xr:uid="{00000000-0005-0000-0000-0000911B0000}"/>
    <cellStyle name="강조색1 29" xfId="7276" xr:uid="{00000000-0005-0000-0000-0000921B0000}"/>
    <cellStyle name="강조색1 3" xfId="193" xr:uid="{00000000-0005-0000-0000-0000931B0000}"/>
    <cellStyle name="강조색1 3 2" xfId="7277" xr:uid="{00000000-0005-0000-0000-0000941B0000}"/>
    <cellStyle name="강조색1 3 2 2" xfId="7278" xr:uid="{00000000-0005-0000-0000-0000951B0000}"/>
    <cellStyle name="강조색1 30" xfId="7279" xr:uid="{00000000-0005-0000-0000-0000961B0000}"/>
    <cellStyle name="강조색1 31" xfId="7280" xr:uid="{00000000-0005-0000-0000-0000971B0000}"/>
    <cellStyle name="강조색1 32" xfId="7281" xr:uid="{00000000-0005-0000-0000-0000981B0000}"/>
    <cellStyle name="강조색1 33" xfId="7282" xr:uid="{00000000-0005-0000-0000-0000991B0000}"/>
    <cellStyle name="강조색1 34" xfId="7283" xr:uid="{00000000-0005-0000-0000-00009A1B0000}"/>
    <cellStyle name="강조색1 35" xfId="7284" xr:uid="{00000000-0005-0000-0000-00009B1B0000}"/>
    <cellStyle name="강조색1 36" xfId="7285" xr:uid="{00000000-0005-0000-0000-00009C1B0000}"/>
    <cellStyle name="강조색1 37" xfId="7286" xr:uid="{00000000-0005-0000-0000-00009D1B0000}"/>
    <cellStyle name="강조색1 38" xfId="7287" xr:uid="{00000000-0005-0000-0000-00009E1B0000}"/>
    <cellStyle name="강조색1 39" xfId="7288" xr:uid="{00000000-0005-0000-0000-00009F1B0000}"/>
    <cellStyle name="강조색1 4" xfId="7289" xr:uid="{00000000-0005-0000-0000-0000A01B0000}"/>
    <cellStyle name="강조색1 4 2" xfId="7290" xr:uid="{00000000-0005-0000-0000-0000A11B0000}"/>
    <cellStyle name="강조색1 40" xfId="7291" xr:uid="{00000000-0005-0000-0000-0000A21B0000}"/>
    <cellStyle name="강조색1 41" xfId="7292" xr:uid="{00000000-0005-0000-0000-0000A31B0000}"/>
    <cellStyle name="강조색1 42" xfId="7293" xr:uid="{00000000-0005-0000-0000-0000A41B0000}"/>
    <cellStyle name="강조색1 43" xfId="7294" xr:uid="{00000000-0005-0000-0000-0000A51B0000}"/>
    <cellStyle name="강조색1 44" xfId="7295" xr:uid="{00000000-0005-0000-0000-0000A61B0000}"/>
    <cellStyle name="강조색1 45" xfId="7296" xr:uid="{00000000-0005-0000-0000-0000A71B0000}"/>
    <cellStyle name="강조색1 5" xfId="7297" xr:uid="{00000000-0005-0000-0000-0000A81B0000}"/>
    <cellStyle name="강조색1 6" xfId="7298" xr:uid="{00000000-0005-0000-0000-0000A91B0000}"/>
    <cellStyle name="강조색1 7" xfId="7299" xr:uid="{00000000-0005-0000-0000-0000AA1B0000}"/>
    <cellStyle name="강조색1 8" xfId="7300" xr:uid="{00000000-0005-0000-0000-0000AB1B0000}"/>
    <cellStyle name="강조색1 9" xfId="7301" xr:uid="{00000000-0005-0000-0000-0000AC1B0000}"/>
    <cellStyle name="강조색2 10" xfId="7302" xr:uid="{00000000-0005-0000-0000-0000AD1B0000}"/>
    <cellStyle name="강조색2 11" xfId="7303" xr:uid="{00000000-0005-0000-0000-0000AE1B0000}"/>
    <cellStyle name="강조색2 12" xfId="7304" xr:uid="{00000000-0005-0000-0000-0000AF1B0000}"/>
    <cellStyle name="강조색2 13" xfId="7305" xr:uid="{00000000-0005-0000-0000-0000B01B0000}"/>
    <cellStyle name="강조색2 14" xfId="7306" xr:uid="{00000000-0005-0000-0000-0000B11B0000}"/>
    <cellStyle name="강조색2 15" xfId="7307" xr:uid="{00000000-0005-0000-0000-0000B21B0000}"/>
    <cellStyle name="강조색2 16" xfId="7308" xr:uid="{00000000-0005-0000-0000-0000B31B0000}"/>
    <cellStyle name="강조색2 17" xfId="7309" xr:uid="{00000000-0005-0000-0000-0000B41B0000}"/>
    <cellStyle name="강조색2 18" xfId="7310" xr:uid="{00000000-0005-0000-0000-0000B51B0000}"/>
    <cellStyle name="강조색2 19" xfId="7311" xr:uid="{00000000-0005-0000-0000-0000B61B0000}"/>
    <cellStyle name="강조색2 2" xfId="194" xr:uid="{00000000-0005-0000-0000-0000B71B0000}"/>
    <cellStyle name="강조색2 2 2" xfId="195" xr:uid="{00000000-0005-0000-0000-0000B81B0000}"/>
    <cellStyle name="강조색2 2 3" xfId="196" xr:uid="{00000000-0005-0000-0000-0000B91B0000}"/>
    <cellStyle name="강조색2 20" xfId="7312" xr:uid="{00000000-0005-0000-0000-0000BA1B0000}"/>
    <cellStyle name="강조색2 21" xfId="7313" xr:uid="{00000000-0005-0000-0000-0000BB1B0000}"/>
    <cellStyle name="강조색2 22" xfId="7314" xr:uid="{00000000-0005-0000-0000-0000BC1B0000}"/>
    <cellStyle name="강조색2 23" xfId="7315" xr:uid="{00000000-0005-0000-0000-0000BD1B0000}"/>
    <cellStyle name="강조색2 24" xfId="7316" xr:uid="{00000000-0005-0000-0000-0000BE1B0000}"/>
    <cellStyle name="강조색2 25" xfId="7317" xr:uid="{00000000-0005-0000-0000-0000BF1B0000}"/>
    <cellStyle name="강조색2 26" xfId="7318" xr:uid="{00000000-0005-0000-0000-0000C01B0000}"/>
    <cellStyle name="강조색2 27" xfId="7319" xr:uid="{00000000-0005-0000-0000-0000C11B0000}"/>
    <cellStyle name="강조색2 28" xfId="7320" xr:uid="{00000000-0005-0000-0000-0000C21B0000}"/>
    <cellStyle name="강조색2 29" xfId="7321" xr:uid="{00000000-0005-0000-0000-0000C31B0000}"/>
    <cellStyle name="강조색2 3" xfId="197" xr:uid="{00000000-0005-0000-0000-0000C41B0000}"/>
    <cellStyle name="강조색2 3 2" xfId="7322" xr:uid="{00000000-0005-0000-0000-0000C51B0000}"/>
    <cellStyle name="강조색2 3 2 2" xfId="7323" xr:uid="{00000000-0005-0000-0000-0000C61B0000}"/>
    <cellStyle name="강조색2 30" xfId="7324" xr:uid="{00000000-0005-0000-0000-0000C71B0000}"/>
    <cellStyle name="강조색2 31" xfId="7325" xr:uid="{00000000-0005-0000-0000-0000C81B0000}"/>
    <cellStyle name="강조색2 32" xfId="7326" xr:uid="{00000000-0005-0000-0000-0000C91B0000}"/>
    <cellStyle name="강조색2 33" xfId="7327" xr:uid="{00000000-0005-0000-0000-0000CA1B0000}"/>
    <cellStyle name="강조색2 34" xfId="7328" xr:uid="{00000000-0005-0000-0000-0000CB1B0000}"/>
    <cellStyle name="강조색2 35" xfId="7329" xr:uid="{00000000-0005-0000-0000-0000CC1B0000}"/>
    <cellStyle name="강조색2 36" xfId="7330" xr:uid="{00000000-0005-0000-0000-0000CD1B0000}"/>
    <cellStyle name="강조색2 37" xfId="7331" xr:uid="{00000000-0005-0000-0000-0000CE1B0000}"/>
    <cellStyle name="강조색2 38" xfId="7332" xr:uid="{00000000-0005-0000-0000-0000CF1B0000}"/>
    <cellStyle name="강조색2 39" xfId="7333" xr:uid="{00000000-0005-0000-0000-0000D01B0000}"/>
    <cellStyle name="강조색2 4" xfId="7334" xr:uid="{00000000-0005-0000-0000-0000D11B0000}"/>
    <cellStyle name="강조색2 4 2" xfId="7335" xr:uid="{00000000-0005-0000-0000-0000D21B0000}"/>
    <cellStyle name="강조색2 40" xfId="7336" xr:uid="{00000000-0005-0000-0000-0000D31B0000}"/>
    <cellStyle name="강조색2 41" xfId="7337" xr:uid="{00000000-0005-0000-0000-0000D41B0000}"/>
    <cellStyle name="강조색2 42" xfId="7338" xr:uid="{00000000-0005-0000-0000-0000D51B0000}"/>
    <cellStyle name="강조색2 43" xfId="7339" xr:uid="{00000000-0005-0000-0000-0000D61B0000}"/>
    <cellStyle name="강조색2 44" xfId="7340" xr:uid="{00000000-0005-0000-0000-0000D71B0000}"/>
    <cellStyle name="강조색2 45" xfId="7341" xr:uid="{00000000-0005-0000-0000-0000D81B0000}"/>
    <cellStyle name="강조색2 5" xfId="7342" xr:uid="{00000000-0005-0000-0000-0000D91B0000}"/>
    <cellStyle name="강조색2 6" xfId="7343" xr:uid="{00000000-0005-0000-0000-0000DA1B0000}"/>
    <cellStyle name="강조색2 7" xfId="7344" xr:uid="{00000000-0005-0000-0000-0000DB1B0000}"/>
    <cellStyle name="강조색2 8" xfId="7345" xr:uid="{00000000-0005-0000-0000-0000DC1B0000}"/>
    <cellStyle name="강조색2 9" xfId="7346" xr:uid="{00000000-0005-0000-0000-0000DD1B0000}"/>
    <cellStyle name="강조색3 10" xfId="7347" xr:uid="{00000000-0005-0000-0000-0000DE1B0000}"/>
    <cellStyle name="강조색3 11" xfId="7348" xr:uid="{00000000-0005-0000-0000-0000DF1B0000}"/>
    <cellStyle name="강조색3 12" xfId="7349" xr:uid="{00000000-0005-0000-0000-0000E01B0000}"/>
    <cellStyle name="강조색3 13" xfId="7350" xr:uid="{00000000-0005-0000-0000-0000E11B0000}"/>
    <cellStyle name="강조색3 14" xfId="7351" xr:uid="{00000000-0005-0000-0000-0000E21B0000}"/>
    <cellStyle name="강조색3 15" xfId="7352" xr:uid="{00000000-0005-0000-0000-0000E31B0000}"/>
    <cellStyle name="강조색3 16" xfId="7353" xr:uid="{00000000-0005-0000-0000-0000E41B0000}"/>
    <cellStyle name="강조색3 17" xfId="7354" xr:uid="{00000000-0005-0000-0000-0000E51B0000}"/>
    <cellStyle name="강조색3 18" xfId="7355" xr:uid="{00000000-0005-0000-0000-0000E61B0000}"/>
    <cellStyle name="강조색3 19" xfId="7356" xr:uid="{00000000-0005-0000-0000-0000E71B0000}"/>
    <cellStyle name="강조색3 2" xfId="198" xr:uid="{00000000-0005-0000-0000-0000E81B0000}"/>
    <cellStyle name="강조색3 2 2" xfId="199" xr:uid="{00000000-0005-0000-0000-0000E91B0000}"/>
    <cellStyle name="강조색3 2 3" xfId="200" xr:uid="{00000000-0005-0000-0000-0000EA1B0000}"/>
    <cellStyle name="강조색3 20" xfId="7357" xr:uid="{00000000-0005-0000-0000-0000EB1B0000}"/>
    <cellStyle name="강조색3 21" xfId="7358" xr:uid="{00000000-0005-0000-0000-0000EC1B0000}"/>
    <cellStyle name="강조색3 22" xfId="7359" xr:uid="{00000000-0005-0000-0000-0000ED1B0000}"/>
    <cellStyle name="강조색3 23" xfId="7360" xr:uid="{00000000-0005-0000-0000-0000EE1B0000}"/>
    <cellStyle name="강조색3 24" xfId="7361" xr:uid="{00000000-0005-0000-0000-0000EF1B0000}"/>
    <cellStyle name="강조색3 25" xfId="7362" xr:uid="{00000000-0005-0000-0000-0000F01B0000}"/>
    <cellStyle name="강조색3 26" xfId="7363" xr:uid="{00000000-0005-0000-0000-0000F11B0000}"/>
    <cellStyle name="강조색3 27" xfId="7364" xr:uid="{00000000-0005-0000-0000-0000F21B0000}"/>
    <cellStyle name="강조색3 28" xfId="7365" xr:uid="{00000000-0005-0000-0000-0000F31B0000}"/>
    <cellStyle name="강조색3 29" xfId="7366" xr:uid="{00000000-0005-0000-0000-0000F41B0000}"/>
    <cellStyle name="강조색3 3" xfId="201" xr:uid="{00000000-0005-0000-0000-0000F51B0000}"/>
    <cellStyle name="강조색3 3 2" xfId="7367" xr:uid="{00000000-0005-0000-0000-0000F61B0000}"/>
    <cellStyle name="강조색3 3 2 2" xfId="7368" xr:uid="{00000000-0005-0000-0000-0000F71B0000}"/>
    <cellStyle name="강조색3 30" xfId="7369" xr:uid="{00000000-0005-0000-0000-0000F81B0000}"/>
    <cellStyle name="강조색3 31" xfId="7370" xr:uid="{00000000-0005-0000-0000-0000F91B0000}"/>
    <cellStyle name="강조색3 32" xfId="7371" xr:uid="{00000000-0005-0000-0000-0000FA1B0000}"/>
    <cellStyle name="강조색3 33" xfId="7372" xr:uid="{00000000-0005-0000-0000-0000FB1B0000}"/>
    <cellStyle name="강조색3 34" xfId="7373" xr:uid="{00000000-0005-0000-0000-0000FC1B0000}"/>
    <cellStyle name="강조색3 35" xfId="7374" xr:uid="{00000000-0005-0000-0000-0000FD1B0000}"/>
    <cellStyle name="강조색3 36" xfId="7375" xr:uid="{00000000-0005-0000-0000-0000FE1B0000}"/>
    <cellStyle name="강조색3 37" xfId="7376" xr:uid="{00000000-0005-0000-0000-0000FF1B0000}"/>
    <cellStyle name="강조색3 38" xfId="7377" xr:uid="{00000000-0005-0000-0000-0000001C0000}"/>
    <cellStyle name="강조색3 39" xfId="7378" xr:uid="{00000000-0005-0000-0000-0000011C0000}"/>
    <cellStyle name="강조색3 4" xfId="7379" xr:uid="{00000000-0005-0000-0000-0000021C0000}"/>
    <cellStyle name="강조색3 4 2" xfId="7380" xr:uid="{00000000-0005-0000-0000-0000031C0000}"/>
    <cellStyle name="강조색3 40" xfId="7381" xr:uid="{00000000-0005-0000-0000-0000041C0000}"/>
    <cellStyle name="강조색3 41" xfId="7382" xr:uid="{00000000-0005-0000-0000-0000051C0000}"/>
    <cellStyle name="강조색3 42" xfId="7383" xr:uid="{00000000-0005-0000-0000-0000061C0000}"/>
    <cellStyle name="강조색3 43" xfId="7384" xr:uid="{00000000-0005-0000-0000-0000071C0000}"/>
    <cellStyle name="강조색3 44" xfId="7385" xr:uid="{00000000-0005-0000-0000-0000081C0000}"/>
    <cellStyle name="강조색3 45" xfId="7386" xr:uid="{00000000-0005-0000-0000-0000091C0000}"/>
    <cellStyle name="강조색3 5" xfId="7387" xr:uid="{00000000-0005-0000-0000-00000A1C0000}"/>
    <cellStyle name="강조색3 6" xfId="7388" xr:uid="{00000000-0005-0000-0000-00000B1C0000}"/>
    <cellStyle name="강조색3 7" xfId="7389" xr:uid="{00000000-0005-0000-0000-00000C1C0000}"/>
    <cellStyle name="강조색3 8" xfId="7390" xr:uid="{00000000-0005-0000-0000-00000D1C0000}"/>
    <cellStyle name="강조색3 9" xfId="7391" xr:uid="{00000000-0005-0000-0000-00000E1C0000}"/>
    <cellStyle name="강조색4 10" xfId="7392" xr:uid="{00000000-0005-0000-0000-00000F1C0000}"/>
    <cellStyle name="강조색4 11" xfId="7393" xr:uid="{00000000-0005-0000-0000-0000101C0000}"/>
    <cellStyle name="강조색4 12" xfId="7394" xr:uid="{00000000-0005-0000-0000-0000111C0000}"/>
    <cellStyle name="강조색4 13" xfId="7395" xr:uid="{00000000-0005-0000-0000-0000121C0000}"/>
    <cellStyle name="강조색4 14" xfId="7396" xr:uid="{00000000-0005-0000-0000-0000131C0000}"/>
    <cellStyle name="강조색4 15" xfId="7397" xr:uid="{00000000-0005-0000-0000-0000141C0000}"/>
    <cellStyle name="강조색4 16" xfId="7398" xr:uid="{00000000-0005-0000-0000-0000151C0000}"/>
    <cellStyle name="강조색4 17" xfId="7399" xr:uid="{00000000-0005-0000-0000-0000161C0000}"/>
    <cellStyle name="강조색4 18" xfId="7400" xr:uid="{00000000-0005-0000-0000-0000171C0000}"/>
    <cellStyle name="강조색4 19" xfId="7401" xr:uid="{00000000-0005-0000-0000-0000181C0000}"/>
    <cellStyle name="강조색4 2" xfId="202" xr:uid="{00000000-0005-0000-0000-0000191C0000}"/>
    <cellStyle name="강조색4 2 2" xfId="203" xr:uid="{00000000-0005-0000-0000-00001A1C0000}"/>
    <cellStyle name="강조색4 2 3" xfId="204" xr:uid="{00000000-0005-0000-0000-00001B1C0000}"/>
    <cellStyle name="강조색4 20" xfId="7402" xr:uid="{00000000-0005-0000-0000-00001C1C0000}"/>
    <cellStyle name="강조색4 21" xfId="7403" xr:uid="{00000000-0005-0000-0000-00001D1C0000}"/>
    <cellStyle name="강조색4 22" xfId="7404" xr:uid="{00000000-0005-0000-0000-00001E1C0000}"/>
    <cellStyle name="강조색4 23" xfId="7405" xr:uid="{00000000-0005-0000-0000-00001F1C0000}"/>
    <cellStyle name="강조색4 24" xfId="7406" xr:uid="{00000000-0005-0000-0000-0000201C0000}"/>
    <cellStyle name="강조색4 25" xfId="7407" xr:uid="{00000000-0005-0000-0000-0000211C0000}"/>
    <cellStyle name="강조색4 26" xfId="7408" xr:uid="{00000000-0005-0000-0000-0000221C0000}"/>
    <cellStyle name="강조색4 27" xfId="7409" xr:uid="{00000000-0005-0000-0000-0000231C0000}"/>
    <cellStyle name="강조색4 28" xfId="7410" xr:uid="{00000000-0005-0000-0000-0000241C0000}"/>
    <cellStyle name="강조색4 29" xfId="7411" xr:uid="{00000000-0005-0000-0000-0000251C0000}"/>
    <cellStyle name="강조색4 3" xfId="205" xr:uid="{00000000-0005-0000-0000-0000261C0000}"/>
    <cellStyle name="강조색4 3 2" xfId="7412" xr:uid="{00000000-0005-0000-0000-0000271C0000}"/>
    <cellStyle name="강조색4 3 2 2" xfId="7413" xr:uid="{00000000-0005-0000-0000-0000281C0000}"/>
    <cellStyle name="강조색4 30" xfId="7414" xr:uid="{00000000-0005-0000-0000-0000291C0000}"/>
    <cellStyle name="강조색4 31" xfId="7415" xr:uid="{00000000-0005-0000-0000-00002A1C0000}"/>
    <cellStyle name="강조색4 32" xfId="7416" xr:uid="{00000000-0005-0000-0000-00002B1C0000}"/>
    <cellStyle name="강조색4 33" xfId="7417" xr:uid="{00000000-0005-0000-0000-00002C1C0000}"/>
    <cellStyle name="강조색4 34" xfId="7418" xr:uid="{00000000-0005-0000-0000-00002D1C0000}"/>
    <cellStyle name="강조색4 35" xfId="7419" xr:uid="{00000000-0005-0000-0000-00002E1C0000}"/>
    <cellStyle name="강조색4 36" xfId="7420" xr:uid="{00000000-0005-0000-0000-00002F1C0000}"/>
    <cellStyle name="강조색4 37" xfId="7421" xr:uid="{00000000-0005-0000-0000-0000301C0000}"/>
    <cellStyle name="강조색4 38" xfId="7422" xr:uid="{00000000-0005-0000-0000-0000311C0000}"/>
    <cellStyle name="강조색4 39" xfId="7423" xr:uid="{00000000-0005-0000-0000-0000321C0000}"/>
    <cellStyle name="강조색4 4" xfId="7424" xr:uid="{00000000-0005-0000-0000-0000331C0000}"/>
    <cellStyle name="강조색4 4 2" xfId="7425" xr:uid="{00000000-0005-0000-0000-0000341C0000}"/>
    <cellStyle name="강조색4 40" xfId="7426" xr:uid="{00000000-0005-0000-0000-0000351C0000}"/>
    <cellStyle name="강조색4 41" xfId="7427" xr:uid="{00000000-0005-0000-0000-0000361C0000}"/>
    <cellStyle name="강조색4 42" xfId="7428" xr:uid="{00000000-0005-0000-0000-0000371C0000}"/>
    <cellStyle name="강조색4 43" xfId="7429" xr:uid="{00000000-0005-0000-0000-0000381C0000}"/>
    <cellStyle name="강조색4 44" xfId="7430" xr:uid="{00000000-0005-0000-0000-0000391C0000}"/>
    <cellStyle name="강조색4 45" xfId="7431" xr:uid="{00000000-0005-0000-0000-00003A1C0000}"/>
    <cellStyle name="강조색4 5" xfId="7432" xr:uid="{00000000-0005-0000-0000-00003B1C0000}"/>
    <cellStyle name="강조색4 6" xfId="7433" xr:uid="{00000000-0005-0000-0000-00003C1C0000}"/>
    <cellStyle name="강조색4 7" xfId="7434" xr:uid="{00000000-0005-0000-0000-00003D1C0000}"/>
    <cellStyle name="강조색4 8" xfId="7435" xr:uid="{00000000-0005-0000-0000-00003E1C0000}"/>
    <cellStyle name="강조색4 9" xfId="7436" xr:uid="{00000000-0005-0000-0000-00003F1C0000}"/>
    <cellStyle name="강조색5 10" xfId="7437" xr:uid="{00000000-0005-0000-0000-0000401C0000}"/>
    <cellStyle name="강조색5 11" xfId="7438" xr:uid="{00000000-0005-0000-0000-0000411C0000}"/>
    <cellStyle name="강조색5 12" xfId="7439" xr:uid="{00000000-0005-0000-0000-0000421C0000}"/>
    <cellStyle name="강조색5 13" xfId="7440" xr:uid="{00000000-0005-0000-0000-0000431C0000}"/>
    <cellStyle name="강조색5 14" xfId="7441" xr:uid="{00000000-0005-0000-0000-0000441C0000}"/>
    <cellStyle name="강조색5 15" xfId="7442" xr:uid="{00000000-0005-0000-0000-0000451C0000}"/>
    <cellStyle name="강조색5 16" xfId="7443" xr:uid="{00000000-0005-0000-0000-0000461C0000}"/>
    <cellStyle name="강조색5 17" xfId="7444" xr:uid="{00000000-0005-0000-0000-0000471C0000}"/>
    <cellStyle name="강조색5 18" xfId="7445" xr:uid="{00000000-0005-0000-0000-0000481C0000}"/>
    <cellStyle name="강조색5 19" xfId="7446" xr:uid="{00000000-0005-0000-0000-0000491C0000}"/>
    <cellStyle name="강조색5 2" xfId="206" xr:uid="{00000000-0005-0000-0000-00004A1C0000}"/>
    <cellStyle name="강조색5 2 2" xfId="207" xr:uid="{00000000-0005-0000-0000-00004B1C0000}"/>
    <cellStyle name="강조색5 2 3" xfId="208" xr:uid="{00000000-0005-0000-0000-00004C1C0000}"/>
    <cellStyle name="강조색5 20" xfId="7447" xr:uid="{00000000-0005-0000-0000-00004D1C0000}"/>
    <cellStyle name="강조색5 21" xfId="7448" xr:uid="{00000000-0005-0000-0000-00004E1C0000}"/>
    <cellStyle name="강조색5 22" xfId="7449" xr:uid="{00000000-0005-0000-0000-00004F1C0000}"/>
    <cellStyle name="강조색5 23" xfId="7450" xr:uid="{00000000-0005-0000-0000-0000501C0000}"/>
    <cellStyle name="강조색5 24" xfId="7451" xr:uid="{00000000-0005-0000-0000-0000511C0000}"/>
    <cellStyle name="강조색5 25" xfId="7452" xr:uid="{00000000-0005-0000-0000-0000521C0000}"/>
    <cellStyle name="강조색5 26" xfId="7453" xr:uid="{00000000-0005-0000-0000-0000531C0000}"/>
    <cellStyle name="강조색5 27" xfId="7454" xr:uid="{00000000-0005-0000-0000-0000541C0000}"/>
    <cellStyle name="강조색5 28" xfId="7455" xr:uid="{00000000-0005-0000-0000-0000551C0000}"/>
    <cellStyle name="강조색5 29" xfId="7456" xr:uid="{00000000-0005-0000-0000-0000561C0000}"/>
    <cellStyle name="강조색5 3" xfId="209" xr:uid="{00000000-0005-0000-0000-0000571C0000}"/>
    <cellStyle name="강조색5 3 2" xfId="7457" xr:uid="{00000000-0005-0000-0000-0000581C0000}"/>
    <cellStyle name="강조색5 30" xfId="7458" xr:uid="{00000000-0005-0000-0000-0000591C0000}"/>
    <cellStyle name="강조색5 31" xfId="7459" xr:uid="{00000000-0005-0000-0000-00005A1C0000}"/>
    <cellStyle name="강조색5 32" xfId="7460" xr:uid="{00000000-0005-0000-0000-00005B1C0000}"/>
    <cellStyle name="강조색5 33" xfId="7461" xr:uid="{00000000-0005-0000-0000-00005C1C0000}"/>
    <cellStyle name="강조색5 34" xfId="7462" xr:uid="{00000000-0005-0000-0000-00005D1C0000}"/>
    <cellStyle name="강조색5 35" xfId="7463" xr:uid="{00000000-0005-0000-0000-00005E1C0000}"/>
    <cellStyle name="강조색5 36" xfId="7464" xr:uid="{00000000-0005-0000-0000-00005F1C0000}"/>
    <cellStyle name="강조색5 37" xfId="7465" xr:uid="{00000000-0005-0000-0000-0000601C0000}"/>
    <cellStyle name="강조색5 38" xfId="7466" xr:uid="{00000000-0005-0000-0000-0000611C0000}"/>
    <cellStyle name="강조색5 39" xfId="7467" xr:uid="{00000000-0005-0000-0000-0000621C0000}"/>
    <cellStyle name="강조색5 4" xfId="7468" xr:uid="{00000000-0005-0000-0000-0000631C0000}"/>
    <cellStyle name="강조색5 4 2" xfId="7469" xr:uid="{00000000-0005-0000-0000-0000641C0000}"/>
    <cellStyle name="강조색5 40" xfId="7470" xr:uid="{00000000-0005-0000-0000-0000651C0000}"/>
    <cellStyle name="강조색5 41" xfId="7471" xr:uid="{00000000-0005-0000-0000-0000661C0000}"/>
    <cellStyle name="강조색5 42" xfId="7472" xr:uid="{00000000-0005-0000-0000-0000671C0000}"/>
    <cellStyle name="강조색5 43" xfId="7473" xr:uid="{00000000-0005-0000-0000-0000681C0000}"/>
    <cellStyle name="강조색5 44" xfId="7474" xr:uid="{00000000-0005-0000-0000-0000691C0000}"/>
    <cellStyle name="강조색5 45" xfId="7475" xr:uid="{00000000-0005-0000-0000-00006A1C0000}"/>
    <cellStyle name="강조색5 5" xfId="7476" xr:uid="{00000000-0005-0000-0000-00006B1C0000}"/>
    <cellStyle name="강조색5 6" xfId="7477" xr:uid="{00000000-0005-0000-0000-00006C1C0000}"/>
    <cellStyle name="강조색5 7" xfId="7478" xr:uid="{00000000-0005-0000-0000-00006D1C0000}"/>
    <cellStyle name="강조색5 8" xfId="7479" xr:uid="{00000000-0005-0000-0000-00006E1C0000}"/>
    <cellStyle name="강조색5 9" xfId="7480" xr:uid="{00000000-0005-0000-0000-00006F1C0000}"/>
    <cellStyle name="강조색6 10" xfId="7481" xr:uid="{00000000-0005-0000-0000-0000701C0000}"/>
    <cellStyle name="강조색6 11" xfId="7482" xr:uid="{00000000-0005-0000-0000-0000711C0000}"/>
    <cellStyle name="강조색6 12" xfId="7483" xr:uid="{00000000-0005-0000-0000-0000721C0000}"/>
    <cellStyle name="강조색6 13" xfId="7484" xr:uid="{00000000-0005-0000-0000-0000731C0000}"/>
    <cellStyle name="강조색6 14" xfId="7485" xr:uid="{00000000-0005-0000-0000-0000741C0000}"/>
    <cellStyle name="강조색6 15" xfId="7486" xr:uid="{00000000-0005-0000-0000-0000751C0000}"/>
    <cellStyle name="강조색6 16" xfId="7487" xr:uid="{00000000-0005-0000-0000-0000761C0000}"/>
    <cellStyle name="강조색6 17" xfId="7488" xr:uid="{00000000-0005-0000-0000-0000771C0000}"/>
    <cellStyle name="강조색6 18" xfId="7489" xr:uid="{00000000-0005-0000-0000-0000781C0000}"/>
    <cellStyle name="강조색6 19" xfId="7490" xr:uid="{00000000-0005-0000-0000-0000791C0000}"/>
    <cellStyle name="강조색6 2" xfId="210" xr:uid="{00000000-0005-0000-0000-00007A1C0000}"/>
    <cellStyle name="강조색6 2 2" xfId="211" xr:uid="{00000000-0005-0000-0000-00007B1C0000}"/>
    <cellStyle name="강조색6 2 3" xfId="212" xr:uid="{00000000-0005-0000-0000-00007C1C0000}"/>
    <cellStyle name="강조색6 20" xfId="7491" xr:uid="{00000000-0005-0000-0000-00007D1C0000}"/>
    <cellStyle name="강조색6 21" xfId="7492" xr:uid="{00000000-0005-0000-0000-00007E1C0000}"/>
    <cellStyle name="강조색6 22" xfId="7493" xr:uid="{00000000-0005-0000-0000-00007F1C0000}"/>
    <cellStyle name="강조색6 23" xfId="7494" xr:uid="{00000000-0005-0000-0000-0000801C0000}"/>
    <cellStyle name="강조색6 24" xfId="7495" xr:uid="{00000000-0005-0000-0000-0000811C0000}"/>
    <cellStyle name="강조색6 25" xfId="7496" xr:uid="{00000000-0005-0000-0000-0000821C0000}"/>
    <cellStyle name="강조색6 26" xfId="7497" xr:uid="{00000000-0005-0000-0000-0000831C0000}"/>
    <cellStyle name="강조색6 27" xfId="7498" xr:uid="{00000000-0005-0000-0000-0000841C0000}"/>
    <cellStyle name="강조색6 28" xfId="7499" xr:uid="{00000000-0005-0000-0000-0000851C0000}"/>
    <cellStyle name="강조색6 29" xfId="7500" xr:uid="{00000000-0005-0000-0000-0000861C0000}"/>
    <cellStyle name="강조색6 3" xfId="213" xr:uid="{00000000-0005-0000-0000-0000871C0000}"/>
    <cellStyle name="강조색6 3 2" xfId="7501" xr:uid="{00000000-0005-0000-0000-0000881C0000}"/>
    <cellStyle name="강조색6 3 2 2" xfId="7502" xr:uid="{00000000-0005-0000-0000-0000891C0000}"/>
    <cellStyle name="강조색6 30" xfId="7503" xr:uid="{00000000-0005-0000-0000-00008A1C0000}"/>
    <cellStyle name="강조색6 31" xfId="7504" xr:uid="{00000000-0005-0000-0000-00008B1C0000}"/>
    <cellStyle name="강조색6 32" xfId="7505" xr:uid="{00000000-0005-0000-0000-00008C1C0000}"/>
    <cellStyle name="강조색6 33" xfId="7506" xr:uid="{00000000-0005-0000-0000-00008D1C0000}"/>
    <cellStyle name="강조색6 34" xfId="7507" xr:uid="{00000000-0005-0000-0000-00008E1C0000}"/>
    <cellStyle name="강조색6 35" xfId="7508" xr:uid="{00000000-0005-0000-0000-00008F1C0000}"/>
    <cellStyle name="강조색6 36" xfId="7509" xr:uid="{00000000-0005-0000-0000-0000901C0000}"/>
    <cellStyle name="강조색6 37" xfId="7510" xr:uid="{00000000-0005-0000-0000-0000911C0000}"/>
    <cellStyle name="강조색6 38" xfId="7511" xr:uid="{00000000-0005-0000-0000-0000921C0000}"/>
    <cellStyle name="강조색6 39" xfId="7512" xr:uid="{00000000-0005-0000-0000-0000931C0000}"/>
    <cellStyle name="강조색6 4" xfId="7513" xr:uid="{00000000-0005-0000-0000-0000941C0000}"/>
    <cellStyle name="강조색6 4 2" xfId="7514" xr:uid="{00000000-0005-0000-0000-0000951C0000}"/>
    <cellStyle name="강조색6 40" xfId="7515" xr:uid="{00000000-0005-0000-0000-0000961C0000}"/>
    <cellStyle name="강조색6 41" xfId="7516" xr:uid="{00000000-0005-0000-0000-0000971C0000}"/>
    <cellStyle name="강조색6 42" xfId="7517" xr:uid="{00000000-0005-0000-0000-0000981C0000}"/>
    <cellStyle name="강조색6 43" xfId="7518" xr:uid="{00000000-0005-0000-0000-0000991C0000}"/>
    <cellStyle name="강조색6 44" xfId="7519" xr:uid="{00000000-0005-0000-0000-00009A1C0000}"/>
    <cellStyle name="강조색6 45" xfId="7520" xr:uid="{00000000-0005-0000-0000-00009B1C0000}"/>
    <cellStyle name="강조색6 5" xfId="7521" xr:uid="{00000000-0005-0000-0000-00009C1C0000}"/>
    <cellStyle name="강조색6 6" xfId="7522" xr:uid="{00000000-0005-0000-0000-00009D1C0000}"/>
    <cellStyle name="강조색6 7" xfId="7523" xr:uid="{00000000-0005-0000-0000-00009E1C0000}"/>
    <cellStyle name="강조색6 8" xfId="7524" xr:uid="{00000000-0005-0000-0000-00009F1C0000}"/>
    <cellStyle name="강조색6 9" xfId="7525" xr:uid="{00000000-0005-0000-0000-0000A01C0000}"/>
    <cellStyle name="경고문 10" xfId="7526" xr:uid="{00000000-0005-0000-0000-0000A11C0000}"/>
    <cellStyle name="경고문 11" xfId="7527" xr:uid="{00000000-0005-0000-0000-0000A21C0000}"/>
    <cellStyle name="경고문 12" xfId="7528" xr:uid="{00000000-0005-0000-0000-0000A31C0000}"/>
    <cellStyle name="경고문 13" xfId="7529" xr:uid="{00000000-0005-0000-0000-0000A41C0000}"/>
    <cellStyle name="경고문 14" xfId="7530" xr:uid="{00000000-0005-0000-0000-0000A51C0000}"/>
    <cellStyle name="경고문 15" xfId="7531" xr:uid="{00000000-0005-0000-0000-0000A61C0000}"/>
    <cellStyle name="경고문 16" xfId="7532" xr:uid="{00000000-0005-0000-0000-0000A71C0000}"/>
    <cellStyle name="경고문 17" xfId="7533" xr:uid="{00000000-0005-0000-0000-0000A81C0000}"/>
    <cellStyle name="경고문 18" xfId="7534" xr:uid="{00000000-0005-0000-0000-0000A91C0000}"/>
    <cellStyle name="경고문 19" xfId="7535" xr:uid="{00000000-0005-0000-0000-0000AA1C0000}"/>
    <cellStyle name="경고문 2" xfId="214" xr:uid="{00000000-0005-0000-0000-0000AB1C0000}"/>
    <cellStyle name="경고문 2 2" xfId="215" xr:uid="{00000000-0005-0000-0000-0000AC1C0000}"/>
    <cellStyle name="경고문 2 3" xfId="216" xr:uid="{00000000-0005-0000-0000-0000AD1C0000}"/>
    <cellStyle name="경고문 20" xfId="7536" xr:uid="{00000000-0005-0000-0000-0000AE1C0000}"/>
    <cellStyle name="경고문 21" xfId="7537" xr:uid="{00000000-0005-0000-0000-0000AF1C0000}"/>
    <cellStyle name="경고문 22" xfId="7538" xr:uid="{00000000-0005-0000-0000-0000B01C0000}"/>
    <cellStyle name="경고문 23" xfId="7539" xr:uid="{00000000-0005-0000-0000-0000B11C0000}"/>
    <cellStyle name="경고문 24" xfId="7540" xr:uid="{00000000-0005-0000-0000-0000B21C0000}"/>
    <cellStyle name="경고문 25" xfId="7541" xr:uid="{00000000-0005-0000-0000-0000B31C0000}"/>
    <cellStyle name="경고문 26" xfId="7542" xr:uid="{00000000-0005-0000-0000-0000B41C0000}"/>
    <cellStyle name="경고문 27" xfId="7543" xr:uid="{00000000-0005-0000-0000-0000B51C0000}"/>
    <cellStyle name="경고문 28" xfId="7544" xr:uid="{00000000-0005-0000-0000-0000B61C0000}"/>
    <cellStyle name="경고문 29" xfId="7545" xr:uid="{00000000-0005-0000-0000-0000B71C0000}"/>
    <cellStyle name="경고문 3" xfId="217" xr:uid="{00000000-0005-0000-0000-0000B81C0000}"/>
    <cellStyle name="경고문 3 2" xfId="7546" xr:uid="{00000000-0005-0000-0000-0000B91C0000}"/>
    <cellStyle name="경고문 30" xfId="7547" xr:uid="{00000000-0005-0000-0000-0000BA1C0000}"/>
    <cellStyle name="경고문 31" xfId="7548" xr:uid="{00000000-0005-0000-0000-0000BB1C0000}"/>
    <cellStyle name="경고문 32" xfId="7549" xr:uid="{00000000-0005-0000-0000-0000BC1C0000}"/>
    <cellStyle name="경고문 33" xfId="7550" xr:uid="{00000000-0005-0000-0000-0000BD1C0000}"/>
    <cellStyle name="경고문 34" xfId="7551" xr:uid="{00000000-0005-0000-0000-0000BE1C0000}"/>
    <cellStyle name="경고문 35" xfId="7552" xr:uid="{00000000-0005-0000-0000-0000BF1C0000}"/>
    <cellStyle name="경고문 36" xfId="7553" xr:uid="{00000000-0005-0000-0000-0000C01C0000}"/>
    <cellStyle name="경고문 37" xfId="7554" xr:uid="{00000000-0005-0000-0000-0000C11C0000}"/>
    <cellStyle name="경고문 38" xfId="7555" xr:uid="{00000000-0005-0000-0000-0000C21C0000}"/>
    <cellStyle name="경고문 39" xfId="7556" xr:uid="{00000000-0005-0000-0000-0000C31C0000}"/>
    <cellStyle name="경고문 4" xfId="7557" xr:uid="{00000000-0005-0000-0000-0000C41C0000}"/>
    <cellStyle name="경고문 4 2" xfId="7558" xr:uid="{00000000-0005-0000-0000-0000C51C0000}"/>
    <cellStyle name="경고문 40" xfId="7559" xr:uid="{00000000-0005-0000-0000-0000C61C0000}"/>
    <cellStyle name="경고문 41" xfId="7560" xr:uid="{00000000-0005-0000-0000-0000C71C0000}"/>
    <cellStyle name="경고문 42" xfId="7561" xr:uid="{00000000-0005-0000-0000-0000C81C0000}"/>
    <cellStyle name="경고문 43" xfId="7562" xr:uid="{00000000-0005-0000-0000-0000C91C0000}"/>
    <cellStyle name="경고문 44" xfId="7563" xr:uid="{00000000-0005-0000-0000-0000CA1C0000}"/>
    <cellStyle name="경고문 45" xfId="7564" xr:uid="{00000000-0005-0000-0000-0000CB1C0000}"/>
    <cellStyle name="경고문 5" xfId="7565" xr:uid="{00000000-0005-0000-0000-0000CC1C0000}"/>
    <cellStyle name="경고문 6" xfId="7566" xr:uid="{00000000-0005-0000-0000-0000CD1C0000}"/>
    <cellStyle name="경고문 7" xfId="7567" xr:uid="{00000000-0005-0000-0000-0000CE1C0000}"/>
    <cellStyle name="경고문 8" xfId="7568" xr:uid="{00000000-0005-0000-0000-0000CF1C0000}"/>
    <cellStyle name="경고문 9" xfId="7569" xr:uid="{00000000-0005-0000-0000-0000D01C0000}"/>
    <cellStyle name="계산 10" xfId="7570" xr:uid="{00000000-0005-0000-0000-0000D11C0000}"/>
    <cellStyle name="계산 11" xfId="7571" xr:uid="{00000000-0005-0000-0000-0000D21C0000}"/>
    <cellStyle name="계산 12" xfId="7572" xr:uid="{00000000-0005-0000-0000-0000D31C0000}"/>
    <cellStyle name="계산 13" xfId="7573" xr:uid="{00000000-0005-0000-0000-0000D41C0000}"/>
    <cellStyle name="계산 14" xfId="7574" xr:uid="{00000000-0005-0000-0000-0000D51C0000}"/>
    <cellStyle name="계산 15" xfId="7575" xr:uid="{00000000-0005-0000-0000-0000D61C0000}"/>
    <cellStyle name="계산 16" xfId="7576" xr:uid="{00000000-0005-0000-0000-0000D71C0000}"/>
    <cellStyle name="계산 17" xfId="7577" xr:uid="{00000000-0005-0000-0000-0000D81C0000}"/>
    <cellStyle name="계산 18" xfId="7578" xr:uid="{00000000-0005-0000-0000-0000D91C0000}"/>
    <cellStyle name="계산 19" xfId="7579" xr:uid="{00000000-0005-0000-0000-0000DA1C0000}"/>
    <cellStyle name="계산 2" xfId="218" xr:uid="{00000000-0005-0000-0000-0000DB1C0000}"/>
    <cellStyle name="계산 2 10" xfId="7580" xr:uid="{00000000-0005-0000-0000-0000DC1C0000}"/>
    <cellStyle name="계산 2 10 10" xfId="7581" xr:uid="{00000000-0005-0000-0000-0000DD1C0000}"/>
    <cellStyle name="계산 2 10 10 2" xfId="7582" xr:uid="{00000000-0005-0000-0000-0000DE1C0000}"/>
    <cellStyle name="계산 2 10 10 3" xfId="7583" xr:uid="{00000000-0005-0000-0000-0000DF1C0000}"/>
    <cellStyle name="계산 2 10 10 4" xfId="7584" xr:uid="{00000000-0005-0000-0000-0000E01C0000}"/>
    <cellStyle name="계산 2 10 10 5" xfId="7585" xr:uid="{00000000-0005-0000-0000-0000E11C0000}"/>
    <cellStyle name="계산 2 10 11" xfId="7586" xr:uid="{00000000-0005-0000-0000-0000E21C0000}"/>
    <cellStyle name="계산 2 10 11 2" xfId="7587" xr:uid="{00000000-0005-0000-0000-0000E31C0000}"/>
    <cellStyle name="계산 2 10 11 3" xfId="7588" xr:uid="{00000000-0005-0000-0000-0000E41C0000}"/>
    <cellStyle name="계산 2 10 11 4" xfId="7589" xr:uid="{00000000-0005-0000-0000-0000E51C0000}"/>
    <cellStyle name="계산 2 10 11 5" xfId="7590" xr:uid="{00000000-0005-0000-0000-0000E61C0000}"/>
    <cellStyle name="계산 2 10 12" xfId="7591" xr:uid="{00000000-0005-0000-0000-0000E71C0000}"/>
    <cellStyle name="계산 2 10 12 2" xfId="7592" xr:uid="{00000000-0005-0000-0000-0000E81C0000}"/>
    <cellStyle name="계산 2 10 12 3" xfId="7593" xr:uid="{00000000-0005-0000-0000-0000E91C0000}"/>
    <cellStyle name="계산 2 10 12 4" xfId="7594" xr:uid="{00000000-0005-0000-0000-0000EA1C0000}"/>
    <cellStyle name="계산 2 10 12 5" xfId="7595" xr:uid="{00000000-0005-0000-0000-0000EB1C0000}"/>
    <cellStyle name="계산 2 10 13" xfId="7596" xr:uid="{00000000-0005-0000-0000-0000EC1C0000}"/>
    <cellStyle name="계산 2 10 13 2" xfId="7597" xr:uid="{00000000-0005-0000-0000-0000ED1C0000}"/>
    <cellStyle name="계산 2 10 13 3" xfId="7598" xr:uid="{00000000-0005-0000-0000-0000EE1C0000}"/>
    <cellStyle name="계산 2 10 13 4" xfId="7599" xr:uid="{00000000-0005-0000-0000-0000EF1C0000}"/>
    <cellStyle name="계산 2 10 13 5" xfId="7600" xr:uid="{00000000-0005-0000-0000-0000F01C0000}"/>
    <cellStyle name="계산 2 10 14" xfId="7601" xr:uid="{00000000-0005-0000-0000-0000F11C0000}"/>
    <cellStyle name="계산 2 10 14 2" xfId="7602" xr:uid="{00000000-0005-0000-0000-0000F21C0000}"/>
    <cellStyle name="계산 2 10 14 3" xfId="7603" xr:uid="{00000000-0005-0000-0000-0000F31C0000}"/>
    <cellStyle name="계산 2 10 14 4" xfId="7604" xr:uid="{00000000-0005-0000-0000-0000F41C0000}"/>
    <cellStyle name="계산 2 10 14 5" xfId="7605" xr:uid="{00000000-0005-0000-0000-0000F51C0000}"/>
    <cellStyle name="계산 2 10 15" xfId="7606" xr:uid="{00000000-0005-0000-0000-0000F61C0000}"/>
    <cellStyle name="계산 2 10 15 2" xfId="7607" xr:uid="{00000000-0005-0000-0000-0000F71C0000}"/>
    <cellStyle name="계산 2 10 15 3" xfId="7608" xr:uid="{00000000-0005-0000-0000-0000F81C0000}"/>
    <cellStyle name="계산 2 10 15 4" xfId="7609" xr:uid="{00000000-0005-0000-0000-0000F91C0000}"/>
    <cellStyle name="계산 2 10 15 5" xfId="7610" xr:uid="{00000000-0005-0000-0000-0000FA1C0000}"/>
    <cellStyle name="계산 2 10 16" xfId="7611" xr:uid="{00000000-0005-0000-0000-0000FB1C0000}"/>
    <cellStyle name="계산 2 10 16 2" xfId="7612" xr:uid="{00000000-0005-0000-0000-0000FC1C0000}"/>
    <cellStyle name="계산 2 10 16 3" xfId="7613" xr:uid="{00000000-0005-0000-0000-0000FD1C0000}"/>
    <cellStyle name="계산 2 10 16 4" xfId="7614" xr:uid="{00000000-0005-0000-0000-0000FE1C0000}"/>
    <cellStyle name="계산 2 10 16 5" xfId="7615" xr:uid="{00000000-0005-0000-0000-0000FF1C0000}"/>
    <cellStyle name="계산 2 10 17" xfId="7616" xr:uid="{00000000-0005-0000-0000-0000001D0000}"/>
    <cellStyle name="계산 2 10 17 2" xfId="7617" xr:uid="{00000000-0005-0000-0000-0000011D0000}"/>
    <cellStyle name="계산 2 10 17 3" xfId="7618" xr:uid="{00000000-0005-0000-0000-0000021D0000}"/>
    <cellStyle name="계산 2 10 17 4" xfId="7619" xr:uid="{00000000-0005-0000-0000-0000031D0000}"/>
    <cellStyle name="계산 2 10 17 5" xfId="7620" xr:uid="{00000000-0005-0000-0000-0000041D0000}"/>
    <cellStyle name="계산 2 10 18" xfId="7621" xr:uid="{00000000-0005-0000-0000-0000051D0000}"/>
    <cellStyle name="계산 2 10 18 2" xfId="7622" xr:uid="{00000000-0005-0000-0000-0000061D0000}"/>
    <cellStyle name="계산 2 10 18 3" xfId="7623" xr:uid="{00000000-0005-0000-0000-0000071D0000}"/>
    <cellStyle name="계산 2 10 18 4" xfId="7624" xr:uid="{00000000-0005-0000-0000-0000081D0000}"/>
    <cellStyle name="계산 2 10 18 5" xfId="7625" xr:uid="{00000000-0005-0000-0000-0000091D0000}"/>
    <cellStyle name="계산 2 10 19" xfId="7626" xr:uid="{00000000-0005-0000-0000-00000A1D0000}"/>
    <cellStyle name="계산 2 10 2" xfId="7627" xr:uid="{00000000-0005-0000-0000-00000B1D0000}"/>
    <cellStyle name="계산 2 10 2 2" xfId="7628" xr:uid="{00000000-0005-0000-0000-00000C1D0000}"/>
    <cellStyle name="계산 2 10 2 3" xfId="7629" xr:uid="{00000000-0005-0000-0000-00000D1D0000}"/>
    <cellStyle name="계산 2 10 2 4" xfId="7630" xr:uid="{00000000-0005-0000-0000-00000E1D0000}"/>
    <cellStyle name="계산 2 10 2 5" xfId="7631" xr:uid="{00000000-0005-0000-0000-00000F1D0000}"/>
    <cellStyle name="계산 2 10 20" xfId="7632" xr:uid="{00000000-0005-0000-0000-0000101D0000}"/>
    <cellStyle name="계산 2 10 21" xfId="7633" xr:uid="{00000000-0005-0000-0000-0000111D0000}"/>
    <cellStyle name="계산 2 10 22" xfId="7634" xr:uid="{00000000-0005-0000-0000-0000121D0000}"/>
    <cellStyle name="계산 2 10 3" xfId="7635" xr:uid="{00000000-0005-0000-0000-0000131D0000}"/>
    <cellStyle name="계산 2 10 3 2" xfId="7636" xr:uid="{00000000-0005-0000-0000-0000141D0000}"/>
    <cellStyle name="계산 2 10 3 3" xfId="7637" xr:uid="{00000000-0005-0000-0000-0000151D0000}"/>
    <cellStyle name="계산 2 10 3 4" xfId="7638" xr:uid="{00000000-0005-0000-0000-0000161D0000}"/>
    <cellStyle name="계산 2 10 3 5" xfId="7639" xr:uid="{00000000-0005-0000-0000-0000171D0000}"/>
    <cellStyle name="계산 2 10 4" xfId="7640" xr:uid="{00000000-0005-0000-0000-0000181D0000}"/>
    <cellStyle name="계산 2 10 4 2" xfId="7641" xr:uid="{00000000-0005-0000-0000-0000191D0000}"/>
    <cellStyle name="계산 2 10 4 3" xfId="7642" xr:uid="{00000000-0005-0000-0000-00001A1D0000}"/>
    <cellStyle name="계산 2 10 4 4" xfId="7643" xr:uid="{00000000-0005-0000-0000-00001B1D0000}"/>
    <cellStyle name="계산 2 10 4 5" xfId="7644" xr:uid="{00000000-0005-0000-0000-00001C1D0000}"/>
    <cellStyle name="계산 2 10 5" xfId="7645" xr:uid="{00000000-0005-0000-0000-00001D1D0000}"/>
    <cellStyle name="계산 2 10 5 2" xfId="7646" xr:uid="{00000000-0005-0000-0000-00001E1D0000}"/>
    <cellStyle name="계산 2 10 5 3" xfId="7647" xr:uid="{00000000-0005-0000-0000-00001F1D0000}"/>
    <cellStyle name="계산 2 10 5 4" xfId="7648" xr:uid="{00000000-0005-0000-0000-0000201D0000}"/>
    <cellStyle name="계산 2 10 5 5" xfId="7649" xr:uid="{00000000-0005-0000-0000-0000211D0000}"/>
    <cellStyle name="계산 2 10 6" xfId="7650" xr:uid="{00000000-0005-0000-0000-0000221D0000}"/>
    <cellStyle name="계산 2 10 6 2" xfId="7651" xr:uid="{00000000-0005-0000-0000-0000231D0000}"/>
    <cellStyle name="계산 2 10 6 3" xfId="7652" xr:uid="{00000000-0005-0000-0000-0000241D0000}"/>
    <cellStyle name="계산 2 10 6 4" xfId="7653" xr:uid="{00000000-0005-0000-0000-0000251D0000}"/>
    <cellStyle name="계산 2 10 6 5" xfId="7654" xr:uid="{00000000-0005-0000-0000-0000261D0000}"/>
    <cellStyle name="계산 2 10 7" xfId="7655" xr:uid="{00000000-0005-0000-0000-0000271D0000}"/>
    <cellStyle name="계산 2 10 7 2" xfId="7656" xr:uid="{00000000-0005-0000-0000-0000281D0000}"/>
    <cellStyle name="계산 2 10 7 3" xfId="7657" xr:uid="{00000000-0005-0000-0000-0000291D0000}"/>
    <cellStyle name="계산 2 10 7 4" xfId="7658" xr:uid="{00000000-0005-0000-0000-00002A1D0000}"/>
    <cellStyle name="계산 2 10 7 5" xfId="7659" xr:uid="{00000000-0005-0000-0000-00002B1D0000}"/>
    <cellStyle name="계산 2 10 8" xfId="7660" xr:uid="{00000000-0005-0000-0000-00002C1D0000}"/>
    <cellStyle name="계산 2 10 8 2" xfId="7661" xr:uid="{00000000-0005-0000-0000-00002D1D0000}"/>
    <cellStyle name="계산 2 10 8 3" xfId="7662" xr:uid="{00000000-0005-0000-0000-00002E1D0000}"/>
    <cellStyle name="계산 2 10 8 4" xfId="7663" xr:uid="{00000000-0005-0000-0000-00002F1D0000}"/>
    <cellStyle name="계산 2 10 8 5" xfId="7664" xr:uid="{00000000-0005-0000-0000-0000301D0000}"/>
    <cellStyle name="계산 2 10 9" xfId="7665" xr:uid="{00000000-0005-0000-0000-0000311D0000}"/>
    <cellStyle name="계산 2 10 9 2" xfId="7666" xr:uid="{00000000-0005-0000-0000-0000321D0000}"/>
    <cellStyle name="계산 2 10 9 3" xfId="7667" xr:uid="{00000000-0005-0000-0000-0000331D0000}"/>
    <cellStyle name="계산 2 10 9 4" xfId="7668" xr:uid="{00000000-0005-0000-0000-0000341D0000}"/>
    <cellStyle name="계산 2 10 9 5" xfId="7669" xr:uid="{00000000-0005-0000-0000-0000351D0000}"/>
    <cellStyle name="계산 2 11" xfId="7670" xr:uid="{00000000-0005-0000-0000-0000361D0000}"/>
    <cellStyle name="계산 2 11 2" xfId="7671" xr:uid="{00000000-0005-0000-0000-0000371D0000}"/>
    <cellStyle name="계산 2 11 3" xfId="7672" xr:uid="{00000000-0005-0000-0000-0000381D0000}"/>
    <cellStyle name="계산 2 11 4" xfId="7673" xr:uid="{00000000-0005-0000-0000-0000391D0000}"/>
    <cellStyle name="계산 2 11 5" xfId="7674" xr:uid="{00000000-0005-0000-0000-00003A1D0000}"/>
    <cellStyle name="계산 2 12" xfId="7675" xr:uid="{00000000-0005-0000-0000-00003B1D0000}"/>
    <cellStyle name="계산 2 12 2" xfId="7676" xr:uid="{00000000-0005-0000-0000-00003C1D0000}"/>
    <cellStyle name="계산 2 12 3" xfId="7677" xr:uid="{00000000-0005-0000-0000-00003D1D0000}"/>
    <cellStyle name="계산 2 12 4" xfId="7678" xr:uid="{00000000-0005-0000-0000-00003E1D0000}"/>
    <cellStyle name="계산 2 12 5" xfId="7679" xr:uid="{00000000-0005-0000-0000-00003F1D0000}"/>
    <cellStyle name="계산 2 13" xfId="7680" xr:uid="{00000000-0005-0000-0000-0000401D0000}"/>
    <cellStyle name="계산 2 13 2" xfId="7681" xr:uid="{00000000-0005-0000-0000-0000411D0000}"/>
    <cellStyle name="계산 2 13 3" xfId="7682" xr:uid="{00000000-0005-0000-0000-0000421D0000}"/>
    <cellStyle name="계산 2 13 4" xfId="7683" xr:uid="{00000000-0005-0000-0000-0000431D0000}"/>
    <cellStyle name="계산 2 13 5" xfId="7684" xr:uid="{00000000-0005-0000-0000-0000441D0000}"/>
    <cellStyle name="계산 2 14" xfId="7685" xr:uid="{00000000-0005-0000-0000-0000451D0000}"/>
    <cellStyle name="계산 2 14 2" xfId="7686" xr:uid="{00000000-0005-0000-0000-0000461D0000}"/>
    <cellStyle name="계산 2 14 3" xfId="7687" xr:uid="{00000000-0005-0000-0000-0000471D0000}"/>
    <cellStyle name="계산 2 14 4" xfId="7688" xr:uid="{00000000-0005-0000-0000-0000481D0000}"/>
    <cellStyle name="계산 2 14 5" xfId="7689" xr:uid="{00000000-0005-0000-0000-0000491D0000}"/>
    <cellStyle name="계산 2 15" xfId="7690" xr:uid="{00000000-0005-0000-0000-00004A1D0000}"/>
    <cellStyle name="계산 2 15 2" xfId="7691" xr:uid="{00000000-0005-0000-0000-00004B1D0000}"/>
    <cellStyle name="계산 2 15 3" xfId="7692" xr:uid="{00000000-0005-0000-0000-00004C1D0000}"/>
    <cellStyle name="계산 2 15 4" xfId="7693" xr:uid="{00000000-0005-0000-0000-00004D1D0000}"/>
    <cellStyle name="계산 2 15 5" xfId="7694" xr:uid="{00000000-0005-0000-0000-00004E1D0000}"/>
    <cellStyle name="계산 2 16" xfId="7695" xr:uid="{00000000-0005-0000-0000-00004F1D0000}"/>
    <cellStyle name="계산 2 16 2" xfId="7696" xr:uid="{00000000-0005-0000-0000-0000501D0000}"/>
    <cellStyle name="계산 2 16 3" xfId="7697" xr:uid="{00000000-0005-0000-0000-0000511D0000}"/>
    <cellStyle name="계산 2 16 4" xfId="7698" xr:uid="{00000000-0005-0000-0000-0000521D0000}"/>
    <cellStyle name="계산 2 16 5" xfId="7699" xr:uid="{00000000-0005-0000-0000-0000531D0000}"/>
    <cellStyle name="계산 2 17" xfId="7700" xr:uid="{00000000-0005-0000-0000-0000541D0000}"/>
    <cellStyle name="계산 2 17 2" xfId="7701" xr:uid="{00000000-0005-0000-0000-0000551D0000}"/>
    <cellStyle name="계산 2 17 3" xfId="7702" xr:uid="{00000000-0005-0000-0000-0000561D0000}"/>
    <cellStyle name="계산 2 17 4" xfId="7703" xr:uid="{00000000-0005-0000-0000-0000571D0000}"/>
    <cellStyle name="계산 2 17 5" xfId="7704" xr:uid="{00000000-0005-0000-0000-0000581D0000}"/>
    <cellStyle name="계산 2 18" xfId="7705" xr:uid="{00000000-0005-0000-0000-0000591D0000}"/>
    <cellStyle name="계산 2 18 2" xfId="7706" xr:uid="{00000000-0005-0000-0000-00005A1D0000}"/>
    <cellStyle name="계산 2 18 3" xfId="7707" xr:uid="{00000000-0005-0000-0000-00005B1D0000}"/>
    <cellStyle name="계산 2 18 4" xfId="7708" xr:uid="{00000000-0005-0000-0000-00005C1D0000}"/>
    <cellStyle name="계산 2 18 5" xfId="7709" xr:uid="{00000000-0005-0000-0000-00005D1D0000}"/>
    <cellStyle name="계산 2 19" xfId="7710" xr:uid="{00000000-0005-0000-0000-00005E1D0000}"/>
    <cellStyle name="계산 2 19 2" xfId="7711" xr:uid="{00000000-0005-0000-0000-00005F1D0000}"/>
    <cellStyle name="계산 2 19 3" xfId="7712" xr:uid="{00000000-0005-0000-0000-0000601D0000}"/>
    <cellStyle name="계산 2 19 4" xfId="7713" xr:uid="{00000000-0005-0000-0000-0000611D0000}"/>
    <cellStyle name="계산 2 19 5" xfId="7714" xr:uid="{00000000-0005-0000-0000-0000621D0000}"/>
    <cellStyle name="계산 2 2" xfId="219" xr:uid="{00000000-0005-0000-0000-0000631D0000}"/>
    <cellStyle name="계산 2 2 10" xfId="7715" xr:uid="{00000000-0005-0000-0000-0000641D0000}"/>
    <cellStyle name="계산 2 2 10 2" xfId="7716" xr:uid="{00000000-0005-0000-0000-0000651D0000}"/>
    <cellStyle name="계산 2 2 10 3" xfId="7717" xr:uid="{00000000-0005-0000-0000-0000661D0000}"/>
    <cellStyle name="계산 2 2 10 4" xfId="7718" xr:uid="{00000000-0005-0000-0000-0000671D0000}"/>
    <cellStyle name="계산 2 2 10 5" xfId="7719" xr:uid="{00000000-0005-0000-0000-0000681D0000}"/>
    <cellStyle name="계산 2 2 11" xfId="7720" xr:uid="{00000000-0005-0000-0000-0000691D0000}"/>
    <cellStyle name="계산 2 2 11 2" xfId="7721" xr:uid="{00000000-0005-0000-0000-00006A1D0000}"/>
    <cellStyle name="계산 2 2 11 3" xfId="7722" xr:uid="{00000000-0005-0000-0000-00006B1D0000}"/>
    <cellStyle name="계산 2 2 11 4" xfId="7723" xr:uid="{00000000-0005-0000-0000-00006C1D0000}"/>
    <cellStyle name="계산 2 2 11 5" xfId="7724" xr:uid="{00000000-0005-0000-0000-00006D1D0000}"/>
    <cellStyle name="계산 2 2 12" xfId="7725" xr:uid="{00000000-0005-0000-0000-00006E1D0000}"/>
    <cellStyle name="계산 2 2 12 2" xfId="7726" xr:uid="{00000000-0005-0000-0000-00006F1D0000}"/>
    <cellStyle name="계산 2 2 12 3" xfId="7727" xr:uid="{00000000-0005-0000-0000-0000701D0000}"/>
    <cellStyle name="계산 2 2 12 4" xfId="7728" xr:uid="{00000000-0005-0000-0000-0000711D0000}"/>
    <cellStyle name="계산 2 2 12 5" xfId="7729" xr:uid="{00000000-0005-0000-0000-0000721D0000}"/>
    <cellStyle name="계산 2 2 13" xfId="7730" xr:uid="{00000000-0005-0000-0000-0000731D0000}"/>
    <cellStyle name="계산 2 2 13 2" xfId="7731" xr:uid="{00000000-0005-0000-0000-0000741D0000}"/>
    <cellStyle name="계산 2 2 13 3" xfId="7732" xr:uid="{00000000-0005-0000-0000-0000751D0000}"/>
    <cellStyle name="계산 2 2 13 4" xfId="7733" xr:uid="{00000000-0005-0000-0000-0000761D0000}"/>
    <cellStyle name="계산 2 2 13 5" xfId="7734" xr:uid="{00000000-0005-0000-0000-0000771D0000}"/>
    <cellStyle name="계산 2 2 14" xfId="7735" xr:uid="{00000000-0005-0000-0000-0000781D0000}"/>
    <cellStyle name="계산 2 2 14 2" xfId="7736" xr:uid="{00000000-0005-0000-0000-0000791D0000}"/>
    <cellStyle name="계산 2 2 14 3" xfId="7737" xr:uid="{00000000-0005-0000-0000-00007A1D0000}"/>
    <cellStyle name="계산 2 2 14 4" xfId="7738" xr:uid="{00000000-0005-0000-0000-00007B1D0000}"/>
    <cellStyle name="계산 2 2 14 5" xfId="7739" xr:uid="{00000000-0005-0000-0000-00007C1D0000}"/>
    <cellStyle name="계산 2 2 15" xfId="7740" xr:uid="{00000000-0005-0000-0000-00007D1D0000}"/>
    <cellStyle name="계산 2 2 15 2" xfId="7741" xr:uid="{00000000-0005-0000-0000-00007E1D0000}"/>
    <cellStyle name="계산 2 2 15 3" xfId="7742" xr:uid="{00000000-0005-0000-0000-00007F1D0000}"/>
    <cellStyle name="계산 2 2 15 4" xfId="7743" xr:uid="{00000000-0005-0000-0000-0000801D0000}"/>
    <cellStyle name="계산 2 2 15 5" xfId="7744" xr:uid="{00000000-0005-0000-0000-0000811D0000}"/>
    <cellStyle name="계산 2 2 16" xfId="7745" xr:uid="{00000000-0005-0000-0000-0000821D0000}"/>
    <cellStyle name="계산 2 2 16 2" xfId="7746" xr:uid="{00000000-0005-0000-0000-0000831D0000}"/>
    <cellStyle name="계산 2 2 16 3" xfId="7747" xr:uid="{00000000-0005-0000-0000-0000841D0000}"/>
    <cellStyle name="계산 2 2 16 4" xfId="7748" xr:uid="{00000000-0005-0000-0000-0000851D0000}"/>
    <cellStyle name="계산 2 2 16 5" xfId="7749" xr:uid="{00000000-0005-0000-0000-0000861D0000}"/>
    <cellStyle name="계산 2 2 17" xfId="7750" xr:uid="{00000000-0005-0000-0000-0000871D0000}"/>
    <cellStyle name="계산 2 2 17 2" xfId="7751" xr:uid="{00000000-0005-0000-0000-0000881D0000}"/>
    <cellStyle name="계산 2 2 17 3" xfId="7752" xr:uid="{00000000-0005-0000-0000-0000891D0000}"/>
    <cellStyle name="계산 2 2 17 4" xfId="7753" xr:uid="{00000000-0005-0000-0000-00008A1D0000}"/>
    <cellStyle name="계산 2 2 17 5" xfId="7754" xr:uid="{00000000-0005-0000-0000-00008B1D0000}"/>
    <cellStyle name="계산 2 2 18" xfId="7755" xr:uid="{00000000-0005-0000-0000-00008C1D0000}"/>
    <cellStyle name="계산 2 2 18 2" xfId="7756" xr:uid="{00000000-0005-0000-0000-00008D1D0000}"/>
    <cellStyle name="계산 2 2 18 3" xfId="7757" xr:uid="{00000000-0005-0000-0000-00008E1D0000}"/>
    <cellStyle name="계산 2 2 18 4" xfId="7758" xr:uid="{00000000-0005-0000-0000-00008F1D0000}"/>
    <cellStyle name="계산 2 2 18 5" xfId="7759" xr:uid="{00000000-0005-0000-0000-0000901D0000}"/>
    <cellStyle name="계산 2 2 19" xfId="7760" xr:uid="{00000000-0005-0000-0000-0000911D0000}"/>
    <cellStyle name="계산 2 2 19 2" xfId="7761" xr:uid="{00000000-0005-0000-0000-0000921D0000}"/>
    <cellStyle name="계산 2 2 19 3" xfId="7762" xr:uid="{00000000-0005-0000-0000-0000931D0000}"/>
    <cellStyle name="계산 2 2 19 4" xfId="7763" xr:uid="{00000000-0005-0000-0000-0000941D0000}"/>
    <cellStyle name="계산 2 2 19 5" xfId="7764" xr:uid="{00000000-0005-0000-0000-0000951D0000}"/>
    <cellStyle name="계산 2 2 2" xfId="7765" xr:uid="{00000000-0005-0000-0000-0000961D0000}"/>
    <cellStyle name="계산 2 2 2 10" xfId="7766" xr:uid="{00000000-0005-0000-0000-0000971D0000}"/>
    <cellStyle name="계산 2 2 2 10 2" xfId="7767" xr:uid="{00000000-0005-0000-0000-0000981D0000}"/>
    <cellStyle name="계산 2 2 2 10 3" xfId="7768" xr:uid="{00000000-0005-0000-0000-0000991D0000}"/>
    <cellStyle name="계산 2 2 2 10 4" xfId="7769" xr:uid="{00000000-0005-0000-0000-00009A1D0000}"/>
    <cellStyle name="계산 2 2 2 10 5" xfId="7770" xr:uid="{00000000-0005-0000-0000-00009B1D0000}"/>
    <cellStyle name="계산 2 2 2 11" xfId="7771" xr:uid="{00000000-0005-0000-0000-00009C1D0000}"/>
    <cellStyle name="계산 2 2 2 11 2" xfId="7772" xr:uid="{00000000-0005-0000-0000-00009D1D0000}"/>
    <cellStyle name="계산 2 2 2 11 3" xfId="7773" xr:uid="{00000000-0005-0000-0000-00009E1D0000}"/>
    <cellStyle name="계산 2 2 2 11 4" xfId="7774" xr:uid="{00000000-0005-0000-0000-00009F1D0000}"/>
    <cellStyle name="계산 2 2 2 11 5" xfId="7775" xr:uid="{00000000-0005-0000-0000-0000A01D0000}"/>
    <cellStyle name="계산 2 2 2 12" xfId="7776" xr:uid="{00000000-0005-0000-0000-0000A11D0000}"/>
    <cellStyle name="계산 2 2 2 12 2" xfId="7777" xr:uid="{00000000-0005-0000-0000-0000A21D0000}"/>
    <cellStyle name="계산 2 2 2 12 3" xfId="7778" xr:uid="{00000000-0005-0000-0000-0000A31D0000}"/>
    <cellStyle name="계산 2 2 2 12 4" xfId="7779" xr:uid="{00000000-0005-0000-0000-0000A41D0000}"/>
    <cellStyle name="계산 2 2 2 12 5" xfId="7780" xr:uid="{00000000-0005-0000-0000-0000A51D0000}"/>
    <cellStyle name="계산 2 2 2 13" xfId="7781" xr:uid="{00000000-0005-0000-0000-0000A61D0000}"/>
    <cellStyle name="계산 2 2 2 13 2" xfId="7782" xr:uid="{00000000-0005-0000-0000-0000A71D0000}"/>
    <cellStyle name="계산 2 2 2 13 3" xfId="7783" xr:uid="{00000000-0005-0000-0000-0000A81D0000}"/>
    <cellStyle name="계산 2 2 2 13 4" xfId="7784" xr:uid="{00000000-0005-0000-0000-0000A91D0000}"/>
    <cellStyle name="계산 2 2 2 13 5" xfId="7785" xr:uid="{00000000-0005-0000-0000-0000AA1D0000}"/>
    <cellStyle name="계산 2 2 2 14" xfId="7786" xr:uid="{00000000-0005-0000-0000-0000AB1D0000}"/>
    <cellStyle name="계산 2 2 2 14 2" xfId="7787" xr:uid="{00000000-0005-0000-0000-0000AC1D0000}"/>
    <cellStyle name="계산 2 2 2 14 3" xfId="7788" xr:uid="{00000000-0005-0000-0000-0000AD1D0000}"/>
    <cellStyle name="계산 2 2 2 14 4" xfId="7789" xr:uid="{00000000-0005-0000-0000-0000AE1D0000}"/>
    <cellStyle name="계산 2 2 2 14 5" xfId="7790" xr:uid="{00000000-0005-0000-0000-0000AF1D0000}"/>
    <cellStyle name="계산 2 2 2 15" xfId="7791" xr:uid="{00000000-0005-0000-0000-0000B01D0000}"/>
    <cellStyle name="계산 2 2 2 15 2" xfId="7792" xr:uid="{00000000-0005-0000-0000-0000B11D0000}"/>
    <cellStyle name="계산 2 2 2 15 3" xfId="7793" xr:uid="{00000000-0005-0000-0000-0000B21D0000}"/>
    <cellStyle name="계산 2 2 2 15 4" xfId="7794" xr:uid="{00000000-0005-0000-0000-0000B31D0000}"/>
    <cellStyle name="계산 2 2 2 15 5" xfId="7795" xr:uid="{00000000-0005-0000-0000-0000B41D0000}"/>
    <cellStyle name="계산 2 2 2 16" xfId="7796" xr:uid="{00000000-0005-0000-0000-0000B51D0000}"/>
    <cellStyle name="계산 2 2 2 16 2" xfId="7797" xr:uid="{00000000-0005-0000-0000-0000B61D0000}"/>
    <cellStyle name="계산 2 2 2 16 3" xfId="7798" xr:uid="{00000000-0005-0000-0000-0000B71D0000}"/>
    <cellStyle name="계산 2 2 2 16 4" xfId="7799" xr:uid="{00000000-0005-0000-0000-0000B81D0000}"/>
    <cellStyle name="계산 2 2 2 16 5" xfId="7800" xr:uid="{00000000-0005-0000-0000-0000B91D0000}"/>
    <cellStyle name="계산 2 2 2 17" xfId="7801" xr:uid="{00000000-0005-0000-0000-0000BA1D0000}"/>
    <cellStyle name="계산 2 2 2 17 2" xfId="7802" xr:uid="{00000000-0005-0000-0000-0000BB1D0000}"/>
    <cellStyle name="계산 2 2 2 17 3" xfId="7803" xr:uid="{00000000-0005-0000-0000-0000BC1D0000}"/>
    <cellStyle name="계산 2 2 2 17 4" xfId="7804" xr:uid="{00000000-0005-0000-0000-0000BD1D0000}"/>
    <cellStyle name="계산 2 2 2 17 5" xfId="7805" xr:uid="{00000000-0005-0000-0000-0000BE1D0000}"/>
    <cellStyle name="계산 2 2 2 18" xfId="7806" xr:uid="{00000000-0005-0000-0000-0000BF1D0000}"/>
    <cellStyle name="계산 2 2 2 18 2" xfId="7807" xr:uid="{00000000-0005-0000-0000-0000C01D0000}"/>
    <cellStyle name="계산 2 2 2 18 3" xfId="7808" xr:uid="{00000000-0005-0000-0000-0000C11D0000}"/>
    <cellStyle name="계산 2 2 2 18 4" xfId="7809" xr:uid="{00000000-0005-0000-0000-0000C21D0000}"/>
    <cellStyle name="계산 2 2 2 18 5" xfId="7810" xr:uid="{00000000-0005-0000-0000-0000C31D0000}"/>
    <cellStyle name="계산 2 2 2 19" xfId="7811" xr:uid="{00000000-0005-0000-0000-0000C41D0000}"/>
    <cellStyle name="계산 2 2 2 19 2" xfId="7812" xr:uid="{00000000-0005-0000-0000-0000C51D0000}"/>
    <cellStyle name="계산 2 2 2 19 3" xfId="7813" xr:uid="{00000000-0005-0000-0000-0000C61D0000}"/>
    <cellStyle name="계산 2 2 2 19 4" xfId="7814" xr:uid="{00000000-0005-0000-0000-0000C71D0000}"/>
    <cellStyle name="계산 2 2 2 19 5" xfId="7815" xr:uid="{00000000-0005-0000-0000-0000C81D0000}"/>
    <cellStyle name="계산 2 2 2 2" xfId="7816" xr:uid="{00000000-0005-0000-0000-0000C91D0000}"/>
    <cellStyle name="계산 2 2 2 2 10" xfId="7817" xr:uid="{00000000-0005-0000-0000-0000CA1D0000}"/>
    <cellStyle name="계산 2 2 2 2 10 2" xfId="7818" xr:uid="{00000000-0005-0000-0000-0000CB1D0000}"/>
    <cellStyle name="계산 2 2 2 2 10 3" xfId="7819" xr:uid="{00000000-0005-0000-0000-0000CC1D0000}"/>
    <cellStyle name="계산 2 2 2 2 10 4" xfId="7820" xr:uid="{00000000-0005-0000-0000-0000CD1D0000}"/>
    <cellStyle name="계산 2 2 2 2 10 5" xfId="7821" xr:uid="{00000000-0005-0000-0000-0000CE1D0000}"/>
    <cellStyle name="계산 2 2 2 2 11" xfId="7822" xr:uid="{00000000-0005-0000-0000-0000CF1D0000}"/>
    <cellStyle name="계산 2 2 2 2 11 2" xfId="7823" xr:uid="{00000000-0005-0000-0000-0000D01D0000}"/>
    <cellStyle name="계산 2 2 2 2 11 3" xfId="7824" xr:uid="{00000000-0005-0000-0000-0000D11D0000}"/>
    <cellStyle name="계산 2 2 2 2 11 4" xfId="7825" xr:uid="{00000000-0005-0000-0000-0000D21D0000}"/>
    <cellStyle name="계산 2 2 2 2 11 5" xfId="7826" xr:uid="{00000000-0005-0000-0000-0000D31D0000}"/>
    <cellStyle name="계산 2 2 2 2 12" xfId="7827" xr:uid="{00000000-0005-0000-0000-0000D41D0000}"/>
    <cellStyle name="계산 2 2 2 2 12 2" xfId="7828" xr:uid="{00000000-0005-0000-0000-0000D51D0000}"/>
    <cellStyle name="계산 2 2 2 2 12 3" xfId="7829" xr:uid="{00000000-0005-0000-0000-0000D61D0000}"/>
    <cellStyle name="계산 2 2 2 2 12 4" xfId="7830" xr:uid="{00000000-0005-0000-0000-0000D71D0000}"/>
    <cellStyle name="계산 2 2 2 2 12 5" xfId="7831" xr:uid="{00000000-0005-0000-0000-0000D81D0000}"/>
    <cellStyle name="계산 2 2 2 2 13" xfId="7832" xr:uid="{00000000-0005-0000-0000-0000D91D0000}"/>
    <cellStyle name="계산 2 2 2 2 13 2" xfId="7833" xr:uid="{00000000-0005-0000-0000-0000DA1D0000}"/>
    <cellStyle name="계산 2 2 2 2 13 3" xfId="7834" xr:uid="{00000000-0005-0000-0000-0000DB1D0000}"/>
    <cellStyle name="계산 2 2 2 2 13 4" xfId="7835" xr:uid="{00000000-0005-0000-0000-0000DC1D0000}"/>
    <cellStyle name="계산 2 2 2 2 13 5" xfId="7836" xr:uid="{00000000-0005-0000-0000-0000DD1D0000}"/>
    <cellStyle name="계산 2 2 2 2 14" xfId="7837" xr:uid="{00000000-0005-0000-0000-0000DE1D0000}"/>
    <cellStyle name="계산 2 2 2 2 14 2" xfId="7838" xr:uid="{00000000-0005-0000-0000-0000DF1D0000}"/>
    <cellStyle name="계산 2 2 2 2 14 3" xfId="7839" xr:uid="{00000000-0005-0000-0000-0000E01D0000}"/>
    <cellStyle name="계산 2 2 2 2 14 4" xfId="7840" xr:uid="{00000000-0005-0000-0000-0000E11D0000}"/>
    <cellStyle name="계산 2 2 2 2 14 5" xfId="7841" xr:uid="{00000000-0005-0000-0000-0000E21D0000}"/>
    <cellStyle name="계산 2 2 2 2 15" xfId="7842" xr:uid="{00000000-0005-0000-0000-0000E31D0000}"/>
    <cellStyle name="계산 2 2 2 2 15 2" xfId="7843" xr:uid="{00000000-0005-0000-0000-0000E41D0000}"/>
    <cellStyle name="계산 2 2 2 2 15 3" xfId="7844" xr:uid="{00000000-0005-0000-0000-0000E51D0000}"/>
    <cellStyle name="계산 2 2 2 2 15 4" xfId="7845" xr:uid="{00000000-0005-0000-0000-0000E61D0000}"/>
    <cellStyle name="계산 2 2 2 2 15 5" xfId="7846" xr:uid="{00000000-0005-0000-0000-0000E71D0000}"/>
    <cellStyle name="계산 2 2 2 2 16" xfId="7847" xr:uid="{00000000-0005-0000-0000-0000E81D0000}"/>
    <cellStyle name="계산 2 2 2 2 16 2" xfId="7848" xr:uid="{00000000-0005-0000-0000-0000E91D0000}"/>
    <cellStyle name="계산 2 2 2 2 16 3" xfId="7849" xr:uid="{00000000-0005-0000-0000-0000EA1D0000}"/>
    <cellStyle name="계산 2 2 2 2 16 4" xfId="7850" xr:uid="{00000000-0005-0000-0000-0000EB1D0000}"/>
    <cellStyle name="계산 2 2 2 2 16 5" xfId="7851" xr:uid="{00000000-0005-0000-0000-0000EC1D0000}"/>
    <cellStyle name="계산 2 2 2 2 17" xfId="7852" xr:uid="{00000000-0005-0000-0000-0000ED1D0000}"/>
    <cellStyle name="계산 2 2 2 2 17 2" xfId="7853" xr:uid="{00000000-0005-0000-0000-0000EE1D0000}"/>
    <cellStyle name="계산 2 2 2 2 17 3" xfId="7854" xr:uid="{00000000-0005-0000-0000-0000EF1D0000}"/>
    <cellStyle name="계산 2 2 2 2 17 4" xfId="7855" xr:uid="{00000000-0005-0000-0000-0000F01D0000}"/>
    <cellStyle name="계산 2 2 2 2 17 5" xfId="7856" xr:uid="{00000000-0005-0000-0000-0000F11D0000}"/>
    <cellStyle name="계산 2 2 2 2 18" xfId="7857" xr:uid="{00000000-0005-0000-0000-0000F21D0000}"/>
    <cellStyle name="계산 2 2 2 2 18 2" xfId="7858" xr:uid="{00000000-0005-0000-0000-0000F31D0000}"/>
    <cellStyle name="계산 2 2 2 2 18 3" xfId="7859" xr:uid="{00000000-0005-0000-0000-0000F41D0000}"/>
    <cellStyle name="계산 2 2 2 2 18 4" xfId="7860" xr:uid="{00000000-0005-0000-0000-0000F51D0000}"/>
    <cellStyle name="계산 2 2 2 2 18 5" xfId="7861" xr:uid="{00000000-0005-0000-0000-0000F61D0000}"/>
    <cellStyle name="계산 2 2 2 2 19" xfId="7862" xr:uid="{00000000-0005-0000-0000-0000F71D0000}"/>
    <cellStyle name="계산 2 2 2 2 2" xfId="7863" xr:uid="{00000000-0005-0000-0000-0000F81D0000}"/>
    <cellStyle name="계산 2 2 2 2 2 2" xfId="7864" xr:uid="{00000000-0005-0000-0000-0000F91D0000}"/>
    <cellStyle name="계산 2 2 2 2 2 3" xfId="7865" xr:uid="{00000000-0005-0000-0000-0000FA1D0000}"/>
    <cellStyle name="계산 2 2 2 2 2 4" xfId="7866" xr:uid="{00000000-0005-0000-0000-0000FB1D0000}"/>
    <cellStyle name="계산 2 2 2 2 2 5" xfId="7867" xr:uid="{00000000-0005-0000-0000-0000FC1D0000}"/>
    <cellStyle name="계산 2 2 2 2 20" xfId="7868" xr:uid="{00000000-0005-0000-0000-0000FD1D0000}"/>
    <cellStyle name="계산 2 2 2 2 21" xfId="7869" xr:uid="{00000000-0005-0000-0000-0000FE1D0000}"/>
    <cellStyle name="계산 2 2 2 2 22" xfId="7870" xr:uid="{00000000-0005-0000-0000-0000FF1D0000}"/>
    <cellStyle name="계산 2 2 2 2 3" xfId="7871" xr:uid="{00000000-0005-0000-0000-0000001E0000}"/>
    <cellStyle name="계산 2 2 2 2 3 2" xfId="7872" xr:uid="{00000000-0005-0000-0000-0000011E0000}"/>
    <cellStyle name="계산 2 2 2 2 3 3" xfId="7873" xr:uid="{00000000-0005-0000-0000-0000021E0000}"/>
    <cellStyle name="계산 2 2 2 2 3 4" xfId="7874" xr:uid="{00000000-0005-0000-0000-0000031E0000}"/>
    <cellStyle name="계산 2 2 2 2 3 5" xfId="7875" xr:uid="{00000000-0005-0000-0000-0000041E0000}"/>
    <cellStyle name="계산 2 2 2 2 4" xfId="7876" xr:uid="{00000000-0005-0000-0000-0000051E0000}"/>
    <cellStyle name="계산 2 2 2 2 4 2" xfId="7877" xr:uid="{00000000-0005-0000-0000-0000061E0000}"/>
    <cellStyle name="계산 2 2 2 2 4 3" xfId="7878" xr:uid="{00000000-0005-0000-0000-0000071E0000}"/>
    <cellStyle name="계산 2 2 2 2 4 4" xfId="7879" xr:uid="{00000000-0005-0000-0000-0000081E0000}"/>
    <cellStyle name="계산 2 2 2 2 4 5" xfId="7880" xr:uid="{00000000-0005-0000-0000-0000091E0000}"/>
    <cellStyle name="계산 2 2 2 2 5" xfId="7881" xr:uid="{00000000-0005-0000-0000-00000A1E0000}"/>
    <cellStyle name="계산 2 2 2 2 5 2" xfId="7882" xr:uid="{00000000-0005-0000-0000-00000B1E0000}"/>
    <cellStyle name="계산 2 2 2 2 5 3" xfId="7883" xr:uid="{00000000-0005-0000-0000-00000C1E0000}"/>
    <cellStyle name="계산 2 2 2 2 5 4" xfId="7884" xr:uid="{00000000-0005-0000-0000-00000D1E0000}"/>
    <cellStyle name="계산 2 2 2 2 5 5" xfId="7885" xr:uid="{00000000-0005-0000-0000-00000E1E0000}"/>
    <cellStyle name="계산 2 2 2 2 6" xfId="7886" xr:uid="{00000000-0005-0000-0000-00000F1E0000}"/>
    <cellStyle name="계산 2 2 2 2 6 2" xfId="7887" xr:uid="{00000000-0005-0000-0000-0000101E0000}"/>
    <cellStyle name="계산 2 2 2 2 6 3" xfId="7888" xr:uid="{00000000-0005-0000-0000-0000111E0000}"/>
    <cellStyle name="계산 2 2 2 2 6 4" xfId="7889" xr:uid="{00000000-0005-0000-0000-0000121E0000}"/>
    <cellStyle name="계산 2 2 2 2 6 5" xfId="7890" xr:uid="{00000000-0005-0000-0000-0000131E0000}"/>
    <cellStyle name="계산 2 2 2 2 7" xfId="7891" xr:uid="{00000000-0005-0000-0000-0000141E0000}"/>
    <cellStyle name="계산 2 2 2 2 7 2" xfId="7892" xr:uid="{00000000-0005-0000-0000-0000151E0000}"/>
    <cellStyle name="계산 2 2 2 2 7 3" xfId="7893" xr:uid="{00000000-0005-0000-0000-0000161E0000}"/>
    <cellStyle name="계산 2 2 2 2 7 4" xfId="7894" xr:uid="{00000000-0005-0000-0000-0000171E0000}"/>
    <cellStyle name="계산 2 2 2 2 7 5" xfId="7895" xr:uid="{00000000-0005-0000-0000-0000181E0000}"/>
    <cellStyle name="계산 2 2 2 2 8" xfId="7896" xr:uid="{00000000-0005-0000-0000-0000191E0000}"/>
    <cellStyle name="계산 2 2 2 2 8 2" xfId="7897" xr:uid="{00000000-0005-0000-0000-00001A1E0000}"/>
    <cellStyle name="계산 2 2 2 2 8 3" xfId="7898" xr:uid="{00000000-0005-0000-0000-00001B1E0000}"/>
    <cellStyle name="계산 2 2 2 2 8 4" xfId="7899" xr:uid="{00000000-0005-0000-0000-00001C1E0000}"/>
    <cellStyle name="계산 2 2 2 2 8 5" xfId="7900" xr:uid="{00000000-0005-0000-0000-00001D1E0000}"/>
    <cellStyle name="계산 2 2 2 2 9" xfId="7901" xr:uid="{00000000-0005-0000-0000-00001E1E0000}"/>
    <cellStyle name="계산 2 2 2 2 9 2" xfId="7902" xr:uid="{00000000-0005-0000-0000-00001F1E0000}"/>
    <cellStyle name="계산 2 2 2 2 9 3" xfId="7903" xr:uid="{00000000-0005-0000-0000-0000201E0000}"/>
    <cellStyle name="계산 2 2 2 2 9 4" xfId="7904" xr:uid="{00000000-0005-0000-0000-0000211E0000}"/>
    <cellStyle name="계산 2 2 2 2 9 5" xfId="7905" xr:uid="{00000000-0005-0000-0000-0000221E0000}"/>
    <cellStyle name="계산 2 2 2 20" xfId="7906" xr:uid="{00000000-0005-0000-0000-0000231E0000}"/>
    <cellStyle name="계산 2 2 2 20 2" xfId="7907" xr:uid="{00000000-0005-0000-0000-0000241E0000}"/>
    <cellStyle name="계산 2 2 2 20 3" xfId="7908" xr:uid="{00000000-0005-0000-0000-0000251E0000}"/>
    <cellStyle name="계산 2 2 2 20 4" xfId="7909" xr:uid="{00000000-0005-0000-0000-0000261E0000}"/>
    <cellStyle name="계산 2 2 2 20 5" xfId="7910" xr:uid="{00000000-0005-0000-0000-0000271E0000}"/>
    <cellStyle name="계산 2 2 2 21" xfId="7911" xr:uid="{00000000-0005-0000-0000-0000281E0000}"/>
    <cellStyle name="계산 2 2 2 21 2" xfId="7912" xr:uid="{00000000-0005-0000-0000-0000291E0000}"/>
    <cellStyle name="계산 2 2 2 21 3" xfId="7913" xr:uid="{00000000-0005-0000-0000-00002A1E0000}"/>
    <cellStyle name="계산 2 2 2 21 4" xfId="7914" xr:uid="{00000000-0005-0000-0000-00002B1E0000}"/>
    <cellStyle name="계산 2 2 2 21 5" xfId="7915" xr:uid="{00000000-0005-0000-0000-00002C1E0000}"/>
    <cellStyle name="계산 2 2 2 22" xfId="7916" xr:uid="{00000000-0005-0000-0000-00002D1E0000}"/>
    <cellStyle name="계산 2 2 2 22 2" xfId="7917" xr:uid="{00000000-0005-0000-0000-00002E1E0000}"/>
    <cellStyle name="계산 2 2 2 22 3" xfId="7918" xr:uid="{00000000-0005-0000-0000-00002F1E0000}"/>
    <cellStyle name="계산 2 2 2 22 4" xfId="7919" xr:uid="{00000000-0005-0000-0000-0000301E0000}"/>
    <cellStyle name="계산 2 2 2 22 5" xfId="7920" xr:uid="{00000000-0005-0000-0000-0000311E0000}"/>
    <cellStyle name="계산 2 2 2 23" xfId="7921" xr:uid="{00000000-0005-0000-0000-0000321E0000}"/>
    <cellStyle name="계산 2 2 2 24" xfId="7922" xr:uid="{00000000-0005-0000-0000-0000331E0000}"/>
    <cellStyle name="계산 2 2 2 25" xfId="7923" xr:uid="{00000000-0005-0000-0000-0000341E0000}"/>
    <cellStyle name="계산 2 2 2 26" xfId="7924" xr:uid="{00000000-0005-0000-0000-0000351E0000}"/>
    <cellStyle name="계산 2 2 2 3" xfId="7925" xr:uid="{00000000-0005-0000-0000-0000361E0000}"/>
    <cellStyle name="계산 2 2 2 3 10" xfId="7926" xr:uid="{00000000-0005-0000-0000-0000371E0000}"/>
    <cellStyle name="계산 2 2 2 3 10 2" xfId="7927" xr:uid="{00000000-0005-0000-0000-0000381E0000}"/>
    <cellStyle name="계산 2 2 2 3 10 3" xfId="7928" xr:uid="{00000000-0005-0000-0000-0000391E0000}"/>
    <cellStyle name="계산 2 2 2 3 10 4" xfId="7929" xr:uid="{00000000-0005-0000-0000-00003A1E0000}"/>
    <cellStyle name="계산 2 2 2 3 10 5" xfId="7930" xr:uid="{00000000-0005-0000-0000-00003B1E0000}"/>
    <cellStyle name="계산 2 2 2 3 11" xfId="7931" xr:uid="{00000000-0005-0000-0000-00003C1E0000}"/>
    <cellStyle name="계산 2 2 2 3 11 2" xfId="7932" xr:uid="{00000000-0005-0000-0000-00003D1E0000}"/>
    <cellStyle name="계산 2 2 2 3 11 3" xfId="7933" xr:uid="{00000000-0005-0000-0000-00003E1E0000}"/>
    <cellStyle name="계산 2 2 2 3 11 4" xfId="7934" xr:uid="{00000000-0005-0000-0000-00003F1E0000}"/>
    <cellStyle name="계산 2 2 2 3 11 5" xfId="7935" xr:uid="{00000000-0005-0000-0000-0000401E0000}"/>
    <cellStyle name="계산 2 2 2 3 12" xfId="7936" xr:uid="{00000000-0005-0000-0000-0000411E0000}"/>
    <cellStyle name="계산 2 2 2 3 12 2" xfId="7937" xr:uid="{00000000-0005-0000-0000-0000421E0000}"/>
    <cellStyle name="계산 2 2 2 3 12 3" xfId="7938" xr:uid="{00000000-0005-0000-0000-0000431E0000}"/>
    <cellStyle name="계산 2 2 2 3 12 4" xfId="7939" xr:uid="{00000000-0005-0000-0000-0000441E0000}"/>
    <cellStyle name="계산 2 2 2 3 12 5" xfId="7940" xr:uid="{00000000-0005-0000-0000-0000451E0000}"/>
    <cellStyle name="계산 2 2 2 3 13" xfId="7941" xr:uid="{00000000-0005-0000-0000-0000461E0000}"/>
    <cellStyle name="계산 2 2 2 3 13 2" xfId="7942" xr:uid="{00000000-0005-0000-0000-0000471E0000}"/>
    <cellStyle name="계산 2 2 2 3 13 3" xfId="7943" xr:uid="{00000000-0005-0000-0000-0000481E0000}"/>
    <cellStyle name="계산 2 2 2 3 13 4" xfId="7944" xr:uid="{00000000-0005-0000-0000-0000491E0000}"/>
    <cellStyle name="계산 2 2 2 3 13 5" xfId="7945" xr:uid="{00000000-0005-0000-0000-00004A1E0000}"/>
    <cellStyle name="계산 2 2 2 3 14" xfId="7946" xr:uid="{00000000-0005-0000-0000-00004B1E0000}"/>
    <cellStyle name="계산 2 2 2 3 14 2" xfId="7947" xr:uid="{00000000-0005-0000-0000-00004C1E0000}"/>
    <cellStyle name="계산 2 2 2 3 14 3" xfId="7948" xr:uid="{00000000-0005-0000-0000-00004D1E0000}"/>
    <cellStyle name="계산 2 2 2 3 14 4" xfId="7949" xr:uid="{00000000-0005-0000-0000-00004E1E0000}"/>
    <cellStyle name="계산 2 2 2 3 14 5" xfId="7950" xr:uid="{00000000-0005-0000-0000-00004F1E0000}"/>
    <cellStyle name="계산 2 2 2 3 15" xfId="7951" xr:uid="{00000000-0005-0000-0000-0000501E0000}"/>
    <cellStyle name="계산 2 2 2 3 15 2" xfId="7952" xr:uid="{00000000-0005-0000-0000-0000511E0000}"/>
    <cellStyle name="계산 2 2 2 3 15 3" xfId="7953" xr:uid="{00000000-0005-0000-0000-0000521E0000}"/>
    <cellStyle name="계산 2 2 2 3 15 4" xfId="7954" xr:uid="{00000000-0005-0000-0000-0000531E0000}"/>
    <cellStyle name="계산 2 2 2 3 15 5" xfId="7955" xr:uid="{00000000-0005-0000-0000-0000541E0000}"/>
    <cellStyle name="계산 2 2 2 3 16" xfId="7956" xr:uid="{00000000-0005-0000-0000-0000551E0000}"/>
    <cellStyle name="계산 2 2 2 3 16 2" xfId="7957" xr:uid="{00000000-0005-0000-0000-0000561E0000}"/>
    <cellStyle name="계산 2 2 2 3 16 3" xfId="7958" xr:uid="{00000000-0005-0000-0000-0000571E0000}"/>
    <cellStyle name="계산 2 2 2 3 16 4" xfId="7959" xr:uid="{00000000-0005-0000-0000-0000581E0000}"/>
    <cellStyle name="계산 2 2 2 3 16 5" xfId="7960" xr:uid="{00000000-0005-0000-0000-0000591E0000}"/>
    <cellStyle name="계산 2 2 2 3 17" xfId="7961" xr:uid="{00000000-0005-0000-0000-00005A1E0000}"/>
    <cellStyle name="계산 2 2 2 3 17 2" xfId="7962" xr:uid="{00000000-0005-0000-0000-00005B1E0000}"/>
    <cellStyle name="계산 2 2 2 3 17 3" xfId="7963" xr:uid="{00000000-0005-0000-0000-00005C1E0000}"/>
    <cellStyle name="계산 2 2 2 3 17 4" xfId="7964" xr:uid="{00000000-0005-0000-0000-00005D1E0000}"/>
    <cellStyle name="계산 2 2 2 3 17 5" xfId="7965" xr:uid="{00000000-0005-0000-0000-00005E1E0000}"/>
    <cellStyle name="계산 2 2 2 3 18" xfId="7966" xr:uid="{00000000-0005-0000-0000-00005F1E0000}"/>
    <cellStyle name="계산 2 2 2 3 18 2" xfId="7967" xr:uid="{00000000-0005-0000-0000-0000601E0000}"/>
    <cellStyle name="계산 2 2 2 3 18 3" xfId="7968" xr:uid="{00000000-0005-0000-0000-0000611E0000}"/>
    <cellStyle name="계산 2 2 2 3 18 4" xfId="7969" xr:uid="{00000000-0005-0000-0000-0000621E0000}"/>
    <cellStyle name="계산 2 2 2 3 18 5" xfId="7970" xr:uid="{00000000-0005-0000-0000-0000631E0000}"/>
    <cellStyle name="계산 2 2 2 3 19" xfId="7971" xr:uid="{00000000-0005-0000-0000-0000641E0000}"/>
    <cellStyle name="계산 2 2 2 3 2" xfId="7972" xr:uid="{00000000-0005-0000-0000-0000651E0000}"/>
    <cellStyle name="계산 2 2 2 3 2 2" xfId="7973" xr:uid="{00000000-0005-0000-0000-0000661E0000}"/>
    <cellStyle name="계산 2 2 2 3 2 3" xfId="7974" xr:uid="{00000000-0005-0000-0000-0000671E0000}"/>
    <cellStyle name="계산 2 2 2 3 2 4" xfId="7975" xr:uid="{00000000-0005-0000-0000-0000681E0000}"/>
    <cellStyle name="계산 2 2 2 3 2 5" xfId="7976" xr:uid="{00000000-0005-0000-0000-0000691E0000}"/>
    <cellStyle name="계산 2 2 2 3 20" xfId="7977" xr:uid="{00000000-0005-0000-0000-00006A1E0000}"/>
    <cellStyle name="계산 2 2 2 3 21" xfId="7978" xr:uid="{00000000-0005-0000-0000-00006B1E0000}"/>
    <cellStyle name="계산 2 2 2 3 22" xfId="7979" xr:uid="{00000000-0005-0000-0000-00006C1E0000}"/>
    <cellStyle name="계산 2 2 2 3 3" xfId="7980" xr:uid="{00000000-0005-0000-0000-00006D1E0000}"/>
    <cellStyle name="계산 2 2 2 3 3 2" xfId="7981" xr:uid="{00000000-0005-0000-0000-00006E1E0000}"/>
    <cellStyle name="계산 2 2 2 3 3 3" xfId="7982" xr:uid="{00000000-0005-0000-0000-00006F1E0000}"/>
    <cellStyle name="계산 2 2 2 3 3 4" xfId="7983" xr:uid="{00000000-0005-0000-0000-0000701E0000}"/>
    <cellStyle name="계산 2 2 2 3 3 5" xfId="7984" xr:uid="{00000000-0005-0000-0000-0000711E0000}"/>
    <cellStyle name="계산 2 2 2 3 4" xfId="7985" xr:uid="{00000000-0005-0000-0000-0000721E0000}"/>
    <cellStyle name="계산 2 2 2 3 4 2" xfId="7986" xr:uid="{00000000-0005-0000-0000-0000731E0000}"/>
    <cellStyle name="계산 2 2 2 3 4 3" xfId="7987" xr:uid="{00000000-0005-0000-0000-0000741E0000}"/>
    <cellStyle name="계산 2 2 2 3 4 4" xfId="7988" xr:uid="{00000000-0005-0000-0000-0000751E0000}"/>
    <cellStyle name="계산 2 2 2 3 4 5" xfId="7989" xr:uid="{00000000-0005-0000-0000-0000761E0000}"/>
    <cellStyle name="계산 2 2 2 3 5" xfId="7990" xr:uid="{00000000-0005-0000-0000-0000771E0000}"/>
    <cellStyle name="계산 2 2 2 3 5 2" xfId="7991" xr:uid="{00000000-0005-0000-0000-0000781E0000}"/>
    <cellStyle name="계산 2 2 2 3 5 3" xfId="7992" xr:uid="{00000000-0005-0000-0000-0000791E0000}"/>
    <cellStyle name="계산 2 2 2 3 5 4" xfId="7993" xr:uid="{00000000-0005-0000-0000-00007A1E0000}"/>
    <cellStyle name="계산 2 2 2 3 5 5" xfId="7994" xr:uid="{00000000-0005-0000-0000-00007B1E0000}"/>
    <cellStyle name="계산 2 2 2 3 6" xfId="7995" xr:uid="{00000000-0005-0000-0000-00007C1E0000}"/>
    <cellStyle name="계산 2 2 2 3 6 2" xfId="7996" xr:uid="{00000000-0005-0000-0000-00007D1E0000}"/>
    <cellStyle name="계산 2 2 2 3 6 3" xfId="7997" xr:uid="{00000000-0005-0000-0000-00007E1E0000}"/>
    <cellStyle name="계산 2 2 2 3 6 4" xfId="7998" xr:uid="{00000000-0005-0000-0000-00007F1E0000}"/>
    <cellStyle name="계산 2 2 2 3 6 5" xfId="7999" xr:uid="{00000000-0005-0000-0000-0000801E0000}"/>
    <cellStyle name="계산 2 2 2 3 7" xfId="8000" xr:uid="{00000000-0005-0000-0000-0000811E0000}"/>
    <cellStyle name="계산 2 2 2 3 7 2" xfId="8001" xr:uid="{00000000-0005-0000-0000-0000821E0000}"/>
    <cellStyle name="계산 2 2 2 3 7 3" xfId="8002" xr:uid="{00000000-0005-0000-0000-0000831E0000}"/>
    <cellStyle name="계산 2 2 2 3 7 4" xfId="8003" xr:uid="{00000000-0005-0000-0000-0000841E0000}"/>
    <cellStyle name="계산 2 2 2 3 7 5" xfId="8004" xr:uid="{00000000-0005-0000-0000-0000851E0000}"/>
    <cellStyle name="계산 2 2 2 3 8" xfId="8005" xr:uid="{00000000-0005-0000-0000-0000861E0000}"/>
    <cellStyle name="계산 2 2 2 3 8 2" xfId="8006" xr:uid="{00000000-0005-0000-0000-0000871E0000}"/>
    <cellStyle name="계산 2 2 2 3 8 3" xfId="8007" xr:uid="{00000000-0005-0000-0000-0000881E0000}"/>
    <cellStyle name="계산 2 2 2 3 8 4" xfId="8008" xr:uid="{00000000-0005-0000-0000-0000891E0000}"/>
    <cellStyle name="계산 2 2 2 3 8 5" xfId="8009" xr:uid="{00000000-0005-0000-0000-00008A1E0000}"/>
    <cellStyle name="계산 2 2 2 3 9" xfId="8010" xr:uid="{00000000-0005-0000-0000-00008B1E0000}"/>
    <cellStyle name="계산 2 2 2 3 9 2" xfId="8011" xr:uid="{00000000-0005-0000-0000-00008C1E0000}"/>
    <cellStyle name="계산 2 2 2 3 9 3" xfId="8012" xr:uid="{00000000-0005-0000-0000-00008D1E0000}"/>
    <cellStyle name="계산 2 2 2 3 9 4" xfId="8013" xr:uid="{00000000-0005-0000-0000-00008E1E0000}"/>
    <cellStyle name="계산 2 2 2 3 9 5" xfId="8014" xr:uid="{00000000-0005-0000-0000-00008F1E0000}"/>
    <cellStyle name="계산 2 2 2 4" xfId="8015" xr:uid="{00000000-0005-0000-0000-0000901E0000}"/>
    <cellStyle name="계산 2 2 2 4 10" xfId="8016" xr:uid="{00000000-0005-0000-0000-0000911E0000}"/>
    <cellStyle name="계산 2 2 2 4 10 2" xfId="8017" xr:uid="{00000000-0005-0000-0000-0000921E0000}"/>
    <cellStyle name="계산 2 2 2 4 10 3" xfId="8018" xr:uid="{00000000-0005-0000-0000-0000931E0000}"/>
    <cellStyle name="계산 2 2 2 4 10 4" xfId="8019" xr:uid="{00000000-0005-0000-0000-0000941E0000}"/>
    <cellStyle name="계산 2 2 2 4 10 5" xfId="8020" xr:uid="{00000000-0005-0000-0000-0000951E0000}"/>
    <cellStyle name="계산 2 2 2 4 11" xfId="8021" xr:uid="{00000000-0005-0000-0000-0000961E0000}"/>
    <cellStyle name="계산 2 2 2 4 11 2" xfId="8022" xr:uid="{00000000-0005-0000-0000-0000971E0000}"/>
    <cellStyle name="계산 2 2 2 4 11 3" xfId="8023" xr:uid="{00000000-0005-0000-0000-0000981E0000}"/>
    <cellStyle name="계산 2 2 2 4 11 4" xfId="8024" xr:uid="{00000000-0005-0000-0000-0000991E0000}"/>
    <cellStyle name="계산 2 2 2 4 11 5" xfId="8025" xr:uid="{00000000-0005-0000-0000-00009A1E0000}"/>
    <cellStyle name="계산 2 2 2 4 12" xfId="8026" xr:uid="{00000000-0005-0000-0000-00009B1E0000}"/>
    <cellStyle name="계산 2 2 2 4 12 2" xfId="8027" xr:uid="{00000000-0005-0000-0000-00009C1E0000}"/>
    <cellStyle name="계산 2 2 2 4 12 3" xfId="8028" xr:uid="{00000000-0005-0000-0000-00009D1E0000}"/>
    <cellStyle name="계산 2 2 2 4 12 4" xfId="8029" xr:uid="{00000000-0005-0000-0000-00009E1E0000}"/>
    <cellStyle name="계산 2 2 2 4 12 5" xfId="8030" xr:uid="{00000000-0005-0000-0000-00009F1E0000}"/>
    <cellStyle name="계산 2 2 2 4 13" xfId="8031" xr:uid="{00000000-0005-0000-0000-0000A01E0000}"/>
    <cellStyle name="계산 2 2 2 4 13 2" xfId="8032" xr:uid="{00000000-0005-0000-0000-0000A11E0000}"/>
    <cellStyle name="계산 2 2 2 4 13 3" xfId="8033" xr:uid="{00000000-0005-0000-0000-0000A21E0000}"/>
    <cellStyle name="계산 2 2 2 4 13 4" xfId="8034" xr:uid="{00000000-0005-0000-0000-0000A31E0000}"/>
    <cellStyle name="계산 2 2 2 4 13 5" xfId="8035" xr:uid="{00000000-0005-0000-0000-0000A41E0000}"/>
    <cellStyle name="계산 2 2 2 4 14" xfId="8036" xr:uid="{00000000-0005-0000-0000-0000A51E0000}"/>
    <cellStyle name="계산 2 2 2 4 14 2" xfId="8037" xr:uid="{00000000-0005-0000-0000-0000A61E0000}"/>
    <cellStyle name="계산 2 2 2 4 14 3" xfId="8038" xr:uid="{00000000-0005-0000-0000-0000A71E0000}"/>
    <cellStyle name="계산 2 2 2 4 14 4" xfId="8039" xr:uid="{00000000-0005-0000-0000-0000A81E0000}"/>
    <cellStyle name="계산 2 2 2 4 14 5" xfId="8040" xr:uid="{00000000-0005-0000-0000-0000A91E0000}"/>
    <cellStyle name="계산 2 2 2 4 15" xfId="8041" xr:uid="{00000000-0005-0000-0000-0000AA1E0000}"/>
    <cellStyle name="계산 2 2 2 4 15 2" xfId="8042" xr:uid="{00000000-0005-0000-0000-0000AB1E0000}"/>
    <cellStyle name="계산 2 2 2 4 15 3" xfId="8043" xr:uid="{00000000-0005-0000-0000-0000AC1E0000}"/>
    <cellStyle name="계산 2 2 2 4 15 4" xfId="8044" xr:uid="{00000000-0005-0000-0000-0000AD1E0000}"/>
    <cellStyle name="계산 2 2 2 4 15 5" xfId="8045" xr:uid="{00000000-0005-0000-0000-0000AE1E0000}"/>
    <cellStyle name="계산 2 2 2 4 16" xfId="8046" xr:uid="{00000000-0005-0000-0000-0000AF1E0000}"/>
    <cellStyle name="계산 2 2 2 4 16 2" xfId="8047" xr:uid="{00000000-0005-0000-0000-0000B01E0000}"/>
    <cellStyle name="계산 2 2 2 4 16 3" xfId="8048" xr:uid="{00000000-0005-0000-0000-0000B11E0000}"/>
    <cellStyle name="계산 2 2 2 4 16 4" xfId="8049" xr:uid="{00000000-0005-0000-0000-0000B21E0000}"/>
    <cellStyle name="계산 2 2 2 4 16 5" xfId="8050" xr:uid="{00000000-0005-0000-0000-0000B31E0000}"/>
    <cellStyle name="계산 2 2 2 4 17" xfId="8051" xr:uid="{00000000-0005-0000-0000-0000B41E0000}"/>
    <cellStyle name="계산 2 2 2 4 17 2" xfId="8052" xr:uid="{00000000-0005-0000-0000-0000B51E0000}"/>
    <cellStyle name="계산 2 2 2 4 17 3" xfId="8053" xr:uid="{00000000-0005-0000-0000-0000B61E0000}"/>
    <cellStyle name="계산 2 2 2 4 17 4" xfId="8054" xr:uid="{00000000-0005-0000-0000-0000B71E0000}"/>
    <cellStyle name="계산 2 2 2 4 17 5" xfId="8055" xr:uid="{00000000-0005-0000-0000-0000B81E0000}"/>
    <cellStyle name="계산 2 2 2 4 18" xfId="8056" xr:uid="{00000000-0005-0000-0000-0000B91E0000}"/>
    <cellStyle name="계산 2 2 2 4 18 2" xfId="8057" xr:uid="{00000000-0005-0000-0000-0000BA1E0000}"/>
    <cellStyle name="계산 2 2 2 4 18 3" xfId="8058" xr:uid="{00000000-0005-0000-0000-0000BB1E0000}"/>
    <cellStyle name="계산 2 2 2 4 18 4" xfId="8059" xr:uid="{00000000-0005-0000-0000-0000BC1E0000}"/>
    <cellStyle name="계산 2 2 2 4 18 5" xfId="8060" xr:uid="{00000000-0005-0000-0000-0000BD1E0000}"/>
    <cellStyle name="계산 2 2 2 4 19" xfId="8061" xr:uid="{00000000-0005-0000-0000-0000BE1E0000}"/>
    <cellStyle name="계산 2 2 2 4 2" xfId="8062" xr:uid="{00000000-0005-0000-0000-0000BF1E0000}"/>
    <cellStyle name="계산 2 2 2 4 2 2" xfId="8063" xr:uid="{00000000-0005-0000-0000-0000C01E0000}"/>
    <cellStyle name="계산 2 2 2 4 2 3" xfId="8064" xr:uid="{00000000-0005-0000-0000-0000C11E0000}"/>
    <cellStyle name="계산 2 2 2 4 2 4" xfId="8065" xr:uid="{00000000-0005-0000-0000-0000C21E0000}"/>
    <cellStyle name="계산 2 2 2 4 2 5" xfId="8066" xr:uid="{00000000-0005-0000-0000-0000C31E0000}"/>
    <cellStyle name="계산 2 2 2 4 20" xfId="8067" xr:uid="{00000000-0005-0000-0000-0000C41E0000}"/>
    <cellStyle name="계산 2 2 2 4 21" xfId="8068" xr:uid="{00000000-0005-0000-0000-0000C51E0000}"/>
    <cellStyle name="계산 2 2 2 4 22" xfId="8069" xr:uid="{00000000-0005-0000-0000-0000C61E0000}"/>
    <cellStyle name="계산 2 2 2 4 3" xfId="8070" xr:uid="{00000000-0005-0000-0000-0000C71E0000}"/>
    <cellStyle name="계산 2 2 2 4 3 2" xfId="8071" xr:uid="{00000000-0005-0000-0000-0000C81E0000}"/>
    <cellStyle name="계산 2 2 2 4 3 3" xfId="8072" xr:uid="{00000000-0005-0000-0000-0000C91E0000}"/>
    <cellStyle name="계산 2 2 2 4 3 4" xfId="8073" xr:uid="{00000000-0005-0000-0000-0000CA1E0000}"/>
    <cellStyle name="계산 2 2 2 4 3 5" xfId="8074" xr:uid="{00000000-0005-0000-0000-0000CB1E0000}"/>
    <cellStyle name="계산 2 2 2 4 4" xfId="8075" xr:uid="{00000000-0005-0000-0000-0000CC1E0000}"/>
    <cellStyle name="계산 2 2 2 4 4 2" xfId="8076" xr:uid="{00000000-0005-0000-0000-0000CD1E0000}"/>
    <cellStyle name="계산 2 2 2 4 4 3" xfId="8077" xr:uid="{00000000-0005-0000-0000-0000CE1E0000}"/>
    <cellStyle name="계산 2 2 2 4 4 4" xfId="8078" xr:uid="{00000000-0005-0000-0000-0000CF1E0000}"/>
    <cellStyle name="계산 2 2 2 4 4 5" xfId="8079" xr:uid="{00000000-0005-0000-0000-0000D01E0000}"/>
    <cellStyle name="계산 2 2 2 4 5" xfId="8080" xr:uid="{00000000-0005-0000-0000-0000D11E0000}"/>
    <cellStyle name="계산 2 2 2 4 5 2" xfId="8081" xr:uid="{00000000-0005-0000-0000-0000D21E0000}"/>
    <cellStyle name="계산 2 2 2 4 5 3" xfId="8082" xr:uid="{00000000-0005-0000-0000-0000D31E0000}"/>
    <cellStyle name="계산 2 2 2 4 5 4" xfId="8083" xr:uid="{00000000-0005-0000-0000-0000D41E0000}"/>
    <cellStyle name="계산 2 2 2 4 5 5" xfId="8084" xr:uid="{00000000-0005-0000-0000-0000D51E0000}"/>
    <cellStyle name="계산 2 2 2 4 6" xfId="8085" xr:uid="{00000000-0005-0000-0000-0000D61E0000}"/>
    <cellStyle name="계산 2 2 2 4 6 2" xfId="8086" xr:uid="{00000000-0005-0000-0000-0000D71E0000}"/>
    <cellStyle name="계산 2 2 2 4 6 3" xfId="8087" xr:uid="{00000000-0005-0000-0000-0000D81E0000}"/>
    <cellStyle name="계산 2 2 2 4 6 4" xfId="8088" xr:uid="{00000000-0005-0000-0000-0000D91E0000}"/>
    <cellStyle name="계산 2 2 2 4 6 5" xfId="8089" xr:uid="{00000000-0005-0000-0000-0000DA1E0000}"/>
    <cellStyle name="계산 2 2 2 4 7" xfId="8090" xr:uid="{00000000-0005-0000-0000-0000DB1E0000}"/>
    <cellStyle name="계산 2 2 2 4 7 2" xfId="8091" xr:uid="{00000000-0005-0000-0000-0000DC1E0000}"/>
    <cellStyle name="계산 2 2 2 4 7 3" xfId="8092" xr:uid="{00000000-0005-0000-0000-0000DD1E0000}"/>
    <cellStyle name="계산 2 2 2 4 7 4" xfId="8093" xr:uid="{00000000-0005-0000-0000-0000DE1E0000}"/>
    <cellStyle name="계산 2 2 2 4 7 5" xfId="8094" xr:uid="{00000000-0005-0000-0000-0000DF1E0000}"/>
    <cellStyle name="계산 2 2 2 4 8" xfId="8095" xr:uid="{00000000-0005-0000-0000-0000E01E0000}"/>
    <cellStyle name="계산 2 2 2 4 8 2" xfId="8096" xr:uid="{00000000-0005-0000-0000-0000E11E0000}"/>
    <cellStyle name="계산 2 2 2 4 8 3" xfId="8097" xr:uid="{00000000-0005-0000-0000-0000E21E0000}"/>
    <cellStyle name="계산 2 2 2 4 8 4" xfId="8098" xr:uid="{00000000-0005-0000-0000-0000E31E0000}"/>
    <cellStyle name="계산 2 2 2 4 8 5" xfId="8099" xr:uid="{00000000-0005-0000-0000-0000E41E0000}"/>
    <cellStyle name="계산 2 2 2 4 9" xfId="8100" xr:uid="{00000000-0005-0000-0000-0000E51E0000}"/>
    <cellStyle name="계산 2 2 2 4 9 2" xfId="8101" xr:uid="{00000000-0005-0000-0000-0000E61E0000}"/>
    <cellStyle name="계산 2 2 2 4 9 3" xfId="8102" xr:uid="{00000000-0005-0000-0000-0000E71E0000}"/>
    <cellStyle name="계산 2 2 2 4 9 4" xfId="8103" xr:uid="{00000000-0005-0000-0000-0000E81E0000}"/>
    <cellStyle name="계산 2 2 2 4 9 5" xfId="8104" xr:uid="{00000000-0005-0000-0000-0000E91E0000}"/>
    <cellStyle name="계산 2 2 2 5" xfId="8105" xr:uid="{00000000-0005-0000-0000-0000EA1E0000}"/>
    <cellStyle name="계산 2 2 2 5 10" xfId="8106" xr:uid="{00000000-0005-0000-0000-0000EB1E0000}"/>
    <cellStyle name="계산 2 2 2 5 10 2" xfId="8107" xr:uid="{00000000-0005-0000-0000-0000EC1E0000}"/>
    <cellStyle name="계산 2 2 2 5 10 3" xfId="8108" xr:uid="{00000000-0005-0000-0000-0000ED1E0000}"/>
    <cellStyle name="계산 2 2 2 5 10 4" xfId="8109" xr:uid="{00000000-0005-0000-0000-0000EE1E0000}"/>
    <cellStyle name="계산 2 2 2 5 10 5" xfId="8110" xr:uid="{00000000-0005-0000-0000-0000EF1E0000}"/>
    <cellStyle name="계산 2 2 2 5 11" xfId="8111" xr:uid="{00000000-0005-0000-0000-0000F01E0000}"/>
    <cellStyle name="계산 2 2 2 5 11 2" xfId="8112" xr:uid="{00000000-0005-0000-0000-0000F11E0000}"/>
    <cellStyle name="계산 2 2 2 5 11 3" xfId="8113" xr:uid="{00000000-0005-0000-0000-0000F21E0000}"/>
    <cellStyle name="계산 2 2 2 5 11 4" xfId="8114" xr:uid="{00000000-0005-0000-0000-0000F31E0000}"/>
    <cellStyle name="계산 2 2 2 5 11 5" xfId="8115" xr:uid="{00000000-0005-0000-0000-0000F41E0000}"/>
    <cellStyle name="계산 2 2 2 5 12" xfId="8116" xr:uid="{00000000-0005-0000-0000-0000F51E0000}"/>
    <cellStyle name="계산 2 2 2 5 12 2" xfId="8117" xr:uid="{00000000-0005-0000-0000-0000F61E0000}"/>
    <cellStyle name="계산 2 2 2 5 12 3" xfId="8118" xr:uid="{00000000-0005-0000-0000-0000F71E0000}"/>
    <cellStyle name="계산 2 2 2 5 12 4" xfId="8119" xr:uid="{00000000-0005-0000-0000-0000F81E0000}"/>
    <cellStyle name="계산 2 2 2 5 12 5" xfId="8120" xr:uid="{00000000-0005-0000-0000-0000F91E0000}"/>
    <cellStyle name="계산 2 2 2 5 13" xfId="8121" xr:uid="{00000000-0005-0000-0000-0000FA1E0000}"/>
    <cellStyle name="계산 2 2 2 5 13 2" xfId="8122" xr:uid="{00000000-0005-0000-0000-0000FB1E0000}"/>
    <cellStyle name="계산 2 2 2 5 13 3" xfId="8123" xr:uid="{00000000-0005-0000-0000-0000FC1E0000}"/>
    <cellStyle name="계산 2 2 2 5 13 4" xfId="8124" xr:uid="{00000000-0005-0000-0000-0000FD1E0000}"/>
    <cellStyle name="계산 2 2 2 5 13 5" xfId="8125" xr:uid="{00000000-0005-0000-0000-0000FE1E0000}"/>
    <cellStyle name="계산 2 2 2 5 14" xfId="8126" xr:uid="{00000000-0005-0000-0000-0000FF1E0000}"/>
    <cellStyle name="계산 2 2 2 5 14 2" xfId="8127" xr:uid="{00000000-0005-0000-0000-0000001F0000}"/>
    <cellStyle name="계산 2 2 2 5 14 3" xfId="8128" xr:uid="{00000000-0005-0000-0000-0000011F0000}"/>
    <cellStyle name="계산 2 2 2 5 14 4" xfId="8129" xr:uid="{00000000-0005-0000-0000-0000021F0000}"/>
    <cellStyle name="계산 2 2 2 5 14 5" xfId="8130" xr:uid="{00000000-0005-0000-0000-0000031F0000}"/>
    <cellStyle name="계산 2 2 2 5 15" xfId="8131" xr:uid="{00000000-0005-0000-0000-0000041F0000}"/>
    <cellStyle name="계산 2 2 2 5 15 2" xfId="8132" xr:uid="{00000000-0005-0000-0000-0000051F0000}"/>
    <cellStyle name="계산 2 2 2 5 15 3" xfId="8133" xr:uid="{00000000-0005-0000-0000-0000061F0000}"/>
    <cellStyle name="계산 2 2 2 5 15 4" xfId="8134" xr:uid="{00000000-0005-0000-0000-0000071F0000}"/>
    <cellStyle name="계산 2 2 2 5 15 5" xfId="8135" xr:uid="{00000000-0005-0000-0000-0000081F0000}"/>
    <cellStyle name="계산 2 2 2 5 16" xfId="8136" xr:uid="{00000000-0005-0000-0000-0000091F0000}"/>
    <cellStyle name="계산 2 2 2 5 16 2" xfId="8137" xr:uid="{00000000-0005-0000-0000-00000A1F0000}"/>
    <cellStyle name="계산 2 2 2 5 16 3" xfId="8138" xr:uid="{00000000-0005-0000-0000-00000B1F0000}"/>
    <cellStyle name="계산 2 2 2 5 16 4" xfId="8139" xr:uid="{00000000-0005-0000-0000-00000C1F0000}"/>
    <cellStyle name="계산 2 2 2 5 16 5" xfId="8140" xr:uid="{00000000-0005-0000-0000-00000D1F0000}"/>
    <cellStyle name="계산 2 2 2 5 17" xfId="8141" xr:uid="{00000000-0005-0000-0000-00000E1F0000}"/>
    <cellStyle name="계산 2 2 2 5 17 2" xfId="8142" xr:uid="{00000000-0005-0000-0000-00000F1F0000}"/>
    <cellStyle name="계산 2 2 2 5 17 3" xfId="8143" xr:uid="{00000000-0005-0000-0000-0000101F0000}"/>
    <cellStyle name="계산 2 2 2 5 17 4" xfId="8144" xr:uid="{00000000-0005-0000-0000-0000111F0000}"/>
    <cellStyle name="계산 2 2 2 5 17 5" xfId="8145" xr:uid="{00000000-0005-0000-0000-0000121F0000}"/>
    <cellStyle name="계산 2 2 2 5 18" xfId="8146" xr:uid="{00000000-0005-0000-0000-0000131F0000}"/>
    <cellStyle name="계산 2 2 2 5 18 2" xfId="8147" xr:uid="{00000000-0005-0000-0000-0000141F0000}"/>
    <cellStyle name="계산 2 2 2 5 18 3" xfId="8148" xr:uid="{00000000-0005-0000-0000-0000151F0000}"/>
    <cellStyle name="계산 2 2 2 5 18 4" xfId="8149" xr:uid="{00000000-0005-0000-0000-0000161F0000}"/>
    <cellStyle name="계산 2 2 2 5 18 5" xfId="8150" xr:uid="{00000000-0005-0000-0000-0000171F0000}"/>
    <cellStyle name="계산 2 2 2 5 19" xfId="8151" xr:uid="{00000000-0005-0000-0000-0000181F0000}"/>
    <cellStyle name="계산 2 2 2 5 2" xfId="8152" xr:uid="{00000000-0005-0000-0000-0000191F0000}"/>
    <cellStyle name="계산 2 2 2 5 2 2" xfId="8153" xr:uid="{00000000-0005-0000-0000-00001A1F0000}"/>
    <cellStyle name="계산 2 2 2 5 2 3" xfId="8154" xr:uid="{00000000-0005-0000-0000-00001B1F0000}"/>
    <cellStyle name="계산 2 2 2 5 2 4" xfId="8155" xr:uid="{00000000-0005-0000-0000-00001C1F0000}"/>
    <cellStyle name="계산 2 2 2 5 2 5" xfId="8156" xr:uid="{00000000-0005-0000-0000-00001D1F0000}"/>
    <cellStyle name="계산 2 2 2 5 20" xfId="8157" xr:uid="{00000000-0005-0000-0000-00001E1F0000}"/>
    <cellStyle name="계산 2 2 2 5 21" xfId="8158" xr:uid="{00000000-0005-0000-0000-00001F1F0000}"/>
    <cellStyle name="계산 2 2 2 5 22" xfId="8159" xr:uid="{00000000-0005-0000-0000-0000201F0000}"/>
    <cellStyle name="계산 2 2 2 5 3" xfId="8160" xr:uid="{00000000-0005-0000-0000-0000211F0000}"/>
    <cellStyle name="계산 2 2 2 5 3 2" xfId="8161" xr:uid="{00000000-0005-0000-0000-0000221F0000}"/>
    <cellStyle name="계산 2 2 2 5 3 3" xfId="8162" xr:uid="{00000000-0005-0000-0000-0000231F0000}"/>
    <cellStyle name="계산 2 2 2 5 3 4" xfId="8163" xr:uid="{00000000-0005-0000-0000-0000241F0000}"/>
    <cellStyle name="계산 2 2 2 5 3 5" xfId="8164" xr:uid="{00000000-0005-0000-0000-0000251F0000}"/>
    <cellStyle name="계산 2 2 2 5 4" xfId="8165" xr:uid="{00000000-0005-0000-0000-0000261F0000}"/>
    <cellStyle name="계산 2 2 2 5 4 2" xfId="8166" xr:uid="{00000000-0005-0000-0000-0000271F0000}"/>
    <cellStyle name="계산 2 2 2 5 4 3" xfId="8167" xr:uid="{00000000-0005-0000-0000-0000281F0000}"/>
    <cellStyle name="계산 2 2 2 5 4 4" xfId="8168" xr:uid="{00000000-0005-0000-0000-0000291F0000}"/>
    <cellStyle name="계산 2 2 2 5 4 5" xfId="8169" xr:uid="{00000000-0005-0000-0000-00002A1F0000}"/>
    <cellStyle name="계산 2 2 2 5 5" xfId="8170" xr:uid="{00000000-0005-0000-0000-00002B1F0000}"/>
    <cellStyle name="계산 2 2 2 5 5 2" xfId="8171" xr:uid="{00000000-0005-0000-0000-00002C1F0000}"/>
    <cellStyle name="계산 2 2 2 5 5 3" xfId="8172" xr:uid="{00000000-0005-0000-0000-00002D1F0000}"/>
    <cellStyle name="계산 2 2 2 5 5 4" xfId="8173" xr:uid="{00000000-0005-0000-0000-00002E1F0000}"/>
    <cellStyle name="계산 2 2 2 5 5 5" xfId="8174" xr:uid="{00000000-0005-0000-0000-00002F1F0000}"/>
    <cellStyle name="계산 2 2 2 5 6" xfId="8175" xr:uid="{00000000-0005-0000-0000-0000301F0000}"/>
    <cellStyle name="계산 2 2 2 5 6 2" xfId="8176" xr:uid="{00000000-0005-0000-0000-0000311F0000}"/>
    <cellStyle name="계산 2 2 2 5 6 3" xfId="8177" xr:uid="{00000000-0005-0000-0000-0000321F0000}"/>
    <cellStyle name="계산 2 2 2 5 6 4" xfId="8178" xr:uid="{00000000-0005-0000-0000-0000331F0000}"/>
    <cellStyle name="계산 2 2 2 5 6 5" xfId="8179" xr:uid="{00000000-0005-0000-0000-0000341F0000}"/>
    <cellStyle name="계산 2 2 2 5 7" xfId="8180" xr:uid="{00000000-0005-0000-0000-0000351F0000}"/>
    <cellStyle name="계산 2 2 2 5 7 2" xfId="8181" xr:uid="{00000000-0005-0000-0000-0000361F0000}"/>
    <cellStyle name="계산 2 2 2 5 7 3" xfId="8182" xr:uid="{00000000-0005-0000-0000-0000371F0000}"/>
    <cellStyle name="계산 2 2 2 5 7 4" xfId="8183" xr:uid="{00000000-0005-0000-0000-0000381F0000}"/>
    <cellStyle name="계산 2 2 2 5 7 5" xfId="8184" xr:uid="{00000000-0005-0000-0000-0000391F0000}"/>
    <cellStyle name="계산 2 2 2 5 8" xfId="8185" xr:uid="{00000000-0005-0000-0000-00003A1F0000}"/>
    <cellStyle name="계산 2 2 2 5 8 2" xfId="8186" xr:uid="{00000000-0005-0000-0000-00003B1F0000}"/>
    <cellStyle name="계산 2 2 2 5 8 3" xfId="8187" xr:uid="{00000000-0005-0000-0000-00003C1F0000}"/>
    <cellStyle name="계산 2 2 2 5 8 4" xfId="8188" xr:uid="{00000000-0005-0000-0000-00003D1F0000}"/>
    <cellStyle name="계산 2 2 2 5 8 5" xfId="8189" xr:uid="{00000000-0005-0000-0000-00003E1F0000}"/>
    <cellStyle name="계산 2 2 2 5 9" xfId="8190" xr:uid="{00000000-0005-0000-0000-00003F1F0000}"/>
    <cellStyle name="계산 2 2 2 5 9 2" xfId="8191" xr:uid="{00000000-0005-0000-0000-0000401F0000}"/>
    <cellStyle name="계산 2 2 2 5 9 3" xfId="8192" xr:uid="{00000000-0005-0000-0000-0000411F0000}"/>
    <cellStyle name="계산 2 2 2 5 9 4" xfId="8193" xr:uid="{00000000-0005-0000-0000-0000421F0000}"/>
    <cellStyle name="계산 2 2 2 5 9 5" xfId="8194" xr:uid="{00000000-0005-0000-0000-0000431F0000}"/>
    <cellStyle name="계산 2 2 2 6" xfId="8195" xr:uid="{00000000-0005-0000-0000-0000441F0000}"/>
    <cellStyle name="계산 2 2 2 6 2" xfId="8196" xr:uid="{00000000-0005-0000-0000-0000451F0000}"/>
    <cellStyle name="계산 2 2 2 6 3" xfId="8197" xr:uid="{00000000-0005-0000-0000-0000461F0000}"/>
    <cellStyle name="계산 2 2 2 6 4" xfId="8198" xr:uid="{00000000-0005-0000-0000-0000471F0000}"/>
    <cellStyle name="계산 2 2 2 6 5" xfId="8199" xr:uid="{00000000-0005-0000-0000-0000481F0000}"/>
    <cellStyle name="계산 2 2 2 7" xfId="8200" xr:uid="{00000000-0005-0000-0000-0000491F0000}"/>
    <cellStyle name="계산 2 2 2 7 2" xfId="8201" xr:uid="{00000000-0005-0000-0000-00004A1F0000}"/>
    <cellStyle name="계산 2 2 2 7 3" xfId="8202" xr:uid="{00000000-0005-0000-0000-00004B1F0000}"/>
    <cellStyle name="계산 2 2 2 7 4" xfId="8203" xr:uid="{00000000-0005-0000-0000-00004C1F0000}"/>
    <cellStyle name="계산 2 2 2 7 5" xfId="8204" xr:uid="{00000000-0005-0000-0000-00004D1F0000}"/>
    <cellStyle name="계산 2 2 2 8" xfId="8205" xr:uid="{00000000-0005-0000-0000-00004E1F0000}"/>
    <cellStyle name="계산 2 2 2 8 2" xfId="8206" xr:uid="{00000000-0005-0000-0000-00004F1F0000}"/>
    <cellStyle name="계산 2 2 2 8 3" xfId="8207" xr:uid="{00000000-0005-0000-0000-0000501F0000}"/>
    <cellStyle name="계산 2 2 2 8 4" xfId="8208" xr:uid="{00000000-0005-0000-0000-0000511F0000}"/>
    <cellStyle name="계산 2 2 2 8 5" xfId="8209" xr:uid="{00000000-0005-0000-0000-0000521F0000}"/>
    <cellStyle name="계산 2 2 2 9" xfId="8210" xr:uid="{00000000-0005-0000-0000-0000531F0000}"/>
    <cellStyle name="계산 2 2 2 9 2" xfId="8211" xr:uid="{00000000-0005-0000-0000-0000541F0000}"/>
    <cellStyle name="계산 2 2 2 9 3" xfId="8212" xr:uid="{00000000-0005-0000-0000-0000551F0000}"/>
    <cellStyle name="계산 2 2 2 9 4" xfId="8213" xr:uid="{00000000-0005-0000-0000-0000561F0000}"/>
    <cellStyle name="계산 2 2 2 9 5" xfId="8214" xr:uid="{00000000-0005-0000-0000-0000571F0000}"/>
    <cellStyle name="계산 2 2 20" xfId="8215" xr:uid="{00000000-0005-0000-0000-0000581F0000}"/>
    <cellStyle name="계산 2 2 20 2" xfId="8216" xr:uid="{00000000-0005-0000-0000-0000591F0000}"/>
    <cellStyle name="계산 2 2 20 3" xfId="8217" xr:uid="{00000000-0005-0000-0000-00005A1F0000}"/>
    <cellStyle name="계산 2 2 20 4" xfId="8218" xr:uid="{00000000-0005-0000-0000-00005B1F0000}"/>
    <cellStyle name="계산 2 2 20 5" xfId="8219" xr:uid="{00000000-0005-0000-0000-00005C1F0000}"/>
    <cellStyle name="계산 2 2 21" xfId="8220" xr:uid="{00000000-0005-0000-0000-00005D1F0000}"/>
    <cellStyle name="계산 2 2 22" xfId="8221" xr:uid="{00000000-0005-0000-0000-00005E1F0000}"/>
    <cellStyle name="계산 2 2 23" xfId="8222" xr:uid="{00000000-0005-0000-0000-00005F1F0000}"/>
    <cellStyle name="계산 2 2 24" xfId="8223" xr:uid="{00000000-0005-0000-0000-0000601F0000}"/>
    <cellStyle name="계산 2 2 3" xfId="8224" xr:uid="{00000000-0005-0000-0000-0000611F0000}"/>
    <cellStyle name="계산 2 2 3 10" xfId="8225" xr:uid="{00000000-0005-0000-0000-0000621F0000}"/>
    <cellStyle name="계산 2 2 3 10 2" xfId="8226" xr:uid="{00000000-0005-0000-0000-0000631F0000}"/>
    <cellStyle name="계산 2 2 3 10 3" xfId="8227" xr:uid="{00000000-0005-0000-0000-0000641F0000}"/>
    <cellStyle name="계산 2 2 3 10 4" xfId="8228" xr:uid="{00000000-0005-0000-0000-0000651F0000}"/>
    <cellStyle name="계산 2 2 3 10 5" xfId="8229" xr:uid="{00000000-0005-0000-0000-0000661F0000}"/>
    <cellStyle name="계산 2 2 3 11" xfId="8230" xr:uid="{00000000-0005-0000-0000-0000671F0000}"/>
    <cellStyle name="계산 2 2 3 11 2" xfId="8231" xr:uid="{00000000-0005-0000-0000-0000681F0000}"/>
    <cellStyle name="계산 2 2 3 11 3" xfId="8232" xr:uid="{00000000-0005-0000-0000-0000691F0000}"/>
    <cellStyle name="계산 2 2 3 11 4" xfId="8233" xr:uid="{00000000-0005-0000-0000-00006A1F0000}"/>
    <cellStyle name="계산 2 2 3 11 5" xfId="8234" xr:uid="{00000000-0005-0000-0000-00006B1F0000}"/>
    <cellStyle name="계산 2 2 3 12" xfId="8235" xr:uid="{00000000-0005-0000-0000-00006C1F0000}"/>
    <cellStyle name="계산 2 2 3 12 2" xfId="8236" xr:uid="{00000000-0005-0000-0000-00006D1F0000}"/>
    <cellStyle name="계산 2 2 3 12 3" xfId="8237" xr:uid="{00000000-0005-0000-0000-00006E1F0000}"/>
    <cellStyle name="계산 2 2 3 12 4" xfId="8238" xr:uid="{00000000-0005-0000-0000-00006F1F0000}"/>
    <cellStyle name="계산 2 2 3 12 5" xfId="8239" xr:uid="{00000000-0005-0000-0000-0000701F0000}"/>
    <cellStyle name="계산 2 2 3 13" xfId="8240" xr:uid="{00000000-0005-0000-0000-0000711F0000}"/>
    <cellStyle name="계산 2 2 3 13 2" xfId="8241" xr:uid="{00000000-0005-0000-0000-0000721F0000}"/>
    <cellStyle name="계산 2 2 3 13 3" xfId="8242" xr:uid="{00000000-0005-0000-0000-0000731F0000}"/>
    <cellStyle name="계산 2 2 3 13 4" xfId="8243" xr:uid="{00000000-0005-0000-0000-0000741F0000}"/>
    <cellStyle name="계산 2 2 3 13 5" xfId="8244" xr:uid="{00000000-0005-0000-0000-0000751F0000}"/>
    <cellStyle name="계산 2 2 3 14" xfId="8245" xr:uid="{00000000-0005-0000-0000-0000761F0000}"/>
    <cellStyle name="계산 2 2 3 14 2" xfId="8246" xr:uid="{00000000-0005-0000-0000-0000771F0000}"/>
    <cellStyle name="계산 2 2 3 14 3" xfId="8247" xr:uid="{00000000-0005-0000-0000-0000781F0000}"/>
    <cellStyle name="계산 2 2 3 14 4" xfId="8248" xr:uid="{00000000-0005-0000-0000-0000791F0000}"/>
    <cellStyle name="계산 2 2 3 14 5" xfId="8249" xr:uid="{00000000-0005-0000-0000-00007A1F0000}"/>
    <cellStyle name="계산 2 2 3 15" xfId="8250" xr:uid="{00000000-0005-0000-0000-00007B1F0000}"/>
    <cellStyle name="계산 2 2 3 15 2" xfId="8251" xr:uid="{00000000-0005-0000-0000-00007C1F0000}"/>
    <cellStyle name="계산 2 2 3 15 3" xfId="8252" xr:uid="{00000000-0005-0000-0000-00007D1F0000}"/>
    <cellStyle name="계산 2 2 3 15 4" xfId="8253" xr:uid="{00000000-0005-0000-0000-00007E1F0000}"/>
    <cellStyle name="계산 2 2 3 15 5" xfId="8254" xr:uid="{00000000-0005-0000-0000-00007F1F0000}"/>
    <cellStyle name="계산 2 2 3 16" xfId="8255" xr:uid="{00000000-0005-0000-0000-0000801F0000}"/>
    <cellStyle name="계산 2 2 3 16 2" xfId="8256" xr:uid="{00000000-0005-0000-0000-0000811F0000}"/>
    <cellStyle name="계산 2 2 3 16 3" xfId="8257" xr:uid="{00000000-0005-0000-0000-0000821F0000}"/>
    <cellStyle name="계산 2 2 3 16 4" xfId="8258" xr:uid="{00000000-0005-0000-0000-0000831F0000}"/>
    <cellStyle name="계산 2 2 3 16 5" xfId="8259" xr:uid="{00000000-0005-0000-0000-0000841F0000}"/>
    <cellStyle name="계산 2 2 3 17" xfId="8260" xr:uid="{00000000-0005-0000-0000-0000851F0000}"/>
    <cellStyle name="계산 2 2 3 17 2" xfId="8261" xr:uid="{00000000-0005-0000-0000-0000861F0000}"/>
    <cellStyle name="계산 2 2 3 17 3" xfId="8262" xr:uid="{00000000-0005-0000-0000-0000871F0000}"/>
    <cellStyle name="계산 2 2 3 17 4" xfId="8263" xr:uid="{00000000-0005-0000-0000-0000881F0000}"/>
    <cellStyle name="계산 2 2 3 17 5" xfId="8264" xr:uid="{00000000-0005-0000-0000-0000891F0000}"/>
    <cellStyle name="계산 2 2 3 18" xfId="8265" xr:uid="{00000000-0005-0000-0000-00008A1F0000}"/>
    <cellStyle name="계산 2 2 3 18 2" xfId="8266" xr:uid="{00000000-0005-0000-0000-00008B1F0000}"/>
    <cellStyle name="계산 2 2 3 18 3" xfId="8267" xr:uid="{00000000-0005-0000-0000-00008C1F0000}"/>
    <cellStyle name="계산 2 2 3 18 4" xfId="8268" xr:uid="{00000000-0005-0000-0000-00008D1F0000}"/>
    <cellStyle name="계산 2 2 3 18 5" xfId="8269" xr:uid="{00000000-0005-0000-0000-00008E1F0000}"/>
    <cellStyle name="계산 2 2 3 19" xfId="8270" xr:uid="{00000000-0005-0000-0000-00008F1F0000}"/>
    <cellStyle name="계산 2 2 3 19 2" xfId="8271" xr:uid="{00000000-0005-0000-0000-0000901F0000}"/>
    <cellStyle name="계산 2 2 3 19 3" xfId="8272" xr:uid="{00000000-0005-0000-0000-0000911F0000}"/>
    <cellStyle name="계산 2 2 3 19 4" xfId="8273" xr:uid="{00000000-0005-0000-0000-0000921F0000}"/>
    <cellStyle name="계산 2 2 3 19 5" xfId="8274" xr:uid="{00000000-0005-0000-0000-0000931F0000}"/>
    <cellStyle name="계산 2 2 3 2" xfId="8275" xr:uid="{00000000-0005-0000-0000-0000941F0000}"/>
    <cellStyle name="계산 2 2 3 2 10" xfId="8276" xr:uid="{00000000-0005-0000-0000-0000951F0000}"/>
    <cellStyle name="계산 2 2 3 2 10 2" xfId="8277" xr:uid="{00000000-0005-0000-0000-0000961F0000}"/>
    <cellStyle name="계산 2 2 3 2 10 3" xfId="8278" xr:uid="{00000000-0005-0000-0000-0000971F0000}"/>
    <cellStyle name="계산 2 2 3 2 10 4" xfId="8279" xr:uid="{00000000-0005-0000-0000-0000981F0000}"/>
    <cellStyle name="계산 2 2 3 2 10 5" xfId="8280" xr:uid="{00000000-0005-0000-0000-0000991F0000}"/>
    <cellStyle name="계산 2 2 3 2 11" xfId="8281" xr:uid="{00000000-0005-0000-0000-00009A1F0000}"/>
    <cellStyle name="계산 2 2 3 2 11 2" xfId="8282" xr:uid="{00000000-0005-0000-0000-00009B1F0000}"/>
    <cellStyle name="계산 2 2 3 2 11 3" xfId="8283" xr:uid="{00000000-0005-0000-0000-00009C1F0000}"/>
    <cellStyle name="계산 2 2 3 2 11 4" xfId="8284" xr:uid="{00000000-0005-0000-0000-00009D1F0000}"/>
    <cellStyle name="계산 2 2 3 2 11 5" xfId="8285" xr:uid="{00000000-0005-0000-0000-00009E1F0000}"/>
    <cellStyle name="계산 2 2 3 2 12" xfId="8286" xr:uid="{00000000-0005-0000-0000-00009F1F0000}"/>
    <cellStyle name="계산 2 2 3 2 12 2" xfId="8287" xr:uid="{00000000-0005-0000-0000-0000A01F0000}"/>
    <cellStyle name="계산 2 2 3 2 12 3" xfId="8288" xr:uid="{00000000-0005-0000-0000-0000A11F0000}"/>
    <cellStyle name="계산 2 2 3 2 12 4" xfId="8289" xr:uid="{00000000-0005-0000-0000-0000A21F0000}"/>
    <cellStyle name="계산 2 2 3 2 12 5" xfId="8290" xr:uid="{00000000-0005-0000-0000-0000A31F0000}"/>
    <cellStyle name="계산 2 2 3 2 13" xfId="8291" xr:uid="{00000000-0005-0000-0000-0000A41F0000}"/>
    <cellStyle name="계산 2 2 3 2 13 2" xfId="8292" xr:uid="{00000000-0005-0000-0000-0000A51F0000}"/>
    <cellStyle name="계산 2 2 3 2 13 3" xfId="8293" xr:uid="{00000000-0005-0000-0000-0000A61F0000}"/>
    <cellStyle name="계산 2 2 3 2 13 4" xfId="8294" xr:uid="{00000000-0005-0000-0000-0000A71F0000}"/>
    <cellStyle name="계산 2 2 3 2 13 5" xfId="8295" xr:uid="{00000000-0005-0000-0000-0000A81F0000}"/>
    <cellStyle name="계산 2 2 3 2 14" xfId="8296" xr:uid="{00000000-0005-0000-0000-0000A91F0000}"/>
    <cellStyle name="계산 2 2 3 2 14 2" xfId="8297" xr:uid="{00000000-0005-0000-0000-0000AA1F0000}"/>
    <cellStyle name="계산 2 2 3 2 14 3" xfId="8298" xr:uid="{00000000-0005-0000-0000-0000AB1F0000}"/>
    <cellStyle name="계산 2 2 3 2 14 4" xfId="8299" xr:uid="{00000000-0005-0000-0000-0000AC1F0000}"/>
    <cellStyle name="계산 2 2 3 2 14 5" xfId="8300" xr:uid="{00000000-0005-0000-0000-0000AD1F0000}"/>
    <cellStyle name="계산 2 2 3 2 15" xfId="8301" xr:uid="{00000000-0005-0000-0000-0000AE1F0000}"/>
    <cellStyle name="계산 2 2 3 2 15 2" xfId="8302" xr:uid="{00000000-0005-0000-0000-0000AF1F0000}"/>
    <cellStyle name="계산 2 2 3 2 15 3" xfId="8303" xr:uid="{00000000-0005-0000-0000-0000B01F0000}"/>
    <cellStyle name="계산 2 2 3 2 15 4" xfId="8304" xr:uid="{00000000-0005-0000-0000-0000B11F0000}"/>
    <cellStyle name="계산 2 2 3 2 15 5" xfId="8305" xr:uid="{00000000-0005-0000-0000-0000B21F0000}"/>
    <cellStyle name="계산 2 2 3 2 16" xfId="8306" xr:uid="{00000000-0005-0000-0000-0000B31F0000}"/>
    <cellStyle name="계산 2 2 3 2 16 2" xfId="8307" xr:uid="{00000000-0005-0000-0000-0000B41F0000}"/>
    <cellStyle name="계산 2 2 3 2 16 3" xfId="8308" xr:uid="{00000000-0005-0000-0000-0000B51F0000}"/>
    <cellStyle name="계산 2 2 3 2 16 4" xfId="8309" xr:uid="{00000000-0005-0000-0000-0000B61F0000}"/>
    <cellStyle name="계산 2 2 3 2 16 5" xfId="8310" xr:uid="{00000000-0005-0000-0000-0000B71F0000}"/>
    <cellStyle name="계산 2 2 3 2 17" xfId="8311" xr:uid="{00000000-0005-0000-0000-0000B81F0000}"/>
    <cellStyle name="계산 2 2 3 2 17 2" xfId="8312" xr:uid="{00000000-0005-0000-0000-0000B91F0000}"/>
    <cellStyle name="계산 2 2 3 2 17 3" xfId="8313" xr:uid="{00000000-0005-0000-0000-0000BA1F0000}"/>
    <cellStyle name="계산 2 2 3 2 17 4" xfId="8314" xr:uid="{00000000-0005-0000-0000-0000BB1F0000}"/>
    <cellStyle name="계산 2 2 3 2 17 5" xfId="8315" xr:uid="{00000000-0005-0000-0000-0000BC1F0000}"/>
    <cellStyle name="계산 2 2 3 2 18" xfId="8316" xr:uid="{00000000-0005-0000-0000-0000BD1F0000}"/>
    <cellStyle name="계산 2 2 3 2 18 2" xfId="8317" xr:uid="{00000000-0005-0000-0000-0000BE1F0000}"/>
    <cellStyle name="계산 2 2 3 2 18 3" xfId="8318" xr:uid="{00000000-0005-0000-0000-0000BF1F0000}"/>
    <cellStyle name="계산 2 2 3 2 18 4" xfId="8319" xr:uid="{00000000-0005-0000-0000-0000C01F0000}"/>
    <cellStyle name="계산 2 2 3 2 18 5" xfId="8320" xr:uid="{00000000-0005-0000-0000-0000C11F0000}"/>
    <cellStyle name="계산 2 2 3 2 19" xfId="8321" xr:uid="{00000000-0005-0000-0000-0000C21F0000}"/>
    <cellStyle name="계산 2 2 3 2 2" xfId="8322" xr:uid="{00000000-0005-0000-0000-0000C31F0000}"/>
    <cellStyle name="계산 2 2 3 2 2 2" xfId="8323" xr:uid="{00000000-0005-0000-0000-0000C41F0000}"/>
    <cellStyle name="계산 2 2 3 2 2 3" xfId="8324" xr:uid="{00000000-0005-0000-0000-0000C51F0000}"/>
    <cellStyle name="계산 2 2 3 2 2 4" xfId="8325" xr:uid="{00000000-0005-0000-0000-0000C61F0000}"/>
    <cellStyle name="계산 2 2 3 2 2 5" xfId="8326" xr:uid="{00000000-0005-0000-0000-0000C71F0000}"/>
    <cellStyle name="계산 2 2 3 2 20" xfId="8327" xr:uid="{00000000-0005-0000-0000-0000C81F0000}"/>
    <cellStyle name="계산 2 2 3 2 21" xfId="8328" xr:uid="{00000000-0005-0000-0000-0000C91F0000}"/>
    <cellStyle name="계산 2 2 3 2 22" xfId="8329" xr:uid="{00000000-0005-0000-0000-0000CA1F0000}"/>
    <cellStyle name="계산 2 2 3 2 3" xfId="8330" xr:uid="{00000000-0005-0000-0000-0000CB1F0000}"/>
    <cellStyle name="계산 2 2 3 2 3 2" xfId="8331" xr:uid="{00000000-0005-0000-0000-0000CC1F0000}"/>
    <cellStyle name="계산 2 2 3 2 3 3" xfId="8332" xr:uid="{00000000-0005-0000-0000-0000CD1F0000}"/>
    <cellStyle name="계산 2 2 3 2 3 4" xfId="8333" xr:uid="{00000000-0005-0000-0000-0000CE1F0000}"/>
    <cellStyle name="계산 2 2 3 2 3 5" xfId="8334" xr:uid="{00000000-0005-0000-0000-0000CF1F0000}"/>
    <cellStyle name="계산 2 2 3 2 4" xfId="8335" xr:uid="{00000000-0005-0000-0000-0000D01F0000}"/>
    <cellStyle name="계산 2 2 3 2 4 2" xfId="8336" xr:uid="{00000000-0005-0000-0000-0000D11F0000}"/>
    <cellStyle name="계산 2 2 3 2 4 3" xfId="8337" xr:uid="{00000000-0005-0000-0000-0000D21F0000}"/>
    <cellStyle name="계산 2 2 3 2 4 4" xfId="8338" xr:uid="{00000000-0005-0000-0000-0000D31F0000}"/>
    <cellStyle name="계산 2 2 3 2 4 5" xfId="8339" xr:uid="{00000000-0005-0000-0000-0000D41F0000}"/>
    <cellStyle name="계산 2 2 3 2 5" xfId="8340" xr:uid="{00000000-0005-0000-0000-0000D51F0000}"/>
    <cellStyle name="계산 2 2 3 2 5 2" xfId="8341" xr:uid="{00000000-0005-0000-0000-0000D61F0000}"/>
    <cellStyle name="계산 2 2 3 2 5 3" xfId="8342" xr:uid="{00000000-0005-0000-0000-0000D71F0000}"/>
    <cellStyle name="계산 2 2 3 2 5 4" xfId="8343" xr:uid="{00000000-0005-0000-0000-0000D81F0000}"/>
    <cellStyle name="계산 2 2 3 2 5 5" xfId="8344" xr:uid="{00000000-0005-0000-0000-0000D91F0000}"/>
    <cellStyle name="계산 2 2 3 2 6" xfId="8345" xr:uid="{00000000-0005-0000-0000-0000DA1F0000}"/>
    <cellStyle name="계산 2 2 3 2 6 2" xfId="8346" xr:uid="{00000000-0005-0000-0000-0000DB1F0000}"/>
    <cellStyle name="계산 2 2 3 2 6 3" xfId="8347" xr:uid="{00000000-0005-0000-0000-0000DC1F0000}"/>
    <cellStyle name="계산 2 2 3 2 6 4" xfId="8348" xr:uid="{00000000-0005-0000-0000-0000DD1F0000}"/>
    <cellStyle name="계산 2 2 3 2 6 5" xfId="8349" xr:uid="{00000000-0005-0000-0000-0000DE1F0000}"/>
    <cellStyle name="계산 2 2 3 2 7" xfId="8350" xr:uid="{00000000-0005-0000-0000-0000DF1F0000}"/>
    <cellStyle name="계산 2 2 3 2 7 2" xfId="8351" xr:uid="{00000000-0005-0000-0000-0000E01F0000}"/>
    <cellStyle name="계산 2 2 3 2 7 3" xfId="8352" xr:uid="{00000000-0005-0000-0000-0000E11F0000}"/>
    <cellStyle name="계산 2 2 3 2 7 4" xfId="8353" xr:uid="{00000000-0005-0000-0000-0000E21F0000}"/>
    <cellStyle name="계산 2 2 3 2 7 5" xfId="8354" xr:uid="{00000000-0005-0000-0000-0000E31F0000}"/>
    <cellStyle name="계산 2 2 3 2 8" xfId="8355" xr:uid="{00000000-0005-0000-0000-0000E41F0000}"/>
    <cellStyle name="계산 2 2 3 2 8 2" xfId="8356" xr:uid="{00000000-0005-0000-0000-0000E51F0000}"/>
    <cellStyle name="계산 2 2 3 2 8 3" xfId="8357" xr:uid="{00000000-0005-0000-0000-0000E61F0000}"/>
    <cellStyle name="계산 2 2 3 2 8 4" xfId="8358" xr:uid="{00000000-0005-0000-0000-0000E71F0000}"/>
    <cellStyle name="계산 2 2 3 2 8 5" xfId="8359" xr:uid="{00000000-0005-0000-0000-0000E81F0000}"/>
    <cellStyle name="계산 2 2 3 2 9" xfId="8360" xr:uid="{00000000-0005-0000-0000-0000E91F0000}"/>
    <cellStyle name="계산 2 2 3 2 9 2" xfId="8361" xr:uid="{00000000-0005-0000-0000-0000EA1F0000}"/>
    <cellStyle name="계산 2 2 3 2 9 3" xfId="8362" xr:uid="{00000000-0005-0000-0000-0000EB1F0000}"/>
    <cellStyle name="계산 2 2 3 2 9 4" xfId="8363" xr:uid="{00000000-0005-0000-0000-0000EC1F0000}"/>
    <cellStyle name="계산 2 2 3 2 9 5" xfId="8364" xr:uid="{00000000-0005-0000-0000-0000ED1F0000}"/>
    <cellStyle name="계산 2 2 3 20" xfId="8365" xr:uid="{00000000-0005-0000-0000-0000EE1F0000}"/>
    <cellStyle name="계산 2 2 3 20 2" xfId="8366" xr:uid="{00000000-0005-0000-0000-0000EF1F0000}"/>
    <cellStyle name="계산 2 2 3 20 3" xfId="8367" xr:uid="{00000000-0005-0000-0000-0000F01F0000}"/>
    <cellStyle name="계산 2 2 3 20 4" xfId="8368" xr:uid="{00000000-0005-0000-0000-0000F11F0000}"/>
    <cellStyle name="계산 2 2 3 20 5" xfId="8369" xr:uid="{00000000-0005-0000-0000-0000F21F0000}"/>
    <cellStyle name="계산 2 2 3 21" xfId="8370" xr:uid="{00000000-0005-0000-0000-0000F31F0000}"/>
    <cellStyle name="계산 2 2 3 21 2" xfId="8371" xr:uid="{00000000-0005-0000-0000-0000F41F0000}"/>
    <cellStyle name="계산 2 2 3 21 3" xfId="8372" xr:uid="{00000000-0005-0000-0000-0000F51F0000}"/>
    <cellStyle name="계산 2 2 3 21 4" xfId="8373" xr:uid="{00000000-0005-0000-0000-0000F61F0000}"/>
    <cellStyle name="계산 2 2 3 21 5" xfId="8374" xr:uid="{00000000-0005-0000-0000-0000F71F0000}"/>
    <cellStyle name="계산 2 2 3 22" xfId="8375" xr:uid="{00000000-0005-0000-0000-0000F81F0000}"/>
    <cellStyle name="계산 2 2 3 22 2" xfId="8376" xr:uid="{00000000-0005-0000-0000-0000F91F0000}"/>
    <cellStyle name="계산 2 2 3 22 3" xfId="8377" xr:uid="{00000000-0005-0000-0000-0000FA1F0000}"/>
    <cellStyle name="계산 2 2 3 22 4" xfId="8378" xr:uid="{00000000-0005-0000-0000-0000FB1F0000}"/>
    <cellStyle name="계산 2 2 3 22 5" xfId="8379" xr:uid="{00000000-0005-0000-0000-0000FC1F0000}"/>
    <cellStyle name="계산 2 2 3 23" xfId="8380" xr:uid="{00000000-0005-0000-0000-0000FD1F0000}"/>
    <cellStyle name="계산 2 2 3 24" xfId="8381" xr:uid="{00000000-0005-0000-0000-0000FE1F0000}"/>
    <cellStyle name="계산 2 2 3 25" xfId="8382" xr:uid="{00000000-0005-0000-0000-0000FF1F0000}"/>
    <cellStyle name="계산 2 2 3 26" xfId="8383" xr:uid="{00000000-0005-0000-0000-000000200000}"/>
    <cellStyle name="계산 2 2 3 3" xfId="8384" xr:uid="{00000000-0005-0000-0000-000001200000}"/>
    <cellStyle name="계산 2 2 3 3 10" xfId="8385" xr:uid="{00000000-0005-0000-0000-000002200000}"/>
    <cellStyle name="계산 2 2 3 3 10 2" xfId="8386" xr:uid="{00000000-0005-0000-0000-000003200000}"/>
    <cellStyle name="계산 2 2 3 3 10 3" xfId="8387" xr:uid="{00000000-0005-0000-0000-000004200000}"/>
    <cellStyle name="계산 2 2 3 3 10 4" xfId="8388" xr:uid="{00000000-0005-0000-0000-000005200000}"/>
    <cellStyle name="계산 2 2 3 3 10 5" xfId="8389" xr:uid="{00000000-0005-0000-0000-000006200000}"/>
    <cellStyle name="계산 2 2 3 3 11" xfId="8390" xr:uid="{00000000-0005-0000-0000-000007200000}"/>
    <cellStyle name="계산 2 2 3 3 11 2" xfId="8391" xr:uid="{00000000-0005-0000-0000-000008200000}"/>
    <cellStyle name="계산 2 2 3 3 11 3" xfId="8392" xr:uid="{00000000-0005-0000-0000-000009200000}"/>
    <cellStyle name="계산 2 2 3 3 11 4" xfId="8393" xr:uid="{00000000-0005-0000-0000-00000A200000}"/>
    <cellStyle name="계산 2 2 3 3 11 5" xfId="8394" xr:uid="{00000000-0005-0000-0000-00000B200000}"/>
    <cellStyle name="계산 2 2 3 3 12" xfId="8395" xr:uid="{00000000-0005-0000-0000-00000C200000}"/>
    <cellStyle name="계산 2 2 3 3 12 2" xfId="8396" xr:uid="{00000000-0005-0000-0000-00000D200000}"/>
    <cellStyle name="계산 2 2 3 3 12 3" xfId="8397" xr:uid="{00000000-0005-0000-0000-00000E200000}"/>
    <cellStyle name="계산 2 2 3 3 12 4" xfId="8398" xr:uid="{00000000-0005-0000-0000-00000F200000}"/>
    <cellStyle name="계산 2 2 3 3 12 5" xfId="8399" xr:uid="{00000000-0005-0000-0000-000010200000}"/>
    <cellStyle name="계산 2 2 3 3 13" xfId="8400" xr:uid="{00000000-0005-0000-0000-000011200000}"/>
    <cellStyle name="계산 2 2 3 3 13 2" xfId="8401" xr:uid="{00000000-0005-0000-0000-000012200000}"/>
    <cellStyle name="계산 2 2 3 3 13 3" xfId="8402" xr:uid="{00000000-0005-0000-0000-000013200000}"/>
    <cellStyle name="계산 2 2 3 3 13 4" xfId="8403" xr:uid="{00000000-0005-0000-0000-000014200000}"/>
    <cellStyle name="계산 2 2 3 3 13 5" xfId="8404" xr:uid="{00000000-0005-0000-0000-000015200000}"/>
    <cellStyle name="계산 2 2 3 3 14" xfId="8405" xr:uid="{00000000-0005-0000-0000-000016200000}"/>
    <cellStyle name="계산 2 2 3 3 14 2" xfId="8406" xr:uid="{00000000-0005-0000-0000-000017200000}"/>
    <cellStyle name="계산 2 2 3 3 14 3" xfId="8407" xr:uid="{00000000-0005-0000-0000-000018200000}"/>
    <cellStyle name="계산 2 2 3 3 14 4" xfId="8408" xr:uid="{00000000-0005-0000-0000-000019200000}"/>
    <cellStyle name="계산 2 2 3 3 14 5" xfId="8409" xr:uid="{00000000-0005-0000-0000-00001A200000}"/>
    <cellStyle name="계산 2 2 3 3 15" xfId="8410" xr:uid="{00000000-0005-0000-0000-00001B200000}"/>
    <cellStyle name="계산 2 2 3 3 15 2" xfId="8411" xr:uid="{00000000-0005-0000-0000-00001C200000}"/>
    <cellStyle name="계산 2 2 3 3 15 3" xfId="8412" xr:uid="{00000000-0005-0000-0000-00001D200000}"/>
    <cellStyle name="계산 2 2 3 3 15 4" xfId="8413" xr:uid="{00000000-0005-0000-0000-00001E200000}"/>
    <cellStyle name="계산 2 2 3 3 15 5" xfId="8414" xr:uid="{00000000-0005-0000-0000-00001F200000}"/>
    <cellStyle name="계산 2 2 3 3 16" xfId="8415" xr:uid="{00000000-0005-0000-0000-000020200000}"/>
    <cellStyle name="계산 2 2 3 3 16 2" xfId="8416" xr:uid="{00000000-0005-0000-0000-000021200000}"/>
    <cellStyle name="계산 2 2 3 3 16 3" xfId="8417" xr:uid="{00000000-0005-0000-0000-000022200000}"/>
    <cellStyle name="계산 2 2 3 3 16 4" xfId="8418" xr:uid="{00000000-0005-0000-0000-000023200000}"/>
    <cellStyle name="계산 2 2 3 3 16 5" xfId="8419" xr:uid="{00000000-0005-0000-0000-000024200000}"/>
    <cellStyle name="계산 2 2 3 3 17" xfId="8420" xr:uid="{00000000-0005-0000-0000-000025200000}"/>
    <cellStyle name="계산 2 2 3 3 17 2" xfId="8421" xr:uid="{00000000-0005-0000-0000-000026200000}"/>
    <cellStyle name="계산 2 2 3 3 17 3" xfId="8422" xr:uid="{00000000-0005-0000-0000-000027200000}"/>
    <cellStyle name="계산 2 2 3 3 17 4" xfId="8423" xr:uid="{00000000-0005-0000-0000-000028200000}"/>
    <cellStyle name="계산 2 2 3 3 17 5" xfId="8424" xr:uid="{00000000-0005-0000-0000-000029200000}"/>
    <cellStyle name="계산 2 2 3 3 18" xfId="8425" xr:uid="{00000000-0005-0000-0000-00002A200000}"/>
    <cellStyle name="계산 2 2 3 3 18 2" xfId="8426" xr:uid="{00000000-0005-0000-0000-00002B200000}"/>
    <cellStyle name="계산 2 2 3 3 18 3" xfId="8427" xr:uid="{00000000-0005-0000-0000-00002C200000}"/>
    <cellStyle name="계산 2 2 3 3 18 4" xfId="8428" xr:uid="{00000000-0005-0000-0000-00002D200000}"/>
    <cellStyle name="계산 2 2 3 3 18 5" xfId="8429" xr:uid="{00000000-0005-0000-0000-00002E200000}"/>
    <cellStyle name="계산 2 2 3 3 19" xfId="8430" xr:uid="{00000000-0005-0000-0000-00002F200000}"/>
    <cellStyle name="계산 2 2 3 3 2" xfId="8431" xr:uid="{00000000-0005-0000-0000-000030200000}"/>
    <cellStyle name="계산 2 2 3 3 2 2" xfId="8432" xr:uid="{00000000-0005-0000-0000-000031200000}"/>
    <cellStyle name="계산 2 2 3 3 2 3" xfId="8433" xr:uid="{00000000-0005-0000-0000-000032200000}"/>
    <cellStyle name="계산 2 2 3 3 2 4" xfId="8434" xr:uid="{00000000-0005-0000-0000-000033200000}"/>
    <cellStyle name="계산 2 2 3 3 2 5" xfId="8435" xr:uid="{00000000-0005-0000-0000-000034200000}"/>
    <cellStyle name="계산 2 2 3 3 20" xfId="8436" xr:uid="{00000000-0005-0000-0000-000035200000}"/>
    <cellStyle name="계산 2 2 3 3 21" xfId="8437" xr:uid="{00000000-0005-0000-0000-000036200000}"/>
    <cellStyle name="계산 2 2 3 3 22" xfId="8438" xr:uid="{00000000-0005-0000-0000-000037200000}"/>
    <cellStyle name="계산 2 2 3 3 3" xfId="8439" xr:uid="{00000000-0005-0000-0000-000038200000}"/>
    <cellStyle name="계산 2 2 3 3 3 2" xfId="8440" xr:uid="{00000000-0005-0000-0000-000039200000}"/>
    <cellStyle name="계산 2 2 3 3 3 3" xfId="8441" xr:uid="{00000000-0005-0000-0000-00003A200000}"/>
    <cellStyle name="계산 2 2 3 3 3 4" xfId="8442" xr:uid="{00000000-0005-0000-0000-00003B200000}"/>
    <cellStyle name="계산 2 2 3 3 3 5" xfId="8443" xr:uid="{00000000-0005-0000-0000-00003C200000}"/>
    <cellStyle name="계산 2 2 3 3 4" xfId="8444" xr:uid="{00000000-0005-0000-0000-00003D200000}"/>
    <cellStyle name="계산 2 2 3 3 4 2" xfId="8445" xr:uid="{00000000-0005-0000-0000-00003E200000}"/>
    <cellStyle name="계산 2 2 3 3 4 3" xfId="8446" xr:uid="{00000000-0005-0000-0000-00003F200000}"/>
    <cellStyle name="계산 2 2 3 3 4 4" xfId="8447" xr:uid="{00000000-0005-0000-0000-000040200000}"/>
    <cellStyle name="계산 2 2 3 3 4 5" xfId="8448" xr:uid="{00000000-0005-0000-0000-000041200000}"/>
    <cellStyle name="계산 2 2 3 3 5" xfId="8449" xr:uid="{00000000-0005-0000-0000-000042200000}"/>
    <cellStyle name="계산 2 2 3 3 5 2" xfId="8450" xr:uid="{00000000-0005-0000-0000-000043200000}"/>
    <cellStyle name="계산 2 2 3 3 5 3" xfId="8451" xr:uid="{00000000-0005-0000-0000-000044200000}"/>
    <cellStyle name="계산 2 2 3 3 5 4" xfId="8452" xr:uid="{00000000-0005-0000-0000-000045200000}"/>
    <cellStyle name="계산 2 2 3 3 5 5" xfId="8453" xr:uid="{00000000-0005-0000-0000-000046200000}"/>
    <cellStyle name="계산 2 2 3 3 6" xfId="8454" xr:uid="{00000000-0005-0000-0000-000047200000}"/>
    <cellStyle name="계산 2 2 3 3 6 2" xfId="8455" xr:uid="{00000000-0005-0000-0000-000048200000}"/>
    <cellStyle name="계산 2 2 3 3 6 3" xfId="8456" xr:uid="{00000000-0005-0000-0000-000049200000}"/>
    <cellStyle name="계산 2 2 3 3 6 4" xfId="8457" xr:uid="{00000000-0005-0000-0000-00004A200000}"/>
    <cellStyle name="계산 2 2 3 3 6 5" xfId="8458" xr:uid="{00000000-0005-0000-0000-00004B200000}"/>
    <cellStyle name="계산 2 2 3 3 7" xfId="8459" xr:uid="{00000000-0005-0000-0000-00004C200000}"/>
    <cellStyle name="계산 2 2 3 3 7 2" xfId="8460" xr:uid="{00000000-0005-0000-0000-00004D200000}"/>
    <cellStyle name="계산 2 2 3 3 7 3" xfId="8461" xr:uid="{00000000-0005-0000-0000-00004E200000}"/>
    <cellStyle name="계산 2 2 3 3 7 4" xfId="8462" xr:uid="{00000000-0005-0000-0000-00004F200000}"/>
    <cellStyle name="계산 2 2 3 3 7 5" xfId="8463" xr:uid="{00000000-0005-0000-0000-000050200000}"/>
    <cellStyle name="계산 2 2 3 3 8" xfId="8464" xr:uid="{00000000-0005-0000-0000-000051200000}"/>
    <cellStyle name="계산 2 2 3 3 8 2" xfId="8465" xr:uid="{00000000-0005-0000-0000-000052200000}"/>
    <cellStyle name="계산 2 2 3 3 8 3" xfId="8466" xr:uid="{00000000-0005-0000-0000-000053200000}"/>
    <cellStyle name="계산 2 2 3 3 8 4" xfId="8467" xr:uid="{00000000-0005-0000-0000-000054200000}"/>
    <cellStyle name="계산 2 2 3 3 8 5" xfId="8468" xr:uid="{00000000-0005-0000-0000-000055200000}"/>
    <cellStyle name="계산 2 2 3 3 9" xfId="8469" xr:uid="{00000000-0005-0000-0000-000056200000}"/>
    <cellStyle name="계산 2 2 3 3 9 2" xfId="8470" xr:uid="{00000000-0005-0000-0000-000057200000}"/>
    <cellStyle name="계산 2 2 3 3 9 3" xfId="8471" xr:uid="{00000000-0005-0000-0000-000058200000}"/>
    <cellStyle name="계산 2 2 3 3 9 4" xfId="8472" xr:uid="{00000000-0005-0000-0000-000059200000}"/>
    <cellStyle name="계산 2 2 3 3 9 5" xfId="8473" xr:uid="{00000000-0005-0000-0000-00005A200000}"/>
    <cellStyle name="계산 2 2 3 4" xfId="8474" xr:uid="{00000000-0005-0000-0000-00005B200000}"/>
    <cellStyle name="계산 2 2 3 4 10" xfId="8475" xr:uid="{00000000-0005-0000-0000-00005C200000}"/>
    <cellStyle name="계산 2 2 3 4 10 2" xfId="8476" xr:uid="{00000000-0005-0000-0000-00005D200000}"/>
    <cellStyle name="계산 2 2 3 4 10 3" xfId="8477" xr:uid="{00000000-0005-0000-0000-00005E200000}"/>
    <cellStyle name="계산 2 2 3 4 10 4" xfId="8478" xr:uid="{00000000-0005-0000-0000-00005F200000}"/>
    <cellStyle name="계산 2 2 3 4 10 5" xfId="8479" xr:uid="{00000000-0005-0000-0000-000060200000}"/>
    <cellStyle name="계산 2 2 3 4 11" xfId="8480" xr:uid="{00000000-0005-0000-0000-000061200000}"/>
    <cellStyle name="계산 2 2 3 4 11 2" xfId="8481" xr:uid="{00000000-0005-0000-0000-000062200000}"/>
    <cellStyle name="계산 2 2 3 4 11 3" xfId="8482" xr:uid="{00000000-0005-0000-0000-000063200000}"/>
    <cellStyle name="계산 2 2 3 4 11 4" xfId="8483" xr:uid="{00000000-0005-0000-0000-000064200000}"/>
    <cellStyle name="계산 2 2 3 4 11 5" xfId="8484" xr:uid="{00000000-0005-0000-0000-000065200000}"/>
    <cellStyle name="계산 2 2 3 4 12" xfId="8485" xr:uid="{00000000-0005-0000-0000-000066200000}"/>
    <cellStyle name="계산 2 2 3 4 12 2" xfId="8486" xr:uid="{00000000-0005-0000-0000-000067200000}"/>
    <cellStyle name="계산 2 2 3 4 12 3" xfId="8487" xr:uid="{00000000-0005-0000-0000-000068200000}"/>
    <cellStyle name="계산 2 2 3 4 12 4" xfId="8488" xr:uid="{00000000-0005-0000-0000-000069200000}"/>
    <cellStyle name="계산 2 2 3 4 12 5" xfId="8489" xr:uid="{00000000-0005-0000-0000-00006A200000}"/>
    <cellStyle name="계산 2 2 3 4 13" xfId="8490" xr:uid="{00000000-0005-0000-0000-00006B200000}"/>
    <cellStyle name="계산 2 2 3 4 13 2" xfId="8491" xr:uid="{00000000-0005-0000-0000-00006C200000}"/>
    <cellStyle name="계산 2 2 3 4 13 3" xfId="8492" xr:uid="{00000000-0005-0000-0000-00006D200000}"/>
    <cellStyle name="계산 2 2 3 4 13 4" xfId="8493" xr:uid="{00000000-0005-0000-0000-00006E200000}"/>
    <cellStyle name="계산 2 2 3 4 13 5" xfId="8494" xr:uid="{00000000-0005-0000-0000-00006F200000}"/>
    <cellStyle name="계산 2 2 3 4 14" xfId="8495" xr:uid="{00000000-0005-0000-0000-000070200000}"/>
    <cellStyle name="계산 2 2 3 4 14 2" xfId="8496" xr:uid="{00000000-0005-0000-0000-000071200000}"/>
    <cellStyle name="계산 2 2 3 4 14 3" xfId="8497" xr:uid="{00000000-0005-0000-0000-000072200000}"/>
    <cellStyle name="계산 2 2 3 4 14 4" xfId="8498" xr:uid="{00000000-0005-0000-0000-000073200000}"/>
    <cellStyle name="계산 2 2 3 4 14 5" xfId="8499" xr:uid="{00000000-0005-0000-0000-000074200000}"/>
    <cellStyle name="계산 2 2 3 4 15" xfId="8500" xr:uid="{00000000-0005-0000-0000-000075200000}"/>
    <cellStyle name="계산 2 2 3 4 15 2" xfId="8501" xr:uid="{00000000-0005-0000-0000-000076200000}"/>
    <cellStyle name="계산 2 2 3 4 15 3" xfId="8502" xr:uid="{00000000-0005-0000-0000-000077200000}"/>
    <cellStyle name="계산 2 2 3 4 15 4" xfId="8503" xr:uid="{00000000-0005-0000-0000-000078200000}"/>
    <cellStyle name="계산 2 2 3 4 15 5" xfId="8504" xr:uid="{00000000-0005-0000-0000-000079200000}"/>
    <cellStyle name="계산 2 2 3 4 16" xfId="8505" xr:uid="{00000000-0005-0000-0000-00007A200000}"/>
    <cellStyle name="계산 2 2 3 4 16 2" xfId="8506" xr:uid="{00000000-0005-0000-0000-00007B200000}"/>
    <cellStyle name="계산 2 2 3 4 16 3" xfId="8507" xr:uid="{00000000-0005-0000-0000-00007C200000}"/>
    <cellStyle name="계산 2 2 3 4 16 4" xfId="8508" xr:uid="{00000000-0005-0000-0000-00007D200000}"/>
    <cellStyle name="계산 2 2 3 4 16 5" xfId="8509" xr:uid="{00000000-0005-0000-0000-00007E200000}"/>
    <cellStyle name="계산 2 2 3 4 17" xfId="8510" xr:uid="{00000000-0005-0000-0000-00007F200000}"/>
    <cellStyle name="계산 2 2 3 4 17 2" xfId="8511" xr:uid="{00000000-0005-0000-0000-000080200000}"/>
    <cellStyle name="계산 2 2 3 4 17 3" xfId="8512" xr:uid="{00000000-0005-0000-0000-000081200000}"/>
    <cellStyle name="계산 2 2 3 4 17 4" xfId="8513" xr:uid="{00000000-0005-0000-0000-000082200000}"/>
    <cellStyle name="계산 2 2 3 4 17 5" xfId="8514" xr:uid="{00000000-0005-0000-0000-000083200000}"/>
    <cellStyle name="계산 2 2 3 4 18" xfId="8515" xr:uid="{00000000-0005-0000-0000-000084200000}"/>
    <cellStyle name="계산 2 2 3 4 18 2" xfId="8516" xr:uid="{00000000-0005-0000-0000-000085200000}"/>
    <cellStyle name="계산 2 2 3 4 18 3" xfId="8517" xr:uid="{00000000-0005-0000-0000-000086200000}"/>
    <cellStyle name="계산 2 2 3 4 18 4" xfId="8518" xr:uid="{00000000-0005-0000-0000-000087200000}"/>
    <cellStyle name="계산 2 2 3 4 18 5" xfId="8519" xr:uid="{00000000-0005-0000-0000-000088200000}"/>
    <cellStyle name="계산 2 2 3 4 19" xfId="8520" xr:uid="{00000000-0005-0000-0000-000089200000}"/>
    <cellStyle name="계산 2 2 3 4 2" xfId="8521" xr:uid="{00000000-0005-0000-0000-00008A200000}"/>
    <cellStyle name="계산 2 2 3 4 2 2" xfId="8522" xr:uid="{00000000-0005-0000-0000-00008B200000}"/>
    <cellStyle name="계산 2 2 3 4 2 3" xfId="8523" xr:uid="{00000000-0005-0000-0000-00008C200000}"/>
    <cellStyle name="계산 2 2 3 4 2 4" xfId="8524" xr:uid="{00000000-0005-0000-0000-00008D200000}"/>
    <cellStyle name="계산 2 2 3 4 2 5" xfId="8525" xr:uid="{00000000-0005-0000-0000-00008E200000}"/>
    <cellStyle name="계산 2 2 3 4 20" xfId="8526" xr:uid="{00000000-0005-0000-0000-00008F200000}"/>
    <cellStyle name="계산 2 2 3 4 21" xfId="8527" xr:uid="{00000000-0005-0000-0000-000090200000}"/>
    <cellStyle name="계산 2 2 3 4 22" xfId="8528" xr:uid="{00000000-0005-0000-0000-000091200000}"/>
    <cellStyle name="계산 2 2 3 4 3" xfId="8529" xr:uid="{00000000-0005-0000-0000-000092200000}"/>
    <cellStyle name="계산 2 2 3 4 3 2" xfId="8530" xr:uid="{00000000-0005-0000-0000-000093200000}"/>
    <cellStyle name="계산 2 2 3 4 3 3" xfId="8531" xr:uid="{00000000-0005-0000-0000-000094200000}"/>
    <cellStyle name="계산 2 2 3 4 3 4" xfId="8532" xr:uid="{00000000-0005-0000-0000-000095200000}"/>
    <cellStyle name="계산 2 2 3 4 3 5" xfId="8533" xr:uid="{00000000-0005-0000-0000-000096200000}"/>
    <cellStyle name="계산 2 2 3 4 4" xfId="8534" xr:uid="{00000000-0005-0000-0000-000097200000}"/>
    <cellStyle name="계산 2 2 3 4 4 2" xfId="8535" xr:uid="{00000000-0005-0000-0000-000098200000}"/>
    <cellStyle name="계산 2 2 3 4 4 3" xfId="8536" xr:uid="{00000000-0005-0000-0000-000099200000}"/>
    <cellStyle name="계산 2 2 3 4 4 4" xfId="8537" xr:uid="{00000000-0005-0000-0000-00009A200000}"/>
    <cellStyle name="계산 2 2 3 4 4 5" xfId="8538" xr:uid="{00000000-0005-0000-0000-00009B200000}"/>
    <cellStyle name="계산 2 2 3 4 5" xfId="8539" xr:uid="{00000000-0005-0000-0000-00009C200000}"/>
    <cellStyle name="계산 2 2 3 4 5 2" xfId="8540" xr:uid="{00000000-0005-0000-0000-00009D200000}"/>
    <cellStyle name="계산 2 2 3 4 5 3" xfId="8541" xr:uid="{00000000-0005-0000-0000-00009E200000}"/>
    <cellStyle name="계산 2 2 3 4 5 4" xfId="8542" xr:uid="{00000000-0005-0000-0000-00009F200000}"/>
    <cellStyle name="계산 2 2 3 4 5 5" xfId="8543" xr:uid="{00000000-0005-0000-0000-0000A0200000}"/>
    <cellStyle name="계산 2 2 3 4 6" xfId="8544" xr:uid="{00000000-0005-0000-0000-0000A1200000}"/>
    <cellStyle name="계산 2 2 3 4 6 2" xfId="8545" xr:uid="{00000000-0005-0000-0000-0000A2200000}"/>
    <cellStyle name="계산 2 2 3 4 6 3" xfId="8546" xr:uid="{00000000-0005-0000-0000-0000A3200000}"/>
    <cellStyle name="계산 2 2 3 4 6 4" xfId="8547" xr:uid="{00000000-0005-0000-0000-0000A4200000}"/>
    <cellStyle name="계산 2 2 3 4 6 5" xfId="8548" xr:uid="{00000000-0005-0000-0000-0000A5200000}"/>
    <cellStyle name="계산 2 2 3 4 7" xfId="8549" xr:uid="{00000000-0005-0000-0000-0000A6200000}"/>
    <cellStyle name="계산 2 2 3 4 7 2" xfId="8550" xr:uid="{00000000-0005-0000-0000-0000A7200000}"/>
    <cellStyle name="계산 2 2 3 4 7 3" xfId="8551" xr:uid="{00000000-0005-0000-0000-0000A8200000}"/>
    <cellStyle name="계산 2 2 3 4 7 4" xfId="8552" xr:uid="{00000000-0005-0000-0000-0000A9200000}"/>
    <cellStyle name="계산 2 2 3 4 7 5" xfId="8553" xr:uid="{00000000-0005-0000-0000-0000AA200000}"/>
    <cellStyle name="계산 2 2 3 4 8" xfId="8554" xr:uid="{00000000-0005-0000-0000-0000AB200000}"/>
    <cellStyle name="계산 2 2 3 4 8 2" xfId="8555" xr:uid="{00000000-0005-0000-0000-0000AC200000}"/>
    <cellStyle name="계산 2 2 3 4 8 3" xfId="8556" xr:uid="{00000000-0005-0000-0000-0000AD200000}"/>
    <cellStyle name="계산 2 2 3 4 8 4" xfId="8557" xr:uid="{00000000-0005-0000-0000-0000AE200000}"/>
    <cellStyle name="계산 2 2 3 4 8 5" xfId="8558" xr:uid="{00000000-0005-0000-0000-0000AF200000}"/>
    <cellStyle name="계산 2 2 3 4 9" xfId="8559" xr:uid="{00000000-0005-0000-0000-0000B0200000}"/>
    <cellStyle name="계산 2 2 3 4 9 2" xfId="8560" xr:uid="{00000000-0005-0000-0000-0000B1200000}"/>
    <cellStyle name="계산 2 2 3 4 9 3" xfId="8561" xr:uid="{00000000-0005-0000-0000-0000B2200000}"/>
    <cellStyle name="계산 2 2 3 4 9 4" xfId="8562" xr:uid="{00000000-0005-0000-0000-0000B3200000}"/>
    <cellStyle name="계산 2 2 3 4 9 5" xfId="8563" xr:uid="{00000000-0005-0000-0000-0000B4200000}"/>
    <cellStyle name="계산 2 2 3 5" xfId="8564" xr:uid="{00000000-0005-0000-0000-0000B5200000}"/>
    <cellStyle name="계산 2 2 3 5 10" xfId="8565" xr:uid="{00000000-0005-0000-0000-0000B6200000}"/>
    <cellStyle name="계산 2 2 3 5 10 2" xfId="8566" xr:uid="{00000000-0005-0000-0000-0000B7200000}"/>
    <cellStyle name="계산 2 2 3 5 10 3" xfId="8567" xr:uid="{00000000-0005-0000-0000-0000B8200000}"/>
    <cellStyle name="계산 2 2 3 5 10 4" xfId="8568" xr:uid="{00000000-0005-0000-0000-0000B9200000}"/>
    <cellStyle name="계산 2 2 3 5 10 5" xfId="8569" xr:uid="{00000000-0005-0000-0000-0000BA200000}"/>
    <cellStyle name="계산 2 2 3 5 11" xfId="8570" xr:uid="{00000000-0005-0000-0000-0000BB200000}"/>
    <cellStyle name="계산 2 2 3 5 11 2" xfId="8571" xr:uid="{00000000-0005-0000-0000-0000BC200000}"/>
    <cellStyle name="계산 2 2 3 5 11 3" xfId="8572" xr:uid="{00000000-0005-0000-0000-0000BD200000}"/>
    <cellStyle name="계산 2 2 3 5 11 4" xfId="8573" xr:uid="{00000000-0005-0000-0000-0000BE200000}"/>
    <cellStyle name="계산 2 2 3 5 11 5" xfId="8574" xr:uid="{00000000-0005-0000-0000-0000BF200000}"/>
    <cellStyle name="계산 2 2 3 5 12" xfId="8575" xr:uid="{00000000-0005-0000-0000-0000C0200000}"/>
    <cellStyle name="계산 2 2 3 5 12 2" xfId="8576" xr:uid="{00000000-0005-0000-0000-0000C1200000}"/>
    <cellStyle name="계산 2 2 3 5 12 3" xfId="8577" xr:uid="{00000000-0005-0000-0000-0000C2200000}"/>
    <cellStyle name="계산 2 2 3 5 12 4" xfId="8578" xr:uid="{00000000-0005-0000-0000-0000C3200000}"/>
    <cellStyle name="계산 2 2 3 5 12 5" xfId="8579" xr:uid="{00000000-0005-0000-0000-0000C4200000}"/>
    <cellStyle name="계산 2 2 3 5 13" xfId="8580" xr:uid="{00000000-0005-0000-0000-0000C5200000}"/>
    <cellStyle name="계산 2 2 3 5 13 2" xfId="8581" xr:uid="{00000000-0005-0000-0000-0000C6200000}"/>
    <cellStyle name="계산 2 2 3 5 13 3" xfId="8582" xr:uid="{00000000-0005-0000-0000-0000C7200000}"/>
    <cellStyle name="계산 2 2 3 5 13 4" xfId="8583" xr:uid="{00000000-0005-0000-0000-0000C8200000}"/>
    <cellStyle name="계산 2 2 3 5 13 5" xfId="8584" xr:uid="{00000000-0005-0000-0000-0000C9200000}"/>
    <cellStyle name="계산 2 2 3 5 14" xfId="8585" xr:uid="{00000000-0005-0000-0000-0000CA200000}"/>
    <cellStyle name="계산 2 2 3 5 14 2" xfId="8586" xr:uid="{00000000-0005-0000-0000-0000CB200000}"/>
    <cellStyle name="계산 2 2 3 5 14 3" xfId="8587" xr:uid="{00000000-0005-0000-0000-0000CC200000}"/>
    <cellStyle name="계산 2 2 3 5 14 4" xfId="8588" xr:uid="{00000000-0005-0000-0000-0000CD200000}"/>
    <cellStyle name="계산 2 2 3 5 14 5" xfId="8589" xr:uid="{00000000-0005-0000-0000-0000CE200000}"/>
    <cellStyle name="계산 2 2 3 5 15" xfId="8590" xr:uid="{00000000-0005-0000-0000-0000CF200000}"/>
    <cellStyle name="계산 2 2 3 5 15 2" xfId="8591" xr:uid="{00000000-0005-0000-0000-0000D0200000}"/>
    <cellStyle name="계산 2 2 3 5 15 3" xfId="8592" xr:uid="{00000000-0005-0000-0000-0000D1200000}"/>
    <cellStyle name="계산 2 2 3 5 15 4" xfId="8593" xr:uid="{00000000-0005-0000-0000-0000D2200000}"/>
    <cellStyle name="계산 2 2 3 5 15 5" xfId="8594" xr:uid="{00000000-0005-0000-0000-0000D3200000}"/>
    <cellStyle name="계산 2 2 3 5 16" xfId="8595" xr:uid="{00000000-0005-0000-0000-0000D4200000}"/>
    <cellStyle name="계산 2 2 3 5 16 2" xfId="8596" xr:uid="{00000000-0005-0000-0000-0000D5200000}"/>
    <cellStyle name="계산 2 2 3 5 16 3" xfId="8597" xr:uid="{00000000-0005-0000-0000-0000D6200000}"/>
    <cellStyle name="계산 2 2 3 5 16 4" xfId="8598" xr:uid="{00000000-0005-0000-0000-0000D7200000}"/>
    <cellStyle name="계산 2 2 3 5 16 5" xfId="8599" xr:uid="{00000000-0005-0000-0000-0000D8200000}"/>
    <cellStyle name="계산 2 2 3 5 17" xfId="8600" xr:uid="{00000000-0005-0000-0000-0000D9200000}"/>
    <cellStyle name="계산 2 2 3 5 17 2" xfId="8601" xr:uid="{00000000-0005-0000-0000-0000DA200000}"/>
    <cellStyle name="계산 2 2 3 5 17 3" xfId="8602" xr:uid="{00000000-0005-0000-0000-0000DB200000}"/>
    <cellStyle name="계산 2 2 3 5 17 4" xfId="8603" xr:uid="{00000000-0005-0000-0000-0000DC200000}"/>
    <cellStyle name="계산 2 2 3 5 17 5" xfId="8604" xr:uid="{00000000-0005-0000-0000-0000DD200000}"/>
    <cellStyle name="계산 2 2 3 5 18" xfId="8605" xr:uid="{00000000-0005-0000-0000-0000DE200000}"/>
    <cellStyle name="계산 2 2 3 5 18 2" xfId="8606" xr:uid="{00000000-0005-0000-0000-0000DF200000}"/>
    <cellStyle name="계산 2 2 3 5 18 3" xfId="8607" xr:uid="{00000000-0005-0000-0000-0000E0200000}"/>
    <cellStyle name="계산 2 2 3 5 18 4" xfId="8608" xr:uid="{00000000-0005-0000-0000-0000E1200000}"/>
    <cellStyle name="계산 2 2 3 5 18 5" xfId="8609" xr:uid="{00000000-0005-0000-0000-0000E2200000}"/>
    <cellStyle name="계산 2 2 3 5 19" xfId="8610" xr:uid="{00000000-0005-0000-0000-0000E3200000}"/>
    <cellStyle name="계산 2 2 3 5 2" xfId="8611" xr:uid="{00000000-0005-0000-0000-0000E4200000}"/>
    <cellStyle name="계산 2 2 3 5 2 2" xfId="8612" xr:uid="{00000000-0005-0000-0000-0000E5200000}"/>
    <cellStyle name="계산 2 2 3 5 2 3" xfId="8613" xr:uid="{00000000-0005-0000-0000-0000E6200000}"/>
    <cellStyle name="계산 2 2 3 5 2 4" xfId="8614" xr:uid="{00000000-0005-0000-0000-0000E7200000}"/>
    <cellStyle name="계산 2 2 3 5 2 5" xfId="8615" xr:uid="{00000000-0005-0000-0000-0000E8200000}"/>
    <cellStyle name="계산 2 2 3 5 20" xfId="8616" xr:uid="{00000000-0005-0000-0000-0000E9200000}"/>
    <cellStyle name="계산 2 2 3 5 21" xfId="8617" xr:uid="{00000000-0005-0000-0000-0000EA200000}"/>
    <cellStyle name="계산 2 2 3 5 22" xfId="8618" xr:uid="{00000000-0005-0000-0000-0000EB200000}"/>
    <cellStyle name="계산 2 2 3 5 3" xfId="8619" xr:uid="{00000000-0005-0000-0000-0000EC200000}"/>
    <cellStyle name="계산 2 2 3 5 3 2" xfId="8620" xr:uid="{00000000-0005-0000-0000-0000ED200000}"/>
    <cellStyle name="계산 2 2 3 5 3 3" xfId="8621" xr:uid="{00000000-0005-0000-0000-0000EE200000}"/>
    <cellStyle name="계산 2 2 3 5 3 4" xfId="8622" xr:uid="{00000000-0005-0000-0000-0000EF200000}"/>
    <cellStyle name="계산 2 2 3 5 3 5" xfId="8623" xr:uid="{00000000-0005-0000-0000-0000F0200000}"/>
    <cellStyle name="계산 2 2 3 5 4" xfId="8624" xr:uid="{00000000-0005-0000-0000-0000F1200000}"/>
    <cellStyle name="계산 2 2 3 5 4 2" xfId="8625" xr:uid="{00000000-0005-0000-0000-0000F2200000}"/>
    <cellStyle name="계산 2 2 3 5 4 3" xfId="8626" xr:uid="{00000000-0005-0000-0000-0000F3200000}"/>
    <cellStyle name="계산 2 2 3 5 4 4" xfId="8627" xr:uid="{00000000-0005-0000-0000-0000F4200000}"/>
    <cellStyle name="계산 2 2 3 5 4 5" xfId="8628" xr:uid="{00000000-0005-0000-0000-0000F5200000}"/>
    <cellStyle name="계산 2 2 3 5 5" xfId="8629" xr:uid="{00000000-0005-0000-0000-0000F6200000}"/>
    <cellStyle name="계산 2 2 3 5 5 2" xfId="8630" xr:uid="{00000000-0005-0000-0000-0000F7200000}"/>
    <cellStyle name="계산 2 2 3 5 5 3" xfId="8631" xr:uid="{00000000-0005-0000-0000-0000F8200000}"/>
    <cellStyle name="계산 2 2 3 5 5 4" xfId="8632" xr:uid="{00000000-0005-0000-0000-0000F9200000}"/>
    <cellStyle name="계산 2 2 3 5 5 5" xfId="8633" xr:uid="{00000000-0005-0000-0000-0000FA200000}"/>
    <cellStyle name="계산 2 2 3 5 6" xfId="8634" xr:uid="{00000000-0005-0000-0000-0000FB200000}"/>
    <cellStyle name="계산 2 2 3 5 6 2" xfId="8635" xr:uid="{00000000-0005-0000-0000-0000FC200000}"/>
    <cellStyle name="계산 2 2 3 5 6 3" xfId="8636" xr:uid="{00000000-0005-0000-0000-0000FD200000}"/>
    <cellStyle name="계산 2 2 3 5 6 4" xfId="8637" xr:uid="{00000000-0005-0000-0000-0000FE200000}"/>
    <cellStyle name="계산 2 2 3 5 6 5" xfId="8638" xr:uid="{00000000-0005-0000-0000-0000FF200000}"/>
    <cellStyle name="계산 2 2 3 5 7" xfId="8639" xr:uid="{00000000-0005-0000-0000-000000210000}"/>
    <cellStyle name="계산 2 2 3 5 7 2" xfId="8640" xr:uid="{00000000-0005-0000-0000-000001210000}"/>
    <cellStyle name="계산 2 2 3 5 7 3" xfId="8641" xr:uid="{00000000-0005-0000-0000-000002210000}"/>
    <cellStyle name="계산 2 2 3 5 7 4" xfId="8642" xr:uid="{00000000-0005-0000-0000-000003210000}"/>
    <cellStyle name="계산 2 2 3 5 7 5" xfId="8643" xr:uid="{00000000-0005-0000-0000-000004210000}"/>
    <cellStyle name="계산 2 2 3 5 8" xfId="8644" xr:uid="{00000000-0005-0000-0000-000005210000}"/>
    <cellStyle name="계산 2 2 3 5 8 2" xfId="8645" xr:uid="{00000000-0005-0000-0000-000006210000}"/>
    <cellStyle name="계산 2 2 3 5 8 3" xfId="8646" xr:uid="{00000000-0005-0000-0000-000007210000}"/>
    <cellStyle name="계산 2 2 3 5 8 4" xfId="8647" xr:uid="{00000000-0005-0000-0000-000008210000}"/>
    <cellStyle name="계산 2 2 3 5 8 5" xfId="8648" xr:uid="{00000000-0005-0000-0000-000009210000}"/>
    <cellStyle name="계산 2 2 3 5 9" xfId="8649" xr:uid="{00000000-0005-0000-0000-00000A210000}"/>
    <cellStyle name="계산 2 2 3 5 9 2" xfId="8650" xr:uid="{00000000-0005-0000-0000-00000B210000}"/>
    <cellStyle name="계산 2 2 3 5 9 3" xfId="8651" xr:uid="{00000000-0005-0000-0000-00000C210000}"/>
    <cellStyle name="계산 2 2 3 5 9 4" xfId="8652" xr:uid="{00000000-0005-0000-0000-00000D210000}"/>
    <cellStyle name="계산 2 2 3 5 9 5" xfId="8653" xr:uid="{00000000-0005-0000-0000-00000E210000}"/>
    <cellStyle name="계산 2 2 3 6" xfId="8654" xr:uid="{00000000-0005-0000-0000-00000F210000}"/>
    <cellStyle name="계산 2 2 3 6 2" xfId="8655" xr:uid="{00000000-0005-0000-0000-000010210000}"/>
    <cellStyle name="계산 2 2 3 6 3" xfId="8656" xr:uid="{00000000-0005-0000-0000-000011210000}"/>
    <cellStyle name="계산 2 2 3 6 4" xfId="8657" xr:uid="{00000000-0005-0000-0000-000012210000}"/>
    <cellStyle name="계산 2 2 3 6 5" xfId="8658" xr:uid="{00000000-0005-0000-0000-000013210000}"/>
    <cellStyle name="계산 2 2 3 7" xfId="8659" xr:uid="{00000000-0005-0000-0000-000014210000}"/>
    <cellStyle name="계산 2 2 3 7 2" xfId="8660" xr:uid="{00000000-0005-0000-0000-000015210000}"/>
    <cellStyle name="계산 2 2 3 7 3" xfId="8661" xr:uid="{00000000-0005-0000-0000-000016210000}"/>
    <cellStyle name="계산 2 2 3 7 4" xfId="8662" xr:uid="{00000000-0005-0000-0000-000017210000}"/>
    <cellStyle name="계산 2 2 3 7 5" xfId="8663" xr:uid="{00000000-0005-0000-0000-000018210000}"/>
    <cellStyle name="계산 2 2 3 8" xfId="8664" xr:uid="{00000000-0005-0000-0000-000019210000}"/>
    <cellStyle name="계산 2 2 3 8 2" xfId="8665" xr:uid="{00000000-0005-0000-0000-00001A210000}"/>
    <cellStyle name="계산 2 2 3 8 3" xfId="8666" xr:uid="{00000000-0005-0000-0000-00001B210000}"/>
    <cellStyle name="계산 2 2 3 8 4" xfId="8667" xr:uid="{00000000-0005-0000-0000-00001C210000}"/>
    <cellStyle name="계산 2 2 3 8 5" xfId="8668" xr:uid="{00000000-0005-0000-0000-00001D210000}"/>
    <cellStyle name="계산 2 2 3 9" xfId="8669" xr:uid="{00000000-0005-0000-0000-00001E210000}"/>
    <cellStyle name="계산 2 2 3 9 2" xfId="8670" xr:uid="{00000000-0005-0000-0000-00001F210000}"/>
    <cellStyle name="계산 2 2 3 9 3" xfId="8671" xr:uid="{00000000-0005-0000-0000-000020210000}"/>
    <cellStyle name="계산 2 2 3 9 4" xfId="8672" xr:uid="{00000000-0005-0000-0000-000021210000}"/>
    <cellStyle name="계산 2 2 3 9 5" xfId="8673" xr:uid="{00000000-0005-0000-0000-000022210000}"/>
    <cellStyle name="계산 2 2 4" xfId="8674" xr:uid="{00000000-0005-0000-0000-000023210000}"/>
    <cellStyle name="계산 2 2 4 10" xfId="8675" xr:uid="{00000000-0005-0000-0000-000024210000}"/>
    <cellStyle name="계산 2 2 4 10 2" xfId="8676" xr:uid="{00000000-0005-0000-0000-000025210000}"/>
    <cellStyle name="계산 2 2 4 10 3" xfId="8677" xr:uid="{00000000-0005-0000-0000-000026210000}"/>
    <cellStyle name="계산 2 2 4 10 4" xfId="8678" xr:uid="{00000000-0005-0000-0000-000027210000}"/>
    <cellStyle name="계산 2 2 4 10 5" xfId="8679" xr:uid="{00000000-0005-0000-0000-000028210000}"/>
    <cellStyle name="계산 2 2 4 11" xfId="8680" xr:uid="{00000000-0005-0000-0000-000029210000}"/>
    <cellStyle name="계산 2 2 4 11 2" xfId="8681" xr:uid="{00000000-0005-0000-0000-00002A210000}"/>
    <cellStyle name="계산 2 2 4 11 3" xfId="8682" xr:uid="{00000000-0005-0000-0000-00002B210000}"/>
    <cellStyle name="계산 2 2 4 11 4" xfId="8683" xr:uid="{00000000-0005-0000-0000-00002C210000}"/>
    <cellStyle name="계산 2 2 4 11 5" xfId="8684" xr:uid="{00000000-0005-0000-0000-00002D210000}"/>
    <cellStyle name="계산 2 2 4 12" xfId="8685" xr:uid="{00000000-0005-0000-0000-00002E210000}"/>
    <cellStyle name="계산 2 2 4 12 2" xfId="8686" xr:uid="{00000000-0005-0000-0000-00002F210000}"/>
    <cellStyle name="계산 2 2 4 12 3" xfId="8687" xr:uid="{00000000-0005-0000-0000-000030210000}"/>
    <cellStyle name="계산 2 2 4 12 4" xfId="8688" xr:uid="{00000000-0005-0000-0000-000031210000}"/>
    <cellStyle name="계산 2 2 4 12 5" xfId="8689" xr:uid="{00000000-0005-0000-0000-000032210000}"/>
    <cellStyle name="계산 2 2 4 13" xfId="8690" xr:uid="{00000000-0005-0000-0000-000033210000}"/>
    <cellStyle name="계산 2 2 4 13 2" xfId="8691" xr:uid="{00000000-0005-0000-0000-000034210000}"/>
    <cellStyle name="계산 2 2 4 13 3" xfId="8692" xr:uid="{00000000-0005-0000-0000-000035210000}"/>
    <cellStyle name="계산 2 2 4 13 4" xfId="8693" xr:uid="{00000000-0005-0000-0000-000036210000}"/>
    <cellStyle name="계산 2 2 4 13 5" xfId="8694" xr:uid="{00000000-0005-0000-0000-000037210000}"/>
    <cellStyle name="계산 2 2 4 14" xfId="8695" xr:uid="{00000000-0005-0000-0000-000038210000}"/>
    <cellStyle name="계산 2 2 4 14 2" xfId="8696" xr:uid="{00000000-0005-0000-0000-000039210000}"/>
    <cellStyle name="계산 2 2 4 14 3" xfId="8697" xr:uid="{00000000-0005-0000-0000-00003A210000}"/>
    <cellStyle name="계산 2 2 4 14 4" xfId="8698" xr:uid="{00000000-0005-0000-0000-00003B210000}"/>
    <cellStyle name="계산 2 2 4 14 5" xfId="8699" xr:uid="{00000000-0005-0000-0000-00003C210000}"/>
    <cellStyle name="계산 2 2 4 15" xfId="8700" xr:uid="{00000000-0005-0000-0000-00003D210000}"/>
    <cellStyle name="계산 2 2 4 15 2" xfId="8701" xr:uid="{00000000-0005-0000-0000-00003E210000}"/>
    <cellStyle name="계산 2 2 4 15 3" xfId="8702" xr:uid="{00000000-0005-0000-0000-00003F210000}"/>
    <cellStyle name="계산 2 2 4 15 4" xfId="8703" xr:uid="{00000000-0005-0000-0000-000040210000}"/>
    <cellStyle name="계산 2 2 4 15 5" xfId="8704" xr:uid="{00000000-0005-0000-0000-000041210000}"/>
    <cellStyle name="계산 2 2 4 16" xfId="8705" xr:uid="{00000000-0005-0000-0000-000042210000}"/>
    <cellStyle name="계산 2 2 4 16 2" xfId="8706" xr:uid="{00000000-0005-0000-0000-000043210000}"/>
    <cellStyle name="계산 2 2 4 16 3" xfId="8707" xr:uid="{00000000-0005-0000-0000-000044210000}"/>
    <cellStyle name="계산 2 2 4 16 4" xfId="8708" xr:uid="{00000000-0005-0000-0000-000045210000}"/>
    <cellStyle name="계산 2 2 4 16 5" xfId="8709" xr:uid="{00000000-0005-0000-0000-000046210000}"/>
    <cellStyle name="계산 2 2 4 17" xfId="8710" xr:uid="{00000000-0005-0000-0000-000047210000}"/>
    <cellStyle name="계산 2 2 4 17 2" xfId="8711" xr:uid="{00000000-0005-0000-0000-000048210000}"/>
    <cellStyle name="계산 2 2 4 17 3" xfId="8712" xr:uid="{00000000-0005-0000-0000-000049210000}"/>
    <cellStyle name="계산 2 2 4 17 4" xfId="8713" xr:uid="{00000000-0005-0000-0000-00004A210000}"/>
    <cellStyle name="계산 2 2 4 17 5" xfId="8714" xr:uid="{00000000-0005-0000-0000-00004B210000}"/>
    <cellStyle name="계산 2 2 4 18" xfId="8715" xr:uid="{00000000-0005-0000-0000-00004C210000}"/>
    <cellStyle name="계산 2 2 4 18 2" xfId="8716" xr:uid="{00000000-0005-0000-0000-00004D210000}"/>
    <cellStyle name="계산 2 2 4 18 3" xfId="8717" xr:uid="{00000000-0005-0000-0000-00004E210000}"/>
    <cellStyle name="계산 2 2 4 18 4" xfId="8718" xr:uid="{00000000-0005-0000-0000-00004F210000}"/>
    <cellStyle name="계산 2 2 4 18 5" xfId="8719" xr:uid="{00000000-0005-0000-0000-000050210000}"/>
    <cellStyle name="계산 2 2 4 19" xfId="8720" xr:uid="{00000000-0005-0000-0000-000051210000}"/>
    <cellStyle name="계산 2 2 4 19 2" xfId="8721" xr:uid="{00000000-0005-0000-0000-000052210000}"/>
    <cellStyle name="계산 2 2 4 19 3" xfId="8722" xr:uid="{00000000-0005-0000-0000-000053210000}"/>
    <cellStyle name="계산 2 2 4 19 4" xfId="8723" xr:uid="{00000000-0005-0000-0000-000054210000}"/>
    <cellStyle name="계산 2 2 4 19 5" xfId="8724" xr:uid="{00000000-0005-0000-0000-000055210000}"/>
    <cellStyle name="계산 2 2 4 2" xfId="8725" xr:uid="{00000000-0005-0000-0000-000056210000}"/>
    <cellStyle name="계산 2 2 4 2 10" xfId="8726" xr:uid="{00000000-0005-0000-0000-000057210000}"/>
    <cellStyle name="계산 2 2 4 2 10 2" xfId="8727" xr:uid="{00000000-0005-0000-0000-000058210000}"/>
    <cellStyle name="계산 2 2 4 2 10 3" xfId="8728" xr:uid="{00000000-0005-0000-0000-000059210000}"/>
    <cellStyle name="계산 2 2 4 2 10 4" xfId="8729" xr:uid="{00000000-0005-0000-0000-00005A210000}"/>
    <cellStyle name="계산 2 2 4 2 10 5" xfId="8730" xr:uid="{00000000-0005-0000-0000-00005B210000}"/>
    <cellStyle name="계산 2 2 4 2 11" xfId="8731" xr:uid="{00000000-0005-0000-0000-00005C210000}"/>
    <cellStyle name="계산 2 2 4 2 11 2" xfId="8732" xr:uid="{00000000-0005-0000-0000-00005D210000}"/>
    <cellStyle name="계산 2 2 4 2 11 3" xfId="8733" xr:uid="{00000000-0005-0000-0000-00005E210000}"/>
    <cellStyle name="계산 2 2 4 2 11 4" xfId="8734" xr:uid="{00000000-0005-0000-0000-00005F210000}"/>
    <cellStyle name="계산 2 2 4 2 11 5" xfId="8735" xr:uid="{00000000-0005-0000-0000-000060210000}"/>
    <cellStyle name="계산 2 2 4 2 12" xfId="8736" xr:uid="{00000000-0005-0000-0000-000061210000}"/>
    <cellStyle name="계산 2 2 4 2 12 2" xfId="8737" xr:uid="{00000000-0005-0000-0000-000062210000}"/>
    <cellStyle name="계산 2 2 4 2 12 3" xfId="8738" xr:uid="{00000000-0005-0000-0000-000063210000}"/>
    <cellStyle name="계산 2 2 4 2 12 4" xfId="8739" xr:uid="{00000000-0005-0000-0000-000064210000}"/>
    <cellStyle name="계산 2 2 4 2 12 5" xfId="8740" xr:uid="{00000000-0005-0000-0000-000065210000}"/>
    <cellStyle name="계산 2 2 4 2 13" xfId="8741" xr:uid="{00000000-0005-0000-0000-000066210000}"/>
    <cellStyle name="계산 2 2 4 2 13 2" xfId="8742" xr:uid="{00000000-0005-0000-0000-000067210000}"/>
    <cellStyle name="계산 2 2 4 2 13 3" xfId="8743" xr:uid="{00000000-0005-0000-0000-000068210000}"/>
    <cellStyle name="계산 2 2 4 2 13 4" xfId="8744" xr:uid="{00000000-0005-0000-0000-000069210000}"/>
    <cellStyle name="계산 2 2 4 2 13 5" xfId="8745" xr:uid="{00000000-0005-0000-0000-00006A210000}"/>
    <cellStyle name="계산 2 2 4 2 14" xfId="8746" xr:uid="{00000000-0005-0000-0000-00006B210000}"/>
    <cellStyle name="계산 2 2 4 2 14 2" xfId="8747" xr:uid="{00000000-0005-0000-0000-00006C210000}"/>
    <cellStyle name="계산 2 2 4 2 14 3" xfId="8748" xr:uid="{00000000-0005-0000-0000-00006D210000}"/>
    <cellStyle name="계산 2 2 4 2 14 4" xfId="8749" xr:uid="{00000000-0005-0000-0000-00006E210000}"/>
    <cellStyle name="계산 2 2 4 2 14 5" xfId="8750" xr:uid="{00000000-0005-0000-0000-00006F210000}"/>
    <cellStyle name="계산 2 2 4 2 15" xfId="8751" xr:uid="{00000000-0005-0000-0000-000070210000}"/>
    <cellStyle name="계산 2 2 4 2 15 2" xfId="8752" xr:uid="{00000000-0005-0000-0000-000071210000}"/>
    <cellStyle name="계산 2 2 4 2 15 3" xfId="8753" xr:uid="{00000000-0005-0000-0000-000072210000}"/>
    <cellStyle name="계산 2 2 4 2 15 4" xfId="8754" xr:uid="{00000000-0005-0000-0000-000073210000}"/>
    <cellStyle name="계산 2 2 4 2 15 5" xfId="8755" xr:uid="{00000000-0005-0000-0000-000074210000}"/>
    <cellStyle name="계산 2 2 4 2 16" xfId="8756" xr:uid="{00000000-0005-0000-0000-000075210000}"/>
    <cellStyle name="계산 2 2 4 2 16 2" xfId="8757" xr:uid="{00000000-0005-0000-0000-000076210000}"/>
    <cellStyle name="계산 2 2 4 2 16 3" xfId="8758" xr:uid="{00000000-0005-0000-0000-000077210000}"/>
    <cellStyle name="계산 2 2 4 2 16 4" xfId="8759" xr:uid="{00000000-0005-0000-0000-000078210000}"/>
    <cellStyle name="계산 2 2 4 2 16 5" xfId="8760" xr:uid="{00000000-0005-0000-0000-000079210000}"/>
    <cellStyle name="계산 2 2 4 2 17" xfId="8761" xr:uid="{00000000-0005-0000-0000-00007A210000}"/>
    <cellStyle name="계산 2 2 4 2 17 2" xfId="8762" xr:uid="{00000000-0005-0000-0000-00007B210000}"/>
    <cellStyle name="계산 2 2 4 2 17 3" xfId="8763" xr:uid="{00000000-0005-0000-0000-00007C210000}"/>
    <cellStyle name="계산 2 2 4 2 17 4" xfId="8764" xr:uid="{00000000-0005-0000-0000-00007D210000}"/>
    <cellStyle name="계산 2 2 4 2 17 5" xfId="8765" xr:uid="{00000000-0005-0000-0000-00007E210000}"/>
    <cellStyle name="계산 2 2 4 2 18" xfId="8766" xr:uid="{00000000-0005-0000-0000-00007F210000}"/>
    <cellStyle name="계산 2 2 4 2 18 2" xfId="8767" xr:uid="{00000000-0005-0000-0000-000080210000}"/>
    <cellStyle name="계산 2 2 4 2 18 3" xfId="8768" xr:uid="{00000000-0005-0000-0000-000081210000}"/>
    <cellStyle name="계산 2 2 4 2 18 4" xfId="8769" xr:uid="{00000000-0005-0000-0000-000082210000}"/>
    <cellStyle name="계산 2 2 4 2 18 5" xfId="8770" xr:uid="{00000000-0005-0000-0000-000083210000}"/>
    <cellStyle name="계산 2 2 4 2 19" xfId="8771" xr:uid="{00000000-0005-0000-0000-000084210000}"/>
    <cellStyle name="계산 2 2 4 2 2" xfId="8772" xr:uid="{00000000-0005-0000-0000-000085210000}"/>
    <cellStyle name="계산 2 2 4 2 2 2" xfId="8773" xr:uid="{00000000-0005-0000-0000-000086210000}"/>
    <cellStyle name="계산 2 2 4 2 2 3" xfId="8774" xr:uid="{00000000-0005-0000-0000-000087210000}"/>
    <cellStyle name="계산 2 2 4 2 2 4" xfId="8775" xr:uid="{00000000-0005-0000-0000-000088210000}"/>
    <cellStyle name="계산 2 2 4 2 2 5" xfId="8776" xr:uid="{00000000-0005-0000-0000-000089210000}"/>
    <cellStyle name="계산 2 2 4 2 20" xfId="8777" xr:uid="{00000000-0005-0000-0000-00008A210000}"/>
    <cellStyle name="계산 2 2 4 2 21" xfId="8778" xr:uid="{00000000-0005-0000-0000-00008B210000}"/>
    <cellStyle name="계산 2 2 4 2 22" xfId="8779" xr:uid="{00000000-0005-0000-0000-00008C210000}"/>
    <cellStyle name="계산 2 2 4 2 3" xfId="8780" xr:uid="{00000000-0005-0000-0000-00008D210000}"/>
    <cellStyle name="계산 2 2 4 2 3 2" xfId="8781" xr:uid="{00000000-0005-0000-0000-00008E210000}"/>
    <cellStyle name="계산 2 2 4 2 3 3" xfId="8782" xr:uid="{00000000-0005-0000-0000-00008F210000}"/>
    <cellStyle name="계산 2 2 4 2 3 4" xfId="8783" xr:uid="{00000000-0005-0000-0000-000090210000}"/>
    <cellStyle name="계산 2 2 4 2 3 5" xfId="8784" xr:uid="{00000000-0005-0000-0000-000091210000}"/>
    <cellStyle name="계산 2 2 4 2 4" xfId="8785" xr:uid="{00000000-0005-0000-0000-000092210000}"/>
    <cellStyle name="계산 2 2 4 2 4 2" xfId="8786" xr:uid="{00000000-0005-0000-0000-000093210000}"/>
    <cellStyle name="계산 2 2 4 2 4 3" xfId="8787" xr:uid="{00000000-0005-0000-0000-000094210000}"/>
    <cellStyle name="계산 2 2 4 2 4 4" xfId="8788" xr:uid="{00000000-0005-0000-0000-000095210000}"/>
    <cellStyle name="계산 2 2 4 2 4 5" xfId="8789" xr:uid="{00000000-0005-0000-0000-000096210000}"/>
    <cellStyle name="계산 2 2 4 2 5" xfId="8790" xr:uid="{00000000-0005-0000-0000-000097210000}"/>
    <cellStyle name="계산 2 2 4 2 5 2" xfId="8791" xr:uid="{00000000-0005-0000-0000-000098210000}"/>
    <cellStyle name="계산 2 2 4 2 5 3" xfId="8792" xr:uid="{00000000-0005-0000-0000-000099210000}"/>
    <cellStyle name="계산 2 2 4 2 5 4" xfId="8793" xr:uid="{00000000-0005-0000-0000-00009A210000}"/>
    <cellStyle name="계산 2 2 4 2 5 5" xfId="8794" xr:uid="{00000000-0005-0000-0000-00009B210000}"/>
    <cellStyle name="계산 2 2 4 2 6" xfId="8795" xr:uid="{00000000-0005-0000-0000-00009C210000}"/>
    <cellStyle name="계산 2 2 4 2 6 2" xfId="8796" xr:uid="{00000000-0005-0000-0000-00009D210000}"/>
    <cellStyle name="계산 2 2 4 2 6 3" xfId="8797" xr:uid="{00000000-0005-0000-0000-00009E210000}"/>
    <cellStyle name="계산 2 2 4 2 6 4" xfId="8798" xr:uid="{00000000-0005-0000-0000-00009F210000}"/>
    <cellStyle name="계산 2 2 4 2 6 5" xfId="8799" xr:uid="{00000000-0005-0000-0000-0000A0210000}"/>
    <cellStyle name="계산 2 2 4 2 7" xfId="8800" xr:uid="{00000000-0005-0000-0000-0000A1210000}"/>
    <cellStyle name="계산 2 2 4 2 7 2" xfId="8801" xr:uid="{00000000-0005-0000-0000-0000A2210000}"/>
    <cellStyle name="계산 2 2 4 2 7 3" xfId="8802" xr:uid="{00000000-0005-0000-0000-0000A3210000}"/>
    <cellStyle name="계산 2 2 4 2 7 4" xfId="8803" xr:uid="{00000000-0005-0000-0000-0000A4210000}"/>
    <cellStyle name="계산 2 2 4 2 7 5" xfId="8804" xr:uid="{00000000-0005-0000-0000-0000A5210000}"/>
    <cellStyle name="계산 2 2 4 2 8" xfId="8805" xr:uid="{00000000-0005-0000-0000-0000A6210000}"/>
    <cellStyle name="계산 2 2 4 2 8 2" xfId="8806" xr:uid="{00000000-0005-0000-0000-0000A7210000}"/>
    <cellStyle name="계산 2 2 4 2 8 3" xfId="8807" xr:uid="{00000000-0005-0000-0000-0000A8210000}"/>
    <cellStyle name="계산 2 2 4 2 8 4" xfId="8808" xr:uid="{00000000-0005-0000-0000-0000A9210000}"/>
    <cellStyle name="계산 2 2 4 2 8 5" xfId="8809" xr:uid="{00000000-0005-0000-0000-0000AA210000}"/>
    <cellStyle name="계산 2 2 4 2 9" xfId="8810" xr:uid="{00000000-0005-0000-0000-0000AB210000}"/>
    <cellStyle name="계산 2 2 4 2 9 2" xfId="8811" xr:uid="{00000000-0005-0000-0000-0000AC210000}"/>
    <cellStyle name="계산 2 2 4 2 9 3" xfId="8812" xr:uid="{00000000-0005-0000-0000-0000AD210000}"/>
    <cellStyle name="계산 2 2 4 2 9 4" xfId="8813" xr:uid="{00000000-0005-0000-0000-0000AE210000}"/>
    <cellStyle name="계산 2 2 4 2 9 5" xfId="8814" xr:uid="{00000000-0005-0000-0000-0000AF210000}"/>
    <cellStyle name="계산 2 2 4 20" xfId="8815" xr:uid="{00000000-0005-0000-0000-0000B0210000}"/>
    <cellStyle name="계산 2 2 4 20 2" xfId="8816" xr:uid="{00000000-0005-0000-0000-0000B1210000}"/>
    <cellStyle name="계산 2 2 4 20 3" xfId="8817" xr:uid="{00000000-0005-0000-0000-0000B2210000}"/>
    <cellStyle name="계산 2 2 4 20 4" xfId="8818" xr:uid="{00000000-0005-0000-0000-0000B3210000}"/>
    <cellStyle name="계산 2 2 4 20 5" xfId="8819" xr:uid="{00000000-0005-0000-0000-0000B4210000}"/>
    <cellStyle name="계산 2 2 4 21" xfId="8820" xr:uid="{00000000-0005-0000-0000-0000B5210000}"/>
    <cellStyle name="계산 2 2 4 21 2" xfId="8821" xr:uid="{00000000-0005-0000-0000-0000B6210000}"/>
    <cellStyle name="계산 2 2 4 21 3" xfId="8822" xr:uid="{00000000-0005-0000-0000-0000B7210000}"/>
    <cellStyle name="계산 2 2 4 21 4" xfId="8823" xr:uid="{00000000-0005-0000-0000-0000B8210000}"/>
    <cellStyle name="계산 2 2 4 21 5" xfId="8824" xr:uid="{00000000-0005-0000-0000-0000B9210000}"/>
    <cellStyle name="계산 2 2 4 22" xfId="8825" xr:uid="{00000000-0005-0000-0000-0000BA210000}"/>
    <cellStyle name="계산 2 2 4 22 2" xfId="8826" xr:uid="{00000000-0005-0000-0000-0000BB210000}"/>
    <cellStyle name="계산 2 2 4 22 3" xfId="8827" xr:uid="{00000000-0005-0000-0000-0000BC210000}"/>
    <cellStyle name="계산 2 2 4 22 4" xfId="8828" xr:uid="{00000000-0005-0000-0000-0000BD210000}"/>
    <cellStyle name="계산 2 2 4 22 5" xfId="8829" xr:uid="{00000000-0005-0000-0000-0000BE210000}"/>
    <cellStyle name="계산 2 2 4 23" xfId="8830" xr:uid="{00000000-0005-0000-0000-0000BF210000}"/>
    <cellStyle name="계산 2 2 4 24" xfId="8831" xr:uid="{00000000-0005-0000-0000-0000C0210000}"/>
    <cellStyle name="계산 2 2 4 25" xfId="8832" xr:uid="{00000000-0005-0000-0000-0000C1210000}"/>
    <cellStyle name="계산 2 2 4 26" xfId="8833" xr:uid="{00000000-0005-0000-0000-0000C2210000}"/>
    <cellStyle name="계산 2 2 4 3" xfId="8834" xr:uid="{00000000-0005-0000-0000-0000C3210000}"/>
    <cellStyle name="계산 2 2 4 3 10" xfId="8835" xr:uid="{00000000-0005-0000-0000-0000C4210000}"/>
    <cellStyle name="계산 2 2 4 3 10 2" xfId="8836" xr:uid="{00000000-0005-0000-0000-0000C5210000}"/>
    <cellStyle name="계산 2 2 4 3 10 3" xfId="8837" xr:uid="{00000000-0005-0000-0000-0000C6210000}"/>
    <cellStyle name="계산 2 2 4 3 10 4" xfId="8838" xr:uid="{00000000-0005-0000-0000-0000C7210000}"/>
    <cellStyle name="계산 2 2 4 3 10 5" xfId="8839" xr:uid="{00000000-0005-0000-0000-0000C8210000}"/>
    <cellStyle name="계산 2 2 4 3 11" xfId="8840" xr:uid="{00000000-0005-0000-0000-0000C9210000}"/>
    <cellStyle name="계산 2 2 4 3 11 2" xfId="8841" xr:uid="{00000000-0005-0000-0000-0000CA210000}"/>
    <cellStyle name="계산 2 2 4 3 11 3" xfId="8842" xr:uid="{00000000-0005-0000-0000-0000CB210000}"/>
    <cellStyle name="계산 2 2 4 3 11 4" xfId="8843" xr:uid="{00000000-0005-0000-0000-0000CC210000}"/>
    <cellStyle name="계산 2 2 4 3 11 5" xfId="8844" xr:uid="{00000000-0005-0000-0000-0000CD210000}"/>
    <cellStyle name="계산 2 2 4 3 12" xfId="8845" xr:uid="{00000000-0005-0000-0000-0000CE210000}"/>
    <cellStyle name="계산 2 2 4 3 12 2" xfId="8846" xr:uid="{00000000-0005-0000-0000-0000CF210000}"/>
    <cellStyle name="계산 2 2 4 3 12 3" xfId="8847" xr:uid="{00000000-0005-0000-0000-0000D0210000}"/>
    <cellStyle name="계산 2 2 4 3 12 4" xfId="8848" xr:uid="{00000000-0005-0000-0000-0000D1210000}"/>
    <cellStyle name="계산 2 2 4 3 12 5" xfId="8849" xr:uid="{00000000-0005-0000-0000-0000D2210000}"/>
    <cellStyle name="계산 2 2 4 3 13" xfId="8850" xr:uid="{00000000-0005-0000-0000-0000D3210000}"/>
    <cellStyle name="계산 2 2 4 3 13 2" xfId="8851" xr:uid="{00000000-0005-0000-0000-0000D4210000}"/>
    <cellStyle name="계산 2 2 4 3 13 3" xfId="8852" xr:uid="{00000000-0005-0000-0000-0000D5210000}"/>
    <cellStyle name="계산 2 2 4 3 13 4" xfId="8853" xr:uid="{00000000-0005-0000-0000-0000D6210000}"/>
    <cellStyle name="계산 2 2 4 3 13 5" xfId="8854" xr:uid="{00000000-0005-0000-0000-0000D7210000}"/>
    <cellStyle name="계산 2 2 4 3 14" xfId="8855" xr:uid="{00000000-0005-0000-0000-0000D8210000}"/>
    <cellStyle name="계산 2 2 4 3 14 2" xfId="8856" xr:uid="{00000000-0005-0000-0000-0000D9210000}"/>
    <cellStyle name="계산 2 2 4 3 14 3" xfId="8857" xr:uid="{00000000-0005-0000-0000-0000DA210000}"/>
    <cellStyle name="계산 2 2 4 3 14 4" xfId="8858" xr:uid="{00000000-0005-0000-0000-0000DB210000}"/>
    <cellStyle name="계산 2 2 4 3 14 5" xfId="8859" xr:uid="{00000000-0005-0000-0000-0000DC210000}"/>
    <cellStyle name="계산 2 2 4 3 15" xfId="8860" xr:uid="{00000000-0005-0000-0000-0000DD210000}"/>
    <cellStyle name="계산 2 2 4 3 15 2" xfId="8861" xr:uid="{00000000-0005-0000-0000-0000DE210000}"/>
    <cellStyle name="계산 2 2 4 3 15 3" xfId="8862" xr:uid="{00000000-0005-0000-0000-0000DF210000}"/>
    <cellStyle name="계산 2 2 4 3 15 4" xfId="8863" xr:uid="{00000000-0005-0000-0000-0000E0210000}"/>
    <cellStyle name="계산 2 2 4 3 15 5" xfId="8864" xr:uid="{00000000-0005-0000-0000-0000E1210000}"/>
    <cellStyle name="계산 2 2 4 3 16" xfId="8865" xr:uid="{00000000-0005-0000-0000-0000E2210000}"/>
    <cellStyle name="계산 2 2 4 3 16 2" xfId="8866" xr:uid="{00000000-0005-0000-0000-0000E3210000}"/>
    <cellStyle name="계산 2 2 4 3 16 3" xfId="8867" xr:uid="{00000000-0005-0000-0000-0000E4210000}"/>
    <cellStyle name="계산 2 2 4 3 16 4" xfId="8868" xr:uid="{00000000-0005-0000-0000-0000E5210000}"/>
    <cellStyle name="계산 2 2 4 3 16 5" xfId="8869" xr:uid="{00000000-0005-0000-0000-0000E6210000}"/>
    <cellStyle name="계산 2 2 4 3 17" xfId="8870" xr:uid="{00000000-0005-0000-0000-0000E7210000}"/>
    <cellStyle name="계산 2 2 4 3 17 2" xfId="8871" xr:uid="{00000000-0005-0000-0000-0000E8210000}"/>
    <cellStyle name="계산 2 2 4 3 17 3" xfId="8872" xr:uid="{00000000-0005-0000-0000-0000E9210000}"/>
    <cellStyle name="계산 2 2 4 3 17 4" xfId="8873" xr:uid="{00000000-0005-0000-0000-0000EA210000}"/>
    <cellStyle name="계산 2 2 4 3 17 5" xfId="8874" xr:uid="{00000000-0005-0000-0000-0000EB210000}"/>
    <cellStyle name="계산 2 2 4 3 18" xfId="8875" xr:uid="{00000000-0005-0000-0000-0000EC210000}"/>
    <cellStyle name="계산 2 2 4 3 18 2" xfId="8876" xr:uid="{00000000-0005-0000-0000-0000ED210000}"/>
    <cellStyle name="계산 2 2 4 3 18 3" xfId="8877" xr:uid="{00000000-0005-0000-0000-0000EE210000}"/>
    <cellStyle name="계산 2 2 4 3 18 4" xfId="8878" xr:uid="{00000000-0005-0000-0000-0000EF210000}"/>
    <cellStyle name="계산 2 2 4 3 18 5" xfId="8879" xr:uid="{00000000-0005-0000-0000-0000F0210000}"/>
    <cellStyle name="계산 2 2 4 3 19" xfId="8880" xr:uid="{00000000-0005-0000-0000-0000F1210000}"/>
    <cellStyle name="계산 2 2 4 3 2" xfId="8881" xr:uid="{00000000-0005-0000-0000-0000F2210000}"/>
    <cellStyle name="계산 2 2 4 3 2 2" xfId="8882" xr:uid="{00000000-0005-0000-0000-0000F3210000}"/>
    <cellStyle name="계산 2 2 4 3 2 3" xfId="8883" xr:uid="{00000000-0005-0000-0000-0000F4210000}"/>
    <cellStyle name="계산 2 2 4 3 2 4" xfId="8884" xr:uid="{00000000-0005-0000-0000-0000F5210000}"/>
    <cellStyle name="계산 2 2 4 3 2 5" xfId="8885" xr:uid="{00000000-0005-0000-0000-0000F6210000}"/>
    <cellStyle name="계산 2 2 4 3 20" xfId="8886" xr:uid="{00000000-0005-0000-0000-0000F7210000}"/>
    <cellStyle name="계산 2 2 4 3 21" xfId="8887" xr:uid="{00000000-0005-0000-0000-0000F8210000}"/>
    <cellStyle name="계산 2 2 4 3 22" xfId="8888" xr:uid="{00000000-0005-0000-0000-0000F9210000}"/>
    <cellStyle name="계산 2 2 4 3 3" xfId="8889" xr:uid="{00000000-0005-0000-0000-0000FA210000}"/>
    <cellStyle name="계산 2 2 4 3 3 2" xfId="8890" xr:uid="{00000000-0005-0000-0000-0000FB210000}"/>
    <cellStyle name="계산 2 2 4 3 3 3" xfId="8891" xr:uid="{00000000-0005-0000-0000-0000FC210000}"/>
    <cellStyle name="계산 2 2 4 3 3 4" xfId="8892" xr:uid="{00000000-0005-0000-0000-0000FD210000}"/>
    <cellStyle name="계산 2 2 4 3 3 5" xfId="8893" xr:uid="{00000000-0005-0000-0000-0000FE210000}"/>
    <cellStyle name="계산 2 2 4 3 4" xfId="8894" xr:uid="{00000000-0005-0000-0000-0000FF210000}"/>
    <cellStyle name="계산 2 2 4 3 4 2" xfId="8895" xr:uid="{00000000-0005-0000-0000-000000220000}"/>
    <cellStyle name="계산 2 2 4 3 4 3" xfId="8896" xr:uid="{00000000-0005-0000-0000-000001220000}"/>
    <cellStyle name="계산 2 2 4 3 4 4" xfId="8897" xr:uid="{00000000-0005-0000-0000-000002220000}"/>
    <cellStyle name="계산 2 2 4 3 4 5" xfId="8898" xr:uid="{00000000-0005-0000-0000-000003220000}"/>
    <cellStyle name="계산 2 2 4 3 5" xfId="8899" xr:uid="{00000000-0005-0000-0000-000004220000}"/>
    <cellStyle name="계산 2 2 4 3 5 2" xfId="8900" xr:uid="{00000000-0005-0000-0000-000005220000}"/>
    <cellStyle name="계산 2 2 4 3 5 3" xfId="8901" xr:uid="{00000000-0005-0000-0000-000006220000}"/>
    <cellStyle name="계산 2 2 4 3 5 4" xfId="8902" xr:uid="{00000000-0005-0000-0000-000007220000}"/>
    <cellStyle name="계산 2 2 4 3 5 5" xfId="8903" xr:uid="{00000000-0005-0000-0000-000008220000}"/>
    <cellStyle name="계산 2 2 4 3 6" xfId="8904" xr:uid="{00000000-0005-0000-0000-000009220000}"/>
    <cellStyle name="계산 2 2 4 3 6 2" xfId="8905" xr:uid="{00000000-0005-0000-0000-00000A220000}"/>
    <cellStyle name="계산 2 2 4 3 6 3" xfId="8906" xr:uid="{00000000-0005-0000-0000-00000B220000}"/>
    <cellStyle name="계산 2 2 4 3 6 4" xfId="8907" xr:uid="{00000000-0005-0000-0000-00000C220000}"/>
    <cellStyle name="계산 2 2 4 3 6 5" xfId="8908" xr:uid="{00000000-0005-0000-0000-00000D220000}"/>
    <cellStyle name="계산 2 2 4 3 7" xfId="8909" xr:uid="{00000000-0005-0000-0000-00000E220000}"/>
    <cellStyle name="계산 2 2 4 3 7 2" xfId="8910" xr:uid="{00000000-0005-0000-0000-00000F220000}"/>
    <cellStyle name="계산 2 2 4 3 7 3" xfId="8911" xr:uid="{00000000-0005-0000-0000-000010220000}"/>
    <cellStyle name="계산 2 2 4 3 7 4" xfId="8912" xr:uid="{00000000-0005-0000-0000-000011220000}"/>
    <cellStyle name="계산 2 2 4 3 7 5" xfId="8913" xr:uid="{00000000-0005-0000-0000-000012220000}"/>
    <cellStyle name="계산 2 2 4 3 8" xfId="8914" xr:uid="{00000000-0005-0000-0000-000013220000}"/>
    <cellStyle name="계산 2 2 4 3 8 2" xfId="8915" xr:uid="{00000000-0005-0000-0000-000014220000}"/>
    <cellStyle name="계산 2 2 4 3 8 3" xfId="8916" xr:uid="{00000000-0005-0000-0000-000015220000}"/>
    <cellStyle name="계산 2 2 4 3 8 4" xfId="8917" xr:uid="{00000000-0005-0000-0000-000016220000}"/>
    <cellStyle name="계산 2 2 4 3 8 5" xfId="8918" xr:uid="{00000000-0005-0000-0000-000017220000}"/>
    <cellStyle name="계산 2 2 4 3 9" xfId="8919" xr:uid="{00000000-0005-0000-0000-000018220000}"/>
    <cellStyle name="계산 2 2 4 3 9 2" xfId="8920" xr:uid="{00000000-0005-0000-0000-000019220000}"/>
    <cellStyle name="계산 2 2 4 3 9 3" xfId="8921" xr:uid="{00000000-0005-0000-0000-00001A220000}"/>
    <cellStyle name="계산 2 2 4 3 9 4" xfId="8922" xr:uid="{00000000-0005-0000-0000-00001B220000}"/>
    <cellStyle name="계산 2 2 4 3 9 5" xfId="8923" xr:uid="{00000000-0005-0000-0000-00001C220000}"/>
    <cellStyle name="계산 2 2 4 4" xfId="8924" xr:uid="{00000000-0005-0000-0000-00001D220000}"/>
    <cellStyle name="계산 2 2 4 4 10" xfId="8925" xr:uid="{00000000-0005-0000-0000-00001E220000}"/>
    <cellStyle name="계산 2 2 4 4 10 2" xfId="8926" xr:uid="{00000000-0005-0000-0000-00001F220000}"/>
    <cellStyle name="계산 2 2 4 4 10 3" xfId="8927" xr:uid="{00000000-0005-0000-0000-000020220000}"/>
    <cellStyle name="계산 2 2 4 4 10 4" xfId="8928" xr:uid="{00000000-0005-0000-0000-000021220000}"/>
    <cellStyle name="계산 2 2 4 4 10 5" xfId="8929" xr:uid="{00000000-0005-0000-0000-000022220000}"/>
    <cellStyle name="계산 2 2 4 4 11" xfId="8930" xr:uid="{00000000-0005-0000-0000-000023220000}"/>
    <cellStyle name="계산 2 2 4 4 11 2" xfId="8931" xr:uid="{00000000-0005-0000-0000-000024220000}"/>
    <cellStyle name="계산 2 2 4 4 11 3" xfId="8932" xr:uid="{00000000-0005-0000-0000-000025220000}"/>
    <cellStyle name="계산 2 2 4 4 11 4" xfId="8933" xr:uid="{00000000-0005-0000-0000-000026220000}"/>
    <cellStyle name="계산 2 2 4 4 11 5" xfId="8934" xr:uid="{00000000-0005-0000-0000-000027220000}"/>
    <cellStyle name="계산 2 2 4 4 12" xfId="8935" xr:uid="{00000000-0005-0000-0000-000028220000}"/>
    <cellStyle name="계산 2 2 4 4 12 2" xfId="8936" xr:uid="{00000000-0005-0000-0000-000029220000}"/>
    <cellStyle name="계산 2 2 4 4 12 3" xfId="8937" xr:uid="{00000000-0005-0000-0000-00002A220000}"/>
    <cellStyle name="계산 2 2 4 4 12 4" xfId="8938" xr:uid="{00000000-0005-0000-0000-00002B220000}"/>
    <cellStyle name="계산 2 2 4 4 12 5" xfId="8939" xr:uid="{00000000-0005-0000-0000-00002C220000}"/>
    <cellStyle name="계산 2 2 4 4 13" xfId="8940" xr:uid="{00000000-0005-0000-0000-00002D220000}"/>
    <cellStyle name="계산 2 2 4 4 13 2" xfId="8941" xr:uid="{00000000-0005-0000-0000-00002E220000}"/>
    <cellStyle name="계산 2 2 4 4 13 3" xfId="8942" xr:uid="{00000000-0005-0000-0000-00002F220000}"/>
    <cellStyle name="계산 2 2 4 4 13 4" xfId="8943" xr:uid="{00000000-0005-0000-0000-000030220000}"/>
    <cellStyle name="계산 2 2 4 4 13 5" xfId="8944" xr:uid="{00000000-0005-0000-0000-000031220000}"/>
    <cellStyle name="계산 2 2 4 4 14" xfId="8945" xr:uid="{00000000-0005-0000-0000-000032220000}"/>
    <cellStyle name="계산 2 2 4 4 14 2" xfId="8946" xr:uid="{00000000-0005-0000-0000-000033220000}"/>
    <cellStyle name="계산 2 2 4 4 14 3" xfId="8947" xr:uid="{00000000-0005-0000-0000-000034220000}"/>
    <cellStyle name="계산 2 2 4 4 14 4" xfId="8948" xr:uid="{00000000-0005-0000-0000-000035220000}"/>
    <cellStyle name="계산 2 2 4 4 14 5" xfId="8949" xr:uid="{00000000-0005-0000-0000-000036220000}"/>
    <cellStyle name="계산 2 2 4 4 15" xfId="8950" xr:uid="{00000000-0005-0000-0000-000037220000}"/>
    <cellStyle name="계산 2 2 4 4 15 2" xfId="8951" xr:uid="{00000000-0005-0000-0000-000038220000}"/>
    <cellStyle name="계산 2 2 4 4 15 3" xfId="8952" xr:uid="{00000000-0005-0000-0000-000039220000}"/>
    <cellStyle name="계산 2 2 4 4 15 4" xfId="8953" xr:uid="{00000000-0005-0000-0000-00003A220000}"/>
    <cellStyle name="계산 2 2 4 4 15 5" xfId="8954" xr:uid="{00000000-0005-0000-0000-00003B220000}"/>
    <cellStyle name="계산 2 2 4 4 16" xfId="8955" xr:uid="{00000000-0005-0000-0000-00003C220000}"/>
    <cellStyle name="계산 2 2 4 4 16 2" xfId="8956" xr:uid="{00000000-0005-0000-0000-00003D220000}"/>
    <cellStyle name="계산 2 2 4 4 16 3" xfId="8957" xr:uid="{00000000-0005-0000-0000-00003E220000}"/>
    <cellStyle name="계산 2 2 4 4 16 4" xfId="8958" xr:uid="{00000000-0005-0000-0000-00003F220000}"/>
    <cellStyle name="계산 2 2 4 4 16 5" xfId="8959" xr:uid="{00000000-0005-0000-0000-000040220000}"/>
    <cellStyle name="계산 2 2 4 4 17" xfId="8960" xr:uid="{00000000-0005-0000-0000-000041220000}"/>
    <cellStyle name="계산 2 2 4 4 17 2" xfId="8961" xr:uid="{00000000-0005-0000-0000-000042220000}"/>
    <cellStyle name="계산 2 2 4 4 17 3" xfId="8962" xr:uid="{00000000-0005-0000-0000-000043220000}"/>
    <cellStyle name="계산 2 2 4 4 17 4" xfId="8963" xr:uid="{00000000-0005-0000-0000-000044220000}"/>
    <cellStyle name="계산 2 2 4 4 17 5" xfId="8964" xr:uid="{00000000-0005-0000-0000-000045220000}"/>
    <cellStyle name="계산 2 2 4 4 18" xfId="8965" xr:uid="{00000000-0005-0000-0000-000046220000}"/>
    <cellStyle name="계산 2 2 4 4 18 2" xfId="8966" xr:uid="{00000000-0005-0000-0000-000047220000}"/>
    <cellStyle name="계산 2 2 4 4 18 3" xfId="8967" xr:uid="{00000000-0005-0000-0000-000048220000}"/>
    <cellStyle name="계산 2 2 4 4 18 4" xfId="8968" xr:uid="{00000000-0005-0000-0000-000049220000}"/>
    <cellStyle name="계산 2 2 4 4 18 5" xfId="8969" xr:uid="{00000000-0005-0000-0000-00004A220000}"/>
    <cellStyle name="계산 2 2 4 4 19" xfId="8970" xr:uid="{00000000-0005-0000-0000-00004B220000}"/>
    <cellStyle name="계산 2 2 4 4 2" xfId="8971" xr:uid="{00000000-0005-0000-0000-00004C220000}"/>
    <cellStyle name="계산 2 2 4 4 2 2" xfId="8972" xr:uid="{00000000-0005-0000-0000-00004D220000}"/>
    <cellStyle name="계산 2 2 4 4 2 3" xfId="8973" xr:uid="{00000000-0005-0000-0000-00004E220000}"/>
    <cellStyle name="계산 2 2 4 4 2 4" xfId="8974" xr:uid="{00000000-0005-0000-0000-00004F220000}"/>
    <cellStyle name="계산 2 2 4 4 2 5" xfId="8975" xr:uid="{00000000-0005-0000-0000-000050220000}"/>
    <cellStyle name="계산 2 2 4 4 20" xfId="8976" xr:uid="{00000000-0005-0000-0000-000051220000}"/>
    <cellStyle name="계산 2 2 4 4 21" xfId="8977" xr:uid="{00000000-0005-0000-0000-000052220000}"/>
    <cellStyle name="계산 2 2 4 4 22" xfId="8978" xr:uid="{00000000-0005-0000-0000-000053220000}"/>
    <cellStyle name="계산 2 2 4 4 3" xfId="8979" xr:uid="{00000000-0005-0000-0000-000054220000}"/>
    <cellStyle name="계산 2 2 4 4 3 2" xfId="8980" xr:uid="{00000000-0005-0000-0000-000055220000}"/>
    <cellStyle name="계산 2 2 4 4 3 3" xfId="8981" xr:uid="{00000000-0005-0000-0000-000056220000}"/>
    <cellStyle name="계산 2 2 4 4 3 4" xfId="8982" xr:uid="{00000000-0005-0000-0000-000057220000}"/>
    <cellStyle name="계산 2 2 4 4 3 5" xfId="8983" xr:uid="{00000000-0005-0000-0000-000058220000}"/>
    <cellStyle name="계산 2 2 4 4 4" xfId="8984" xr:uid="{00000000-0005-0000-0000-000059220000}"/>
    <cellStyle name="계산 2 2 4 4 4 2" xfId="8985" xr:uid="{00000000-0005-0000-0000-00005A220000}"/>
    <cellStyle name="계산 2 2 4 4 4 3" xfId="8986" xr:uid="{00000000-0005-0000-0000-00005B220000}"/>
    <cellStyle name="계산 2 2 4 4 4 4" xfId="8987" xr:uid="{00000000-0005-0000-0000-00005C220000}"/>
    <cellStyle name="계산 2 2 4 4 4 5" xfId="8988" xr:uid="{00000000-0005-0000-0000-00005D220000}"/>
    <cellStyle name="계산 2 2 4 4 5" xfId="8989" xr:uid="{00000000-0005-0000-0000-00005E220000}"/>
    <cellStyle name="계산 2 2 4 4 5 2" xfId="8990" xr:uid="{00000000-0005-0000-0000-00005F220000}"/>
    <cellStyle name="계산 2 2 4 4 5 3" xfId="8991" xr:uid="{00000000-0005-0000-0000-000060220000}"/>
    <cellStyle name="계산 2 2 4 4 5 4" xfId="8992" xr:uid="{00000000-0005-0000-0000-000061220000}"/>
    <cellStyle name="계산 2 2 4 4 5 5" xfId="8993" xr:uid="{00000000-0005-0000-0000-000062220000}"/>
    <cellStyle name="계산 2 2 4 4 6" xfId="8994" xr:uid="{00000000-0005-0000-0000-000063220000}"/>
    <cellStyle name="계산 2 2 4 4 6 2" xfId="8995" xr:uid="{00000000-0005-0000-0000-000064220000}"/>
    <cellStyle name="계산 2 2 4 4 6 3" xfId="8996" xr:uid="{00000000-0005-0000-0000-000065220000}"/>
    <cellStyle name="계산 2 2 4 4 6 4" xfId="8997" xr:uid="{00000000-0005-0000-0000-000066220000}"/>
    <cellStyle name="계산 2 2 4 4 6 5" xfId="8998" xr:uid="{00000000-0005-0000-0000-000067220000}"/>
    <cellStyle name="계산 2 2 4 4 7" xfId="8999" xr:uid="{00000000-0005-0000-0000-000068220000}"/>
    <cellStyle name="계산 2 2 4 4 7 2" xfId="9000" xr:uid="{00000000-0005-0000-0000-000069220000}"/>
    <cellStyle name="계산 2 2 4 4 7 3" xfId="9001" xr:uid="{00000000-0005-0000-0000-00006A220000}"/>
    <cellStyle name="계산 2 2 4 4 7 4" xfId="9002" xr:uid="{00000000-0005-0000-0000-00006B220000}"/>
    <cellStyle name="계산 2 2 4 4 7 5" xfId="9003" xr:uid="{00000000-0005-0000-0000-00006C220000}"/>
    <cellStyle name="계산 2 2 4 4 8" xfId="9004" xr:uid="{00000000-0005-0000-0000-00006D220000}"/>
    <cellStyle name="계산 2 2 4 4 8 2" xfId="9005" xr:uid="{00000000-0005-0000-0000-00006E220000}"/>
    <cellStyle name="계산 2 2 4 4 8 3" xfId="9006" xr:uid="{00000000-0005-0000-0000-00006F220000}"/>
    <cellStyle name="계산 2 2 4 4 8 4" xfId="9007" xr:uid="{00000000-0005-0000-0000-000070220000}"/>
    <cellStyle name="계산 2 2 4 4 8 5" xfId="9008" xr:uid="{00000000-0005-0000-0000-000071220000}"/>
    <cellStyle name="계산 2 2 4 4 9" xfId="9009" xr:uid="{00000000-0005-0000-0000-000072220000}"/>
    <cellStyle name="계산 2 2 4 4 9 2" xfId="9010" xr:uid="{00000000-0005-0000-0000-000073220000}"/>
    <cellStyle name="계산 2 2 4 4 9 3" xfId="9011" xr:uid="{00000000-0005-0000-0000-000074220000}"/>
    <cellStyle name="계산 2 2 4 4 9 4" xfId="9012" xr:uid="{00000000-0005-0000-0000-000075220000}"/>
    <cellStyle name="계산 2 2 4 4 9 5" xfId="9013" xr:uid="{00000000-0005-0000-0000-000076220000}"/>
    <cellStyle name="계산 2 2 4 5" xfId="9014" xr:uid="{00000000-0005-0000-0000-000077220000}"/>
    <cellStyle name="계산 2 2 4 5 10" xfId="9015" xr:uid="{00000000-0005-0000-0000-000078220000}"/>
    <cellStyle name="계산 2 2 4 5 10 2" xfId="9016" xr:uid="{00000000-0005-0000-0000-000079220000}"/>
    <cellStyle name="계산 2 2 4 5 10 3" xfId="9017" xr:uid="{00000000-0005-0000-0000-00007A220000}"/>
    <cellStyle name="계산 2 2 4 5 10 4" xfId="9018" xr:uid="{00000000-0005-0000-0000-00007B220000}"/>
    <cellStyle name="계산 2 2 4 5 10 5" xfId="9019" xr:uid="{00000000-0005-0000-0000-00007C220000}"/>
    <cellStyle name="계산 2 2 4 5 11" xfId="9020" xr:uid="{00000000-0005-0000-0000-00007D220000}"/>
    <cellStyle name="계산 2 2 4 5 11 2" xfId="9021" xr:uid="{00000000-0005-0000-0000-00007E220000}"/>
    <cellStyle name="계산 2 2 4 5 11 3" xfId="9022" xr:uid="{00000000-0005-0000-0000-00007F220000}"/>
    <cellStyle name="계산 2 2 4 5 11 4" xfId="9023" xr:uid="{00000000-0005-0000-0000-000080220000}"/>
    <cellStyle name="계산 2 2 4 5 11 5" xfId="9024" xr:uid="{00000000-0005-0000-0000-000081220000}"/>
    <cellStyle name="계산 2 2 4 5 12" xfId="9025" xr:uid="{00000000-0005-0000-0000-000082220000}"/>
    <cellStyle name="계산 2 2 4 5 12 2" xfId="9026" xr:uid="{00000000-0005-0000-0000-000083220000}"/>
    <cellStyle name="계산 2 2 4 5 12 3" xfId="9027" xr:uid="{00000000-0005-0000-0000-000084220000}"/>
    <cellStyle name="계산 2 2 4 5 12 4" xfId="9028" xr:uid="{00000000-0005-0000-0000-000085220000}"/>
    <cellStyle name="계산 2 2 4 5 12 5" xfId="9029" xr:uid="{00000000-0005-0000-0000-000086220000}"/>
    <cellStyle name="계산 2 2 4 5 13" xfId="9030" xr:uid="{00000000-0005-0000-0000-000087220000}"/>
    <cellStyle name="계산 2 2 4 5 13 2" xfId="9031" xr:uid="{00000000-0005-0000-0000-000088220000}"/>
    <cellStyle name="계산 2 2 4 5 13 3" xfId="9032" xr:uid="{00000000-0005-0000-0000-000089220000}"/>
    <cellStyle name="계산 2 2 4 5 13 4" xfId="9033" xr:uid="{00000000-0005-0000-0000-00008A220000}"/>
    <cellStyle name="계산 2 2 4 5 13 5" xfId="9034" xr:uid="{00000000-0005-0000-0000-00008B220000}"/>
    <cellStyle name="계산 2 2 4 5 14" xfId="9035" xr:uid="{00000000-0005-0000-0000-00008C220000}"/>
    <cellStyle name="계산 2 2 4 5 14 2" xfId="9036" xr:uid="{00000000-0005-0000-0000-00008D220000}"/>
    <cellStyle name="계산 2 2 4 5 14 3" xfId="9037" xr:uid="{00000000-0005-0000-0000-00008E220000}"/>
    <cellStyle name="계산 2 2 4 5 14 4" xfId="9038" xr:uid="{00000000-0005-0000-0000-00008F220000}"/>
    <cellStyle name="계산 2 2 4 5 14 5" xfId="9039" xr:uid="{00000000-0005-0000-0000-000090220000}"/>
    <cellStyle name="계산 2 2 4 5 15" xfId="9040" xr:uid="{00000000-0005-0000-0000-000091220000}"/>
    <cellStyle name="계산 2 2 4 5 15 2" xfId="9041" xr:uid="{00000000-0005-0000-0000-000092220000}"/>
    <cellStyle name="계산 2 2 4 5 15 3" xfId="9042" xr:uid="{00000000-0005-0000-0000-000093220000}"/>
    <cellStyle name="계산 2 2 4 5 15 4" xfId="9043" xr:uid="{00000000-0005-0000-0000-000094220000}"/>
    <cellStyle name="계산 2 2 4 5 15 5" xfId="9044" xr:uid="{00000000-0005-0000-0000-000095220000}"/>
    <cellStyle name="계산 2 2 4 5 16" xfId="9045" xr:uid="{00000000-0005-0000-0000-000096220000}"/>
    <cellStyle name="계산 2 2 4 5 16 2" xfId="9046" xr:uid="{00000000-0005-0000-0000-000097220000}"/>
    <cellStyle name="계산 2 2 4 5 16 3" xfId="9047" xr:uid="{00000000-0005-0000-0000-000098220000}"/>
    <cellStyle name="계산 2 2 4 5 16 4" xfId="9048" xr:uid="{00000000-0005-0000-0000-000099220000}"/>
    <cellStyle name="계산 2 2 4 5 16 5" xfId="9049" xr:uid="{00000000-0005-0000-0000-00009A220000}"/>
    <cellStyle name="계산 2 2 4 5 17" xfId="9050" xr:uid="{00000000-0005-0000-0000-00009B220000}"/>
    <cellStyle name="계산 2 2 4 5 17 2" xfId="9051" xr:uid="{00000000-0005-0000-0000-00009C220000}"/>
    <cellStyle name="계산 2 2 4 5 17 3" xfId="9052" xr:uid="{00000000-0005-0000-0000-00009D220000}"/>
    <cellStyle name="계산 2 2 4 5 17 4" xfId="9053" xr:uid="{00000000-0005-0000-0000-00009E220000}"/>
    <cellStyle name="계산 2 2 4 5 17 5" xfId="9054" xr:uid="{00000000-0005-0000-0000-00009F220000}"/>
    <cellStyle name="계산 2 2 4 5 18" xfId="9055" xr:uid="{00000000-0005-0000-0000-0000A0220000}"/>
    <cellStyle name="계산 2 2 4 5 18 2" xfId="9056" xr:uid="{00000000-0005-0000-0000-0000A1220000}"/>
    <cellStyle name="계산 2 2 4 5 18 3" xfId="9057" xr:uid="{00000000-0005-0000-0000-0000A2220000}"/>
    <cellStyle name="계산 2 2 4 5 18 4" xfId="9058" xr:uid="{00000000-0005-0000-0000-0000A3220000}"/>
    <cellStyle name="계산 2 2 4 5 18 5" xfId="9059" xr:uid="{00000000-0005-0000-0000-0000A4220000}"/>
    <cellStyle name="계산 2 2 4 5 19" xfId="9060" xr:uid="{00000000-0005-0000-0000-0000A5220000}"/>
    <cellStyle name="계산 2 2 4 5 2" xfId="9061" xr:uid="{00000000-0005-0000-0000-0000A6220000}"/>
    <cellStyle name="계산 2 2 4 5 2 2" xfId="9062" xr:uid="{00000000-0005-0000-0000-0000A7220000}"/>
    <cellStyle name="계산 2 2 4 5 2 3" xfId="9063" xr:uid="{00000000-0005-0000-0000-0000A8220000}"/>
    <cellStyle name="계산 2 2 4 5 2 4" xfId="9064" xr:uid="{00000000-0005-0000-0000-0000A9220000}"/>
    <cellStyle name="계산 2 2 4 5 2 5" xfId="9065" xr:uid="{00000000-0005-0000-0000-0000AA220000}"/>
    <cellStyle name="계산 2 2 4 5 20" xfId="9066" xr:uid="{00000000-0005-0000-0000-0000AB220000}"/>
    <cellStyle name="계산 2 2 4 5 21" xfId="9067" xr:uid="{00000000-0005-0000-0000-0000AC220000}"/>
    <cellStyle name="계산 2 2 4 5 22" xfId="9068" xr:uid="{00000000-0005-0000-0000-0000AD220000}"/>
    <cellStyle name="계산 2 2 4 5 3" xfId="9069" xr:uid="{00000000-0005-0000-0000-0000AE220000}"/>
    <cellStyle name="계산 2 2 4 5 3 2" xfId="9070" xr:uid="{00000000-0005-0000-0000-0000AF220000}"/>
    <cellStyle name="계산 2 2 4 5 3 3" xfId="9071" xr:uid="{00000000-0005-0000-0000-0000B0220000}"/>
    <cellStyle name="계산 2 2 4 5 3 4" xfId="9072" xr:uid="{00000000-0005-0000-0000-0000B1220000}"/>
    <cellStyle name="계산 2 2 4 5 3 5" xfId="9073" xr:uid="{00000000-0005-0000-0000-0000B2220000}"/>
    <cellStyle name="계산 2 2 4 5 4" xfId="9074" xr:uid="{00000000-0005-0000-0000-0000B3220000}"/>
    <cellStyle name="계산 2 2 4 5 4 2" xfId="9075" xr:uid="{00000000-0005-0000-0000-0000B4220000}"/>
    <cellStyle name="계산 2 2 4 5 4 3" xfId="9076" xr:uid="{00000000-0005-0000-0000-0000B5220000}"/>
    <cellStyle name="계산 2 2 4 5 4 4" xfId="9077" xr:uid="{00000000-0005-0000-0000-0000B6220000}"/>
    <cellStyle name="계산 2 2 4 5 4 5" xfId="9078" xr:uid="{00000000-0005-0000-0000-0000B7220000}"/>
    <cellStyle name="계산 2 2 4 5 5" xfId="9079" xr:uid="{00000000-0005-0000-0000-0000B8220000}"/>
    <cellStyle name="계산 2 2 4 5 5 2" xfId="9080" xr:uid="{00000000-0005-0000-0000-0000B9220000}"/>
    <cellStyle name="계산 2 2 4 5 5 3" xfId="9081" xr:uid="{00000000-0005-0000-0000-0000BA220000}"/>
    <cellStyle name="계산 2 2 4 5 5 4" xfId="9082" xr:uid="{00000000-0005-0000-0000-0000BB220000}"/>
    <cellStyle name="계산 2 2 4 5 5 5" xfId="9083" xr:uid="{00000000-0005-0000-0000-0000BC220000}"/>
    <cellStyle name="계산 2 2 4 5 6" xfId="9084" xr:uid="{00000000-0005-0000-0000-0000BD220000}"/>
    <cellStyle name="계산 2 2 4 5 6 2" xfId="9085" xr:uid="{00000000-0005-0000-0000-0000BE220000}"/>
    <cellStyle name="계산 2 2 4 5 6 3" xfId="9086" xr:uid="{00000000-0005-0000-0000-0000BF220000}"/>
    <cellStyle name="계산 2 2 4 5 6 4" xfId="9087" xr:uid="{00000000-0005-0000-0000-0000C0220000}"/>
    <cellStyle name="계산 2 2 4 5 6 5" xfId="9088" xr:uid="{00000000-0005-0000-0000-0000C1220000}"/>
    <cellStyle name="계산 2 2 4 5 7" xfId="9089" xr:uid="{00000000-0005-0000-0000-0000C2220000}"/>
    <cellStyle name="계산 2 2 4 5 7 2" xfId="9090" xr:uid="{00000000-0005-0000-0000-0000C3220000}"/>
    <cellStyle name="계산 2 2 4 5 7 3" xfId="9091" xr:uid="{00000000-0005-0000-0000-0000C4220000}"/>
    <cellStyle name="계산 2 2 4 5 7 4" xfId="9092" xr:uid="{00000000-0005-0000-0000-0000C5220000}"/>
    <cellStyle name="계산 2 2 4 5 7 5" xfId="9093" xr:uid="{00000000-0005-0000-0000-0000C6220000}"/>
    <cellStyle name="계산 2 2 4 5 8" xfId="9094" xr:uid="{00000000-0005-0000-0000-0000C7220000}"/>
    <cellStyle name="계산 2 2 4 5 8 2" xfId="9095" xr:uid="{00000000-0005-0000-0000-0000C8220000}"/>
    <cellStyle name="계산 2 2 4 5 8 3" xfId="9096" xr:uid="{00000000-0005-0000-0000-0000C9220000}"/>
    <cellStyle name="계산 2 2 4 5 8 4" xfId="9097" xr:uid="{00000000-0005-0000-0000-0000CA220000}"/>
    <cellStyle name="계산 2 2 4 5 8 5" xfId="9098" xr:uid="{00000000-0005-0000-0000-0000CB220000}"/>
    <cellStyle name="계산 2 2 4 5 9" xfId="9099" xr:uid="{00000000-0005-0000-0000-0000CC220000}"/>
    <cellStyle name="계산 2 2 4 5 9 2" xfId="9100" xr:uid="{00000000-0005-0000-0000-0000CD220000}"/>
    <cellStyle name="계산 2 2 4 5 9 3" xfId="9101" xr:uid="{00000000-0005-0000-0000-0000CE220000}"/>
    <cellStyle name="계산 2 2 4 5 9 4" xfId="9102" xr:uid="{00000000-0005-0000-0000-0000CF220000}"/>
    <cellStyle name="계산 2 2 4 5 9 5" xfId="9103" xr:uid="{00000000-0005-0000-0000-0000D0220000}"/>
    <cellStyle name="계산 2 2 4 6" xfId="9104" xr:uid="{00000000-0005-0000-0000-0000D1220000}"/>
    <cellStyle name="계산 2 2 4 6 2" xfId="9105" xr:uid="{00000000-0005-0000-0000-0000D2220000}"/>
    <cellStyle name="계산 2 2 4 6 3" xfId="9106" xr:uid="{00000000-0005-0000-0000-0000D3220000}"/>
    <cellStyle name="계산 2 2 4 6 4" xfId="9107" xr:uid="{00000000-0005-0000-0000-0000D4220000}"/>
    <cellStyle name="계산 2 2 4 6 5" xfId="9108" xr:uid="{00000000-0005-0000-0000-0000D5220000}"/>
    <cellStyle name="계산 2 2 4 7" xfId="9109" xr:uid="{00000000-0005-0000-0000-0000D6220000}"/>
    <cellStyle name="계산 2 2 4 7 2" xfId="9110" xr:uid="{00000000-0005-0000-0000-0000D7220000}"/>
    <cellStyle name="계산 2 2 4 7 3" xfId="9111" xr:uid="{00000000-0005-0000-0000-0000D8220000}"/>
    <cellStyle name="계산 2 2 4 7 4" xfId="9112" xr:uid="{00000000-0005-0000-0000-0000D9220000}"/>
    <cellStyle name="계산 2 2 4 7 5" xfId="9113" xr:uid="{00000000-0005-0000-0000-0000DA220000}"/>
    <cellStyle name="계산 2 2 4 8" xfId="9114" xr:uid="{00000000-0005-0000-0000-0000DB220000}"/>
    <cellStyle name="계산 2 2 4 8 2" xfId="9115" xr:uid="{00000000-0005-0000-0000-0000DC220000}"/>
    <cellStyle name="계산 2 2 4 8 3" xfId="9116" xr:uid="{00000000-0005-0000-0000-0000DD220000}"/>
    <cellStyle name="계산 2 2 4 8 4" xfId="9117" xr:uid="{00000000-0005-0000-0000-0000DE220000}"/>
    <cellStyle name="계산 2 2 4 8 5" xfId="9118" xr:uid="{00000000-0005-0000-0000-0000DF220000}"/>
    <cellStyle name="계산 2 2 4 9" xfId="9119" xr:uid="{00000000-0005-0000-0000-0000E0220000}"/>
    <cellStyle name="계산 2 2 4 9 2" xfId="9120" xr:uid="{00000000-0005-0000-0000-0000E1220000}"/>
    <cellStyle name="계산 2 2 4 9 3" xfId="9121" xr:uid="{00000000-0005-0000-0000-0000E2220000}"/>
    <cellStyle name="계산 2 2 4 9 4" xfId="9122" xr:uid="{00000000-0005-0000-0000-0000E3220000}"/>
    <cellStyle name="계산 2 2 4 9 5" xfId="9123" xr:uid="{00000000-0005-0000-0000-0000E4220000}"/>
    <cellStyle name="계산 2 2 5" xfId="9124" xr:uid="{00000000-0005-0000-0000-0000E5220000}"/>
    <cellStyle name="계산 2 2 5 10" xfId="9125" xr:uid="{00000000-0005-0000-0000-0000E6220000}"/>
    <cellStyle name="계산 2 2 5 10 2" xfId="9126" xr:uid="{00000000-0005-0000-0000-0000E7220000}"/>
    <cellStyle name="계산 2 2 5 10 3" xfId="9127" xr:uid="{00000000-0005-0000-0000-0000E8220000}"/>
    <cellStyle name="계산 2 2 5 10 4" xfId="9128" xr:uid="{00000000-0005-0000-0000-0000E9220000}"/>
    <cellStyle name="계산 2 2 5 10 5" xfId="9129" xr:uid="{00000000-0005-0000-0000-0000EA220000}"/>
    <cellStyle name="계산 2 2 5 11" xfId="9130" xr:uid="{00000000-0005-0000-0000-0000EB220000}"/>
    <cellStyle name="계산 2 2 5 11 2" xfId="9131" xr:uid="{00000000-0005-0000-0000-0000EC220000}"/>
    <cellStyle name="계산 2 2 5 11 3" xfId="9132" xr:uid="{00000000-0005-0000-0000-0000ED220000}"/>
    <cellStyle name="계산 2 2 5 11 4" xfId="9133" xr:uid="{00000000-0005-0000-0000-0000EE220000}"/>
    <cellStyle name="계산 2 2 5 11 5" xfId="9134" xr:uid="{00000000-0005-0000-0000-0000EF220000}"/>
    <cellStyle name="계산 2 2 5 12" xfId="9135" xr:uid="{00000000-0005-0000-0000-0000F0220000}"/>
    <cellStyle name="계산 2 2 5 12 2" xfId="9136" xr:uid="{00000000-0005-0000-0000-0000F1220000}"/>
    <cellStyle name="계산 2 2 5 12 3" xfId="9137" xr:uid="{00000000-0005-0000-0000-0000F2220000}"/>
    <cellStyle name="계산 2 2 5 12 4" xfId="9138" xr:uid="{00000000-0005-0000-0000-0000F3220000}"/>
    <cellStyle name="계산 2 2 5 12 5" xfId="9139" xr:uid="{00000000-0005-0000-0000-0000F4220000}"/>
    <cellStyle name="계산 2 2 5 13" xfId="9140" xr:uid="{00000000-0005-0000-0000-0000F5220000}"/>
    <cellStyle name="계산 2 2 5 13 2" xfId="9141" xr:uid="{00000000-0005-0000-0000-0000F6220000}"/>
    <cellStyle name="계산 2 2 5 13 3" xfId="9142" xr:uid="{00000000-0005-0000-0000-0000F7220000}"/>
    <cellStyle name="계산 2 2 5 13 4" xfId="9143" xr:uid="{00000000-0005-0000-0000-0000F8220000}"/>
    <cellStyle name="계산 2 2 5 13 5" xfId="9144" xr:uid="{00000000-0005-0000-0000-0000F9220000}"/>
    <cellStyle name="계산 2 2 5 14" xfId="9145" xr:uid="{00000000-0005-0000-0000-0000FA220000}"/>
    <cellStyle name="계산 2 2 5 14 2" xfId="9146" xr:uid="{00000000-0005-0000-0000-0000FB220000}"/>
    <cellStyle name="계산 2 2 5 14 3" xfId="9147" xr:uid="{00000000-0005-0000-0000-0000FC220000}"/>
    <cellStyle name="계산 2 2 5 14 4" xfId="9148" xr:uid="{00000000-0005-0000-0000-0000FD220000}"/>
    <cellStyle name="계산 2 2 5 14 5" xfId="9149" xr:uid="{00000000-0005-0000-0000-0000FE220000}"/>
    <cellStyle name="계산 2 2 5 15" xfId="9150" xr:uid="{00000000-0005-0000-0000-0000FF220000}"/>
    <cellStyle name="계산 2 2 5 15 2" xfId="9151" xr:uid="{00000000-0005-0000-0000-000000230000}"/>
    <cellStyle name="계산 2 2 5 15 3" xfId="9152" xr:uid="{00000000-0005-0000-0000-000001230000}"/>
    <cellStyle name="계산 2 2 5 15 4" xfId="9153" xr:uid="{00000000-0005-0000-0000-000002230000}"/>
    <cellStyle name="계산 2 2 5 15 5" xfId="9154" xr:uid="{00000000-0005-0000-0000-000003230000}"/>
    <cellStyle name="계산 2 2 5 16" xfId="9155" xr:uid="{00000000-0005-0000-0000-000004230000}"/>
    <cellStyle name="계산 2 2 5 16 2" xfId="9156" xr:uid="{00000000-0005-0000-0000-000005230000}"/>
    <cellStyle name="계산 2 2 5 16 3" xfId="9157" xr:uid="{00000000-0005-0000-0000-000006230000}"/>
    <cellStyle name="계산 2 2 5 16 4" xfId="9158" xr:uid="{00000000-0005-0000-0000-000007230000}"/>
    <cellStyle name="계산 2 2 5 16 5" xfId="9159" xr:uid="{00000000-0005-0000-0000-000008230000}"/>
    <cellStyle name="계산 2 2 5 17" xfId="9160" xr:uid="{00000000-0005-0000-0000-000009230000}"/>
    <cellStyle name="계산 2 2 5 17 2" xfId="9161" xr:uid="{00000000-0005-0000-0000-00000A230000}"/>
    <cellStyle name="계산 2 2 5 17 3" xfId="9162" xr:uid="{00000000-0005-0000-0000-00000B230000}"/>
    <cellStyle name="계산 2 2 5 17 4" xfId="9163" xr:uid="{00000000-0005-0000-0000-00000C230000}"/>
    <cellStyle name="계산 2 2 5 17 5" xfId="9164" xr:uid="{00000000-0005-0000-0000-00000D230000}"/>
    <cellStyle name="계산 2 2 5 18" xfId="9165" xr:uid="{00000000-0005-0000-0000-00000E230000}"/>
    <cellStyle name="계산 2 2 5 18 2" xfId="9166" xr:uid="{00000000-0005-0000-0000-00000F230000}"/>
    <cellStyle name="계산 2 2 5 18 3" xfId="9167" xr:uid="{00000000-0005-0000-0000-000010230000}"/>
    <cellStyle name="계산 2 2 5 18 4" xfId="9168" xr:uid="{00000000-0005-0000-0000-000011230000}"/>
    <cellStyle name="계산 2 2 5 18 5" xfId="9169" xr:uid="{00000000-0005-0000-0000-000012230000}"/>
    <cellStyle name="계산 2 2 5 19" xfId="9170" xr:uid="{00000000-0005-0000-0000-000013230000}"/>
    <cellStyle name="계산 2 2 5 19 2" xfId="9171" xr:uid="{00000000-0005-0000-0000-000014230000}"/>
    <cellStyle name="계산 2 2 5 19 3" xfId="9172" xr:uid="{00000000-0005-0000-0000-000015230000}"/>
    <cellStyle name="계산 2 2 5 19 4" xfId="9173" xr:uid="{00000000-0005-0000-0000-000016230000}"/>
    <cellStyle name="계산 2 2 5 19 5" xfId="9174" xr:uid="{00000000-0005-0000-0000-000017230000}"/>
    <cellStyle name="계산 2 2 5 2" xfId="9175" xr:uid="{00000000-0005-0000-0000-000018230000}"/>
    <cellStyle name="계산 2 2 5 2 2" xfId="9176" xr:uid="{00000000-0005-0000-0000-000019230000}"/>
    <cellStyle name="계산 2 2 5 2 3" xfId="9177" xr:uid="{00000000-0005-0000-0000-00001A230000}"/>
    <cellStyle name="계산 2 2 5 2 4" xfId="9178" xr:uid="{00000000-0005-0000-0000-00001B230000}"/>
    <cellStyle name="계산 2 2 5 2 5" xfId="9179" xr:uid="{00000000-0005-0000-0000-00001C230000}"/>
    <cellStyle name="계산 2 2 5 20" xfId="9180" xr:uid="{00000000-0005-0000-0000-00001D230000}"/>
    <cellStyle name="계산 2 2 5 21" xfId="9181" xr:uid="{00000000-0005-0000-0000-00001E230000}"/>
    <cellStyle name="계산 2 2 5 22" xfId="9182" xr:uid="{00000000-0005-0000-0000-00001F230000}"/>
    <cellStyle name="계산 2 2 5 23" xfId="9183" xr:uid="{00000000-0005-0000-0000-000020230000}"/>
    <cellStyle name="계산 2 2 5 3" xfId="9184" xr:uid="{00000000-0005-0000-0000-000021230000}"/>
    <cellStyle name="계산 2 2 5 3 2" xfId="9185" xr:uid="{00000000-0005-0000-0000-000022230000}"/>
    <cellStyle name="계산 2 2 5 3 3" xfId="9186" xr:uid="{00000000-0005-0000-0000-000023230000}"/>
    <cellStyle name="계산 2 2 5 3 4" xfId="9187" xr:uid="{00000000-0005-0000-0000-000024230000}"/>
    <cellStyle name="계산 2 2 5 3 5" xfId="9188" xr:uid="{00000000-0005-0000-0000-000025230000}"/>
    <cellStyle name="계산 2 2 5 4" xfId="9189" xr:uid="{00000000-0005-0000-0000-000026230000}"/>
    <cellStyle name="계산 2 2 5 4 2" xfId="9190" xr:uid="{00000000-0005-0000-0000-000027230000}"/>
    <cellStyle name="계산 2 2 5 4 3" xfId="9191" xr:uid="{00000000-0005-0000-0000-000028230000}"/>
    <cellStyle name="계산 2 2 5 4 4" xfId="9192" xr:uid="{00000000-0005-0000-0000-000029230000}"/>
    <cellStyle name="계산 2 2 5 4 5" xfId="9193" xr:uid="{00000000-0005-0000-0000-00002A230000}"/>
    <cellStyle name="계산 2 2 5 5" xfId="9194" xr:uid="{00000000-0005-0000-0000-00002B230000}"/>
    <cellStyle name="계산 2 2 5 5 2" xfId="9195" xr:uid="{00000000-0005-0000-0000-00002C230000}"/>
    <cellStyle name="계산 2 2 5 5 3" xfId="9196" xr:uid="{00000000-0005-0000-0000-00002D230000}"/>
    <cellStyle name="계산 2 2 5 5 4" xfId="9197" xr:uid="{00000000-0005-0000-0000-00002E230000}"/>
    <cellStyle name="계산 2 2 5 5 5" xfId="9198" xr:uid="{00000000-0005-0000-0000-00002F230000}"/>
    <cellStyle name="계산 2 2 5 6" xfId="9199" xr:uid="{00000000-0005-0000-0000-000030230000}"/>
    <cellStyle name="계산 2 2 5 6 2" xfId="9200" xr:uid="{00000000-0005-0000-0000-000031230000}"/>
    <cellStyle name="계산 2 2 5 6 3" xfId="9201" xr:uid="{00000000-0005-0000-0000-000032230000}"/>
    <cellStyle name="계산 2 2 5 6 4" xfId="9202" xr:uid="{00000000-0005-0000-0000-000033230000}"/>
    <cellStyle name="계산 2 2 5 6 5" xfId="9203" xr:uid="{00000000-0005-0000-0000-000034230000}"/>
    <cellStyle name="계산 2 2 5 7" xfId="9204" xr:uid="{00000000-0005-0000-0000-000035230000}"/>
    <cellStyle name="계산 2 2 5 7 2" xfId="9205" xr:uid="{00000000-0005-0000-0000-000036230000}"/>
    <cellStyle name="계산 2 2 5 7 3" xfId="9206" xr:uid="{00000000-0005-0000-0000-000037230000}"/>
    <cellStyle name="계산 2 2 5 7 4" xfId="9207" xr:uid="{00000000-0005-0000-0000-000038230000}"/>
    <cellStyle name="계산 2 2 5 7 5" xfId="9208" xr:uid="{00000000-0005-0000-0000-000039230000}"/>
    <cellStyle name="계산 2 2 5 8" xfId="9209" xr:uid="{00000000-0005-0000-0000-00003A230000}"/>
    <cellStyle name="계산 2 2 5 8 2" xfId="9210" xr:uid="{00000000-0005-0000-0000-00003B230000}"/>
    <cellStyle name="계산 2 2 5 8 3" xfId="9211" xr:uid="{00000000-0005-0000-0000-00003C230000}"/>
    <cellStyle name="계산 2 2 5 8 4" xfId="9212" xr:uid="{00000000-0005-0000-0000-00003D230000}"/>
    <cellStyle name="계산 2 2 5 8 5" xfId="9213" xr:uid="{00000000-0005-0000-0000-00003E230000}"/>
    <cellStyle name="계산 2 2 5 9" xfId="9214" xr:uid="{00000000-0005-0000-0000-00003F230000}"/>
    <cellStyle name="계산 2 2 5 9 2" xfId="9215" xr:uid="{00000000-0005-0000-0000-000040230000}"/>
    <cellStyle name="계산 2 2 5 9 3" xfId="9216" xr:uid="{00000000-0005-0000-0000-000041230000}"/>
    <cellStyle name="계산 2 2 5 9 4" xfId="9217" xr:uid="{00000000-0005-0000-0000-000042230000}"/>
    <cellStyle name="계산 2 2 5 9 5" xfId="9218" xr:uid="{00000000-0005-0000-0000-000043230000}"/>
    <cellStyle name="계산 2 2 6" xfId="9219" xr:uid="{00000000-0005-0000-0000-000044230000}"/>
    <cellStyle name="계산 2 2 6 10" xfId="9220" xr:uid="{00000000-0005-0000-0000-000045230000}"/>
    <cellStyle name="계산 2 2 6 10 2" xfId="9221" xr:uid="{00000000-0005-0000-0000-000046230000}"/>
    <cellStyle name="계산 2 2 6 10 3" xfId="9222" xr:uid="{00000000-0005-0000-0000-000047230000}"/>
    <cellStyle name="계산 2 2 6 10 4" xfId="9223" xr:uid="{00000000-0005-0000-0000-000048230000}"/>
    <cellStyle name="계산 2 2 6 10 5" xfId="9224" xr:uid="{00000000-0005-0000-0000-000049230000}"/>
    <cellStyle name="계산 2 2 6 11" xfId="9225" xr:uid="{00000000-0005-0000-0000-00004A230000}"/>
    <cellStyle name="계산 2 2 6 11 2" xfId="9226" xr:uid="{00000000-0005-0000-0000-00004B230000}"/>
    <cellStyle name="계산 2 2 6 11 3" xfId="9227" xr:uid="{00000000-0005-0000-0000-00004C230000}"/>
    <cellStyle name="계산 2 2 6 11 4" xfId="9228" xr:uid="{00000000-0005-0000-0000-00004D230000}"/>
    <cellStyle name="계산 2 2 6 11 5" xfId="9229" xr:uid="{00000000-0005-0000-0000-00004E230000}"/>
    <cellStyle name="계산 2 2 6 12" xfId="9230" xr:uid="{00000000-0005-0000-0000-00004F230000}"/>
    <cellStyle name="계산 2 2 6 12 2" xfId="9231" xr:uid="{00000000-0005-0000-0000-000050230000}"/>
    <cellStyle name="계산 2 2 6 12 3" xfId="9232" xr:uid="{00000000-0005-0000-0000-000051230000}"/>
    <cellStyle name="계산 2 2 6 12 4" xfId="9233" xr:uid="{00000000-0005-0000-0000-000052230000}"/>
    <cellStyle name="계산 2 2 6 12 5" xfId="9234" xr:uid="{00000000-0005-0000-0000-000053230000}"/>
    <cellStyle name="계산 2 2 6 13" xfId="9235" xr:uid="{00000000-0005-0000-0000-000054230000}"/>
    <cellStyle name="계산 2 2 6 13 2" xfId="9236" xr:uid="{00000000-0005-0000-0000-000055230000}"/>
    <cellStyle name="계산 2 2 6 13 3" xfId="9237" xr:uid="{00000000-0005-0000-0000-000056230000}"/>
    <cellStyle name="계산 2 2 6 13 4" xfId="9238" xr:uid="{00000000-0005-0000-0000-000057230000}"/>
    <cellStyle name="계산 2 2 6 13 5" xfId="9239" xr:uid="{00000000-0005-0000-0000-000058230000}"/>
    <cellStyle name="계산 2 2 6 14" xfId="9240" xr:uid="{00000000-0005-0000-0000-000059230000}"/>
    <cellStyle name="계산 2 2 6 14 2" xfId="9241" xr:uid="{00000000-0005-0000-0000-00005A230000}"/>
    <cellStyle name="계산 2 2 6 14 3" xfId="9242" xr:uid="{00000000-0005-0000-0000-00005B230000}"/>
    <cellStyle name="계산 2 2 6 14 4" xfId="9243" xr:uid="{00000000-0005-0000-0000-00005C230000}"/>
    <cellStyle name="계산 2 2 6 14 5" xfId="9244" xr:uid="{00000000-0005-0000-0000-00005D230000}"/>
    <cellStyle name="계산 2 2 6 15" xfId="9245" xr:uid="{00000000-0005-0000-0000-00005E230000}"/>
    <cellStyle name="계산 2 2 6 15 2" xfId="9246" xr:uid="{00000000-0005-0000-0000-00005F230000}"/>
    <cellStyle name="계산 2 2 6 15 3" xfId="9247" xr:uid="{00000000-0005-0000-0000-000060230000}"/>
    <cellStyle name="계산 2 2 6 15 4" xfId="9248" xr:uid="{00000000-0005-0000-0000-000061230000}"/>
    <cellStyle name="계산 2 2 6 15 5" xfId="9249" xr:uid="{00000000-0005-0000-0000-000062230000}"/>
    <cellStyle name="계산 2 2 6 16" xfId="9250" xr:uid="{00000000-0005-0000-0000-000063230000}"/>
    <cellStyle name="계산 2 2 6 16 2" xfId="9251" xr:uid="{00000000-0005-0000-0000-000064230000}"/>
    <cellStyle name="계산 2 2 6 16 3" xfId="9252" xr:uid="{00000000-0005-0000-0000-000065230000}"/>
    <cellStyle name="계산 2 2 6 16 4" xfId="9253" xr:uid="{00000000-0005-0000-0000-000066230000}"/>
    <cellStyle name="계산 2 2 6 16 5" xfId="9254" xr:uid="{00000000-0005-0000-0000-000067230000}"/>
    <cellStyle name="계산 2 2 6 17" xfId="9255" xr:uid="{00000000-0005-0000-0000-000068230000}"/>
    <cellStyle name="계산 2 2 6 17 2" xfId="9256" xr:uid="{00000000-0005-0000-0000-000069230000}"/>
    <cellStyle name="계산 2 2 6 17 3" xfId="9257" xr:uid="{00000000-0005-0000-0000-00006A230000}"/>
    <cellStyle name="계산 2 2 6 17 4" xfId="9258" xr:uid="{00000000-0005-0000-0000-00006B230000}"/>
    <cellStyle name="계산 2 2 6 17 5" xfId="9259" xr:uid="{00000000-0005-0000-0000-00006C230000}"/>
    <cellStyle name="계산 2 2 6 18" xfId="9260" xr:uid="{00000000-0005-0000-0000-00006D230000}"/>
    <cellStyle name="계산 2 2 6 18 2" xfId="9261" xr:uid="{00000000-0005-0000-0000-00006E230000}"/>
    <cellStyle name="계산 2 2 6 18 3" xfId="9262" xr:uid="{00000000-0005-0000-0000-00006F230000}"/>
    <cellStyle name="계산 2 2 6 18 4" xfId="9263" xr:uid="{00000000-0005-0000-0000-000070230000}"/>
    <cellStyle name="계산 2 2 6 18 5" xfId="9264" xr:uid="{00000000-0005-0000-0000-000071230000}"/>
    <cellStyle name="계산 2 2 6 19" xfId="9265" xr:uid="{00000000-0005-0000-0000-000072230000}"/>
    <cellStyle name="계산 2 2 6 2" xfId="9266" xr:uid="{00000000-0005-0000-0000-000073230000}"/>
    <cellStyle name="계산 2 2 6 2 2" xfId="9267" xr:uid="{00000000-0005-0000-0000-000074230000}"/>
    <cellStyle name="계산 2 2 6 2 3" xfId="9268" xr:uid="{00000000-0005-0000-0000-000075230000}"/>
    <cellStyle name="계산 2 2 6 2 4" xfId="9269" xr:uid="{00000000-0005-0000-0000-000076230000}"/>
    <cellStyle name="계산 2 2 6 2 5" xfId="9270" xr:uid="{00000000-0005-0000-0000-000077230000}"/>
    <cellStyle name="계산 2 2 6 20" xfId="9271" xr:uid="{00000000-0005-0000-0000-000078230000}"/>
    <cellStyle name="계산 2 2 6 21" xfId="9272" xr:uid="{00000000-0005-0000-0000-000079230000}"/>
    <cellStyle name="계산 2 2 6 22" xfId="9273" xr:uid="{00000000-0005-0000-0000-00007A230000}"/>
    <cellStyle name="계산 2 2 6 3" xfId="9274" xr:uid="{00000000-0005-0000-0000-00007B230000}"/>
    <cellStyle name="계산 2 2 6 3 2" xfId="9275" xr:uid="{00000000-0005-0000-0000-00007C230000}"/>
    <cellStyle name="계산 2 2 6 3 3" xfId="9276" xr:uid="{00000000-0005-0000-0000-00007D230000}"/>
    <cellStyle name="계산 2 2 6 3 4" xfId="9277" xr:uid="{00000000-0005-0000-0000-00007E230000}"/>
    <cellStyle name="계산 2 2 6 3 5" xfId="9278" xr:uid="{00000000-0005-0000-0000-00007F230000}"/>
    <cellStyle name="계산 2 2 6 4" xfId="9279" xr:uid="{00000000-0005-0000-0000-000080230000}"/>
    <cellStyle name="계산 2 2 6 4 2" xfId="9280" xr:uid="{00000000-0005-0000-0000-000081230000}"/>
    <cellStyle name="계산 2 2 6 4 3" xfId="9281" xr:uid="{00000000-0005-0000-0000-000082230000}"/>
    <cellStyle name="계산 2 2 6 4 4" xfId="9282" xr:uid="{00000000-0005-0000-0000-000083230000}"/>
    <cellStyle name="계산 2 2 6 4 5" xfId="9283" xr:uid="{00000000-0005-0000-0000-000084230000}"/>
    <cellStyle name="계산 2 2 6 5" xfId="9284" xr:uid="{00000000-0005-0000-0000-000085230000}"/>
    <cellStyle name="계산 2 2 6 5 2" xfId="9285" xr:uid="{00000000-0005-0000-0000-000086230000}"/>
    <cellStyle name="계산 2 2 6 5 3" xfId="9286" xr:uid="{00000000-0005-0000-0000-000087230000}"/>
    <cellStyle name="계산 2 2 6 5 4" xfId="9287" xr:uid="{00000000-0005-0000-0000-000088230000}"/>
    <cellStyle name="계산 2 2 6 5 5" xfId="9288" xr:uid="{00000000-0005-0000-0000-000089230000}"/>
    <cellStyle name="계산 2 2 6 6" xfId="9289" xr:uid="{00000000-0005-0000-0000-00008A230000}"/>
    <cellStyle name="계산 2 2 6 6 2" xfId="9290" xr:uid="{00000000-0005-0000-0000-00008B230000}"/>
    <cellStyle name="계산 2 2 6 6 3" xfId="9291" xr:uid="{00000000-0005-0000-0000-00008C230000}"/>
    <cellStyle name="계산 2 2 6 6 4" xfId="9292" xr:uid="{00000000-0005-0000-0000-00008D230000}"/>
    <cellStyle name="계산 2 2 6 6 5" xfId="9293" xr:uid="{00000000-0005-0000-0000-00008E230000}"/>
    <cellStyle name="계산 2 2 6 7" xfId="9294" xr:uid="{00000000-0005-0000-0000-00008F230000}"/>
    <cellStyle name="계산 2 2 6 7 2" xfId="9295" xr:uid="{00000000-0005-0000-0000-000090230000}"/>
    <cellStyle name="계산 2 2 6 7 3" xfId="9296" xr:uid="{00000000-0005-0000-0000-000091230000}"/>
    <cellStyle name="계산 2 2 6 7 4" xfId="9297" xr:uid="{00000000-0005-0000-0000-000092230000}"/>
    <cellStyle name="계산 2 2 6 7 5" xfId="9298" xr:uid="{00000000-0005-0000-0000-000093230000}"/>
    <cellStyle name="계산 2 2 6 8" xfId="9299" xr:uid="{00000000-0005-0000-0000-000094230000}"/>
    <cellStyle name="계산 2 2 6 8 2" xfId="9300" xr:uid="{00000000-0005-0000-0000-000095230000}"/>
    <cellStyle name="계산 2 2 6 8 3" xfId="9301" xr:uid="{00000000-0005-0000-0000-000096230000}"/>
    <cellStyle name="계산 2 2 6 8 4" xfId="9302" xr:uid="{00000000-0005-0000-0000-000097230000}"/>
    <cellStyle name="계산 2 2 6 8 5" xfId="9303" xr:uid="{00000000-0005-0000-0000-000098230000}"/>
    <cellStyle name="계산 2 2 6 9" xfId="9304" xr:uid="{00000000-0005-0000-0000-000099230000}"/>
    <cellStyle name="계산 2 2 6 9 2" xfId="9305" xr:uid="{00000000-0005-0000-0000-00009A230000}"/>
    <cellStyle name="계산 2 2 6 9 3" xfId="9306" xr:uid="{00000000-0005-0000-0000-00009B230000}"/>
    <cellStyle name="계산 2 2 6 9 4" xfId="9307" xr:uid="{00000000-0005-0000-0000-00009C230000}"/>
    <cellStyle name="계산 2 2 6 9 5" xfId="9308" xr:uid="{00000000-0005-0000-0000-00009D230000}"/>
    <cellStyle name="계산 2 2 7" xfId="9309" xr:uid="{00000000-0005-0000-0000-00009E230000}"/>
    <cellStyle name="계산 2 2 7 10" xfId="9310" xr:uid="{00000000-0005-0000-0000-00009F230000}"/>
    <cellStyle name="계산 2 2 7 10 2" xfId="9311" xr:uid="{00000000-0005-0000-0000-0000A0230000}"/>
    <cellStyle name="계산 2 2 7 10 3" xfId="9312" xr:uid="{00000000-0005-0000-0000-0000A1230000}"/>
    <cellStyle name="계산 2 2 7 10 4" xfId="9313" xr:uid="{00000000-0005-0000-0000-0000A2230000}"/>
    <cellStyle name="계산 2 2 7 10 5" xfId="9314" xr:uid="{00000000-0005-0000-0000-0000A3230000}"/>
    <cellStyle name="계산 2 2 7 11" xfId="9315" xr:uid="{00000000-0005-0000-0000-0000A4230000}"/>
    <cellStyle name="계산 2 2 7 11 2" xfId="9316" xr:uid="{00000000-0005-0000-0000-0000A5230000}"/>
    <cellStyle name="계산 2 2 7 11 3" xfId="9317" xr:uid="{00000000-0005-0000-0000-0000A6230000}"/>
    <cellStyle name="계산 2 2 7 11 4" xfId="9318" xr:uid="{00000000-0005-0000-0000-0000A7230000}"/>
    <cellStyle name="계산 2 2 7 11 5" xfId="9319" xr:uid="{00000000-0005-0000-0000-0000A8230000}"/>
    <cellStyle name="계산 2 2 7 12" xfId="9320" xr:uid="{00000000-0005-0000-0000-0000A9230000}"/>
    <cellStyle name="계산 2 2 7 12 2" xfId="9321" xr:uid="{00000000-0005-0000-0000-0000AA230000}"/>
    <cellStyle name="계산 2 2 7 12 3" xfId="9322" xr:uid="{00000000-0005-0000-0000-0000AB230000}"/>
    <cellStyle name="계산 2 2 7 12 4" xfId="9323" xr:uid="{00000000-0005-0000-0000-0000AC230000}"/>
    <cellStyle name="계산 2 2 7 12 5" xfId="9324" xr:uid="{00000000-0005-0000-0000-0000AD230000}"/>
    <cellStyle name="계산 2 2 7 13" xfId="9325" xr:uid="{00000000-0005-0000-0000-0000AE230000}"/>
    <cellStyle name="계산 2 2 7 13 2" xfId="9326" xr:uid="{00000000-0005-0000-0000-0000AF230000}"/>
    <cellStyle name="계산 2 2 7 13 3" xfId="9327" xr:uid="{00000000-0005-0000-0000-0000B0230000}"/>
    <cellStyle name="계산 2 2 7 13 4" xfId="9328" xr:uid="{00000000-0005-0000-0000-0000B1230000}"/>
    <cellStyle name="계산 2 2 7 13 5" xfId="9329" xr:uid="{00000000-0005-0000-0000-0000B2230000}"/>
    <cellStyle name="계산 2 2 7 14" xfId="9330" xr:uid="{00000000-0005-0000-0000-0000B3230000}"/>
    <cellStyle name="계산 2 2 7 14 2" xfId="9331" xr:uid="{00000000-0005-0000-0000-0000B4230000}"/>
    <cellStyle name="계산 2 2 7 14 3" xfId="9332" xr:uid="{00000000-0005-0000-0000-0000B5230000}"/>
    <cellStyle name="계산 2 2 7 14 4" xfId="9333" xr:uid="{00000000-0005-0000-0000-0000B6230000}"/>
    <cellStyle name="계산 2 2 7 14 5" xfId="9334" xr:uid="{00000000-0005-0000-0000-0000B7230000}"/>
    <cellStyle name="계산 2 2 7 15" xfId="9335" xr:uid="{00000000-0005-0000-0000-0000B8230000}"/>
    <cellStyle name="계산 2 2 7 15 2" xfId="9336" xr:uid="{00000000-0005-0000-0000-0000B9230000}"/>
    <cellStyle name="계산 2 2 7 15 3" xfId="9337" xr:uid="{00000000-0005-0000-0000-0000BA230000}"/>
    <cellStyle name="계산 2 2 7 15 4" xfId="9338" xr:uid="{00000000-0005-0000-0000-0000BB230000}"/>
    <cellStyle name="계산 2 2 7 15 5" xfId="9339" xr:uid="{00000000-0005-0000-0000-0000BC230000}"/>
    <cellStyle name="계산 2 2 7 16" xfId="9340" xr:uid="{00000000-0005-0000-0000-0000BD230000}"/>
    <cellStyle name="계산 2 2 7 16 2" xfId="9341" xr:uid="{00000000-0005-0000-0000-0000BE230000}"/>
    <cellStyle name="계산 2 2 7 16 3" xfId="9342" xr:uid="{00000000-0005-0000-0000-0000BF230000}"/>
    <cellStyle name="계산 2 2 7 16 4" xfId="9343" xr:uid="{00000000-0005-0000-0000-0000C0230000}"/>
    <cellStyle name="계산 2 2 7 16 5" xfId="9344" xr:uid="{00000000-0005-0000-0000-0000C1230000}"/>
    <cellStyle name="계산 2 2 7 17" xfId="9345" xr:uid="{00000000-0005-0000-0000-0000C2230000}"/>
    <cellStyle name="계산 2 2 7 17 2" xfId="9346" xr:uid="{00000000-0005-0000-0000-0000C3230000}"/>
    <cellStyle name="계산 2 2 7 17 3" xfId="9347" xr:uid="{00000000-0005-0000-0000-0000C4230000}"/>
    <cellStyle name="계산 2 2 7 17 4" xfId="9348" xr:uid="{00000000-0005-0000-0000-0000C5230000}"/>
    <cellStyle name="계산 2 2 7 17 5" xfId="9349" xr:uid="{00000000-0005-0000-0000-0000C6230000}"/>
    <cellStyle name="계산 2 2 7 18" xfId="9350" xr:uid="{00000000-0005-0000-0000-0000C7230000}"/>
    <cellStyle name="계산 2 2 7 18 2" xfId="9351" xr:uid="{00000000-0005-0000-0000-0000C8230000}"/>
    <cellStyle name="계산 2 2 7 18 3" xfId="9352" xr:uid="{00000000-0005-0000-0000-0000C9230000}"/>
    <cellStyle name="계산 2 2 7 18 4" xfId="9353" xr:uid="{00000000-0005-0000-0000-0000CA230000}"/>
    <cellStyle name="계산 2 2 7 18 5" xfId="9354" xr:uid="{00000000-0005-0000-0000-0000CB230000}"/>
    <cellStyle name="계산 2 2 7 19" xfId="9355" xr:uid="{00000000-0005-0000-0000-0000CC230000}"/>
    <cellStyle name="계산 2 2 7 2" xfId="9356" xr:uid="{00000000-0005-0000-0000-0000CD230000}"/>
    <cellStyle name="계산 2 2 7 2 2" xfId="9357" xr:uid="{00000000-0005-0000-0000-0000CE230000}"/>
    <cellStyle name="계산 2 2 7 2 3" xfId="9358" xr:uid="{00000000-0005-0000-0000-0000CF230000}"/>
    <cellStyle name="계산 2 2 7 2 4" xfId="9359" xr:uid="{00000000-0005-0000-0000-0000D0230000}"/>
    <cellStyle name="계산 2 2 7 2 5" xfId="9360" xr:uid="{00000000-0005-0000-0000-0000D1230000}"/>
    <cellStyle name="계산 2 2 7 20" xfId="9361" xr:uid="{00000000-0005-0000-0000-0000D2230000}"/>
    <cellStyle name="계산 2 2 7 21" xfId="9362" xr:uid="{00000000-0005-0000-0000-0000D3230000}"/>
    <cellStyle name="계산 2 2 7 22" xfId="9363" xr:uid="{00000000-0005-0000-0000-0000D4230000}"/>
    <cellStyle name="계산 2 2 7 3" xfId="9364" xr:uid="{00000000-0005-0000-0000-0000D5230000}"/>
    <cellStyle name="계산 2 2 7 3 2" xfId="9365" xr:uid="{00000000-0005-0000-0000-0000D6230000}"/>
    <cellStyle name="계산 2 2 7 3 3" xfId="9366" xr:uid="{00000000-0005-0000-0000-0000D7230000}"/>
    <cellStyle name="계산 2 2 7 3 4" xfId="9367" xr:uid="{00000000-0005-0000-0000-0000D8230000}"/>
    <cellStyle name="계산 2 2 7 3 5" xfId="9368" xr:uid="{00000000-0005-0000-0000-0000D9230000}"/>
    <cellStyle name="계산 2 2 7 4" xfId="9369" xr:uid="{00000000-0005-0000-0000-0000DA230000}"/>
    <cellStyle name="계산 2 2 7 4 2" xfId="9370" xr:uid="{00000000-0005-0000-0000-0000DB230000}"/>
    <cellStyle name="계산 2 2 7 4 3" xfId="9371" xr:uid="{00000000-0005-0000-0000-0000DC230000}"/>
    <cellStyle name="계산 2 2 7 4 4" xfId="9372" xr:uid="{00000000-0005-0000-0000-0000DD230000}"/>
    <cellStyle name="계산 2 2 7 4 5" xfId="9373" xr:uid="{00000000-0005-0000-0000-0000DE230000}"/>
    <cellStyle name="계산 2 2 7 5" xfId="9374" xr:uid="{00000000-0005-0000-0000-0000DF230000}"/>
    <cellStyle name="계산 2 2 7 5 2" xfId="9375" xr:uid="{00000000-0005-0000-0000-0000E0230000}"/>
    <cellStyle name="계산 2 2 7 5 3" xfId="9376" xr:uid="{00000000-0005-0000-0000-0000E1230000}"/>
    <cellStyle name="계산 2 2 7 5 4" xfId="9377" xr:uid="{00000000-0005-0000-0000-0000E2230000}"/>
    <cellStyle name="계산 2 2 7 5 5" xfId="9378" xr:uid="{00000000-0005-0000-0000-0000E3230000}"/>
    <cellStyle name="계산 2 2 7 6" xfId="9379" xr:uid="{00000000-0005-0000-0000-0000E4230000}"/>
    <cellStyle name="계산 2 2 7 6 2" xfId="9380" xr:uid="{00000000-0005-0000-0000-0000E5230000}"/>
    <cellStyle name="계산 2 2 7 6 3" xfId="9381" xr:uid="{00000000-0005-0000-0000-0000E6230000}"/>
    <cellStyle name="계산 2 2 7 6 4" xfId="9382" xr:uid="{00000000-0005-0000-0000-0000E7230000}"/>
    <cellStyle name="계산 2 2 7 6 5" xfId="9383" xr:uid="{00000000-0005-0000-0000-0000E8230000}"/>
    <cellStyle name="계산 2 2 7 7" xfId="9384" xr:uid="{00000000-0005-0000-0000-0000E9230000}"/>
    <cellStyle name="계산 2 2 7 7 2" xfId="9385" xr:uid="{00000000-0005-0000-0000-0000EA230000}"/>
    <cellStyle name="계산 2 2 7 7 3" xfId="9386" xr:uid="{00000000-0005-0000-0000-0000EB230000}"/>
    <cellStyle name="계산 2 2 7 7 4" xfId="9387" xr:uid="{00000000-0005-0000-0000-0000EC230000}"/>
    <cellStyle name="계산 2 2 7 7 5" xfId="9388" xr:uid="{00000000-0005-0000-0000-0000ED230000}"/>
    <cellStyle name="계산 2 2 7 8" xfId="9389" xr:uid="{00000000-0005-0000-0000-0000EE230000}"/>
    <cellStyle name="계산 2 2 7 8 2" xfId="9390" xr:uid="{00000000-0005-0000-0000-0000EF230000}"/>
    <cellStyle name="계산 2 2 7 8 3" xfId="9391" xr:uid="{00000000-0005-0000-0000-0000F0230000}"/>
    <cellStyle name="계산 2 2 7 8 4" xfId="9392" xr:uid="{00000000-0005-0000-0000-0000F1230000}"/>
    <cellStyle name="계산 2 2 7 8 5" xfId="9393" xr:uid="{00000000-0005-0000-0000-0000F2230000}"/>
    <cellStyle name="계산 2 2 7 9" xfId="9394" xr:uid="{00000000-0005-0000-0000-0000F3230000}"/>
    <cellStyle name="계산 2 2 7 9 2" xfId="9395" xr:uid="{00000000-0005-0000-0000-0000F4230000}"/>
    <cellStyle name="계산 2 2 7 9 3" xfId="9396" xr:uid="{00000000-0005-0000-0000-0000F5230000}"/>
    <cellStyle name="계산 2 2 7 9 4" xfId="9397" xr:uid="{00000000-0005-0000-0000-0000F6230000}"/>
    <cellStyle name="계산 2 2 7 9 5" xfId="9398" xr:uid="{00000000-0005-0000-0000-0000F7230000}"/>
    <cellStyle name="계산 2 2 8" xfId="9399" xr:uid="{00000000-0005-0000-0000-0000F8230000}"/>
    <cellStyle name="계산 2 2 8 10" xfId="9400" xr:uid="{00000000-0005-0000-0000-0000F9230000}"/>
    <cellStyle name="계산 2 2 8 10 2" xfId="9401" xr:uid="{00000000-0005-0000-0000-0000FA230000}"/>
    <cellStyle name="계산 2 2 8 10 3" xfId="9402" xr:uid="{00000000-0005-0000-0000-0000FB230000}"/>
    <cellStyle name="계산 2 2 8 10 4" xfId="9403" xr:uid="{00000000-0005-0000-0000-0000FC230000}"/>
    <cellStyle name="계산 2 2 8 10 5" xfId="9404" xr:uid="{00000000-0005-0000-0000-0000FD230000}"/>
    <cellStyle name="계산 2 2 8 11" xfId="9405" xr:uid="{00000000-0005-0000-0000-0000FE230000}"/>
    <cellStyle name="계산 2 2 8 11 2" xfId="9406" xr:uid="{00000000-0005-0000-0000-0000FF230000}"/>
    <cellStyle name="계산 2 2 8 11 3" xfId="9407" xr:uid="{00000000-0005-0000-0000-000000240000}"/>
    <cellStyle name="계산 2 2 8 11 4" xfId="9408" xr:uid="{00000000-0005-0000-0000-000001240000}"/>
    <cellStyle name="계산 2 2 8 11 5" xfId="9409" xr:uid="{00000000-0005-0000-0000-000002240000}"/>
    <cellStyle name="계산 2 2 8 12" xfId="9410" xr:uid="{00000000-0005-0000-0000-000003240000}"/>
    <cellStyle name="계산 2 2 8 12 2" xfId="9411" xr:uid="{00000000-0005-0000-0000-000004240000}"/>
    <cellStyle name="계산 2 2 8 12 3" xfId="9412" xr:uid="{00000000-0005-0000-0000-000005240000}"/>
    <cellStyle name="계산 2 2 8 12 4" xfId="9413" xr:uid="{00000000-0005-0000-0000-000006240000}"/>
    <cellStyle name="계산 2 2 8 12 5" xfId="9414" xr:uid="{00000000-0005-0000-0000-000007240000}"/>
    <cellStyle name="계산 2 2 8 13" xfId="9415" xr:uid="{00000000-0005-0000-0000-000008240000}"/>
    <cellStyle name="계산 2 2 8 13 2" xfId="9416" xr:uid="{00000000-0005-0000-0000-000009240000}"/>
    <cellStyle name="계산 2 2 8 13 3" xfId="9417" xr:uid="{00000000-0005-0000-0000-00000A240000}"/>
    <cellStyle name="계산 2 2 8 13 4" xfId="9418" xr:uid="{00000000-0005-0000-0000-00000B240000}"/>
    <cellStyle name="계산 2 2 8 13 5" xfId="9419" xr:uid="{00000000-0005-0000-0000-00000C240000}"/>
    <cellStyle name="계산 2 2 8 14" xfId="9420" xr:uid="{00000000-0005-0000-0000-00000D240000}"/>
    <cellStyle name="계산 2 2 8 14 2" xfId="9421" xr:uid="{00000000-0005-0000-0000-00000E240000}"/>
    <cellStyle name="계산 2 2 8 14 3" xfId="9422" xr:uid="{00000000-0005-0000-0000-00000F240000}"/>
    <cellStyle name="계산 2 2 8 14 4" xfId="9423" xr:uid="{00000000-0005-0000-0000-000010240000}"/>
    <cellStyle name="계산 2 2 8 14 5" xfId="9424" xr:uid="{00000000-0005-0000-0000-000011240000}"/>
    <cellStyle name="계산 2 2 8 15" xfId="9425" xr:uid="{00000000-0005-0000-0000-000012240000}"/>
    <cellStyle name="계산 2 2 8 15 2" xfId="9426" xr:uid="{00000000-0005-0000-0000-000013240000}"/>
    <cellStyle name="계산 2 2 8 15 3" xfId="9427" xr:uid="{00000000-0005-0000-0000-000014240000}"/>
    <cellStyle name="계산 2 2 8 15 4" xfId="9428" xr:uid="{00000000-0005-0000-0000-000015240000}"/>
    <cellStyle name="계산 2 2 8 15 5" xfId="9429" xr:uid="{00000000-0005-0000-0000-000016240000}"/>
    <cellStyle name="계산 2 2 8 16" xfId="9430" xr:uid="{00000000-0005-0000-0000-000017240000}"/>
    <cellStyle name="계산 2 2 8 16 2" xfId="9431" xr:uid="{00000000-0005-0000-0000-000018240000}"/>
    <cellStyle name="계산 2 2 8 16 3" xfId="9432" xr:uid="{00000000-0005-0000-0000-000019240000}"/>
    <cellStyle name="계산 2 2 8 16 4" xfId="9433" xr:uid="{00000000-0005-0000-0000-00001A240000}"/>
    <cellStyle name="계산 2 2 8 16 5" xfId="9434" xr:uid="{00000000-0005-0000-0000-00001B240000}"/>
    <cellStyle name="계산 2 2 8 17" xfId="9435" xr:uid="{00000000-0005-0000-0000-00001C240000}"/>
    <cellStyle name="계산 2 2 8 17 2" xfId="9436" xr:uid="{00000000-0005-0000-0000-00001D240000}"/>
    <cellStyle name="계산 2 2 8 17 3" xfId="9437" xr:uid="{00000000-0005-0000-0000-00001E240000}"/>
    <cellStyle name="계산 2 2 8 17 4" xfId="9438" xr:uid="{00000000-0005-0000-0000-00001F240000}"/>
    <cellStyle name="계산 2 2 8 17 5" xfId="9439" xr:uid="{00000000-0005-0000-0000-000020240000}"/>
    <cellStyle name="계산 2 2 8 18" xfId="9440" xr:uid="{00000000-0005-0000-0000-000021240000}"/>
    <cellStyle name="계산 2 2 8 18 2" xfId="9441" xr:uid="{00000000-0005-0000-0000-000022240000}"/>
    <cellStyle name="계산 2 2 8 18 3" xfId="9442" xr:uid="{00000000-0005-0000-0000-000023240000}"/>
    <cellStyle name="계산 2 2 8 18 4" xfId="9443" xr:uid="{00000000-0005-0000-0000-000024240000}"/>
    <cellStyle name="계산 2 2 8 18 5" xfId="9444" xr:uid="{00000000-0005-0000-0000-000025240000}"/>
    <cellStyle name="계산 2 2 8 19" xfId="9445" xr:uid="{00000000-0005-0000-0000-000026240000}"/>
    <cellStyle name="계산 2 2 8 2" xfId="9446" xr:uid="{00000000-0005-0000-0000-000027240000}"/>
    <cellStyle name="계산 2 2 8 2 2" xfId="9447" xr:uid="{00000000-0005-0000-0000-000028240000}"/>
    <cellStyle name="계산 2 2 8 2 3" xfId="9448" xr:uid="{00000000-0005-0000-0000-000029240000}"/>
    <cellStyle name="계산 2 2 8 2 4" xfId="9449" xr:uid="{00000000-0005-0000-0000-00002A240000}"/>
    <cellStyle name="계산 2 2 8 2 5" xfId="9450" xr:uid="{00000000-0005-0000-0000-00002B240000}"/>
    <cellStyle name="계산 2 2 8 20" xfId="9451" xr:uid="{00000000-0005-0000-0000-00002C240000}"/>
    <cellStyle name="계산 2 2 8 21" xfId="9452" xr:uid="{00000000-0005-0000-0000-00002D240000}"/>
    <cellStyle name="계산 2 2 8 22" xfId="9453" xr:uid="{00000000-0005-0000-0000-00002E240000}"/>
    <cellStyle name="계산 2 2 8 3" xfId="9454" xr:uid="{00000000-0005-0000-0000-00002F240000}"/>
    <cellStyle name="계산 2 2 8 3 2" xfId="9455" xr:uid="{00000000-0005-0000-0000-000030240000}"/>
    <cellStyle name="계산 2 2 8 3 3" xfId="9456" xr:uid="{00000000-0005-0000-0000-000031240000}"/>
    <cellStyle name="계산 2 2 8 3 4" xfId="9457" xr:uid="{00000000-0005-0000-0000-000032240000}"/>
    <cellStyle name="계산 2 2 8 3 5" xfId="9458" xr:uid="{00000000-0005-0000-0000-000033240000}"/>
    <cellStyle name="계산 2 2 8 4" xfId="9459" xr:uid="{00000000-0005-0000-0000-000034240000}"/>
    <cellStyle name="계산 2 2 8 4 2" xfId="9460" xr:uid="{00000000-0005-0000-0000-000035240000}"/>
    <cellStyle name="계산 2 2 8 4 3" xfId="9461" xr:uid="{00000000-0005-0000-0000-000036240000}"/>
    <cellStyle name="계산 2 2 8 4 4" xfId="9462" xr:uid="{00000000-0005-0000-0000-000037240000}"/>
    <cellStyle name="계산 2 2 8 4 5" xfId="9463" xr:uid="{00000000-0005-0000-0000-000038240000}"/>
    <cellStyle name="계산 2 2 8 5" xfId="9464" xr:uid="{00000000-0005-0000-0000-000039240000}"/>
    <cellStyle name="계산 2 2 8 5 2" xfId="9465" xr:uid="{00000000-0005-0000-0000-00003A240000}"/>
    <cellStyle name="계산 2 2 8 5 3" xfId="9466" xr:uid="{00000000-0005-0000-0000-00003B240000}"/>
    <cellStyle name="계산 2 2 8 5 4" xfId="9467" xr:uid="{00000000-0005-0000-0000-00003C240000}"/>
    <cellStyle name="계산 2 2 8 5 5" xfId="9468" xr:uid="{00000000-0005-0000-0000-00003D240000}"/>
    <cellStyle name="계산 2 2 8 6" xfId="9469" xr:uid="{00000000-0005-0000-0000-00003E240000}"/>
    <cellStyle name="계산 2 2 8 6 2" xfId="9470" xr:uid="{00000000-0005-0000-0000-00003F240000}"/>
    <cellStyle name="계산 2 2 8 6 3" xfId="9471" xr:uid="{00000000-0005-0000-0000-000040240000}"/>
    <cellStyle name="계산 2 2 8 6 4" xfId="9472" xr:uid="{00000000-0005-0000-0000-000041240000}"/>
    <cellStyle name="계산 2 2 8 6 5" xfId="9473" xr:uid="{00000000-0005-0000-0000-000042240000}"/>
    <cellStyle name="계산 2 2 8 7" xfId="9474" xr:uid="{00000000-0005-0000-0000-000043240000}"/>
    <cellStyle name="계산 2 2 8 7 2" xfId="9475" xr:uid="{00000000-0005-0000-0000-000044240000}"/>
    <cellStyle name="계산 2 2 8 7 3" xfId="9476" xr:uid="{00000000-0005-0000-0000-000045240000}"/>
    <cellStyle name="계산 2 2 8 7 4" xfId="9477" xr:uid="{00000000-0005-0000-0000-000046240000}"/>
    <cellStyle name="계산 2 2 8 7 5" xfId="9478" xr:uid="{00000000-0005-0000-0000-000047240000}"/>
    <cellStyle name="계산 2 2 8 8" xfId="9479" xr:uid="{00000000-0005-0000-0000-000048240000}"/>
    <cellStyle name="계산 2 2 8 8 2" xfId="9480" xr:uid="{00000000-0005-0000-0000-000049240000}"/>
    <cellStyle name="계산 2 2 8 8 3" xfId="9481" xr:uid="{00000000-0005-0000-0000-00004A240000}"/>
    <cellStyle name="계산 2 2 8 8 4" xfId="9482" xr:uid="{00000000-0005-0000-0000-00004B240000}"/>
    <cellStyle name="계산 2 2 8 8 5" xfId="9483" xr:uid="{00000000-0005-0000-0000-00004C240000}"/>
    <cellStyle name="계산 2 2 8 9" xfId="9484" xr:uid="{00000000-0005-0000-0000-00004D240000}"/>
    <cellStyle name="계산 2 2 8 9 2" xfId="9485" xr:uid="{00000000-0005-0000-0000-00004E240000}"/>
    <cellStyle name="계산 2 2 8 9 3" xfId="9486" xr:uid="{00000000-0005-0000-0000-00004F240000}"/>
    <cellStyle name="계산 2 2 8 9 4" xfId="9487" xr:uid="{00000000-0005-0000-0000-000050240000}"/>
    <cellStyle name="계산 2 2 8 9 5" xfId="9488" xr:uid="{00000000-0005-0000-0000-000051240000}"/>
    <cellStyle name="계산 2 2 9" xfId="9489" xr:uid="{00000000-0005-0000-0000-000052240000}"/>
    <cellStyle name="계산 2 2 9 10" xfId="9490" xr:uid="{00000000-0005-0000-0000-000053240000}"/>
    <cellStyle name="계산 2 2 9 10 2" xfId="9491" xr:uid="{00000000-0005-0000-0000-000054240000}"/>
    <cellStyle name="계산 2 2 9 10 3" xfId="9492" xr:uid="{00000000-0005-0000-0000-000055240000}"/>
    <cellStyle name="계산 2 2 9 10 4" xfId="9493" xr:uid="{00000000-0005-0000-0000-000056240000}"/>
    <cellStyle name="계산 2 2 9 10 5" xfId="9494" xr:uid="{00000000-0005-0000-0000-000057240000}"/>
    <cellStyle name="계산 2 2 9 11" xfId="9495" xr:uid="{00000000-0005-0000-0000-000058240000}"/>
    <cellStyle name="계산 2 2 9 11 2" xfId="9496" xr:uid="{00000000-0005-0000-0000-000059240000}"/>
    <cellStyle name="계산 2 2 9 11 3" xfId="9497" xr:uid="{00000000-0005-0000-0000-00005A240000}"/>
    <cellStyle name="계산 2 2 9 11 4" xfId="9498" xr:uid="{00000000-0005-0000-0000-00005B240000}"/>
    <cellStyle name="계산 2 2 9 11 5" xfId="9499" xr:uid="{00000000-0005-0000-0000-00005C240000}"/>
    <cellStyle name="계산 2 2 9 12" xfId="9500" xr:uid="{00000000-0005-0000-0000-00005D240000}"/>
    <cellStyle name="계산 2 2 9 12 2" xfId="9501" xr:uid="{00000000-0005-0000-0000-00005E240000}"/>
    <cellStyle name="계산 2 2 9 12 3" xfId="9502" xr:uid="{00000000-0005-0000-0000-00005F240000}"/>
    <cellStyle name="계산 2 2 9 12 4" xfId="9503" xr:uid="{00000000-0005-0000-0000-000060240000}"/>
    <cellStyle name="계산 2 2 9 12 5" xfId="9504" xr:uid="{00000000-0005-0000-0000-000061240000}"/>
    <cellStyle name="계산 2 2 9 13" xfId="9505" xr:uid="{00000000-0005-0000-0000-000062240000}"/>
    <cellStyle name="계산 2 2 9 13 2" xfId="9506" xr:uid="{00000000-0005-0000-0000-000063240000}"/>
    <cellStyle name="계산 2 2 9 13 3" xfId="9507" xr:uid="{00000000-0005-0000-0000-000064240000}"/>
    <cellStyle name="계산 2 2 9 13 4" xfId="9508" xr:uid="{00000000-0005-0000-0000-000065240000}"/>
    <cellStyle name="계산 2 2 9 13 5" xfId="9509" xr:uid="{00000000-0005-0000-0000-000066240000}"/>
    <cellStyle name="계산 2 2 9 14" xfId="9510" xr:uid="{00000000-0005-0000-0000-000067240000}"/>
    <cellStyle name="계산 2 2 9 14 2" xfId="9511" xr:uid="{00000000-0005-0000-0000-000068240000}"/>
    <cellStyle name="계산 2 2 9 14 3" xfId="9512" xr:uid="{00000000-0005-0000-0000-000069240000}"/>
    <cellStyle name="계산 2 2 9 14 4" xfId="9513" xr:uid="{00000000-0005-0000-0000-00006A240000}"/>
    <cellStyle name="계산 2 2 9 14 5" xfId="9514" xr:uid="{00000000-0005-0000-0000-00006B240000}"/>
    <cellStyle name="계산 2 2 9 15" xfId="9515" xr:uid="{00000000-0005-0000-0000-00006C240000}"/>
    <cellStyle name="계산 2 2 9 15 2" xfId="9516" xr:uid="{00000000-0005-0000-0000-00006D240000}"/>
    <cellStyle name="계산 2 2 9 15 3" xfId="9517" xr:uid="{00000000-0005-0000-0000-00006E240000}"/>
    <cellStyle name="계산 2 2 9 15 4" xfId="9518" xr:uid="{00000000-0005-0000-0000-00006F240000}"/>
    <cellStyle name="계산 2 2 9 15 5" xfId="9519" xr:uid="{00000000-0005-0000-0000-000070240000}"/>
    <cellStyle name="계산 2 2 9 16" xfId="9520" xr:uid="{00000000-0005-0000-0000-000071240000}"/>
    <cellStyle name="계산 2 2 9 16 2" xfId="9521" xr:uid="{00000000-0005-0000-0000-000072240000}"/>
    <cellStyle name="계산 2 2 9 16 3" xfId="9522" xr:uid="{00000000-0005-0000-0000-000073240000}"/>
    <cellStyle name="계산 2 2 9 16 4" xfId="9523" xr:uid="{00000000-0005-0000-0000-000074240000}"/>
    <cellStyle name="계산 2 2 9 16 5" xfId="9524" xr:uid="{00000000-0005-0000-0000-000075240000}"/>
    <cellStyle name="계산 2 2 9 17" xfId="9525" xr:uid="{00000000-0005-0000-0000-000076240000}"/>
    <cellStyle name="계산 2 2 9 17 2" xfId="9526" xr:uid="{00000000-0005-0000-0000-000077240000}"/>
    <cellStyle name="계산 2 2 9 17 3" xfId="9527" xr:uid="{00000000-0005-0000-0000-000078240000}"/>
    <cellStyle name="계산 2 2 9 17 4" xfId="9528" xr:uid="{00000000-0005-0000-0000-000079240000}"/>
    <cellStyle name="계산 2 2 9 17 5" xfId="9529" xr:uid="{00000000-0005-0000-0000-00007A240000}"/>
    <cellStyle name="계산 2 2 9 18" xfId="9530" xr:uid="{00000000-0005-0000-0000-00007B240000}"/>
    <cellStyle name="계산 2 2 9 18 2" xfId="9531" xr:uid="{00000000-0005-0000-0000-00007C240000}"/>
    <cellStyle name="계산 2 2 9 18 3" xfId="9532" xr:uid="{00000000-0005-0000-0000-00007D240000}"/>
    <cellStyle name="계산 2 2 9 18 4" xfId="9533" xr:uid="{00000000-0005-0000-0000-00007E240000}"/>
    <cellStyle name="계산 2 2 9 18 5" xfId="9534" xr:uid="{00000000-0005-0000-0000-00007F240000}"/>
    <cellStyle name="계산 2 2 9 19" xfId="9535" xr:uid="{00000000-0005-0000-0000-000080240000}"/>
    <cellStyle name="계산 2 2 9 2" xfId="9536" xr:uid="{00000000-0005-0000-0000-000081240000}"/>
    <cellStyle name="계산 2 2 9 2 2" xfId="9537" xr:uid="{00000000-0005-0000-0000-000082240000}"/>
    <cellStyle name="계산 2 2 9 2 3" xfId="9538" xr:uid="{00000000-0005-0000-0000-000083240000}"/>
    <cellStyle name="계산 2 2 9 2 4" xfId="9539" xr:uid="{00000000-0005-0000-0000-000084240000}"/>
    <cellStyle name="계산 2 2 9 2 5" xfId="9540" xr:uid="{00000000-0005-0000-0000-000085240000}"/>
    <cellStyle name="계산 2 2 9 20" xfId="9541" xr:uid="{00000000-0005-0000-0000-000086240000}"/>
    <cellStyle name="계산 2 2 9 21" xfId="9542" xr:uid="{00000000-0005-0000-0000-000087240000}"/>
    <cellStyle name="계산 2 2 9 22" xfId="9543" xr:uid="{00000000-0005-0000-0000-000088240000}"/>
    <cellStyle name="계산 2 2 9 3" xfId="9544" xr:uid="{00000000-0005-0000-0000-000089240000}"/>
    <cellStyle name="계산 2 2 9 3 2" xfId="9545" xr:uid="{00000000-0005-0000-0000-00008A240000}"/>
    <cellStyle name="계산 2 2 9 3 3" xfId="9546" xr:uid="{00000000-0005-0000-0000-00008B240000}"/>
    <cellStyle name="계산 2 2 9 3 4" xfId="9547" xr:uid="{00000000-0005-0000-0000-00008C240000}"/>
    <cellStyle name="계산 2 2 9 3 5" xfId="9548" xr:uid="{00000000-0005-0000-0000-00008D240000}"/>
    <cellStyle name="계산 2 2 9 4" xfId="9549" xr:uid="{00000000-0005-0000-0000-00008E240000}"/>
    <cellStyle name="계산 2 2 9 4 2" xfId="9550" xr:uid="{00000000-0005-0000-0000-00008F240000}"/>
    <cellStyle name="계산 2 2 9 4 3" xfId="9551" xr:uid="{00000000-0005-0000-0000-000090240000}"/>
    <cellStyle name="계산 2 2 9 4 4" xfId="9552" xr:uid="{00000000-0005-0000-0000-000091240000}"/>
    <cellStyle name="계산 2 2 9 4 5" xfId="9553" xr:uid="{00000000-0005-0000-0000-000092240000}"/>
    <cellStyle name="계산 2 2 9 5" xfId="9554" xr:uid="{00000000-0005-0000-0000-000093240000}"/>
    <cellStyle name="계산 2 2 9 5 2" xfId="9555" xr:uid="{00000000-0005-0000-0000-000094240000}"/>
    <cellStyle name="계산 2 2 9 5 3" xfId="9556" xr:uid="{00000000-0005-0000-0000-000095240000}"/>
    <cellStyle name="계산 2 2 9 5 4" xfId="9557" xr:uid="{00000000-0005-0000-0000-000096240000}"/>
    <cellStyle name="계산 2 2 9 5 5" xfId="9558" xr:uid="{00000000-0005-0000-0000-000097240000}"/>
    <cellStyle name="계산 2 2 9 6" xfId="9559" xr:uid="{00000000-0005-0000-0000-000098240000}"/>
    <cellStyle name="계산 2 2 9 6 2" xfId="9560" xr:uid="{00000000-0005-0000-0000-000099240000}"/>
    <cellStyle name="계산 2 2 9 6 3" xfId="9561" xr:uid="{00000000-0005-0000-0000-00009A240000}"/>
    <cellStyle name="계산 2 2 9 6 4" xfId="9562" xr:uid="{00000000-0005-0000-0000-00009B240000}"/>
    <cellStyle name="계산 2 2 9 6 5" xfId="9563" xr:uid="{00000000-0005-0000-0000-00009C240000}"/>
    <cellStyle name="계산 2 2 9 7" xfId="9564" xr:uid="{00000000-0005-0000-0000-00009D240000}"/>
    <cellStyle name="계산 2 2 9 7 2" xfId="9565" xr:uid="{00000000-0005-0000-0000-00009E240000}"/>
    <cellStyle name="계산 2 2 9 7 3" xfId="9566" xr:uid="{00000000-0005-0000-0000-00009F240000}"/>
    <cellStyle name="계산 2 2 9 7 4" xfId="9567" xr:uid="{00000000-0005-0000-0000-0000A0240000}"/>
    <cellStyle name="계산 2 2 9 7 5" xfId="9568" xr:uid="{00000000-0005-0000-0000-0000A1240000}"/>
    <cellStyle name="계산 2 2 9 8" xfId="9569" xr:uid="{00000000-0005-0000-0000-0000A2240000}"/>
    <cellStyle name="계산 2 2 9 8 2" xfId="9570" xr:uid="{00000000-0005-0000-0000-0000A3240000}"/>
    <cellStyle name="계산 2 2 9 8 3" xfId="9571" xr:uid="{00000000-0005-0000-0000-0000A4240000}"/>
    <cellStyle name="계산 2 2 9 8 4" xfId="9572" xr:uid="{00000000-0005-0000-0000-0000A5240000}"/>
    <cellStyle name="계산 2 2 9 8 5" xfId="9573" xr:uid="{00000000-0005-0000-0000-0000A6240000}"/>
    <cellStyle name="계산 2 2 9 9" xfId="9574" xr:uid="{00000000-0005-0000-0000-0000A7240000}"/>
    <cellStyle name="계산 2 2 9 9 2" xfId="9575" xr:uid="{00000000-0005-0000-0000-0000A8240000}"/>
    <cellStyle name="계산 2 2 9 9 3" xfId="9576" xr:uid="{00000000-0005-0000-0000-0000A9240000}"/>
    <cellStyle name="계산 2 2 9 9 4" xfId="9577" xr:uid="{00000000-0005-0000-0000-0000AA240000}"/>
    <cellStyle name="계산 2 2 9 9 5" xfId="9578" xr:uid="{00000000-0005-0000-0000-0000AB240000}"/>
    <cellStyle name="계산 2 20" xfId="9579" xr:uid="{00000000-0005-0000-0000-0000AC240000}"/>
    <cellStyle name="계산 2 20 2" xfId="9580" xr:uid="{00000000-0005-0000-0000-0000AD240000}"/>
    <cellStyle name="계산 2 20 3" xfId="9581" xr:uid="{00000000-0005-0000-0000-0000AE240000}"/>
    <cellStyle name="계산 2 20 4" xfId="9582" xr:uid="{00000000-0005-0000-0000-0000AF240000}"/>
    <cellStyle name="계산 2 20 5" xfId="9583" xr:uid="{00000000-0005-0000-0000-0000B0240000}"/>
    <cellStyle name="계산 2 21" xfId="9584" xr:uid="{00000000-0005-0000-0000-0000B1240000}"/>
    <cellStyle name="계산 2 21 2" xfId="9585" xr:uid="{00000000-0005-0000-0000-0000B2240000}"/>
    <cellStyle name="계산 2 21 3" xfId="9586" xr:uid="{00000000-0005-0000-0000-0000B3240000}"/>
    <cellStyle name="계산 2 21 4" xfId="9587" xr:uid="{00000000-0005-0000-0000-0000B4240000}"/>
    <cellStyle name="계산 2 21 5" xfId="9588" xr:uid="{00000000-0005-0000-0000-0000B5240000}"/>
    <cellStyle name="계산 2 22" xfId="9589" xr:uid="{00000000-0005-0000-0000-0000B6240000}"/>
    <cellStyle name="계산 2 23" xfId="9590" xr:uid="{00000000-0005-0000-0000-0000B7240000}"/>
    <cellStyle name="계산 2 24" xfId="9591" xr:uid="{00000000-0005-0000-0000-0000B8240000}"/>
    <cellStyle name="계산 2 25" xfId="9592" xr:uid="{00000000-0005-0000-0000-0000B9240000}"/>
    <cellStyle name="계산 2 26" xfId="9593" xr:uid="{00000000-0005-0000-0000-0000BA240000}"/>
    <cellStyle name="계산 2 3" xfId="220" xr:uid="{00000000-0005-0000-0000-0000BB240000}"/>
    <cellStyle name="계산 2 3 10" xfId="9594" xr:uid="{00000000-0005-0000-0000-0000BC240000}"/>
    <cellStyle name="계산 2 3 10 2" xfId="9595" xr:uid="{00000000-0005-0000-0000-0000BD240000}"/>
    <cellStyle name="계산 2 3 10 3" xfId="9596" xr:uid="{00000000-0005-0000-0000-0000BE240000}"/>
    <cellStyle name="계산 2 3 10 4" xfId="9597" xr:uid="{00000000-0005-0000-0000-0000BF240000}"/>
    <cellStyle name="계산 2 3 10 5" xfId="9598" xr:uid="{00000000-0005-0000-0000-0000C0240000}"/>
    <cellStyle name="계산 2 3 11" xfId="9599" xr:uid="{00000000-0005-0000-0000-0000C1240000}"/>
    <cellStyle name="계산 2 3 11 2" xfId="9600" xr:uid="{00000000-0005-0000-0000-0000C2240000}"/>
    <cellStyle name="계산 2 3 11 3" xfId="9601" xr:uid="{00000000-0005-0000-0000-0000C3240000}"/>
    <cellStyle name="계산 2 3 11 4" xfId="9602" xr:uid="{00000000-0005-0000-0000-0000C4240000}"/>
    <cellStyle name="계산 2 3 11 5" xfId="9603" xr:uid="{00000000-0005-0000-0000-0000C5240000}"/>
    <cellStyle name="계산 2 3 12" xfId="9604" xr:uid="{00000000-0005-0000-0000-0000C6240000}"/>
    <cellStyle name="계산 2 3 12 2" xfId="9605" xr:uid="{00000000-0005-0000-0000-0000C7240000}"/>
    <cellStyle name="계산 2 3 12 3" xfId="9606" xr:uid="{00000000-0005-0000-0000-0000C8240000}"/>
    <cellStyle name="계산 2 3 12 4" xfId="9607" xr:uid="{00000000-0005-0000-0000-0000C9240000}"/>
    <cellStyle name="계산 2 3 12 5" xfId="9608" xr:uid="{00000000-0005-0000-0000-0000CA240000}"/>
    <cellStyle name="계산 2 3 13" xfId="9609" xr:uid="{00000000-0005-0000-0000-0000CB240000}"/>
    <cellStyle name="계산 2 3 13 2" xfId="9610" xr:uid="{00000000-0005-0000-0000-0000CC240000}"/>
    <cellStyle name="계산 2 3 13 3" xfId="9611" xr:uid="{00000000-0005-0000-0000-0000CD240000}"/>
    <cellStyle name="계산 2 3 13 4" xfId="9612" xr:uid="{00000000-0005-0000-0000-0000CE240000}"/>
    <cellStyle name="계산 2 3 13 5" xfId="9613" xr:uid="{00000000-0005-0000-0000-0000CF240000}"/>
    <cellStyle name="계산 2 3 14" xfId="9614" xr:uid="{00000000-0005-0000-0000-0000D0240000}"/>
    <cellStyle name="계산 2 3 14 2" xfId="9615" xr:uid="{00000000-0005-0000-0000-0000D1240000}"/>
    <cellStyle name="계산 2 3 14 3" xfId="9616" xr:uid="{00000000-0005-0000-0000-0000D2240000}"/>
    <cellStyle name="계산 2 3 14 4" xfId="9617" xr:uid="{00000000-0005-0000-0000-0000D3240000}"/>
    <cellStyle name="계산 2 3 14 5" xfId="9618" xr:uid="{00000000-0005-0000-0000-0000D4240000}"/>
    <cellStyle name="계산 2 3 15" xfId="9619" xr:uid="{00000000-0005-0000-0000-0000D5240000}"/>
    <cellStyle name="계산 2 3 15 2" xfId="9620" xr:uid="{00000000-0005-0000-0000-0000D6240000}"/>
    <cellStyle name="계산 2 3 15 3" xfId="9621" xr:uid="{00000000-0005-0000-0000-0000D7240000}"/>
    <cellStyle name="계산 2 3 15 4" xfId="9622" xr:uid="{00000000-0005-0000-0000-0000D8240000}"/>
    <cellStyle name="계산 2 3 15 5" xfId="9623" xr:uid="{00000000-0005-0000-0000-0000D9240000}"/>
    <cellStyle name="계산 2 3 16" xfId="9624" xr:uid="{00000000-0005-0000-0000-0000DA240000}"/>
    <cellStyle name="계산 2 3 16 2" xfId="9625" xr:uid="{00000000-0005-0000-0000-0000DB240000}"/>
    <cellStyle name="계산 2 3 16 3" xfId="9626" xr:uid="{00000000-0005-0000-0000-0000DC240000}"/>
    <cellStyle name="계산 2 3 16 4" xfId="9627" xr:uid="{00000000-0005-0000-0000-0000DD240000}"/>
    <cellStyle name="계산 2 3 16 5" xfId="9628" xr:uid="{00000000-0005-0000-0000-0000DE240000}"/>
    <cellStyle name="계산 2 3 17" xfId="9629" xr:uid="{00000000-0005-0000-0000-0000DF240000}"/>
    <cellStyle name="계산 2 3 17 2" xfId="9630" xr:uid="{00000000-0005-0000-0000-0000E0240000}"/>
    <cellStyle name="계산 2 3 17 3" xfId="9631" xr:uid="{00000000-0005-0000-0000-0000E1240000}"/>
    <cellStyle name="계산 2 3 17 4" xfId="9632" xr:uid="{00000000-0005-0000-0000-0000E2240000}"/>
    <cellStyle name="계산 2 3 17 5" xfId="9633" xr:uid="{00000000-0005-0000-0000-0000E3240000}"/>
    <cellStyle name="계산 2 3 18" xfId="9634" xr:uid="{00000000-0005-0000-0000-0000E4240000}"/>
    <cellStyle name="계산 2 3 18 2" xfId="9635" xr:uid="{00000000-0005-0000-0000-0000E5240000}"/>
    <cellStyle name="계산 2 3 18 3" xfId="9636" xr:uid="{00000000-0005-0000-0000-0000E6240000}"/>
    <cellStyle name="계산 2 3 18 4" xfId="9637" xr:uid="{00000000-0005-0000-0000-0000E7240000}"/>
    <cellStyle name="계산 2 3 18 5" xfId="9638" xr:uid="{00000000-0005-0000-0000-0000E8240000}"/>
    <cellStyle name="계산 2 3 19" xfId="9639" xr:uid="{00000000-0005-0000-0000-0000E9240000}"/>
    <cellStyle name="계산 2 3 19 2" xfId="9640" xr:uid="{00000000-0005-0000-0000-0000EA240000}"/>
    <cellStyle name="계산 2 3 19 3" xfId="9641" xr:uid="{00000000-0005-0000-0000-0000EB240000}"/>
    <cellStyle name="계산 2 3 19 4" xfId="9642" xr:uid="{00000000-0005-0000-0000-0000EC240000}"/>
    <cellStyle name="계산 2 3 19 5" xfId="9643" xr:uid="{00000000-0005-0000-0000-0000ED240000}"/>
    <cellStyle name="계산 2 3 2" xfId="9644" xr:uid="{00000000-0005-0000-0000-0000EE240000}"/>
    <cellStyle name="계산 2 3 2 10" xfId="9645" xr:uid="{00000000-0005-0000-0000-0000EF240000}"/>
    <cellStyle name="계산 2 3 2 10 2" xfId="9646" xr:uid="{00000000-0005-0000-0000-0000F0240000}"/>
    <cellStyle name="계산 2 3 2 10 3" xfId="9647" xr:uid="{00000000-0005-0000-0000-0000F1240000}"/>
    <cellStyle name="계산 2 3 2 10 4" xfId="9648" xr:uid="{00000000-0005-0000-0000-0000F2240000}"/>
    <cellStyle name="계산 2 3 2 10 5" xfId="9649" xr:uid="{00000000-0005-0000-0000-0000F3240000}"/>
    <cellStyle name="계산 2 3 2 11" xfId="9650" xr:uid="{00000000-0005-0000-0000-0000F4240000}"/>
    <cellStyle name="계산 2 3 2 11 2" xfId="9651" xr:uid="{00000000-0005-0000-0000-0000F5240000}"/>
    <cellStyle name="계산 2 3 2 11 3" xfId="9652" xr:uid="{00000000-0005-0000-0000-0000F6240000}"/>
    <cellStyle name="계산 2 3 2 11 4" xfId="9653" xr:uid="{00000000-0005-0000-0000-0000F7240000}"/>
    <cellStyle name="계산 2 3 2 11 5" xfId="9654" xr:uid="{00000000-0005-0000-0000-0000F8240000}"/>
    <cellStyle name="계산 2 3 2 12" xfId="9655" xr:uid="{00000000-0005-0000-0000-0000F9240000}"/>
    <cellStyle name="계산 2 3 2 12 2" xfId="9656" xr:uid="{00000000-0005-0000-0000-0000FA240000}"/>
    <cellStyle name="계산 2 3 2 12 3" xfId="9657" xr:uid="{00000000-0005-0000-0000-0000FB240000}"/>
    <cellStyle name="계산 2 3 2 12 4" xfId="9658" xr:uid="{00000000-0005-0000-0000-0000FC240000}"/>
    <cellStyle name="계산 2 3 2 12 5" xfId="9659" xr:uid="{00000000-0005-0000-0000-0000FD240000}"/>
    <cellStyle name="계산 2 3 2 13" xfId="9660" xr:uid="{00000000-0005-0000-0000-0000FE240000}"/>
    <cellStyle name="계산 2 3 2 13 2" xfId="9661" xr:uid="{00000000-0005-0000-0000-0000FF240000}"/>
    <cellStyle name="계산 2 3 2 13 3" xfId="9662" xr:uid="{00000000-0005-0000-0000-000000250000}"/>
    <cellStyle name="계산 2 3 2 13 4" xfId="9663" xr:uid="{00000000-0005-0000-0000-000001250000}"/>
    <cellStyle name="계산 2 3 2 13 5" xfId="9664" xr:uid="{00000000-0005-0000-0000-000002250000}"/>
    <cellStyle name="계산 2 3 2 14" xfId="9665" xr:uid="{00000000-0005-0000-0000-000003250000}"/>
    <cellStyle name="계산 2 3 2 14 2" xfId="9666" xr:uid="{00000000-0005-0000-0000-000004250000}"/>
    <cellStyle name="계산 2 3 2 14 3" xfId="9667" xr:uid="{00000000-0005-0000-0000-000005250000}"/>
    <cellStyle name="계산 2 3 2 14 4" xfId="9668" xr:uid="{00000000-0005-0000-0000-000006250000}"/>
    <cellStyle name="계산 2 3 2 14 5" xfId="9669" xr:uid="{00000000-0005-0000-0000-000007250000}"/>
    <cellStyle name="계산 2 3 2 15" xfId="9670" xr:uid="{00000000-0005-0000-0000-000008250000}"/>
    <cellStyle name="계산 2 3 2 15 2" xfId="9671" xr:uid="{00000000-0005-0000-0000-000009250000}"/>
    <cellStyle name="계산 2 3 2 15 3" xfId="9672" xr:uid="{00000000-0005-0000-0000-00000A250000}"/>
    <cellStyle name="계산 2 3 2 15 4" xfId="9673" xr:uid="{00000000-0005-0000-0000-00000B250000}"/>
    <cellStyle name="계산 2 3 2 15 5" xfId="9674" xr:uid="{00000000-0005-0000-0000-00000C250000}"/>
    <cellStyle name="계산 2 3 2 16" xfId="9675" xr:uid="{00000000-0005-0000-0000-00000D250000}"/>
    <cellStyle name="계산 2 3 2 16 2" xfId="9676" xr:uid="{00000000-0005-0000-0000-00000E250000}"/>
    <cellStyle name="계산 2 3 2 16 3" xfId="9677" xr:uid="{00000000-0005-0000-0000-00000F250000}"/>
    <cellStyle name="계산 2 3 2 16 4" xfId="9678" xr:uid="{00000000-0005-0000-0000-000010250000}"/>
    <cellStyle name="계산 2 3 2 16 5" xfId="9679" xr:uid="{00000000-0005-0000-0000-000011250000}"/>
    <cellStyle name="계산 2 3 2 17" xfId="9680" xr:uid="{00000000-0005-0000-0000-000012250000}"/>
    <cellStyle name="계산 2 3 2 17 2" xfId="9681" xr:uid="{00000000-0005-0000-0000-000013250000}"/>
    <cellStyle name="계산 2 3 2 17 3" xfId="9682" xr:uid="{00000000-0005-0000-0000-000014250000}"/>
    <cellStyle name="계산 2 3 2 17 4" xfId="9683" xr:uid="{00000000-0005-0000-0000-000015250000}"/>
    <cellStyle name="계산 2 3 2 17 5" xfId="9684" xr:uid="{00000000-0005-0000-0000-000016250000}"/>
    <cellStyle name="계산 2 3 2 18" xfId="9685" xr:uid="{00000000-0005-0000-0000-000017250000}"/>
    <cellStyle name="계산 2 3 2 18 2" xfId="9686" xr:uid="{00000000-0005-0000-0000-000018250000}"/>
    <cellStyle name="계산 2 3 2 18 3" xfId="9687" xr:uid="{00000000-0005-0000-0000-000019250000}"/>
    <cellStyle name="계산 2 3 2 18 4" xfId="9688" xr:uid="{00000000-0005-0000-0000-00001A250000}"/>
    <cellStyle name="계산 2 3 2 18 5" xfId="9689" xr:uid="{00000000-0005-0000-0000-00001B250000}"/>
    <cellStyle name="계산 2 3 2 19" xfId="9690" xr:uid="{00000000-0005-0000-0000-00001C250000}"/>
    <cellStyle name="계산 2 3 2 2" xfId="9691" xr:uid="{00000000-0005-0000-0000-00001D250000}"/>
    <cellStyle name="계산 2 3 2 2 2" xfId="9692" xr:uid="{00000000-0005-0000-0000-00001E250000}"/>
    <cellStyle name="계산 2 3 2 2 3" xfId="9693" xr:uid="{00000000-0005-0000-0000-00001F250000}"/>
    <cellStyle name="계산 2 3 2 2 4" xfId="9694" xr:uid="{00000000-0005-0000-0000-000020250000}"/>
    <cellStyle name="계산 2 3 2 2 5" xfId="9695" xr:uid="{00000000-0005-0000-0000-000021250000}"/>
    <cellStyle name="계산 2 3 2 20" xfId="9696" xr:uid="{00000000-0005-0000-0000-000022250000}"/>
    <cellStyle name="계산 2 3 2 21" xfId="9697" xr:uid="{00000000-0005-0000-0000-000023250000}"/>
    <cellStyle name="계산 2 3 2 22" xfId="9698" xr:uid="{00000000-0005-0000-0000-000024250000}"/>
    <cellStyle name="계산 2 3 2 3" xfId="9699" xr:uid="{00000000-0005-0000-0000-000025250000}"/>
    <cellStyle name="계산 2 3 2 3 2" xfId="9700" xr:uid="{00000000-0005-0000-0000-000026250000}"/>
    <cellStyle name="계산 2 3 2 3 3" xfId="9701" xr:uid="{00000000-0005-0000-0000-000027250000}"/>
    <cellStyle name="계산 2 3 2 3 4" xfId="9702" xr:uid="{00000000-0005-0000-0000-000028250000}"/>
    <cellStyle name="계산 2 3 2 3 5" xfId="9703" xr:uid="{00000000-0005-0000-0000-000029250000}"/>
    <cellStyle name="계산 2 3 2 4" xfId="9704" xr:uid="{00000000-0005-0000-0000-00002A250000}"/>
    <cellStyle name="계산 2 3 2 4 2" xfId="9705" xr:uid="{00000000-0005-0000-0000-00002B250000}"/>
    <cellStyle name="계산 2 3 2 4 3" xfId="9706" xr:uid="{00000000-0005-0000-0000-00002C250000}"/>
    <cellStyle name="계산 2 3 2 4 4" xfId="9707" xr:uid="{00000000-0005-0000-0000-00002D250000}"/>
    <cellStyle name="계산 2 3 2 4 5" xfId="9708" xr:uid="{00000000-0005-0000-0000-00002E250000}"/>
    <cellStyle name="계산 2 3 2 5" xfId="9709" xr:uid="{00000000-0005-0000-0000-00002F250000}"/>
    <cellStyle name="계산 2 3 2 5 2" xfId="9710" xr:uid="{00000000-0005-0000-0000-000030250000}"/>
    <cellStyle name="계산 2 3 2 5 3" xfId="9711" xr:uid="{00000000-0005-0000-0000-000031250000}"/>
    <cellStyle name="계산 2 3 2 5 4" xfId="9712" xr:uid="{00000000-0005-0000-0000-000032250000}"/>
    <cellStyle name="계산 2 3 2 5 5" xfId="9713" xr:uid="{00000000-0005-0000-0000-000033250000}"/>
    <cellStyle name="계산 2 3 2 6" xfId="9714" xr:uid="{00000000-0005-0000-0000-000034250000}"/>
    <cellStyle name="계산 2 3 2 6 2" xfId="9715" xr:uid="{00000000-0005-0000-0000-000035250000}"/>
    <cellStyle name="계산 2 3 2 6 3" xfId="9716" xr:uid="{00000000-0005-0000-0000-000036250000}"/>
    <cellStyle name="계산 2 3 2 6 4" xfId="9717" xr:uid="{00000000-0005-0000-0000-000037250000}"/>
    <cellStyle name="계산 2 3 2 6 5" xfId="9718" xr:uid="{00000000-0005-0000-0000-000038250000}"/>
    <cellStyle name="계산 2 3 2 7" xfId="9719" xr:uid="{00000000-0005-0000-0000-000039250000}"/>
    <cellStyle name="계산 2 3 2 7 2" xfId="9720" xr:uid="{00000000-0005-0000-0000-00003A250000}"/>
    <cellStyle name="계산 2 3 2 7 3" xfId="9721" xr:uid="{00000000-0005-0000-0000-00003B250000}"/>
    <cellStyle name="계산 2 3 2 7 4" xfId="9722" xr:uid="{00000000-0005-0000-0000-00003C250000}"/>
    <cellStyle name="계산 2 3 2 7 5" xfId="9723" xr:uid="{00000000-0005-0000-0000-00003D250000}"/>
    <cellStyle name="계산 2 3 2 8" xfId="9724" xr:uid="{00000000-0005-0000-0000-00003E250000}"/>
    <cellStyle name="계산 2 3 2 8 2" xfId="9725" xr:uid="{00000000-0005-0000-0000-00003F250000}"/>
    <cellStyle name="계산 2 3 2 8 3" xfId="9726" xr:uid="{00000000-0005-0000-0000-000040250000}"/>
    <cellStyle name="계산 2 3 2 8 4" xfId="9727" xr:uid="{00000000-0005-0000-0000-000041250000}"/>
    <cellStyle name="계산 2 3 2 8 5" xfId="9728" xr:uid="{00000000-0005-0000-0000-000042250000}"/>
    <cellStyle name="계산 2 3 2 9" xfId="9729" xr:uid="{00000000-0005-0000-0000-000043250000}"/>
    <cellStyle name="계산 2 3 2 9 2" xfId="9730" xr:uid="{00000000-0005-0000-0000-000044250000}"/>
    <cellStyle name="계산 2 3 2 9 3" xfId="9731" xr:uid="{00000000-0005-0000-0000-000045250000}"/>
    <cellStyle name="계산 2 3 2 9 4" xfId="9732" xr:uid="{00000000-0005-0000-0000-000046250000}"/>
    <cellStyle name="계산 2 3 2 9 5" xfId="9733" xr:uid="{00000000-0005-0000-0000-000047250000}"/>
    <cellStyle name="계산 2 3 20" xfId="9734" xr:uid="{00000000-0005-0000-0000-000048250000}"/>
    <cellStyle name="계산 2 3 20 2" xfId="9735" xr:uid="{00000000-0005-0000-0000-000049250000}"/>
    <cellStyle name="계산 2 3 20 3" xfId="9736" xr:uid="{00000000-0005-0000-0000-00004A250000}"/>
    <cellStyle name="계산 2 3 20 4" xfId="9737" xr:uid="{00000000-0005-0000-0000-00004B250000}"/>
    <cellStyle name="계산 2 3 20 5" xfId="9738" xr:uid="{00000000-0005-0000-0000-00004C250000}"/>
    <cellStyle name="계산 2 3 21" xfId="9739" xr:uid="{00000000-0005-0000-0000-00004D250000}"/>
    <cellStyle name="계산 2 3 21 2" xfId="9740" xr:uid="{00000000-0005-0000-0000-00004E250000}"/>
    <cellStyle name="계산 2 3 21 3" xfId="9741" xr:uid="{00000000-0005-0000-0000-00004F250000}"/>
    <cellStyle name="계산 2 3 21 4" xfId="9742" xr:uid="{00000000-0005-0000-0000-000050250000}"/>
    <cellStyle name="계산 2 3 21 5" xfId="9743" xr:uid="{00000000-0005-0000-0000-000051250000}"/>
    <cellStyle name="계산 2 3 22" xfId="9744" xr:uid="{00000000-0005-0000-0000-000052250000}"/>
    <cellStyle name="계산 2 3 22 2" xfId="9745" xr:uid="{00000000-0005-0000-0000-000053250000}"/>
    <cellStyle name="계산 2 3 22 3" xfId="9746" xr:uid="{00000000-0005-0000-0000-000054250000}"/>
    <cellStyle name="계산 2 3 22 4" xfId="9747" xr:uid="{00000000-0005-0000-0000-000055250000}"/>
    <cellStyle name="계산 2 3 22 5" xfId="9748" xr:uid="{00000000-0005-0000-0000-000056250000}"/>
    <cellStyle name="계산 2 3 23" xfId="9749" xr:uid="{00000000-0005-0000-0000-000057250000}"/>
    <cellStyle name="계산 2 3 24" xfId="9750" xr:uid="{00000000-0005-0000-0000-000058250000}"/>
    <cellStyle name="계산 2 3 25" xfId="9751" xr:uid="{00000000-0005-0000-0000-000059250000}"/>
    <cellStyle name="계산 2 3 26" xfId="9752" xr:uid="{00000000-0005-0000-0000-00005A250000}"/>
    <cellStyle name="계산 2 3 3" xfId="9753" xr:uid="{00000000-0005-0000-0000-00005B250000}"/>
    <cellStyle name="계산 2 3 3 10" xfId="9754" xr:uid="{00000000-0005-0000-0000-00005C250000}"/>
    <cellStyle name="계산 2 3 3 10 2" xfId="9755" xr:uid="{00000000-0005-0000-0000-00005D250000}"/>
    <cellStyle name="계산 2 3 3 10 3" xfId="9756" xr:uid="{00000000-0005-0000-0000-00005E250000}"/>
    <cellStyle name="계산 2 3 3 10 4" xfId="9757" xr:uid="{00000000-0005-0000-0000-00005F250000}"/>
    <cellStyle name="계산 2 3 3 10 5" xfId="9758" xr:uid="{00000000-0005-0000-0000-000060250000}"/>
    <cellStyle name="계산 2 3 3 11" xfId="9759" xr:uid="{00000000-0005-0000-0000-000061250000}"/>
    <cellStyle name="계산 2 3 3 11 2" xfId="9760" xr:uid="{00000000-0005-0000-0000-000062250000}"/>
    <cellStyle name="계산 2 3 3 11 3" xfId="9761" xr:uid="{00000000-0005-0000-0000-000063250000}"/>
    <cellStyle name="계산 2 3 3 11 4" xfId="9762" xr:uid="{00000000-0005-0000-0000-000064250000}"/>
    <cellStyle name="계산 2 3 3 11 5" xfId="9763" xr:uid="{00000000-0005-0000-0000-000065250000}"/>
    <cellStyle name="계산 2 3 3 12" xfId="9764" xr:uid="{00000000-0005-0000-0000-000066250000}"/>
    <cellStyle name="계산 2 3 3 12 2" xfId="9765" xr:uid="{00000000-0005-0000-0000-000067250000}"/>
    <cellStyle name="계산 2 3 3 12 3" xfId="9766" xr:uid="{00000000-0005-0000-0000-000068250000}"/>
    <cellStyle name="계산 2 3 3 12 4" xfId="9767" xr:uid="{00000000-0005-0000-0000-000069250000}"/>
    <cellStyle name="계산 2 3 3 12 5" xfId="9768" xr:uid="{00000000-0005-0000-0000-00006A250000}"/>
    <cellStyle name="계산 2 3 3 13" xfId="9769" xr:uid="{00000000-0005-0000-0000-00006B250000}"/>
    <cellStyle name="계산 2 3 3 13 2" xfId="9770" xr:uid="{00000000-0005-0000-0000-00006C250000}"/>
    <cellStyle name="계산 2 3 3 13 3" xfId="9771" xr:uid="{00000000-0005-0000-0000-00006D250000}"/>
    <cellStyle name="계산 2 3 3 13 4" xfId="9772" xr:uid="{00000000-0005-0000-0000-00006E250000}"/>
    <cellStyle name="계산 2 3 3 13 5" xfId="9773" xr:uid="{00000000-0005-0000-0000-00006F250000}"/>
    <cellStyle name="계산 2 3 3 14" xfId="9774" xr:uid="{00000000-0005-0000-0000-000070250000}"/>
    <cellStyle name="계산 2 3 3 14 2" xfId="9775" xr:uid="{00000000-0005-0000-0000-000071250000}"/>
    <cellStyle name="계산 2 3 3 14 3" xfId="9776" xr:uid="{00000000-0005-0000-0000-000072250000}"/>
    <cellStyle name="계산 2 3 3 14 4" xfId="9777" xr:uid="{00000000-0005-0000-0000-000073250000}"/>
    <cellStyle name="계산 2 3 3 14 5" xfId="9778" xr:uid="{00000000-0005-0000-0000-000074250000}"/>
    <cellStyle name="계산 2 3 3 15" xfId="9779" xr:uid="{00000000-0005-0000-0000-000075250000}"/>
    <cellStyle name="계산 2 3 3 15 2" xfId="9780" xr:uid="{00000000-0005-0000-0000-000076250000}"/>
    <cellStyle name="계산 2 3 3 15 3" xfId="9781" xr:uid="{00000000-0005-0000-0000-000077250000}"/>
    <cellStyle name="계산 2 3 3 15 4" xfId="9782" xr:uid="{00000000-0005-0000-0000-000078250000}"/>
    <cellStyle name="계산 2 3 3 15 5" xfId="9783" xr:uid="{00000000-0005-0000-0000-000079250000}"/>
    <cellStyle name="계산 2 3 3 16" xfId="9784" xr:uid="{00000000-0005-0000-0000-00007A250000}"/>
    <cellStyle name="계산 2 3 3 16 2" xfId="9785" xr:uid="{00000000-0005-0000-0000-00007B250000}"/>
    <cellStyle name="계산 2 3 3 16 3" xfId="9786" xr:uid="{00000000-0005-0000-0000-00007C250000}"/>
    <cellStyle name="계산 2 3 3 16 4" xfId="9787" xr:uid="{00000000-0005-0000-0000-00007D250000}"/>
    <cellStyle name="계산 2 3 3 16 5" xfId="9788" xr:uid="{00000000-0005-0000-0000-00007E250000}"/>
    <cellStyle name="계산 2 3 3 17" xfId="9789" xr:uid="{00000000-0005-0000-0000-00007F250000}"/>
    <cellStyle name="계산 2 3 3 17 2" xfId="9790" xr:uid="{00000000-0005-0000-0000-000080250000}"/>
    <cellStyle name="계산 2 3 3 17 3" xfId="9791" xr:uid="{00000000-0005-0000-0000-000081250000}"/>
    <cellStyle name="계산 2 3 3 17 4" xfId="9792" xr:uid="{00000000-0005-0000-0000-000082250000}"/>
    <cellStyle name="계산 2 3 3 17 5" xfId="9793" xr:uid="{00000000-0005-0000-0000-000083250000}"/>
    <cellStyle name="계산 2 3 3 18" xfId="9794" xr:uid="{00000000-0005-0000-0000-000084250000}"/>
    <cellStyle name="계산 2 3 3 18 2" xfId="9795" xr:uid="{00000000-0005-0000-0000-000085250000}"/>
    <cellStyle name="계산 2 3 3 18 3" xfId="9796" xr:uid="{00000000-0005-0000-0000-000086250000}"/>
    <cellStyle name="계산 2 3 3 18 4" xfId="9797" xr:uid="{00000000-0005-0000-0000-000087250000}"/>
    <cellStyle name="계산 2 3 3 18 5" xfId="9798" xr:uid="{00000000-0005-0000-0000-000088250000}"/>
    <cellStyle name="계산 2 3 3 19" xfId="9799" xr:uid="{00000000-0005-0000-0000-000089250000}"/>
    <cellStyle name="계산 2 3 3 2" xfId="9800" xr:uid="{00000000-0005-0000-0000-00008A250000}"/>
    <cellStyle name="계산 2 3 3 2 2" xfId="9801" xr:uid="{00000000-0005-0000-0000-00008B250000}"/>
    <cellStyle name="계산 2 3 3 2 3" xfId="9802" xr:uid="{00000000-0005-0000-0000-00008C250000}"/>
    <cellStyle name="계산 2 3 3 2 4" xfId="9803" xr:uid="{00000000-0005-0000-0000-00008D250000}"/>
    <cellStyle name="계산 2 3 3 2 5" xfId="9804" xr:uid="{00000000-0005-0000-0000-00008E250000}"/>
    <cellStyle name="계산 2 3 3 20" xfId="9805" xr:uid="{00000000-0005-0000-0000-00008F250000}"/>
    <cellStyle name="계산 2 3 3 21" xfId="9806" xr:uid="{00000000-0005-0000-0000-000090250000}"/>
    <cellStyle name="계산 2 3 3 22" xfId="9807" xr:uid="{00000000-0005-0000-0000-000091250000}"/>
    <cellStyle name="계산 2 3 3 3" xfId="9808" xr:uid="{00000000-0005-0000-0000-000092250000}"/>
    <cellStyle name="계산 2 3 3 3 2" xfId="9809" xr:uid="{00000000-0005-0000-0000-000093250000}"/>
    <cellStyle name="계산 2 3 3 3 3" xfId="9810" xr:uid="{00000000-0005-0000-0000-000094250000}"/>
    <cellStyle name="계산 2 3 3 3 4" xfId="9811" xr:uid="{00000000-0005-0000-0000-000095250000}"/>
    <cellStyle name="계산 2 3 3 3 5" xfId="9812" xr:uid="{00000000-0005-0000-0000-000096250000}"/>
    <cellStyle name="계산 2 3 3 4" xfId="9813" xr:uid="{00000000-0005-0000-0000-000097250000}"/>
    <cellStyle name="계산 2 3 3 4 2" xfId="9814" xr:uid="{00000000-0005-0000-0000-000098250000}"/>
    <cellStyle name="계산 2 3 3 4 3" xfId="9815" xr:uid="{00000000-0005-0000-0000-000099250000}"/>
    <cellStyle name="계산 2 3 3 4 4" xfId="9816" xr:uid="{00000000-0005-0000-0000-00009A250000}"/>
    <cellStyle name="계산 2 3 3 4 5" xfId="9817" xr:uid="{00000000-0005-0000-0000-00009B250000}"/>
    <cellStyle name="계산 2 3 3 5" xfId="9818" xr:uid="{00000000-0005-0000-0000-00009C250000}"/>
    <cellStyle name="계산 2 3 3 5 2" xfId="9819" xr:uid="{00000000-0005-0000-0000-00009D250000}"/>
    <cellStyle name="계산 2 3 3 5 3" xfId="9820" xr:uid="{00000000-0005-0000-0000-00009E250000}"/>
    <cellStyle name="계산 2 3 3 5 4" xfId="9821" xr:uid="{00000000-0005-0000-0000-00009F250000}"/>
    <cellStyle name="계산 2 3 3 5 5" xfId="9822" xr:uid="{00000000-0005-0000-0000-0000A0250000}"/>
    <cellStyle name="계산 2 3 3 6" xfId="9823" xr:uid="{00000000-0005-0000-0000-0000A1250000}"/>
    <cellStyle name="계산 2 3 3 6 2" xfId="9824" xr:uid="{00000000-0005-0000-0000-0000A2250000}"/>
    <cellStyle name="계산 2 3 3 6 3" xfId="9825" xr:uid="{00000000-0005-0000-0000-0000A3250000}"/>
    <cellStyle name="계산 2 3 3 6 4" xfId="9826" xr:uid="{00000000-0005-0000-0000-0000A4250000}"/>
    <cellStyle name="계산 2 3 3 6 5" xfId="9827" xr:uid="{00000000-0005-0000-0000-0000A5250000}"/>
    <cellStyle name="계산 2 3 3 7" xfId="9828" xr:uid="{00000000-0005-0000-0000-0000A6250000}"/>
    <cellStyle name="계산 2 3 3 7 2" xfId="9829" xr:uid="{00000000-0005-0000-0000-0000A7250000}"/>
    <cellStyle name="계산 2 3 3 7 3" xfId="9830" xr:uid="{00000000-0005-0000-0000-0000A8250000}"/>
    <cellStyle name="계산 2 3 3 7 4" xfId="9831" xr:uid="{00000000-0005-0000-0000-0000A9250000}"/>
    <cellStyle name="계산 2 3 3 7 5" xfId="9832" xr:uid="{00000000-0005-0000-0000-0000AA250000}"/>
    <cellStyle name="계산 2 3 3 8" xfId="9833" xr:uid="{00000000-0005-0000-0000-0000AB250000}"/>
    <cellStyle name="계산 2 3 3 8 2" xfId="9834" xr:uid="{00000000-0005-0000-0000-0000AC250000}"/>
    <cellStyle name="계산 2 3 3 8 3" xfId="9835" xr:uid="{00000000-0005-0000-0000-0000AD250000}"/>
    <cellStyle name="계산 2 3 3 8 4" xfId="9836" xr:uid="{00000000-0005-0000-0000-0000AE250000}"/>
    <cellStyle name="계산 2 3 3 8 5" xfId="9837" xr:uid="{00000000-0005-0000-0000-0000AF250000}"/>
    <cellStyle name="계산 2 3 3 9" xfId="9838" xr:uid="{00000000-0005-0000-0000-0000B0250000}"/>
    <cellStyle name="계산 2 3 3 9 2" xfId="9839" xr:uid="{00000000-0005-0000-0000-0000B1250000}"/>
    <cellStyle name="계산 2 3 3 9 3" xfId="9840" xr:uid="{00000000-0005-0000-0000-0000B2250000}"/>
    <cellStyle name="계산 2 3 3 9 4" xfId="9841" xr:uid="{00000000-0005-0000-0000-0000B3250000}"/>
    <cellStyle name="계산 2 3 3 9 5" xfId="9842" xr:uid="{00000000-0005-0000-0000-0000B4250000}"/>
    <cellStyle name="계산 2 3 4" xfId="9843" xr:uid="{00000000-0005-0000-0000-0000B5250000}"/>
    <cellStyle name="계산 2 3 4 10" xfId="9844" xr:uid="{00000000-0005-0000-0000-0000B6250000}"/>
    <cellStyle name="계산 2 3 4 10 2" xfId="9845" xr:uid="{00000000-0005-0000-0000-0000B7250000}"/>
    <cellStyle name="계산 2 3 4 10 3" xfId="9846" xr:uid="{00000000-0005-0000-0000-0000B8250000}"/>
    <cellStyle name="계산 2 3 4 10 4" xfId="9847" xr:uid="{00000000-0005-0000-0000-0000B9250000}"/>
    <cellStyle name="계산 2 3 4 10 5" xfId="9848" xr:uid="{00000000-0005-0000-0000-0000BA250000}"/>
    <cellStyle name="계산 2 3 4 11" xfId="9849" xr:uid="{00000000-0005-0000-0000-0000BB250000}"/>
    <cellStyle name="계산 2 3 4 11 2" xfId="9850" xr:uid="{00000000-0005-0000-0000-0000BC250000}"/>
    <cellStyle name="계산 2 3 4 11 3" xfId="9851" xr:uid="{00000000-0005-0000-0000-0000BD250000}"/>
    <cellStyle name="계산 2 3 4 11 4" xfId="9852" xr:uid="{00000000-0005-0000-0000-0000BE250000}"/>
    <cellStyle name="계산 2 3 4 11 5" xfId="9853" xr:uid="{00000000-0005-0000-0000-0000BF250000}"/>
    <cellStyle name="계산 2 3 4 12" xfId="9854" xr:uid="{00000000-0005-0000-0000-0000C0250000}"/>
    <cellStyle name="계산 2 3 4 12 2" xfId="9855" xr:uid="{00000000-0005-0000-0000-0000C1250000}"/>
    <cellStyle name="계산 2 3 4 12 3" xfId="9856" xr:uid="{00000000-0005-0000-0000-0000C2250000}"/>
    <cellStyle name="계산 2 3 4 12 4" xfId="9857" xr:uid="{00000000-0005-0000-0000-0000C3250000}"/>
    <cellStyle name="계산 2 3 4 12 5" xfId="9858" xr:uid="{00000000-0005-0000-0000-0000C4250000}"/>
    <cellStyle name="계산 2 3 4 13" xfId="9859" xr:uid="{00000000-0005-0000-0000-0000C5250000}"/>
    <cellStyle name="계산 2 3 4 13 2" xfId="9860" xr:uid="{00000000-0005-0000-0000-0000C6250000}"/>
    <cellStyle name="계산 2 3 4 13 3" xfId="9861" xr:uid="{00000000-0005-0000-0000-0000C7250000}"/>
    <cellStyle name="계산 2 3 4 13 4" xfId="9862" xr:uid="{00000000-0005-0000-0000-0000C8250000}"/>
    <cellStyle name="계산 2 3 4 13 5" xfId="9863" xr:uid="{00000000-0005-0000-0000-0000C9250000}"/>
    <cellStyle name="계산 2 3 4 14" xfId="9864" xr:uid="{00000000-0005-0000-0000-0000CA250000}"/>
    <cellStyle name="계산 2 3 4 14 2" xfId="9865" xr:uid="{00000000-0005-0000-0000-0000CB250000}"/>
    <cellStyle name="계산 2 3 4 14 3" xfId="9866" xr:uid="{00000000-0005-0000-0000-0000CC250000}"/>
    <cellStyle name="계산 2 3 4 14 4" xfId="9867" xr:uid="{00000000-0005-0000-0000-0000CD250000}"/>
    <cellStyle name="계산 2 3 4 14 5" xfId="9868" xr:uid="{00000000-0005-0000-0000-0000CE250000}"/>
    <cellStyle name="계산 2 3 4 15" xfId="9869" xr:uid="{00000000-0005-0000-0000-0000CF250000}"/>
    <cellStyle name="계산 2 3 4 15 2" xfId="9870" xr:uid="{00000000-0005-0000-0000-0000D0250000}"/>
    <cellStyle name="계산 2 3 4 15 3" xfId="9871" xr:uid="{00000000-0005-0000-0000-0000D1250000}"/>
    <cellStyle name="계산 2 3 4 15 4" xfId="9872" xr:uid="{00000000-0005-0000-0000-0000D2250000}"/>
    <cellStyle name="계산 2 3 4 15 5" xfId="9873" xr:uid="{00000000-0005-0000-0000-0000D3250000}"/>
    <cellStyle name="계산 2 3 4 16" xfId="9874" xr:uid="{00000000-0005-0000-0000-0000D4250000}"/>
    <cellStyle name="계산 2 3 4 16 2" xfId="9875" xr:uid="{00000000-0005-0000-0000-0000D5250000}"/>
    <cellStyle name="계산 2 3 4 16 3" xfId="9876" xr:uid="{00000000-0005-0000-0000-0000D6250000}"/>
    <cellStyle name="계산 2 3 4 16 4" xfId="9877" xr:uid="{00000000-0005-0000-0000-0000D7250000}"/>
    <cellStyle name="계산 2 3 4 16 5" xfId="9878" xr:uid="{00000000-0005-0000-0000-0000D8250000}"/>
    <cellStyle name="계산 2 3 4 17" xfId="9879" xr:uid="{00000000-0005-0000-0000-0000D9250000}"/>
    <cellStyle name="계산 2 3 4 17 2" xfId="9880" xr:uid="{00000000-0005-0000-0000-0000DA250000}"/>
    <cellStyle name="계산 2 3 4 17 3" xfId="9881" xr:uid="{00000000-0005-0000-0000-0000DB250000}"/>
    <cellStyle name="계산 2 3 4 17 4" xfId="9882" xr:uid="{00000000-0005-0000-0000-0000DC250000}"/>
    <cellStyle name="계산 2 3 4 17 5" xfId="9883" xr:uid="{00000000-0005-0000-0000-0000DD250000}"/>
    <cellStyle name="계산 2 3 4 18" xfId="9884" xr:uid="{00000000-0005-0000-0000-0000DE250000}"/>
    <cellStyle name="계산 2 3 4 18 2" xfId="9885" xr:uid="{00000000-0005-0000-0000-0000DF250000}"/>
    <cellStyle name="계산 2 3 4 18 3" xfId="9886" xr:uid="{00000000-0005-0000-0000-0000E0250000}"/>
    <cellStyle name="계산 2 3 4 18 4" xfId="9887" xr:uid="{00000000-0005-0000-0000-0000E1250000}"/>
    <cellStyle name="계산 2 3 4 18 5" xfId="9888" xr:uid="{00000000-0005-0000-0000-0000E2250000}"/>
    <cellStyle name="계산 2 3 4 19" xfId="9889" xr:uid="{00000000-0005-0000-0000-0000E3250000}"/>
    <cellStyle name="계산 2 3 4 2" xfId="9890" xr:uid="{00000000-0005-0000-0000-0000E4250000}"/>
    <cellStyle name="계산 2 3 4 2 2" xfId="9891" xr:uid="{00000000-0005-0000-0000-0000E5250000}"/>
    <cellStyle name="계산 2 3 4 2 3" xfId="9892" xr:uid="{00000000-0005-0000-0000-0000E6250000}"/>
    <cellStyle name="계산 2 3 4 2 4" xfId="9893" xr:uid="{00000000-0005-0000-0000-0000E7250000}"/>
    <cellStyle name="계산 2 3 4 2 5" xfId="9894" xr:uid="{00000000-0005-0000-0000-0000E8250000}"/>
    <cellStyle name="계산 2 3 4 20" xfId="9895" xr:uid="{00000000-0005-0000-0000-0000E9250000}"/>
    <cellStyle name="계산 2 3 4 21" xfId="9896" xr:uid="{00000000-0005-0000-0000-0000EA250000}"/>
    <cellStyle name="계산 2 3 4 22" xfId="9897" xr:uid="{00000000-0005-0000-0000-0000EB250000}"/>
    <cellStyle name="계산 2 3 4 3" xfId="9898" xr:uid="{00000000-0005-0000-0000-0000EC250000}"/>
    <cellStyle name="계산 2 3 4 3 2" xfId="9899" xr:uid="{00000000-0005-0000-0000-0000ED250000}"/>
    <cellStyle name="계산 2 3 4 3 3" xfId="9900" xr:uid="{00000000-0005-0000-0000-0000EE250000}"/>
    <cellStyle name="계산 2 3 4 3 4" xfId="9901" xr:uid="{00000000-0005-0000-0000-0000EF250000}"/>
    <cellStyle name="계산 2 3 4 3 5" xfId="9902" xr:uid="{00000000-0005-0000-0000-0000F0250000}"/>
    <cellStyle name="계산 2 3 4 4" xfId="9903" xr:uid="{00000000-0005-0000-0000-0000F1250000}"/>
    <cellStyle name="계산 2 3 4 4 2" xfId="9904" xr:uid="{00000000-0005-0000-0000-0000F2250000}"/>
    <cellStyle name="계산 2 3 4 4 3" xfId="9905" xr:uid="{00000000-0005-0000-0000-0000F3250000}"/>
    <cellStyle name="계산 2 3 4 4 4" xfId="9906" xr:uid="{00000000-0005-0000-0000-0000F4250000}"/>
    <cellStyle name="계산 2 3 4 4 5" xfId="9907" xr:uid="{00000000-0005-0000-0000-0000F5250000}"/>
    <cellStyle name="계산 2 3 4 5" xfId="9908" xr:uid="{00000000-0005-0000-0000-0000F6250000}"/>
    <cellStyle name="계산 2 3 4 5 2" xfId="9909" xr:uid="{00000000-0005-0000-0000-0000F7250000}"/>
    <cellStyle name="계산 2 3 4 5 3" xfId="9910" xr:uid="{00000000-0005-0000-0000-0000F8250000}"/>
    <cellStyle name="계산 2 3 4 5 4" xfId="9911" xr:uid="{00000000-0005-0000-0000-0000F9250000}"/>
    <cellStyle name="계산 2 3 4 5 5" xfId="9912" xr:uid="{00000000-0005-0000-0000-0000FA250000}"/>
    <cellStyle name="계산 2 3 4 6" xfId="9913" xr:uid="{00000000-0005-0000-0000-0000FB250000}"/>
    <cellStyle name="계산 2 3 4 6 2" xfId="9914" xr:uid="{00000000-0005-0000-0000-0000FC250000}"/>
    <cellStyle name="계산 2 3 4 6 3" xfId="9915" xr:uid="{00000000-0005-0000-0000-0000FD250000}"/>
    <cellStyle name="계산 2 3 4 6 4" xfId="9916" xr:uid="{00000000-0005-0000-0000-0000FE250000}"/>
    <cellStyle name="계산 2 3 4 6 5" xfId="9917" xr:uid="{00000000-0005-0000-0000-0000FF250000}"/>
    <cellStyle name="계산 2 3 4 7" xfId="9918" xr:uid="{00000000-0005-0000-0000-000000260000}"/>
    <cellStyle name="계산 2 3 4 7 2" xfId="9919" xr:uid="{00000000-0005-0000-0000-000001260000}"/>
    <cellStyle name="계산 2 3 4 7 3" xfId="9920" xr:uid="{00000000-0005-0000-0000-000002260000}"/>
    <cellStyle name="계산 2 3 4 7 4" xfId="9921" xr:uid="{00000000-0005-0000-0000-000003260000}"/>
    <cellStyle name="계산 2 3 4 7 5" xfId="9922" xr:uid="{00000000-0005-0000-0000-000004260000}"/>
    <cellStyle name="계산 2 3 4 8" xfId="9923" xr:uid="{00000000-0005-0000-0000-000005260000}"/>
    <cellStyle name="계산 2 3 4 8 2" xfId="9924" xr:uid="{00000000-0005-0000-0000-000006260000}"/>
    <cellStyle name="계산 2 3 4 8 3" xfId="9925" xr:uid="{00000000-0005-0000-0000-000007260000}"/>
    <cellStyle name="계산 2 3 4 8 4" xfId="9926" xr:uid="{00000000-0005-0000-0000-000008260000}"/>
    <cellStyle name="계산 2 3 4 8 5" xfId="9927" xr:uid="{00000000-0005-0000-0000-000009260000}"/>
    <cellStyle name="계산 2 3 4 9" xfId="9928" xr:uid="{00000000-0005-0000-0000-00000A260000}"/>
    <cellStyle name="계산 2 3 4 9 2" xfId="9929" xr:uid="{00000000-0005-0000-0000-00000B260000}"/>
    <cellStyle name="계산 2 3 4 9 3" xfId="9930" xr:uid="{00000000-0005-0000-0000-00000C260000}"/>
    <cellStyle name="계산 2 3 4 9 4" xfId="9931" xr:uid="{00000000-0005-0000-0000-00000D260000}"/>
    <cellStyle name="계산 2 3 4 9 5" xfId="9932" xr:uid="{00000000-0005-0000-0000-00000E260000}"/>
    <cellStyle name="계산 2 3 5" xfId="9933" xr:uid="{00000000-0005-0000-0000-00000F260000}"/>
    <cellStyle name="계산 2 3 5 10" xfId="9934" xr:uid="{00000000-0005-0000-0000-000010260000}"/>
    <cellStyle name="계산 2 3 5 10 2" xfId="9935" xr:uid="{00000000-0005-0000-0000-000011260000}"/>
    <cellStyle name="계산 2 3 5 10 3" xfId="9936" xr:uid="{00000000-0005-0000-0000-000012260000}"/>
    <cellStyle name="계산 2 3 5 10 4" xfId="9937" xr:uid="{00000000-0005-0000-0000-000013260000}"/>
    <cellStyle name="계산 2 3 5 10 5" xfId="9938" xr:uid="{00000000-0005-0000-0000-000014260000}"/>
    <cellStyle name="계산 2 3 5 11" xfId="9939" xr:uid="{00000000-0005-0000-0000-000015260000}"/>
    <cellStyle name="계산 2 3 5 11 2" xfId="9940" xr:uid="{00000000-0005-0000-0000-000016260000}"/>
    <cellStyle name="계산 2 3 5 11 3" xfId="9941" xr:uid="{00000000-0005-0000-0000-000017260000}"/>
    <cellStyle name="계산 2 3 5 11 4" xfId="9942" xr:uid="{00000000-0005-0000-0000-000018260000}"/>
    <cellStyle name="계산 2 3 5 11 5" xfId="9943" xr:uid="{00000000-0005-0000-0000-000019260000}"/>
    <cellStyle name="계산 2 3 5 12" xfId="9944" xr:uid="{00000000-0005-0000-0000-00001A260000}"/>
    <cellStyle name="계산 2 3 5 12 2" xfId="9945" xr:uid="{00000000-0005-0000-0000-00001B260000}"/>
    <cellStyle name="계산 2 3 5 12 3" xfId="9946" xr:uid="{00000000-0005-0000-0000-00001C260000}"/>
    <cellStyle name="계산 2 3 5 12 4" xfId="9947" xr:uid="{00000000-0005-0000-0000-00001D260000}"/>
    <cellStyle name="계산 2 3 5 12 5" xfId="9948" xr:uid="{00000000-0005-0000-0000-00001E260000}"/>
    <cellStyle name="계산 2 3 5 13" xfId="9949" xr:uid="{00000000-0005-0000-0000-00001F260000}"/>
    <cellStyle name="계산 2 3 5 13 2" xfId="9950" xr:uid="{00000000-0005-0000-0000-000020260000}"/>
    <cellStyle name="계산 2 3 5 13 3" xfId="9951" xr:uid="{00000000-0005-0000-0000-000021260000}"/>
    <cellStyle name="계산 2 3 5 13 4" xfId="9952" xr:uid="{00000000-0005-0000-0000-000022260000}"/>
    <cellStyle name="계산 2 3 5 13 5" xfId="9953" xr:uid="{00000000-0005-0000-0000-000023260000}"/>
    <cellStyle name="계산 2 3 5 14" xfId="9954" xr:uid="{00000000-0005-0000-0000-000024260000}"/>
    <cellStyle name="계산 2 3 5 14 2" xfId="9955" xr:uid="{00000000-0005-0000-0000-000025260000}"/>
    <cellStyle name="계산 2 3 5 14 3" xfId="9956" xr:uid="{00000000-0005-0000-0000-000026260000}"/>
    <cellStyle name="계산 2 3 5 14 4" xfId="9957" xr:uid="{00000000-0005-0000-0000-000027260000}"/>
    <cellStyle name="계산 2 3 5 14 5" xfId="9958" xr:uid="{00000000-0005-0000-0000-000028260000}"/>
    <cellStyle name="계산 2 3 5 15" xfId="9959" xr:uid="{00000000-0005-0000-0000-000029260000}"/>
    <cellStyle name="계산 2 3 5 15 2" xfId="9960" xr:uid="{00000000-0005-0000-0000-00002A260000}"/>
    <cellStyle name="계산 2 3 5 15 3" xfId="9961" xr:uid="{00000000-0005-0000-0000-00002B260000}"/>
    <cellStyle name="계산 2 3 5 15 4" xfId="9962" xr:uid="{00000000-0005-0000-0000-00002C260000}"/>
    <cellStyle name="계산 2 3 5 15 5" xfId="9963" xr:uid="{00000000-0005-0000-0000-00002D260000}"/>
    <cellStyle name="계산 2 3 5 16" xfId="9964" xr:uid="{00000000-0005-0000-0000-00002E260000}"/>
    <cellStyle name="계산 2 3 5 16 2" xfId="9965" xr:uid="{00000000-0005-0000-0000-00002F260000}"/>
    <cellStyle name="계산 2 3 5 16 3" xfId="9966" xr:uid="{00000000-0005-0000-0000-000030260000}"/>
    <cellStyle name="계산 2 3 5 16 4" xfId="9967" xr:uid="{00000000-0005-0000-0000-000031260000}"/>
    <cellStyle name="계산 2 3 5 16 5" xfId="9968" xr:uid="{00000000-0005-0000-0000-000032260000}"/>
    <cellStyle name="계산 2 3 5 17" xfId="9969" xr:uid="{00000000-0005-0000-0000-000033260000}"/>
    <cellStyle name="계산 2 3 5 17 2" xfId="9970" xr:uid="{00000000-0005-0000-0000-000034260000}"/>
    <cellStyle name="계산 2 3 5 17 3" xfId="9971" xr:uid="{00000000-0005-0000-0000-000035260000}"/>
    <cellStyle name="계산 2 3 5 17 4" xfId="9972" xr:uid="{00000000-0005-0000-0000-000036260000}"/>
    <cellStyle name="계산 2 3 5 17 5" xfId="9973" xr:uid="{00000000-0005-0000-0000-000037260000}"/>
    <cellStyle name="계산 2 3 5 18" xfId="9974" xr:uid="{00000000-0005-0000-0000-000038260000}"/>
    <cellStyle name="계산 2 3 5 18 2" xfId="9975" xr:uid="{00000000-0005-0000-0000-000039260000}"/>
    <cellStyle name="계산 2 3 5 18 3" xfId="9976" xr:uid="{00000000-0005-0000-0000-00003A260000}"/>
    <cellStyle name="계산 2 3 5 18 4" xfId="9977" xr:uid="{00000000-0005-0000-0000-00003B260000}"/>
    <cellStyle name="계산 2 3 5 18 5" xfId="9978" xr:uid="{00000000-0005-0000-0000-00003C260000}"/>
    <cellStyle name="계산 2 3 5 19" xfId="9979" xr:uid="{00000000-0005-0000-0000-00003D260000}"/>
    <cellStyle name="계산 2 3 5 2" xfId="9980" xr:uid="{00000000-0005-0000-0000-00003E260000}"/>
    <cellStyle name="계산 2 3 5 2 2" xfId="9981" xr:uid="{00000000-0005-0000-0000-00003F260000}"/>
    <cellStyle name="계산 2 3 5 2 3" xfId="9982" xr:uid="{00000000-0005-0000-0000-000040260000}"/>
    <cellStyle name="계산 2 3 5 2 4" xfId="9983" xr:uid="{00000000-0005-0000-0000-000041260000}"/>
    <cellStyle name="계산 2 3 5 2 5" xfId="9984" xr:uid="{00000000-0005-0000-0000-000042260000}"/>
    <cellStyle name="계산 2 3 5 20" xfId="9985" xr:uid="{00000000-0005-0000-0000-000043260000}"/>
    <cellStyle name="계산 2 3 5 21" xfId="9986" xr:uid="{00000000-0005-0000-0000-000044260000}"/>
    <cellStyle name="계산 2 3 5 22" xfId="9987" xr:uid="{00000000-0005-0000-0000-000045260000}"/>
    <cellStyle name="계산 2 3 5 3" xfId="9988" xr:uid="{00000000-0005-0000-0000-000046260000}"/>
    <cellStyle name="계산 2 3 5 3 2" xfId="9989" xr:uid="{00000000-0005-0000-0000-000047260000}"/>
    <cellStyle name="계산 2 3 5 3 3" xfId="9990" xr:uid="{00000000-0005-0000-0000-000048260000}"/>
    <cellStyle name="계산 2 3 5 3 4" xfId="9991" xr:uid="{00000000-0005-0000-0000-000049260000}"/>
    <cellStyle name="계산 2 3 5 3 5" xfId="9992" xr:uid="{00000000-0005-0000-0000-00004A260000}"/>
    <cellStyle name="계산 2 3 5 4" xfId="9993" xr:uid="{00000000-0005-0000-0000-00004B260000}"/>
    <cellStyle name="계산 2 3 5 4 2" xfId="9994" xr:uid="{00000000-0005-0000-0000-00004C260000}"/>
    <cellStyle name="계산 2 3 5 4 3" xfId="9995" xr:uid="{00000000-0005-0000-0000-00004D260000}"/>
    <cellStyle name="계산 2 3 5 4 4" xfId="9996" xr:uid="{00000000-0005-0000-0000-00004E260000}"/>
    <cellStyle name="계산 2 3 5 4 5" xfId="9997" xr:uid="{00000000-0005-0000-0000-00004F260000}"/>
    <cellStyle name="계산 2 3 5 5" xfId="9998" xr:uid="{00000000-0005-0000-0000-000050260000}"/>
    <cellStyle name="계산 2 3 5 5 2" xfId="9999" xr:uid="{00000000-0005-0000-0000-000051260000}"/>
    <cellStyle name="계산 2 3 5 5 3" xfId="10000" xr:uid="{00000000-0005-0000-0000-000052260000}"/>
    <cellStyle name="계산 2 3 5 5 4" xfId="10001" xr:uid="{00000000-0005-0000-0000-000053260000}"/>
    <cellStyle name="계산 2 3 5 5 5" xfId="10002" xr:uid="{00000000-0005-0000-0000-000054260000}"/>
    <cellStyle name="계산 2 3 5 6" xfId="10003" xr:uid="{00000000-0005-0000-0000-000055260000}"/>
    <cellStyle name="계산 2 3 5 6 2" xfId="10004" xr:uid="{00000000-0005-0000-0000-000056260000}"/>
    <cellStyle name="계산 2 3 5 6 3" xfId="10005" xr:uid="{00000000-0005-0000-0000-000057260000}"/>
    <cellStyle name="계산 2 3 5 6 4" xfId="10006" xr:uid="{00000000-0005-0000-0000-000058260000}"/>
    <cellStyle name="계산 2 3 5 6 5" xfId="10007" xr:uid="{00000000-0005-0000-0000-000059260000}"/>
    <cellStyle name="계산 2 3 5 7" xfId="10008" xr:uid="{00000000-0005-0000-0000-00005A260000}"/>
    <cellStyle name="계산 2 3 5 7 2" xfId="10009" xr:uid="{00000000-0005-0000-0000-00005B260000}"/>
    <cellStyle name="계산 2 3 5 7 3" xfId="10010" xr:uid="{00000000-0005-0000-0000-00005C260000}"/>
    <cellStyle name="계산 2 3 5 7 4" xfId="10011" xr:uid="{00000000-0005-0000-0000-00005D260000}"/>
    <cellStyle name="계산 2 3 5 7 5" xfId="10012" xr:uid="{00000000-0005-0000-0000-00005E260000}"/>
    <cellStyle name="계산 2 3 5 8" xfId="10013" xr:uid="{00000000-0005-0000-0000-00005F260000}"/>
    <cellStyle name="계산 2 3 5 8 2" xfId="10014" xr:uid="{00000000-0005-0000-0000-000060260000}"/>
    <cellStyle name="계산 2 3 5 8 3" xfId="10015" xr:uid="{00000000-0005-0000-0000-000061260000}"/>
    <cellStyle name="계산 2 3 5 8 4" xfId="10016" xr:uid="{00000000-0005-0000-0000-000062260000}"/>
    <cellStyle name="계산 2 3 5 8 5" xfId="10017" xr:uid="{00000000-0005-0000-0000-000063260000}"/>
    <cellStyle name="계산 2 3 5 9" xfId="10018" xr:uid="{00000000-0005-0000-0000-000064260000}"/>
    <cellStyle name="계산 2 3 5 9 2" xfId="10019" xr:uid="{00000000-0005-0000-0000-000065260000}"/>
    <cellStyle name="계산 2 3 5 9 3" xfId="10020" xr:uid="{00000000-0005-0000-0000-000066260000}"/>
    <cellStyle name="계산 2 3 5 9 4" xfId="10021" xr:uid="{00000000-0005-0000-0000-000067260000}"/>
    <cellStyle name="계산 2 3 5 9 5" xfId="10022" xr:uid="{00000000-0005-0000-0000-000068260000}"/>
    <cellStyle name="계산 2 3 6" xfId="10023" xr:uid="{00000000-0005-0000-0000-000069260000}"/>
    <cellStyle name="계산 2 3 6 2" xfId="10024" xr:uid="{00000000-0005-0000-0000-00006A260000}"/>
    <cellStyle name="계산 2 3 6 3" xfId="10025" xr:uid="{00000000-0005-0000-0000-00006B260000}"/>
    <cellStyle name="계산 2 3 6 4" xfId="10026" xr:uid="{00000000-0005-0000-0000-00006C260000}"/>
    <cellStyle name="계산 2 3 6 5" xfId="10027" xr:uid="{00000000-0005-0000-0000-00006D260000}"/>
    <cellStyle name="계산 2 3 7" xfId="10028" xr:uid="{00000000-0005-0000-0000-00006E260000}"/>
    <cellStyle name="계산 2 3 7 2" xfId="10029" xr:uid="{00000000-0005-0000-0000-00006F260000}"/>
    <cellStyle name="계산 2 3 7 3" xfId="10030" xr:uid="{00000000-0005-0000-0000-000070260000}"/>
    <cellStyle name="계산 2 3 7 4" xfId="10031" xr:uid="{00000000-0005-0000-0000-000071260000}"/>
    <cellStyle name="계산 2 3 7 5" xfId="10032" xr:uid="{00000000-0005-0000-0000-000072260000}"/>
    <cellStyle name="계산 2 3 8" xfId="10033" xr:uid="{00000000-0005-0000-0000-000073260000}"/>
    <cellStyle name="계산 2 3 8 2" xfId="10034" xr:uid="{00000000-0005-0000-0000-000074260000}"/>
    <cellStyle name="계산 2 3 8 3" xfId="10035" xr:uid="{00000000-0005-0000-0000-000075260000}"/>
    <cellStyle name="계산 2 3 8 4" xfId="10036" xr:uid="{00000000-0005-0000-0000-000076260000}"/>
    <cellStyle name="계산 2 3 8 5" xfId="10037" xr:uid="{00000000-0005-0000-0000-000077260000}"/>
    <cellStyle name="계산 2 3 9" xfId="10038" xr:uid="{00000000-0005-0000-0000-000078260000}"/>
    <cellStyle name="계산 2 3 9 2" xfId="10039" xr:uid="{00000000-0005-0000-0000-000079260000}"/>
    <cellStyle name="계산 2 3 9 3" xfId="10040" xr:uid="{00000000-0005-0000-0000-00007A260000}"/>
    <cellStyle name="계산 2 3 9 4" xfId="10041" xr:uid="{00000000-0005-0000-0000-00007B260000}"/>
    <cellStyle name="계산 2 3 9 5" xfId="10042" xr:uid="{00000000-0005-0000-0000-00007C260000}"/>
    <cellStyle name="계산 2 4" xfId="10043" xr:uid="{00000000-0005-0000-0000-00007D260000}"/>
    <cellStyle name="계산 2 4 10" xfId="10044" xr:uid="{00000000-0005-0000-0000-00007E260000}"/>
    <cellStyle name="계산 2 4 10 2" xfId="10045" xr:uid="{00000000-0005-0000-0000-00007F260000}"/>
    <cellStyle name="계산 2 4 10 3" xfId="10046" xr:uid="{00000000-0005-0000-0000-000080260000}"/>
    <cellStyle name="계산 2 4 10 4" xfId="10047" xr:uid="{00000000-0005-0000-0000-000081260000}"/>
    <cellStyle name="계산 2 4 10 5" xfId="10048" xr:uid="{00000000-0005-0000-0000-000082260000}"/>
    <cellStyle name="계산 2 4 11" xfId="10049" xr:uid="{00000000-0005-0000-0000-000083260000}"/>
    <cellStyle name="계산 2 4 11 2" xfId="10050" xr:uid="{00000000-0005-0000-0000-000084260000}"/>
    <cellStyle name="계산 2 4 11 3" xfId="10051" xr:uid="{00000000-0005-0000-0000-000085260000}"/>
    <cellStyle name="계산 2 4 11 4" xfId="10052" xr:uid="{00000000-0005-0000-0000-000086260000}"/>
    <cellStyle name="계산 2 4 11 5" xfId="10053" xr:uid="{00000000-0005-0000-0000-000087260000}"/>
    <cellStyle name="계산 2 4 12" xfId="10054" xr:uid="{00000000-0005-0000-0000-000088260000}"/>
    <cellStyle name="계산 2 4 12 2" xfId="10055" xr:uid="{00000000-0005-0000-0000-000089260000}"/>
    <cellStyle name="계산 2 4 12 3" xfId="10056" xr:uid="{00000000-0005-0000-0000-00008A260000}"/>
    <cellStyle name="계산 2 4 12 4" xfId="10057" xr:uid="{00000000-0005-0000-0000-00008B260000}"/>
    <cellStyle name="계산 2 4 12 5" xfId="10058" xr:uid="{00000000-0005-0000-0000-00008C260000}"/>
    <cellStyle name="계산 2 4 13" xfId="10059" xr:uid="{00000000-0005-0000-0000-00008D260000}"/>
    <cellStyle name="계산 2 4 13 2" xfId="10060" xr:uid="{00000000-0005-0000-0000-00008E260000}"/>
    <cellStyle name="계산 2 4 13 3" xfId="10061" xr:uid="{00000000-0005-0000-0000-00008F260000}"/>
    <cellStyle name="계산 2 4 13 4" xfId="10062" xr:uid="{00000000-0005-0000-0000-000090260000}"/>
    <cellStyle name="계산 2 4 13 5" xfId="10063" xr:uid="{00000000-0005-0000-0000-000091260000}"/>
    <cellStyle name="계산 2 4 14" xfId="10064" xr:uid="{00000000-0005-0000-0000-000092260000}"/>
    <cellStyle name="계산 2 4 14 2" xfId="10065" xr:uid="{00000000-0005-0000-0000-000093260000}"/>
    <cellStyle name="계산 2 4 14 3" xfId="10066" xr:uid="{00000000-0005-0000-0000-000094260000}"/>
    <cellStyle name="계산 2 4 14 4" xfId="10067" xr:uid="{00000000-0005-0000-0000-000095260000}"/>
    <cellStyle name="계산 2 4 14 5" xfId="10068" xr:uid="{00000000-0005-0000-0000-000096260000}"/>
    <cellStyle name="계산 2 4 15" xfId="10069" xr:uid="{00000000-0005-0000-0000-000097260000}"/>
    <cellStyle name="계산 2 4 15 2" xfId="10070" xr:uid="{00000000-0005-0000-0000-000098260000}"/>
    <cellStyle name="계산 2 4 15 3" xfId="10071" xr:uid="{00000000-0005-0000-0000-000099260000}"/>
    <cellStyle name="계산 2 4 15 4" xfId="10072" xr:uid="{00000000-0005-0000-0000-00009A260000}"/>
    <cellStyle name="계산 2 4 15 5" xfId="10073" xr:uid="{00000000-0005-0000-0000-00009B260000}"/>
    <cellStyle name="계산 2 4 16" xfId="10074" xr:uid="{00000000-0005-0000-0000-00009C260000}"/>
    <cellStyle name="계산 2 4 16 2" xfId="10075" xr:uid="{00000000-0005-0000-0000-00009D260000}"/>
    <cellStyle name="계산 2 4 16 3" xfId="10076" xr:uid="{00000000-0005-0000-0000-00009E260000}"/>
    <cellStyle name="계산 2 4 16 4" xfId="10077" xr:uid="{00000000-0005-0000-0000-00009F260000}"/>
    <cellStyle name="계산 2 4 16 5" xfId="10078" xr:uid="{00000000-0005-0000-0000-0000A0260000}"/>
    <cellStyle name="계산 2 4 17" xfId="10079" xr:uid="{00000000-0005-0000-0000-0000A1260000}"/>
    <cellStyle name="계산 2 4 17 2" xfId="10080" xr:uid="{00000000-0005-0000-0000-0000A2260000}"/>
    <cellStyle name="계산 2 4 17 3" xfId="10081" xr:uid="{00000000-0005-0000-0000-0000A3260000}"/>
    <cellStyle name="계산 2 4 17 4" xfId="10082" xr:uid="{00000000-0005-0000-0000-0000A4260000}"/>
    <cellStyle name="계산 2 4 17 5" xfId="10083" xr:uid="{00000000-0005-0000-0000-0000A5260000}"/>
    <cellStyle name="계산 2 4 18" xfId="10084" xr:uid="{00000000-0005-0000-0000-0000A6260000}"/>
    <cellStyle name="계산 2 4 18 2" xfId="10085" xr:uid="{00000000-0005-0000-0000-0000A7260000}"/>
    <cellStyle name="계산 2 4 18 3" xfId="10086" xr:uid="{00000000-0005-0000-0000-0000A8260000}"/>
    <cellStyle name="계산 2 4 18 4" xfId="10087" xr:uid="{00000000-0005-0000-0000-0000A9260000}"/>
    <cellStyle name="계산 2 4 18 5" xfId="10088" xr:uid="{00000000-0005-0000-0000-0000AA260000}"/>
    <cellStyle name="계산 2 4 19" xfId="10089" xr:uid="{00000000-0005-0000-0000-0000AB260000}"/>
    <cellStyle name="계산 2 4 19 2" xfId="10090" xr:uid="{00000000-0005-0000-0000-0000AC260000}"/>
    <cellStyle name="계산 2 4 19 3" xfId="10091" xr:uid="{00000000-0005-0000-0000-0000AD260000}"/>
    <cellStyle name="계산 2 4 19 4" xfId="10092" xr:uid="{00000000-0005-0000-0000-0000AE260000}"/>
    <cellStyle name="계산 2 4 19 5" xfId="10093" xr:uid="{00000000-0005-0000-0000-0000AF260000}"/>
    <cellStyle name="계산 2 4 2" xfId="10094" xr:uid="{00000000-0005-0000-0000-0000B0260000}"/>
    <cellStyle name="계산 2 4 2 10" xfId="10095" xr:uid="{00000000-0005-0000-0000-0000B1260000}"/>
    <cellStyle name="계산 2 4 2 10 2" xfId="10096" xr:uid="{00000000-0005-0000-0000-0000B2260000}"/>
    <cellStyle name="계산 2 4 2 10 3" xfId="10097" xr:uid="{00000000-0005-0000-0000-0000B3260000}"/>
    <cellStyle name="계산 2 4 2 10 4" xfId="10098" xr:uid="{00000000-0005-0000-0000-0000B4260000}"/>
    <cellStyle name="계산 2 4 2 10 5" xfId="10099" xr:uid="{00000000-0005-0000-0000-0000B5260000}"/>
    <cellStyle name="계산 2 4 2 11" xfId="10100" xr:uid="{00000000-0005-0000-0000-0000B6260000}"/>
    <cellStyle name="계산 2 4 2 11 2" xfId="10101" xr:uid="{00000000-0005-0000-0000-0000B7260000}"/>
    <cellStyle name="계산 2 4 2 11 3" xfId="10102" xr:uid="{00000000-0005-0000-0000-0000B8260000}"/>
    <cellStyle name="계산 2 4 2 11 4" xfId="10103" xr:uid="{00000000-0005-0000-0000-0000B9260000}"/>
    <cellStyle name="계산 2 4 2 11 5" xfId="10104" xr:uid="{00000000-0005-0000-0000-0000BA260000}"/>
    <cellStyle name="계산 2 4 2 12" xfId="10105" xr:uid="{00000000-0005-0000-0000-0000BB260000}"/>
    <cellStyle name="계산 2 4 2 12 2" xfId="10106" xr:uid="{00000000-0005-0000-0000-0000BC260000}"/>
    <cellStyle name="계산 2 4 2 12 3" xfId="10107" xr:uid="{00000000-0005-0000-0000-0000BD260000}"/>
    <cellStyle name="계산 2 4 2 12 4" xfId="10108" xr:uid="{00000000-0005-0000-0000-0000BE260000}"/>
    <cellStyle name="계산 2 4 2 12 5" xfId="10109" xr:uid="{00000000-0005-0000-0000-0000BF260000}"/>
    <cellStyle name="계산 2 4 2 13" xfId="10110" xr:uid="{00000000-0005-0000-0000-0000C0260000}"/>
    <cellStyle name="계산 2 4 2 13 2" xfId="10111" xr:uid="{00000000-0005-0000-0000-0000C1260000}"/>
    <cellStyle name="계산 2 4 2 13 3" xfId="10112" xr:uid="{00000000-0005-0000-0000-0000C2260000}"/>
    <cellStyle name="계산 2 4 2 13 4" xfId="10113" xr:uid="{00000000-0005-0000-0000-0000C3260000}"/>
    <cellStyle name="계산 2 4 2 13 5" xfId="10114" xr:uid="{00000000-0005-0000-0000-0000C4260000}"/>
    <cellStyle name="계산 2 4 2 14" xfId="10115" xr:uid="{00000000-0005-0000-0000-0000C5260000}"/>
    <cellStyle name="계산 2 4 2 14 2" xfId="10116" xr:uid="{00000000-0005-0000-0000-0000C6260000}"/>
    <cellStyle name="계산 2 4 2 14 3" xfId="10117" xr:uid="{00000000-0005-0000-0000-0000C7260000}"/>
    <cellStyle name="계산 2 4 2 14 4" xfId="10118" xr:uid="{00000000-0005-0000-0000-0000C8260000}"/>
    <cellStyle name="계산 2 4 2 14 5" xfId="10119" xr:uid="{00000000-0005-0000-0000-0000C9260000}"/>
    <cellStyle name="계산 2 4 2 15" xfId="10120" xr:uid="{00000000-0005-0000-0000-0000CA260000}"/>
    <cellStyle name="계산 2 4 2 15 2" xfId="10121" xr:uid="{00000000-0005-0000-0000-0000CB260000}"/>
    <cellStyle name="계산 2 4 2 15 3" xfId="10122" xr:uid="{00000000-0005-0000-0000-0000CC260000}"/>
    <cellStyle name="계산 2 4 2 15 4" xfId="10123" xr:uid="{00000000-0005-0000-0000-0000CD260000}"/>
    <cellStyle name="계산 2 4 2 15 5" xfId="10124" xr:uid="{00000000-0005-0000-0000-0000CE260000}"/>
    <cellStyle name="계산 2 4 2 16" xfId="10125" xr:uid="{00000000-0005-0000-0000-0000CF260000}"/>
    <cellStyle name="계산 2 4 2 16 2" xfId="10126" xr:uid="{00000000-0005-0000-0000-0000D0260000}"/>
    <cellStyle name="계산 2 4 2 16 3" xfId="10127" xr:uid="{00000000-0005-0000-0000-0000D1260000}"/>
    <cellStyle name="계산 2 4 2 16 4" xfId="10128" xr:uid="{00000000-0005-0000-0000-0000D2260000}"/>
    <cellStyle name="계산 2 4 2 16 5" xfId="10129" xr:uid="{00000000-0005-0000-0000-0000D3260000}"/>
    <cellStyle name="계산 2 4 2 17" xfId="10130" xr:uid="{00000000-0005-0000-0000-0000D4260000}"/>
    <cellStyle name="계산 2 4 2 17 2" xfId="10131" xr:uid="{00000000-0005-0000-0000-0000D5260000}"/>
    <cellStyle name="계산 2 4 2 17 3" xfId="10132" xr:uid="{00000000-0005-0000-0000-0000D6260000}"/>
    <cellStyle name="계산 2 4 2 17 4" xfId="10133" xr:uid="{00000000-0005-0000-0000-0000D7260000}"/>
    <cellStyle name="계산 2 4 2 17 5" xfId="10134" xr:uid="{00000000-0005-0000-0000-0000D8260000}"/>
    <cellStyle name="계산 2 4 2 18" xfId="10135" xr:uid="{00000000-0005-0000-0000-0000D9260000}"/>
    <cellStyle name="계산 2 4 2 18 2" xfId="10136" xr:uid="{00000000-0005-0000-0000-0000DA260000}"/>
    <cellStyle name="계산 2 4 2 18 3" xfId="10137" xr:uid="{00000000-0005-0000-0000-0000DB260000}"/>
    <cellStyle name="계산 2 4 2 18 4" xfId="10138" xr:uid="{00000000-0005-0000-0000-0000DC260000}"/>
    <cellStyle name="계산 2 4 2 18 5" xfId="10139" xr:uid="{00000000-0005-0000-0000-0000DD260000}"/>
    <cellStyle name="계산 2 4 2 19" xfId="10140" xr:uid="{00000000-0005-0000-0000-0000DE260000}"/>
    <cellStyle name="계산 2 4 2 2" xfId="10141" xr:uid="{00000000-0005-0000-0000-0000DF260000}"/>
    <cellStyle name="계산 2 4 2 2 2" xfId="10142" xr:uid="{00000000-0005-0000-0000-0000E0260000}"/>
    <cellStyle name="계산 2 4 2 2 3" xfId="10143" xr:uid="{00000000-0005-0000-0000-0000E1260000}"/>
    <cellStyle name="계산 2 4 2 2 4" xfId="10144" xr:uid="{00000000-0005-0000-0000-0000E2260000}"/>
    <cellStyle name="계산 2 4 2 2 5" xfId="10145" xr:uid="{00000000-0005-0000-0000-0000E3260000}"/>
    <cellStyle name="계산 2 4 2 20" xfId="10146" xr:uid="{00000000-0005-0000-0000-0000E4260000}"/>
    <cellStyle name="계산 2 4 2 21" xfId="10147" xr:uid="{00000000-0005-0000-0000-0000E5260000}"/>
    <cellStyle name="계산 2 4 2 22" xfId="10148" xr:uid="{00000000-0005-0000-0000-0000E6260000}"/>
    <cellStyle name="계산 2 4 2 3" xfId="10149" xr:uid="{00000000-0005-0000-0000-0000E7260000}"/>
    <cellStyle name="계산 2 4 2 3 2" xfId="10150" xr:uid="{00000000-0005-0000-0000-0000E8260000}"/>
    <cellStyle name="계산 2 4 2 3 3" xfId="10151" xr:uid="{00000000-0005-0000-0000-0000E9260000}"/>
    <cellStyle name="계산 2 4 2 3 4" xfId="10152" xr:uid="{00000000-0005-0000-0000-0000EA260000}"/>
    <cellStyle name="계산 2 4 2 3 5" xfId="10153" xr:uid="{00000000-0005-0000-0000-0000EB260000}"/>
    <cellStyle name="계산 2 4 2 4" xfId="10154" xr:uid="{00000000-0005-0000-0000-0000EC260000}"/>
    <cellStyle name="계산 2 4 2 4 2" xfId="10155" xr:uid="{00000000-0005-0000-0000-0000ED260000}"/>
    <cellStyle name="계산 2 4 2 4 3" xfId="10156" xr:uid="{00000000-0005-0000-0000-0000EE260000}"/>
    <cellStyle name="계산 2 4 2 4 4" xfId="10157" xr:uid="{00000000-0005-0000-0000-0000EF260000}"/>
    <cellStyle name="계산 2 4 2 4 5" xfId="10158" xr:uid="{00000000-0005-0000-0000-0000F0260000}"/>
    <cellStyle name="계산 2 4 2 5" xfId="10159" xr:uid="{00000000-0005-0000-0000-0000F1260000}"/>
    <cellStyle name="계산 2 4 2 5 2" xfId="10160" xr:uid="{00000000-0005-0000-0000-0000F2260000}"/>
    <cellStyle name="계산 2 4 2 5 3" xfId="10161" xr:uid="{00000000-0005-0000-0000-0000F3260000}"/>
    <cellStyle name="계산 2 4 2 5 4" xfId="10162" xr:uid="{00000000-0005-0000-0000-0000F4260000}"/>
    <cellStyle name="계산 2 4 2 5 5" xfId="10163" xr:uid="{00000000-0005-0000-0000-0000F5260000}"/>
    <cellStyle name="계산 2 4 2 6" xfId="10164" xr:uid="{00000000-0005-0000-0000-0000F6260000}"/>
    <cellStyle name="계산 2 4 2 6 2" xfId="10165" xr:uid="{00000000-0005-0000-0000-0000F7260000}"/>
    <cellStyle name="계산 2 4 2 6 3" xfId="10166" xr:uid="{00000000-0005-0000-0000-0000F8260000}"/>
    <cellStyle name="계산 2 4 2 6 4" xfId="10167" xr:uid="{00000000-0005-0000-0000-0000F9260000}"/>
    <cellStyle name="계산 2 4 2 6 5" xfId="10168" xr:uid="{00000000-0005-0000-0000-0000FA260000}"/>
    <cellStyle name="계산 2 4 2 7" xfId="10169" xr:uid="{00000000-0005-0000-0000-0000FB260000}"/>
    <cellStyle name="계산 2 4 2 7 2" xfId="10170" xr:uid="{00000000-0005-0000-0000-0000FC260000}"/>
    <cellStyle name="계산 2 4 2 7 3" xfId="10171" xr:uid="{00000000-0005-0000-0000-0000FD260000}"/>
    <cellStyle name="계산 2 4 2 7 4" xfId="10172" xr:uid="{00000000-0005-0000-0000-0000FE260000}"/>
    <cellStyle name="계산 2 4 2 7 5" xfId="10173" xr:uid="{00000000-0005-0000-0000-0000FF260000}"/>
    <cellStyle name="계산 2 4 2 8" xfId="10174" xr:uid="{00000000-0005-0000-0000-000000270000}"/>
    <cellStyle name="계산 2 4 2 8 2" xfId="10175" xr:uid="{00000000-0005-0000-0000-000001270000}"/>
    <cellStyle name="계산 2 4 2 8 3" xfId="10176" xr:uid="{00000000-0005-0000-0000-000002270000}"/>
    <cellStyle name="계산 2 4 2 8 4" xfId="10177" xr:uid="{00000000-0005-0000-0000-000003270000}"/>
    <cellStyle name="계산 2 4 2 8 5" xfId="10178" xr:uid="{00000000-0005-0000-0000-000004270000}"/>
    <cellStyle name="계산 2 4 2 9" xfId="10179" xr:uid="{00000000-0005-0000-0000-000005270000}"/>
    <cellStyle name="계산 2 4 2 9 2" xfId="10180" xr:uid="{00000000-0005-0000-0000-000006270000}"/>
    <cellStyle name="계산 2 4 2 9 3" xfId="10181" xr:uid="{00000000-0005-0000-0000-000007270000}"/>
    <cellStyle name="계산 2 4 2 9 4" xfId="10182" xr:uid="{00000000-0005-0000-0000-000008270000}"/>
    <cellStyle name="계산 2 4 2 9 5" xfId="10183" xr:uid="{00000000-0005-0000-0000-000009270000}"/>
    <cellStyle name="계산 2 4 20" xfId="10184" xr:uid="{00000000-0005-0000-0000-00000A270000}"/>
    <cellStyle name="계산 2 4 20 2" xfId="10185" xr:uid="{00000000-0005-0000-0000-00000B270000}"/>
    <cellStyle name="계산 2 4 20 3" xfId="10186" xr:uid="{00000000-0005-0000-0000-00000C270000}"/>
    <cellStyle name="계산 2 4 20 4" xfId="10187" xr:uid="{00000000-0005-0000-0000-00000D270000}"/>
    <cellStyle name="계산 2 4 20 5" xfId="10188" xr:uid="{00000000-0005-0000-0000-00000E270000}"/>
    <cellStyle name="계산 2 4 21" xfId="10189" xr:uid="{00000000-0005-0000-0000-00000F270000}"/>
    <cellStyle name="계산 2 4 21 2" xfId="10190" xr:uid="{00000000-0005-0000-0000-000010270000}"/>
    <cellStyle name="계산 2 4 21 3" xfId="10191" xr:uid="{00000000-0005-0000-0000-000011270000}"/>
    <cellStyle name="계산 2 4 21 4" xfId="10192" xr:uid="{00000000-0005-0000-0000-000012270000}"/>
    <cellStyle name="계산 2 4 21 5" xfId="10193" xr:uid="{00000000-0005-0000-0000-000013270000}"/>
    <cellStyle name="계산 2 4 22" xfId="10194" xr:uid="{00000000-0005-0000-0000-000014270000}"/>
    <cellStyle name="계산 2 4 22 2" xfId="10195" xr:uid="{00000000-0005-0000-0000-000015270000}"/>
    <cellStyle name="계산 2 4 22 3" xfId="10196" xr:uid="{00000000-0005-0000-0000-000016270000}"/>
    <cellStyle name="계산 2 4 22 4" xfId="10197" xr:uid="{00000000-0005-0000-0000-000017270000}"/>
    <cellStyle name="계산 2 4 22 5" xfId="10198" xr:uid="{00000000-0005-0000-0000-000018270000}"/>
    <cellStyle name="계산 2 4 23" xfId="10199" xr:uid="{00000000-0005-0000-0000-000019270000}"/>
    <cellStyle name="계산 2 4 24" xfId="10200" xr:uid="{00000000-0005-0000-0000-00001A270000}"/>
    <cellStyle name="계산 2 4 25" xfId="10201" xr:uid="{00000000-0005-0000-0000-00001B270000}"/>
    <cellStyle name="계산 2 4 26" xfId="10202" xr:uid="{00000000-0005-0000-0000-00001C270000}"/>
    <cellStyle name="계산 2 4 3" xfId="10203" xr:uid="{00000000-0005-0000-0000-00001D270000}"/>
    <cellStyle name="계산 2 4 3 10" xfId="10204" xr:uid="{00000000-0005-0000-0000-00001E270000}"/>
    <cellStyle name="계산 2 4 3 10 2" xfId="10205" xr:uid="{00000000-0005-0000-0000-00001F270000}"/>
    <cellStyle name="계산 2 4 3 10 3" xfId="10206" xr:uid="{00000000-0005-0000-0000-000020270000}"/>
    <cellStyle name="계산 2 4 3 10 4" xfId="10207" xr:uid="{00000000-0005-0000-0000-000021270000}"/>
    <cellStyle name="계산 2 4 3 10 5" xfId="10208" xr:uid="{00000000-0005-0000-0000-000022270000}"/>
    <cellStyle name="계산 2 4 3 11" xfId="10209" xr:uid="{00000000-0005-0000-0000-000023270000}"/>
    <cellStyle name="계산 2 4 3 11 2" xfId="10210" xr:uid="{00000000-0005-0000-0000-000024270000}"/>
    <cellStyle name="계산 2 4 3 11 3" xfId="10211" xr:uid="{00000000-0005-0000-0000-000025270000}"/>
    <cellStyle name="계산 2 4 3 11 4" xfId="10212" xr:uid="{00000000-0005-0000-0000-000026270000}"/>
    <cellStyle name="계산 2 4 3 11 5" xfId="10213" xr:uid="{00000000-0005-0000-0000-000027270000}"/>
    <cellStyle name="계산 2 4 3 12" xfId="10214" xr:uid="{00000000-0005-0000-0000-000028270000}"/>
    <cellStyle name="계산 2 4 3 12 2" xfId="10215" xr:uid="{00000000-0005-0000-0000-000029270000}"/>
    <cellStyle name="계산 2 4 3 12 3" xfId="10216" xr:uid="{00000000-0005-0000-0000-00002A270000}"/>
    <cellStyle name="계산 2 4 3 12 4" xfId="10217" xr:uid="{00000000-0005-0000-0000-00002B270000}"/>
    <cellStyle name="계산 2 4 3 12 5" xfId="10218" xr:uid="{00000000-0005-0000-0000-00002C270000}"/>
    <cellStyle name="계산 2 4 3 13" xfId="10219" xr:uid="{00000000-0005-0000-0000-00002D270000}"/>
    <cellStyle name="계산 2 4 3 13 2" xfId="10220" xr:uid="{00000000-0005-0000-0000-00002E270000}"/>
    <cellStyle name="계산 2 4 3 13 3" xfId="10221" xr:uid="{00000000-0005-0000-0000-00002F270000}"/>
    <cellStyle name="계산 2 4 3 13 4" xfId="10222" xr:uid="{00000000-0005-0000-0000-000030270000}"/>
    <cellStyle name="계산 2 4 3 13 5" xfId="10223" xr:uid="{00000000-0005-0000-0000-000031270000}"/>
    <cellStyle name="계산 2 4 3 14" xfId="10224" xr:uid="{00000000-0005-0000-0000-000032270000}"/>
    <cellStyle name="계산 2 4 3 14 2" xfId="10225" xr:uid="{00000000-0005-0000-0000-000033270000}"/>
    <cellStyle name="계산 2 4 3 14 3" xfId="10226" xr:uid="{00000000-0005-0000-0000-000034270000}"/>
    <cellStyle name="계산 2 4 3 14 4" xfId="10227" xr:uid="{00000000-0005-0000-0000-000035270000}"/>
    <cellStyle name="계산 2 4 3 14 5" xfId="10228" xr:uid="{00000000-0005-0000-0000-000036270000}"/>
    <cellStyle name="계산 2 4 3 15" xfId="10229" xr:uid="{00000000-0005-0000-0000-000037270000}"/>
    <cellStyle name="계산 2 4 3 15 2" xfId="10230" xr:uid="{00000000-0005-0000-0000-000038270000}"/>
    <cellStyle name="계산 2 4 3 15 3" xfId="10231" xr:uid="{00000000-0005-0000-0000-000039270000}"/>
    <cellStyle name="계산 2 4 3 15 4" xfId="10232" xr:uid="{00000000-0005-0000-0000-00003A270000}"/>
    <cellStyle name="계산 2 4 3 15 5" xfId="10233" xr:uid="{00000000-0005-0000-0000-00003B270000}"/>
    <cellStyle name="계산 2 4 3 16" xfId="10234" xr:uid="{00000000-0005-0000-0000-00003C270000}"/>
    <cellStyle name="계산 2 4 3 16 2" xfId="10235" xr:uid="{00000000-0005-0000-0000-00003D270000}"/>
    <cellStyle name="계산 2 4 3 16 3" xfId="10236" xr:uid="{00000000-0005-0000-0000-00003E270000}"/>
    <cellStyle name="계산 2 4 3 16 4" xfId="10237" xr:uid="{00000000-0005-0000-0000-00003F270000}"/>
    <cellStyle name="계산 2 4 3 16 5" xfId="10238" xr:uid="{00000000-0005-0000-0000-000040270000}"/>
    <cellStyle name="계산 2 4 3 17" xfId="10239" xr:uid="{00000000-0005-0000-0000-000041270000}"/>
    <cellStyle name="계산 2 4 3 17 2" xfId="10240" xr:uid="{00000000-0005-0000-0000-000042270000}"/>
    <cellStyle name="계산 2 4 3 17 3" xfId="10241" xr:uid="{00000000-0005-0000-0000-000043270000}"/>
    <cellStyle name="계산 2 4 3 17 4" xfId="10242" xr:uid="{00000000-0005-0000-0000-000044270000}"/>
    <cellStyle name="계산 2 4 3 17 5" xfId="10243" xr:uid="{00000000-0005-0000-0000-000045270000}"/>
    <cellStyle name="계산 2 4 3 18" xfId="10244" xr:uid="{00000000-0005-0000-0000-000046270000}"/>
    <cellStyle name="계산 2 4 3 18 2" xfId="10245" xr:uid="{00000000-0005-0000-0000-000047270000}"/>
    <cellStyle name="계산 2 4 3 18 3" xfId="10246" xr:uid="{00000000-0005-0000-0000-000048270000}"/>
    <cellStyle name="계산 2 4 3 18 4" xfId="10247" xr:uid="{00000000-0005-0000-0000-000049270000}"/>
    <cellStyle name="계산 2 4 3 18 5" xfId="10248" xr:uid="{00000000-0005-0000-0000-00004A270000}"/>
    <cellStyle name="계산 2 4 3 19" xfId="10249" xr:uid="{00000000-0005-0000-0000-00004B270000}"/>
    <cellStyle name="계산 2 4 3 2" xfId="10250" xr:uid="{00000000-0005-0000-0000-00004C270000}"/>
    <cellStyle name="계산 2 4 3 2 2" xfId="10251" xr:uid="{00000000-0005-0000-0000-00004D270000}"/>
    <cellStyle name="계산 2 4 3 2 3" xfId="10252" xr:uid="{00000000-0005-0000-0000-00004E270000}"/>
    <cellStyle name="계산 2 4 3 2 4" xfId="10253" xr:uid="{00000000-0005-0000-0000-00004F270000}"/>
    <cellStyle name="계산 2 4 3 2 5" xfId="10254" xr:uid="{00000000-0005-0000-0000-000050270000}"/>
    <cellStyle name="계산 2 4 3 20" xfId="10255" xr:uid="{00000000-0005-0000-0000-000051270000}"/>
    <cellStyle name="계산 2 4 3 21" xfId="10256" xr:uid="{00000000-0005-0000-0000-000052270000}"/>
    <cellStyle name="계산 2 4 3 22" xfId="10257" xr:uid="{00000000-0005-0000-0000-000053270000}"/>
    <cellStyle name="계산 2 4 3 3" xfId="10258" xr:uid="{00000000-0005-0000-0000-000054270000}"/>
    <cellStyle name="계산 2 4 3 3 2" xfId="10259" xr:uid="{00000000-0005-0000-0000-000055270000}"/>
    <cellStyle name="계산 2 4 3 3 3" xfId="10260" xr:uid="{00000000-0005-0000-0000-000056270000}"/>
    <cellStyle name="계산 2 4 3 3 4" xfId="10261" xr:uid="{00000000-0005-0000-0000-000057270000}"/>
    <cellStyle name="계산 2 4 3 3 5" xfId="10262" xr:uid="{00000000-0005-0000-0000-000058270000}"/>
    <cellStyle name="계산 2 4 3 4" xfId="10263" xr:uid="{00000000-0005-0000-0000-000059270000}"/>
    <cellStyle name="계산 2 4 3 4 2" xfId="10264" xr:uid="{00000000-0005-0000-0000-00005A270000}"/>
    <cellStyle name="계산 2 4 3 4 3" xfId="10265" xr:uid="{00000000-0005-0000-0000-00005B270000}"/>
    <cellStyle name="계산 2 4 3 4 4" xfId="10266" xr:uid="{00000000-0005-0000-0000-00005C270000}"/>
    <cellStyle name="계산 2 4 3 4 5" xfId="10267" xr:uid="{00000000-0005-0000-0000-00005D270000}"/>
    <cellStyle name="계산 2 4 3 5" xfId="10268" xr:uid="{00000000-0005-0000-0000-00005E270000}"/>
    <cellStyle name="계산 2 4 3 5 2" xfId="10269" xr:uid="{00000000-0005-0000-0000-00005F270000}"/>
    <cellStyle name="계산 2 4 3 5 3" xfId="10270" xr:uid="{00000000-0005-0000-0000-000060270000}"/>
    <cellStyle name="계산 2 4 3 5 4" xfId="10271" xr:uid="{00000000-0005-0000-0000-000061270000}"/>
    <cellStyle name="계산 2 4 3 5 5" xfId="10272" xr:uid="{00000000-0005-0000-0000-000062270000}"/>
    <cellStyle name="계산 2 4 3 6" xfId="10273" xr:uid="{00000000-0005-0000-0000-000063270000}"/>
    <cellStyle name="계산 2 4 3 6 2" xfId="10274" xr:uid="{00000000-0005-0000-0000-000064270000}"/>
    <cellStyle name="계산 2 4 3 6 3" xfId="10275" xr:uid="{00000000-0005-0000-0000-000065270000}"/>
    <cellStyle name="계산 2 4 3 6 4" xfId="10276" xr:uid="{00000000-0005-0000-0000-000066270000}"/>
    <cellStyle name="계산 2 4 3 6 5" xfId="10277" xr:uid="{00000000-0005-0000-0000-000067270000}"/>
    <cellStyle name="계산 2 4 3 7" xfId="10278" xr:uid="{00000000-0005-0000-0000-000068270000}"/>
    <cellStyle name="계산 2 4 3 7 2" xfId="10279" xr:uid="{00000000-0005-0000-0000-000069270000}"/>
    <cellStyle name="계산 2 4 3 7 3" xfId="10280" xr:uid="{00000000-0005-0000-0000-00006A270000}"/>
    <cellStyle name="계산 2 4 3 7 4" xfId="10281" xr:uid="{00000000-0005-0000-0000-00006B270000}"/>
    <cellStyle name="계산 2 4 3 7 5" xfId="10282" xr:uid="{00000000-0005-0000-0000-00006C270000}"/>
    <cellStyle name="계산 2 4 3 8" xfId="10283" xr:uid="{00000000-0005-0000-0000-00006D270000}"/>
    <cellStyle name="계산 2 4 3 8 2" xfId="10284" xr:uid="{00000000-0005-0000-0000-00006E270000}"/>
    <cellStyle name="계산 2 4 3 8 3" xfId="10285" xr:uid="{00000000-0005-0000-0000-00006F270000}"/>
    <cellStyle name="계산 2 4 3 8 4" xfId="10286" xr:uid="{00000000-0005-0000-0000-000070270000}"/>
    <cellStyle name="계산 2 4 3 8 5" xfId="10287" xr:uid="{00000000-0005-0000-0000-000071270000}"/>
    <cellStyle name="계산 2 4 3 9" xfId="10288" xr:uid="{00000000-0005-0000-0000-000072270000}"/>
    <cellStyle name="계산 2 4 3 9 2" xfId="10289" xr:uid="{00000000-0005-0000-0000-000073270000}"/>
    <cellStyle name="계산 2 4 3 9 3" xfId="10290" xr:uid="{00000000-0005-0000-0000-000074270000}"/>
    <cellStyle name="계산 2 4 3 9 4" xfId="10291" xr:uid="{00000000-0005-0000-0000-000075270000}"/>
    <cellStyle name="계산 2 4 3 9 5" xfId="10292" xr:uid="{00000000-0005-0000-0000-000076270000}"/>
    <cellStyle name="계산 2 4 4" xfId="10293" xr:uid="{00000000-0005-0000-0000-000077270000}"/>
    <cellStyle name="계산 2 4 4 10" xfId="10294" xr:uid="{00000000-0005-0000-0000-000078270000}"/>
    <cellStyle name="계산 2 4 4 10 2" xfId="10295" xr:uid="{00000000-0005-0000-0000-000079270000}"/>
    <cellStyle name="계산 2 4 4 10 3" xfId="10296" xr:uid="{00000000-0005-0000-0000-00007A270000}"/>
    <cellStyle name="계산 2 4 4 10 4" xfId="10297" xr:uid="{00000000-0005-0000-0000-00007B270000}"/>
    <cellStyle name="계산 2 4 4 10 5" xfId="10298" xr:uid="{00000000-0005-0000-0000-00007C270000}"/>
    <cellStyle name="계산 2 4 4 11" xfId="10299" xr:uid="{00000000-0005-0000-0000-00007D270000}"/>
    <cellStyle name="계산 2 4 4 11 2" xfId="10300" xr:uid="{00000000-0005-0000-0000-00007E270000}"/>
    <cellStyle name="계산 2 4 4 11 3" xfId="10301" xr:uid="{00000000-0005-0000-0000-00007F270000}"/>
    <cellStyle name="계산 2 4 4 11 4" xfId="10302" xr:uid="{00000000-0005-0000-0000-000080270000}"/>
    <cellStyle name="계산 2 4 4 11 5" xfId="10303" xr:uid="{00000000-0005-0000-0000-000081270000}"/>
    <cellStyle name="계산 2 4 4 12" xfId="10304" xr:uid="{00000000-0005-0000-0000-000082270000}"/>
    <cellStyle name="계산 2 4 4 12 2" xfId="10305" xr:uid="{00000000-0005-0000-0000-000083270000}"/>
    <cellStyle name="계산 2 4 4 12 3" xfId="10306" xr:uid="{00000000-0005-0000-0000-000084270000}"/>
    <cellStyle name="계산 2 4 4 12 4" xfId="10307" xr:uid="{00000000-0005-0000-0000-000085270000}"/>
    <cellStyle name="계산 2 4 4 12 5" xfId="10308" xr:uid="{00000000-0005-0000-0000-000086270000}"/>
    <cellStyle name="계산 2 4 4 13" xfId="10309" xr:uid="{00000000-0005-0000-0000-000087270000}"/>
    <cellStyle name="계산 2 4 4 13 2" xfId="10310" xr:uid="{00000000-0005-0000-0000-000088270000}"/>
    <cellStyle name="계산 2 4 4 13 3" xfId="10311" xr:uid="{00000000-0005-0000-0000-000089270000}"/>
    <cellStyle name="계산 2 4 4 13 4" xfId="10312" xr:uid="{00000000-0005-0000-0000-00008A270000}"/>
    <cellStyle name="계산 2 4 4 13 5" xfId="10313" xr:uid="{00000000-0005-0000-0000-00008B270000}"/>
    <cellStyle name="계산 2 4 4 14" xfId="10314" xr:uid="{00000000-0005-0000-0000-00008C270000}"/>
    <cellStyle name="계산 2 4 4 14 2" xfId="10315" xr:uid="{00000000-0005-0000-0000-00008D270000}"/>
    <cellStyle name="계산 2 4 4 14 3" xfId="10316" xr:uid="{00000000-0005-0000-0000-00008E270000}"/>
    <cellStyle name="계산 2 4 4 14 4" xfId="10317" xr:uid="{00000000-0005-0000-0000-00008F270000}"/>
    <cellStyle name="계산 2 4 4 14 5" xfId="10318" xr:uid="{00000000-0005-0000-0000-000090270000}"/>
    <cellStyle name="계산 2 4 4 15" xfId="10319" xr:uid="{00000000-0005-0000-0000-000091270000}"/>
    <cellStyle name="계산 2 4 4 15 2" xfId="10320" xr:uid="{00000000-0005-0000-0000-000092270000}"/>
    <cellStyle name="계산 2 4 4 15 3" xfId="10321" xr:uid="{00000000-0005-0000-0000-000093270000}"/>
    <cellStyle name="계산 2 4 4 15 4" xfId="10322" xr:uid="{00000000-0005-0000-0000-000094270000}"/>
    <cellStyle name="계산 2 4 4 15 5" xfId="10323" xr:uid="{00000000-0005-0000-0000-000095270000}"/>
    <cellStyle name="계산 2 4 4 16" xfId="10324" xr:uid="{00000000-0005-0000-0000-000096270000}"/>
    <cellStyle name="계산 2 4 4 16 2" xfId="10325" xr:uid="{00000000-0005-0000-0000-000097270000}"/>
    <cellStyle name="계산 2 4 4 16 3" xfId="10326" xr:uid="{00000000-0005-0000-0000-000098270000}"/>
    <cellStyle name="계산 2 4 4 16 4" xfId="10327" xr:uid="{00000000-0005-0000-0000-000099270000}"/>
    <cellStyle name="계산 2 4 4 16 5" xfId="10328" xr:uid="{00000000-0005-0000-0000-00009A270000}"/>
    <cellStyle name="계산 2 4 4 17" xfId="10329" xr:uid="{00000000-0005-0000-0000-00009B270000}"/>
    <cellStyle name="계산 2 4 4 17 2" xfId="10330" xr:uid="{00000000-0005-0000-0000-00009C270000}"/>
    <cellStyle name="계산 2 4 4 17 3" xfId="10331" xr:uid="{00000000-0005-0000-0000-00009D270000}"/>
    <cellStyle name="계산 2 4 4 17 4" xfId="10332" xr:uid="{00000000-0005-0000-0000-00009E270000}"/>
    <cellStyle name="계산 2 4 4 17 5" xfId="10333" xr:uid="{00000000-0005-0000-0000-00009F270000}"/>
    <cellStyle name="계산 2 4 4 18" xfId="10334" xr:uid="{00000000-0005-0000-0000-0000A0270000}"/>
    <cellStyle name="계산 2 4 4 18 2" xfId="10335" xr:uid="{00000000-0005-0000-0000-0000A1270000}"/>
    <cellStyle name="계산 2 4 4 18 3" xfId="10336" xr:uid="{00000000-0005-0000-0000-0000A2270000}"/>
    <cellStyle name="계산 2 4 4 18 4" xfId="10337" xr:uid="{00000000-0005-0000-0000-0000A3270000}"/>
    <cellStyle name="계산 2 4 4 18 5" xfId="10338" xr:uid="{00000000-0005-0000-0000-0000A4270000}"/>
    <cellStyle name="계산 2 4 4 19" xfId="10339" xr:uid="{00000000-0005-0000-0000-0000A5270000}"/>
    <cellStyle name="계산 2 4 4 2" xfId="10340" xr:uid="{00000000-0005-0000-0000-0000A6270000}"/>
    <cellStyle name="계산 2 4 4 2 2" xfId="10341" xr:uid="{00000000-0005-0000-0000-0000A7270000}"/>
    <cellStyle name="계산 2 4 4 2 3" xfId="10342" xr:uid="{00000000-0005-0000-0000-0000A8270000}"/>
    <cellStyle name="계산 2 4 4 2 4" xfId="10343" xr:uid="{00000000-0005-0000-0000-0000A9270000}"/>
    <cellStyle name="계산 2 4 4 2 5" xfId="10344" xr:uid="{00000000-0005-0000-0000-0000AA270000}"/>
    <cellStyle name="계산 2 4 4 20" xfId="10345" xr:uid="{00000000-0005-0000-0000-0000AB270000}"/>
    <cellStyle name="계산 2 4 4 21" xfId="10346" xr:uid="{00000000-0005-0000-0000-0000AC270000}"/>
    <cellStyle name="계산 2 4 4 22" xfId="10347" xr:uid="{00000000-0005-0000-0000-0000AD270000}"/>
    <cellStyle name="계산 2 4 4 3" xfId="10348" xr:uid="{00000000-0005-0000-0000-0000AE270000}"/>
    <cellStyle name="계산 2 4 4 3 2" xfId="10349" xr:uid="{00000000-0005-0000-0000-0000AF270000}"/>
    <cellStyle name="계산 2 4 4 3 3" xfId="10350" xr:uid="{00000000-0005-0000-0000-0000B0270000}"/>
    <cellStyle name="계산 2 4 4 3 4" xfId="10351" xr:uid="{00000000-0005-0000-0000-0000B1270000}"/>
    <cellStyle name="계산 2 4 4 3 5" xfId="10352" xr:uid="{00000000-0005-0000-0000-0000B2270000}"/>
    <cellStyle name="계산 2 4 4 4" xfId="10353" xr:uid="{00000000-0005-0000-0000-0000B3270000}"/>
    <cellStyle name="계산 2 4 4 4 2" xfId="10354" xr:uid="{00000000-0005-0000-0000-0000B4270000}"/>
    <cellStyle name="계산 2 4 4 4 3" xfId="10355" xr:uid="{00000000-0005-0000-0000-0000B5270000}"/>
    <cellStyle name="계산 2 4 4 4 4" xfId="10356" xr:uid="{00000000-0005-0000-0000-0000B6270000}"/>
    <cellStyle name="계산 2 4 4 4 5" xfId="10357" xr:uid="{00000000-0005-0000-0000-0000B7270000}"/>
    <cellStyle name="계산 2 4 4 5" xfId="10358" xr:uid="{00000000-0005-0000-0000-0000B8270000}"/>
    <cellStyle name="계산 2 4 4 5 2" xfId="10359" xr:uid="{00000000-0005-0000-0000-0000B9270000}"/>
    <cellStyle name="계산 2 4 4 5 3" xfId="10360" xr:uid="{00000000-0005-0000-0000-0000BA270000}"/>
    <cellStyle name="계산 2 4 4 5 4" xfId="10361" xr:uid="{00000000-0005-0000-0000-0000BB270000}"/>
    <cellStyle name="계산 2 4 4 5 5" xfId="10362" xr:uid="{00000000-0005-0000-0000-0000BC270000}"/>
    <cellStyle name="계산 2 4 4 6" xfId="10363" xr:uid="{00000000-0005-0000-0000-0000BD270000}"/>
    <cellStyle name="계산 2 4 4 6 2" xfId="10364" xr:uid="{00000000-0005-0000-0000-0000BE270000}"/>
    <cellStyle name="계산 2 4 4 6 3" xfId="10365" xr:uid="{00000000-0005-0000-0000-0000BF270000}"/>
    <cellStyle name="계산 2 4 4 6 4" xfId="10366" xr:uid="{00000000-0005-0000-0000-0000C0270000}"/>
    <cellStyle name="계산 2 4 4 6 5" xfId="10367" xr:uid="{00000000-0005-0000-0000-0000C1270000}"/>
    <cellStyle name="계산 2 4 4 7" xfId="10368" xr:uid="{00000000-0005-0000-0000-0000C2270000}"/>
    <cellStyle name="계산 2 4 4 7 2" xfId="10369" xr:uid="{00000000-0005-0000-0000-0000C3270000}"/>
    <cellStyle name="계산 2 4 4 7 3" xfId="10370" xr:uid="{00000000-0005-0000-0000-0000C4270000}"/>
    <cellStyle name="계산 2 4 4 7 4" xfId="10371" xr:uid="{00000000-0005-0000-0000-0000C5270000}"/>
    <cellStyle name="계산 2 4 4 7 5" xfId="10372" xr:uid="{00000000-0005-0000-0000-0000C6270000}"/>
    <cellStyle name="계산 2 4 4 8" xfId="10373" xr:uid="{00000000-0005-0000-0000-0000C7270000}"/>
    <cellStyle name="계산 2 4 4 8 2" xfId="10374" xr:uid="{00000000-0005-0000-0000-0000C8270000}"/>
    <cellStyle name="계산 2 4 4 8 3" xfId="10375" xr:uid="{00000000-0005-0000-0000-0000C9270000}"/>
    <cellStyle name="계산 2 4 4 8 4" xfId="10376" xr:uid="{00000000-0005-0000-0000-0000CA270000}"/>
    <cellStyle name="계산 2 4 4 8 5" xfId="10377" xr:uid="{00000000-0005-0000-0000-0000CB270000}"/>
    <cellStyle name="계산 2 4 4 9" xfId="10378" xr:uid="{00000000-0005-0000-0000-0000CC270000}"/>
    <cellStyle name="계산 2 4 4 9 2" xfId="10379" xr:uid="{00000000-0005-0000-0000-0000CD270000}"/>
    <cellStyle name="계산 2 4 4 9 3" xfId="10380" xr:uid="{00000000-0005-0000-0000-0000CE270000}"/>
    <cellStyle name="계산 2 4 4 9 4" xfId="10381" xr:uid="{00000000-0005-0000-0000-0000CF270000}"/>
    <cellStyle name="계산 2 4 4 9 5" xfId="10382" xr:uid="{00000000-0005-0000-0000-0000D0270000}"/>
    <cellStyle name="계산 2 4 5" xfId="10383" xr:uid="{00000000-0005-0000-0000-0000D1270000}"/>
    <cellStyle name="계산 2 4 5 10" xfId="10384" xr:uid="{00000000-0005-0000-0000-0000D2270000}"/>
    <cellStyle name="계산 2 4 5 10 2" xfId="10385" xr:uid="{00000000-0005-0000-0000-0000D3270000}"/>
    <cellStyle name="계산 2 4 5 10 3" xfId="10386" xr:uid="{00000000-0005-0000-0000-0000D4270000}"/>
    <cellStyle name="계산 2 4 5 10 4" xfId="10387" xr:uid="{00000000-0005-0000-0000-0000D5270000}"/>
    <cellStyle name="계산 2 4 5 10 5" xfId="10388" xr:uid="{00000000-0005-0000-0000-0000D6270000}"/>
    <cellStyle name="계산 2 4 5 11" xfId="10389" xr:uid="{00000000-0005-0000-0000-0000D7270000}"/>
    <cellStyle name="계산 2 4 5 11 2" xfId="10390" xr:uid="{00000000-0005-0000-0000-0000D8270000}"/>
    <cellStyle name="계산 2 4 5 11 3" xfId="10391" xr:uid="{00000000-0005-0000-0000-0000D9270000}"/>
    <cellStyle name="계산 2 4 5 11 4" xfId="10392" xr:uid="{00000000-0005-0000-0000-0000DA270000}"/>
    <cellStyle name="계산 2 4 5 11 5" xfId="10393" xr:uid="{00000000-0005-0000-0000-0000DB270000}"/>
    <cellStyle name="계산 2 4 5 12" xfId="10394" xr:uid="{00000000-0005-0000-0000-0000DC270000}"/>
    <cellStyle name="계산 2 4 5 12 2" xfId="10395" xr:uid="{00000000-0005-0000-0000-0000DD270000}"/>
    <cellStyle name="계산 2 4 5 12 3" xfId="10396" xr:uid="{00000000-0005-0000-0000-0000DE270000}"/>
    <cellStyle name="계산 2 4 5 12 4" xfId="10397" xr:uid="{00000000-0005-0000-0000-0000DF270000}"/>
    <cellStyle name="계산 2 4 5 12 5" xfId="10398" xr:uid="{00000000-0005-0000-0000-0000E0270000}"/>
    <cellStyle name="계산 2 4 5 13" xfId="10399" xr:uid="{00000000-0005-0000-0000-0000E1270000}"/>
    <cellStyle name="계산 2 4 5 13 2" xfId="10400" xr:uid="{00000000-0005-0000-0000-0000E2270000}"/>
    <cellStyle name="계산 2 4 5 13 3" xfId="10401" xr:uid="{00000000-0005-0000-0000-0000E3270000}"/>
    <cellStyle name="계산 2 4 5 13 4" xfId="10402" xr:uid="{00000000-0005-0000-0000-0000E4270000}"/>
    <cellStyle name="계산 2 4 5 13 5" xfId="10403" xr:uid="{00000000-0005-0000-0000-0000E5270000}"/>
    <cellStyle name="계산 2 4 5 14" xfId="10404" xr:uid="{00000000-0005-0000-0000-0000E6270000}"/>
    <cellStyle name="계산 2 4 5 14 2" xfId="10405" xr:uid="{00000000-0005-0000-0000-0000E7270000}"/>
    <cellStyle name="계산 2 4 5 14 3" xfId="10406" xr:uid="{00000000-0005-0000-0000-0000E8270000}"/>
    <cellStyle name="계산 2 4 5 14 4" xfId="10407" xr:uid="{00000000-0005-0000-0000-0000E9270000}"/>
    <cellStyle name="계산 2 4 5 14 5" xfId="10408" xr:uid="{00000000-0005-0000-0000-0000EA270000}"/>
    <cellStyle name="계산 2 4 5 15" xfId="10409" xr:uid="{00000000-0005-0000-0000-0000EB270000}"/>
    <cellStyle name="계산 2 4 5 15 2" xfId="10410" xr:uid="{00000000-0005-0000-0000-0000EC270000}"/>
    <cellStyle name="계산 2 4 5 15 3" xfId="10411" xr:uid="{00000000-0005-0000-0000-0000ED270000}"/>
    <cellStyle name="계산 2 4 5 15 4" xfId="10412" xr:uid="{00000000-0005-0000-0000-0000EE270000}"/>
    <cellStyle name="계산 2 4 5 15 5" xfId="10413" xr:uid="{00000000-0005-0000-0000-0000EF270000}"/>
    <cellStyle name="계산 2 4 5 16" xfId="10414" xr:uid="{00000000-0005-0000-0000-0000F0270000}"/>
    <cellStyle name="계산 2 4 5 16 2" xfId="10415" xr:uid="{00000000-0005-0000-0000-0000F1270000}"/>
    <cellStyle name="계산 2 4 5 16 3" xfId="10416" xr:uid="{00000000-0005-0000-0000-0000F2270000}"/>
    <cellStyle name="계산 2 4 5 16 4" xfId="10417" xr:uid="{00000000-0005-0000-0000-0000F3270000}"/>
    <cellStyle name="계산 2 4 5 16 5" xfId="10418" xr:uid="{00000000-0005-0000-0000-0000F4270000}"/>
    <cellStyle name="계산 2 4 5 17" xfId="10419" xr:uid="{00000000-0005-0000-0000-0000F5270000}"/>
    <cellStyle name="계산 2 4 5 17 2" xfId="10420" xr:uid="{00000000-0005-0000-0000-0000F6270000}"/>
    <cellStyle name="계산 2 4 5 17 3" xfId="10421" xr:uid="{00000000-0005-0000-0000-0000F7270000}"/>
    <cellStyle name="계산 2 4 5 17 4" xfId="10422" xr:uid="{00000000-0005-0000-0000-0000F8270000}"/>
    <cellStyle name="계산 2 4 5 17 5" xfId="10423" xr:uid="{00000000-0005-0000-0000-0000F9270000}"/>
    <cellStyle name="계산 2 4 5 18" xfId="10424" xr:uid="{00000000-0005-0000-0000-0000FA270000}"/>
    <cellStyle name="계산 2 4 5 18 2" xfId="10425" xr:uid="{00000000-0005-0000-0000-0000FB270000}"/>
    <cellStyle name="계산 2 4 5 18 3" xfId="10426" xr:uid="{00000000-0005-0000-0000-0000FC270000}"/>
    <cellStyle name="계산 2 4 5 18 4" xfId="10427" xr:uid="{00000000-0005-0000-0000-0000FD270000}"/>
    <cellStyle name="계산 2 4 5 18 5" xfId="10428" xr:uid="{00000000-0005-0000-0000-0000FE270000}"/>
    <cellStyle name="계산 2 4 5 19" xfId="10429" xr:uid="{00000000-0005-0000-0000-0000FF270000}"/>
    <cellStyle name="계산 2 4 5 2" xfId="10430" xr:uid="{00000000-0005-0000-0000-000000280000}"/>
    <cellStyle name="계산 2 4 5 2 2" xfId="10431" xr:uid="{00000000-0005-0000-0000-000001280000}"/>
    <cellStyle name="계산 2 4 5 2 3" xfId="10432" xr:uid="{00000000-0005-0000-0000-000002280000}"/>
    <cellStyle name="계산 2 4 5 2 4" xfId="10433" xr:uid="{00000000-0005-0000-0000-000003280000}"/>
    <cellStyle name="계산 2 4 5 2 5" xfId="10434" xr:uid="{00000000-0005-0000-0000-000004280000}"/>
    <cellStyle name="계산 2 4 5 20" xfId="10435" xr:uid="{00000000-0005-0000-0000-000005280000}"/>
    <cellStyle name="계산 2 4 5 21" xfId="10436" xr:uid="{00000000-0005-0000-0000-000006280000}"/>
    <cellStyle name="계산 2 4 5 22" xfId="10437" xr:uid="{00000000-0005-0000-0000-000007280000}"/>
    <cellStyle name="계산 2 4 5 3" xfId="10438" xr:uid="{00000000-0005-0000-0000-000008280000}"/>
    <cellStyle name="계산 2 4 5 3 2" xfId="10439" xr:uid="{00000000-0005-0000-0000-000009280000}"/>
    <cellStyle name="계산 2 4 5 3 3" xfId="10440" xr:uid="{00000000-0005-0000-0000-00000A280000}"/>
    <cellStyle name="계산 2 4 5 3 4" xfId="10441" xr:uid="{00000000-0005-0000-0000-00000B280000}"/>
    <cellStyle name="계산 2 4 5 3 5" xfId="10442" xr:uid="{00000000-0005-0000-0000-00000C280000}"/>
    <cellStyle name="계산 2 4 5 4" xfId="10443" xr:uid="{00000000-0005-0000-0000-00000D280000}"/>
    <cellStyle name="계산 2 4 5 4 2" xfId="10444" xr:uid="{00000000-0005-0000-0000-00000E280000}"/>
    <cellStyle name="계산 2 4 5 4 3" xfId="10445" xr:uid="{00000000-0005-0000-0000-00000F280000}"/>
    <cellStyle name="계산 2 4 5 4 4" xfId="10446" xr:uid="{00000000-0005-0000-0000-000010280000}"/>
    <cellStyle name="계산 2 4 5 4 5" xfId="10447" xr:uid="{00000000-0005-0000-0000-000011280000}"/>
    <cellStyle name="계산 2 4 5 5" xfId="10448" xr:uid="{00000000-0005-0000-0000-000012280000}"/>
    <cellStyle name="계산 2 4 5 5 2" xfId="10449" xr:uid="{00000000-0005-0000-0000-000013280000}"/>
    <cellStyle name="계산 2 4 5 5 3" xfId="10450" xr:uid="{00000000-0005-0000-0000-000014280000}"/>
    <cellStyle name="계산 2 4 5 5 4" xfId="10451" xr:uid="{00000000-0005-0000-0000-000015280000}"/>
    <cellStyle name="계산 2 4 5 5 5" xfId="10452" xr:uid="{00000000-0005-0000-0000-000016280000}"/>
    <cellStyle name="계산 2 4 5 6" xfId="10453" xr:uid="{00000000-0005-0000-0000-000017280000}"/>
    <cellStyle name="계산 2 4 5 6 2" xfId="10454" xr:uid="{00000000-0005-0000-0000-000018280000}"/>
    <cellStyle name="계산 2 4 5 6 3" xfId="10455" xr:uid="{00000000-0005-0000-0000-000019280000}"/>
    <cellStyle name="계산 2 4 5 6 4" xfId="10456" xr:uid="{00000000-0005-0000-0000-00001A280000}"/>
    <cellStyle name="계산 2 4 5 6 5" xfId="10457" xr:uid="{00000000-0005-0000-0000-00001B280000}"/>
    <cellStyle name="계산 2 4 5 7" xfId="10458" xr:uid="{00000000-0005-0000-0000-00001C280000}"/>
    <cellStyle name="계산 2 4 5 7 2" xfId="10459" xr:uid="{00000000-0005-0000-0000-00001D280000}"/>
    <cellStyle name="계산 2 4 5 7 3" xfId="10460" xr:uid="{00000000-0005-0000-0000-00001E280000}"/>
    <cellStyle name="계산 2 4 5 7 4" xfId="10461" xr:uid="{00000000-0005-0000-0000-00001F280000}"/>
    <cellStyle name="계산 2 4 5 7 5" xfId="10462" xr:uid="{00000000-0005-0000-0000-000020280000}"/>
    <cellStyle name="계산 2 4 5 8" xfId="10463" xr:uid="{00000000-0005-0000-0000-000021280000}"/>
    <cellStyle name="계산 2 4 5 8 2" xfId="10464" xr:uid="{00000000-0005-0000-0000-000022280000}"/>
    <cellStyle name="계산 2 4 5 8 3" xfId="10465" xr:uid="{00000000-0005-0000-0000-000023280000}"/>
    <cellStyle name="계산 2 4 5 8 4" xfId="10466" xr:uid="{00000000-0005-0000-0000-000024280000}"/>
    <cellStyle name="계산 2 4 5 8 5" xfId="10467" xr:uid="{00000000-0005-0000-0000-000025280000}"/>
    <cellStyle name="계산 2 4 5 9" xfId="10468" xr:uid="{00000000-0005-0000-0000-000026280000}"/>
    <cellStyle name="계산 2 4 5 9 2" xfId="10469" xr:uid="{00000000-0005-0000-0000-000027280000}"/>
    <cellStyle name="계산 2 4 5 9 3" xfId="10470" xr:uid="{00000000-0005-0000-0000-000028280000}"/>
    <cellStyle name="계산 2 4 5 9 4" xfId="10471" xr:uid="{00000000-0005-0000-0000-000029280000}"/>
    <cellStyle name="계산 2 4 5 9 5" xfId="10472" xr:uid="{00000000-0005-0000-0000-00002A280000}"/>
    <cellStyle name="계산 2 4 6" xfId="10473" xr:uid="{00000000-0005-0000-0000-00002B280000}"/>
    <cellStyle name="계산 2 4 6 2" xfId="10474" xr:uid="{00000000-0005-0000-0000-00002C280000}"/>
    <cellStyle name="계산 2 4 6 3" xfId="10475" xr:uid="{00000000-0005-0000-0000-00002D280000}"/>
    <cellStyle name="계산 2 4 6 4" xfId="10476" xr:uid="{00000000-0005-0000-0000-00002E280000}"/>
    <cellStyle name="계산 2 4 6 5" xfId="10477" xr:uid="{00000000-0005-0000-0000-00002F280000}"/>
    <cellStyle name="계산 2 4 7" xfId="10478" xr:uid="{00000000-0005-0000-0000-000030280000}"/>
    <cellStyle name="계산 2 4 7 2" xfId="10479" xr:uid="{00000000-0005-0000-0000-000031280000}"/>
    <cellStyle name="계산 2 4 7 3" xfId="10480" xr:uid="{00000000-0005-0000-0000-000032280000}"/>
    <cellStyle name="계산 2 4 7 4" xfId="10481" xr:uid="{00000000-0005-0000-0000-000033280000}"/>
    <cellStyle name="계산 2 4 7 5" xfId="10482" xr:uid="{00000000-0005-0000-0000-000034280000}"/>
    <cellStyle name="계산 2 4 8" xfId="10483" xr:uid="{00000000-0005-0000-0000-000035280000}"/>
    <cellStyle name="계산 2 4 8 2" xfId="10484" xr:uid="{00000000-0005-0000-0000-000036280000}"/>
    <cellStyle name="계산 2 4 8 3" xfId="10485" xr:uid="{00000000-0005-0000-0000-000037280000}"/>
    <cellStyle name="계산 2 4 8 4" xfId="10486" xr:uid="{00000000-0005-0000-0000-000038280000}"/>
    <cellStyle name="계산 2 4 8 5" xfId="10487" xr:uid="{00000000-0005-0000-0000-000039280000}"/>
    <cellStyle name="계산 2 4 9" xfId="10488" xr:uid="{00000000-0005-0000-0000-00003A280000}"/>
    <cellStyle name="계산 2 4 9 2" xfId="10489" xr:uid="{00000000-0005-0000-0000-00003B280000}"/>
    <cellStyle name="계산 2 4 9 3" xfId="10490" xr:uid="{00000000-0005-0000-0000-00003C280000}"/>
    <cellStyle name="계산 2 4 9 4" xfId="10491" xr:uid="{00000000-0005-0000-0000-00003D280000}"/>
    <cellStyle name="계산 2 4 9 5" xfId="10492" xr:uid="{00000000-0005-0000-0000-00003E280000}"/>
    <cellStyle name="계산 2 5" xfId="10493" xr:uid="{00000000-0005-0000-0000-00003F280000}"/>
    <cellStyle name="계산 2 5 10" xfId="10494" xr:uid="{00000000-0005-0000-0000-000040280000}"/>
    <cellStyle name="계산 2 5 10 2" xfId="10495" xr:uid="{00000000-0005-0000-0000-000041280000}"/>
    <cellStyle name="계산 2 5 10 3" xfId="10496" xr:uid="{00000000-0005-0000-0000-000042280000}"/>
    <cellStyle name="계산 2 5 10 4" xfId="10497" xr:uid="{00000000-0005-0000-0000-000043280000}"/>
    <cellStyle name="계산 2 5 10 5" xfId="10498" xr:uid="{00000000-0005-0000-0000-000044280000}"/>
    <cellStyle name="계산 2 5 11" xfId="10499" xr:uid="{00000000-0005-0000-0000-000045280000}"/>
    <cellStyle name="계산 2 5 11 2" xfId="10500" xr:uid="{00000000-0005-0000-0000-000046280000}"/>
    <cellStyle name="계산 2 5 11 3" xfId="10501" xr:uid="{00000000-0005-0000-0000-000047280000}"/>
    <cellStyle name="계산 2 5 11 4" xfId="10502" xr:uid="{00000000-0005-0000-0000-000048280000}"/>
    <cellStyle name="계산 2 5 11 5" xfId="10503" xr:uid="{00000000-0005-0000-0000-000049280000}"/>
    <cellStyle name="계산 2 5 12" xfId="10504" xr:uid="{00000000-0005-0000-0000-00004A280000}"/>
    <cellStyle name="계산 2 5 12 2" xfId="10505" xr:uid="{00000000-0005-0000-0000-00004B280000}"/>
    <cellStyle name="계산 2 5 12 3" xfId="10506" xr:uid="{00000000-0005-0000-0000-00004C280000}"/>
    <cellStyle name="계산 2 5 12 4" xfId="10507" xr:uid="{00000000-0005-0000-0000-00004D280000}"/>
    <cellStyle name="계산 2 5 12 5" xfId="10508" xr:uid="{00000000-0005-0000-0000-00004E280000}"/>
    <cellStyle name="계산 2 5 13" xfId="10509" xr:uid="{00000000-0005-0000-0000-00004F280000}"/>
    <cellStyle name="계산 2 5 13 2" xfId="10510" xr:uid="{00000000-0005-0000-0000-000050280000}"/>
    <cellStyle name="계산 2 5 13 3" xfId="10511" xr:uid="{00000000-0005-0000-0000-000051280000}"/>
    <cellStyle name="계산 2 5 13 4" xfId="10512" xr:uid="{00000000-0005-0000-0000-000052280000}"/>
    <cellStyle name="계산 2 5 13 5" xfId="10513" xr:uid="{00000000-0005-0000-0000-000053280000}"/>
    <cellStyle name="계산 2 5 14" xfId="10514" xr:uid="{00000000-0005-0000-0000-000054280000}"/>
    <cellStyle name="계산 2 5 14 2" xfId="10515" xr:uid="{00000000-0005-0000-0000-000055280000}"/>
    <cellStyle name="계산 2 5 14 3" xfId="10516" xr:uid="{00000000-0005-0000-0000-000056280000}"/>
    <cellStyle name="계산 2 5 14 4" xfId="10517" xr:uid="{00000000-0005-0000-0000-000057280000}"/>
    <cellStyle name="계산 2 5 14 5" xfId="10518" xr:uid="{00000000-0005-0000-0000-000058280000}"/>
    <cellStyle name="계산 2 5 15" xfId="10519" xr:uid="{00000000-0005-0000-0000-000059280000}"/>
    <cellStyle name="계산 2 5 15 2" xfId="10520" xr:uid="{00000000-0005-0000-0000-00005A280000}"/>
    <cellStyle name="계산 2 5 15 3" xfId="10521" xr:uid="{00000000-0005-0000-0000-00005B280000}"/>
    <cellStyle name="계산 2 5 15 4" xfId="10522" xr:uid="{00000000-0005-0000-0000-00005C280000}"/>
    <cellStyle name="계산 2 5 15 5" xfId="10523" xr:uid="{00000000-0005-0000-0000-00005D280000}"/>
    <cellStyle name="계산 2 5 16" xfId="10524" xr:uid="{00000000-0005-0000-0000-00005E280000}"/>
    <cellStyle name="계산 2 5 16 2" xfId="10525" xr:uid="{00000000-0005-0000-0000-00005F280000}"/>
    <cellStyle name="계산 2 5 16 3" xfId="10526" xr:uid="{00000000-0005-0000-0000-000060280000}"/>
    <cellStyle name="계산 2 5 16 4" xfId="10527" xr:uid="{00000000-0005-0000-0000-000061280000}"/>
    <cellStyle name="계산 2 5 16 5" xfId="10528" xr:uid="{00000000-0005-0000-0000-000062280000}"/>
    <cellStyle name="계산 2 5 17" xfId="10529" xr:uid="{00000000-0005-0000-0000-000063280000}"/>
    <cellStyle name="계산 2 5 17 2" xfId="10530" xr:uid="{00000000-0005-0000-0000-000064280000}"/>
    <cellStyle name="계산 2 5 17 3" xfId="10531" xr:uid="{00000000-0005-0000-0000-000065280000}"/>
    <cellStyle name="계산 2 5 17 4" xfId="10532" xr:uid="{00000000-0005-0000-0000-000066280000}"/>
    <cellStyle name="계산 2 5 17 5" xfId="10533" xr:uid="{00000000-0005-0000-0000-000067280000}"/>
    <cellStyle name="계산 2 5 18" xfId="10534" xr:uid="{00000000-0005-0000-0000-000068280000}"/>
    <cellStyle name="계산 2 5 18 2" xfId="10535" xr:uid="{00000000-0005-0000-0000-000069280000}"/>
    <cellStyle name="계산 2 5 18 3" xfId="10536" xr:uid="{00000000-0005-0000-0000-00006A280000}"/>
    <cellStyle name="계산 2 5 18 4" xfId="10537" xr:uid="{00000000-0005-0000-0000-00006B280000}"/>
    <cellStyle name="계산 2 5 18 5" xfId="10538" xr:uid="{00000000-0005-0000-0000-00006C280000}"/>
    <cellStyle name="계산 2 5 19" xfId="10539" xr:uid="{00000000-0005-0000-0000-00006D280000}"/>
    <cellStyle name="계산 2 5 19 2" xfId="10540" xr:uid="{00000000-0005-0000-0000-00006E280000}"/>
    <cellStyle name="계산 2 5 19 3" xfId="10541" xr:uid="{00000000-0005-0000-0000-00006F280000}"/>
    <cellStyle name="계산 2 5 19 4" xfId="10542" xr:uid="{00000000-0005-0000-0000-000070280000}"/>
    <cellStyle name="계산 2 5 19 5" xfId="10543" xr:uid="{00000000-0005-0000-0000-000071280000}"/>
    <cellStyle name="계산 2 5 2" xfId="10544" xr:uid="{00000000-0005-0000-0000-000072280000}"/>
    <cellStyle name="계산 2 5 2 10" xfId="10545" xr:uid="{00000000-0005-0000-0000-000073280000}"/>
    <cellStyle name="계산 2 5 2 10 2" xfId="10546" xr:uid="{00000000-0005-0000-0000-000074280000}"/>
    <cellStyle name="계산 2 5 2 10 3" xfId="10547" xr:uid="{00000000-0005-0000-0000-000075280000}"/>
    <cellStyle name="계산 2 5 2 10 4" xfId="10548" xr:uid="{00000000-0005-0000-0000-000076280000}"/>
    <cellStyle name="계산 2 5 2 10 5" xfId="10549" xr:uid="{00000000-0005-0000-0000-000077280000}"/>
    <cellStyle name="계산 2 5 2 11" xfId="10550" xr:uid="{00000000-0005-0000-0000-000078280000}"/>
    <cellStyle name="계산 2 5 2 11 2" xfId="10551" xr:uid="{00000000-0005-0000-0000-000079280000}"/>
    <cellStyle name="계산 2 5 2 11 3" xfId="10552" xr:uid="{00000000-0005-0000-0000-00007A280000}"/>
    <cellStyle name="계산 2 5 2 11 4" xfId="10553" xr:uid="{00000000-0005-0000-0000-00007B280000}"/>
    <cellStyle name="계산 2 5 2 11 5" xfId="10554" xr:uid="{00000000-0005-0000-0000-00007C280000}"/>
    <cellStyle name="계산 2 5 2 12" xfId="10555" xr:uid="{00000000-0005-0000-0000-00007D280000}"/>
    <cellStyle name="계산 2 5 2 12 2" xfId="10556" xr:uid="{00000000-0005-0000-0000-00007E280000}"/>
    <cellStyle name="계산 2 5 2 12 3" xfId="10557" xr:uid="{00000000-0005-0000-0000-00007F280000}"/>
    <cellStyle name="계산 2 5 2 12 4" xfId="10558" xr:uid="{00000000-0005-0000-0000-000080280000}"/>
    <cellStyle name="계산 2 5 2 12 5" xfId="10559" xr:uid="{00000000-0005-0000-0000-000081280000}"/>
    <cellStyle name="계산 2 5 2 13" xfId="10560" xr:uid="{00000000-0005-0000-0000-000082280000}"/>
    <cellStyle name="계산 2 5 2 13 2" xfId="10561" xr:uid="{00000000-0005-0000-0000-000083280000}"/>
    <cellStyle name="계산 2 5 2 13 3" xfId="10562" xr:uid="{00000000-0005-0000-0000-000084280000}"/>
    <cellStyle name="계산 2 5 2 13 4" xfId="10563" xr:uid="{00000000-0005-0000-0000-000085280000}"/>
    <cellStyle name="계산 2 5 2 13 5" xfId="10564" xr:uid="{00000000-0005-0000-0000-000086280000}"/>
    <cellStyle name="계산 2 5 2 14" xfId="10565" xr:uid="{00000000-0005-0000-0000-000087280000}"/>
    <cellStyle name="계산 2 5 2 14 2" xfId="10566" xr:uid="{00000000-0005-0000-0000-000088280000}"/>
    <cellStyle name="계산 2 5 2 14 3" xfId="10567" xr:uid="{00000000-0005-0000-0000-000089280000}"/>
    <cellStyle name="계산 2 5 2 14 4" xfId="10568" xr:uid="{00000000-0005-0000-0000-00008A280000}"/>
    <cellStyle name="계산 2 5 2 14 5" xfId="10569" xr:uid="{00000000-0005-0000-0000-00008B280000}"/>
    <cellStyle name="계산 2 5 2 15" xfId="10570" xr:uid="{00000000-0005-0000-0000-00008C280000}"/>
    <cellStyle name="계산 2 5 2 15 2" xfId="10571" xr:uid="{00000000-0005-0000-0000-00008D280000}"/>
    <cellStyle name="계산 2 5 2 15 3" xfId="10572" xr:uid="{00000000-0005-0000-0000-00008E280000}"/>
    <cellStyle name="계산 2 5 2 15 4" xfId="10573" xr:uid="{00000000-0005-0000-0000-00008F280000}"/>
    <cellStyle name="계산 2 5 2 15 5" xfId="10574" xr:uid="{00000000-0005-0000-0000-000090280000}"/>
    <cellStyle name="계산 2 5 2 16" xfId="10575" xr:uid="{00000000-0005-0000-0000-000091280000}"/>
    <cellStyle name="계산 2 5 2 16 2" xfId="10576" xr:uid="{00000000-0005-0000-0000-000092280000}"/>
    <cellStyle name="계산 2 5 2 16 3" xfId="10577" xr:uid="{00000000-0005-0000-0000-000093280000}"/>
    <cellStyle name="계산 2 5 2 16 4" xfId="10578" xr:uid="{00000000-0005-0000-0000-000094280000}"/>
    <cellStyle name="계산 2 5 2 16 5" xfId="10579" xr:uid="{00000000-0005-0000-0000-000095280000}"/>
    <cellStyle name="계산 2 5 2 17" xfId="10580" xr:uid="{00000000-0005-0000-0000-000096280000}"/>
    <cellStyle name="계산 2 5 2 17 2" xfId="10581" xr:uid="{00000000-0005-0000-0000-000097280000}"/>
    <cellStyle name="계산 2 5 2 17 3" xfId="10582" xr:uid="{00000000-0005-0000-0000-000098280000}"/>
    <cellStyle name="계산 2 5 2 17 4" xfId="10583" xr:uid="{00000000-0005-0000-0000-000099280000}"/>
    <cellStyle name="계산 2 5 2 17 5" xfId="10584" xr:uid="{00000000-0005-0000-0000-00009A280000}"/>
    <cellStyle name="계산 2 5 2 18" xfId="10585" xr:uid="{00000000-0005-0000-0000-00009B280000}"/>
    <cellStyle name="계산 2 5 2 18 2" xfId="10586" xr:uid="{00000000-0005-0000-0000-00009C280000}"/>
    <cellStyle name="계산 2 5 2 18 3" xfId="10587" xr:uid="{00000000-0005-0000-0000-00009D280000}"/>
    <cellStyle name="계산 2 5 2 18 4" xfId="10588" xr:uid="{00000000-0005-0000-0000-00009E280000}"/>
    <cellStyle name="계산 2 5 2 18 5" xfId="10589" xr:uid="{00000000-0005-0000-0000-00009F280000}"/>
    <cellStyle name="계산 2 5 2 19" xfId="10590" xr:uid="{00000000-0005-0000-0000-0000A0280000}"/>
    <cellStyle name="계산 2 5 2 2" xfId="10591" xr:uid="{00000000-0005-0000-0000-0000A1280000}"/>
    <cellStyle name="계산 2 5 2 2 2" xfId="10592" xr:uid="{00000000-0005-0000-0000-0000A2280000}"/>
    <cellStyle name="계산 2 5 2 2 3" xfId="10593" xr:uid="{00000000-0005-0000-0000-0000A3280000}"/>
    <cellStyle name="계산 2 5 2 2 4" xfId="10594" xr:uid="{00000000-0005-0000-0000-0000A4280000}"/>
    <cellStyle name="계산 2 5 2 2 5" xfId="10595" xr:uid="{00000000-0005-0000-0000-0000A5280000}"/>
    <cellStyle name="계산 2 5 2 20" xfId="10596" xr:uid="{00000000-0005-0000-0000-0000A6280000}"/>
    <cellStyle name="계산 2 5 2 21" xfId="10597" xr:uid="{00000000-0005-0000-0000-0000A7280000}"/>
    <cellStyle name="계산 2 5 2 22" xfId="10598" xr:uid="{00000000-0005-0000-0000-0000A8280000}"/>
    <cellStyle name="계산 2 5 2 3" xfId="10599" xr:uid="{00000000-0005-0000-0000-0000A9280000}"/>
    <cellStyle name="계산 2 5 2 3 2" xfId="10600" xr:uid="{00000000-0005-0000-0000-0000AA280000}"/>
    <cellStyle name="계산 2 5 2 3 3" xfId="10601" xr:uid="{00000000-0005-0000-0000-0000AB280000}"/>
    <cellStyle name="계산 2 5 2 3 4" xfId="10602" xr:uid="{00000000-0005-0000-0000-0000AC280000}"/>
    <cellStyle name="계산 2 5 2 3 5" xfId="10603" xr:uid="{00000000-0005-0000-0000-0000AD280000}"/>
    <cellStyle name="계산 2 5 2 4" xfId="10604" xr:uid="{00000000-0005-0000-0000-0000AE280000}"/>
    <cellStyle name="계산 2 5 2 4 2" xfId="10605" xr:uid="{00000000-0005-0000-0000-0000AF280000}"/>
    <cellStyle name="계산 2 5 2 4 3" xfId="10606" xr:uid="{00000000-0005-0000-0000-0000B0280000}"/>
    <cellStyle name="계산 2 5 2 4 4" xfId="10607" xr:uid="{00000000-0005-0000-0000-0000B1280000}"/>
    <cellStyle name="계산 2 5 2 4 5" xfId="10608" xr:uid="{00000000-0005-0000-0000-0000B2280000}"/>
    <cellStyle name="계산 2 5 2 5" xfId="10609" xr:uid="{00000000-0005-0000-0000-0000B3280000}"/>
    <cellStyle name="계산 2 5 2 5 2" xfId="10610" xr:uid="{00000000-0005-0000-0000-0000B4280000}"/>
    <cellStyle name="계산 2 5 2 5 3" xfId="10611" xr:uid="{00000000-0005-0000-0000-0000B5280000}"/>
    <cellStyle name="계산 2 5 2 5 4" xfId="10612" xr:uid="{00000000-0005-0000-0000-0000B6280000}"/>
    <cellStyle name="계산 2 5 2 5 5" xfId="10613" xr:uid="{00000000-0005-0000-0000-0000B7280000}"/>
    <cellStyle name="계산 2 5 2 6" xfId="10614" xr:uid="{00000000-0005-0000-0000-0000B8280000}"/>
    <cellStyle name="계산 2 5 2 6 2" xfId="10615" xr:uid="{00000000-0005-0000-0000-0000B9280000}"/>
    <cellStyle name="계산 2 5 2 6 3" xfId="10616" xr:uid="{00000000-0005-0000-0000-0000BA280000}"/>
    <cellStyle name="계산 2 5 2 6 4" xfId="10617" xr:uid="{00000000-0005-0000-0000-0000BB280000}"/>
    <cellStyle name="계산 2 5 2 6 5" xfId="10618" xr:uid="{00000000-0005-0000-0000-0000BC280000}"/>
    <cellStyle name="계산 2 5 2 7" xfId="10619" xr:uid="{00000000-0005-0000-0000-0000BD280000}"/>
    <cellStyle name="계산 2 5 2 7 2" xfId="10620" xr:uid="{00000000-0005-0000-0000-0000BE280000}"/>
    <cellStyle name="계산 2 5 2 7 3" xfId="10621" xr:uid="{00000000-0005-0000-0000-0000BF280000}"/>
    <cellStyle name="계산 2 5 2 7 4" xfId="10622" xr:uid="{00000000-0005-0000-0000-0000C0280000}"/>
    <cellStyle name="계산 2 5 2 7 5" xfId="10623" xr:uid="{00000000-0005-0000-0000-0000C1280000}"/>
    <cellStyle name="계산 2 5 2 8" xfId="10624" xr:uid="{00000000-0005-0000-0000-0000C2280000}"/>
    <cellStyle name="계산 2 5 2 8 2" xfId="10625" xr:uid="{00000000-0005-0000-0000-0000C3280000}"/>
    <cellStyle name="계산 2 5 2 8 3" xfId="10626" xr:uid="{00000000-0005-0000-0000-0000C4280000}"/>
    <cellStyle name="계산 2 5 2 8 4" xfId="10627" xr:uid="{00000000-0005-0000-0000-0000C5280000}"/>
    <cellStyle name="계산 2 5 2 8 5" xfId="10628" xr:uid="{00000000-0005-0000-0000-0000C6280000}"/>
    <cellStyle name="계산 2 5 2 9" xfId="10629" xr:uid="{00000000-0005-0000-0000-0000C7280000}"/>
    <cellStyle name="계산 2 5 2 9 2" xfId="10630" xr:uid="{00000000-0005-0000-0000-0000C8280000}"/>
    <cellStyle name="계산 2 5 2 9 3" xfId="10631" xr:uid="{00000000-0005-0000-0000-0000C9280000}"/>
    <cellStyle name="계산 2 5 2 9 4" xfId="10632" xr:uid="{00000000-0005-0000-0000-0000CA280000}"/>
    <cellStyle name="계산 2 5 2 9 5" xfId="10633" xr:uid="{00000000-0005-0000-0000-0000CB280000}"/>
    <cellStyle name="계산 2 5 20" xfId="10634" xr:uid="{00000000-0005-0000-0000-0000CC280000}"/>
    <cellStyle name="계산 2 5 20 2" xfId="10635" xr:uid="{00000000-0005-0000-0000-0000CD280000}"/>
    <cellStyle name="계산 2 5 20 3" xfId="10636" xr:uid="{00000000-0005-0000-0000-0000CE280000}"/>
    <cellStyle name="계산 2 5 20 4" xfId="10637" xr:uid="{00000000-0005-0000-0000-0000CF280000}"/>
    <cellStyle name="계산 2 5 20 5" xfId="10638" xr:uid="{00000000-0005-0000-0000-0000D0280000}"/>
    <cellStyle name="계산 2 5 21" xfId="10639" xr:uid="{00000000-0005-0000-0000-0000D1280000}"/>
    <cellStyle name="계산 2 5 21 2" xfId="10640" xr:uid="{00000000-0005-0000-0000-0000D2280000}"/>
    <cellStyle name="계산 2 5 21 3" xfId="10641" xr:uid="{00000000-0005-0000-0000-0000D3280000}"/>
    <cellStyle name="계산 2 5 21 4" xfId="10642" xr:uid="{00000000-0005-0000-0000-0000D4280000}"/>
    <cellStyle name="계산 2 5 21 5" xfId="10643" xr:uid="{00000000-0005-0000-0000-0000D5280000}"/>
    <cellStyle name="계산 2 5 22" xfId="10644" xr:uid="{00000000-0005-0000-0000-0000D6280000}"/>
    <cellStyle name="계산 2 5 22 2" xfId="10645" xr:uid="{00000000-0005-0000-0000-0000D7280000}"/>
    <cellStyle name="계산 2 5 22 3" xfId="10646" xr:uid="{00000000-0005-0000-0000-0000D8280000}"/>
    <cellStyle name="계산 2 5 22 4" xfId="10647" xr:uid="{00000000-0005-0000-0000-0000D9280000}"/>
    <cellStyle name="계산 2 5 22 5" xfId="10648" xr:uid="{00000000-0005-0000-0000-0000DA280000}"/>
    <cellStyle name="계산 2 5 23" xfId="10649" xr:uid="{00000000-0005-0000-0000-0000DB280000}"/>
    <cellStyle name="계산 2 5 24" xfId="10650" xr:uid="{00000000-0005-0000-0000-0000DC280000}"/>
    <cellStyle name="계산 2 5 25" xfId="10651" xr:uid="{00000000-0005-0000-0000-0000DD280000}"/>
    <cellStyle name="계산 2 5 26" xfId="10652" xr:uid="{00000000-0005-0000-0000-0000DE280000}"/>
    <cellStyle name="계산 2 5 3" xfId="10653" xr:uid="{00000000-0005-0000-0000-0000DF280000}"/>
    <cellStyle name="계산 2 5 3 10" xfId="10654" xr:uid="{00000000-0005-0000-0000-0000E0280000}"/>
    <cellStyle name="계산 2 5 3 10 2" xfId="10655" xr:uid="{00000000-0005-0000-0000-0000E1280000}"/>
    <cellStyle name="계산 2 5 3 10 3" xfId="10656" xr:uid="{00000000-0005-0000-0000-0000E2280000}"/>
    <cellStyle name="계산 2 5 3 10 4" xfId="10657" xr:uid="{00000000-0005-0000-0000-0000E3280000}"/>
    <cellStyle name="계산 2 5 3 10 5" xfId="10658" xr:uid="{00000000-0005-0000-0000-0000E4280000}"/>
    <cellStyle name="계산 2 5 3 11" xfId="10659" xr:uid="{00000000-0005-0000-0000-0000E5280000}"/>
    <cellStyle name="계산 2 5 3 11 2" xfId="10660" xr:uid="{00000000-0005-0000-0000-0000E6280000}"/>
    <cellStyle name="계산 2 5 3 11 3" xfId="10661" xr:uid="{00000000-0005-0000-0000-0000E7280000}"/>
    <cellStyle name="계산 2 5 3 11 4" xfId="10662" xr:uid="{00000000-0005-0000-0000-0000E8280000}"/>
    <cellStyle name="계산 2 5 3 11 5" xfId="10663" xr:uid="{00000000-0005-0000-0000-0000E9280000}"/>
    <cellStyle name="계산 2 5 3 12" xfId="10664" xr:uid="{00000000-0005-0000-0000-0000EA280000}"/>
    <cellStyle name="계산 2 5 3 12 2" xfId="10665" xr:uid="{00000000-0005-0000-0000-0000EB280000}"/>
    <cellStyle name="계산 2 5 3 12 3" xfId="10666" xr:uid="{00000000-0005-0000-0000-0000EC280000}"/>
    <cellStyle name="계산 2 5 3 12 4" xfId="10667" xr:uid="{00000000-0005-0000-0000-0000ED280000}"/>
    <cellStyle name="계산 2 5 3 12 5" xfId="10668" xr:uid="{00000000-0005-0000-0000-0000EE280000}"/>
    <cellStyle name="계산 2 5 3 13" xfId="10669" xr:uid="{00000000-0005-0000-0000-0000EF280000}"/>
    <cellStyle name="계산 2 5 3 13 2" xfId="10670" xr:uid="{00000000-0005-0000-0000-0000F0280000}"/>
    <cellStyle name="계산 2 5 3 13 3" xfId="10671" xr:uid="{00000000-0005-0000-0000-0000F1280000}"/>
    <cellStyle name="계산 2 5 3 13 4" xfId="10672" xr:uid="{00000000-0005-0000-0000-0000F2280000}"/>
    <cellStyle name="계산 2 5 3 13 5" xfId="10673" xr:uid="{00000000-0005-0000-0000-0000F3280000}"/>
    <cellStyle name="계산 2 5 3 14" xfId="10674" xr:uid="{00000000-0005-0000-0000-0000F4280000}"/>
    <cellStyle name="계산 2 5 3 14 2" xfId="10675" xr:uid="{00000000-0005-0000-0000-0000F5280000}"/>
    <cellStyle name="계산 2 5 3 14 3" xfId="10676" xr:uid="{00000000-0005-0000-0000-0000F6280000}"/>
    <cellStyle name="계산 2 5 3 14 4" xfId="10677" xr:uid="{00000000-0005-0000-0000-0000F7280000}"/>
    <cellStyle name="계산 2 5 3 14 5" xfId="10678" xr:uid="{00000000-0005-0000-0000-0000F8280000}"/>
    <cellStyle name="계산 2 5 3 15" xfId="10679" xr:uid="{00000000-0005-0000-0000-0000F9280000}"/>
    <cellStyle name="계산 2 5 3 15 2" xfId="10680" xr:uid="{00000000-0005-0000-0000-0000FA280000}"/>
    <cellStyle name="계산 2 5 3 15 3" xfId="10681" xr:uid="{00000000-0005-0000-0000-0000FB280000}"/>
    <cellStyle name="계산 2 5 3 15 4" xfId="10682" xr:uid="{00000000-0005-0000-0000-0000FC280000}"/>
    <cellStyle name="계산 2 5 3 15 5" xfId="10683" xr:uid="{00000000-0005-0000-0000-0000FD280000}"/>
    <cellStyle name="계산 2 5 3 16" xfId="10684" xr:uid="{00000000-0005-0000-0000-0000FE280000}"/>
    <cellStyle name="계산 2 5 3 16 2" xfId="10685" xr:uid="{00000000-0005-0000-0000-0000FF280000}"/>
    <cellStyle name="계산 2 5 3 16 3" xfId="10686" xr:uid="{00000000-0005-0000-0000-000000290000}"/>
    <cellStyle name="계산 2 5 3 16 4" xfId="10687" xr:uid="{00000000-0005-0000-0000-000001290000}"/>
    <cellStyle name="계산 2 5 3 16 5" xfId="10688" xr:uid="{00000000-0005-0000-0000-000002290000}"/>
    <cellStyle name="계산 2 5 3 17" xfId="10689" xr:uid="{00000000-0005-0000-0000-000003290000}"/>
    <cellStyle name="계산 2 5 3 17 2" xfId="10690" xr:uid="{00000000-0005-0000-0000-000004290000}"/>
    <cellStyle name="계산 2 5 3 17 3" xfId="10691" xr:uid="{00000000-0005-0000-0000-000005290000}"/>
    <cellStyle name="계산 2 5 3 17 4" xfId="10692" xr:uid="{00000000-0005-0000-0000-000006290000}"/>
    <cellStyle name="계산 2 5 3 17 5" xfId="10693" xr:uid="{00000000-0005-0000-0000-000007290000}"/>
    <cellStyle name="계산 2 5 3 18" xfId="10694" xr:uid="{00000000-0005-0000-0000-000008290000}"/>
    <cellStyle name="계산 2 5 3 18 2" xfId="10695" xr:uid="{00000000-0005-0000-0000-000009290000}"/>
    <cellStyle name="계산 2 5 3 18 3" xfId="10696" xr:uid="{00000000-0005-0000-0000-00000A290000}"/>
    <cellStyle name="계산 2 5 3 18 4" xfId="10697" xr:uid="{00000000-0005-0000-0000-00000B290000}"/>
    <cellStyle name="계산 2 5 3 18 5" xfId="10698" xr:uid="{00000000-0005-0000-0000-00000C290000}"/>
    <cellStyle name="계산 2 5 3 19" xfId="10699" xr:uid="{00000000-0005-0000-0000-00000D290000}"/>
    <cellStyle name="계산 2 5 3 2" xfId="10700" xr:uid="{00000000-0005-0000-0000-00000E290000}"/>
    <cellStyle name="계산 2 5 3 2 2" xfId="10701" xr:uid="{00000000-0005-0000-0000-00000F290000}"/>
    <cellStyle name="계산 2 5 3 2 3" xfId="10702" xr:uid="{00000000-0005-0000-0000-000010290000}"/>
    <cellStyle name="계산 2 5 3 2 4" xfId="10703" xr:uid="{00000000-0005-0000-0000-000011290000}"/>
    <cellStyle name="계산 2 5 3 2 5" xfId="10704" xr:uid="{00000000-0005-0000-0000-000012290000}"/>
    <cellStyle name="계산 2 5 3 20" xfId="10705" xr:uid="{00000000-0005-0000-0000-000013290000}"/>
    <cellStyle name="계산 2 5 3 21" xfId="10706" xr:uid="{00000000-0005-0000-0000-000014290000}"/>
    <cellStyle name="계산 2 5 3 22" xfId="10707" xr:uid="{00000000-0005-0000-0000-000015290000}"/>
    <cellStyle name="계산 2 5 3 3" xfId="10708" xr:uid="{00000000-0005-0000-0000-000016290000}"/>
    <cellStyle name="계산 2 5 3 3 2" xfId="10709" xr:uid="{00000000-0005-0000-0000-000017290000}"/>
    <cellStyle name="계산 2 5 3 3 3" xfId="10710" xr:uid="{00000000-0005-0000-0000-000018290000}"/>
    <cellStyle name="계산 2 5 3 3 4" xfId="10711" xr:uid="{00000000-0005-0000-0000-000019290000}"/>
    <cellStyle name="계산 2 5 3 3 5" xfId="10712" xr:uid="{00000000-0005-0000-0000-00001A290000}"/>
    <cellStyle name="계산 2 5 3 4" xfId="10713" xr:uid="{00000000-0005-0000-0000-00001B290000}"/>
    <cellStyle name="계산 2 5 3 4 2" xfId="10714" xr:uid="{00000000-0005-0000-0000-00001C290000}"/>
    <cellStyle name="계산 2 5 3 4 3" xfId="10715" xr:uid="{00000000-0005-0000-0000-00001D290000}"/>
    <cellStyle name="계산 2 5 3 4 4" xfId="10716" xr:uid="{00000000-0005-0000-0000-00001E290000}"/>
    <cellStyle name="계산 2 5 3 4 5" xfId="10717" xr:uid="{00000000-0005-0000-0000-00001F290000}"/>
    <cellStyle name="계산 2 5 3 5" xfId="10718" xr:uid="{00000000-0005-0000-0000-000020290000}"/>
    <cellStyle name="계산 2 5 3 5 2" xfId="10719" xr:uid="{00000000-0005-0000-0000-000021290000}"/>
    <cellStyle name="계산 2 5 3 5 3" xfId="10720" xr:uid="{00000000-0005-0000-0000-000022290000}"/>
    <cellStyle name="계산 2 5 3 5 4" xfId="10721" xr:uid="{00000000-0005-0000-0000-000023290000}"/>
    <cellStyle name="계산 2 5 3 5 5" xfId="10722" xr:uid="{00000000-0005-0000-0000-000024290000}"/>
    <cellStyle name="계산 2 5 3 6" xfId="10723" xr:uid="{00000000-0005-0000-0000-000025290000}"/>
    <cellStyle name="계산 2 5 3 6 2" xfId="10724" xr:uid="{00000000-0005-0000-0000-000026290000}"/>
    <cellStyle name="계산 2 5 3 6 3" xfId="10725" xr:uid="{00000000-0005-0000-0000-000027290000}"/>
    <cellStyle name="계산 2 5 3 6 4" xfId="10726" xr:uid="{00000000-0005-0000-0000-000028290000}"/>
    <cellStyle name="계산 2 5 3 6 5" xfId="10727" xr:uid="{00000000-0005-0000-0000-000029290000}"/>
    <cellStyle name="계산 2 5 3 7" xfId="10728" xr:uid="{00000000-0005-0000-0000-00002A290000}"/>
    <cellStyle name="계산 2 5 3 7 2" xfId="10729" xr:uid="{00000000-0005-0000-0000-00002B290000}"/>
    <cellStyle name="계산 2 5 3 7 3" xfId="10730" xr:uid="{00000000-0005-0000-0000-00002C290000}"/>
    <cellStyle name="계산 2 5 3 7 4" xfId="10731" xr:uid="{00000000-0005-0000-0000-00002D290000}"/>
    <cellStyle name="계산 2 5 3 7 5" xfId="10732" xr:uid="{00000000-0005-0000-0000-00002E290000}"/>
    <cellStyle name="계산 2 5 3 8" xfId="10733" xr:uid="{00000000-0005-0000-0000-00002F290000}"/>
    <cellStyle name="계산 2 5 3 8 2" xfId="10734" xr:uid="{00000000-0005-0000-0000-000030290000}"/>
    <cellStyle name="계산 2 5 3 8 3" xfId="10735" xr:uid="{00000000-0005-0000-0000-000031290000}"/>
    <cellStyle name="계산 2 5 3 8 4" xfId="10736" xr:uid="{00000000-0005-0000-0000-000032290000}"/>
    <cellStyle name="계산 2 5 3 8 5" xfId="10737" xr:uid="{00000000-0005-0000-0000-000033290000}"/>
    <cellStyle name="계산 2 5 3 9" xfId="10738" xr:uid="{00000000-0005-0000-0000-000034290000}"/>
    <cellStyle name="계산 2 5 3 9 2" xfId="10739" xr:uid="{00000000-0005-0000-0000-000035290000}"/>
    <cellStyle name="계산 2 5 3 9 3" xfId="10740" xr:uid="{00000000-0005-0000-0000-000036290000}"/>
    <cellStyle name="계산 2 5 3 9 4" xfId="10741" xr:uid="{00000000-0005-0000-0000-000037290000}"/>
    <cellStyle name="계산 2 5 3 9 5" xfId="10742" xr:uid="{00000000-0005-0000-0000-000038290000}"/>
    <cellStyle name="계산 2 5 4" xfId="10743" xr:uid="{00000000-0005-0000-0000-000039290000}"/>
    <cellStyle name="계산 2 5 4 10" xfId="10744" xr:uid="{00000000-0005-0000-0000-00003A290000}"/>
    <cellStyle name="계산 2 5 4 10 2" xfId="10745" xr:uid="{00000000-0005-0000-0000-00003B290000}"/>
    <cellStyle name="계산 2 5 4 10 3" xfId="10746" xr:uid="{00000000-0005-0000-0000-00003C290000}"/>
    <cellStyle name="계산 2 5 4 10 4" xfId="10747" xr:uid="{00000000-0005-0000-0000-00003D290000}"/>
    <cellStyle name="계산 2 5 4 10 5" xfId="10748" xr:uid="{00000000-0005-0000-0000-00003E290000}"/>
    <cellStyle name="계산 2 5 4 11" xfId="10749" xr:uid="{00000000-0005-0000-0000-00003F290000}"/>
    <cellStyle name="계산 2 5 4 11 2" xfId="10750" xr:uid="{00000000-0005-0000-0000-000040290000}"/>
    <cellStyle name="계산 2 5 4 11 3" xfId="10751" xr:uid="{00000000-0005-0000-0000-000041290000}"/>
    <cellStyle name="계산 2 5 4 11 4" xfId="10752" xr:uid="{00000000-0005-0000-0000-000042290000}"/>
    <cellStyle name="계산 2 5 4 11 5" xfId="10753" xr:uid="{00000000-0005-0000-0000-000043290000}"/>
    <cellStyle name="계산 2 5 4 12" xfId="10754" xr:uid="{00000000-0005-0000-0000-000044290000}"/>
    <cellStyle name="계산 2 5 4 12 2" xfId="10755" xr:uid="{00000000-0005-0000-0000-000045290000}"/>
    <cellStyle name="계산 2 5 4 12 3" xfId="10756" xr:uid="{00000000-0005-0000-0000-000046290000}"/>
    <cellStyle name="계산 2 5 4 12 4" xfId="10757" xr:uid="{00000000-0005-0000-0000-000047290000}"/>
    <cellStyle name="계산 2 5 4 12 5" xfId="10758" xr:uid="{00000000-0005-0000-0000-000048290000}"/>
    <cellStyle name="계산 2 5 4 13" xfId="10759" xr:uid="{00000000-0005-0000-0000-000049290000}"/>
    <cellStyle name="계산 2 5 4 13 2" xfId="10760" xr:uid="{00000000-0005-0000-0000-00004A290000}"/>
    <cellStyle name="계산 2 5 4 13 3" xfId="10761" xr:uid="{00000000-0005-0000-0000-00004B290000}"/>
    <cellStyle name="계산 2 5 4 13 4" xfId="10762" xr:uid="{00000000-0005-0000-0000-00004C290000}"/>
    <cellStyle name="계산 2 5 4 13 5" xfId="10763" xr:uid="{00000000-0005-0000-0000-00004D290000}"/>
    <cellStyle name="계산 2 5 4 14" xfId="10764" xr:uid="{00000000-0005-0000-0000-00004E290000}"/>
    <cellStyle name="계산 2 5 4 14 2" xfId="10765" xr:uid="{00000000-0005-0000-0000-00004F290000}"/>
    <cellStyle name="계산 2 5 4 14 3" xfId="10766" xr:uid="{00000000-0005-0000-0000-000050290000}"/>
    <cellStyle name="계산 2 5 4 14 4" xfId="10767" xr:uid="{00000000-0005-0000-0000-000051290000}"/>
    <cellStyle name="계산 2 5 4 14 5" xfId="10768" xr:uid="{00000000-0005-0000-0000-000052290000}"/>
    <cellStyle name="계산 2 5 4 15" xfId="10769" xr:uid="{00000000-0005-0000-0000-000053290000}"/>
    <cellStyle name="계산 2 5 4 15 2" xfId="10770" xr:uid="{00000000-0005-0000-0000-000054290000}"/>
    <cellStyle name="계산 2 5 4 15 3" xfId="10771" xr:uid="{00000000-0005-0000-0000-000055290000}"/>
    <cellStyle name="계산 2 5 4 15 4" xfId="10772" xr:uid="{00000000-0005-0000-0000-000056290000}"/>
    <cellStyle name="계산 2 5 4 15 5" xfId="10773" xr:uid="{00000000-0005-0000-0000-000057290000}"/>
    <cellStyle name="계산 2 5 4 16" xfId="10774" xr:uid="{00000000-0005-0000-0000-000058290000}"/>
    <cellStyle name="계산 2 5 4 16 2" xfId="10775" xr:uid="{00000000-0005-0000-0000-000059290000}"/>
    <cellStyle name="계산 2 5 4 16 3" xfId="10776" xr:uid="{00000000-0005-0000-0000-00005A290000}"/>
    <cellStyle name="계산 2 5 4 16 4" xfId="10777" xr:uid="{00000000-0005-0000-0000-00005B290000}"/>
    <cellStyle name="계산 2 5 4 16 5" xfId="10778" xr:uid="{00000000-0005-0000-0000-00005C290000}"/>
    <cellStyle name="계산 2 5 4 17" xfId="10779" xr:uid="{00000000-0005-0000-0000-00005D290000}"/>
    <cellStyle name="계산 2 5 4 17 2" xfId="10780" xr:uid="{00000000-0005-0000-0000-00005E290000}"/>
    <cellStyle name="계산 2 5 4 17 3" xfId="10781" xr:uid="{00000000-0005-0000-0000-00005F290000}"/>
    <cellStyle name="계산 2 5 4 17 4" xfId="10782" xr:uid="{00000000-0005-0000-0000-000060290000}"/>
    <cellStyle name="계산 2 5 4 17 5" xfId="10783" xr:uid="{00000000-0005-0000-0000-000061290000}"/>
    <cellStyle name="계산 2 5 4 18" xfId="10784" xr:uid="{00000000-0005-0000-0000-000062290000}"/>
    <cellStyle name="계산 2 5 4 18 2" xfId="10785" xr:uid="{00000000-0005-0000-0000-000063290000}"/>
    <cellStyle name="계산 2 5 4 18 3" xfId="10786" xr:uid="{00000000-0005-0000-0000-000064290000}"/>
    <cellStyle name="계산 2 5 4 18 4" xfId="10787" xr:uid="{00000000-0005-0000-0000-000065290000}"/>
    <cellStyle name="계산 2 5 4 18 5" xfId="10788" xr:uid="{00000000-0005-0000-0000-000066290000}"/>
    <cellStyle name="계산 2 5 4 19" xfId="10789" xr:uid="{00000000-0005-0000-0000-000067290000}"/>
    <cellStyle name="계산 2 5 4 2" xfId="10790" xr:uid="{00000000-0005-0000-0000-000068290000}"/>
    <cellStyle name="계산 2 5 4 2 2" xfId="10791" xr:uid="{00000000-0005-0000-0000-000069290000}"/>
    <cellStyle name="계산 2 5 4 2 3" xfId="10792" xr:uid="{00000000-0005-0000-0000-00006A290000}"/>
    <cellStyle name="계산 2 5 4 2 4" xfId="10793" xr:uid="{00000000-0005-0000-0000-00006B290000}"/>
    <cellStyle name="계산 2 5 4 2 5" xfId="10794" xr:uid="{00000000-0005-0000-0000-00006C290000}"/>
    <cellStyle name="계산 2 5 4 20" xfId="10795" xr:uid="{00000000-0005-0000-0000-00006D290000}"/>
    <cellStyle name="계산 2 5 4 21" xfId="10796" xr:uid="{00000000-0005-0000-0000-00006E290000}"/>
    <cellStyle name="계산 2 5 4 22" xfId="10797" xr:uid="{00000000-0005-0000-0000-00006F290000}"/>
    <cellStyle name="계산 2 5 4 3" xfId="10798" xr:uid="{00000000-0005-0000-0000-000070290000}"/>
    <cellStyle name="계산 2 5 4 3 2" xfId="10799" xr:uid="{00000000-0005-0000-0000-000071290000}"/>
    <cellStyle name="계산 2 5 4 3 3" xfId="10800" xr:uid="{00000000-0005-0000-0000-000072290000}"/>
    <cellStyle name="계산 2 5 4 3 4" xfId="10801" xr:uid="{00000000-0005-0000-0000-000073290000}"/>
    <cellStyle name="계산 2 5 4 3 5" xfId="10802" xr:uid="{00000000-0005-0000-0000-000074290000}"/>
    <cellStyle name="계산 2 5 4 4" xfId="10803" xr:uid="{00000000-0005-0000-0000-000075290000}"/>
    <cellStyle name="계산 2 5 4 4 2" xfId="10804" xr:uid="{00000000-0005-0000-0000-000076290000}"/>
    <cellStyle name="계산 2 5 4 4 3" xfId="10805" xr:uid="{00000000-0005-0000-0000-000077290000}"/>
    <cellStyle name="계산 2 5 4 4 4" xfId="10806" xr:uid="{00000000-0005-0000-0000-000078290000}"/>
    <cellStyle name="계산 2 5 4 4 5" xfId="10807" xr:uid="{00000000-0005-0000-0000-000079290000}"/>
    <cellStyle name="계산 2 5 4 5" xfId="10808" xr:uid="{00000000-0005-0000-0000-00007A290000}"/>
    <cellStyle name="계산 2 5 4 5 2" xfId="10809" xr:uid="{00000000-0005-0000-0000-00007B290000}"/>
    <cellStyle name="계산 2 5 4 5 3" xfId="10810" xr:uid="{00000000-0005-0000-0000-00007C290000}"/>
    <cellStyle name="계산 2 5 4 5 4" xfId="10811" xr:uid="{00000000-0005-0000-0000-00007D290000}"/>
    <cellStyle name="계산 2 5 4 5 5" xfId="10812" xr:uid="{00000000-0005-0000-0000-00007E290000}"/>
    <cellStyle name="계산 2 5 4 6" xfId="10813" xr:uid="{00000000-0005-0000-0000-00007F290000}"/>
    <cellStyle name="계산 2 5 4 6 2" xfId="10814" xr:uid="{00000000-0005-0000-0000-000080290000}"/>
    <cellStyle name="계산 2 5 4 6 3" xfId="10815" xr:uid="{00000000-0005-0000-0000-000081290000}"/>
    <cellStyle name="계산 2 5 4 6 4" xfId="10816" xr:uid="{00000000-0005-0000-0000-000082290000}"/>
    <cellStyle name="계산 2 5 4 6 5" xfId="10817" xr:uid="{00000000-0005-0000-0000-000083290000}"/>
    <cellStyle name="계산 2 5 4 7" xfId="10818" xr:uid="{00000000-0005-0000-0000-000084290000}"/>
    <cellStyle name="계산 2 5 4 7 2" xfId="10819" xr:uid="{00000000-0005-0000-0000-000085290000}"/>
    <cellStyle name="계산 2 5 4 7 3" xfId="10820" xr:uid="{00000000-0005-0000-0000-000086290000}"/>
    <cellStyle name="계산 2 5 4 7 4" xfId="10821" xr:uid="{00000000-0005-0000-0000-000087290000}"/>
    <cellStyle name="계산 2 5 4 7 5" xfId="10822" xr:uid="{00000000-0005-0000-0000-000088290000}"/>
    <cellStyle name="계산 2 5 4 8" xfId="10823" xr:uid="{00000000-0005-0000-0000-000089290000}"/>
    <cellStyle name="계산 2 5 4 8 2" xfId="10824" xr:uid="{00000000-0005-0000-0000-00008A290000}"/>
    <cellStyle name="계산 2 5 4 8 3" xfId="10825" xr:uid="{00000000-0005-0000-0000-00008B290000}"/>
    <cellStyle name="계산 2 5 4 8 4" xfId="10826" xr:uid="{00000000-0005-0000-0000-00008C290000}"/>
    <cellStyle name="계산 2 5 4 8 5" xfId="10827" xr:uid="{00000000-0005-0000-0000-00008D290000}"/>
    <cellStyle name="계산 2 5 4 9" xfId="10828" xr:uid="{00000000-0005-0000-0000-00008E290000}"/>
    <cellStyle name="계산 2 5 4 9 2" xfId="10829" xr:uid="{00000000-0005-0000-0000-00008F290000}"/>
    <cellStyle name="계산 2 5 4 9 3" xfId="10830" xr:uid="{00000000-0005-0000-0000-000090290000}"/>
    <cellStyle name="계산 2 5 4 9 4" xfId="10831" xr:uid="{00000000-0005-0000-0000-000091290000}"/>
    <cellStyle name="계산 2 5 4 9 5" xfId="10832" xr:uid="{00000000-0005-0000-0000-000092290000}"/>
    <cellStyle name="계산 2 5 5" xfId="10833" xr:uid="{00000000-0005-0000-0000-000093290000}"/>
    <cellStyle name="계산 2 5 5 10" xfId="10834" xr:uid="{00000000-0005-0000-0000-000094290000}"/>
    <cellStyle name="계산 2 5 5 10 2" xfId="10835" xr:uid="{00000000-0005-0000-0000-000095290000}"/>
    <cellStyle name="계산 2 5 5 10 3" xfId="10836" xr:uid="{00000000-0005-0000-0000-000096290000}"/>
    <cellStyle name="계산 2 5 5 10 4" xfId="10837" xr:uid="{00000000-0005-0000-0000-000097290000}"/>
    <cellStyle name="계산 2 5 5 10 5" xfId="10838" xr:uid="{00000000-0005-0000-0000-000098290000}"/>
    <cellStyle name="계산 2 5 5 11" xfId="10839" xr:uid="{00000000-0005-0000-0000-000099290000}"/>
    <cellStyle name="계산 2 5 5 11 2" xfId="10840" xr:uid="{00000000-0005-0000-0000-00009A290000}"/>
    <cellStyle name="계산 2 5 5 11 3" xfId="10841" xr:uid="{00000000-0005-0000-0000-00009B290000}"/>
    <cellStyle name="계산 2 5 5 11 4" xfId="10842" xr:uid="{00000000-0005-0000-0000-00009C290000}"/>
    <cellStyle name="계산 2 5 5 11 5" xfId="10843" xr:uid="{00000000-0005-0000-0000-00009D290000}"/>
    <cellStyle name="계산 2 5 5 12" xfId="10844" xr:uid="{00000000-0005-0000-0000-00009E290000}"/>
    <cellStyle name="계산 2 5 5 12 2" xfId="10845" xr:uid="{00000000-0005-0000-0000-00009F290000}"/>
    <cellStyle name="계산 2 5 5 12 3" xfId="10846" xr:uid="{00000000-0005-0000-0000-0000A0290000}"/>
    <cellStyle name="계산 2 5 5 12 4" xfId="10847" xr:uid="{00000000-0005-0000-0000-0000A1290000}"/>
    <cellStyle name="계산 2 5 5 12 5" xfId="10848" xr:uid="{00000000-0005-0000-0000-0000A2290000}"/>
    <cellStyle name="계산 2 5 5 13" xfId="10849" xr:uid="{00000000-0005-0000-0000-0000A3290000}"/>
    <cellStyle name="계산 2 5 5 13 2" xfId="10850" xr:uid="{00000000-0005-0000-0000-0000A4290000}"/>
    <cellStyle name="계산 2 5 5 13 3" xfId="10851" xr:uid="{00000000-0005-0000-0000-0000A5290000}"/>
    <cellStyle name="계산 2 5 5 13 4" xfId="10852" xr:uid="{00000000-0005-0000-0000-0000A6290000}"/>
    <cellStyle name="계산 2 5 5 13 5" xfId="10853" xr:uid="{00000000-0005-0000-0000-0000A7290000}"/>
    <cellStyle name="계산 2 5 5 14" xfId="10854" xr:uid="{00000000-0005-0000-0000-0000A8290000}"/>
    <cellStyle name="계산 2 5 5 14 2" xfId="10855" xr:uid="{00000000-0005-0000-0000-0000A9290000}"/>
    <cellStyle name="계산 2 5 5 14 3" xfId="10856" xr:uid="{00000000-0005-0000-0000-0000AA290000}"/>
    <cellStyle name="계산 2 5 5 14 4" xfId="10857" xr:uid="{00000000-0005-0000-0000-0000AB290000}"/>
    <cellStyle name="계산 2 5 5 14 5" xfId="10858" xr:uid="{00000000-0005-0000-0000-0000AC290000}"/>
    <cellStyle name="계산 2 5 5 15" xfId="10859" xr:uid="{00000000-0005-0000-0000-0000AD290000}"/>
    <cellStyle name="계산 2 5 5 15 2" xfId="10860" xr:uid="{00000000-0005-0000-0000-0000AE290000}"/>
    <cellStyle name="계산 2 5 5 15 3" xfId="10861" xr:uid="{00000000-0005-0000-0000-0000AF290000}"/>
    <cellStyle name="계산 2 5 5 15 4" xfId="10862" xr:uid="{00000000-0005-0000-0000-0000B0290000}"/>
    <cellStyle name="계산 2 5 5 15 5" xfId="10863" xr:uid="{00000000-0005-0000-0000-0000B1290000}"/>
    <cellStyle name="계산 2 5 5 16" xfId="10864" xr:uid="{00000000-0005-0000-0000-0000B2290000}"/>
    <cellStyle name="계산 2 5 5 16 2" xfId="10865" xr:uid="{00000000-0005-0000-0000-0000B3290000}"/>
    <cellStyle name="계산 2 5 5 16 3" xfId="10866" xr:uid="{00000000-0005-0000-0000-0000B4290000}"/>
    <cellStyle name="계산 2 5 5 16 4" xfId="10867" xr:uid="{00000000-0005-0000-0000-0000B5290000}"/>
    <cellStyle name="계산 2 5 5 16 5" xfId="10868" xr:uid="{00000000-0005-0000-0000-0000B6290000}"/>
    <cellStyle name="계산 2 5 5 17" xfId="10869" xr:uid="{00000000-0005-0000-0000-0000B7290000}"/>
    <cellStyle name="계산 2 5 5 17 2" xfId="10870" xr:uid="{00000000-0005-0000-0000-0000B8290000}"/>
    <cellStyle name="계산 2 5 5 17 3" xfId="10871" xr:uid="{00000000-0005-0000-0000-0000B9290000}"/>
    <cellStyle name="계산 2 5 5 17 4" xfId="10872" xr:uid="{00000000-0005-0000-0000-0000BA290000}"/>
    <cellStyle name="계산 2 5 5 17 5" xfId="10873" xr:uid="{00000000-0005-0000-0000-0000BB290000}"/>
    <cellStyle name="계산 2 5 5 18" xfId="10874" xr:uid="{00000000-0005-0000-0000-0000BC290000}"/>
    <cellStyle name="계산 2 5 5 18 2" xfId="10875" xr:uid="{00000000-0005-0000-0000-0000BD290000}"/>
    <cellStyle name="계산 2 5 5 18 3" xfId="10876" xr:uid="{00000000-0005-0000-0000-0000BE290000}"/>
    <cellStyle name="계산 2 5 5 18 4" xfId="10877" xr:uid="{00000000-0005-0000-0000-0000BF290000}"/>
    <cellStyle name="계산 2 5 5 18 5" xfId="10878" xr:uid="{00000000-0005-0000-0000-0000C0290000}"/>
    <cellStyle name="계산 2 5 5 19" xfId="10879" xr:uid="{00000000-0005-0000-0000-0000C1290000}"/>
    <cellStyle name="계산 2 5 5 2" xfId="10880" xr:uid="{00000000-0005-0000-0000-0000C2290000}"/>
    <cellStyle name="계산 2 5 5 2 2" xfId="10881" xr:uid="{00000000-0005-0000-0000-0000C3290000}"/>
    <cellStyle name="계산 2 5 5 2 3" xfId="10882" xr:uid="{00000000-0005-0000-0000-0000C4290000}"/>
    <cellStyle name="계산 2 5 5 2 4" xfId="10883" xr:uid="{00000000-0005-0000-0000-0000C5290000}"/>
    <cellStyle name="계산 2 5 5 2 5" xfId="10884" xr:uid="{00000000-0005-0000-0000-0000C6290000}"/>
    <cellStyle name="계산 2 5 5 20" xfId="10885" xr:uid="{00000000-0005-0000-0000-0000C7290000}"/>
    <cellStyle name="계산 2 5 5 21" xfId="10886" xr:uid="{00000000-0005-0000-0000-0000C8290000}"/>
    <cellStyle name="계산 2 5 5 22" xfId="10887" xr:uid="{00000000-0005-0000-0000-0000C9290000}"/>
    <cellStyle name="계산 2 5 5 3" xfId="10888" xr:uid="{00000000-0005-0000-0000-0000CA290000}"/>
    <cellStyle name="계산 2 5 5 3 2" xfId="10889" xr:uid="{00000000-0005-0000-0000-0000CB290000}"/>
    <cellStyle name="계산 2 5 5 3 3" xfId="10890" xr:uid="{00000000-0005-0000-0000-0000CC290000}"/>
    <cellStyle name="계산 2 5 5 3 4" xfId="10891" xr:uid="{00000000-0005-0000-0000-0000CD290000}"/>
    <cellStyle name="계산 2 5 5 3 5" xfId="10892" xr:uid="{00000000-0005-0000-0000-0000CE290000}"/>
    <cellStyle name="계산 2 5 5 4" xfId="10893" xr:uid="{00000000-0005-0000-0000-0000CF290000}"/>
    <cellStyle name="계산 2 5 5 4 2" xfId="10894" xr:uid="{00000000-0005-0000-0000-0000D0290000}"/>
    <cellStyle name="계산 2 5 5 4 3" xfId="10895" xr:uid="{00000000-0005-0000-0000-0000D1290000}"/>
    <cellStyle name="계산 2 5 5 4 4" xfId="10896" xr:uid="{00000000-0005-0000-0000-0000D2290000}"/>
    <cellStyle name="계산 2 5 5 4 5" xfId="10897" xr:uid="{00000000-0005-0000-0000-0000D3290000}"/>
    <cellStyle name="계산 2 5 5 5" xfId="10898" xr:uid="{00000000-0005-0000-0000-0000D4290000}"/>
    <cellStyle name="계산 2 5 5 5 2" xfId="10899" xr:uid="{00000000-0005-0000-0000-0000D5290000}"/>
    <cellStyle name="계산 2 5 5 5 3" xfId="10900" xr:uid="{00000000-0005-0000-0000-0000D6290000}"/>
    <cellStyle name="계산 2 5 5 5 4" xfId="10901" xr:uid="{00000000-0005-0000-0000-0000D7290000}"/>
    <cellStyle name="계산 2 5 5 5 5" xfId="10902" xr:uid="{00000000-0005-0000-0000-0000D8290000}"/>
    <cellStyle name="계산 2 5 5 6" xfId="10903" xr:uid="{00000000-0005-0000-0000-0000D9290000}"/>
    <cellStyle name="계산 2 5 5 6 2" xfId="10904" xr:uid="{00000000-0005-0000-0000-0000DA290000}"/>
    <cellStyle name="계산 2 5 5 6 3" xfId="10905" xr:uid="{00000000-0005-0000-0000-0000DB290000}"/>
    <cellStyle name="계산 2 5 5 6 4" xfId="10906" xr:uid="{00000000-0005-0000-0000-0000DC290000}"/>
    <cellStyle name="계산 2 5 5 6 5" xfId="10907" xr:uid="{00000000-0005-0000-0000-0000DD290000}"/>
    <cellStyle name="계산 2 5 5 7" xfId="10908" xr:uid="{00000000-0005-0000-0000-0000DE290000}"/>
    <cellStyle name="계산 2 5 5 7 2" xfId="10909" xr:uid="{00000000-0005-0000-0000-0000DF290000}"/>
    <cellStyle name="계산 2 5 5 7 3" xfId="10910" xr:uid="{00000000-0005-0000-0000-0000E0290000}"/>
    <cellStyle name="계산 2 5 5 7 4" xfId="10911" xr:uid="{00000000-0005-0000-0000-0000E1290000}"/>
    <cellStyle name="계산 2 5 5 7 5" xfId="10912" xr:uid="{00000000-0005-0000-0000-0000E2290000}"/>
    <cellStyle name="계산 2 5 5 8" xfId="10913" xr:uid="{00000000-0005-0000-0000-0000E3290000}"/>
    <cellStyle name="계산 2 5 5 8 2" xfId="10914" xr:uid="{00000000-0005-0000-0000-0000E4290000}"/>
    <cellStyle name="계산 2 5 5 8 3" xfId="10915" xr:uid="{00000000-0005-0000-0000-0000E5290000}"/>
    <cellStyle name="계산 2 5 5 8 4" xfId="10916" xr:uid="{00000000-0005-0000-0000-0000E6290000}"/>
    <cellStyle name="계산 2 5 5 8 5" xfId="10917" xr:uid="{00000000-0005-0000-0000-0000E7290000}"/>
    <cellStyle name="계산 2 5 5 9" xfId="10918" xr:uid="{00000000-0005-0000-0000-0000E8290000}"/>
    <cellStyle name="계산 2 5 5 9 2" xfId="10919" xr:uid="{00000000-0005-0000-0000-0000E9290000}"/>
    <cellStyle name="계산 2 5 5 9 3" xfId="10920" xr:uid="{00000000-0005-0000-0000-0000EA290000}"/>
    <cellStyle name="계산 2 5 5 9 4" xfId="10921" xr:uid="{00000000-0005-0000-0000-0000EB290000}"/>
    <cellStyle name="계산 2 5 5 9 5" xfId="10922" xr:uid="{00000000-0005-0000-0000-0000EC290000}"/>
    <cellStyle name="계산 2 5 6" xfId="10923" xr:uid="{00000000-0005-0000-0000-0000ED290000}"/>
    <cellStyle name="계산 2 5 6 2" xfId="10924" xr:uid="{00000000-0005-0000-0000-0000EE290000}"/>
    <cellStyle name="계산 2 5 6 3" xfId="10925" xr:uid="{00000000-0005-0000-0000-0000EF290000}"/>
    <cellStyle name="계산 2 5 6 4" xfId="10926" xr:uid="{00000000-0005-0000-0000-0000F0290000}"/>
    <cellStyle name="계산 2 5 6 5" xfId="10927" xr:uid="{00000000-0005-0000-0000-0000F1290000}"/>
    <cellStyle name="계산 2 5 7" xfId="10928" xr:uid="{00000000-0005-0000-0000-0000F2290000}"/>
    <cellStyle name="계산 2 5 7 2" xfId="10929" xr:uid="{00000000-0005-0000-0000-0000F3290000}"/>
    <cellStyle name="계산 2 5 7 3" xfId="10930" xr:uid="{00000000-0005-0000-0000-0000F4290000}"/>
    <cellStyle name="계산 2 5 7 4" xfId="10931" xr:uid="{00000000-0005-0000-0000-0000F5290000}"/>
    <cellStyle name="계산 2 5 7 5" xfId="10932" xr:uid="{00000000-0005-0000-0000-0000F6290000}"/>
    <cellStyle name="계산 2 5 8" xfId="10933" xr:uid="{00000000-0005-0000-0000-0000F7290000}"/>
    <cellStyle name="계산 2 5 8 2" xfId="10934" xr:uid="{00000000-0005-0000-0000-0000F8290000}"/>
    <cellStyle name="계산 2 5 8 3" xfId="10935" xr:uid="{00000000-0005-0000-0000-0000F9290000}"/>
    <cellStyle name="계산 2 5 8 4" xfId="10936" xr:uid="{00000000-0005-0000-0000-0000FA290000}"/>
    <cellStyle name="계산 2 5 8 5" xfId="10937" xr:uid="{00000000-0005-0000-0000-0000FB290000}"/>
    <cellStyle name="계산 2 5 9" xfId="10938" xr:uid="{00000000-0005-0000-0000-0000FC290000}"/>
    <cellStyle name="계산 2 5 9 2" xfId="10939" xr:uid="{00000000-0005-0000-0000-0000FD290000}"/>
    <cellStyle name="계산 2 5 9 3" xfId="10940" xr:uid="{00000000-0005-0000-0000-0000FE290000}"/>
    <cellStyle name="계산 2 5 9 4" xfId="10941" xr:uid="{00000000-0005-0000-0000-0000FF290000}"/>
    <cellStyle name="계산 2 5 9 5" xfId="10942" xr:uid="{00000000-0005-0000-0000-0000002A0000}"/>
    <cellStyle name="계산 2 6" xfId="10943" xr:uid="{00000000-0005-0000-0000-0000012A0000}"/>
    <cellStyle name="계산 2 6 10" xfId="10944" xr:uid="{00000000-0005-0000-0000-0000022A0000}"/>
    <cellStyle name="계산 2 6 10 2" xfId="10945" xr:uid="{00000000-0005-0000-0000-0000032A0000}"/>
    <cellStyle name="계산 2 6 10 3" xfId="10946" xr:uid="{00000000-0005-0000-0000-0000042A0000}"/>
    <cellStyle name="계산 2 6 10 4" xfId="10947" xr:uid="{00000000-0005-0000-0000-0000052A0000}"/>
    <cellStyle name="계산 2 6 10 5" xfId="10948" xr:uid="{00000000-0005-0000-0000-0000062A0000}"/>
    <cellStyle name="계산 2 6 11" xfId="10949" xr:uid="{00000000-0005-0000-0000-0000072A0000}"/>
    <cellStyle name="계산 2 6 11 2" xfId="10950" xr:uid="{00000000-0005-0000-0000-0000082A0000}"/>
    <cellStyle name="계산 2 6 11 3" xfId="10951" xr:uid="{00000000-0005-0000-0000-0000092A0000}"/>
    <cellStyle name="계산 2 6 11 4" xfId="10952" xr:uid="{00000000-0005-0000-0000-00000A2A0000}"/>
    <cellStyle name="계산 2 6 11 5" xfId="10953" xr:uid="{00000000-0005-0000-0000-00000B2A0000}"/>
    <cellStyle name="계산 2 6 12" xfId="10954" xr:uid="{00000000-0005-0000-0000-00000C2A0000}"/>
    <cellStyle name="계산 2 6 12 2" xfId="10955" xr:uid="{00000000-0005-0000-0000-00000D2A0000}"/>
    <cellStyle name="계산 2 6 12 3" xfId="10956" xr:uid="{00000000-0005-0000-0000-00000E2A0000}"/>
    <cellStyle name="계산 2 6 12 4" xfId="10957" xr:uid="{00000000-0005-0000-0000-00000F2A0000}"/>
    <cellStyle name="계산 2 6 12 5" xfId="10958" xr:uid="{00000000-0005-0000-0000-0000102A0000}"/>
    <cellStyle name="계산 2 6 13" xfId="10959" xr:uid="{00000000-0005-0000-0000-0000112A0000}"/>
    <cellStyle name="계산 2 6 13 2" xfId="10960" xr:uid="{00000000-0005-0000-0000-0000122A0000}"/>
    <cellStyle name="계산 2 6 13 3" xfId="10961" xr:uid="{00000000-0005-0000-0000-0000132A0000}"/>
    <cellStyle name="계산 2 6 13 4" xfId="10962" xr:uid="{00000000-0005-0000-0000-0000142A0000}"/>
    <cellStyle name="계산 2 6 13 5" xfId="10963" xr:uid="{00000000-0005-0000-0000-0000152A0000}"/>
    <cellStyle name="계산 2 6 14" xfId="10964" xr:uid="{00000000-0005-0000-0000-0000162A0000}"/>
    <cellStyle name="계산 2 6 14 2" xfId="10965" xr:uid="{00000000-0005-0000-0000-0000172A0000}"/>
    <cellStyle name="계산 2 6 14 3" xfId="10966" xr:uid="{00000000-0005-0000-0000-0000182A0000}"/>
    <cellStyle name="계산 2 6 14 4" xfId="10967" xr:uid="{00000000-0005-0000-0000-0000192A0000}"/>
    <cellStyle name="계산 2 6 14 5" xfId="10968" xr:uid="{00000000-0005-0000-0000-00001A2A0000}"/>
    <cellStyle name="계산 2 6 15" xfId="10969" xr:uid="{00000000-0005-0000-0000-00001B2A0000}"/>
    <cellStyle name="계산 2 6 15 2" xfId="10970" xr:uid="{00000000-0005-0000-0000-00001C2A0000}"/>
    <cellStyle name="계산 2 6 15 3" xfId="10971" xr:uid="{00000000-0005-0000-0000-00001D2A0000}"/>
    <cellStyle name="계산 2 6 15 4" xfId="10972" xr:uid="{00000000-0005-0000-0000-00001E2A0000}"/>
    <cellStyle name="계산 2 6 15 5" xfId="10973" xr:uid="{00000000-0005-0000-0000-00001F2A0000}"/>
    <cellStyle name="계산 2 6 16" xfId="10974" xr:uid="{00000000-0005-0000-0000-0000202A0000}"/>
    <cellStyle name="계산 2 6 16 2" xfId="10975" xr:uid="{00000000-0005-0000-0000-0000212A0000}"/>
    <cellStyle name="계산 2 6 16 3" xfId="10976" xr:uid="{00000000-0005-0000-0000-0000222A0000}"/>
    <cellStyle name="계산 2 6 16 4" xfId="10977" xr:uid="{00000000-0005-0000-0000-0000232A0000}"/>
    <cellStyle name="계산 2 6 16 5" xfId="10978" xr:uid="{00000000-0005-0000-0000-0000242A0000}"/>
    <cellStyle name="계산 2 6 17" xfId="10979" xr:uid="{00000000-0005-0000-0000-0000252A0000}"/>
    <cellStyle name="계산 2 6 17 2" xfId="10980" xr:uid="{00000000-0005-0000-0000-0000262A0000}"/>
    <cellStyle name="계산 2 6 17 3" xfId="10981" xr:uid="{00000000-0005-0000-0000-0000272A0000}"/>
    <cellStyle name="계산 2 6 17 4" xfId="10982" xr:uid="{00000000-0005-0000-0000-0000282A0000}"/>
    <cellStyle name="계산 2 6 17 5" xfId="10983" xr:uid="{00000000-0005-0000-0000-0000292A0000}"/>
    <cellStyle name="계산 2 6 18" xfId="10984" xr:uid="{00000000-0005-0000-0000-00002A2A0000}"/>
    <cellStyle name="계산 2 6 18 2" xfId="10985" xr:uid="{00000000-0005-0000-0000-00002B2A0000}"/>
    <cellStyle name="계산 2 6 18 3" xfId="10986" xr:uid="{00000000-0005-0000-0000-00002C2A0000}"/>
    <cellStyle name="계산 2 6 18 4" xfId="10987" xr:uid="{00000000-0005-0000-0000-00002D2A0000}"/>
    <cellStyle name="계산 2 6 18 5" xfId="10988" xr:uid="{00000000-0005-0000-0000-00002E2A0000}"/>
    <cellStyle name="계산 2 6 19" xfId="10989" xr:uid="{00000000-0005-0000-0000-00002F2A0000}"/>
    <cellStyle name="계산 2 6 19 2" xfId="10990" xr:uid="{00000000-0005-0000-0000-0000302A0000}"/>
    <cellStyle name="계산 2 6 19 3" xfId="10991" xr:uid="{00000000-0005-0000-0000-0000312A0000}"/>
    <cellStyle name="계산 2 6 19 4" xfId="10992" xr:uid="{00000000-0005-0000-0000-0000322A0000}"/>
    <cellStyle name="계산 2 6 19 5" xfId="10993" xr:uid="{00000000-0005-0000-0000-0000332A0000}"/>
    <cellStyle name="계산 2 6 2" xfId="10994" xr:uid="{00000000-0005-0000-0000-0000342A0000}"/>
    <cellStyle name="계산 2 6 2 2" xfId="10995" xr:uid="{00000000-0005-0000-0000-0000352A0000}"/>
    <cellStyle name="계산 2 6 2 3" xfId="10996" xr:uid="{00000000-0005-0000-0000-0000362A0000}"/>
    <cellStyle name="계산 2 6 2 4" xfId="10997" xr:uid="{00000000-0005-0000-0000-0000372A0000}"/>
    <cellStyle name="계산 2 6 2 5" xfId="10998" xr:uid="{00000000-0005-0000-0000-0000382A0000}"/>
    <cellStyle name="계산 2 6 20" xfId="10999" xr:uid="{00000000-0005-0000-0000-0000392A0000}"/>
    <cellStyle name="계산 2 6 21" xfId="11000" xr:uid="{00000000-0005-0000-0000-00003A2A0000}"/>
    <cellStyle name="계산 2 6 22" xfId="11001" xr:uid="{00000000-0005-0000-0000-00003B2A0000}"/>
    <cellStyle name="계산 2 6 23" xfId="11002" xr:uid="{00000000-0005-0000-0000-00003C2A0000}"/>
    <cellStyle name="계산 2 6 3" xfId="11003" xr:uid="{00000000-0005-0000-0000-00003D2A0000}"/>
    <cellStyle name="계산 2 6 3 2" xfId="11004" xr:uid="{00000000-0005-0000-0000-00003E2A0000}"/>
    <cellStyle name="계산 2 6 3 3" xfId="11005" xr:uid="{00000000-0005-0000-0000-00003F2A0000}"/>
    <cellStyle name="계산 2 6 3 4" xfId="11006" xr:uid="{00000000-0005-0000-0000-0000402A0000}"/>
    <cellStyle name="계산 2 6 3 5" xfId="11007" xr:uid="{00000000-0005-0000-0000-0000412A0000}"/>
    <cellStyle name="계산 2 6 4" xfId="11008" xr:uid="{00000000-0005-0000-0000-0000422A0000}"/>
    <cellStyle name="계산 2 6 4 2" xfId="11009" xr:uid="{00000000-0005-0000-0000-0000432A0000}"/>
    <cellStyle name="계산 2 6 4 3" xfId="11010" xr:uid="{00000000-0005-0000-0000-0000442A0000}"/>
    <cellStyle name="계산 2 6 4 4" xfId="11011" xr:uid="{00000000-0005-0000-0000-0000452A0000}"/>
    <cellStyle name="계산 2 6 4 5" xfId="11012" xr:uid="{00000000-0005-0000-0000-0000462A0000}"/>
    <cellStyle name="계산 2 6 5" xfId="11013" xr:uid="{00000000-0005-0000-0000-0000472A0000}"/>
    <cellStyle name="계산 2 6 5 2" xfId="11014" xr:uid="{00000000-0005-0000-0000-0000482A0000}"/>
    <cellStyle name="계산 2 6 5 3" xfId="11015" xr:uid="{00000000-0005-0000-0000-0000492A0000}"/>
    <cellStyle name="계산 2 6 5 4" xfId="11016" xr:uid="{00000000-0005-0000-0000-00004A2A0000}"/>
    <cellStyle name="계산 2 6 5 5" xfId="11017" xr:uid="{00000000-0005-0000-0000-00004B2A0000}"/>
    <cellStyle name="계산 2 6 6" xfId="11018" xr:uid="{00000000-0005-0000-0000-00004C2A0000}"/>
    <cellStyle name="계산 2 6 6 2" xfId="11019" xr:uid="{00000000-0005-0000-0000-00004D2A0000}"/>
    <cellStyle name="계산 2 6 6 3" xfId="11020" xr:uid="{00000000-0005-0000-0000-00004E2A0000}"/>
    <cellStyle name="계산 2 6 6 4" xfId="11021" xr:uid="{00000000-0005-0000-0000-00004F2A0000}"/>
    <cellStyle name="계산 2 6 6 5" xfId="11022" xr:uid="{00000000-0005-0000-0000-0000502A0000}"/>
    <cellStyle name="계산 2 6 7" xfId="11023" xr:uid="{00000000-0005-0000-0000-0000512A0000}"/>
    <cellStyle name="계산 2 6 7 2" xfId="11024" xr:uid="{00000000-0005-0000-0000-0000522A0000}"/>
    <cellStyle name="계산 2 6 7 3" xfId="11025" xr:uid="{00000000-0005-0000-0000-0000532A0000}"/>
    <cellStyle name="계산 2 6 7 4" xfId="11026" xr:uid="{00000000-0005-0000-0000-0000542A0000}"/>
    <cellStyle name="계산 2 6 7 5" xfId="11027" xr:uid="{00000000-0005-0000-0000-0000552A0000}"/>
    <cellStyle name="계산 2 6 8" xfId="11028" xr:uid="{00000000-0005-0000-0000-0000562A0000}"/>
    <cellStyle name="계산 2 6 8 2" xfId="11029" xr:uid="{00000000-0005-0000-0000-0000572A0000}"/>
    <cellStyle name="계산 2 6 8 3" xfId="11030" xr:uid="{00000000-0005-0000-0000-0000582A0000}"/>
    <cellStyle name="계산 2 6 8 4" xfId="11031" xr:uid="{00000000-0005-0000-0000-0000592A0000}"/>
    <cellStyle name="계산 2 6 8 5" xfId="11032" xr:uid="{00000000-0005-0000-0000-00005A2A0000}"/>
    <cellStyle name="계산 2 6 9" xfId="11033" xr:uid="{00000000-0005-0000-0000-00005B2A0000}"/>
    <cellStyle name="계산 2 6 9 2" xfId="11034" xr:uid="{00000000-0005-0000-0000-00005C2A0000}"/>
    <cellStyle name="계산 2 6 9 3" xfId="11035" xr:uid="{00000000-0005-0000-0000-00005D2A0000}"/>
    <cellStyle name="계산 2 6 9 4" xfId="11036" xr:uid="{00000000-0005-0000-0000-00005E2A0000}"/>
    <cellStyle name="계산 2 6 9 5" xfId="11037" xr:uid="{00000000-0005-0000-0000-00005F2A0000}"/>
    <cellStyle name="계산 2 7" xfId="11038" xr:uid="{00000000-0005-0000-0000-0000602A0000}"/>
    <cellStyle name="계산 2 7 10" xfId="11039" xr:uid="{00000000-0005-0000-0000-0000612A0000}"/>
    <cellStyle name="계산 2 7 10 2" xfId="11040" xr:uid="{00000000-0005-0000-0000-0000622A0000}"/>
    <cellStyle name="계산 2 7 10 3" xfId="11041" xr:uid="{00000000-0005-0000-0000-0000632A0000}"/>
    <cellStyle name="계산 2 7 10 4" xfId="11042" xr:uid="{00000000-0005-0000-0000-0000642A0000}"/>
    <cellStyle name="계산 2 7 10 5" xfId="11043" xr:uid="{00000000-0005-0000-0000-0000652A0000}"/>
    <cellStyle name="계산 2 7 11" xfId="11044" xr:uid="{00000000-0005-0000-0000-0000662A0000}"/>
    <cellStyle name="계산 2 7 11 2" xfId="11045" xr:uid="{00000000-0005-0000-0000-0000672A0000}"/>
    <cellStyle name="계산 2 7 11 3" xfId="11046" xr:uid="{00000000-0005-0000-0000-0000682A0000}"/>
    <cellStyle name="계산 2 7 11 4" xfId="11047" xr:uid="{00000000-0005-0000-0000-0000692A0000}"/>
    <cellStyle name="계산 2 7 11 5" xfId="11048" xr:uid="{00000000-0005-0000-0000-00006A2A0000}"/>
    <cellStyle name="계산 2 7 12" xfId="11049" xr:uid="{00000000-0005-0000-0000-00006B2A0000}"/>
    <cellStyle name="계산 2 7 12 2" xfId="11050" xr:uid="{00000000-0005-0000-0000-00006C2A0000}"/>
    <cellStyle name="계산 2 7 12 3" xfId="11051" xr:uid="{00000000-0005-0000-0000-00006D2A0000}"/>
    <cellStyle name="계산 2 7 12 4" xfId="11052" xr:uid="{00000000-0005-0000-0000-00006E2A0000}"/>
    <cellStyle name="계산 2 7 12 5" xfId="11053" xr:uid="{00000000-0005-0000-0000-00006F2A0000}"/>
    <cellStyle name="계산 2 7 13" xfId="11054" xr:uid="{00000000-0005-0000-0000-0000702A0000}"/>
    <cellStyle name="계산 2 7 13 2" xfId="11055" xr:uid="{00000000-0005-0000-0000-0000712A0000}"/>
    <cellStyle name="계산 2 7 13 3" xfId="11056" xr:uid="{00000000-0005-0000-0000-0000722A0000}"/>
    <cellStyle name="계산 2 7 13 4" xfId="11057" xr:uid="{00000000-0005-0000-0000-0000732A0000}"/>
    <cellStyle name="계산 2 7 13 5" xfId="11058" xr:uid="{00000000-0005-0000-0000-0000742A0000}"/>
    <cellStyle name="계산 2 7 14" xfId="11059" xr:uid="{00000000-0005-0000-0000-0000752A0000}"/>
    <cellStyle name="계산 2 7 14 2" xfId="11060" xr:uid="{00000000-0005-0000-0000-0000762A0000}"/>
    <cellStyle name="계산 2 7 14 3" xfId="11061" xr:uid="{00000000-0005-0000-0000-0000772A0000}"/>
    <cellStyle name="계산 2 7 14 4" xfId="11062" xr:uid="{00000000-0005-0000-0000-0000782A0000}"/>
    <cellStyle name="계산 2 7 14 5" xfId="11063" xr:uid="{00000000-0005-0000-0000-0000792A0000}"/>
    <cellStyle name="계산 2 7 15" xfId="11064" xr:uid="{00000000-0005-0000-0000-00007A2A0000}"/>
    <cellStyle name="계산 2 7 15 2" xfId="11065" xr:uid="{00000000-0005-0000-0000-00007B2A0000}"/>
    <cellStyle name="계산 2 7 15 3" xfId="11066" xr:uid="{00000000-0005-0000-0000-00007C2A0000}"/>
    <cellStyle name="계산 2 7 15 4" xfId="11067" xr:uid="{00000000-0005-0000-0000-00007D2A0000}"/>
    <cellStyle name="계산 2 7 15 5" xfId="11068" xr:uid="{00000000-0005-0000-0000-00007E2A0000}"/>
    <cellStyle name="계산 2 7 16" xfId="11069" xr:uid="{00000000-0005-0000-0000-00007F2A0000}"/>
    <cellStyle name="계산 2 7 16 2" xfId="11070" xr:uid="{00000000-0005-0000-0000-0000802A0000}"/>
    <cellStyle name="계산 2 7 16 3" xfId="11071" xr:uid="{00000000-0005-0000-0000-0000812A0000}"/>
    <cellStyle name="계산 2 7 16 4" xfId="11072" xr:uid="{00000000-0005-0000-0000-0000822A0000}"/>
    <cellStyle name="계산 2 7 16 5" xfId="11073" xr:uid="{00000000-0005-0000-0000-0000832A0000}"/>
    <cellStyle name="계산 2 7 17" xfId="11074" xr:uid="{00000000-0005-0000-0000-0000842A0000}"/>
    <cellStyle name="계산 2 7 17 2" xfId="11075" xr:uid="{00000000-0005-0000-0000-0000852A0000}"/>
    <cellStyle name="계산 2 7 17 3" xfId="11076" xr:uid="{00000000-0005-0000-0000-0000862A0000}"/>
    <cellStyle name="계산 2 7 17 4" xfId="11077" xr:uid="{00000000-0005-0000-0000-0000872A0000}"/>
    <cellStyle name="계산 2 7 17 5" xfId="11078" xr:uid="{00000000-0005-0000-0000-0000882A0000}"/>
    <cellStyle name="계산 2 7 18" xfId="11079" xr:uid="{00000000-0005-0000-0000-0000892A0000}"/>
    <cellStyle name="계산 2 7 18 2" xfId="11080" xr:uid="{00000000-0005-0000-0000-00008A2A0000}"/>
    <cellStyle name="계산 2 7 18 3" xfId="11081" xr:uid="{00000000-0005-0000-0000-00008B2A0000}"/>
    <cellStyle name="계산 2 7 18 4" xfId="11082" xr:uid="{00000000-0005-0000-0000-00008C2A0000}"/>
    <cellStyle name="계산 2 7 18 5" xfId="11083" xr:uid="{00000000-0005-0000-0000-00008D2A0000}"/>
    <cellStyle name="계산 2 7 19" xfId="11084" xr:uid="{00000000-0005-0000-0000-00008E2A0000}"/>
    <cellStyle name="계산 2 7 2" xfId="11085" xr:uid="{00000000-0005-0000-0000-00008F2A0000}"/>
    <cellStyle name="계산 2 7 2 2" xfId="11086" xr:uid="{00000000-0005-0000-0000-0000902A0000}"/>
    <cellStyle name="계산 2 7 2 3" xfId="11087" xr:uid="{00000000-0005-0000-0000-0000912A0000}"/>
    <cellStyle name="계산 2 7 2 4" xfId="11088" xr:uid="{00000000-0005-0000-0000-0000922A0000}"/>
    <cellStyle name="계산 2 7 2 5" xfId="11089" xr:uid="{00000000-0005-0000-0000-0000932A0000}"/>
    <cellStyle name="계산 2 7 20" xfId="11090" xr:uid="{00000000-0005-0000-0000-0000942A0000}"/>
    <cellStyle name="계산 2 7 21" xfId="11091" xr:uid="{00000000-0005-0000-0000-0000952A0000}"/>
    <cellStyle name="계산 2 7 22" xfId="11092" xr:uid="{00000000-0005-0000-0000-0000962A0000}"/>
    <cellStyle name="계산 2 7 3" xfId="11093" xr:uid="{00000000-0005-0000-0000-0000972A0000}"/>
    <cellStyle name="계산 2 7 3 2" xfId="11094" xr:uid="{00000000-0005-0000-0000-0000982A0000}"/>
    <cellStyle name="계산 2 7 3 3" xfId="11095" xr:uid="{00000000-0005-0000-0000-0000992A0000}"/>
    <cellStyle name="계산 2 7 3 4" xfId="11096" xr:uid="{00000000-0005-0000-0000-00009A2A0000}"/>
    <cellStyle name="계산 2 7 3 5" xfId="11097" xr:uid="{00000000-0005-0000-0000-00009B2A0000}"/>
    <cellStyle name="계산 2 7 4" xfId="11098" xr:uid="{00000000-0005-0000-0000-00009C2A0000}"/>
    <cellStyle name="계산 2 7 4 2" xfId="11099" xr:uid="{00000000-0005-0000-0000-00009D2A0000}"/>
    <cellStyle name="계산 2 7 4 3" xfId="11100" xr:uid="{00000000-0005-0000-0000-00009E2A0000}"/>
    <cellStyle name="계산 2 7 4 4" xfId="11101" xr:uid="{00000000-0005-0000-0000-00009F2A0000}"/>
    <cellStyle name="계산 2 7 4 5" xfId="11102" xr:uid="{00000000-0005-0000-0000-0000A02A0000}"/>
    <cellStyle name="계산 2 7 5" xfId="11103" xr:uid="{00000000-0005-0000-0000-0000A12A0000}"/>
    <cellStyle name="계산 2 7 5 2" xfId="11104" xr:uid="{00000000-0005-0000-0000-0000A22A0000}"/>
    <cellStyle name="계산 2 7 5 3" xfId="11105" xr:uid="{00000000-0005-0000-0000-0000A32A0000}"/>
    <cellStyle name="계산 2 7 5 4" xfId="11106" xr:uid="{00000000-0005-0000-0000-0000A42A0000}"/>
    <cellStyle name="계산 2 7 5 5" xfId="11107" xr:uid="{00000000-0005-0000-0000-0000A52A0000}"/>
    <cellStyle name="계산 2 7 6" xfId="11108" xr:uid="{00000000-0005-0000-0000-0000A62A0000}"/>
    <cellStyle name="계산 2 7 6 2" xfId="11109" xr:uid="{00000000-0005-0000-0000-0000A72A0000}"/>
    <cellStyle name="계산 2 7 6 3" xfId="11110" xr:uid="{00000000-0005-0000-0000-0000A82A0000}"/>
    <cellStyle name="계산 2 7 6 4" xfId="11111" xr:uid="{00000000-0005-0000-0000-0000A92A0000}"/>
    <cellStyle name="계산 2 7 6 5" xfId="11112" xr:uid="{00000000-0005-0000-0000-0000AA2A0000}"/>
    <cellStyle name="계산 2 7 7" xfId="11113" xr:uid="{00000000-0005-0000-0000-0000AB2A0000}"/>
    <cellStyle name="계산 2 7 7 2" xfId="11114" xr:uid="{00000000-0005-0000-0000-0000AC2A0000}"/>
    <cellStyle name="계산 2 7 7 3" xfId="11115" xr:uid="{00000000-0005-0000-0000-0000AD2A0000}"/>
    <cellStyle name="계산 2 7 7 4" xfId="11116" xr:uid="{00000000-0005-0000-0000-0000AE2A0000}"/>
    <cellStyle name="계산 2 7 7 5" xfId="11117" xr:uid="{00000000-0005-0000-0000-0000AF2A0000}"/>
    <cellStyle name="계산 2 7 8" xfId="11118" xr:uid="{00000000-0005-0000-0000-0000B02A0000}"/>
    <cellStyle name="계산 2 7 8 2" xfId="11119" xr:uid="{00000000-0005-0000-0000-0000B12A0000}"/>
    <cellStyle name="계산 2 7 8 3" xfId="11120" xr:uid="{00000000-0005-0000-0000-0000B22A0000}"/>
    <cellStyle name="계산 2 7 8 4" xfId="11121" xr:uid="{00000000-0005-0000-0000-0000B32A0000}"/>
    <cellStyle name="계산 2 7 8 5" xfId="11122" xr:uid="{00000000-0005-0000-0000-0000B42A0000}"/>
    <cellStyle name="계산 2 7 9" xfId="11123" xr:uid="{00000000-0005-0000-0000-0000B52A0000}"/>
    <cellStyle name="계산 2 7 9 2" xfId="11124" xr:uid="{00000000-0005-0000-0000-0000B62A0000}"/>
    <cellStyle name="계산 2 7 9 3" xfId="11125" xr:uid="{00000000-0005-0000-0000-0000B72A0000}"/>
    <cellStyle name="계산 2 7 9 4" xfId="11126" xr:uid="{00000000-0005-0000-0000-0000B82A0000}"/>
    <cellStyle name="계산 2 7 9 5" xfId="11127" xr:uid="{00000000-0005-0000-0000-0000B92A0000}"/>
    <cellStyle name="계산 2 8" xfId="11128" xr:uid="{00000000-0005-0000-0000-0000BA2A0000}"/>
    <cellStyle name="계산 2 8 10" xfId="11129" xr:uid="{00000000-0005-0000-0000-0000BB2A0000}"/>
    <cellStyle name="계산 2 8 10 2" xfId="11130" xr:uid="{00000000-0005-0000-0000-0000BC2A0000}"/>
    <cellStyle name="계산 2 8 10 3" xfId="11131" xr:uid="{00000000-0005-0000-0000-0000BD2A0000}"/>
    <cellStyle name="계산 2 8 10 4" xfId="11132" xr:uid="{00000000-0005-0000-0000-0000BE2A0000}"/>
    <cellStyle name="계산 2 8 10 5" xfId="11133" xr:uid="{00000000-0005-0000-0000-0000BF2A0000}"/>
    <cellStyle name="계산 2 8 11" xfId="11134" xr:uid="{00000000-0005-0000-0000-0000C02A0000}"/>
    <cellStyle name="계산 2 8 11 2" xfId="11135" xr:uid="{00000000-0005-0000-0000-0000C12A0000}"/>
    <cellStyle name="계산 2 8 11 3" xfId="11136" xr:uid="{00000000-0005-0000-0000-0000C22A0000}"/>
    <cellStyle name="계산 2 8 11 4" xfId="11137" xr:uid="{00000000-0005-0000-0000-0000C32A0000}"/>
    <cellStyle name="계산 2 8 11 5" xfId="11138" xr:uid="{00000000-0005-0000-0000-0000C42A0000}"/>
    <cellStyle name="계산 2 8 12" xfId="11139" xr:uid="{00000000-0005-0000-0000-0000C52A0000}"/>
    <cellStyle name="계산 2 8 12 2" xfId="11140" xr:uid="{00000000-0005-0000-0000-0000C62A0000}"/>
    <cellStyle name="계산 2 8 12 3" xfId="11141" xr:uid="{00000000-0005-0000-0000-0000C72A0000}"/>
    <cellStyle name="계산 2 8 12 4" xfId="11142" xr:uid="{00000000-0005-0000-0000-0000C82A0000}"/>
    <cellStyle name="계산 2 8 12 5" xfId="11143" xr:uid="{00000000-0005-0000-0000-0000C92A0000}"/>
    <cellStyle name="계산 2 8 13" xfId="11144" xr:uid="{00000000-0005-0000-0000-0000CA2A0000}"/>
    <cellStyle name="계산 2 8 13 2" xfId="11145" xr:uid="{00000000-0005-0000-0000-0000CB2A0000}"/>
    <cellStyle name="계산 2 8 13 3" xfId="11146" xr:uid="{00000000-0005-0000-0000-0000CC2A0000}"/>
    <cellStyle name="계산 2 8 13 4" xfId="11147" xr:uid="{00000000-0005-0000-0000-0000CD2A0000}"/>
    <cellStyle name="계산 2 8 13 5" xfId="11148" xr:uid="{00000000-0005-0000-0000-0000CE2A0000}"/>
    <cellStyle name="계산 2 8 14" xfId="11149" xr:uid="{00000000-0005-0000-0000-0000CF2A0000}"/>
    <cellStyle name="계산 2 8 14 2" xfId="11150" xr:uid="{00000000-0005-0000-0000-0000D02A0000}"/>
    <cellStyle name="계산 2 8 14 3" xfId="11151" xr:uid="{00000000-0005-0000-0000-0000D12A0000}"/>
    <cellStyle name="계산 2 8 14 4" xfId="11152" xr:uid="{00000000-0005-0000-0000-0000D22A0000}"/>
    <cellStyle name="계산 2 8 14 5" xfId="11153" xr:uid="{00000000-0005-0000-0000-0000D32A0000}"/>
    <cellStyle name="계산 2 8 15" xfId="11154" xr:uid="{00000000-0005-0000-0000-0000D42A0000}"/>
    <cellStyle name="계산 2 8 15 2" xfId="11155" xr:uid="{00000000-0005-0000-0000-0000D52A0000}"/>
    <cellStyle name="계산 2 8 15 3" xfId="11156" xr:uid="{00000000-0005-0000-0000-0000D62A0000}"/>
    <cellStyle name="계산 2 8 15 4" xfId="11157" xr:uid="{00000000-0005-0000-0000-0000D72A0000}"/>
    <cellStyle name="계산 2 8 15 5" xfId="11158" xr:uid="{00000000-0005-0000-0000-0000D82A0000}"/>
    <cellStyle name="계산 2 8 16" xfId="11159" xr:uid="{00000000-0005-0000-0000-0000D92A0000}"/>
    <cellStyle name="계산 2 8 16 2" xfId="11160" xr:uid="{00000000-0005-0000-0000-0000DA2A0000}"/>
    <cellStyle name="계산 2 8 16 3" xfId="11161" xr:uid="{00000000-0005-0000-0000-0000DB2A0000}"/>
    <cellStyle name="계산 2 8 16 4" xfId="11162" xr:uid="{00000000-0005-0000-0000-0000DC2A0000}"/>
    <cellStyle name="계산 2 8 16 5" xfId="11163" xr:uid="{00000000-0005-0000-0000-0000DD2A0000}"/>
    <cellStyle name="계산 2 8 17" xfId="11164" xr:uid="{00000000-0005-0000-0000-0000DE2A0000}"/>
    <cellStyle name="계산 2 8 17 2" xfId="11165" xr:uid="{00000000-0005-0000-0000-0000DF2A0000}"/>
    <cellStyle name="계산 2 8 17 3" xfId="11166" xr:uid="{00000000-0005-0000-0000-0000E02A0000}"/>
    <cellStyle name="계산 2 8 17 4" xfId="11167" xr:uid="{00000000-0005-0000-0000-0000E12A0000}"/>
    <cellStyle name="계산 2 8 17 5" xfId="11168" xr:uid="{00000000-0005-0000-0000-0000E22A0000}"/>
    <cellStyle name="계산 2 8 18" xfId="11169" xr:uid="{00000000-0005-0000-0000-0000E32A0000}"/>
    <cellStyle name="계산 2 8 18 2" xfId="11170" xr:uid="{00000000-0005-0000-0000-0000E42A0000}"/>
    <cellStyle name="계산 2 8 18 3" xfId="11171" xr:uid="{00000000-0005-0000-0000-0000E52A0000}"/>
    <cellStyle name="계산 2 8 18 4" xfId="11172" xr:uid="{00000000-0005-0000-0000-0000E62A0000}"/>
    <cellStyle name="계산 2 8 18 5" xfId="11173" xr:uid="{00000000-0005-0000-0000-0000E72A0000}"/>
    <cellStyle name="계산 2 8 19" xfId="11174" xr:uid="{00000000-0005-0000-0000-0000E82A0000}"/>
    <cellStyle name="계산 2 8 2" xfId="11175" xr:uid="{00000000-0005-0000-0000-0000E92A0000}"/>
    <cellStyle name="계산 2 8 2 2" xfId="11176" xr:uid="{00000000-0005-0000-0000-0000EA2A0000}"/>
    <cellStyle name="계산 2 8 2 3" xfId="11177" xr:uid="{00000000-0005-0000-0000-0000EB2A0000}"/>
    <cellStyle name="계산 2 8 2 4" xfId="11178" xr:uid="{00000000-0005-0000-0000-0000EC2A0000}"/>
    <cellStyle name="계산 2 8 2 5" xfId="11179" xr:uid="{00000000-0005-0000-0000-0000ED2A0000}"/>
    <cellStyle name="계산 2 8 20" xfId="11180" xr:uid="{00000000-0005-0000-0000-0000EE2A0000}"/>
    <cellStyle name="계산 2 8 21" xfId="11181" xr:uid="{00000000-0005-0000-0000-0000EF2A0000}"/>
    <cellStyle name="계산 2 8 22" xfId="11182" xr:uid="{00000000-0005-0000-0000-0000F02A0000}"/>
    <cellStyle name="계산 2 8 3" xfId="11183" xr:uid="{00000000-0005-0000-0000-0000F12A0000}"/>
    <cellStyle name="계산 2 8 3 2" xfId="11184" xr:uid="{00000000-0005-0000-0000-0000F22A0000}"/>
    <cellStyle name="계산 2 8 3 3" xfId="11185" xr:uid="{00000000-0005-0000-0000-0000F32A0000}"/>
    <cellStyle name="계산 2 8 3 4" xfId="11186" xr:uid="{00000000-0005-0000-0000-0000F42A0000}"/>
    <cellStyle name="계산 2 8 3 5" xfId="11187" xr:uid="{00000000-0005-0000-0000-0000F52A0000}"/>
    <cellStyle name="계산 2 8 4" xfId="11188" xr:uid="{00000000-0005-0000-0000-0000F62A0000}"/>
    <cellStyle name="계산 2 8 4 2" xfId="11189" xr:uid="{00000000-0005-0000-0000-0000F72A0000}"/>
    <cellStyle name="계산 2 8 4 3" xfId="11190" xr:uid="{00000000-0005-0000-0000-0000F82A0000}"/>
    <cellStyle name="계산 2 8 4 4" xfId="11191" xr:uid="{00000000-0005-0000-0000-0000F92A0000}"/>
    <cellStyle name="계산 2 8 4 5" xfId="11192" xr:uid="{00000000-0005-0000-0000-0000FA2A0000}"/>
    <cellStyle name="계산 2 8 5" xfId="11193" xr:uid="{00000000-0005-0000-0000-0000FB2A0000}"/>
    <cellStyle name="계산 2 8 5 2" xfId="11194" xr:uid="{00000000-0005-0000-0000-0000FC2A0000}"/>
    <cellStyle name="계산 2 8 5 3" xfId="11195" xr:uid="{00000000-0005-0000-0000-0000FD2A0000}"/>
    <cellStyle name="계산 2 8 5 4" xfId="11196" xr:uid="{00000000-0005-0000-0000-0000FE2A0000}"/>
    <cellStyle name="계산 2 8 5 5" xfId="11197" xr:uid="{00000000-0005-0000-0000-0000FF2A0000}"/>
    <cellStyle name="계산 2 8 6" xfId="11198" xr:uid="{00000000-0005-0000-0000-0000002B0000}"/>
    <cellStyle name="계산 2 8 6 2" xfId="11199" xr:uid="{00000000-0005-0000-0000-0000012B0000}"/>
    <cellStyle name="계산 2 8 6 3" xfId="11200" xr:uid="{00000000-0005-0000-0000-0000022B0000}"/>
    <cellStyle name="계산 2 8 6 4" xfId="11201" xr:uid="{00000000-0005-0000-0000-0000032B0000}"/>
    <cellStyle name="계산 2 8 6 5" xfId="11202" xr:uid="{00000000-0005-0000-0000-0000042B0000}"/>
    <cellStyle name="계산 2 8 7" xfId="11203" xr:uid="{00000000-0005-0000-0000-0000052B0000}"/>
    <cellStyle name="계산 2 8 7 2" xfId="11204" xr:uid="{00000000-0005-0000-0000-0000062B0000}"/>
    <cellStyle name="계산 2 8 7 3" xfId="11205" xr:uid="{00000000-0005-0000-0000-0000072B0000}"/>
    <cellStyle name="계산 2 8 7 4" xfId="11206" xr:uid="{00000000-0005-0000-0000-0000082B0000}"/>
    <cellStyle name="계산 2 8 7 5" xfId="11207" xr:uid="{00000000-0005-0000-0000-0000092B0000}"/>
    <cellStyle name="계산 2 8 8" xfId="11208" xr:uid="{00000000-0005-0000-0000-00000A2B0000}"/>
    <cellStyle name="계산 2 8 8 2" xfId="11209" xr:uid="{00000000-0005-0000-0000-00000B2B0000}"/>
    <cellStyle name="계산 2 8 8 3" xfId="11210" xr:uid="{00000000-0005-0000-0000-00000C2B0000}"/>
    <cellStyle name="계산 2 8 8 4" xfId="11211" xr:uid="{00000000-0005-0000-0000-00000D2B0000}"/>
    <cellStyle name="계산 2 8 8 5" xfId="11212" xr:uid="{00000000-0005-0000-0000-00000E2B0000}"/>
    <cellStyle name="계산 2 8 9" xfId="11213" xr:uid="{00000000-0005-0000-0000-00000F2B0000}"/>
    <cellStyle name="계산 2 8 9 2" xfId="11214" xr:uid="{00000000-0005-0000-0000-0000102B0000}"/>
    <cellStyle name="계산 2 8 9 3" xfId="11215" xr:uid="{00000000-0005-0000-0000-0000112B0000}"/>
    <cellStyle name="계산 2 8 9 4" xfId="11216" xr:uid="{00000000-0005-0000-0000-0000122B0000}"/>
    <cellStyle name="계산 2 8 9 5" xfId="11217" xr:uid="{00000000-0005-0000-0000-0000132B0000}"/>
    <cellStyle name="계산 2 9" xfId="11218" xr:uid="{00000000-0005-0000-0000-0000142B0000}"/>
    <cellStyle name="계산 2 9 10" xfId="11219" xr:uid="{00000000-0005-0000-0000-0000152B0000}"/>
    <cellStyle name="계산 2 9 10 2" xfId="11220" xr:uid="{00000000-0005-0000-0000-0000162B0000}"/>
    <cellStyle name="계산 2 9 10 3" xfId="11221" xr:uid="{00000000-0005-0000-0000-0000172B0000}"/>
    <cellStyle name="계산 2 9 10 4" xfId="11222" xr:uid="{00000000-0005-0000-0000-0000182B0000}"/>
    <cellStyle name="계산 2 9 10 5" xfId="11223" xr:uid="{00000000-0005-0000-0000-0000192B0000}"/>
    <cellStyle name="계산 2 9 11" xfId="11224" xr:uid="{00000000-0005-0000-0000-00001A2B0000}"/>
    <cellStyle name="계산 2 9 11 2" xfId="11225" xr:uid="{00000000-0005-0000-0000-00001B2B0000}"/>
    <cellStyle name="계산 2 9 11 3" xfId="11226" xr:uid="{00000000-0005-0000-0000-00001C2B0000}"/>
    <cellStyle name="계산 2 9 11 4" xfId="11227" xr:uid="{00000000-0005-0000-0000-00001D2B0000}"/>
    <cellStyle name="계산 2 9 11 5" xfId="11228" xr:uid="{00000000-0005-0000-0000-00001E2B0000}"/>
    <cellStyle name="계산 2 9 12" xfId="11229" xr:uid="{00000000-0005-0000-0000-00001F2B0000}"/>
    <cellStyle name="계산 2 9 12 2" xfId="11230" xr:uid="{00000000-0005-0000-0000-0000202B0000}"/>
    <cellStyle name="계산 2 9 12 3" xfId="11231" xr:uid="{00000000-0005-0000-0000-0000212B0000}"/>
    <cellStyle name="계산 2 9 12 4" xfId="11232" xr:uid="{00000000-0005-0000-0000-0000222B0000}"/>
    <cellStyle name="계산 2 9 12 5" xfId="11233" xr:uid="{00000000-0005-0000-0000-0000232B0000}"/>
    <cellStyle name="계산 2 9 13" xfId="11234" xr:uid="{00000000-0005-0000-0000-0000242B0000}"/>
    <cellStyle name="계산 2 9 13 2" xfId="11235" xr:uid="{00000000-0005-0000-0000-0000252B0000}"/>
    <cellStyle name="계산 2 9 13 3" xfId="11236" xr:uid="{00000000-0005-0000-0000-0000262B0000}"/>
    <cellStyle name="계산 2 9 13 4" xfId="11237" xr:uid="{00000000-0005-0000-0000-0000272B0000}"/>
    <cellStyle name="계산 2 9 13 5" xfId="11238" xr:uid="{00000000-0005-0000-0000-0000282B0000}"/>
    <cellStyle name="계산 2 9 14" xfId="11239" xr:uid="{00000000-0005-0000-0000-0000292B0000}"/>
    <cellStyle name="계산 2 9 14 2" xfId="11240" xr:uid="{00000000-0005-0000-0000-00002A2B0000}"/>
    <cellStyle name="계산 2 9 14 3" xfId="11241" xr:uid="{00000000-0005-0000-0000-00002B2B0000}"/>
    <cellStyle name="계산 2 9 14 4" xfId="11242" xr:uid="{00000000-0005-0000-0000-00002C2B0000}"/>
    <cellStyle name="계산 2 9 14 5" xfId="11243" xr:uid="{00000000-0005-0000-0000-00002D2B0000}"/>
    <cellStyle name="계산 2 9 15" xfId="11244" xr:uid="{00000000-0005-0000-0000-00002E2B0000}"/>
    <cellStyle name="계산 2 9 15 2" xfId="11245" xr:uid="{00000000-0005-0000-0000-00002F2B0000}"/>
    <cellStyle name="계산 2 9 15 3" xfId="11246" xr:uid="{00000000-0005-0000-0000-0000302B0000}"/>
    <cellStyle name="계산 2 9 15 4" xfId="11247" xr:uid="{00000000-0005-0000-0000-0000312B0000}"/>
    <cellStyle name="계산 2 9 15 5" xfId="11248" xr:uid="{00000000-0005-0000-0000-0000322B0000}"/>
    <cellStyle name="계산 2 9 16" xfId="11249" xr:uid="{00000000-0005-0000-0000-0000332B0000}"/>
    <cellStyle name="계산 2 9 16 2" xfId="11250" xr:uid="{00000000-0005-0000-0000-0000342B0000}"/>
    <cellStyle name="계산 2 9 16 3" xfId="11251" xr:uid="{00000000-0005-0000-0000-0000352B0000}"/>
    <cellStyle name="계산 2 9 16 4" xfId="11252" xr:uid="{00000000-0005-0000-0000-0000362B0000}"/>
    <cellStyle name="계산 2 9 16 5" xfId="11253" xr:uid="{00000000-0005-0000-0000-0000372B0000}"/>
    <cellStyle name="계산 2 9 17" xfId="11254" xr:uid="{00000000-0005-0000-0000-0000382B0000}"/>
    <cellStyle name="계산 2 9 17 2" xfId="11255" xr:uid="{00000000-0005-0000-0000-0000392B0000}"/>
    <cellStyle name="계산 2 9 17 3" xfId="11256" xr:uid="{00000000-0005-0000-0000-00003A2B0000}"/>
    <cellStyle name="계산 2 9 17 4" xfId="11257" xr:uid="{00000000-0005-0000-0000-00003B2B0000}"/>
    <cellStyle name="계산 2 9 17 5" xfId="11258" xr:uid="{00000000-0005-0000-0000-00003C2B0000}"/>
    <cellStyle name="계산 2 9 18" xfId="11259" xr:uid="{00000000-0005-0000-0000-00003D2B0000}"/>
    <cellStyle name="계산 2 9 18 2" xfId="11260" xr:uid="{00000000-0005-0000-0000-00003E2B0000}"/>
    <cellStyle name="계산 2 9 18 3" xfId="11261" xr:uid="{00000000-0005-0000-0000-00003F2B0000}"/>
    <cellStyle name="계산 2 9 18 4" xfId="11262" xr:uid="{00000000-0005-0000-0000-0000402B0000}"/>
    <cellStyle name="계산 2 9 18 5" xfId="11263" xr:uid="{00000000-0005-0000-0000-0000412B0000}"/>
    <cellStyle name="계산 2 9 19" xfId="11264" xr:uid="{00000000-0005-0000-0000-0000422B0000}"/>
    <cellStyle name="계산 2 9 2" xfId="11265" xr:uid="{00000000-0005-0000-0000-0000432B0000}"/>
    <cellStyle name="계산 2 9 2 2" xfId="11266" xr:uid="{00000000-0005-0000-0000-0000442B0000}"/>
    <cellStyle name="계산 2 9 2 3" xfId="11267" xr:uid="{00000000-0005-0000-0000-0000452B0000}"/>
    <cellStyle name="계산 2 9 2 4" xfId="11268" xr:uid="{00000000-0005-0000-0000-0000462B0000}"/>
    <cellStyle name="계산 2 9 2 5" xfId="11269" xr:uid="{00000000-0005-0000-0000-0000472B0000}"/>
    <cellStyle name="계산 2 9 20" xfId="11270" xr:uid="{00000000-0005-0000-0000-0000482B0000}"/>
    <cellStyle name="계산 2 9 21" xfId="11271" xr:uid="{00000000-0005-0000-0000-0000492B0000}"/>
    <cellStyle name="계산 2 9 22" xfId="11272" xr:uid="{00000000-0005-0000-0000-00004A2B0000}"/>
    <cellStyle name="계산 2 9 3" xfId="11273" xr:uid="{00000000-0005-0000-0000-00004B2B0000}"/>
    <cellStyle name="계산 2 9 3 2" xfId="11274" xr:uid="{00000000-0005-0000-0000-00004C2B0000}"/>
    <cellStyle name="계산 2 9 3 3" xfId="11275" xr:uid="{00000000-0005-0000-0000-00004D2B0000}"/>
    <cellStyle name="계산 2 9 3 4" xfId="11276" xr:uid="{00000000-0005-0000-0000-00004E2B0000}"/>
    <cellStyle name="계산 2 9 3 5" xfId="11277" xr:uid="{00000000-0005-0000-0000-00004F2B0000}"/>
    <cellStyle name="계산 2 9 4" xfId="11278" xr:uid="{00000000-0005-0000-0000-0000502B0000}"/>
    <cellStyle name="계산 2 9 4 2" xfId="11279" xr:uid="{00000000-0005-0000-0000-0000512B0000}"/>
    <cellStyle name="계산 2 9 4 3" xfId="11280" xr:uid="{00000000-0005-0000-0000-0000522B0000}"/>
    <cellStyle name="계산 2 9 4 4" xfId="11281" xr:uid="{00000000-0005-0000-0000-0000532B0000}"/>
    <cellStyle name="계산 2 9 4 5" xfId="11282" xr:uid="{00000000-0005-0000-0000-0000542B0000}"/>
    <cellStyle name="계산 2 9 5" xfId="11283" xr:uid="{00000000-0005-0000-0000-0000552B0000}"/>
    <cellStyle name="계산 2 9 5 2" xfId="11284" xr:uid="{00000000-0005-0000-0000-0000562B0000}"/>
    <cellStyle name="계산 2 9 5 3" xfId="11285" xr:uid="{00000000-0005-0000-0000-0000572B0000}"/>
    <cellStyle name="계산 2 9 5 4" xfId="11286" xr:uid="{00000000-0005-0000-0000-0000582B0000}"/>
    <cellStyle name="계산 2 9 5 5" xfId="11287" xr:uid="{00000000-0005-0000-0000-0000592B0000}"/>
    <cellStyle name="계산 2 9 6" xfId="11288" xr:uid="{00000000-0005-0000-0000-00005A2B0000}"/>
    <cellStyle name="계산 2 9 6 2" xfId="11289" xr:uid="{00000000-0005-0000-0000-00005B2B0000}"/>
    <cellStyle name="계산 2 9 6 3" xfId="11290" xr:uid="{00000000-0005-0000-0000-00005C2B0000}"/>
    <cellStyle name="계산 2 9 6 4" xfId="11291" xr:uid="{00000000-0005-0000-0000-00005D2B0000}"/>
    <cellStyle name="계산 2 9 6 5" xfId="11292" xr:uid="{00000000-0005-0000-0000-00005E2B0000}"/>
    <cellStyle name="계산 2 9 7" xfId="11293" xr:uid="{00000000-0005-0000-0000-00005F2B0000}"/>
    <cellStyle name="계산 2 9 7 2" xfId="11294" xr:uid="{00000000-0005-0000-0000-0000602B0000}"/>
    <cellStyle name="계산 2 9 7 3" xfId="11295" xr:uid="{00000000-0005-0000-0000-0000612B0000}"/>
    <cellStyle name="계산 2 9 7 4" xfId="11296" xr:uid="{00000000-0005-0000-0000-0000622B0000}"/>
    <cellStyle name="계산 2 9 7 5" xfId="11297" xr:uid="{00000000-0005-0000-0000-0000632B0000}"/>
    <cellStyle name="계산 2 9 8" xfId="11298" xr:uid="{00000000-0005-0000-0000-0000642B0000}"/>
    <cellStyle name="계산 2 9 8 2" xfId="11299" xr:uid="{00000000-0005-0000-0000-0000652B0000}"/>
    <cellStyle name="계산 2 9 8 3" xfId="11300" xr:uid="{00000000-0005-0000-0000-0000662B0000}"/>
    <cellStyle name="계산 2 9 8 4" xfId="11301" xr:uid="{00000000-0005-0000-0000-0000672B0000}"/>
    <cellStyle name="계산 2 9 8 5" xfId="11302" xr:uid="{00000000-0005-0000-0000-0000682B0000}"/>
    <cellStyle name="계산 2 9 9" xfId="11303" xr:uid="{00000000-0005-0000-0000-0000692B0000}"/>
    <cellStyle name="계산 2 9 9 2" xfId="11304" xr:uid="{00000000-0005-0000-0000-00006A2B0000}"/>
    <cellStyle name="계산 2 9 9 3" xfId="11305" xr:uid="{00000000-0005-0000-0000-00006B2B0000}"/>
    <cellStyle name="계산 2 9 9 4" xfId="11306" xr:uid="{00000000-0005-0000-0000-00006C2B0000}"/>
    <cellStyle name="계산 2 9 9 5" xfId="11307" xr:uid="{00000000-0005-0000-0000-00006D2B0000}"/>
    <cellStyle name="계산 20" xfId="11308" xr:uid="{00000000-0005-0000-0000-00006E2B0000}"/>
    <cellStyle name="계산 21" xfId="11309" xr:uid="{00000000-0005-0000-0000-00006F2B0000}"/>
    <cellStyle name="계산 22" xfId="11310" xr:uid="{00000000-0005-0000-0000-0000702B0000}"/>
    <cellStyle name="계산 23" xfId="11311" xr:uid="{00000000-0005-0000-0000-0000712B0000}"/>
    <cellStyle name="계산 24" xfId="11312" xr:uid="{00000000-0005-0000-0000-0000722B0000}"/>
    <cellStyle name="계산 25" xfId="11313" xr:uid="{00000000-0005-0000-0000-0000732B0000}"/>
    <cellStyle name="계산 26" xfId="11314" xr:uid="{00000000-0005-0000-0000-0000742B0000}"/>
    <cellStyle name="계산 27" xfId="11315" xr:uid="{00000000-0005-0000-0000-0000752B0000}"/>
    <cellStyle name="계산 28" xfId="11316" xr:uid="{00000000-0005-0000-0000-0000762B0000}"/>
    <cellStyle name="계산 29" xfId="11317" xr:uid="{00000000-0005-0000-0000-0000772B0000}"/>
    <cellStyle name="계산 3" xfId="221" xr:uid="{00000000-0005-0000-0000-0000782B0000}"/>
    <cellStyle name="계산 3 10" xfId="11318" xr:uid="{00000000-0005-0000-0000-0000792B0000}"/>
    <cellStyle name="계산 3 10 2" xfId="11319" xr:uid="{00000000-0005-0000-0000-00007A2B0000}"/>
    <cellStyle name="계산 3 10 3" xfId="11320" xr:uid="{00000000-0005-0000-0000-00007B2B0000}"/>
    <cellStyle name="계산 3 10 4" xfId="11321" xr:uid="{00000000-0005-0000-0000-00007C2B0000}"/>
    <cellStyle name="계산 3 10 5" xfId="11322" xr:uid="{00000000-0005-0000-0000-00007D2B0000}"/>
    <cellStyle name="계산 3 11" xfId="11323" xr:uid="{00000000-0005-0000-0000-00007E2B0000}"/>
    <cellStyle name="계산 3 11 2" xfId="11324" xr:uid="{00000000-0005-0000-0000-00007F2B0000}"/>
    <cellStyle name="계산 3 11 3" xfId="11325" xr:uid="{00000000-0005-0000-0000-0000802B0000}"/>
    <cellStyle name="계산 3 11 4" xfId="11326" xr:uid="{00000000-0005-0000-0000-0000812B0000}"/>
    <cellStyle name="계산 3 11 5" xfId="11327" xr:uid="{00000000-0005-0000-0000-0000822B0000}"/>
    <cellStyle name="계산 3 12" xfId="11328" xr:uid="{00000000-0005-0000-0000-0000832B0000}"/>
    <cellStyle name="계산 3 12 2" xfId="11329" xr:uid="{00000000-0005-0000-0000-0000842B0000}"/>
    <cellStyle name="계산 3 12 3" xfId="11330" xr:uid="{00000000-0005-0000-0000-0000852B0000}"/>
    <cellStyle name="계산 3 12 4" xfId="11331" xr:uid="{00000000-0005-0000-0000-0000862B0000}"/>
    <cellStyle name="계산 3 12 5" xfId="11332" xr:uid="{00000000-0005-0000-0000-0000872B0000}"/>
    <cellStyle name="계산 3 13" xfId="11333" xr:uid="{00000000-0005-0000-0000-0000882B0000}"/>
    <cellStyle name="계산 3 13 2" xfId="11334" xr:uid="{00000000-0005-0000-0000-0000892B0000}"/>
    <cellStyle name="계산 3 13 3" xfId="11335" xr:uid="{00000000-0005-0000-0000-00008A2B0000}"/>
    <cellStyle name="계산 3 13 4" xfId="11336" xr:uid="{00000000-0005-0000-0000-00008B2B0000}"/>
    <cellStyle name="계산 3 13 5" xfId="11337" xr:uid="{00000000-0005-0000-0000-00008C2B0000}"/>
    <cellStyle name="계산 3 14" xfId="11338" xr:uid="{00000000-0005-0000-0000-00008D2B0000}"/>
    <cellStyle name="계산 3 14 2" xfId="11339" xr:uid="{00000000-0005-0000-0000-00008E2B0000}"/>
    <cellStyle name="계산 3 14 3" xfId="11340" xr:uid="{00000000-0005-0000-0000-00008F2B0000}"/>
    <cellStyle name="계산 3 14 4" xfId="11341" xr:uid="{00000000-0005-0000-0000-0000902B0000}"/>
    <cellStyle name="계산 3 14 5" xfId="11342" xr:uid="{00000000-0005-0000-0000-0000912B0000}"/>
    <cellStyle name="계산 3 15" xfId="11343" xr:uid="{00000000-0005-0000-0000-0000922B0000}"/>
    <cellStyle name="계산 3 15 2" xfId="11344" xr:uid="{00000000-0005-0000-0000-0000932B0000}"/>
    <cellStyle name="계산 3 15 3" xfId="11345" xr:uid="{00000000-0005-0000-0000-0000942B0000}"/>
    <cellStyle name="계산 3 15 4" xfId="11346" xr:uid="{00000000-0005-0000-0000-0000952B0000}"/>
    <cellStyle name="계산 3 15 5" xfId="11347" xr:uid="{00000000-0005-0000-0000-0000962B0000}"/>
    <cellStyle name="계산 3 16" xfId="11348" xr:uid="{00000000-0005-0000-0000-0000972B0000}"/>
    <cellStyle name="계산 3 17" xfId="11349" xr:uid="{00000000-0005-0000-0000-0000982B0000}"/>
    <cellStyle name="계산 3 18" xfId="11350" xr:uid="{00000000-0005-0000-0000-0000992B0000}"/>
    <cellStyle name="계산 3 19" xfId="11351" xr:uid="{00000000-0005-0000-0000-00009A2B0000}"/>
    <cellStyle name="계산 3 2" xfId="11352" xr:uid="{00000000-0005-0000-0000-00009B2B0000}"/>
    <cellStyle name="계산 3 2 2" xfId="11353" xr:uid="{00000000-0005-0000-0000-00009C2B0000}"/>
    <cellStyle name="계산 3 2 3" xfId="11354" xr:uid="{00000000-0005-0000-0000-00009D2B0000}"/>
    <cellStyle name="계산 3 2 4" xfId="11355" xr:uid="{00000000-0005-0000-0000-00009E2B0000}"/>
    <cellStyle name="계산 3 2 5" xfId="11356" xr:uid="{00000000-0005-0000-0000-00009F2B0000}"/>
    <cellStyle name="계산 3 20" xfId="11357" xr:uid="{00000000-0005-0000-0000-0000A02B0000}"/>
    <cellStyle name="계산 3 3" xfId="11358" xr:uid="{00000000-0005-0000-0000-0000A12B0000}"/>
    <cellStyle name="계산 3 3 2" xfId="11359" xr:uid="{00000000-0005-0000-0000-0000A22B0000}"/>
    <cellStyle name="계산 3 3 3" xfId="11360" xr:uid="{00000000-0005-0000-0000-0000A32B0000}"/>
    <cellStyle name="계산 3 3 4" xfId="11361" xr:uid="{00000000-0005-0000-0000-0000A42B0000}"/>
    <cellStyle name="계산 3 3 5" xfId="11362" xr:uid="{00000000-0005-0000-0000-0000A52B0000}"/>
    <cellStyle name="계산 3 4" xfId="11363" xr:uid="{00000000-0005-0000-0000-0000A62B0000}"/>
    <cellStyle name="계산 3 4 2" xfId="11364" xr:uid="{00000000-0005-0000-0000-0000A72B0000}"/>
    <cellStyle name="계산 3 4 3" xfId="11365" xr:uid="{00000000-0005-0000-0000-0000A82B0000}"/>
    <cellStyle name="계산 3 4 4" xfId="11366" xr:uid="{00000000-0005-0000-0000-0000A92B0000}"/>
    <cellStyle name="계산 3 4 5" xfId="11367" xr:uid="{00000000-0005-0000-0000-0000AA2B0000}"/>
    <cellStyle name="계산 3 5" xfId="11368" xr:uid="{00000000-0005-0000-0000-0000AB2B0000}"/>
    <cellStyle name="계산 3 5 2" xfId="11369" xr:uid="{00000000-0005-0000-0000-0000AC2B0000}"/>
    <cellStyle name="계산 3 5 3" xfId="11370" xr:uid="{00000000-0005-0000-0000-0000AD2B0000}"/>
    <cellStyle name="계산 3 5 4" xfId="11371" xr:uid="{00000000-0005-0000-0000-0000AE2B0000}"/>
    <cellStyle name="계산 3 5 5" xfId="11372" xr:uid="{00000000-0005-0000-0000-0000AF2B0000}"/>
    <cellStyle name="계산 3 6" xfId="11373" xr:uid="{00000000-0005-0000-0000-0000B02B0000}"/>
    <cellStyle name="계산 3 6 2" xfId="11374" xr:uid="{00000000-0005-0000-0000-0000B12B0000}"/>
    <cellStyle name="계산 3 6 3" xfId="11375" xr:uid="{00000000-0005-0000-0000-0000B22B0000}"/>
    <cellStyle name="계산 3 6 4" xfId="11376" xr:uid="{00000000-0005-0000-0000-0000B32B0000}"/>
    <cellStyle name="계산 3 6 5" xfId="11377" xr:uid="{00000000-0005-0000-0000-0000B42B0000}"/>
    <cellStyle name="계산 3 7" xfId="11378" xr:uid="{00000000-0005-0000-0000-0000B52B0000}"/>
    <cellStyle name="계산 3 7 2" xfId="11379" xr:uid="{00000000-0005-0000-0000-0000B62B0000}"/>
    <cellStyle name="계산 3 7 3" xfId="11380" xr:uid="{00000000-0005-0000-0000-0000B72B0000}"/>
    <cellStyle name="계산 3 7 4" xfId="11381" xr:uid="{00000000-0005-0000-0000-0000B82B0000}"/>
    <cellStyle name="계산 3 7 5" xfId="11382" xr:uid="{00000000-0005-0000-0000-0000B92B0000}"/>
    <cellStyle name="계산 3 8" xfId="11383" xr:uid="{00000000-0005-0000-0000-0000BA2B0000}"/>
    <cellStyle name="계산 3 8 2" xfId="11384" xr:uid="{00000000-0005-0000-0000-0000BB2B0000}"/>
    <cellStyle name="계산 3 8 3" xfId="11385" xr:uid="{00000000-0005-0000-0000-0000BC2B0000}"/>
    <cellStyle name="계산 3 8 4" xfId="11386" xr:uid="{00000000-0005-0000-0000-0000BD2B0000}"/>
    <cellStyle name="계산 3 8 5" xfId="11387" xr:uid="{00000000-0005-0000-0000-0000BE2B0000}"/>
    <cellStyle name="계산 3 9" xfId="11388" xr:uid="{00000000-0005-0000-0000-0000BF2B0000}"/>
    <cellStyle name="계산 3 9 2" xfId="11389" xr:uid="{00000000-0005-0000-0000-0000C02B0000}"/>
    <cellStyle name="계산 3 9 3" xfId="11390" xr:uid="{00000000-0005-0000-0000-0000C12B0000}"/>
    <cellStyle name="계산 3 9 4" xfId="11391" xr:uid="{00000000-0005-0000-0000-0000C22B0000}"/>
    <cellStyle name="계산 3 9 5" xfId="11392" xr:uid="{00000000-0005-0000-0000-0000C32B0000}"/>
    <cellStyle name="계산 30" xfId="11393" xr:uid="{00000000-0005-0000-0000-0000C42B0000}"/>
    <cellStyle name="계산 31" xfId="11394" xr:uid="{00000000-0005-0000-0000-0000C52B0000}"/>
    <cellStyle name="계산 32" xfId="11395" xr:uid="{00000000-0005-0000-0000-0000C62B0000}"/>
    <cellStyle name="계산 33" xfId="11396" xr:uid="{00000000-0005-0000-0000-0000C72B0000}"/>
    <cellStyle name="계산 34" xfId="11397" xr:uid="{00000000-0005-0000-0000-0000C82B0000}"/>
    <cellStyle name="계산 35" xfId="11398" xr:uid="{00000000-0005-0000-0000-0000C92B0000}"/>
    <cellStyle name="계산 36" xfId="11399" xr:uid="{00000000-0005-0000-0000-0000CA2B0000}"/>
    <cellStyle name="계산 37" xfId="11400" xr:uid="{00000000-0005-0000-0000-0000CB2B0000}"/>
    <cellStyle name="계산 38" xfId="11401" xr:uid="{00000000-0005-0000-0000-0000CC2B0000}"/>
    <cellStyle name="계산 39" xfId="11402" xr:uid="{00000000-0005-0000-0000-0000CD2B0000}"/>
    <cellStyle name="계산 4" xfId="11403" xr:uid="{00000000-0005-0000-0000-0000CE2B0000}"/>
    <cellStyle name="계산 4 2" xfId="11404" xr:uid="{00000000-0005-0000-0000-0000CF2B0000}"/>
    <cellStyle name="계산 40" xfId="11405" xr:uid="{00000000-0005-0000-0000-0000D02B0000}"/>
    <cellStyle name="계산 41" xfId="11406" xr:uid="{00000000-0005-0000-0000-0000D12B0000}"/>
    <cellStyle name="계산 42" xfId="11407" xr:uid="{00000000-0005-0000-0000-0000D22B0000}"/>
    <cellStyle name="계산 43" xfId="11408" xr:uid="{00000000-0005-0000-0000-0000D32B0000}"/>
    <cellStyle name="계산 44" xfId="11409" xr:uid="{00000000-0005-0000-0000-0000D42B0000}"/>
    <cellStyle name="계산 45" xfId="11410" xr:uid="{00000000-0005-0000-0000-0000D52B0000}"/>
    <cellStyle name="계산 5" xfId="11411" xr:uid="{00000000-0005-0000-0000-0000D62B0000}"/>
    <cellStyle name="계산 5 2" xfId="11412" xr:uid="{00000000-0005-0000-0000-0000D72B0000}"/>
    <cellStyle name="계산 5 3" xfId="11413" xr:uid="{00000000-0005-0000-0000-0000D82B0000}"/>
    <cellStyle name="계산 6" xfId="11414" xr:uid="{00000000-0005-0000-0000-0000D92B0000}"/>
    <cellStyle name="계산 6 2" xfId="11415" xr:uid="{00000000-0005-0000-0000-0000DA2B0000}"/>
    <cellStyle name="계산 7" xfId="11416" xr:uid="{00000000-0005-0000-0000-0000DB2B0000}"/>
    <cellStyle name="계산 7 2" xfId="11417" xr:uid="{00000000-0005-0000-0000-0000DC2B0000}"/>
    <cellStyle name="계산 8" xfId="11418" xr:uid="{00000000-0005-0000-0000-0000DD2B0000}"/>
    <cellStyle name="계산 9" xfId="11419" xr:uid="{00000000-0005-0000-0000-0000DE2B0000}"/>
    <cellStyle name="고정소숫점" xfId="11420" xr:uid="{00000000-0005-0000-0000-0000DF2B0000}"/>
    <cellStyle name="고정소숫점 2" xfId="11421" xr:uid="{00000000-0005-0000-0000-0000E02B0000}"/>
    <cellStyle name="고정소숫점 2 2" xfId="11422" xr:uid="{00000000-0005-0000-0000-0000E12B0000}"/>
    <cellStyle name="고정출력1" xfId="11423" xr:uid="{00000000-0005-0000-0000-0000E22B0000}"/>
    <cellStyle name="고정출력1 2" xfId="11424" xr:uid="{00000000-0005-0000-0000-0000E32B0000}"/>
    <cellStyle name="고정출력1 2 2" xfId="11425" xr:uid="{00000000-0005-0000-0000-0000E42B0000}"/>
    <cellStyle name="고정출력2" xfId="11426" xr:uid="{00000000-0005-0000-0000-0000E52B0000}"/>
    <cellStyle name="고정출력2 2" xfId="11427" xr:uid="{00000000-0005-0000-0000-0000E62B0000}"/>
    <cellStyle name="고정출력2 2 2" xfId="11428" xr:uid="{00000000-0005-0000-0000-0000E72B0000}"/>
    <cellStyle name="공사원가계산서(조경)" xfId="11429" xr:uid="{00000000-0005-0000-0000-0000E82B0000}"/>
    <cellStyle name="咬訌裝?INCOM1" xfId="11430" xr:uid="{00000000-0005-0000-0000-0000E92B0000}"/>
    <cellStyle name="咬訌裝?INCOM1 2" xfId="11431" xr:uid="{00000000-0005-0000-0000-0000EA2B0000}"/>
    <cellStyle name="咬訌裝?INCOM10" xfId="11432" xr:uid="{00000000-0005-0000-0000-0000EB2B0000}"/>
    <cellStyle name="咬訌裝?INCOM10 2" xfId="11433" xr:uid="{00000000-0005-0000-0000-0000EC2B0000}"/>
    <cellStyle name="咬訌裝?INCOM2" xfId="11434" xr:uid="{00000000-0005-0000-0000-0000ED2B0000}"/>
    <cellStyle name="咬訌裝?INCOM2 2" xfId="11435" xr:uid="{00000000-0005-0000-0000-0000EE2B0000}"/>
    <cellStyle name="咬訌裝?INCOM3" xfId="11436" xr:uid="{00000000-0005-0000-0000-0000EF2B0000}"/>
    <cellStyle name="咬訌裝?INCOM3 2" xfId="11437" xr:uid="{00000000-0005-0000-0000-0000F02B0000}"/>
    <cellStyle name="咬訌裝?INCOM4" xfId="11438" xr:uid="{00000000-0005-0000-0000-0000F12B0000}"/>
    <cellStyle name="咬訌裝?INCOM4 2" xfId="11439" xr:uid="{00000000-0005-0000-0000-0000F22B0000}"/>
    <cellStyle name="咬訌裝?INCOM5" xfId="11440" xr:uid="{00000000-0005-0000-0000-0000F32B0000}"/>
    <cellStyle name="咬訌裝?INCOM5 2" xfId="11441" xr:uid="{00000000-0005-0000-0000-0000F42B0000}"/>
    <cellStyle name="咬訌裝?INCOM6" xfId="11442" xr:uid="{00000000-0005-0000-0000-0000F52B0000}"/>
    <cellStyle name="咬訌裝?INCOM6 2" xfId="11443" xr:uid="{00000000-0005-0000-0000-0000F62B0000}"/>
    <cellStyle name="咬訌裝?INCOM7" xfId="11444" xr:uid="{00000000-0005-0000-0000-0000F72B0000}"/>
    <cellStyle name="咬訌裝?INCOM7 2" xfId="11445" xr:uid="{00000000-0005-0000-0000-0000F82B0000}"/>
    <cellStyle name="咬訌裝?INCOM8" xfId="11446" xr:uid="{00000000-0005-0000-0000-0000F92B0000}"/>
    <cellStyle name="咬訌裝?INCOM8 2" xfId="11447" xr:uid="{00000000-0005-0000-0000-0000FA2B0000}"/>
    <cellStyle name="咬訌裝?INCOM9" xfId="11448" xr:uid="{00000000-0005-0000-0000-0000FB2B0000}"/>
    <cellStyle name="咬訌裝?INCOM9 2" xfId="11449" xr:uid="{00000000-0005-0000-0000-0000FC2B0000}"/>
    <cellStyle name="咬訌裝?PRIB11" xfId="11450" xr:uid="{00000000-0005-0000-0000-0000FD2B0000}"/>
    <cellStyle name="咬訌裝?PRIB11 2" xfId="11451" xr:uid="{00000000-0005-0000-0000-0000FE2B0000}"/>
    <cellStyle name="나쁨 10" xfId="11452" xr:uid="{00000000-0005-0000-0000-0000FF2B0000}"/>
    <cellStyle name="나쁨 11" xfId="11453" xr:uid="{00000000-0005-0000-0000-0000002C0000}"/>
    <cellStyle name="나쁨 12" xfId="11454" xr:uid="{00000000-0005-0000-0000-0000012C0000}"/>
    <cellStyle name="나쁨 13" xfId="11455" xr:uid="{00000000-0005-0000-0000-0000022C0000}"/>
    <cellStyle name="나쁨 14" xfId="11456" xr:uid="{00000000-0005-0000-0000-0000032C0000}"/>
    <cellStyle name="나쁨 15" xfId="11457" xr:uid="{00000000-0005-0000-0000-0000042C0000}"/>
    <cellStyle name="나쁨 16" xfId="11458" xr:uid="{00000000-0005-0000-0000-0000052C0000}"/>
    <cellStyle name="나쁨 17" xfId="11459" xr:uid="{00000000-0005-0000-0000-0000062C0000}"/>
    <cellStyle name="나쁨 18" xfId="11460" xr:uid="{00000000-0005-0000-0000-0000072C0000}"/>
    <cellStyle name="나쁨 19" xfId="11461" xr:uid="{00000000-0005-0000-0000-0000082C0000}"/>
    <cellStyle name="나쁨 2" xfId="222" xr:uid="{00000000-0005-0000-0000-0000092C0000}"/>
    <cellStyle name="나쁨 2 2" xfId="223" xr:uid="{00000000-0005-0000-0000-00000A2C0000}"/>
    <cellStyle name="나쁨 2 3" xfId="224" xr:uid="{00000000-0005-0000-0000-00000B2C0000}"/>
    <cellStyle name="나쁨 20" xfId="11462" xr:uid="{00000000-0005-0000-0000-00000C2C0000}"/>
    <cellStyle name="나쁨 21" xfId="11463" xr:uid="{00000000-0005-0000-0000-00000D2C0000}"/>
    <cellStyle name="나쁨 22" xfId="11464" xr:uid="{00000000-0005-0000-0000-00000E2C0000}"/>
    <cellStyle name="나쁨 23" xfId="11465" xr:uid="{00000000-0005-0000-0000-00000F2C0000}"/>
    <cellStyle name="나쁨 24" xfId="11466" xr:uid="{00000000-0005-0000-0000-0000102C0000}"/>
    <cellStyle name="나쁨 25" xfId="11467" xr:uid="{00000000-0005-0000-0000-0000112C0000}"/>
    <cellStyle name="나쁨 26" xfId="11468" xr:uid="{00000000-0005-0000-0000-0000122C0000}"/>
    <cellStyle name="나쁨 27" xfId="11469" xr:uid="{00000000-0005-0000-0000-0000132C0000}"/>
    <cellStyle name="나쁨 28" xfId="11470" xr:uid="{00000000-0005-0000-0000-0000142C0000}"/>
    <cellStyle name="나쁨 29" xfId="11471" xr:uid="{00000000-0005-0000-0000-0000152C0000}"/>
    <cellStyle name="나쁨 3" xfId="225" xr:uid="{00000000-0005-0000-0000-0000162C0000}"/>
    <cellStyle name="나쁨 3 2" xfId="11472" xr:uid="{00000000-0005-0000-0000-0000172C0000}"/>
    <cellStyle name="나쁨 3 2 2" xfId="11473" xr:uid="{00000000-0005-0000-0000-0000182C0000}"/>
    <cellStyle name="나쁨 30" xfId="11474" xr:uid="{00000000-0005-0000-0000-0000192C0000}"/>
    <cellStyle name="나쁨 31" xfId="11475" xr:uid="{00000000-0005-0000-0000-00001A2C0000}"/>
    <cellStyle name="나쁨 32" xfId="11476" xr:uid="{00000000-0005-0000-0000-00001B2C0000}"/>
    <cellStyle name="나쁨 33" xfId="11477" xr:uid="{00000000-0005-0000-0000-00001C2C0000}"/>
    <cellStyle name="나쁨 34" xfId="11478" xr:uid="{00000000-0005-0000-0000-00001D2C0000}"/>
    <cellStyle name="나쁨 35" xfId="11479" xr:uid="{00000000-0005-0000-0000-00001E2C0000}"/>
    <cellStyle name="나쁨 36" xfId="11480" xr:uid="{00000000-0005-0000-0000-00001F2C0000}"/>
    <cellStyle name="나쁨 37" xfId="11481" xr:uid="{00000000-0005-0000-0000-0000202C0000}"/>
    <cellStyle name="나쁨 38" xfId="11482" xr:uid="{00000000-0005-0000-0000-0000212C0000}"/>
    <cellStyle name="나쁨 39" xfId="11483" xr:uid="{00000000-0005-0000-0000-0000222C0000}"/>
    <cellStyle name="나쁨 4" xfId="11484" xr:uid="{00000000-0005-0000-0000-0000232C0000}"/>
    <cellStyle name="나쁨 4 2" xfId="11485" xr:uid="{00000000-0005-0000-0000-0000242C0000}"/>
    <cellStyle name="나쁨 40" xfId="11486" xr:uid="{00000000-0005-0000-0000-0000252C0000}"/>
    <cellStyle name="나쁨 41" xfId="11487" xr:uid="{00000000-0005-0000-0000-0000262C0000}"/>
    <cellStyle name="나쁨 42" xfId="11488" xr:uid="{00000000-0005-0000-0000-0000272C0000}"/>
    <cellStyle name="나쁨 43" xfId="11489" xr:uid="{00000000-0005-0000-0000-0000282C0000}"/>
    <cellStyle name="나쁨 44" xfId="11490" xr:uid="{00000000-0005-0000-0000-0000292C0000}"/>
    <cellStyle name="나쁨 45" xfId="11491" xr:uid="{00000000-0005-0000-0000-00002A2C0000}"/>
    <cellStyle name="나쁨 5" xfId="11492" xr:uid="{00000000-0005-0000-0000-00002B2C0000}"/>
    <cellStyle name="나쁨 6" xfId="11493" xr:uid="{00000000-0005-0000-0000-00002C2C0000}"/>
    <cellStyle name="나쁨 7" xfId="11494" xr:uid="{00000000-0005-0000-0000-00002D2C0000}"/>
    <cellStyle name="나쁨 8" xfId="11495" xr:uid="{00000000-0005-0000-0000-00002E2C0000}"/>
    <cellStyle name="나쁨 9" xfId="11496" xr:uid="{00000000-0005-0000-0000-00002F2C0000}"/>
    <cellStyle name="날짜" xfId="11497" xr:uid="{00000000-0005-0000-0000-0000302C0000}"/>
    <cellStyle name="날짜 2" xfId="11498" xr:uid="{00000000-0005-0000-0000-0000312C0000}"/>
    <cellStyle name="날짜 2 2" xfId="11499" xr:uid="{00000000-0005-0000-0000-0000322C0000}"/>
    <cellStyle name="남기옥" xfId="11500" xr:uid="{00000000-0005-0000-0000-0000332C0000}"/>
    <cellStyle name="내역서" xfId="11501" xr:uid="{00000000-0005-0000-0000-0000342C0000}"/>
    <cellStyle name="내역서 2" xfId="11502" xr:uid="{00000000-0005-0000-0000-0000352C0000}"/>
    <cellStyle name="내역서 2 2" xfId="11503" xr:uid="{00000000-0005-0000-0000-0000362C0000}"/>
    <cellStyle name="네모제목" xfId="226" xr:uid="{00000000-0005-0000-0000-0000372C0000}"/>
    <cellStyle name="네모제목 2" xfId="227" xr:uid="{00000000-0005-0000-0000-0000382C0000}"/>
    <cellStyle name="네모제목 2 2" xfId="228" xr:uid="{00000000-0005-0000-0000-0000392C0000}"/>
    <cellStyle name="네모제목 2 2 2" xfId="229" xr:uid="{00000000-0005-0000-0000-00003A2C0000}"/>
    <cellStyle name="네모제목 2 2 3" xfId="11504" xr:uid="{00000000-0005-0000-0000-00003B2C0000}"/>
    <cellStyle name="네모제목 2 3" xfId="230" xr:uid="{00000000-0005-0000-0000-00003C2C0000}"/>
    <cellStyle name="네모제목 2 4" xfId="231" xr:uid="{00000000-0005-0000-0000-00003D2C0000}"/>
    <cellStyle name="네모제목 3" xfId="232" xr:uid="{00000000-0005-0000-0000-00003E2C0000}"/>
    <cellStyle name="네모제목 3 2" xfId="233" xr:uid="{00000000-0005-0000-0000-00003F2C0000}"/>
    <cellStyle name="네모제목 3 2 2" xfId="234" xr:uid="{00000000-0005-0000-0000-0000402C0000}"/>
    <cellStyle name="네모제목 3 2 3" xfId="11505" xr:uid="{00000000-0005-0000-0000-0000412C0000}"/>
    <cellStyle name="네모제목 3 3" xfId="235" xr:uid="{00000000-0005-0000-0000-0000422C0000}"/>
    <cellStyle name="네모제목 3 4" xfId="236" xr:uid="{00000000-0005-0000-0000-0000432C0000}"/>
    <cellStyle name="네모제목 3 5" xfId="237" xr:uid="{00000000-0005-0000-0000-0000442C0000}"/>
    <cellStyle name="네모제목 4" xfId="238" xr:uid="{00000000-0005-0000-0000-0000452C0000}"/>
    <cellStyle name="네모제목 4 2" xfId="239" xr:uid="{00000000-0005-0000-0000-0000462C0000}"/>
    <cellStyle name="네모제목 5" xfId="240" xr:uid="{00000000-0005-0000-0000-0000472C0000}"/>
    <cellStyle name="네모제목 5 2" xfId="241" xr:uid="{00000000-0005-0000-0000-0000482C0000}"/>
    <cellStyle name="네모제목 6" xfId="242" xr:uid="{00000000-0005-0000-0000-0000492C0000}"/>
    <cellStyle name="네모제목 6 2" xfId="243" xr:uid="{00000000-0005-0000-0000-00004A2C0000}"/>
    <cellStyle name="네모제목 7" xfId="244" xr:uid="{00000000-0005-0000-0000-00004B2C0000}"/>
    <cellStyle name="네모제목 7 2" xfId="245" xr:uid="{00000000-0005-0000-0000-00004C2C0000}"/>
    <cellStyle name="네모제목 8" xfId="246" xr:uid="{00000000-0005-0000-0000-00004D2C0000}"/>
    <cellStyle name="달러" xfId="11506" xr:uid="{00000000-0005-0000-0000-00004E2C0000}"/>
    <cellStyle name="달러 2" xfId="11507" xr:uid="{00000000-0005-0000-0000-00004F2C0000}"/>
    <cellStyle name="달러 2 2" xfId="11508" xr:uid="{00000000-0005-0000-0000-0000502C0000}"/>
    <cellStyle name="㼿" xfId="11509" xr:uid="{00000000-0005-0000-0000-0000512C0000}"/>
    <cellStyle name="㼿?" xfId="11510" xr:uid="{00000000-0005-0000-0000-0000522C0000}"/>
    <cellStyle name="㼿㼿" xfId="11511" xr:uid="{00000000-0005-0000-0000-0000532C0000}"/>
    <cellStyle name="㼿㼿?" xfId="11512" xr:uid="{00000000-0005-0000-0000-0000542C0000}"/>
    <cellStyle name="㼿㼿㼿" xfId="11513" xr:uid="{00000000-0005-0000-0000-0000552C0000}"/>
    <cellStyle name="㼿㼿㼿㼿" xfId="11514" xr:uid="{00000000-0005-0000-0000-0000562C0000}"/>
    <cellStyle name="㼿㼿㼿㼿㼿" xfId="11515" xr:uid="{00000000-0005-0000-0000-0000572C0000}"/>
    <cellStyle name="㼿㼿㼿㼿㼿?" xfId="11516" xr:uid="{00000000-0005-0000-0000-0000582C0000}"/>
    <cellStyle name="㼿㼿㼿㼿㼿㼿" xfId="11517" xr:uid="{00000000-0005-0000-0000-0000592C0000}"/>
    <cellStyle name="㼿㼿㼿㼿㼿㼿㼿?" xfId="11518" xr:uid="{00000000-0005-0000-0000-00005A2C0000}"/>
    <cellStyle name="㼿㼿㼿㼿㼿㼿㼿㼿?" xfId="11519" xr:uid="{00000000-0005-0000-0000-00005B2C0000}"/>
    <cellStyle name="㼿㼿㼿㼿㼿㼿㼿㼿㼿" xfId="11520" xr:uid="{00000000-0005-0000-0000-00005C2C0000}"/>
    <cellStyle name="뒤에 오는 하이퍼링크" xfId="11521" xr:uid="{00000000-0005-0000-0000-00005D2C0000}"/>
    <cellStyle name="뒤에 오는 하이퍼링크 2" xfId="11522" xr:uid="{00000000-0005-0000-0000-00005E2C0000}"/>
    <cellStyle name="뒤에 오는 하이퍼링크 2 2" xfId="11523" xr:uid="{00000000-0005-0000-0000-00005F2C0000}"/>
    <cellStyle name="뒤에 오는 하이퍼링크_BOOK1" xfId="247" xr:uid="{00000000-0005-0000-0000-0000602C0000}"/>
    <cellStyle name="똿뗦먛귟 [0.00]_PRODUCT DETAIL Q1" xfId="11524" xr:uid="{00000000-0005-0000-0000-0000612C0000}"/>
    <cellStyle name="똿뗦먛귟_PRODUCT DETAIL Q1" xfId="11525" xr:uid="{00000000-0005-0000-0000-0000622C0000}"/>
    <cellStyle name="마이너스키" xfId="11526" xr:uid="{00000000-0005-0000-0000-0000632C0000}"/>
    <cellStyle name="메모 10" xfId="11527" xr:uid="{00000000-0005-0000-0000-0000642C0000}"/>
    <cellStyle name="메모 10 2" xfId="11528" xr:uid="{00000000-0005-0000-0000-0000652C0000}"/>
    <cellStyle name="메모 11" xfId="11529" xr:uid="{00000000-0005-0000-0000-0000662C0000}"/>
    <cellStyle name="메모 11 2" xfId="11530" xr:uid="{00000000-0005-0000-0000-0000672C0000}"/>
    <cellStyle name="메모 12" xfId="11531" xr:uid="{00000000-0005-0000-0000-0000682C0000}"/>
    <cellStyle name="메모 12 2" xfId="11532" xr:uid="{00000000-0005-0000-0000-0000692C0000}"/>
    <cellStyle name="메모 13" xfId="11533" xr:uid="{00000000-0005-0000-0000-00006A2C0000}"/>
    <cellStyle name="메모 13 2" xfId="11534" xr:uid="{00000000-0005-0000-0000-00006B2C0000}"/>
    <cellStyle name="메모 14" xfId="11535" xr:uid="{00000000-0005-0000-0000-00006C2C0000}"/>
    <cellStyle name="메모 14 2" xfId="11536" xr:uid="{00000000-0005-0000-0000-00006D2C0000}"/>
    <cellStyle name="메모 15" xfId="11537" xr:uid="{00000000-0005-0000-0000-00006E2C0000}"/>
    <cellStyle name="메모 15 2" xfId="11538" xr:uid="{00000000-0005-0000-0000-00006F2C0000}"/>
    <cellStyle name="메모 16" xfId="11539" xr:uid="{00000000-0005-0000-0000-0000702C0000}"/>
    <cellStyle name="메모 16 2" xfId="11540" xr:uid="{00000000-0005-0000-0000-0000712C0000}"/>
    <cellStyle name="메모 17" xfId="11541" xr:uid="{00000000-0005-0000-0000-0000722C0000}"/>
    <cellStyle name="메모 17 2" xfId="11542" xr:uid="{00000000-0005-0000-0000-0000732C0000}"/>
    <cellStyle name="메모 18" xfId="11543" xr:uid="{00000000-0005-0000-0000-0000742C0000}"/>
    <cellStyle name="메모 18 2" xfId="11544" xr:uid="{00000000-0005-0000-0000-0000752C0000}"/>
    <cellStyle name="메모 19" xfId="11545" xr:uid="{00000000-0005-0000-0000-0000762C0000}"/>
    <cellStyle name="메모 19 2" xfId="11546" xr:uid="{00000000-0005-0000-0000-0000772C0000}"/>
    <cellStyle name="메모 2" xfId="248" xr:uid="{00000000-0005-0000-0000-0000782C0000}"/>
    <cellStyle name="메모 2 10" xfId="11547" xr:uid="{00000000-0005-0000-0000-0000792C0000}"/>
    <cellStyle name="메모 2 10 2" xfId="11548" xr:uid="{00000000-0005-0000-0000-00007A2C0000}"/>
    <cellStyle name="메모 2 10 3" xfId="11549" xr:uid="{00000000-0005-0000-0000-00007B2C0000}"/>
    <cellStyle name="메모 2 10 4" xfId="11550" xr:uid="{00000000-0005-0000-0000-00007C2C0000}"/>
    <cellStyle name="메모 2 10 5" xfId="11551" xr:uid="{00000000-0005-0000-0000-00007D2C0000}"/>
    <cellStyle name="메모 2 11" xfId="11552" xr:uid="{00000000-0005-0000-0000-00007E2C0000}"/>
    <cellStyle name="메모 2 11 2" xfId="11553" xr:uid="{00000000-0005-0000-0000-00007F2C0000}"/>
    <cellStyle name="메모 2 11 3" xfId="11554" xr:uid="{00000000-0005-0000-0000-0000802C0000}"/>
    <cellStyle name="메모 2 11 4" xfId="11555" xr:uid="{00000000-0005-0000-0000-0000812C0000}"/>
    <cellStyle name="메모 2 11 5" xfId="11556" xr:uid="{00000000-0005-0000-0000-0000822C0000}"/>
    <cellStyle name="메모 2 12" xfId="11557" xr:uid="{00000000-0005-0000-0000-0000832C0000}"/>
    <cellStyle name="메모 2 12 2" xfId="11558" xr:uid="{00000000-0005-0000-0000-0000842C0000}"/>
    <cellStyle name="메모 2 12 3" xfId="11559" xr:uid="{00000000-0005-0000-0000-0000852C0000}"/>
    <cellStyle name="메모 2 12 4" xfId="11560" xr:uid="{00000000-0005-0000-0000-0000862C0000}"/>
    <cellStyle name="메모 2 12 5" xfId="11561" xr:uid="{00000000-0005-0000-0000-0000872C0000}"/>
    <cellStyle name="메모 2 13" xfId="11562" xr:uid="{00000000-0005-0000-0000-0000882C0000}"/>
    <cellStyle name="메모 2 13 2" xfId="11563" xr:uid="{00000000-0005-0000-0000-0000892C0000}"/>
    <cellStyle name="메모 2 13 3" xfId="11564" xr:uid="{00000000-0005-0000-0000-00008A2C0000}"/>
    <cellStyle name="메모 2 13 4" xfId="11565" xr:uid="{00000000-0005-0000-0000-00008B2C0000}"/>
    <cellStyle name="메모 2 13 5" xfId="11566" xr:uid="{00000000-0005-0000-0000-00008C2C0000}"/>
    <cellStyle name="메모 2 14" xfId="11567" xr:uid="{00000000-0005-0000-0000-00008D2C0000}"/>
    <cellStyle name="메모 2 14 2" xfId="11568" xr:uid="{00000000-0005-0000-0000-00008E2C0000}"/>
    <cellStyle name="메모 2 14 3" xfId="11569" xr:uid="{00000000-0005-0000-0000-00008F2C0000}"/>
    <cellStyle name="메모 2 14 4" xfId="11570" xr:uid="{00000000-0005-0000-0000-0000902C0000}"/>
    <cellStyle name="메모 2 14 5" xfId="11571" xr:uid="{00000000-0005-0000-0000-0000912C0000}"/>
    <cellStyle name="메모 2 15" xfId="11572" xr:uid="{00000000-0005-0000-0000-0000922C0000}"/>
    <cellStyle name="메모 2 15 2" xfId="11573" xr:uid="{00000000-0005-0000-0000-0000932C0000}"/>
    <cellStyle name="메모 2 15 3" xfId="11574" xr:uid="{00000000-0005-0000-0000-0000942C0000}"/>
    <cellStyle name="메모 2 15 4" xfId="11575" xr:uid="{00000000-0005-0000-0000-0000952C0000}"/>
    <cellStyle name="메모 2 15 5" xfId="11576" xr:uid="{00000000-0005-0000-0000-0000962C0000}"/>
    <cellStyle name="메모 2 16" xfId="11577" xr:uid="{00000000-0005-0000-0000-0000972C0000}"/>
    <cellStyle name="메모 2 16 2" xfId="11578" xr:uid="{00000000-0005-0000-0000-0000982C0000}"/>
    <cellStyle name="메모 2 16 3" xfId="11579" xr:uid="{00000000-0005-0000-0000-0000992C0000}"/>
    <cellStyle name="메모 2 16 4" xfId="11580" xr:uid="{00000000-0005-0000-0000-00009A2C0000}"/>
    <cellStyle name="메모 2 16 5" xfId="11581" xr:uid="{00000000-0005-0000-0000-00009B2C0000}"/>
    <cellStyle name="메모 2 17" xfId="11582" xr:uid="{00000000-0005-0000-0000-00009C2C0000}"/>
    <cellStyle name="메모 2 17 2" xfId="11583" xr:uid="{00000000-0005-0000-0000-00009D2C0000}"/>
    <cellStyle name="메모 2 17 3" xfId="11584" xr:uid="{00000000-0005-0000-0000-00009E2C0000}"/>
    <cellStyle name="메모 2 17 4" xfId="11585" xr:uid="{00000000-0005-0000-0000-00009F2C0000}"/>
    <cellStyle name="메모 2 17 5" xfId="11586" xr:uid="{00000000-0005-0000-0000-0000A02C0000}"/>
    <cellStyle name="메모 2 18" xfId="11587" xr:uid="{00000000-0005-0000-0000-0000A12C0000}"/>
    <cellStyle name="메모 2 18 2" xfId="11588" xr:uid="{00000000-0005-0000-0000-0000A22C0000}"/>
    <cellStyle name="메모 2 18 3" xfId="11589" xr:uid="{00000000-0005-0000-0000-0000A32C0000}"/>
    <cellStyle name="메모 2 18 4" xfId="11590" xr:uid="{00000000-0005-0000-0000-0000A42C0000}"/>
    <cellStyle name="메모 2 18 5" xfId="11591" xr:uid="{00000000-0005-0000-0000-0000A52C0000}"/>
    <cellStyle name="메모 2 19" xfId="11592" xr:uid="{00000000-0005-0000-0000-0000A62C0000}"/>
    <cellStyle name="메모 2 19 2" xfId="11593" xr:uid="{00000000-0005-0000-0000-0000A72C0000}"/>
    <cellStyle name="메모 2 19 3" xfId="11594" xr:uid="{00000000-0005-0000-0000-0000A82C0000}"/>
    <cellStyle name="메모 2 19 4" xfId="11595" xr:uid="{00000000-0005-0000-0000-0000A92C0000}"/>
    <cellStyle name="메모 2 19 5" xfId="11596" xr:uid="{00000000-0005-0000-0000-0000AA2C0000}"/>
    <cellStyle name="메모 2 2" xfId="249" xr:uid="{00000000-0005-0000-0000-0000AB2C0000}"/>
    <cellStyle name="메모 2 2 10" xfId="11597" xr:uid="{00000000-0005-0000-0000-0000AC2C0000}"/>
    <cellStyle name="메모 2 2 10 2" xfId="11598" xr:uid="{00000000-0005-0000-0000-0000AD2C0000}"/>
    <cellStyle name="메모 2 2 10 3" xfId="11599" xr:uid="{00000000-0005-0000-0000-0000AE2C0000}"/>
    <cellStyle name="메모 2 2 10 4" xfId="11600" xr:uid="{00000000-0005-0000-0000-0000AF2C0000}"/>
    <cellStyle name="메모 2 2 10 5" xfId="11601" xr:uid="{00000000-0005-0000-0000-0000B02C0000}"/>
    <cellStyle name="메모 2 2 11" xfId="11602" xr:uid="{00000000-0005-0000-0000-0000B12C0000}"/>
    <cellStyle name="메모 2 2 11 2" xfId="11603" xr:uid="{00000000-0005-0000-0000-0000B22C0000}"/>
    <cellStyle name="메모 2 2 11 3" xfId="11604" xr:uid="{00000000-0005-0000-0000-0000B32C0000}"/>
    <cellStyle name="메모 2 2 11 4" xfId="11605" xr:uid="{00000000-0005-0000-0000-0000B42C0000}"/>
    <cellStyle name="메모 2 2 11 5" xfId="11606" xr:uid="{00000000-0005-0000-0000-0000B52C0000}"/>
    <cellStyle name="메모 2 2 12" xfId="11607" xr:uid="{00000000-0005-0000-0000-0000B62C0000}"/>
    <cellStyle name="메모 2 2 12 2" xfId="11608" xr:uid="{00000000-0005-0000-0000-0000B72C0000}"/>
    <cellStyle name="메모 2 2 12 3" xfId="11609" xr:uid="{00000000-0005-0000-0000-0000B82C0000}"/>
    <cellStyle name="메모 2 2 12 4" xfId="11610" xr:uid="{00000000-0005-0000-0000-0000B92C0000}"/>
    <cellStyle name="메모 2 2 12 5" xfId="11611" xr:uid="{00000000-0005-0000-0000-0000BA2C0000}"/>
    <cellStyle name="메모 2 2 13" xfId="11612" xr:uid="{00000000-0005-0000-0000-0000BB2C0000}"/>
    <cellStyle name="메모 2 2 13 2" xfId="11613" xr:uid="{00000000-0005-0000-0000-0000BC2C0000}"/>
    <cellStyle name="메모 2 2 13 3" xfId="11614" xr:uid="{00000000-0005-0000-0000-0000BD2C0000}"/>
    <cellStyle name="메모 2 2 13 4" xfId="11615" xr:uid="{00000000-0005-0000-0000-0000BE2C0000}"/>
    <cellStyle name="메모 2 2 13 5" xfId="11616" xr:uid="{00000000-0005-0000-0000-0000BF2C0000}"/>
    <cellStyle name="메모 2 2 14" xfId="11617" xr:uid="{00000000-0005-0000-0000-0000C02C0000}"/>
    <cellStyle name="메모 2 2 14 2" xfId="11618" xr:uid="{00000000-0005-0000-0000-0000C12C0000}"/>
    <cellStyle name="메모 2 2 14 3" xfId="11619" xr:uid="{00000000-0005-0000-0000-0000C22C0000}"/>
    <cellStyle name="메모 2 2 14 4" xfId="11620" xr:uid="{00000000-0005-0000-0000-0000C32C0000}"/>
    <cellStyle name="메모 2 2 14 5" xfId="11621" xr:uid="{00000000-0005-0000-0000-0000C42C0000}"/>
    <cellStyle name="메모 2 2 15" xfId="11622" xr:uid="{00000000-0005-0000-0000-0000C52C0000}"/>
    <cellStyle name="메모 2 2 15 2" xfId="11623" xr:uid="{00000000-0005-0000-0000-0000C62C0000}"/>
    <cellStyle name="메모 2 2 15 3" xfId="11624" xr:uid="{00000000-0005-0000-0000-0000C72C0000}"/>
    <cellStyle name="메모 2 2 15 4" xfId="11625" xr:uid="{00000000-0005-0000-0000-0000C82C0000}"/>
    <cellStyle name="메모 2 2 15 5" xfId="11626" xr:uid="{00000000-0005-0000-0000-0000C92C0000}"/>
    <cellStyle name="메모 2 2 16" xfId="11627" xr:uid="{00000000-0005-0000-0000-0000CA2C0000}"/>
    <cellStyle name="메모 2 2 16 2" xfId="11628" xr:uid="{00000000-0005-0000-0000-0000CB2C0000}"/>
    <cellStyle name="메모 2 2 16 3" xfId="11629" xr:uid="{00000000-0005-0000-0000-0000CC2C0000}"/>
    <cellStyle name="메모 2 2 16 4" xfId="11630" xr:uid="{00000000-0005-0000-0000-0000CD2C0000}"/>
    <cellStyle name="메모 2 2 16 5" xfId="11631" xr:uid="{00000000-0005-0000-0000-0000CE2C0000}"/>
    <cellStyle name="메모 2 2 17" xfId="11632" xr:uid="{00000000-0005-0000-0000-0000CF2C0000}"/>
    <cellStyle name="메모 2 2 17 2" xfId="11633" xr:uid="{00000000-0005-0000-0000-0000D02C0000}"/>
    <cellStyle name="메모 2 2 17 3" xfId="11634" xr:uid="{00000000-0005-0000-0000-0000D12C0000}"/>
    <cellStyle name="메모 2 2 17 4" xfId="11635" xr:uid="{00000000-0005-0000-0000-0000D22C0000}"/>
    <cellStyle name="메모 2 2 17 5" xfId="11636" xr:uid="{00000000-0005-0000-0000-0000D32C0000}"/>
    <cellStyle name="메모 2 2 18" xfId="11637" xr:uid="{00000000-0005-0000-0000-0000D42C0000}"/>
    <cellStyle name="메모 2 2 18 2" xfId="11638" xr:uid="{00000000-0005-0000-0000-0000D52C0000}"/>
    <cellStyle name="메모 2 2 18 3" xfId="11639" xr:uid="{00000000-0005-0000-0000-0000D62C0000}"/>
    <cellStyle name="메모 2 2 18 4" xfId="11640" xr:uid="{00000000-0005-0000-0000-0000D72C0000}"/>
    <cellStyle name="메모 2 2 18 5" xfId="11641" xr:uid="{00000000-0005-0000-0000-0000D82C0000}"/>
    <cellStyle name="메모 2 2 19" xfId="11642" xr:uid="{00000000-0005-0000-0000-0000D92C0000}"/>
    <cellStyle name="메모 2 2 19 2" xfId="11643" xr:uid="{00000000-0005-0000-0000-0000DA2C0000}"/>
    <cellStyle name="메모 2 2 19 3" xfId="11644" xr:uid="{00000000-0005-0000-0000-0000DB2C0000}"/>
    <cellStyle name="메모 2 2 19 4" xfId="11645" xr:uid="{00000000-0005-0000-0000-0000DC2C0000}"/>
    <cellStyle name="메모 2 2 19 5" xfId="11646" xr:uid="{00000000-0005-0000-0000-0000DD2C0000}"/>
    <cellStyle name="메모 2 2 2" xfId="11647" xr:uid="{00000000-0005-0000-0000-0000DE2C0000}"/>
    <cellStyle name="메모 2 2 2 10" xfId="11648" xr:uid="{00000000-0005-0000-0000-0000DF2C0000}"/>
    <cellStyle name="메모 2 2 2 10 2" xfId="11649" xr:uid="{00000000-0005-0000-0000-0000E02C0000}"/>
    <cellStyle name="메모 2 2 2 10 3" xfId="11650" xr:uid="{00000000-0005-0000-0000-0000E12C0000}"/>
    <cellStyle name="메모 2 2 2 10 4" xfId="11651" xr:uid="{00000000-0005-0000-0000-0000E22C0000}"/>
    <cellStyle name="메모 2 2 2 10 5" xfId="11652" xr:uid="{00000000-0005-0000-0000-0000E32C0000}"/>
    <cellStyle name="메모 2 2 2 11" xfId="11653" xr:uid="{00000000-0005-0000-0000-0000E42C0000}"/>
    <cellStyle name="메모 2 2 2 11 2" xfId="11654" xr:uid="{00000000-0005-0000-0000-0000E52C0000}"/>
    <cellStyle name="메모 2 2 2 11 3" xfId="11655" xr:uid="{00000000-0005-0000-0000-0000E62C0000}"/>
    <cellStyle name="메모 2 2 2 11 4" xfId="11656" xr:uid="{00000000-0005-0000-0000-0000E72C0000}"/>
    <cellStyle name="메모 2 2 2 11 5" xfId="11657" xr:uid="{00000000-0005-0000-0000-0000E82C0000}"/>
    <cellStyle name="메모 2 2 2 12" xfId="11658" xr:uid="{00000000-0005-0000-0000-0000E92C0000}"/>
    <cellStyle name="메모 2 2 2 12 2" xfId="11659" xr:uid="{00000000-0005-0000-0000-0000EA2C0000}"/>
    <cellStyle name="메모 2 2 2 12 3" xfId="11660" xr:uid="{00000000-0005-0000-0000-0000EB2C0000}"/>
    <cellStyle name="메모 2 2 2 12 4" xfId="11661" xr:uid="{00000000-0005-0000-0000-0000EC2C0000}"/>
    <cellStyle name="메모 2 2 2 12 5" xfId="11662" xr:uid="{00000000-0005-0000-0000-0000ED2C0000}"/>
    <cellStyle name="메모 2 2 2 13" xfId="11663" xr:uid="{00000000-0005-0000-0000-0000EE2C0000}"/>
    <cellStyle name="메모 2 2 2 13 2" xfId="11664" xr:uid="{00000000-0005-0000-0000-0000EF2C0000}"/>
    <cellStyle name="메모 2 2 2 13 3" xfId="11665" xr:uid="{00000000-0005-0000-0000-0000F02C0000}"/>
    <cellStyle name="메모 2 2 2 13 4" xfId="11666" xr:uid="{00000000-0005-0000-0000-0000F12C0000}"/>
    <cellStyle name="메모 2 2 2 13 5" xfId="11667" xr:uid="{00000000-0005-0000-0000-0000F22C0000}"/>
    <cellStyle name="메모 2 2 2 14" xfId="11668" xr:uid="{00000000-0005-0000-0000-0000F32C0000}"/>
    <cellStyle name="메모 2 2 2 14 2" xfId="11669" xr:uid="{00000000-0005-0000-0000-0000F42C0000}"/>
    <cellStyle name="메모 2 2 2 14 3" xfId="11670" xr:uid="{00000000-0005-0000-0000-0000F52C0000}"/>
    <cellStyle name="메모 2 2 2 14 4" xfId="11671" xr:uid="{00000000-0005-0000-0000-0000F62C0000}"/>
    <cellStyle name="메모 2 2 2 14 5" xfId="11672" xr:uid="{00000000-0005-0000-0000-0000F72C0000}"/>
    <cellStyle name="메모 2 2 2 15" xfId="11673" xr:uid="{00000000-0005-0000-0000-0000F82C0000}"/>
    <cellStyle name="메모 2 2 2 15 2" xfId="11674" xr:uid="{00000000-0005-0000-0000-0000F92C0000}"/>
    <cellStyle name="메모 2 2 2 15 3" xfId="11675" xr:uid="{00000000-0005-0000-0000-0000FA2C0000}"/>
    <cellStyle name="메모 2 2 2 15 4" xfId="11676" xr:uid="{00000000-0005-0000-0000-0000FB2C0000}"/>
    <cellStyle name="메모 2 2 2 15 5" xfId="11677" xr:uid="{00000000-0005-0000-0000-0000FC2C0000}"/>
    <cellStyle name="메모 2 2 2 16" xfId="11678" xr:uid="{00000000-0005-0000-0000-0000FD2C0000}"/>
    <cellStyle name="메모 2 2 2 16 2" xfId="11679" xr:uid="{00000000-0005-0000-0000-0000FE2C0000}"/>
    <cellStyle name="메모 2 2 2 16 3" xfId="11680" xr:uid="{00000000-0005-0000-0000-0000FF2C0000}"/>
    <cellStyle name="메모 2 2 2 16 4" xfId="11681" xr:uid="{00000000-0005-0000-0000-0000002D0000}"/>
    <cellStyle name="메모 2 2 2 16 5" xfId="11682" xr:uid="{00000000-0005-0000-0000-0000012D0000}"/>
    <cellStyle name="메모 2 2 2 17" xfId="11683" xr:uid="{00000000-0005-0000-0000-0000022D0000}"/>
    <cellStyle name="메모 2 2 2 17 2" xfId="11684" xr:uid="{00000000-0005-0000-0000-0000032D0000}"/>
    <cellStyle name="메모 2 2 2 17 3" xfId="11685" xr:uid="{00000000-0005-0000-0000-0000042D0000}"/>
    <cellStyle name="메모 2 2 2 17 4" xfId="11686" xr:uid="{00000000-0005-0000-0000-0000052D0000}"/>
    <cellStyle name="메모 2 2 2 17 5" xfId="11687" xr:uid="{00000000-0005-0000-0000-0000062D0000}"/>
    <cellStyle name="메모 2 2 2 18" xfId="11688" xr:uid="{00000000-0005-0000-0000-0000072D0000}"/>
    <cellStyle name="메모 2 2 2 18 2" xfId="11689" xr:uid="{00000000-0005-0000-0000-0000082D0000}"/>
    <cellStyle name="메모 2 2 2 18 3" xfId="11690" xr:uid="{00000000-0005-0000-0000-0000092D0000}"/>
    <cellStyle name="메모 2 2 2 18 4" xfId="11691" xr:uid="{00000000-0005-0000-0000-00000A2D0000}"/>
    <cellStyle name="메모 2 2 2 18 5" xfId="11692" xr:uid="{00000000-0005-0000-0000-00000B2D0000}"/>
    <cellStyle name="메모 2 2 2 19" xfId="11693" xr:uid="{00000000-0005-0000-0000-00000C2D0000}"/>
    <cellStyle name="메모 2 2 2 2" xfId="11694" xr:uid="{00000000-0005-0000-0000-00000D2D0000}"/>
    <cellStyle name="메모 2 2 2 2 2" xfId="11695" xr:uid="{00000000-0005-0000-0000-00000E2D0000}"/>
    <cellStyle name="메모 2 2 2 2 3" xfId="11696" xr:uid="{00000000-0005-0000-0000-00000F2D0000}"/>
    <cellStyle name="메모 2 2 2 2 4" xfId="11697" xr:uid="{00000000-0005-0000-0000-0000102D0000}"/>
    <cellStyle name="메모 2 2 2 2 5" xfId="11698" xr:uid="{00000000-0005-0000-0000-0000112D0000}"/>
    <cellStyle name="메모 2 2 2 20" xfId="11699" xr:uid="{00000000-0005-0000-0000-0000122D0000}"/>
    <cellStyle name="메모 2 2 2 21" xfId="11700" xr:uid="{00000000-0005-0000-0000-0000132D0000}"/>
    <cellStyle name="메모 2 2 2 22" xfId="11701" xr:uid="{00000000-0005-0000-0000-0000142D0000}"/>
    <cellStyle name="메모 2 2 2 23" xfId="11702" xr:uid="{00000000-0005-0000-0000-0000152D0000}"/>
    <cellStyle name="메모 2 2 2 3" xfId="11703" xr:uid="{00000000-0005-0000-0000-0000162D0000}"/>
    <cellStyle name="메모 2 2 2 3 2" xfId="11704" xr:uid="{00000000-0005-0000-0000-0000172D0000}"/>
    <cellStyle name="메모 2 2 2 3 3" xfId="11705" xr:uid="{00000000-0005-0000-0000-0000182D0000}"/>
    <cellStyle name="메모 2 2 2 3 4" xfId="11706" xr:uid="{00000000-0005-0000-0000-0000192D0000}"/>
    <cellStyle name="메모 2 2 2 3 5" xfId="11707" xr:uid="{00000000-0005-0000-0000-00001A2D0000}"/>
    <cellStyle name="메모 2 2 2 4" xfId="11708" xr:uid="{00000000-0005-0000-0000-00001B2D0000}"/>
    <cellStyle name="메모 2 2 2 4 2" xfId="11709" xr:uid="{00000000-0005-0000-0000-00001C2D0000}"/>
    <cellStyle name="메모 2 2 2 4 3" xfId="11710" xr:uid="{00000000-0005-0000-0000-00001D2D0000}"/>
    <cellStyle name="메모 2 2 2 4 4" xfId="11711" xr:uid="{00000000-0005-0000-0000-00001E2D0000}"/>
    <cellStyle name="메모 2 2 2 4 5" xfId="11712" xr:uid="{00000000-0005-0000-0000-00001F2D0000}"/>
    <cellStyle name="메모 2 2 2 5" xfId="11713" xr:uid="{00000000-0005-0000-0000-0000202D0000}"/>
    <cellStyle name="메모 2 2 2 5 2" xfId="11714" xr:uid="{00000000-0005-0000-0000-0000212D0000}"/>
    <cellStyle name="메모 2 2 2 5 3" xfId="11715" xr:uid="{00000000-0005-0000-0000-0000222D0000}"/>
    <cellStyle name="메모 2 2 2 5 4" xfId="11716" xr:uid="{00000000-0005-0000-0000-0000232D0000}"/>
    <cellStyle name="메모 2 2 2 5 5" xfId="11717" xr:uid="{00000000-0005-0000-0000-0000242D0000}"/>
    <cellStyle name="메모 2 2 2 6" xfId="11718" xr:uid="{00000000-0005-0000-0000-0000252D0000}"/>
    <cellStyle name="메모 2 2 2 6 2" xfId="11719" xr:uid="{00000000-0005-0000-0000-0000262D0000}"/>
    <cellStyle name="메모 2 2 2 6 3" xfId="11720" xr:uid="{00000000-0005-0000-0000-0000272D0000}"/>
    <cellStyle name="메모 2 2 2 6 4" xfId="11721" xr:uid="{00000000-0005-0000-0000-0000282D0000}"/>
    <cellStyle name="메모 2 2 2 6 5" xfId="11722" xr:uid="{00000000-0005-0000-0000-0000292D0000}"/>
    <cellStyle name="메모 2 2 2 7" xfId="11723" xr:uid="{00000000-0005-0000-0000-00002A2D0000}"/>
    <cellStyle name="메모 2 2 2 7 2" xfId="11724" xr:uid="{00000000-0005-0000-0000-00002B2D0000}"/>
    <cellStyle name="메모 2 2 2 7 3" xfId="11725" xr:uid="{00000000-0005-0000-0000-00002C2D0000}"/>
    <cellStyle name="메모 2 2 2 7 4" xfId="11726" xr:uid="{00000000-0005-0000-0000-00002D2D0000}"/>
    <cellStyle name="메모 2 2 2 7 5" xfId="11727" xr:uid="{00000000-0005-0000-0000-00002E2D0000}"/>
    <cellStyle name="메모 2 2 2 8" xfId="11728" xr:uid="{00000000-0005-0000-0000-00002F2D0000}"/>
    <cellStyle name="메모 2 2 2 8 2" xfId="11729" xr:uid="{00000000-0005-0000-0000-0000302D0000}"/>
    <cellStyle name="메모 2 2 2 8 3" xfId="11730" xr:uid="{00000000-0005-0000-0000-0000312D0000}"/>
    <cellStyle name="메모 2 2 2 8 4" xfId="11731" xr:uid="{00000000-0005-0000-0000-0000322D0000}"/>
    <cellStyle name="메모 2 2 2 8 5" xfId="11732" xr:uid="{00000000-0005-0000-0000-0000332D0000}"/>
    <cellStyle name="메모 2 2 2 9" xfId="11733" xr:uid="{00000000-0005-0000-0000-0000342D0000}"/>
    <cellStyle name="메모 2 2 2 9 2" xfId="11734" xr:uid="{00000000-0005-0000-0000-0000352D0000}"/>
    <cellStyle name="메모 2 2 2 9 3" xfId="11735" xr:uid="{00000000-0005-0000-0000-0000362D0000}"/>
    <cellStyle name="메모 2 2 2 9 4" xfId="11736" xr:uid="{00000000-0005-0000-0000-0000372D0000}"/>
    <cellStyle name="메모 2 2 2 9 5" xfId="11737" xr:uid="{00000000-0005-0000-0000-0000382D0000}"/>
    <cellStyle name="메모 2 2 20" xfId="11738" xr:uid="{00000000-0005-0000-0000-0000392D0000}"/>
    <cellStyle name="메모 2 2 20 2" xfId="11739" xr:uid="{00000000-0005-0000-0000-00003A2D0000}"/>
    <cellStyle name="메모 2 2 20 3" xfId="11740" xr:uid="{00000000-0005-0000-0000-00003B2D0000}"/>
    <cellStyle name="메모 2 2 20 4" xfId="11741" xr:uid="{00000000-0005-0000-0000-00003C2D0000}"/>
    <cellStyle name="메모 2 2 20 5" xfId="11742" xr:uid="{00000000-0005-0000-0000-00003D2D0000}"/>
    <cellStyle name="메모 2 2 21" xfId="11743" xr:uid="{00000000-0005-0000-0000-00003E2D0000}"/>
    <cellStyle name="메모 2 2 21 2" xfId="11744" xr:uid="{00000000-0005-0000-0000-00003F2D0000}"/>
    <cellStyle name="메모 2 2 21 3" xfId="11745" xr:uid="{00000000-0005-0000-0000-0000402D0000}"/>
    <cellStyle name="메모 2 2 21 4" xfId="11746" xr:uid="{00000000-0005-0000-0000-0000412D0000}"/>
    <cellStyle name="메모 2 2 21 5" xfId="11747" xr:uid="{00000000-0005-0000-0000-0000422D0000}"/>
    <cellStyle name="메모 2 2 22" xfId="11748" xr:uid="{00000000-0005-0000-0000-0000432D0000}"/>
    <cellStyle name="메모 2 2 22 2" xfId="11749" xr:uid="{00000000-0005-0000-0000-0000442D0000}"/>
    <cellStyle name="메모 2 2 22 3" xfId="11750" xr:uid="{00000000-0005-0000-0000-0000452D0000}"/>
    <cellStyle name="메모 2 2 22 4" xfId="11751" xr:uid="{00000000-0005-0000-0000-0000462D0000}"/>
    <cellStyle name="메모 2 2 22 5" xfId="11752" xr:uid="{00000000-0005-0000-0000-0000472D0000}"/>
    <cellStyle name="메모 2 2 23" xfId="11753" xr:uid="{00000000-0005-0000-0000-0000482D0000}"/>
    <cellStyle name="메모 2 2 24" xfId="11754" xr:uid="{00000000-0005-0000-0000-0000492D0000}"/>
    <cellStyle name="메모 2 2 25" xfId="11755" xr:uid="{00000000-0005-0000-0000-00004A2D0000}"/>
    <cellStyle name="메모 2 2 26" xfId="11756" xr:uid="{00000000-0005-0000-0000-00004B2D0000}"/>
    <cellStyle name="메모 2 2 27" xfId="11757" xr:uid="{00000000-0005-0000-0000-00004C2D0000}"/>
    <cellStyle name="메모 2 2 3" xfId="11758" xr:uid="{00000000-0005-0000-0000-00004D2D0000}"/>
    <cellStyle name="메모 2 2 3 10" xfId="11759" xr:uid="{00000000-0005-0000-0000-00004E2D0000}"/>
    <cellStyle name="메모 2 2 3 10 2" xfId="11760" xr:uid="{00000000-0005-0000-0000-00004F2D0000}"/>
    <cellStyle name="메모 2 2 3 10 3" xfId="11761" xr:uid="{00000000-0005-0000-0000-0000502D0000}"/>
    <cellStyle name="메모 2 2 3 10 4" xfId="11762" xr:uid="{00000000-0005-0000-0000-0000512D0000}"/>
    <cellStyle name="메모 2 2 3 10 5" xfId="11763" xr:uid="{00000000-0005-0000-0000-0000522D0000}"/>
    <cellStyle name="메모 2 2 3 11" xfId="11764" xr:uid="{00000000-0005-0000-0000-0000532D0000}"/>
    <cellStyle name="메모 2 2 3 11 2" xfId="11765" xr:uid="{00000000-0005-0000-0000-0000542D0000}"/>
    <cellStyle name="메모 2 2 3 11 3" xfId="11766" xr:uid="{00000000-0005-0000-0000-0000552D0000}"/>
    <cellStyle name="메모 2 2 3 11 4" xfId="11767" xr:uid="{00000000-0005-0000-0000-0000562D0000}"/>
    <cellStyle name="메모 2 2 3 11 5" xfId="11768" xr:uid="{00000000-0005-0000-0000-0000572D0000}"/>
    <cellStyle name="메모 2 2 3 12" xfId="11769" xr:uid="{00000000-0005-0000-0000-0000582D0000}"/>
    <cellStyle name="메모 2 2 3 12 2" xfId="11770" xr:uid="{00000000-0005-0000-0000-0000592D0000}"/>
    <cellStyle name="메모 2 2 3 12 3" xfId="11771" xr:uid="{00000000-0005-0000-0000-00005A2D0000}"/>
    <cellStyle name="메모 2 2 3 12 4" xfId="11772" xr:uid="{00000000-0005-0000-0000-00005B2D0000}"/>
    <cellStyle name="메모 2 2 3 12 5" xfId="11773" xr:uid="{00000000-0005-0000-0000-00005C2D0000}"/>
    <cellStyle name="메모 2 2 3 13" xfId="11774" xr:uid="{00000000-0005-0000-0000-00005D2D0000}"/>
    <cellStyle name="메모 2 2 3 13 2" xfId="11775" xr:uid="{00000000-0005-0000-0000-00005E2D0000}"/>
    <cellStyle name="메모 2 2 3 13 3" xfId="11776" xr:uid="{00000000-0005-0000-0000-00005F2D0000}"/>
    <cellStyle name="메모 2 2 3 13 4" xfId="11777" xr:uid="{00000000-0005-0000-0000-0000602D0000}"/>
    <cellStyle name="메모 2 2 3 13 5" xfId="11778" xr:uid="{00000000-0005-0000-0000-0000612D0000}"/>
    <cellStyle name="메모 2 2 3 14" xfId="11779" xr:uid="{00000000-0005-0000-0000-0000622D0000}"/>
    <cellStyle name="메모 2 2 3 14 2" xfId="11780" xr:uid="{00000000-0005-0000-0000-0000632D0000}"/>
    <cellStyle name="메모 2 2 3 14 3" xfId="11781" xr:uid="{00000000-0005-0000-0000-0000642D0000}"/>
    <cellStyle name="메모 2 2 3 14 4" xfId="11782" xr:uid="{00000000-0005-0000-0000-0000652D0000}"/>
    <cellStyle name="메모 2 2 3 14 5" xfId="11783" xr:uid="{00000000-0005-0000-0000-0000662D0000}"/>
    <cellStyle name="메모 2 2 3 15" xfId="11784" xr:uid="{00000000-0005-0000-0000-0000672D0000}"/>
    <cellStyle name="메모 2 2 3 15 2" xfId="11785" xr:uid="{00000000-0005-0000-0000-0000682D0000}"/>
    <cellStyle name="메모 2 2 3 15 3" xfId="11786" xr:uid="{00000000-0005-0000-0000-0000692D0000}"/>
    <cellStyle name="메모 2 2 3 15 4" xfId="11787" xr:uid="{00000000-0005-0000-0000-00006A2D0000}"/>
    <cellStyle name="메모 2 2 3 15 5" xfId="11788" xr:uid="{00000000-0005-0000-0000-00006B2D0000}"/>
    <cellStyle name="메모 2 2 3 16" xfId="11789" xr:uid="{00000000-0005-0000-0000-00006C2D0000}"/>
    <cellStyle name="메모 2 2 3 16 2" xfId="11790" xr:uid="{00000000-0005-0000-0000-00006D2D0000}"/>
    <cellStyle name="메모 2 2 3 16 3" xfId="11791" xr:uid="{00000000-0005-0000-0000-00006E2D0000}"/>
    <cellStyle name="메모 2 2 3 16 4" xfId="11792" xr:uid="{00000000-0005-0000-0000-00006F2D0000}"/>
    <cellStyle name="메모 2 2 3 16 5" xfId="11793" xr:uid="{00000000-0005-0000-0000-0000702D0000}"/>
    <cellStyle name="메모 2 2 3 17" xfId="11794" xr:uid="{00000000-0005-0000-0000-0000712D0000}"/>
    <cellStyle name="메모 2 2 3 17 2" xfId="11795" xr:uid="{00000000-0005-0000-0000-0000722D0000}"/>
    <cellStyle name="메모 2 2 3 17 3" xfId="11796" xr:uid="{00000000-0005-0000-0000-0000732D0000}"/>
    <cellStyle name="메모 2 2 3 17 4" xfId="11797" xr:uid="{00000000-0005-0000-0000-0000742D0000}"/>
    <cellStyle name="메모 2 2 3 17 5" xfId="11798" xr:uid="{00000000-0005-0000-0000-0000752D0000}"/>
    <cellStyle name="메모 2 2 3 18" xfId="11799" xr:uid="{00000000-0005-0000-0000-0000762D0000}"/>
    <cellStyle name="메모 2 2 3 18 2" xfId="11800" xr:uid="{00000000-0005-0000-0000-0000772D0000}"/>
    <cellStyle name="메모 2 2 3 18 3" xfId="11801" xr:uid="{00000000-0005-0000-0000-0000782D0000}"/>
    <cellStyle name="메모 2 2 3 18 4" xfId="11802" xr:uid="{00000000-0005-0000-0000-0000792D0000}"/>
    <cellStyle name="메모 2 2 3 18 5" xfId="11803" xr:uid="{00000000-0005-0000-0000-00007A2D0000}"/>
    <cellStyle name="메모 2 2 3 19" xfId="11804" xr:uid="{00000000-0005-0000-0000-00007B2D0000}"/>
    <cellStyle name="메모 2 2 3 2" xfId="11805" xr:uid="{00000000-0005-0000-0000-00007C2D0000}"/>
    <cellStyle name="메모 2 2 3 2 2" xfId="11806" xr:uid="{00000000-0005-0000-0000-00007D2D0000}"/>
    <cellStyle name="메모 2 2 3 2 3" xfId="11807" xr:uid="{00000000-0005-0000-0000-00007E2D0000}"/>
    <cellStyle name="메모 2 2 3 2 4" xfId="11808" xr:uid="{00000000-0005-0000-0000-00007F2D0000}"/>
    <cellStyle name="메모 2 2 3 2 5" xfId="11809" xr:uid="{00000000-0005-0000-0000-0000802D0000}"/>
    <cellStyle name="메모 2 2 3 20" xfId="11810" xr:uid="{00000000-0005-0000-0000-0000812D0000}"/>
    <cellStyle name="메모 2 2 3 21" xfId="11811" xr:uid="{00000000-0005-0000-0000-0000822D0000}"/>
    <cellStyle name="메모 2 2 3 22" xfId="11812" xr:uid="{00000000-0005-0000-0000-0000832D0000}"/>
    <cellStyle name="메모 2 2 3 3" xfId="11813" xr:uid="{00000000-0005-0000-0000-0000842D0000}"/>
    <cellStyle name="메모 2 2 3 3 2" xfId="11814" xr:uid="{00000000-0005-0000-0000-0000852D0000}"/>
    <cellStyle name="메모 2 2 3 3 3" xfId="11815" xr:uid="{00000000-0005-0000-0000-0000862D0000}"/>
    <cellStyle name="메모 2 2 3 3 4" xfId="11816" xr:uid="{00000000-0005-0000-0000-0000872D0000}"/>
    <cellStyle name="메모 2 2 3 3 5" xfId="11817" xr:uid="{00000000-0005-0000-0000-0000882D0000}"/>
    <cellStyle name="메모 2 2 3 4" xfId="11818" xr:uid="{00000000-0005-0000-0000-0000892D0000}"/>
    <cellStyle name="메모 2 2 3 4 2" xfId="11819" xr:uid="{00000000-0005-0000-0000-00008A2D0000}"/>
    <cellStyle name="메모 2 2 3 4 3" xfId="11820" xr:uid="{00000000-0005-0000-0000-00008B2D0000}"/>
    <cellStyle name="메모 2 2 3 4 4" xfId="11821" xr:uid="{00000000-0005-0000-0000-00008C2D0000}"/>
    <cellStyle name="메모 2 2 3 4 5" xfId="11822" xr:uid="{00000000-0005-0000-0000-00008D2D0000}"/>
    <cellStyle name="메모 2 2 3 5" xfId="11823" xr:uid="{00000000-0005-0000-0000-00008E2D0000}"/>
    <cellStyle name="메모 2 2 3 5 2" xfId="11824" xr:uid="{00000000-0005-0000-0000-00008F2D0000}"/>
    <cellStyle name="메모 2 2 3 5 3" xfId="11825" xr:uid="{00000000-0005-0000-0000-0000902D0000}"/>
    <cellStyle name="메모 2 2 3 5 4" xfId="11826" xr:uid="{00000000-0005-0000-0000-0000912D0000}"/>
    <cellStyle name="메모 2 2 3 5 5" xfId="11827" xr:uid="{00000000-0005-0000-0000-0000922D0000}"/>
    <cellStyle name="메모 2 2 3 6" xfId="11828" xr:uid="{00000000-0005-0000-0000-0000932D0000}"/>
    <cellStyle name="메모 2 2 3 6 2" xfId="11829" xr:uid="{00000000-0005-0000-0000-0000942D0000}"/>
    <cellStyle name="메모 2 2 3 6 3" xfId="11830" xr:uid="{00000000-0005-0000-0000-0000952D0000}"/>
    <cellStyle name="메모 2 2 3 6 4" xfId="11831" xr:uid="{00000000-0005-0000-0000-0000962D0000}"/>
    <cellStyle name="메모 2 2 3 6 5" xfId="11832" xr:uid="{00000000-0005-0000-0000-0000972D0000}"/>
    <cellStyle name="메모 2 2 3 7" xfId="11833" xr:uid="{00000000-0005-0000-0000-0000982D0000}"/>
    <cellStyle name="메모 2 2 3 7 2" xfId="11834" xr:uid="{00000000-0005-0000-0000-0000992D0000}"/>
    <cellStyle name="메모 2 2 3 7 3" xfId="11835" xr:uid="{00000000-0005-0000-0000-00009A2D0000}"/>
    <cellStyle name="메모 2 2 3 7 4" xfId="11836" xr:uid="{00000000-0005-0000-0000-00009B2D0000}"/>
    <cellStyle name="메모 2 2 3 7 5" xfId="11837" xr:uid="{00000000-0005-0000-0000-00009C2D0000}"/>
    <cellStyle name="메모 2 2 3 8" xfId="11838" xr:uid="{00000000-0005-0000-0000-00009D2D0000}"/>
    <cellStyle name="메모 2 2 3 8 2" xfId="11839" xr:uid="{00000000-0005-0000-0000-00009E2D0000}"/>
    <cellStyle name="메모 2 2 3 8 3" xfId="11840" xr:uid="{00000000-0005-0000-0000-00009F2D0000}"/>
    <cellStyle name="메모 2 2 3 8 4" xfId="11841" xr:uid="{00000000-0005-0000-0000-0000A02D0000}"/>
    <cellStyle name="메모 2 2 3 8 5" xfId="11842" xr:uid="{00000000-0005-0000-0000-0000A12D0000}"/>
    <cellStyle name="메모 2 2 3 9" xfId="11843" xr:uid="{00000000-0005-0000-0000-0000A22D0000}"/>
    <cellStyle name="메모 2 2 3 9 2" xfId="11844" xr:uid="{00000000-0005-0000-0000-0000A32D0000}"/>
    <cellStyle name="메모 2 2 3 9 3" xfId="11845" xr:uid="{00000000-0005-0000-0000-0000A42D0000}"/>
    <cellStyle name="메모 2 2 3 9 4" xfId="11846" xr:uid="{00000000-0005-0000-0000-0000A52D0000}"/>
    <cellStyle name="메모 2 2 3 9 5" xfId="11847" xr:uid="{00000000-0005-0000-0000-0000A62D0000}"/>
    <cellStyle name="메모 2 2 4" xfId="11848" xr:uid="{00000000-0005-0000-0000-0000A72D0000}"/>
    <cellStyle name="메모 2 2 4 10" xfId="11849" xr:uid="{00000000-0005-0000-0000-0000A82D0000}"/>
    <cellStyle name="메모 2 2 4 10 2" xfId="11850" xr:uid="{00000000-0005-0000-0000-0000A92D0000}"/>
    <cellStyle name="메모 2 2 4 10 3" xfId="11851" xr:uid="{00000000-0005-0000-0000-0000AA2D0000}"/>
    <cellStyle name="메모 2 2 4 10 4" xfId="11852" xr:uid="{00000000-0005-0000-0000-0000AB2D0000}"/>
    <cellStyle name="메모 2 2 4 10 5" xfId="11853" xr:uid="{00000000-0005-0000-0000-0000AC2D0000}"/>
    <cellStyle name="메모 2 2 4 11" xfId="11854" xr:uid="{00000000-0005-0000-0000-0000AD2D0000}"/>
    <cellStyle name="메모 2 2 4 11 2" xfId="11855" xr:uid="{00000000-0005-0000-0000-0000AE2D0000}"/>
    <cellStyle name="메모 2 2 4 11 3" xfId="11856" xr:uid="{00000000-0005-0000-0000-0000AF2D0000}"/>
    <cellStyle name="메모 2 2 4 11 4" xfId="11857" xr:uid="{00000000-0005-0000-0000-0000B02D0000}"/>
    <cellStyle name="메모 2 2 4 11 5" xfId="11858" xr:uid="{00000000-0005-0000-0000-0000B12D0000}"/>
    <cellStyle name="메모 2 2 4 12" xfId="11859" xr:uid="{00000000-0005-0000-0000-0000B22D0000}"/>
    <cellStyle name="메모 2 2 4 12 2" xfId="11860" xr:uid="{00000000-0005-0000-0000-0000B32D0000}"/>
    <cellStyle name="메모 2 2 4 12 3" xfId="11861" xr:uid="{00000000-0005-0000-0000-0000B42D0000}"/>
    <cellStyle name="메모 2 2 4 12 4" xfId="11862" xr:uid="{00000000-0005-0000-0000-0000B52D0000}"/>
    <cellStyle name="메모 2 2 4 12 5" xfId="11863" xr:uid="{00000000-0005-0000-0000-0000B62D0000}"/>
    <cellStyle name="메모 2 2 4 13" xfId="11864" xr:uid="{00000000-0005-0000-0000-0000B72D0000}"/>
    <cellStyle name="메모 2 2 4 13 2" xfId="11865" xr:uid="{00000000-0005-0000-0000-0000B82D0000}"/>
    <cellStyle name="메모 2 2 4 13 3" xfId="11866" xr:uid="{00000000-0005-0000-0000-0000B92D0000}"/>
    <cellStyle name="메모 2 2 4 13 4" xfId="11867" xr:uid="{00000000-0005-0000-0000-0000BA2D0000}"/>
    <cellStyle name="메모 2 2 4 13 5" xfId="11868" xr:uid="{00000000-0005-0000-0000-0000BB2D0000}"/>
    <cellStyle name="메모 2 2 4 14" xfId="11869" xr:uid="{00000000-0005-0000-0000-0000BC2D0000}"/>
    <cellStyle name="메모 2 2 4 14 2" xfId="11870" xr:uid="{00000000-0005-0000-0000-0000BD2D0000}"/>
    <cellStyle name="메모 2 2 4 14 3" xfId="11871" xr:uid="{00000000-0005-0000-0000-0000BE2D0000}"/>
    <cellStyle name="메모 2 2 4 14 4" xfId="11872" xr:uid="{00000000-0005-0000-0000-0000BF2D0000}"/>
    <cellStyle name="메모 2 2 4 14 5" xfId="11873" xr:uid="{00000000-0005-0000-0000-0000C02D0000}"/>
    <cellStyle name="메모 2 2 4 15" xfId="11874" xr:uid="{00000000-0005-0000-0000-0000C12D0000}"/>
    <cellStyle name="메모 2 2 4 15 2" xfId="11875" xr:uid="{00000000-0005-0000-0000-0000C22D0000}"/>
    <cellStyle name="메모 2 2 4 15 3" xfId="11876" xr:uid="{00000000-0005-0000-0000-0000C32D0000}"/>
    <cellStyle name="메모 2 2 4 15 4" xfId="11877" xr:uid="{00000000-0005-0000-0000-0000C42D0000}"/>
    <cellStyle name="메모 2 2 4 15 5" xfId="11878" xr:uid="{00000000-0005-0000-0000-0000C52D0000}"/>
    <cellStyle name="메모 2 2 4 16" xfId="11879" xr:uid="{00000000-0005-0000-0000-0000C62D0000}"/>
    <cellStyle name="메모 2 2 4 16 2" xfId="11880" xr:uid="{00000000-0005-0000-0000-0000C72D0000}"/>
    <cellStyle name="메모 2 2 4 16 3" xfId="11881" xr:uid="{00000000-0005-0000-0000-0000C82D0000}"/>
    <cellStyle name="메모 2 2 4 16 4" xfId="11882" xr:uid="{00000000-0005-0000-0000-0000C92D0000}"/>
    <cellStyle name="메모 2 2 4 16 5" xfId="11883" xr:uid="{00000000-0005-0000-0000-0000CA2D0000}"/>
    <cellStyle name="메모 2 2 4 17" xfId="11884" xr:uid="{00000000-0005-0000-0000-0000CB2D0000}"/>
    <cellStyle name="메모 2 2 4 17 2" xfId="11885" xr:uid="{00000000-0005-0000-0000-0000CC2D0000}"/>
    <cellStyle name="메모 2 2 4 17 3" xfId="11886" xr:uid="{00000000-0005-0000-0000-0000CD2D0000}"/>
    <cellStyle name="메모 2 2 4 17 4" xfId="11887" xr:uid="{00000000-0005-0000-0000-0000CE2D0000}"/>
    <cellStyle name="메모 2 2 4 17 5" xfId="11888" xr:uid="{00000000-0005-0000-0000-0000CF2D0000}"/>
    <cellStyle name="메모 2 2 4 18" xfId="11889" xr:uid="{00000000-0005-0000-0000-0000D02D0000}"/>
    <cellStyle name="메모 2 2 4 18 2" xfId="11890" xr:uid="{00000000-0005-0000-0000-0000D12D0000}"/>
    <cellStyle name="메모 2 2 4 18 3" xfId="11891" xr:uid="{00000000-0005-0000-0000-0000D22D0000}"/>
    <cellStyle name="메모 2 2 4 18 4" xfId="11892" xr:uid="{00000000-0005-0000-0000-0000D32D0000}"/>
    <cellStyle name="메모 2 2 4 18 5" xfId="11893" xr:uid="{00000000-0005-0000-0000-0000D42D0000}"/>
    <cellStyle name="메모 2 2 4 19" xfId="11894" xr:uid="{00000000-0005-0000-0000-0000D52D0000}"/>
    <cellStyle name="메모 2 2 4 2" xfId="11895" xr:uid="{00000000-0005-0000-0000-0000D62D0000}"/>
    <cellStyle name="메모 2 2 4 2 2" xfId="11896" xr:uid="{00000000-0005-0000-0000-0000D72D0000}"/>
    <cellStyle name="메모 2 2 4 2 3" xfId="11897" xr:uid="{00000000-0005-0000-0000-0000D82D0000}"/>
    <cellStyle name="메모 2 2 4 2 4" xfId="11898" xr:uid="{00000000-0005-0000-0000-0000D92D0000}"/>
    <cellStyle name="메모 2 2 4 2 5" xfId="11899" xr:uid="{00000000-0005-0000-0000-0000DA2D0000}"/>
    <cellStyle name="메모 2 2 4 20" xfId="11900" xr:uid="{00000000-0005-0000-0000-0000DB2D0000}"/>
    <cellStyle name="메모 2 2 4 21" xfId="11901" xr:uid="{00000000-0005-0000-0000-0000DC2D0000}"/>
    <cellStyle name="메모 2 2 4 22" xfId="11902" xr:uid="{00000000-0005-0000-0000-0000DD2D0000}"/>
    <cellStyle name="메모 2 2 4 3" xfId="11903" xr:uid="{00000000-0005-0000-0000-0000DE2D0000}"/>
    <cellStyle name="메모 2 2 4 3 2" xfId="11904" xr:uid="{00000000-0005-0000-0000-0000DF2D0000}"/>
    <cellStyle name="메모 2 2 4 3 3" xfId="11905" xr:uid="{00000000-0005-0000-0000-0000E02D0000}"/>
    <cellStyle name="메모 2 2 4 3 4" xfId="11906" xr:uid="{00000000-0005-0000-0000-0000E12D0000}"/>
    <cellStyle name="메모 2 2 4 3 5" xfId="11907" xr:uid="{00000000-0005-0000-0000-0000E22D0000}"/>
    <cellStyle name="메모 2 2 4 4" xfId="11908" xr:uid="{00000000-0005-0000-0000-0000E32D0000}"/>
    <cellStyle name="메모 2 2 4 4 2" xfId="11909" xr:uid="{00000000-0005-0000-0000-0000E42D0000}"/>
    <cellStyle name="메모 2 2 4 4 3" xfId="11910" xr:uid="{00000000-0005-0000-0000-0000E52D0000}"/>
    <cellStyle name="메모 2 2 4 4 4" xfId="11911" xr:uid="{00000000-0005-0000-0000-0000E62D0000}"/>
    <cellStyle name="메모 2 2 4 4 5" xfId="11912" xr:uid="{00000000-0005-0000-0000-0000E72D0000}"/>
    <cellStyle name="메모 2 2 4 5" xfId="11913" xr:uid="{00000000-0005-0000-0000-0000E82D0000}"/>
    <cellStyle name="메모 2 2 4 5 2" xfId="11914" xr:uid="{00000000-0005-0000-0000-0000E92D0000}"/>
    <cellStyle name="메모 2 2 4 5 3" xfId="11915" xr:uid="{00000000-0005-0000-0000-0000EA2D0000}"/>
    <cellStyle name="메모 2 2 4 5 4" xfId="11916" xr:uid="{00000000-0005-0000-0000-0000EB2D0000}"/>
    <cellStyle name="메모 2 2 4 5 5" xfId="11917" xr:uid="{00000000-0005-0000-0000-0000EC2D0000}"/>
    <cellStyle name="메모 2 2 4 6" xfId="11918" xr:uid="{00000000-0005-0000-0000-0000ED2D0000}"/>
    <cellStyle name="메모 2 2 4 6 2" xfId="11919" xr:uid="{00000000-0005-0000-0000-0000EE2D0000}"/>
    <cellStyle name="메모 2 2 4 6 3" xfId="11920" xr:uid="{00000000-0005-0000-0000-0000EF2D0000}"/>
    <cellStyle name="메모 2 2 4 6 4" xfId="11921" xr:uid="{00000000-0005-0000-0000-0000F02D0000}"/>
    <cellStyle name="메모 2 2 4 6 5" xfId="11922" xr:uid="{00000000-0005-0000-0000-0000F12D0000}"/>
    <cellStyle name="메모 2 2 4 7" xfId="11923" xr:uid="{00000000-0005-0000-0000-0000F22D0000}"/>
    <cellStyle name="메모 2 2 4 7 2" xfId="11924" xr:uid="{00000000-0005-0000-0000-0000F32D0000}"/>
    <cellStyle name="메모 2 2 4 7 3" xfId="11925" xr:uid="{00000000-0005-0000-0000-0000F42D0000}"/>
    <cellStyle name="메모 2 2 4 7 4" xfId="11926" xr:uid="{00000000-0005-0000-0000-0000F52D0000}"/>
    <cellStyle name="메모 2 2 4 7 5" xfId="11927" xr:uid="{00000000-0005-0000-0000-0000F62D0000}"/>
    <cellStyle name="메모 2 2 4 8" xfId="11928" xr:uid="{00000000-0005-0000-0000-0000F72D0000}"/>
    <cellStyle name="메모 2 2 4 8 2" xfId="11929" xr:uid="{00000000-0005-0000-0000-0000F82D0000}"/>
    <cellStyle name="메모 2 2 4 8 3" xfId="11930" xr:uid="{00000000-0005-0000-0000-0000F92D0000}"/>
    <cellStyle name="메모 2 2 4 8 4" xfId="11931" xr:uid="{00000000-0005-0000-0000-0000FA2D0000}"/>
    <cellStyle name="메모 2 2 4 8 5" xfId="11932" xr:uid="{00000000-0005-0000-0000-0000FB2D0000}"/>
    <cellStyle name="메모 2 2 4 9" xfId="11933" xr:uid="{00000000-0005-0000-0000-0000FC2D0000}"/>
    <cellStyle name="메모 2 2 4 9 2" xfId="11934" xr:uid="{00000000-0005-0000-0000-0000FD2D0000}"/>
    <cellStyle name="메모 2 2 4 9 3" xfId="11935" xr:uid="{00000000-0005-0000-0000-0000FE2D0000}"/>
    <cellStyle name="메모 2 2 4 9 4" xfId="11936" xr:uid="{00000000-0005-0000-0000-0000FF2D0000}"/>
    <cellStyle name="메모 2 2 4 9 5" xfId="11937" xr:uid="{00000000-0005-0000-0000-0000002E0000}"/>
    <cellStyle name="메모 2 2 5" xfId="11938" xr:uid="{00000000-0005-0000-0000-0000012E0000}"/>
    <cellStyle name="메모 2 2 5 10" xfId="11939" xr:uid="{00000000-0005-0000-0000-0000022E0000}"/>
    <cellStyle name="메모 2 2 5 10 2" xfId="11940" xr:uid="{00000000-0005-0000-0000-0000032E0000}"/>
    <cellStyle name="메모 2 2 5 10 3" xfId="11941" xr:uid="{00000000-0005-0000-0000-0000042E0000}"/>
    <cellStyle name="메모 2 2 5 10 4" xfId="11942" xr:uid="{00000000-0005-0000-0000-0000052E0000}"/>
    <cellStyle name="메모 2 2 5 10 5" xfId="11943" xr:uid="{00000000-0005-0000-0000-0000062E0000}"/>
    <cellStyle name="메모 2 2 5 11" xfId="11944" xr:uid="{00000000-0005-0000-0000-0000072E0000}"/>
    <cellStyle name="메모 2 2 5 11 2" xfId="11945" xr:uid="{00000000-0005-0000-0000-0000082E0000}"/>
    <cellStyle name="메모 2 2 5 11 3" xfId="11946" xr:uid="{00000000-0005-0000-0000-0000092E0000}"/>
    <cellStyle name="메모 2 2 5 11 4" xfId="11947" xr:uid="{00000000-0005-0000-0000-00000A2E0000}"/>
    <cellStyle name="메모 2 2 5 11 5" xfId="11948" xr:uid="{00000000-0005-0000-0000-00000B2E0000}"/>
    <cellStyle name="메모 2 2 5 12" xfId="11949" xr:uid="{00000000-0005-0000-0000-00000C2E0000}"/>
    <cellStyle name="메모 2 2 5 12 2" xfId="11950" xr:uid="{00000000-0005-0000-0000-00000D2E0000}"/>
    <cellStyle name="메모 2 2 5 12 3" xfId="11951" xr:uid="{00000000-0005-0000-0000-00000E2E0000}"/>
    <cellStyle name="메모 2 2 5 12 4" xfId="11952" xr:uid="{00000000-0005-0000-0000-00000F2E0000}"/>
    <cellStyle name="메모 2 2 5 12 5" xfId="11953" xr:uid="{00000000-0005-0000-0000-0000102E0000}"/>
    <cellStyle name="메모 2 2 5 13" xfId="11954" xr:uid="{00000000-0005-0000-0000-0000112E0000}"/>
    <cellStyle name="메모 2 2 5 13 2" xfId="11955" xr:uid="{00000000-0005-0000-0000-0000122E0000}"/>
    <cellStyle name="메모 2 2 5 13 3" xfId="11956" xr:uid="{00000000-0005-0000-0000-0000132E0000}"/>
    <cellStyle name="메모 2 2 5 13 4" xfId="11957" xr:uid="{00000000-0005-0000-0000-0000142E0000}"/>
    <cellStyle name="메모 2 2 5 13 5" xfId="11958" xr:uid="{00000000-0005-0000-0000-0000152E0000}"/>
    <cellStyle name="메모 2 2 5 14" xfId="11959" xr:uid="{00000000-0005-0000-0000-0000162E0000}"/>
    <cellStyle name="메모 2 2 5 14 2" xfId="11960" xr:uid="{00000000-0005-0000-0000-0000172E0000}"/>
    <cellStyle name="메모 2 2 5 14 3" xfId="11961" xr:uid="{00000000-0005-0000-0000-0000182E0000}"/>
    <cellStyle name="메모 2 2 5 14 4" xfId="11962" xr:uid="{00000000-0005-0000-0000-0000192E0000}"/>
    <cellStyle name="메모 2 2 5 14 5" xfId="11963" xr:uid="{00000000-0005-0000-0000-00001A2E0000}"/>
    <cellStyle name="메모 2 2 5 15" xfId="11964" xr:uid="{00000000-0005-0000-0000-00001B2E0000}"/>
    <cellStyle name="메모 2 2 5 15 2" xfId="11965" xr:uid="{00000000-0005-0000-0000-00001C2E0000}"/>
    <cellStyle name="메모 2 2 5 15 3" xfId="11966" xr:uid="{00000000-0005-0000-0000-00001D2E0000}"/>
    <cellStyle name="메모 2 2 5 15 4" xfId="11967" xr:uid="{00000000-0005-0000-0000-00001E2E0000}"/>
    <cellStyle name="메모 2 2 5 15 5" xfId="11968" xr:uid="{00000000-0005-0000-0000-00001F2E0000}"/>
    <cellStyle name="메모 2 2 5 16" xfId="11969" xr:uid="{00000000-0005-0000-0000-0000202E0000}"/>
    <cellStyle name="메모 2 2 5 16 2" xfId="11970" xr:uid="{00000000-0005-0000-0000-0000212E0000}"/>
    <cellStyle name="메모 2 2 5 16 3" xfId="11971" xr:uid="{00000000-0005-0000-0000-0000222E0000}"/>
    <cellStyle name="메모 2 2 5 16 4" xfId="11972" xr:uid="{00000000-0005-0000-0000-0000232E0000}"/>
    <cellStyle name="메모 2 2 5 16 5" xfId="11973" xr:uid="{00000000-0005-0000-0000-0000242E0000}"/>
    <cellStyle name="메모 2 2 5 17" xfId="11974" xr:uid="{00000000-0005-0000-0000-0000252E0000}"/>
    <cellStyle name="메모 2 2 5 17 2" xfId="11975" xr:uid="{00000000-0005-0000-0000-0000262E0000}"/>
    <cellStyle name="메모 2 2 5 17 3" xfId="11976" xr:uid="{00000000-0005-0000-0000-0000272E0000}"/>
    <cellStyle name="메모 2 2 5 17 4" xfId="11977" xr:uid="{00000000-0005-0000-0000-0000282E0000}"/>
    <cellStyle name="메모 2 2 5 17 5" xfId="11978" xr:uid="{00000000-0005-0000-0000-0000292E0000}"/>
    <cellStyle name="메모 2 2 5 18" xfId="11979" xr:uid="{00000000-0005-0000-0000-00002A2E0000}"/>
    <cellStyle name="메모 2 2 5 18 2" xfId="11980" xr:uid="{00000000-0005-0000-0000-00002B2E0000}"/>
    <cellStyle name="메모 2 2 5 18 3" xfId="11981" xr:uid="{00000000-0005-0000-0000-00002C2E0000}"/>
    <cellStyle name="메모 2 2 5 18 4" xfId="11982" xr:uid="{00000000-0005-0000-0000-00002D2E0000}"/>
    <cellStyle name="메모 2 2 5 18 5" xfId="11983" xr:uid="{00000000-0005-0000-0000-00002E2E0000}"/>
    <cellStyle name="메모 2 2 5 19" xfId="11984" xr:uid="{00000000-0005-0000-0000-00002F2E0000}"/>
    <cellStyle name="메모 2 2 5 2" xfId="11985" xr:uid="{00000000-0005-0000-0000-0000302E0000}"/>
    <cellStyle name="메모 2 2 5 2 2" xfId="11986" xr:uid="{00000000-0005-0000-0000-0000312E0000}"/>
    <cellStyle name="메모 2 2 5 2 3" xfId="11987" xr:uid="{00000000-0005-0000-0000-0000322E0000}"/>
    <cellStyle name="메모 2 2 5 2 4" xfId="11988" xr:uid="{00000000-0005-0000-0000-0000332E0000}"/>
    <cellStyle name="메모 2 2 5 2 5" xfId="11989" xr:uid="{00000000-0005-0000-0000-0000342E0000}"/>
    <cellStyle name="메모 2 2 5 20" xfId="11990" xr:uid="{00000000-0005-0000-0000-0000352E0000}"/>
    <cellStyle name="메모 2 2 5 21" xfId="11991" xr:uid="{00000000-0005-0000-0000-0000362E0000}"/>
    <cellStyle name="메모 2 2 5 22" xfId="11992" xr:uid="{00000000-0005-0000-0000-0000372E0000}"/>
    <cellStyle name="메모 2 2 5 3" xfId="11993" xr:uid="{00000000-0005-0000-0000-0000382E0000}"/>
    <cellStyle name="메모 2 2 5 3 2" xfId="11994" xr:uid="{00000000-0005-0000-0000-0000392E0000}"/>
    <cellStyle name="메모 2 2 5 3 3" xfId="11995" xr:uid="{00000000-0005-0000-0000-00003A2E0000}"/>
    <cellStyle name="메모 2 2 5 3 4" xfId="11996" xr:uid="{00000000-0005-0000-0000-00003B2E0000}"/>
    <cellStyle name="메모 2 2 5 3 5" xfId="11997" xr:uid="{00000000-0005-0000-0000-00003C2E0000}"/>
    <cellStyle name="메모 2 2 5 4" xfId="11998" xr:uid="{00000000-0005-0000-0000-00003D2E0000}"/>
    <cellStyle name="메모 2 2 5 4 2" xfId="11999" xr:uid="{00000000-0005-0000-0000-00003E2E0000}"/>
    <cellStyle name="메모 2 2 5 4 3" xfId="12000" xr:uid="{00000000-0005-0000-0000-00003F2E0000}"/>
    <cellStyle name="메모 2 2 5 4 4" xfId="12001" xr:uid="{00000000-0005-0000-0000-0000402E0000}"/>
    <cellStyle name="메모 2 2 5 4 5" xfId="12002" xr:uid="{00000000-0005-0000-0000-0000412E0000}"/>
    <cellStyle name="메모 2 2 5 5" xfId="12003" xr:uid="{00000000-0005-0000-0000-0000422E0000}"/>
    <cellStyle name="메모 2 2 5 5 2" xfId="12004" xr:uid="{00000000-0005-0000-0000-0000432E0000}"/>
    <cellStyle name="메모 2 2 5 5 3" xfId="12005" xr:uid="{00000000-0005-0000-0000-0000442E0000}"/>
    <cellStyle name="메모 2 2 5 5 4" xfId="12006" xr:uid="{00000000-0005-0000-0000-0000452E0000}"/>
    <cellStyle name="메모 2 2 5 5 5" xfId="12007" xr:uid="{00000000-0005-0000-0000-0000462E0000}"/>
    <cellStyle name="메모 2 2 5 6" xfId="12008" xr:uid="{00000000-0005-0000-0000-0000472E0000}"/>
    <cellStyle name="메모 2 2 5 6 2" xfId="12009" xr:uid="{00000000-0005-0000-0000-0000482E0000}"/>
    <cellStyle name="메모 2 2 5 6 3" xfId="12010" xr:uid="{00000000-0005-0000-0000-0000492E0000}"/>
    <cellStyle name="메모 2 2 5 6 4" xfId="12011" xr:uid="{00000000-0005-0000-0000-00004A2E0000}"/>
    <cellStyle name="메모 2 2 5 6 5" xfId="12012" xr:uid="{00000000-0005-0000-0000-00004B2E0000}"/>
    <cellStyle name="메모 2 2 5 7" xfId="12013" xr:uid="{00000000-0005-0000-0000-00004C2E0000}"/>
    <cellStyle name="메모 2 2 5 7 2" xfId="12014" xr:uid="{00000000-0005-0000-0000-00004D2E0000}"/>
    <cellStyle name="메모 2 2 5 7 3" xfId="12015" xr:uid="{00000000-0005-0000-0000-00004E2E0000}"/>
    <cellStyle name="메모 2 2 5 7 4" xfId="12016" xr:uid="{00000000-0005-0000-0000-00004F2E0000}"/>
    <cellStyle name="메모 2 2 5 7 5" xfId="12017" xr:uid="{00000000-0005-0000-0000-0000502E0000}"/>
    <cellStyle name="메모 2 2 5 8" xfId="12018" xr:uid="{00000000-0005-0000-0000-0000512E0000}"/>
    <cellStyle name="메모 2 2 5 8 2" xfId="12019" xr:uid="{00000000-0005-0000-0000-0000522E0000}"/>
    <cellStyle name="메모 2 2 5 8 3" xfId="12020" xr:uid="{00000000-0005-0000-0000-0000532E0000}"/>
    <cellStyle name="메모 2 2 5 8 4" xfId="12021" xr:uid="{00000000-0005-0000-0000-0000542E0000}"/>
    <cellStyle name="메모 2 2 5 8 5" xfId="12022" xr:uid="{00000000-0005-0000-0000-0000552E0000}"/>
    <cellStyle name="메모 2 2 5 9" xfId="12023" xr:uid="{00000000-0005-0000-0000-0000562E0000}"/>
    <cellStyle name="메모 2 2 5 9 2" xfId="12024" xr:uid="{00000000-0005-0000-0000-0000572E0000}"/>
    <cellStyle name="메모 2 2 5 9 3" xfId="12025" xr:uid="{00000000-0005-0000-0000-0000582E0000}"/>
    <cellStyle name="메모 2 2 5 9 4" xfId="12026" xr:uid="{00000000-0005-0000-0000-0000592E0000}"/>
    <cellStyle name="메모 2 2 5 9 5" xfId="12027" xr:uid="{00000000-0005-0000-0000-00005A2E0000}"/>
    <cellStyle name="메모 2 2 6" xfId="12028" xr:uid="{00000000-0005-0000-0000-00005B2E0000}"/>
    <cellStyle name="메모 2 2 6 2" xfId="12029" xr:uid="{00000000-0005-0000-0000-00005C2E0000}"/>
    <cellStyle name="메모 2 2 6 3" xfId="12030" xr:uid="{00000000-0005-0000-0000-00005D2E0000}"/>
    <cellStyle name="메모 2 2 6 4" xfId="12031" xr:uid="{00000000-0005-0000-0000-00005E2E0000}"/>
    <cellStyle name="메모 2 2 6 5" xfId="12032" xr:uid="{00000000-0005-0000-0000-00005F2E0000}"/>
    <cellStyle name="메모 2 2 7" xfId="12033" xr:uid="{00000000-0005-0000-0000-0000602E0000}"/>
    <cellStyle name="메모 2 2 7 2" xfId="12034" xr:uid="{00000000-0005-0000-0000-0000612E0000}"/>
    <cellStyle name="메모 2 2 7 3" xfId="12035" xr:uid="{00000000-0005-0000-0000-0000622E0000}"/>
    <cellStyle name="메모 2 2 7 4" xfId="12036" xr:uid="{00000000-0005-0000-0000-0000632E0000}"/>
    <cellStyle name="메모 2 2 7 5" xfId="12037" xr:uid="{00000000-0005-0000-0000-0000642E0000}"/>
    <cellStyle name="메모 2 2 8" xfId="12038" xr:uid="{00000000-0005-0000-0000-0000652E0000}"/>
    <cellStyle name="메모 2 2 8 2" xfId="12039" xr:uid="{00000000-0005-0000-0000-0000662E0000}"/>
    <cellStyle name="메모 2 2 8 3" xfId="12040" xr:uid="{00000000-0005-0000-0000-0000672E0000}"/>
    <cellStyle name="메모 2 2 8 4" xfId="12041" xr:uid="{00000000-0005-0000-0000-0000682E0000}"/>
    <cellStyle name="메모 2 2 8 5" xfId="12042" xr:uid="{00000000-0005-0000-0000-0000692E0000}"/>
    <cellStyle name="메모 2 2 9" xfId="12043" xr:uid="{00000000-0005-0000-0000-00006A2E0000}"/>
    <cellStyle name="메모 2 2 9 2" xfId="12044" xr:uid="{00000000-0005-0000-0000-00006B2E0000}"/>
    <cellStyle name="메모 2 2 9 3" xfId="12045" xr:uid="{00000000-0005-0000-0000-00006C2E0000}"/>
    <cellStyle name="메모 2 2 9 4" xfId="12046" xr:uid="{00000000-0005-0000-0000-00006D2E0000}"/>
    <cellStyle name="메모 2 2 9 5" xfId="12047" xr:uid="{00000000-0005-0000-0000-00006E2E0000}"/>
    <cellStyle name="메모 2 20" xfId="12048" xr:uid="{00000000-0005-0000-0000-00006F2E0000}"/>
    <cellStyle name="메모 2 20 2" xfId="12049" xr:uid="{00000000-0005-0000-0000-0000702E0000}"/>
    <cellStyle name="메모 2 20 3" xfId="12050" xr:uid="{00000000-0005-0000-0000-0000712E0000}"/>
    <cellStyle name="메모 2 20 4" xfId="12051" xr:uid="{00000000-0005-0000-0000-0000722E0000}"/>
    <cellStyle name="메모 2 20 5" xfId="12052" xr:uid="{00000000-0005-0000-0000-0000732E0000}"/>
    <cellStyle name="메모 2 21" xfId="12053" xr:uid="{00000000-0005-0000-0000-0000742E0000}"/>
    <cellStyle name="메모 2 22" xfId="12054" xr:uid="{00000000-0005-0000-0000-0000752E0000}"/>
    <cellStyle name="메모 2 23" xfId="12055" xr:uid="{00000000-0005-0000-0000-0000762E0000}"/>
    <cellStyle name="메모 2 24" xfId="12056" xr:uid="{00000000-0005-0000-0000-0000772E0000}"/>
    <cellStyle name="메모 2 25" xfId="12057" xr:uid="{00000000-0005-0000-0000-0000782E0000}"/>
    <cellStyle name="메모 2 3" xfId="250" xr:uid="{00000000-0005-0000-0000-0000792E0000}"/>
    <cellStyle name="메모 2 3 10" xfId="12058" xr:uid="{00000000-0005-0000-0000-00007A2E0000}"/>
    <cellStyle name="메모 2 3 10 2" xfId="12059" xr:uid="{00000000-0005-0000-0000-00007B2E0000}"/>
    <cellStyle name="메모 2 3 10 3" xfId="12060" xr:uid="{00000000-0005-0000-0000-00007C2E0000}"/>
    <cellStyle name="메모 2 3 10 4" xfId="12061" xr:uid="{00000000-0005-0000-0000-00007D2E0000}"/>
    <cellStyle name="메모 2 3 10 5" xfId="12062" xr:uid="{00000000-0005-0000-0000-00007E2E0000}"/>
    <cellStyle name="메모 2 3 11" xfId="12063" xr:uid="{00000000-0005-0000-0000-00007F2E0000}"/>
    <cellStyle name="메모 2 3 11 2" xfId="12064" xr:uid="{00000000-0005-0000-0000-0000802E0000}"/>
    <cellStyle name="메모 2 3 11 3" xfId="12065" xr:uid="{00000000-0005-0000-0000-0000812E0000}"/>
    <cellStyle name="메모 2 3 11 4" xfId="12066" xr:uid="{00000000-0005-0000-0000-0000822E0000}"/>
    <cellStyle name="메모 2 3 11 5" xfId="12067" xr:uid="{00000000-0005-0000-0000-0000832E0000}"/>
    <cellStyle name="메모 2 3 12" xfId="12068" xr:uid="{00000000-0005-0000-0000-0000842E0000}"/>
    <cellStyle name="메모 2 3 12 2" xfId="12069" xr:uid="{00000000-0005-0000-0000-0000852E0000}"/>
    <cellStyle name="메모 2 3 12 3" xfId="12070" xr:uid="{00000000-0005-0000-0000-0000862E0000}"/>
    <cellStyle name="메모 2 3 12 4" xfId="12071" xr:uid="{00000000-0005-0000-0000-0000872E0000}"/>
    <cellStyle name="메모 2 3 12 5" xfId="12072" xr:uid="{00000000-0005-0000-0000-0000882E0000}"/>
    <cellStyle name="메모 2 3 13" xfId="12073" xr:uid="{00000000-0005-0000-0000-0000892E0000}"/>
    <cellStyle name="메모 2 3 13 2" xfId="12074" xr:uid="{00000000-0005-0000-0000-00008A2E0000}"/>
    <cellStyle name="메모 2 3 13 3" xfId="12075" xr:uid="{00000000-0005-0000-0000-00008B2E0000}"/>
    <cellStyle name="메모 2 3 13 4" xfId="12076" xr:uid="{00000000-0005-0000-0000-00008C2E0000}"/>
    <cellStyle name="메모 2 3 13 5" xfId="12077" xr:uid="{00000000-0005-0000-0000-00008D2E0000}"/>
    <cellStyle name="메모 2 3 14" xfId="12078" xr:uid="{00000000-0005-0000-0000-00008E2E0000}"/>
    <cellStyle name="메모 2 3 14 2" xfId="12079" xr:uid="{00000000-0005-0000-0000-00008F2E0000}"/>
    <cellStyle name="메모 2 3 14 3" xfId="12080" xr:uid="{00000000-0005-0000-0000-0000902E0000}"/>
    <cellStyle name="메모 2 3 14 4" xfId="12081" xr:uid="{00000000-0005-0000-0000-0000912E0000}"/>
    <cellStyle name="메모 2 3 14 5" xfId="12082" xr:uid="{00000000-0005-0000-0000-0000922E0000}"/>
    <cellStyle name="메모 2 3 15" xfId="12083" xr:uid="{00000000-0005-0000-0000-0000932E0000}"/>
    <cellStyle name="메모 2 3 15 2" xfId="12084" xr:uid="{00000000-0005-0000-0000-0000942E0000}"/>
    <cellStyle name="메모 2 3 15 3" xfId="12085" xr:uid="{00000000-0005-0000-0000-0000952E0000}"/>
    <cellStyle name="메모 2 3 15 4" xfId="12086" xr:uid="{00000000-0005-0000-0000-0000962E0000}"/>
    <cellStyle name="메모 2 3 15 5" xfId="12087" xr:uid="{00000000-0005-0000-0000-0000972E0000}"/>
    <cellStyle name="메모 2 3 16" xfId="12088" xr:uid="{00000000-0005-0000-0000-0000982E0000}"/>
    <cellStyle name="메모 2 3 16 2" xfId="12089" xr:uid="{00000000-0005-0000-0000-0000992E0000}"/>
    <cellStyle name="메모 2 3 16 3" xfId="12090" xr:uid="{00000000-0005-0000-0000-00009A2E0000}"/>
    <cellStyle name="메모 2 3 16 4" xfId="12091" xr:uid="{00000000-0005-0000-0000-00009B2E0000}"/>
    <cellStyle name="메모 2 3 16 5" xfId="12092" xr:uid="{00000000-0005-0000-0000-00009C2E0000}"/>
    <cellStyle name="메모 2 3 17" xfId="12093" xr:uid="{00000000-0005-0000-0000-00009D2E0000}"/>
    <cellStyle name="메모 2 3 17 2" xfId="12094" xr:uid="{00000000-0005-0000-0000-00009E2E0000}"/>
    <cellStyle name="메모 2 3 17 3" xfId="12095" xr:uid="{00000000-0005-0000-0000-00009F2E0000}"/>
    <cellStyle name="메모 2 3 17 4" xfId="12096" xr:uid="{00000000-0005-0000-0000-0000A02E0000}"/>
    <cellStyle name="메모 2 3 17 5" xfId="12097" xr:uid="{00000000-0005-0000-0000-0000A12E0000}"/>
    <cellStyle name="메모 2 3 18" xfId="12098" xr:uid="{00000000-0005-0000-0000-0000A22E0000}"/>
    <cellStyle name="메모 2 3 18 2" xfId="12099" xr:uid="{00000000-0005-0000-0000-0000A32E0000}"/>
    <cellStyle name="메모 2 3 18 3" xfId="12100" xr:uid="{00000000-0005-0000-0000-0000A42E0000}"/>
    <cellStyle name="메모 2 3 18 4" xfId="12101" xr:uid="{00000000-0005-0000-0000-0000A52E0000}"/>
    <cellStyle name="메모 2 3 18 5" xfId="12102" xr:uid="{00000000-0005-0000-0000-0000A62E0000}"/>
    <cellStyle name="메모 2 3 19" xfId="12103" xr:uid="{00000000-0005-0000-0000-0000A72E0000}"/>
    <cellStyle name="메모 2 3 19 2" xfId="12104" xr:uid="{00000000-0005-0000-0000-0000A82E0000}"/>
    <cellStyle name="메모 2 3 19 3" xfId="12105" xr:uid="{00000000-0005-0000-0000-0000A92E0000}"/>
    <cellStyle name="메모 2 3 19 4" xfId="12106" xr:uid="{00000000-0005-0000-0000-0000AA2E0000}"/>
    <cellStyle name="메모 2 3 19 5" xfId="12107" xr:uid="{00000000-0005-0000-0000-0000AB2E0000}"/>
    <cellStyle name="메모 2 3 2" xfId="12108" xr:uid="{00000000-0005-0000-0000-0000AC2E0000}"/>
    <cellStyle name="메모 2 3 2 10" xfId="12109" xr:uid="{00000000-0005-0000-0000-0000AD2E0000}"/>
    <cellStyle name="메모 2 3 2 10 2" xfId="12110" xr:uid="{00000000-0005-0000-0000-0000AE2E0000}"/>
    <cellStyle name="메모 2 3 2 10 3" xfId="12111" xr:uid="{00000000-0005-0000-0000-0000AF2E0000}"/>
    <cellStyle name="메모 2 3 2 10 4" xfId="12112" xr:uid="{00000000-0005-0000-0000-0000B02E0000}"/>
    <cellStyle name="메모 2 3 2 10 5" xfId="12113" xr:uid="{00000000-0005-0000-0000-0000B12E0000}"/>
    <cellStyle name="메모 2 3 2 11" xfId="12114" xr:uid="{00000000-0005-0000-0000-0000B22E0000}"/>
    <cellStyle name="메모 2 3 2 11 2" xfId="12115" xr:uid="{00000000-0005-0000-0000-0000B32E0000}"/>
    <cellStyle name="메모 2 3 2 11 3" xfId="12116" xr:uid="{00000000-0005-0000-0000-0000B42E0000}"/>
    <cellStyle name="메모 2 3 2 11 4" xfId="12117" xr:uid="{00000000-0005-0000-0000-0000B52E0000}"/>
    <cellStyle name="메모 2 3 2 11 5" xfId="12118" xr:uid="{00000000-0005-0000-0000-0000B62E0000}"/>
    <cellStyle name="메모 2 3 2 12" xfId="12119" xr:uid="{00000000-0005-0000-0000-0000B72E0000}"/>
    <cellStyle name="메모 2 3 2 12 2" xfId="12120" xr:uid="{00000000-0005-0000-0000-0000B82E0000}"/>
    <cellStyle name="메모 2 3 2 12 3" xfId="12121" xr:uid="{00000000-0005-0000-0000-0000B92E0000}"/>
    <cellStyle name="메모 2 3 2 12 4" xfId="12122" xr:uid="{00000000-0005-0000-0000-0000BA2E0000}"/>
    <cellStyle name="메모 2 3 2 12 5" xfId="12123" xr:uid="{00000000-0005-0000-0000-0000BB2E0000}"/>
    <cellStyle name="메모 2 3 2 13" xfId="12124" xr:uid="{00000000-0005-0000-0000-0000BC2E0000}"/>
    <cellStyle name="메모 2 3 2 13 2" xfId="12125" xr:uid="{00000000-0005-0000-0000-0000BD2E0000}"/>
    <cellStyle name="메모 2 3 2 13 3" xfId="12126" xr:uid="{00000000-0005-0000-0000-0000BE2E0000}"/>
    <cellStyle name="메모 2 3 2 13 4" xfId="12127" xr:uid="{00000000-0005-0000-0000-0000BF2E0000}"/>
    <cellStyle name="메모 2 3 2 13 5" xfId="12128" xr:uid="{00000000-0005-0000-0000-0000C02E0000}"/>
    <cellStyle name="메모 2 3 2 14" xfId="12129" xr:uid="{00000000-0005-0000-0000-0000C12E0000}"/>
    <cellStyle name="메모 2 3 2 14 2" xfId="12130" xr:uid="{00000000-0005-0000-0000-0000C22E0000}"/>
    <cellStyle name="메모 2 3 2 14 3" xfId="12131" xr:uid="{00000000-0005-0000-0000-0000C32E0000}"/>
    <cellStyle name="메모 2 3 2 14 4" xfId="12132" xr:uid="{00000000-0005-0000-0000-0000C42E0000}"/>
    <cellStyle name="메모 2 3 2 14 5" xfId="12133" xr:uid="{00000000-0005-0000-0000-0000C52E0000}"/>
    <cellStyle name="메모 2 3 2 15" xfId="12134" xr:uid="{00000000-0005-0000-0000-0000C62E0000}"/>
    <cellStyle name="메모 2 3 2 15 2" xfId="12135" xr:uid="{00000000-0005-0000-0000-0000C72E0000}"/>
    <cellStyle name="메모 2 3 2 15 3" xfId="12136" xr:uid="{00000000-0005-0000-0000-0000C82E0000}"/>
    <cellStyle name="메모 2 3 2 15 4" xfId="12137" xr:uid="{00000000-0005-0000-0000-0000C92E0000}"/>
    <cellStyle name="메모 2 3 2 15 5" xfId="12138" xr:uid="{00000000-0005-0000-0000-0000CA2E0000}"/>
    <cellStyle name="메모 2 3 2 16" xfId="12139" xr:uid="{00000000-0005-0000-0000-0000CB2E0000}"/>
    <cellStyle name="메모 2 3 2 16 2" xfId="12140" xr:uid="{00000000-0005-0000-0000-0000CC2E0000}"/>
    <cellStyle name="메모 2 3 2 16 3" xfId="12141" xr:uid="{00000000-0005-0000-0000-0000CD2E0000}"/>
    <cellStyle name="메모 2 3 2 16 4" xfId="12142" xr:uid="{00000000-0005-0000-0000-0000CE2E0000}"/>
    <cellStyle name="메모 2 3 2 16 5" xfId="12143" xr:uid="{00000000-0005-0000-0000-0000CF2E0000}"/>
    <cellStyle name="메모 2 3 2 17" xfId="12144" xr:uid="{00000000-0005-0000-0000-0000D02E0000}"/>
    <cellStyle name="메모 2 3 2 17 2" xfId="12145" xr:uid="{00000000-0005-0000-0000-0000D12E0000}"/>
    <cellStyle name="메모 2 3 2 17 3" xfId="12146" xr:uid="{00000000-0005-0000-0000-0000D22E0000}"/>
    <cellStyle name="메모 2 3 2 17 4" xfId="12147" xr:uid="{00000000-0005-0000-0000-0000D32E0000}"/>
    <cellStyle name="메모 2 3 2 17 5" xfId="12148" xr:uid="{00000000-0005-0000-0000-0000D42E0000}"/>
    <cellStyle name="메모 2 3 2 18" xfId="12149" xr:uid="{00000000-0005-0000-0000-0000D52E0000}"/>
    <cellStyle name="메모 2 3 2 18 2" xfId="12150" xr:uid="{00000000-0005-0000-0000-0000D62E0000}"/>
    <cellStyle name="메모 2 3 2 18 3" xfId="12151" xr:uid="{00000000-0005-0000-0000-0000D72E0000}"/>
    <cellStyle name="메모 2 3 2 18 4" xfId="12152" xr:uid="{00000000-0005-0000-0000-0000D82E0000}"/>
    <cellStyle name="메모 2 3 2 18 5" xfId="12153" xr:uid="{00000000-0005-0000-0000-0000D92E0000}"/>
    <cellStyle name="메모 2 3 2 19" xfId="12154" xr:uid="{00000000-0005-0000-0000-0000DA2E0000}"/>
    <cellStyle name="메모 2 3 2 2" xfId="12155" xr:uid="{00000000-0005-0000-0000-0000DB2E0000}"/>
    <cellStyle name="메모 2 3 2 2 2" xfId="12156" xr:uid="{00000000-0005-0000-0000-0000DC2E0000}"/>
    <cellStyle name="메모 2 3 2 2 3" xfId="12157" xr:uid="{00000000-0005-0000-0000-0000DD2E0000}"/>
    <cellStyle name="메모 2 3 2 2 4" xfId="12158" xr:uid="{00000000-0005-0000-0000-0000DE2E0000}"/>
    <cellStyle name="메모 2 3 2 2 5" xfId="12159" xr:uid="{00000000-0005-0000-0000-0000DF2E0000}"/>
    <cellStyle name="메모 2 3 2 20" xfId="12160" xr:uid="{00000000-0005-0000-0000-0000E02E0000}"/>
    <cellStyle name="메모 2 3 2 21" xfId="12161" xr:uid="{00000000-0005-0000-0000-0000E12E0000}"/>
    <cellStyle name="메모 2 3 2 22" xfId="12162" xr:uid="{00000000-0005-0000-0000-0000E22E0000}"/>
    <cellStyle name="메모 2 3 2 3" xfId="12163" xr:uid="{00000000-0005-0000-0000-0000E32E0000}"/>
    <cellStyle name="메모 2 3 2 3 2" xfId="12164" xr:uid="{00000000-0005-0000-0000-0000E42E0000}"/>
    <cellStyle name="메모 2 3 2 3 3" xfId="12165" xr:uid="{00000000-0005-0000-0000-0000E52E0000}"/>
    <cellStyle name="메모 2 3 2 3 4" xfId="12166" xr:uid="{00000000-0005-0000-0000-0000E62E0000}"/>
    <cellStyle name="메모 2 3 2 3 5" xfId="12167" xr:uid="{00000000-0005-0000-0000-0000E72E0000}"/>
    <cellStyle name="메모 2 3 2 4" xfId="12168" xr:uid="{00000000-0005-0000-0000-0000E82E0000}"/>
    <cellStyle name="메모 2 3 2 4 2" xfId="12169" xr:uid="{00000000-0005-0000-0000-0000E92E0000}"/>
    <cellStyle name="메모 2 3 2 4 3" xfId="12170" xr:uid="{00000000-0005-0000-0000-0000EA2E0000}"/>
    <cellStyle name="메모 2 3 2 4 4" xfId="12171" xr:uid="{00000000-0005-0000-0000-0000EB2E0000}"/>
    <cellStyle name="메모 2 3 2 4 5" xfId="12172" xr:uid="{00000000-0005-0000-0000-0000EC2E0000}"/>
    <cellStyle name="메모 2 3 2 5" xfId="12173" xr:uid="{00000000-0005-0000-0000-0000ED2E0000}"/>
    <cellStyle name="메모 2 3 2 5 2" xfId="12174" xr:uid="{00000000-0005-0000-0000-0000EE2E0000}"/>
    <cellStyle name="메모 2 3 2 5 3" xfId="12175" xr:uid="{00000000-0005-0000-0000-0000EF2E0000}"/>
    <cellStyle name="메모 2 3 2 5 4" xfId="12176" xr:uid="{00000000-0005-0000-0000-0000F02E0000}"/>
    <cellStyle name="메모 2 3 2 5 5" xfId="12177" xr:uid="{00000000-0005-0000-0000-0000F12E0000}"/>
    <cellStyle name="메모 2 3 2 6" xfId="12178" xr:uid="{00000000-0005-0000-0000-0000F22E0000}"/>
    <cellStyle name="메모 2 3 2 6 2" xfId="12179" xr:uid="{00000000-0005-0000-0000-0000F32E0000}"/>
    <cellStyle name="메모 2 3 2 6 3" xfId="12180" xr:uid="{00000000-0005-0000-0000-0000F42E0000}"/>
    <cellStyle name="메모 2 3 2 6 4" xfId="12181" xr:uid="{00000000-0005-0000-0000-0000F52E0000}"/>
    <cellStyle name="메모 2 3 2 6 5" xfId="12182" xr:uid="{00000000-0005-0000-0000-0000F62E0000}"/>
    <cellStyle name="메모 2 3 2 7" xfId="12183" xr:uid="{00000000-0005-0000-0000-0000F72E0000}"/>
    <cellStyle name="메모 2 3 2 7 2" xfId="12184" xr:uid="{00000000-0005-0000-0000-0000F82E0000}"/>
    <cellStyle name="메모 2 3 2 7 3" xfId="12185" xr:uid="{00000000-0005-0000-0000-0000F92E0000}"/>
    <cellStyle name="메모 2 3 2 7 4" xfId="12186" xr:uid="{00000000-0005-0000-0000-0000FA2E0000}"/>
    <cellStyle name="메모 2 3 2 7 5" xfId="12187" xr:uid="{00000000-0005-0000-0000-0000FB2E0000}"/>
    <cellStyle name="메모 2 3 2 8" xfId="12188" xr:uid="{00000000-0005-0000-0000-0000FC2E0000}"/>
    <cellStyle name="메모 2 3 2 8 2" xfId="12189" xr:uid="{00000000-0005-0000-0000-0000FD2E0000}"/>
    <cellStyle name="메모 2 3 2 8 3" xfId="12190" xr:uid="{00000000-0005-0000-0000-0000FE2E0000}"/>
    <cellStyle name="메모 2 3 2 8 4" xfId="12191" xr:uid="{00000000-0005-0000-0000-0000FF2E0000}"/>
    <cellStyle name="메모 2 3 2 8 5" xfId="12192" xr:uid="{00000000-0005-0000-0000-0000002F0000}"/>
    <cellStyle name="메모 2 3 2 9" xfId="12193" xr:uid="{00000000-0005-0000-0000-0000012F0000}"/>
    <cellStyle name="메모 2 3 2 9 2" xfId="12194" xr:uid="{00000000-0005-0000-0000-0000022F0000}"/>
    <cellStyle name="메모 2 3 2 9 3" xfId="12195" xr:uid="{00000000-0005-0000-0000-0000032F0000}"/>
    <cellStyle name="메모 2 3 2 9 4" xfId="12196" xr:uid="{00000000-0005-0000-0000-0000042F0000}"/>
    <cellStyle name="메모 2 3 2 9 5" xfId="12197" xr:uid="{00000000-0005-0000-0000-0000052F0000}"/>
    <cellStyle name="메모 2 3 20" xfId="12198" xr:uid="{00000000-0005-0000-0000-0000062F0000}"/>
    <cellStyle name="메모 2 3 20 2" xfId="12199" xr:uid="{00000000-0005-0000-0000-0000072F0000}"/>
    <cellStyle name="메모 2 3 20 3" xfId="12200" xr:uid="{00000000-0005-0000-0000-0000082F0000}"/>
    <cellStyle name="메모 2 3 20 4" xfId="12201" xr:uid="{00000000-0005-0000-0000-0000092F0000}"/>
    <cellStyle name="메모 2 3 20 5" xfId="12202" xr:uid="{00000000-0005-0000-0000-00000A2F0000}"/>
    <cellStyle name="메모 2 3 21" xfId="12203" xr:uid="{00000000-0005-0000-0000-00000B2F0000}"/>
    <cellStyle name="메모 2 3 21 2" xfId="12204" xr:uid="{00000000-0005-0000-0000-00000C2F0000}"/>
    <cellStyle name="메모 2 3 21 3" xfId="12205" xr:uid="{00000000-0005-0000-0000-00000D2F0000}"/>
    <cellStyle name="메모 2 3 21 4" xfId="12206" xr:uid="{00000000-0005-0000-0000-00000E2F0000}"/>
    <cellStyle name="메모 2 3 21 5" xfId="12207" xr:uid="{00000000-0005-0000-0000-00000F2F0000}"/>
    <cellStyle name="메모 2 3 22" xfId="12208" xr:uid="{00000000-0005-0000-0000-0000102F0000}"/>
    <cellStyle name="메모 2 3 22 2" xfId="12209" xr:uid="{00000000-0005-0000-0000-0000112F0000}"/>
    <cellStyle name="메모 2 3 22 3" xfId="12210" xr:uid="{00000000-0005-0000-0000-0000122F0000}"/>
    <cellStyle name="메모 2 3 22 4" xfId="12211" xr:uid="{00000000-0005-0000-0000-0000132F0000}"/>
    <cellStyle name="메모 2 3 22 5" xfId="12212" xr:uid="{00000000-0005-0000-0000-0000142F0000}"/>
    <cellStyle name="메모 2 3 23" xfId="12213" xr:uid="{00000000-0005-0000-0000-0000152F0000}"/>
    <cellStyle name="메모 2 3 24" xfId="12214" xr:uid="{00000000-0005-0000-0000-0000162F0000}"/>
    <cellStyle name="메모 2 3 25" xfId="12215" xr:uid="{00000000-0005-0000-0000-0000172F0000}"/>
    <cellStyle name="메모 2 3 26" xfId="12216" xr:uid="{00000000-0005-0000-0000-0000182F0000}"/>
    <cellStyle name="메모 2 3 3" xfId="12217" xr:uid="{00000000-0005-0000-0000-0000192F0000}"/>
    <cellStyle name="메모 2 3 3 10" xfId="12218" xr:uid="{00000000-0005-0000-0000-00001A2F0000}"/>
    <cellStyle name="메모 2 3 3 10 2" xfId="12219" xr:uid="{00000000-0005-0000-0000-00001B2F0000}"/>
    <cellStyle name="메모 2 3 3 10 3" xfId="12220" xr:uid="{00000000-0005-0000-0000-00001C2F0000}"/>
    <cellStyle name="메모 2 3 3 10 4" xfId="12221" xr:uid="{00000000-0005-0000-0000-00001D2F0000}"/>
    <cellStyle name="메모 2 3 3 10 5" xfId="12222" xr:uid="{00000000-0005-0000-0000-00001E2F0000}"/>
    <cellStyle name="메모 2 3 3 11" xfId="12223" xr:uid="{00000000-0005-0000-0000-00001F2F0000}"/>
    <cellStyle name="메모 2 3 3 11 2" xfId="12224" xr:uid="{00000000-0005-0000-0000-0000202F0000}"/>
    <cellStyle name="메모 2 3 3 11 3" xfId="12225" xr:uid="{00000000-0005-0000-0000-0000212F0000}"/>
    <cellStyle name="메모 2 3 3 11 4" xfId="12226" xr:uid="{00000000-0005-0000-0000-0000222F0000}"/>
    <cellStyle name="메모 2 3 3 11 5" xfId="12227" xr:uid="{00000000-0005-0000-0000-0000232F0000}"/>
    <cellStyle name="메모 2 3 3 12" xfId="12228" xr:uid="{00000000-0005-0000-0000-0000242F0000}"/>
    <cellStyle name="메모 2 3 3 12 2" xfId="12229" xr:uid="{00000000-0005-0000-0000-0000252F0000}"/>
    <cellStyle name="메모 2 3 3 12 3" xfId="12230" xr:uid="{00000000-0005-0000-0000-0000262F0000}"/>
    <cellStyle name="메모 2 3 3 12 4" xfId="12231" xr:uid="{00000000-0005-0000-0000-0000272F0000}"/>
    <cellStyle name="메모 2 3 3 12 5" xfId="12232" xr:uid="{00000000-0005-0000-0000-0000282F0000}"/>
    <cellStyle name="메모 2 3 3 13" xfId="12233" xr:uid="{00000000-0005-0000-0000-0000292F0000}"/>
    <cellStyle name="메모 2 3 3 13 2" xfId="12234" xr:uid="{00000000-0005-0000-0000-00002A2F0000}"/>
    <cellStyle name="메모 2 3 3 13 3" xfId="12235" xr:uid="{00000000-0005-0000-0000-00002B2F0000}"/>
    <cellStyle name="메모 2 3 3 13 4" xfId="12236" xr:uid="{00000000-0005-0000-0000-00002C2F0000}"/>
    <cellStyle name="메모 2 3 3 13 5" xfId="12237" xr:uid="{00000000-0005-0000-0000-00002D2F0000}"/>
    <cellStyle name="메모 2 3 3 14" xfId="12238" xr:uid="{00000000-0005-0000-0000-00002E2F0000}"/>
    <cellStyle name="메모 2 3 3 14 2" xfId="12239" xr:uid="{00000000-0005-0000-0000-00002F2F0000}"/>
    <cellStyle name="메모 2 3 3 14 3" xfId="12240" xr:uid="{00000000-0005-0000-0000-0000302F0000}"/>
    <cellStyle name="메모 2 3 3 14 4" xfId="12241" xr:uid="{00000000-0005-0000-0000-0000312F0000}"/>
    <cellStyle name="메모 2 3 3 14 5" xfId="12242" xr:uid="{00000000-0005-0000-0000-0000322F0000}"/>
    <cellStyle name="메모 2 3 3 15" xfId="12243" xr:uid="{00000000-0005-0000-0000-0000332F0000}"/>
    <cellStyle name="메모 2 3 3 15 2" xfId="12244" xr:uid="{00000000-0005-0000-0000-0000342F0000}"/>
    <cellStyle name="메모 2 3 3 15 3" xfId="12245" xr:uid="{00000000-0005-0000-0000-0000352F0000}"/>
    <cellStyle name="메모 2 3 3 15 4" xfId="12246" xr:uid="{00000000-0005-0000-0000-0000362F0000}"/>
    <cellStyle name="메모 2 3 3 15 5" xfId="12247" xr:uid="{00000000-0005-0000-0000-0000372F0000}"/>
    <cellStyle name="메모 2 3 3 16" xfId="12248" xr:uid="{00000000-0005-0000-0000-0000382F0000}"/>
    <cellStyle name="메모 2 3 3 16 2" xfId="12249" xr:uid="{00000000-0005-0000-0000-0000392F0000}"/>
    <cellStyle name="메모 2 3 3 16 3" xfId="12250" xr:uid="{00000000-0005-0000-0000-00003A2F0000}"/>
    <cellStyle name="메모 2 3 3 16 4" xfId="12251" xr:uid="{00000000-0005-0000-0000-00003B2F0000}"/>
    <cellStyle name="메모 2 3 3 16 5" xfId="12252" xr:uid="{00000000-0005-0000-0000-00003C2F0000}"/>
    <cellStyle name="메모 2 3 3 17" xfId="12253" xr:uid="{00000000-0005-0000-0000-00003D2F0000}"/>
    <cellStyle name="메모 2 3 3 17 2" xfId="12254" xr:uid="{00000000-0005-0000-0000-00003E2F0000}"/>
    <cellStyle name="메모 2 3 3 17 3" xfId="12255" xr:uid="{00000000-0005-0000-0000-00003F2F0000}"/>
    <cellStyle name="메모 2 3 3 17 4" xfId="12256" xr:uid="{00000000-0005-0000-0000-0000402F0000}"/>
    <cellStyle name="메모 2 3 3 17 5" xfId="12257" xr:uid="{00000000-0005-0000-0000-0000412F0000}"/>
    <cellStyle name="메모 2 3 3 18" xfId="12258" xr:uid="{00000000-0005-0000-0000-0000422F0000}"/>
    <cellStyle name="메모 2 3 3 18 2" xfId="12259" xr:uid="{00000000-0005-0000-0000-0000432F0000}"/>
    <cellStyle name="메모 2 3 3 18 3" xfId="12260" xr:uid="{00000000-0005-0000-0000-0000442F0000}"/>
    <cellStyle name="메모 2 3 3 18 4" xfId="12261" xr:uid="{00000000-0005-0000-0000-0000452F0000}"/>
    <cellStyle name="메모 2 3 3 18 5" xfId="12262" xr:uid="{00000000-0005-0000-0000-0000462F0000}"/>
    <cellStyle name="메모 2 3 3 19" xfId="12263" xr:uid="{00000000-0005-0000-0000-0000472F0000}"/>
    <cellStyle name="메모 2 3 3 2" xfId="12264" xr:uid="{00000000-0005-0000-0000-0000482F0000}"/>
    <cellStyle name="메모 2 3 3 2 2" xfId="12265" xr:uid="{00000000-0005-0000-0000-0000492F0000}"/>
    <cellStyle name="메모 2 3 3 2 3" xfId="12266" xr:uid="{00000000-0005-0000-0000-00004A2F0000}"/>
    <cellStyle name="메모 2 3 3 2 4" xfId="12267" xr:uid="{00000000-0005-0000-0000-00004B2F0000}"/>
    <cellStyle name="메모 2 3 3 2 5" xfId="12268" xr:uid="{00000000-0005-0000-0000-00004C2F0000}"/>
    <cellStyle name="메모 2 3 3 20" xfId="12269" xr:uid="{00000000-0005-0000-0000-00004D2F0000}"/>
    <cellStyle name="메모 2 3 3 21" xfId="12270" xr:uid="{00000000-0005-0000-0000-00004E2F0000}"/>
    <cellStyle name="메모 2 3 3 22" xfId="12271" xr:uid="{00000000-0005-0000-0000-00004F2F0000}"/>
    <cellStyle name="메모 2 3 3 3" xfId="12272" xr:uid="{00000000-0005-0000-0000-0000502F0000}"/>
    <cellStyle name="메모 2 3 3 3 2" xfId="12273" xr:uid="{00000000-0005-0000-0000-0000512F0000}"/>
    <cellStyle name="메모 2 3 3 3 3" xfId="12274" xr:uid="{00000000-0005-0000-0000-0000522F0000}"/>
    <cellStyle name="메모 2 3 3 3 4" xfId="12275" xr:uid="{00000000-0005-0000-0000-0000532F0000}"/>
    <cellStyle name="메모 2 3 3 3 5" xfId="12276" xr:uid="{00000000-0005-0000-0000-0000542F0000}"/>
    <cellStyle name="메모 2 3 3 4" xfId="12277" xr:uid="{00000000-0005-0000-0000-0000552F0000}"/>
    <cellStyle name="메모 2 3 3 4 2" xfId="12278" xr:uid="{00000000-0005-0000-0000-0000562F0000}"/>
    <cellStyle name="메모 2 3 3 4 3" xfId="12279" xr:uid="{00000000-0005-0000-0000-0000572F0000}"/>
    <cellStyle name="메모 2 3 3 4 4" xfId="12280" xr:uid="{00000000-0005-0000-0000-0000582F0000}"/>
    <cellStyle name="메모 2 3 3 4 5" xfId="12281" xr:uid="{00000000-0005-0000-0000-0000592F0000}"/>
    <cellStyle name="메모 2 3 3 5" xfId="12282" xr:uid="{00000000-0005-0000-0000-00005A2F0000}"/>
    <cellStyle name="메모 2 3 3 5 2" xfId="12283" xr:uid="{00000000-0005-0000-0000-00005B2F0000}"/>
    <cellStyle name="메모 2 3 3 5 3" xfId="12284" xr:uid="{00000000-0005-0000-0000-00005C2F0000}"/>
    <cellStyle name="메모 2 3 3 5 4" xfId="12285" xr:uid="{00000000-0005-0000-0000-00005D2F0000}"/>
    <cellStyle name="메모 2 3 3 5 5" xfId="12286" xr:uid="{00000000-0005-0000-0000-00005E2F0000}"/>
    <cellStyle name="메모 2 3 3 6" xfId="12287" xr:uid="{00000000-0005-0000-0000-00005F2F0000}"/>
    <cellStyle name="메모 2 3 3 6 2" xfId="12288" xr:uid="{00000000-0005-0000-0000-0000602F0000}"/>
    <cellStyle name="메모 2 3 3 6 3" xfId="12289" xr:uid="{00000000-0005-0000-0000-0000612F0000}"/>
    <cellStyle name="메모 2 3 3 6 4" xfId="12290" xr:uid="{00000000-0005-0000-0000-0000622F0000}"/>
    <cellStyle name="메모 2 3 3 6 5" xfId="12291" xr:uid="{00000000-0005-0000-0000-0000632F0000}"/>
    <cellStyle name="메모 2 3 3 7" xfId="12292" xr:uid="{00000000-0005-0000-0000-0000642F0000}"/>
    <cellStyle name="메모 2 3 3 7 2" xfId="12293" xr:uid="{00000000-0005-0000-0000-0000652F0000}"/>
    <cellStyle name="메모 2 3 3 7 3" xfId="12294" xr:uid="{00000000-0005-0000-0000-0000662F0000}"/>
    <cellStyle name="메모 2 3 3 7 4" xfId="12295" xr:uid="{00000000-0005-0000-0000-0000672F0000}"/>
    <cellStyle name="메모 2 3 3 7 5" xfId="12296" xr:uid="{00000000-0005-0000-0000-0000682F0000}"/>
    <cellStyle name="메모 2 3 3 8" xfId="12297" xr:uid="{00000000-0005-0000-0000-0000692F0000}"/>
    <cellStyle name="메모 2 3 3 8 2" xfId="12298" xr:uid="{00000000-0005-0000-0000-00006A2F0000}"/>
    <cellStyle name="메모 2 3 3 8 3" xfId="12299" xr:uid="{00000000-0005-0000-0000-00006B2F0000}"/>
    <cellStyle name="메모 2 3 3 8 4" xfId="12300" xr:uid="{00000000-0005-0000-0000-00006C2F0000}"/>
    <cellStyle name="메모 2 3 3 8 5" xfId="12301" xr:uid="{00000000-0005-0000-0000-00006D2F0000}"/>
    <cellStyle name="메모 2 3 3 9" xfId="12302" xr:uid="{00000000-0005-0000-0000-00006E2F0000}"/>
    <cellStyle name="메모 2 3 3 9 2" xfId="12303" xr:uid="{00000000-0005-0000-0000-00006F2F0000}"/>
    <cellStyle name="메모 2 3 3 9 3" xfId="12304" xr:uid="{00000000-0005-0000-0000-0000702F0000}"/>
    <cellStyle name="메모 2 3 3 9 4" xfId="12305" xr:uid="{00000000-0005-0000-0000-0000712F0000}"/>
    <cellStyle name="메모 2 3 3 9 5" xfId="12306" xr:uid="{00000000-0005-0000-0000-0000722F0000}"/>
    <cellStyle name="메모 2 3 4" xfId="12307" xr:uid="{00000000-0005-0000-0000-0000732F0000}"/>
    <cellStyle name="메모 2 3 4 10" xfId="12308" xr:uid="{00000000-0005-0000-0000-0000742F0000}"/>
    <cellStyle name="메모 2 3 4 10 2" xfId="12309" xr:uid="{00000000-0005-0000-0000-0000752F0000}"/>
    <cellStyle name="메모 2 3 4 10 3" xfId="12310" xr:uid="{00000000-0005-0000-0000-0000762F0000}"/>
    <cellStyle name="메모 2 3 4 10 4" xfId="12311" xr:uid="{00000000-0005-0000-0000-0000772F0000}"/>
    <cellStyle name="메모 2 3 4 10 5" xfId="12312" xr:uid="{00000000-0005-0000-0000-0000782F0000}"/>
    <cellStyle name="메모 2 3 4 11" xfId="12313" xr:uid="{00000000-0005-0000-0000-0000792F0000}"/>
    <cellStyle name="메모 2 3 4 11 2" xfId="12314" xr:uid="{00000000-0005-0000-0000-00007A2F0000}"/>
    <cellStyle name="메모 2 3 4 11 3" xfId="12315" xr:uid="{00000000-0005-0000-0000-00007B2F0000}"/>
    <cellStyle name="메모 2 3 4 11 4" xfId="12316" xr:uid="{00000000-0005-0000-0000-00007C2F0000}"/>
    <cellStyle name="메모 2 3 4 11 5" xfId="12317" xr:uid="{00000000-0005-0000-0000-00007D2F0000}"/>
    <cellStyle name="메모 2 3 4 12" xfId="12318" xr:uid="{00000000-0005-0000-0000-00007E2F0000}"/>
    <cellStyle name="메모 2 3 4 12 2" xfId="12319" xr:uid="{00000000-0005-0000-0000-00007F2F0000}"/>
    <cellStyle name="메모 2 3 4 12 3" xfId="12320" xr:uid="{00000000-0005-0000-0000-0000802F0000}"/>
    <cellStyle name="메모 2 3 4 12 4" xfId="12321" xr:uid="{00000000-0005-0000-0000-0000812F0000}"/>
    <cellStyle name="메모 2 3 4 12 5" xfId="12322" xr:uid="{00000000-0005-0000-0000-0000822F0000}"/>
    <cellStyle name="메모 2 3 4 13" xfId="12323" xr:uid="{00000000-0005-0000-0000-0000832F0000}"/>
    <cellStyle name="메모 2 3 4 13 2" xfId="12324" xr:uid="{00000000-0005-0000-0000-0000842F0000}"/>
    <cellStyle name="메모 2 3 4 13 3" xfId="12325" xr:uid="{00000000-0005-0000-0000-0000852F0000}"/>
    <cellStyle name="메모 2 3 4 13 4" xfId="12326" xr:uid="{00000000-0005-0000-0000-0000862F0000}"/>
    <cellStyle name="메모 2 3 4 13 5" xfId="12327" xr:uid="{00000000-0005-0000-0000-0000872F0000}"/>
    <cellStyle name="메모 2 3 4 14" xfId="12328" xr:uid="{00000000-0005-0000-0000-0000882F0000}"/>
    <cellStyle name="메모 2 3 4 14 2" xfId="12329" xr:uid="{00000000-0005-0000-0000-0000892F0000}"/>
    <cellStyle name="메모 2 3 4 14 3" xfId="12330" xr:uid="{00000000-0005-0000-0000-00008A2F0000}"/>
    <cellStyle name="메모 2 3 4 14 4" xfId="12331" xr:uid="{00000000-0005-0000-0000-00008B2F0000}"/>
    <cellStyle name="메모 2 3 4 14 5" xfId="12332" xr:uid="{00000000-0005-0000-0000-00008C2F0000}"/>
    <cellStyle name="메모 2 3 4 15" xfId="12333" xr:uid="{00000000-0005-0000-0000-00008D2F0000}"/>
    <cellStyle name="메모 2 3 4 15 2" xfId="12334" xr:uid="{00000000-0005-0000-0000-00008E2F0000}"/>
    <cellStyle name="메모 2 3 4 15 3" xfId="12335" xr:uid="{00000000-0005-0000-0000-00008F2F0000}"/>
    <cellStyle name="메모 2 3 4 15 4" xfId="12336" xr:uid="{00000000-0005-0000-0000-0000902F0000}"/>
    <cellStyle name="메모 2 3 4 15 5" xfId="12337" xr:uid="{00000000-0005-0000-0000-0000912F0000}"/>
    <cellStyle name="메모 2 3 4 16" xfId="12338" xr:uid="{00000000-0005-0000-0000-0000922F0000}"/>
    <cellStyle name="메모 2 3 4 16 2" xfId="12339" xr:uid="{00000000-0005-0000-0000-0000932F0000}"/>
    <cellStyle name="메모 2 3 4 16 3" xfId="12340" xr:uid="{00000000-0005-0000-0000-0000942F0000}"/>
    <cellStyle name="메모 2 3 4 16 4" xfId="12341" xr:uid="{00000000-0005-0000-0000-0000952F0000}"/>
    <cellStyle name="메모 2 3 4 16 5" xfId="12342" xr:uid="{00000000-0005-0000-0000-0000962F0000}"/>
    <cellStyle name="메모 2 3 4 17" xfId="12343" xr:uid="{00000000-0005-0000-0000-0000972F0000}"/>
    <cellStyle name="메모 2 3 4 17 2" xfId="12344" xr:uid="{00000000-0005-0000-0000-0000982F0000}"/>
    <cellStyle name="메모 2 3 4 17 3" xfId="12345" xr:uid="{00000000-0005-0000-0000-0000992F0000}"/>
    <cellStyle name="메모 2 3 4 17 4" xfId="12346" xr:uid="{00000000-0005-0000-0000-00009A2F0000}"/>
    <cellStyle name="메모 2 3 4 17 5" xfId="12347" xr:uid="{00000000-0005-0000-0000-00009B2F0000}"/>
    <cellStyle name="메모 2 3 4 18" xfId="12348" xr:uid="{00000000-0005-0000-0000-00009C2F0000}"/>
    <cellStyle name="메모 2 3 4 18 2" xfId="12349" xr:uid="{00000000-0005-0000-0000-00009D2F0000}"/>
    <cellStyle name="메모 2 3 4 18 3" xfId="12350" xr:uid="{00000000-0005-0000-0000-00009E2F0000}"/>
    <cellStyle name="메모 2 3 4 18 4" xfId="12351" xr:uid="{00000000-0005-0000-0000-00009F2F0000}"/>
    <cellStyle name="메모 2 3 4 18 5" xfId="12352" xr:uid="{00000000-0005-0000-0000-0000A02F0000}"/>
    <cellStyle name="메모 2 3 4 19" xfId="12353" xr:uid="{00000000-0005-0000-0000-0000A12F0000}"/>
    <cellStyle name="메모 2 3 4 2" xfId="12354" xr:uid="{00000000-0005-0000-0000-0000A22F0000}"/>
    <cellStyle name="메모 2 3 4 2 2" xfId="12355" xr:uid="{00000000-0005-0000-0000-0000A32F0000}"/>
    <cellStyle name="메모 2 3 4 2 3" xfId="12356" xr:uid="{00000000-0005-0000-0000-0000A42F0000}"/>
    <cellStyle name="메모 2 3 4 2 4" xfId="12357" xr:uid="{00000000-0005-0000-0000-0000A52F0000}"/>
    <cellStyle name="메모 2 3 4 2 5" xfId="12358" xr:uid="{00000000-0005-0000-0000-0000A62F0000}"/>
    <cellStyle name="메모 2 3 4 20" xfId="12359" xr:uid="{00000000-0005-0000-0000-0000A72F0000}"/>
    <cellStyle name="메모 2 3 4 21" xfId="12360" xr:uid="{00000000-0005-0000-0000-0000A82F0000}"/>
    <cellStyle name="메모 2 3 4 22" xfId="12361" xr:uid="{00000000-0005-0000-0000-0000A92F0000}"/>
    <cellStyle name="메모 2 3 4 3" xfId="12362" xr:uid="{00000000-0005-0000-0000-0000AA2F0000}"/>
    <cellStyle name="메모 2 3 4 3 2" xfId="12363" xr:uid="{00000000-0005-0000-0000-0000AB2F0000}"/>
    <cellStyle name="메모 2 3 4 3 3" xfId="12364" xr:uid="{00000000-0005-0000-0000-0000AC2F0000}"/>
    <cellStyle name="메모 2 3 4 3 4" xfId="12365" xr:uid="{00000000-0005-0000-0000-0000AD2F0000}"/>
    <cellStyle name="메모 2 3 4 3 5" xfId="12366" xr:uid="{00000000-0005-0000-0000-0000AE2F0000}"/>
    <cellStyle name="메모 2 3 4 4" xfId="12367" xr:uid="{00000000-0005-0000-0000-0000AF2F0000}"/>
    <cellStyle name="메모 2 3 4 4 2" xfId="12368" xr:uid="{00000000-0005-0000-0000-0000B02F0000}"/>
    <cellStyle name="메모 2 3 4 4 3" xfId="12369" xr:uid="{00000000-0005-0000-0000-0000B12F0000}"/>
    <cellStyle name="메모 2 3 4 4 4" xfId="12370" xr:uid="{00000000-0005-0000-0000-0000B22F0000}"/>
    <cellStyle name="메모 2 3 4 4 5" xfId="12371" xr:uid="{00000000-0005-0000-0000-0000B32F0000}"/>
    <cellStyle name="메모 2 3 4 5" xfId="12372" xr:uid="{00000000-0005-0000-0000-0000B42F0000}"/>
    <cellStyle name="메모 2 3 4 5 2" xfId="12373" xr:uid="{00000000-0005-0000-0000-0000B52F0000}"/>
    <cellStyle name="메모 2 3 4 5 3" xfId="12374" xr:uid="{00000000-0005-0000-0000-0000B62F0000}"/>
    <cellStyle name="메모 2 3 4 5 4" xfId="12375" xr:uid="{00000000-0005-0000-0000-0000B72F0000}"/>
    <cellStyle name="메모 2 3 4 5 5" xfId="12376" xr:uid="{00000000-0005-0000-0000-0000B82F0000}"/>
    <cellStyle name="메모 2 3 4 6" xfId="12377" xr:uid="{00000000-0005-0000-0000-0000B92F0000}"/>
    <cellStyle name="메모 2 3 4 6 2" xfId="12378" xr:uid="{00000000-0005-0000-0000-0000BA2F0000}"/>
    <cellStyle name="메모 2 3 4 6 3" xfId="12379" xr:uid="{00000000-0005-0000-0000-0000BB2F0000}"/>
    <cellStyle name="메모 2 3 4 6 4" xfId="12380" xr:uid="{00000000-0005-0000-0000-0000BC2F0000}"/>
    <cellStyle name="메모 2 3 4 6 5" xfId="12381" xr:uid="{00000000-0005-0000-0000-0000BD2F0000}"/>
    <cellStyle name="메모 2 3 4 7" xfId="12382" xr:uid="{00000000-0005-0000-0000-0000BE2F0000}"/>
    <cellStyle name="메모 2 3 4 7 2" xfId="12383" xr:uid="{00000000-0005-0000-0000-0000BF2F0000}"/>
    <cellStyle name="메모 2 3 4 7 3" xfId="12384" xr:uid="{00000000-0005-0000-0000-0000C02F0000}"/>
    <cellStyle name="메모 2 3 4 7 4" xfId="12385" xr:uid="{00000000-0005-0000-0000-0000C12F0000}"/>
    <cellStyle name="메모 2 3 4 7 5" xfId="12386" xr:uid="{00000000-0005-0000-0000-0000C22F0000}"/>
    <cellStyle name="메모 2 3 4 8" xfId="12387" xr:uid="{00000000-0005-0000-0000-0000C32F0000}"/>
    <cellStyle name="메모 2 3 4 8 2" xfId="12388" xr:uid="{00000000-0005-0000-0000-0000C42F0000}"/>
    <cellStyle name="메모 2 3 4 8 3" xfId="12389" xr:uid="{00000000-0005-0000-0000-0000C52F0000}"/>
    <cellStyle name="메모 2 3 4 8 4" xfId="12390" xr:uid="{00000000-0005-0000-0000-0000C62F0000}"/>
    <cellStyle name="메모 2 3 4 8 5" xfId="12391" xr:uid="{00000000-0005-0000-0000-0000C72F0000}"/>
    <cellStyle name="메모 2 3 4 9" xfId="12392" xr:uid="{00000000-0005-0000-0000-0000C82F0000}"/>
    <cellStyle name="메모 2 3 4 9 2" xfId="12393" xr:uid="{00000000-0005-0000-0000-0000C92F0000}"/>
    <cellStyle name="메모 2 3 4 9 3" xfId="12394" xr:uid="{00000000-0005-0000-0000-0000CA2F0000}"/>
    <cellStyle name="메모 2 3 4 9 4" xfId="12395" xr:uid="{00000000-0005-0000-0000-0000CB2F0000}"/>
    <cellStyle name="메모 2 3 4 9 5" xfId="12396" xr:uid="{00000000-0005-0000-0000-0000CC2F0000}"/>
    <cellStyle name="메모 2 3 5" xfId="12397" xr:uid="{00000000-0005-0000-0000-0000CD2F0000}"/>
    <cellStyle name="메모 2 3 5 10" xfId="12398" xr:uid="{00000000-0005-0000-0000-0000CE2F0000}"/>
    <cellStyle name="메모 2 3 5 10 2" xfId="12399" xr:uid="{00000000-0005-0000-0000-0000CF2F0000}"/>
    <cellStyle name="메모 2 3 5 10 3" xfId="12400" xr:uid="{00000000-0005-0000-0000-0000D02F0000}"/>
    <cellStyle name="메모 2 3 5 10 4" xfId="12401" xr:uid="{00000000-0005-0000-0000-0000D12F0000}"/>
    <cellStyle name="메모 2 3 5 10 5" xfId="12402" xr:uid="{00000000-0005-0000-0000-0000D22F0000}"/>
    <cellStyle name="메모 2 3 5 11" xfId="12403" xr:uid="{00000000-0005-0000-0000-0000D32F0000}"/>
    <cellStyle name="메모 2 3 5 11 2" xfId="12404" xr:uid="{00000000-0005-0000-0000-0000D42F0000}"/>
    <cellStyle name="메모 2 3 5 11 3" xfId="12405" xr:uid="{00000000-0005-0000-0000-0000D52F0000}"/>
    <cellStyle name="메모 2 3 5 11 4" xfId="12406" xr:uid="{00000000-0005-0000-0000-0000D62F0000}"/>
    <cellStyle name="메모 2 3 5 11 5" xfId="12407" xr:uid="{00000000-0005-0000-0000-0000D72F0000}"/>
    <cellStyle name="메모 2 3 5 12" xfId="12408" xr:uid="{00000000-0005-0000-0000-0000D82F0000}"/>
    <cellStyle name="메모 2 3 5 12 2" xfId="12409" xr:uid="{00000000-0005-0000-0000-0000D92F0000}"/>
    <cellStyle name="메모 2 3 5 12 3" xfId="12410" xr:uid="{00000000-0005-0000-0000-0000DA2F0000}"/>
    <cellStyle name="메모 2 3 5 12 4" xfId="12411" xr:uid="{00000000-0005-0000-0000-0000DB2F0000}"/>
    <cellStyle name="메모 2 3 5 12 5" xfId="12412" xr:uid="{00000000-0005-0000-0000-0000DC2F0000}"/>
    <cellStyle name="메모 2 3 5 13" xfId="12413" xr:uid="{00000000-0005-0000-0000-0000DD2F0000}"/>
    <cellStyle name="메모 2 3 5 13 2" xfId="12414" xr:uid="{00000000-0005-0000-0000-0000DE2F0000}"/>
    <cellStyle name="메모 2 3 5 13 3" xfId="12415" xr:uid="{00000000-0005-0000-0000-0000DF2F0000}"/>
    <cellStyle name="메모 2 3 5 13 4" xfId="12416" xr:uid="{00000000-0005-0000-0000-0000E02F0000}"/>
    <cellStyle name="메모 2 3 5 13 5" xfId="12417" xr:uid="{00000000-0005-0000-0000-0000E12F0000}"/>
    <cellStyle name="메모 2 3 5 14" xfId="12418" xr:uid="{00000000-0005-0000-0000-0000E22F0000}"/>
    <cellStyle name="메모 2 3 5 14 2" xfId="12419" xr:uid="{00000000-0005-0000-0000-0000E32F0000}"/>
    <cellStyle name="메모 2 3 5 14 3" xfId="12420" xr:uid="{00000000-0005-0000-0000-0000E42F0000}"/>
    <cellStyle name="메모 2 3 5 14 4" xfId="12421" xr:uid="{00000000-0005-0000-0000-0000E52F0000}"/>
    <cellStyle name="메모 2 3 5 14 5" xfId="12422" xr:uid="{00000000-0005-0000-0000-0000E62F0000}"/>
    <cellStyle name="메모 2 3 5 15" xfId="12423" xr:uid="{00000000-0005-0000-0000-0000E72F0000}"/>
    <cellStyle name="메모 2 3 5 15 2" xfId="12424" xr:uid="{00000000-0005-0000-0000-0000E82F0000}"/>
    <cellStyle name="메모 2 3 5 15 3" xfId="12425" xr:uid="{00000000-0005-0000-0000-0000E92F0000}"/>
    <cellStyle name="메모 2 3 5 15 4" xfId="12426" xr:uid="{00000000-0005-0000-0000-0000EA2F0000}"/>
    <cellStyle name="메모 2 3 5 15 5" xfId="12427" xr:uid="{00000000-0005-0000-0000-0000EB2F0000}"/>
    <cellStyle name="메모 2 3 5 16" xfId="12428" xr:uid="{00000000-0005-0000-0000-0000EC2F0000}"/>
    <cellStyle name="메모 2 3 5 16 2" xfId="12429" xr:uid="{00000000-0005-0000-0000-0000ED2F0000}"/>
    <cellStyle name="메모 2 3 5 16 3" xfId="12430" xr:uid="{00000000-0005-0000-0000-0000EE2F0000}"/>
    <cellStyle name="메모 2 3 5 16 4" xfId="12431" xr:uid="{00000000-0005-0000-0000-0000EF2F0000}"/>
    <cellStyle name="메모 2 3 5 16 5" xfId="12432" xr:uid="{00000000-0005-0000-0000-0000F02F0000}"/>
    <cellStyle name="메모 2 3 5 17" xfId="12433" xr:uid="{00000000-0005-0000-0000-0000F12F0000}"/>
    <cellStyle name="메모 2 3 5 17 2" xfId="12434" xr:uid="{00000000-0005-0000-0000-0000F22F0000}"/>
    <cellStyle name="메모 2 3 5 17 3" xfId="12435" xr:uid="{00000000-0005-0000-0000-0000F32F0000}"/>
    <cellStyle name="메모 2 3 5 17 4" xfId="12436" xr:uid="{00000000-0005-0000-0000-0000F42F0000}"/>
    <cellStyle name="메모 2 3 5 17 5" xfId="12437" xr:uid="{00000000-0005-0000-0000-0000F52F0000}"/>
    <cellStyle name="메모 2 3 5 18" xfId="12438" xr:uid="{00000000-0005-0000-0000-0000F62F0000}"/>
    <cellStyle name="메모 2 3 5 18 2" xfId="12439" xr:uid="{00000000-0005-0000-0000-0000F72F0000}"/>
    <cellStyle name="메모 2 3 5 18 3" xfId="12440" xr:uid="{00000000-0005-0000-0000-0000F82F0000}"/>
    <cellStyle name="메모 2 3 5 18 4" xfId="12441" xr:uid="{00000000-0005-0000-0000-0000F92F0000}"/>
    <cellStyle name="메모 2 3 5 18 5" xfId="12442" xr:uid="{00000000-0005-0000-0000-0000FA2F0000}"/>
    <cellStyle name="메모 2 3 5 19" xfId="12443" xr:uid="{00000000-0005-0000-0000-0000FB2F0000}"/>
    <cellStyle name="메모 2 3 5 2" xfId="12444" xr:uid="{00000000-0005-0000-0000-0000FC2F0000}"/>
    <cellStyle name="메모 2 3 5 2 2" xfId="12445" xr:uid="{00000000-0005-0000-0000-0000FD2F0000}"/>
    <cellStyle name="메모 2 3 5 2 3" xfId="12446" xr:uid="{00000000-0005-0000-0000-0000FE2F0000}"/>
    <cellStyle name="메모 2 3 5 2 4" xfId="12447" xr:uid="{00000000-0005-0000-0000-0000FF2F0000}"/>
    <cellStyle name="메모 2 3 5 2 5" xfId="12448" xr:uid="{00000000-0005-0000-0000-000000300000}"/>
    <cellStyle name="메모 2 3 5 20" xfId="12449" xr:uid="{00000000-0005-0000-0000-000001300000}"/>
    <cellStyle name="메모 2 3 5 21" xfId="12450" xr:uid="{00000000-0005-0000-0000-000002300000}"/>
    <cellStyle name="메모 2 3 5 22" xfId="12451" xr:uid="{00000000-0005-0000-0000-000003300000}"/>
    <cellStyle name="메모 2 3 5 3" xfId="12452" xr:uid="{00000000-0005-0000-0000-000004300000}"/>
    <cellStyle name="메모 2 3 5 3 2" xfId="12453" xr:uid="{00000000-0005-0000-0000-000005300000}"/>
    <cellStyle name="메모 2 3 5 3 3" xfId="12454" xr:uid="{00000000-0005-0000-0000-000006300000}"/>
    <cellStyle name="메모 2 3 5 3 4" xfId="12455" xr:uid="{00000000-0005-0000-0000-000007300000}"/>
    <cellStyle name="메모 2 3 5 3 5" xfId="12456" xr:uid="{00000000-0005-0000-0000-000008300000}"/>
    <cellStyle name="메모 2 3 5 4" xfId="12457" xr:uid="{00000000-0005-0000-0000-000009300000}"/>
    <cellStyle name="메모 2 3 5 4 2" xfId="12458" xr:uid="{00000000-0005-0000-0000-00000A300000}"/>
    <cellStyle name="메모 2 3 5 4 3" xfId="12459" xr:uid="{00000000-0005-0000-0000-00000B300000}"/>
    <cellStyle name="메모 2 3 5 4 4" xfId="12460" xr:uid="{00000000-0005-0000-0000-00000C300000}"/>
    <cellStyle name="메모 2 3 5 4 5" xfId="12461" xr:uid="{00000000-0005-0000-0000-00000D300000}"/>
    <cellStyle name="메모 2 3 5 5" xfId="12462" xr:uid="{00000000-0005-0000-0000-00000E300000}"/>
    <cellStyle name="메모 2 3 5 5 2" xfId="12463" xr:uid="{00000000-0005-0000-0000-00000F300000}"/>
    <cellStyle name="메모 2 3 5 5 3" xfId="12464" xr:uid="{00000000-0005-0000-0000-000010300000}"/>
    <cellStyle name="메모 2 3 5 5 4" xfId="12465" xr:uid="{00000000-0005-0000-0000-000011300000}"/>
    <cellStyle name="메모 2 3 5 5 5" xfId="12466" xr:uid="{00000000-0005-0000-0000-000012300000}"/>
    <cellStyle name="메모 2 3 5 6" xfId="12467" xr:uid="{00000000-0005-0000-0000-000013300000}"/>
    <cellStyle name="메모 2 3 5 6 2" xfId="12468" xr:uid="{00000000-0005-0000-0000-000014300000}"/>
    <cellStyle name="메모 2 3 5 6 3" xfId="12469" xr:uid="{00000000-0005-0000-0000-000015300000}"/>
    <cellStyle name="메모 2 3 5 6 4" xfId="12470" xr:uid="{00000000-0005-0000-0000-000016300000}"/>
    <cellStyle name="메모 2 3 5 6 5" xfId="12471" xr:uid="{00000000-0005-0000-0000-000017300000}"/>
    <cellStyle name="메모 2 3 5 7" xfId="12472" xr:uid="{00000000-0005-0000-0000-000018300000}"/>
    <cellStyle name="메모 2 3 5 7 2" xfId="12473" xr:uid="{00000000-0005-0000-0000-000019300000}"/>
    <cellStyle name="메모 2 3 5 7 3" xfId="12474" xr:uid="{00000000-0005-0000-0000-00001A300000}"/>
    <cellStyle name="메모 2 3 5 7 4" xfId="12475" xr:uid="{00000000-0005-0000-0000-00001B300000}"/>
    <cellStyle name="메모 2 3 5 7 5" xfId="12476" xr:uid="{00000000-0005-0000-0000-00001C300000}"/>
    <cellStyle name="메모 2 3 5 8" xfId="12477" xr:uid="{00000000-0005-0000-0000-00001D300000}"/>
    <cellStyle name="메모 2 3 5 8 2" xfId="12478" xr:uid="{00000000-0005-0000-0000-00001E300000}"/>
    <cellStyle name="메모 2 3 5 8 3" xfId="12479" xr:uid="{00000000-0005-0000-0000-00001F300000}"/>
    <cellStyle name="메모 2 3 5 8 4" xfId="12480" xr:uid="{00000000-0005-0000-0000-000020300000}"/>
    <cellStyle name="메모 2 3 5 8 5" xfId="12481" xr:uid="{00000000-0005-0000-0000-000021300000}"/>
    <cellStyle name="메모 2 3 5 9" xfId="12482" xr:uid="{00000000-0005-0000-0000-000022300000}"/>
    <cellStyle name="메모 2 3 5 9 2" xfId="12483" xr:uid="{00000000-0005-0000-0000-000023300000}"/>
    <cellStyle name="메모 2 3 5 9 3" xfId="12484" xr:uid="{00000000-0005-0000-0000-000024300000}"/>
    <cellStyle name="메모 2 3 5 9 4" xfId="12485" xr:uid="{00000000-0005-0000-0000-000025300000}"/>
    <cellStyle name="메모 2 3 5 9 5" xfId="12486" xr:uid="{00000000-0005-0000-0000-000026300000}"/>
    <cellStyle name="메모 2 3 6" xfId="12487" xr:uid="{00000000-0005-0000-0000-000027300000}"/>
    <cellStyle name="메모 2 3 6 2" xfId="12488" xr:uid="{00000000-0005-0000-0000-000028300000}"/>
    <cellStyle name="메모 2 3 6 3" xfId="12489" xr:uid="{00000000-0005-0000-0000-000029300000}"/>
    <cellStyle name="메모 2 3 6 4" xfId="12490" xr:uid="{00000000-0005-0000-0000-00002A300000}"/>
    <cellStyle name="메모 2 3 6 5" xfId="12491" xr:uid="{00000000-0005-0000-0000-00002B300000}"/>
    <cellStyle name="메모 2 3 7" xfId="12492" xr:uid="{00000000-0005-0000-0000-00002C300000}"/>
    <cellStyle name="메모 2 3 7 2" xfId="12493" xr:uid="{00000000-0005-0000-0000-00002D300000}"/>
    <cellStyle name="메모 2 3 7 3" xfId="12494" xr:uid="{00000000-0005-0000-0000-00002E300000}"/>
    <cellStyle name="메모 2 3 7 4" xfId="12495" xr:uid="{00000000-0005-0000-0000-00002F300000}"/>
    <cellStyle name="메모 2 3 7 5" xfId="12496" xr:uid="{00000000-0005-0000-0000-000030300000}"/>
    <cellStyle name="메모 2 3 8" xfId="12497" xr:uid="{00000000-0005-0000-0000-000031300000}"/>
    <cellStyle name="메모 2 3 8 2" xfId="12498" xr:uid="{00000000-0005-0000-0000-000032300000}"/>
    <cellStyle name="메모 2 3 8 3" xfId="12499" xr:uid="{00000000-0005-0000-0000-000033300000}"/>
    <cellStyle name="메모 2 3 8 4" xfId="12500" xr:uid="{00000000-0005-0000-0000-000034300000}"/>
    <cellStyle name="메모 2 3 8 5" xfId="12501" xr:uid="{00000000-0005-0000-0000-000035300000}"/>
    <cellStyle name="메모 2 3 9" xfId="12502" xr:uid="{00000000-0005-0000-0000-000036300000}"/>
    <cellStyle name="메모 2 3 9 2" xfId="12503" xr:uid="{00000000-0005-0000-0000-000037300000}"/>
    <cellStyle name="메모 2 3 9 3" xfId="12504" xr:uid="{00000000-0005-0000-0000-000038300000}"/>
    <cellStyle name="메모 2 3 9 4" xfId="12505" xr:uid="{00000000-0005-0000-0000-000039300000}"/>
    <cellStyle name="메모 2 3 9 5" xfId="12506" xr:uid="{00000000-0005-0000-0000-00003A300000}"/>
    <cellStyle name="메모 2 4" xfId="12507" xr:uid="{00000000-0005-0000-0000-00003B300000}"/>
    <cellStyle name="메모 2 4 10" xfId="12508" xr:uid="{00000000-0005-0000-0000-00003C300000}"/>
    <cellStyle name="메모 2 4 10 2" xfId="12509" xr:uid="{00000000-0005-0000-0000-00003D300000}"/>
    <cellStyle name="메모 2 4 10 3" xfId="12510" xr:uid="{00000000-0005-0000-0000-00003E300000}"/>
    <cellStyle name="메모 2 4 10 4" xfId="12511" xr:uid="{00000000-0005-0000-0000-00003F300000}"/>
    <cellStyle name="메모 2 4 10 5" xfId="12512" xr:uid="{00000000-0005-0000-0000-000040300000}"/>
    <cellStyle name="메모 2 4 11" xfId="12513" xr:uid="{00000000-0005-0000-0000-000041300000}"/>
    <cellStyle name="메모 2 4 11 2" xfId="12514" xr:uid="{00000000-0005-0000-0000-000042300000}"/>
    <cellStyle name="메모 2 4 11 3" xfId="12515" xr:uid="{00000000-0005-0000-0000-000043300000}"/>
    <cellStyle name="메모 2 4 11 4" xfId="12516" xr:uid="{00000000-0005-0000-0000-000044300000}"/>
    <cellStyle name="메모 2 4 11 5" xfId="12517" xr:uid="{00000000-0005-0000-0000-000045300000}"/>
    <cellStyle name="메모 2 4 12" xfId="12518" xr:uid="{00000000-0005-0000-0000-000046300000}"/>
    <cellStyle name="메모 2 4 12 2" xfId="12519" xr:uid="{00000000-0005-0000-0000-000047300000}"/>
    <cellStyle name="메모 2 4 12 3" xfId="12520" xr:uid="{00000000-0005-0000-0000-000048300000}"/>
    <cellStyle name="메모 2 4 12 4" xfId="12521" xr:uid="{00000000-0005-0000-0000-000049300000}"/>
    <cellStyle name="메모 2 4 12 5" xfId="12522" xr:uid="{00000000-0005-0000-0000-00004A300000}"/>
    <cellStyle name="메모 2 4 13" xfId="12523" xr:uid="{00000000-0005-0000-0000-00004B300000}"/>
    <cellStyle name="메모 2 4 13 2" xfId="12524" xr:uid="{00000000-0005-0000-0000-00004C300000}"/>
    <cellStyle name="메모 2 4 13 3" xfId="12525" xr:uid="{00000000-0005-0000-0000-00004D300000}"/>
    <cellStyle name="메모 2 4 13 4" xfId="12526" xr:uid="{00000000-0005-0000-0000-00004E300000}"/>
    <cellStyle name="메모 2 4 13 5" xfId="12527" xr:uid="{00000000-0005-0000-0000-00004F300000}"/>
    <cellStyle name="메모 2 4 14" xfId="12528" xr:uid="{00000000-0005-0000-0000-000050300000}"/>
    <cellStyle name="메모 2 4 14 2" xfId="12529" xr:uid="{00000000-0005-0000-0000-000051300000}"/>
    <cellStyle name="메모 2 4 14 3" xfId="12530" xr:uid="{00000000-0005-0000-0000-000052300000}"/>
    <cellStyle name="메모 2 4 14 4" xfId="12531" xr:uid="{00000000-0005-0000-0000-000053300000}"/>
    <cellStyle name="메모 2 4 14 5" xfId="12532" xr:uid="{00000000-0005-0000-0000-000054300000}"/>
    <cellStyle name="메모 2 4 15" xfId="12533" xr:uid="{00000000-0005-0000-0000-000055300000}"/>
    <cellStyle name="메모 2 4 15 2" xfId="12534" xr:uid="{00000000-0005-0000-0000-000056300000}"/>
    <cellStyle name="메모 2 4 15 3" xfId="12535" xr:uid="{00000000-0005-0000-0000-000057300000}"/>
    <cellStyle name="메모 2 4 15 4" xfId="12536" xr:uid="{00000000-0005-0000-0000-000058300000}"/>
    <cellStyle name="메모 2 4 15 5" xfId="12537" xr:uid="{00000000-0005-0000-0000-000059300000}"/>
    <cellStyle name="메모 2 4 16" xfId="12538" xr:uid="{00000000-0005-0000-0000-00005A300000}"/>
    <cellStyle name="메모 2 4 16 2" xfId="12539" xr:uid="{00000000-0005-0000-0000-00005B300000}"/>
    <cellStyle name="메모 2 4 16 3" xfId="12540" xr:uid="{00000000-0005-0000-0000-00005C300000}"/>
    <cellStyle name="메모 2 4 16 4" xfId="12541" xr:uid="{00000000-0005-0000-0000-00005D300000}"/>
    <cellStyle name="메모 2 4 16 5" xfId="12542" xr:uid="{00000000-0005-0000-0000-00005E300000}"/>
    <cellStyle name="메모 2 4 17" xfId="12543" xr:uid="{00000000-0005-0000-0000-00005F300000}"/>
    <cellStyle name="메모 2 4 17 2" xfId="12544" xr:uid="{00000000-0005-0000-0000-000060300000}"/>
    <cellStyle name="메모 2 4 17 3" xfId="12545" xr:uid="{00000000-0005-0000-0000-000061300000}"/>
    <cellStyle name="메모 2 4 17 4" xfId="12546" xr:uid="{00000000-0005-0000-0000-000062300000}"/>
    <cellStyle name="메모 2 4 17 5" xfId="12547" xr:uid="{00000000-0005-0000-0000-000063300000}"/>
    <cellStyle name="메모 2 4 18" xfId="12548" xr:uid="{00000000-0005-0000-0000-000064300000}"/>
    <cellStyle name="메모 2 4 18 2" xfId="12549" xr:uid="{00000000-0005-0000-0000-000065300000}"/>
    <cellStyle name="메모 2 4 18 3" xfId="12550" xr:uid="{00000000-0005-0000-0000-000066300000}"/>
    <cellStyle name="메모 2 4 18 4" xfId="12551" xr:uid="{00000000-0005-0000-0000-000067300000}"/>
    <cellStyle name="메모 2 4 18 5" xfId="12552" xr:uid="{00000000-0005-0000-0000-000068300000}"/>
    <cellStyle name="메모 2 4 19" xfId="12553" xr:uid="{00000000-0005-0000-0000-000069300000}"/>
    <cellStyle name="메모 2 4 19 2" xfId="12554" xr:uid="{00000000-0005-0000-0000-00006A300000}"/>
    <cellStyle name="메모 2 4 19 3" xfId="12555" xr:uid="{00000000-0005-0000-0000-00006B300000}"/>
    <cellStyle name="메모 2 4 19 4" xfId="12556" xr:uid="{00000000-0005-0000-0000-00006C300000}"/>
    <cellStyle name="메모 2 4 19 5" xfId="12557" xr:uid="{00000000-0005-0000-0000-00006D300000}"/>
    <cellStyle name="메모 2 4 2" xfId="12558" xr:uid="{00000000-0005-0000-0000-00006E300000}"/>
    <cellStyle name="메모 2 4 2 10" xfId="12559" xr:uid="{00000000-0005-0000-0000-00006F300000}"/>
    <cellStyle name="메모 2 4 2 10 2" xfId="12560" xr:uid="{00000000-0005-0000-0000-000070300000}"/>
    <cellStyle name="메모 2 4 2 10 3" xfId="12561" xr:uid="{00000000-0005-0000-0000-000071300000}"/>
    <cellStyle name="메모 2 4 2 10 4" xfId="12562" xr:uid="{00000000-0005-0000-0000-000072300000}"/>
    <cellStyle name="메모 2 4 2 10 5" xfId="12563" xr:uid="{00000000-0005-0000-0000-000073300000}"/>
    <cellStyle name="메모 2 4 2 11" xfId="12564" xr:uid="{00000000-0005-0000-0000-000074300000}"/>
    <cellStyle name="메모 2 4 2 11 2" xfId="12565" xr:uid="{00000000-0005-0000-0000-000075300000}"/>
    <cellStyle name="메모 2 4 2 11 3" xfId="12566" xr:uid="{00000000-0005-0000-0000-000076300000}"/>
    <cellStyle name="메모 2 4 2 11 4" xfId="12567" xr:uid="{00000000-0005-0000-0000-000077300000}"/>
    <cellStyle name="메모 2 4 2 11 5" xfId="12568" xr:uid="{00000000-0005-0000-0000-000078300000}"/>
    <cellStyle name="메모 2 4 2 12" xfId="12569" xr:uid="{00000000-0005-0000-0000-000079300000}"/>
    <cellStyle name="메모 2 4 2 12 2" xfId="12570" xr:uid="{00000000-0005-0000-0000-00007A300000}"/>
    <cellStyle name="메모 2 4 2 12 3" xfId="12571" xr:uid="{00000000-0005-0000-0000-00007B300000}"/>
    <cellStyle name="메모 2 4 2 12 4" xfId="12572" xr:uid="{00000000-0005-0000-0000-00007C300000}"/>
    <cellStyle name="메모 2 4 2 12 5" xfId="12573" xr:uid="{00000000-0005-0000-0000-00007D300000}"/>
    <cellStyle name="메모 2 4 2 13" xfId="12574" xr:uid="{00000000-0005-0000-0000-00007E300000}"/>
    <cellStyle name="메모 2 4 2 13 2" xfId="12575" xr:uid="{00000000-0005-0000-0000-00007F300000}"/>
    <cellStyle name="메모 2 4 2 13 3" xfId="12576" xr:uid="{00000000-0005-0000-0000-000080300000}"/>
    <cellStyle name="메모 2 4 2 13 4" xfId="12577" xr:uid="{00000000-0005-0000-0000-000081300000}"/>
    <cellStyle name="메모 2 4 2 13 5" xfId="12578" xr:uid="{00000000-0005-0000-0000-000082300000}"/>
    <cellStyle name="메모 2 4 2 14" xfId="12579" xr:uid="{00000000-0005-0000-0000-000083300000}"/>
    <cellStyle name="메모 2 4 2 14 2" xfId="12580" xr:uid="{00000000-0005-0000-0000-000084300000}"/>
    <cellStyle name="메모 2 4 2 14 3" xfId="12581" xr:uid="{00000000-0005-0000-0000-000085300000}"/>
    <cellStyle name="메모 2 4 2 14 4" xfId="12582" xr:uid="{00000000-0005-0000-0000-000086300000}"/>
    <cellStyle name="메모 2 4 2 14 5" xfId="12583" xr:uid="{00000000-0005-0000-0000-000087300000}"/>
    <cellStyle name="메모 2 4 2 15" xfId="12584" xr:uid="{00000000-0005-0000-0000-000088300000}"/>
    <cellStyle name="메모 2 4 2 15 2" xfId="12585" xr:uid="{00000000-0005-0000-0000-000089300000}"/>
    <cellStyle name="메모 2 4 2 15 3" xfId="12586" xr:uid="{00000000-0005-0000-0000-00008A300000}"/>
    <cellStyle name="메모 2 4 2 15 4" xfId="12587" xr:uid="{00000000-0005-0000-0000-00008B300000}"/>
    <cellStyle name="메모 2 4 2 15 5" xfId="12588" xr:uid="{00000000-0005-0000-0000-00008C300000}"/>
    <cellStyle name="메모 2 4 2 16" xfId="12589" xr:uid="{00000000-0005-0000-0000-00008D300000}"/>
    <cellStyle name="메모 2 4 2 16 2" xfId="12590" xr:uid="{00000000-0005-0000-0000-00008E300000}"/>
    <cellStyle name="메모 2 4 2 16 3" xfId="12591" xr:uid="{00000000-0005-0000-0000-00008F300000}"/>
    <cellStyle name="메모 2 4 2 16 4" xfId="12592" xr:uid="{00000000-0005-0000-0000-000090300000}"/>
    <cellStyle name="메모 2 4 2 16 5" xfId="12593" xr:uid="{00000000-0005-0000-0000-000091300000}"/>
    <cellStyle name="메모 2 4 2 17" xfId="12594" xr:uid="{00000000-0005-0000-0000-000092300000}"/>
    <cellStyle name="메모 2 4 2 17 2" xfId="12595" xr:uid="{00000000-0005-0000-0000-000093300000}"/>
    <cellStyle name="메모 2 4 2 17 3" xfId="12596" xr:uid="{00000000-0005-0000-0000-000094300000}"/>
    <cellStyle name="메모 2 4 2 17 4" xfId="12597" xr:uid="{00000000-0005-0000-0000-000095300000}"/>
    <cellStyle name="메모 2 4 2 17 5" xfId="12598" xr:uid="{00000000-0005-0000-0000-000096300000}"/>
    <cellStyle name="메모 2 4 2 18" xfId="12599" xr:uid="{00000000-0005-0000-0000-000097300000}"/>
    <cellStyle name="메모 2 4 2 18 2" xfId="12600" xr:uid="{00000000-0005-0000-0000-000098300000}"/>
    <cellStyle name="메모 2 4 2 18 3" xfId="12601" xr:uid="{00000000-0005-0000-0000-000099300000}"/>
    <cellStyle name="메모 2 4 2 18 4" xfId="12602" xr:uid="{00000000-0005-0000-0000-00009A300000}"/>
    <cellStyle name="메모 2 4 2 18 5" xfId="12603" xr:uid="{00000000-0005-0000-0000-00009B300000}"/>
    <cellStyle name="메모 2 4 2 19" xfId="12604" xr:uid="{00000000-0005-0000-0000-00009C300000}"/>
    <cellStyle name="메모 2 4 2 2" xfId="12605" xr:uid="{00000000-0005-0000-0000-00009D300000}"/>
    <cellStyle name="메모 2 4 2 2 2" xfId="12606" xr:uid="{00000000-0005-0000-0000-00009E300000}"/>
    <cellStyle name="메모 2 4 2 2 3" xfId="12607" xr:uid="{00000000-0005-0000-0000-00009F300000}"/>
    <cellStyle name="메모 2 4 2 2 4" xfId="12608" xr:uid="{00000000-0005-0000-0000-0000A0300000}"/>
    <cellStyle name="메모 2 4 2 2 5" xfId="12609" xr:uid="{00000000-0005-0000-0000-0000A1300000}"/>
    <cellStyle name="메모 2 4 2 20" xfId="12610" xr:uid="{00000000-0005-0000-0000-0000A2300000}"/>
    <cellStyle name="메모 2 4 2 21" xfId="12611" xr:uid="{00000000-0005-0000-0000-0000A3300000}"/>
    <cellStyle name="메모 2 4 2 22" xfId="12612" xr:uid="{00000000-0005-0000-0000-0000A4300000}"/>
    <cellStyle name="메모 2 4 2 3" xfId="12613" xr:uid="{00000000-0005-0000-0000-0000A5300000}"/>
    <cellStyle name="메모 2 4 2 3 2" xfId="12614" xr:uid="{00000000-0005-0000-0000-0000A6300000}"/>
    <cellStyle name="메모 2 4 2 3 3" xfId="12615" xr:uid="{00000000-0005-0000-0000-0000A7300000}"/>
    <cellStyle name="메모 2 4 2 3 4" xfId="12616" xr:uid="{00000000-0005-0000-0000-0000A8300000}"/>
    <cellStyle name="메모 2 4 2 3 5" xfId="12617" xr:uid="{00000000-0005-0000-0000-0000A9300000}"/>
    <cellStyle name="메모 2 4 2 4" xfId="12618" xr:uid="{00000000-0005-0000-0000-0000AA300000}"/>
    <cellStyle name="메모 2 4 2 4 2" xfId="12619" xr:uid="{00000000-0005-0000-0000-0000AB300000}"/>
    <cellStyle name="메모 2 4 2 4 3" xfId="12620" xr:uid="{00000000-0005-0000-0000-0000AC300000}"/>
    <cellStyle name="메모 2 4 2 4 4" xfId="12621" xr:uid="{00000000-0005-0000-0000-0000AD300000}"/>
    <cellStyle name="메모 2 4 2 4 5" xfId="12622" xr:uid="{00000000-0005-0000-0000-0000AE300000}"/>
    <cellStyle name="메모 2 4 2 5" xfId="12623" xr:uid="{00000000-0005-0000-0000-0000AF300000}"/>
    <cellStyle name="메모 2 4 2 5 2" xfId="12624" xr:uid="{00000000-0005-0000-0000-0000B0300000}"/>
    <cellStyle name="메모 2 4 2 5 3" xfId="12625" xr:uid="{00000000-0005-0000-0000-0000B1300000}"/>
    <cellStyle name="메모 2 4 2 5 4" xfId="12626" xr:uid="{00000000-0005-0000-0000-0000B2300000}"/>
    <cellStyle name="메모 2 4 2 5 5" xfId="12627" xr:uid="{00000000-0005-0000-0000-0000B3300000}"/>
    <cellStyle name="메모 2 4 2 6" xfId="12628" xr:uid="{00000000-0005-0000-0000-0000B4300000}"/>
    <cellStyle name="메모 2 4 2 6 2" xfId="12629" xr:uid="{00000000-0005-0000-0000-0000B5300000}"/>
    <cellStyle name="메모 2 4 2 6 3" xfId="12630" xr:uid="{00000000-0005-0000-0000-0000B6300000}"/>
    <cellStyle name="메모 2 4 2 6 4" xfId="12631" xr:uid="{00000000-0005-0000-0000-0000B7300000}"/>
    <cellStyle name="메모 2 4 2 6 5" xfId="12632" xr:uid="{00000000-0005-0000-0000-0000B8300000}"/>
    <cellStyle name="메모 2 4 2 7" xfId="12633" xr:uid="{00000000-0005-0000-0000-0000B9300000}"/>
    <cellStyle name="메모 2 4 2 7 2" xfId="12634" xr:uid="{00000000-0005-0000-0000-0000BA300000}"/>
    <cellStyle name="메모 2 4 2 7 3" xfId="12635" xr:uid="{00000000-0005-0000-0000-0000BB300000}"/>
    <cellStyle name="메모 2 4 2 7 4" xfId="12636" xr:uid="{00000000-0005-0000-0000-0000BC300000}"/>
    <cellStyle name="메모 2 4 2 7 5" xfId="12637" xr:uid="{00000000-0005-0000-0000-0000BD300000}"/>
    <cellStyle name="메모 2 4 2 8" xfId="12638" xr:uid="{00000000-0005-0000-0000-0000BE300000}"/>
    <cellStyle name="메모 2 4 2 8 2" xfId="12639" xr:uid="{00000000-0005-0000-0000-0000BF300000}"/>
    <cellStyle name="메모 2 4 2 8 3" xfId="12640" xr:uid="{00000000-0005-0000-0000-0000C0300000}"/>
    <cellStyle name="메모 2 4 2 8 4" xfId="12641" xr:uid="{00000000-0005-0000-0000-0000C1300000}"/>
    <cellStyle name="메모 2 4 2 8 5" xfId="12642" xr:uid="{00000000-0005-0000-0000-0000C2300000}"/>
    <cellStyle name="메모 2 4 2 9" xfId="12643" xr:uid="{00000000-0005-0000-0000-0000C3300000}"/>
    <cellStyle name="메모 2 4 2 9 2" xfId="12644" xr:uid="{00000000-0005-0000-0000-0000C4300000}"/>
    <cellStyle name="메모 2 4 2 9 3" xfId="12645" xr:uid="{00000000-0005-0000-0000-0000C5300000}"/>
    <cellStyle name="메모 2 4 2 9 4" xfId="12646" xr:uid="{00000000-0005-0000-0000-0000C6300000}"/>
    <cellStyle name="메모 2 4 2 9 5" xfId="12647" xr:uid="{00000000-0005-0000-0000-0000C7300000}"/>
    <cellStyle name="메모 2 4 20" xfId="12648" xr:uid="{00000000-0005-0000-0000-0000C8300000}"/>
    <cellStyle name="메모 2 4 20 2" xfId="12649" xr:uid="{00000000-0005-0000-0000-0000C9300000}"/>
    <cellStyle name="메모 2 4 20 3" xfId="12650" xr:uid="{00000000-0005-0000-0000-0000CA300000}"/>
    <cellStyle name="메모 2 4 20 4" xfId="12651" xr:uid="{00000000-0005-0000-0000-0000CB300000}"/>
    <cellStyle name="메모 2 4 20 5" xfId="12652" xr:uid="{00000000-0005-0000-0000-0000CC300000}"/>
    <cellStyle name="메모 2 4 21" xfId="12653" xr:uid="{00000000-0005-0000-0000-0000CD300000}"/>
    <cellStyle name="메모 2 4 21 2" xfId="12654" xr:uid="{00000000-0005-0000-0000-0000CE300000}"/>
    <cellStyle name="메모 2 4 21 3" xfId="12655" xr:uid="{00000000-0005-0000-0000-0000CF300000}"/>
    <cellStyle name="메모 2 4 21 4" xfId="12656" xr:uid="{00000000-0005-0000-0000-0000D0300000}"/>
    <cellStyle name="메모 2 4 21 5" xfId="12657" xr:uid="{00000000-0005-0000-0000-0000D1300000}"/>
    <cellStyle name="메모 2 4 22" xfId="12658" xr:uid="{00000000-0005-0000-0000-0000D2300000}"/>
    <cellStyle name="메모 2 4 22 2" xfId="12659" xr:uid="{00000000-0005-0000-0000-0000D3300000}"/>
    <cellStyle name="메모 2 4 22 3" xfId="12660" xr:uid="{00000000-0005-0000-0000-0000D4300000}"/>
    <cellStyle name="메모 2 4 22 4" xfId="12661" xr:uid="{00000000-0005-0000-0000-0000D5300000}"/>
    <cellStyle name="메모 2 4 22 5" xfId="12662" xr:uid="{00000000-0005-0000-0000-0000D6300000}"/>
    <cellStyle name="메모 2 4 23" xfId="12663" xr:uid="{00000000-0005-0000-0000-0000D7300000}"/>
    <cellStyle name="메모 2 4 24" xfId="12664" xr:uid="{00000000-0005-0000-0000-0000D8300000}"/>
    <cellStyle name="메모 2 4 25" xfId="12665" xr:uid="{00000000-0005-0000-0000-0000D9300000}"/>
    <cellStyle name="메모 2 4 26" xfId="12666" xr:uid="{00000000-0005-0000-0000-0000DA300000}"/>
    <cellStyle name="메모 2 4 27" xfId="12667" xr:uid="{00000000-0005-0000-0000-0000DB300000}"/>
    <cellStyle name="메모 2 4 3" xfId="12668" xr:uid="{00000000-0005-0000-0000-0000DC300000}"/>
    <cellStyle name="메모 2 4 3 10" xfId="12669" xr:uid="{00000000-0005-0000-0000-0000DD300000}"/>
    <cellStyle name="메모 2 4 3 10 2" xfId="12670" xr:uid="{00000000-0005-0000-0000-0000DE300000}"/>
    <cellStyle name="메모 2 4 3 10 3" xfId="12671" xr:uid="{00000000-0005-0000-0000-0000DF300000}"/>
    <cellStyle name="메모 2 4 3 10 4" xfId="12672" xr:uid="{00000000-0005-0000-0000-0000E0300000}"/>
    <cellStyle name="메모 2 4 3 10 5" xfId="12673" xr:uid="{00000000-0005-0000-0000-0000E1300000}"/>
    <cellStyle name="메모 2 4 3 11" xfId="12674" xr:uid="{00000000-0005-0000-0000-0000E2300000}"/>
    <cellStyle name="메모 2 4 3 11 2" xfId="12675" xr:uid="{00000000-0005-0000-0000-0000E3300000}"/>
    <cellStyle name="메모 2 4 3 11 3" xfId="12676" xr:uid="{00000000-0005-0000-0000-0000E4300000}"/>
    <cellStyle name="메모 2 4 3 11 4" xfId="12677" xr:uid="{00000000-0005-0000-0000-0000E5300000}"/>
    <cellStyle name="메모 2 4 3 11 5" xfId="12678" xr:uid="{00000000-0005-0000-0000-0000E6300000}"/>
    <cellStyle name="메모 2 4 3 12" xfId="12679" xr:uid="{00000000-0005-0000-0000-0000E7300000}"/>
    <cellStyle name="메모 2 4 3 12 2" xfId="12680" xr:uid="{00000000-0005-0000-0000-0000E8300000}"/>
    <cellStyle name="메모 2 4 3 12 3" xfId="12681" xr:uid="{00000000-0005-0000-0000-0000E9300000}"/>
    <cellStyle name="메모 2 4 3 12 4" xfId="12682" xr:uid="{00000000-0005-0000-0000-0000EA300000}"/>
    <cellStyle name="메모 2 4 3 12 5" xfId="12683" xr:uid="{00000000-0005-0000-0000-0000EB300000}"/>
    <cellStyle name="메모 2 4 3 13" xfId="12684" xr:uid="{00000000-0005-0000-0000-0000EC300000}"/>
    <cellStyle name="메모 2 4 3 13 2" xfId="12685" xr:uid="{00000000-0005-0000-0000-0000ED300000}"/>
    <cellStyle name="메모 2 4 3 13 3" xfId="12686" xr:uid="{00000000-0005-0000-0000-0000EE300000}"/>
    <cellStyle name="메모 2 4 3 13 4" xfId="12687" xr:uid="{00000000-0005-0000-0000-0000EF300000}"/>
    <cellStyle name="메모 2 4 3 13 5" xfId="12688" xr:uid="{00000000-0005-0000-0000-0000F0300000}"/>
    <cellStyle name="메모 2 4 3 14" xfId="12689" xr:uid="{00000000-0005-0000-0000-0000F1300000}"/>
    <cellStyle name="메모 2 4 3 14 2" xfId="12690" xr:uid="{00000000-0005-0000-0000-0000F2300000}"/>
    <cellStyle name="메모 2 4 3 14 3" xfId="12691" xr:uid="{00000000-0005-0000-0000-0000F3300000}"/>
    <cellStyle name="메모 2 4 3 14 4" xfId="12692" xr:uid="{00000000-0005-0000-0000-0000F4300000}"/>
    <cellStyle name="메모 2 4 3 14 5" xfId="12693" xr:uid="{00000000-0005-0000-0000-0000F5300000}"/>
    <cellStyle name="메모 2 4 3 15" xfId="12694" xr:uid="{00000000-0005-0000-0000-0000F6300000}"/>
    <cellStyle name="메모 2 4 3 15 2" xfId="12695" xr:uid="{00000000-0005-0000-0000-0000F7300000}"/>
    <cellStyle name="메모 2 4 3 15 3" xfId="12696" xr:uid="{00000000-0005-0000-0000-0000F8300000}"/>
    <cellStyle name="메모 2 4 3 15 4" xfId="12697" xr:uid="{00000000-0005-0000-0000-0000F9300000}"/>
    <cellStyle name="메모 2 4 3 15 5" xfId="12698" xr:uid="{00000000-0005-0000-0000-0000FA300000}"/>
    <cellStyle name="메모 2 4 3 16" xfId="12699" xr:uid="{00000000-0005-0000-0000-0000FB300000}"/>
    <cellStyle name="메모 2 4 3 16 2" xfId="12700" xr:uid="{00000000-0005-0000-0000-0000FC300000}"/>
    <cellStyle name="메모 2 4 3 16 3" xfId="12701" xr:uid="{00000000-0005-0000-0000-0000FD300000}"/>
    <cellStyle name="메모 2 4 3 16 4" xfId="12702" xr:uid="{00000000-0005-0000-0000-0000FE300000}"/>
    <cellStyle name="메모 2 4 3 16 5" xfId="12703" xr:uid="{00000000-0005-0000-0000-0000FF300000}"/>
    <cellStyle name="메모 2 4 3 17" xfId="12704" xr:uid="{00000000-0005-0000-0000-000000310000}"/>
    <cellStyle name="메모 2 4 3 17 2" xfId="12705" xr:uid="{00000000-0005-0000-0000-000001310000}"/>
    <cellStyle name="메모 2 4 3 17 3" xfId="12706" xr:uid="{00000000-0005-0000-0000-000002310000}"/>
    <cellStyle name="메모 2 4 3 17 4" xfId="12707" xr:uid="{00000000-0005-0000-0000-000003310000}"/>
    <cellStyle name="메모 2 4 3 17 5" xfId="12708" xr:uid="{00000000-0005-0000-0000-000004310000}"/>
    <cellStyle name="메모 2 4 3 18" xfId="12709" xr:uid="{00000000-0005-0000-0000-000005310000}"/>
    <cellStyle name="메모 2 4 3 18 2" xfId="12710" xr:uid="{00000000-0005-0000-0000-000006310000}"/>
    <cellStyle name="메모 2 4 3 18 3" xfId="12711" xr:uid="{00000000-0005-0000-0000-000007310000}"/>
    <cellStyle name="메모 2 4 3 18 4" xfId="12712" xr:uid="{00000000-0005-0000-0000-000008310000}"/>
    <cellStyle name="메모 2 4 3 18 5" xfId="12713" xr:uid="{00000000-0005-0000-0000-000009310000}"/>
    <cellStyle name="메모 2 4 3 19" xfId="12714" xr:uid="{00000000-0005-0000-0000-00000A310000}"/>
    <cellStyle name="메모 2 4 3 2" xfId="12715" xr:uid="{00000000-0005-0000-0000-00000B310000}"/>
    <cellStyle name="메모 2 4 3 2 2" xfId="12716" xr:uid="{00000000-0005-0000-0000-00000C310000}"/>
    <cellStyle name="메모 2 4 3 2 3" xfId="12717" xr:uid="{00000000-0005-0000-0000-00000D310000}"/>
    <cellStyle name="메모 2 4 3 2 4" xfId="12718" xr:uid="{00000000-0005-0000-0000-00000E310000}"/>
    <cellStyle name="메모 2 4 3 2 5" xfId="12719" xr:uid="{00000000-0005-0000-0000-00000F310000}"/>
    <cellStyle name="메모 2 4 3 20" xfId="12720" xr:uid="{00000000-0005-0000-0000-000010310000}"/>
    <cellStyle name="메모 2 4 3 21" xfId="12721" xr:uid="{00000000-0005-0000-0000-000011310000}"/>
    <cellStyle name="메모 2 4 3 22" xfId="12722" xr:uid="{00000000-0005-0000-0000-000012310000}"/>
    <cellStyle name="메모 2 4 3 3" xfId="12723" xr:uid="{00000000-0005-0000-0000-000013310000}"/>
    <cellStyle name="메모 2 4 3 3 2" xfId="12724" xr:uid="{00000000-0005-0000-0000-000014310000}"/>
    <cellStyle name="메모 2 4 3 3 3" xfId="12725" xr:uid="{00000000-0005-0000-0000-000015310000}"/>
    <cellStyle name="메모 2 4 3 3 4" xfId="12726" xr:uid="{00000000-0005-0000-0000-000016310000}"/>
    <cellStyle name="메모 2 4 3 3 5" xfId="12727" xr:uid="{00000000-0005-0000-0000-000017310000}"/>
    <cellStyle name="메모 2 4 3 4" xfId="12728" xr:uid="{00000000-0005-0000-0000-000018310000}"/>
    <cellStyle name="메모 2 4 3 4 2" xfId="12729" xr:uid="{00000000-0005-0000-0000-000019310000}"/>
    <cellStyle name="메모 2 4 3 4 3" xfId="12730" xr:uid="{00000000-0005-0000-0000-00001A310000}"/>
    <cellStyle name="메모 2 4 3 4 4" xfId="12731" xr:uid="{00000000-0005-0000-0000-00001B310000}"/>
    <cellStyle name="메모 2 4 3 4 5" xfId="12732" xr:uid="{00000000-0005-0000-0000-00001C310000}"/>
    <cellStyle name="메모 2 4 3 5" xfId="12733" xr:uid="{00000000-0005-0000-0000-00001D310000}"/>
    <cellStyle name="메모 2 4 3 5 2" xfId="12734" xr:uid="{00000000-0005-0000-0000-00001E310000}"/>
    <cellStyle name="메모 2 4 3 5 3" xfId="12735" xr:uid="{00000000-0005-0000-0000-00001F310000}"/>
    <cellStyle name="메모 2 4 3 5 4" xfId="12736" xr:uid="{00000000-0005-0000-0000-000020310000}"/>
    <cellStyle name="메모 2 4 3 5 5" xfId="12737" xr:uid="{00000000-0005-0000-0000-000021310000}"/>
    <cellStyle name="메모 2 4 3 6" xfId="12738" xr:uid="{00000000-0005-0000-0000-000022310000}"/>
    <cellStyle name="메모 2 4 3 6 2" xfId="12739" xr:uid="{00000000-0005-0000-0000-000023310000}"/>
    <cellStyle name="메모 2 4 3 6 3" xfId="12740" xr:uid="{00000000-0005-0000-0000-000024310000}"/>
    <cellStyle name="메모 2 4 3 6 4" xfId="12741" xr:uid="{00000000-0005-0000-0000-000025310000}"/>
    <cellStyle name="메모 2 4 3 6 5" xfId="12742" xr:uid="{00000000-0005-0000-0000-000026310000}"/>
    <cellStyle name="메모 2 4 3 7" xfId="12743" xr:uid="{00000000-0005-0000-0000-000027310000}"/>
    <cellStyle name="메모 2 4 3 7 2" xfId="12744" xr:uid="{00000000-0005-0000-0000-000028310000}"/>
    <cellStyle name="메모 2 4 3 7 3" xfId="12745" xr:uid="{00000000-0005-0000-0000-000029310000}"/>
    <cellStyle name="메모 2 4 3 7 4" xfId="12746" xr:uid="{00000000-0005-0000-0000-00002A310000}"/>
    <cellStyle name="메모 2 4 3 7 5" xfId="12747" xr:uid="{00000000-0005-0000-0000-00002B310000}"/>
    <cellStyle name="메모 2 4 3 8" xfId="12748" xr:uid="{00000000-0005-0000-0000-00002C310000}"/>
    <cellStyle name="메모 2 4 3 8 2" xfId="12749" xr:uid="{00000000-0005-0000-0000-00002D310000}"/>
    <cellStyle name="메모 2 4 3 8 3" xfId="12750" xr:uid="{00000000-0005-0000-0000-00002E310000}"/>
    <cellStyle name="메모 2 4 3 8 4" xfId="12751" xr:uid="{00000000-0005-0000-0000-00002F310000}"/>
    <cellStyle name="메모 2 4 3 8 5" xfId="12752" xr:uid="{00000000-0005-0000-0000-000030310000}"/>
    <cellStyle name="메모 2 4 3 9" xfId="12753" xr:uid="{00000000-0005-0000-0000-000031310000}"/>
    <cellStyle name="메모 2 4 3 9 2" xfId="12754" xr:uid="{00000000-0005-0000-0000-000032310000}"/>
    <cellStyle name="메모 2 4 3 9 3" xfId="12755" xr:uid="{00000000-0005-0000-0000-000033310000}"/>
    <cellStyle name="메모 2 4 3 9 4" xfId="12756" xr:uid="{00000000-0005-0000-0000-000034310000}"/>
    <cellStyle name="메모 2 4 3 9 5" xfId="12757" xr:uid="{00000000-0005-0000-0000-000035310000}"/>
    <cellStyle name="메모 2 4 4" xfId="12758" xr:uid="{00000000-0005-0000-0000-000036310000}"/>
    <cellStyle name="메모 2 4 4 10" xfId="12759" xr:uid="{00000000-0005-0000-0000-000037310000}"/>
    <cellStyle name="메모 2 4 4 10 2" xfId="12760" xr:uid="{00000000-0005-0000-0000-000038310000}"/>
    <cellStyle name="메모 2 4 4 10 3" xfId="12761" xr:uid="{00000000-0005-0000-0000-000039310000}"/>
    <cellStyle name="메모 2 4 4 10 4" xfId="12762" xr:uid="{00000000-0005-0000-0000-00003A310000}"/>
    <cellStyle name="메모 2 4 4 10 5" xfId="12763" xr:uid="{00000000-0005-0000-0000-00003B310000}"/>
    <cellStyle name="메모 2 4 4 11" xfId="12764" xr:uid="{00000000-0005-0000-0000-00003C310000}"/>
    <cellStyle name="메모 2 4 4 11 2" xfId="12765" xr:uid="{00000000-0005-0000-0000-00003D310000}"/>
    <cellStyle name="메모 2 4 4 11 3" xfId="12766" xr:uid="{00000000-0005-0000-0000-00003E310000}"/>
    <cellStyle name="메모 2 4 4 11 4" xfId="12767" xr:uid="{00000000-0005-0000-0000-00003F310000}"/>
    <cellStyle name="메모 2 4 4 11 5" xfId="12768" xr:uid="{00000000-0005-0000-0000-000040310000}"/>
    <cellStyle name="메모 2 4 4 12" xfId="12769" xr:uid="{00000000-0005-0000-0000-000041310000}"/>
    <cellStyle name="메모 2 4 4 12 2" xfId="12770" xr:uid="{00000000-0005-0000-0000-000042310000}"/>
    <cellStyle name="메모 2 4 4 12 3" xfId="12771" xr:uid="{00000000-0005-0000-0000-000043310000}"/>
    <cellStyle name="메모 2 4 4 12 4" xfId="12772" xr:uid="{00000000-0005-0000-0000-000044310000}"/>
    <cellStyle name="메모 2 4 4 12 5" xfId="12773" xr:uid="{00000000-0005-0000-0000-000045310000}"/>
    <cellStyle name="메모 2 4 4 13" xfId="12774" xr:uid="{00000000-0005-0000-0000-000046310000}"/>
    <cellStyle name="메모 2 4 4 13 2" xfId="12775" xr:uid="{00000000-0005-0000-0000-000047310000}"/>
    <cellStyle name="메모 2 4 4 13 3" xfId="12776" xr:uid="{00000000-0005-0000-0000-000048310000}"/>
    <cellStyle name="메모 2 4 4 13 4" xfId="12777" xr:uid="{00000000-0005-0000-0000-000049310000}"/>
    <cellStyle name="메모 2 4 4 13 5" xfId="12778" xr:uid="{00000000-0005-0000-0000-00004A310000}"/>
    <cellStyle name="메모 2 4 4 14" xfId="12779" xr:uid="{00000000-0005-0000-0000-00004B310000}"/>
    <cellStyle name="메모 2 4 4 14 2" xfId="12780" xr:uid="{00000000-0005-0000-0000-00004C310000}"/>
    <cellStyle name="메모 2 4 4 14 3" xfId="12781" xr:uid="{00000000-0005-0000-0000-00004D310000}"/>
    <cellStyle name="메모 2 4 4 14 4" xfId="12782" xr:uid="{00000000-0005-0000-0000-00004E310000}"/>
    <cellStyle name="메모 2 4 4 14 5" xfId="12783" xr:uid="{00000000-0005-0000-0000-00004F310000}"/>
    <cellStyle name="메모 2 4 4 15" xfId="12784" xr:uid="{00000000-0005-0000-0000-000050310000}"/>
    <cellStyle name="메모 2 4 4 15 2" xfId="12785" xr:uid="{00000000-0005-0000-0000-000051310000}"/>
    <cellStyle name="메모 2 4 4 15 3" xfId="12786" xr:uid="{00000000-0005-0000-0000-000052310000}"/>
    <cellStyle name="메모 2 4 4 15 4" xfId="12787" xr:uid="{00000000-0005-0000-0000-000053310000}"/>
    <cellStyle name="메모 2 4 4 15 5" xfId="12788" xr:uid="{00000000-0005-0000-0000-000054310000}"/>
    <cellStyle name="메모 2 4 4 16" xfId="12789" xr:uid="{00000000-0005-0000-0000-000055310000}"/>
    <cellStyle name="메모 2 4 4 16 2" xfId="12790" xr:uid="{00000000-0005-0000-0000-000056310000}"/>
    <cellStyle name="메모 2 4 4 16 3" xfId="12791" xr:uid="{00000000-0005-0000-0000-000057310000}"/>
    <cellStyle name="메모 2 4 4 16 4" xfId="12792" xr:uid="{00000000-0005-0000-0000-000058310000}"/>
    <cellStyle name="메모 2 4 4 16 5" xfId="12793" xr:uid="{00000000-0005-0000-0000-000059310000}"/>
    <cellStyle name="메모 2 4 4 17" xfId="12794" xr:uid="{00000000-0005-0000-0000-00005A310000}"/>
    <cellStyle name="메모 2 4 4 17 2" xfId="12795" xr:uid="{00000000-0005-0000-0000-00005B310000}"/>
    <cellStyle name="메모 2 4 4 17 3" xfId="12796" xr:uid="{00000000-0005-0000-0000-00005C310000}"/>
    <cellStyle name="메모 2 4 4 17 4" xfId="12797" xr:uid="{00000000-0005-0000-0000-00005D310000}"/>
    <cellStyle name="메모 2 4 4 17 5" xfId="12798" xr:uid="{00000000-0005-0000-0000-00005E310000}"/>
    <cellStyle name="메모 2 4 4 18" xfId="12799" xr:uid="{00000000-0005-0000-0000-00005F310000}"/>
    <cellStyle name="메모 2 4 4 18 2" xfId="12800" xr:uid="{00000000-0005-0000-0000-000060310000}"/>
    <cellStyle name="메모 2 4 4 18 3" xfId="12801" xr:uid="{00000000-0005-0000-0000-000061310000}"/>
    <cellStyle name="메모 2 4 4 18 4" xfId="12802" xr:uid="{00000000-0005-0000-0000-000062310000}"/>
    <cellStyle name="메모 2 4 4 18 5" xfId="12803" xr:uid="{00000000-0005-0000-0000-000063310000}"/>
    <cellStyle name="메모 2 4 4 19" xfId="12804" xr:uid="{00000000-0005-0000-0000-000064310000}"/>
    <cellStyle name="메모 2 4 4 2" xfId="12805" xr:uid="{00000000-0005-0000-0000-000065310000}"/>
    <cellStyle name="메모 2 4 4 2 2" xfId="12806" xr:uid="{00000000-0005-0000-0000-000066310000}"/>
    <cellStyle name="메모 2 4 4 2 3" xfId="12807" xr:uid="{00000000-0005-0000-0000-000067310000}"/>
    <cellStyle name="메모 2 4 4 2 4" xfId="12808" xr:uid="{00000000-0005-0000-0000-000068310000}"/>
    <cellStyle name="메모 2 4 4 2 5" xfId="12809" xr:uid="{00000000-0005-0000-0000-000069310000}"/>
    <cellStyle name="메모 2 4 4 20" xfId="12810" xr:uid="{00000000-0005-0000-0000-00006A310000}"/>
    <cellStyle name="메모 2 4 4 21" xfId="12811" xr:uid="{00000000-0005-0000-0000-00006B310000}"/>
    <cellStyle name="메모 2 4 4 22" xfId="12812" xr:uid="{00000000-0005-0000-0000-00006C310000}"/>
    <cellStyle name="메모 2 4 4 3" xfId="12813" xr:uid="{00000000-0005-0000-0000-00006D310000}"/>
    <cellStyle name="메모 2 4 4 3 2" xfId="12814" xr:uid="{00000000-0005-0000-0000-00006E310000}"/>
    <cellStyle name="메모 2 4 4 3 3" xfId="12815" xr:uid="{00000000-0005-0000-0000-00006F310000}"/>
    <cellStyle name="메모 2 4 4 3 4" xfId="12816" xr:uid="{00000000-0005-0000-0000-000070310000}"/>
    <cellStyle name="메모 2 4 4 3 5" xfId="12817" xr:uid="{00000000-0005-0000-0000-000071310000}"/>
    <cellStyle name="메모 2 4 4 4" xfId="12818" xr:uid="{00000000-0005-0000-0000-000072310000}"/>
    <cellStyle name="메모 2 4 4 4 2" xfId="12819" xr:uid="{00000000-0005-0000-0000-000073310000}"/>
    <cellStyle name="메모 2 4 4 4 3" xfId="12820" xr:uid="{00000000-0005-0000-0000-000074310000}"/>
    <cellStyle name="메모 2 4 4 4 4" xfId="12821" xr:uid="{00000000-0005-0000-0000-000075310000}"/>
    <cellStyle name="메모 2 4 4 4 5" xfId="12822" xr:uid="{00000000-0005-0000-0000-000076310000}"/>
    <cellStyle name="메모 2 4 4 5" xfId="12823" xr:uid="{00000000-0005-0000-0000-000077310000}"/>
    <cellStyle name="메모 2 4 4 5 2" xfId="12824" xr:uid="{00000000-0005-0000-0000-000078310000}"/>
    <cellStyle name="메모 2 4 4 5 3" xfId="12825" xr:uid="{00000000-0005-0000-0000-000079310000}"/>
    <cellStyle name="메모 2 4 4 5 4" xfId="12826" xr:uid="{00000000-0005-0000-0000-00007A310000}"/>
    <cellStyle name="메모 2 4 4 5 5" xfId="12827" xr:uid="{00000000-0005-0000-0000-00007B310000}"/>
    <cellStyle name="메모 2 4 4 6" xfId="12828" xr:uid="{00000000-0005-0000-0000-00007C310000}"/>
    <cellStyle name="메모 2 4 4 6 2" xfId="12829" xr:uid="{00000000-0005-0000-0000-00007D310000}"/>
    <cellStyle name="메모 2 4 4 6 3" xfId="12830" xr:uid="{00000000-0005-0000-0000-00007E310000}"/>
    <cellStyle name="메모 2 4 4 6 4" xfId="12831" xr:uid="{00000000-0005-0000-0000-00007F310000}"/>
    <cellStyle name="메모 2 4 4 6 5" xfId="12832" xr:uid="{00000000-0005-0000-0000-000080310000}"/>
    <cellStyle name="메모 2 4 4 7" xfId="12833" xr:uid="{00000000-0005-0000-0000-000081310000}"/>
    <cellStyle name="메모 2 4 4 7 2" xfId="12834" xr:uid="{00000000-0005-0000-0000-000082310000}"/>
    <cellStyle name="메모 2 4 4 7 3" xfId="12835" xr:uid="{00000000-0005-0000-0000-000083310000}"/>
    <cellStyle name="메모 2 4 4 7 4" xfId="12836" xr:uid="{00000000-0005-0000-0000-000084310000}"/>
    <cellStyle name="메모 2 4 4 7 5" xfId="12837" xr:uid="{00000000-0005-0000-0000-000085310000}"/>
    <cellStyle name="메모 2 4 4 8" xfId="12838" xr:uid="{00000000-0005-0000-0000-000086310000}"/>
    <cellStyle name="메모 2 4 4 8 2" xfId="12839" xr:uid="{00000000-0005-0000-0000-000087310000}"/>
    <cellStyle name="메모 2 4 4 8 3" xfId="12840" xr:uid="{00000000-0005-0000-0000-000088310000}"/>
    <cellStyle name="메모 2 4 4 8 4" xfId="12841" xr:uid="{00000000-0005-0000-0000-000089310000}"/>
    <cellStyle name="메모 2 4 4 8 5" xfId="12842" xr:uid="{00000000-0005-0000-0000-00008A310000}"/>
    <cellStyle name="메모 2 4 4 9" xfId="12843" xr:uid="{00000000-0005-0000-0000-00008B310000}"/>
    <cellStyle name="메모 2 4 4 9 2" xfId="12844" xr:uid="{00000000-0005-0000-0000-00008C310000}"/>
    <cellStyle name="메모 2 4 4 9 3" xfId="12845" xr:uid="{00000000-0005-0000-0000-00008D310000}"/>
    <cellStyle name="메모 2 4 4 9 4" xfId="12846" xr:uid="{00000000-0005-0000-0000-00008E310000}"/>
    <cellStyle name="메모 2 4 4 9 5" xfId="12847" xr:uid="{00000000-0005-0000-0000-00008F310000}"/>
    <cellStyle name="메모 2 4 5" xfId="12848" xr:uid="{00000000-0005-0000-0000-000090310000}"/>
    <cellStyle name="메모 2 4 5 10" xfId="12849" xr:uid="{00000000-0005-0000-0000-000091310000}"/>
    <cellStyle name="메모 2 4 5 10 2" xfId="12850" xr:uid="{00000000-0005-0000-0000-000092310000}"/>
    <cellStyle name="메모 2 4 5 10 3" xfId="12851" xr:uid="{00000000-0005-0000-0000-000093310000}"/>
    <cellStyle name="메모 2 4 5 10 4" xfId="12852" xr:uid="{00000000-0005-0000-0000-000094310000}"/>
    <cellStyle name="메모 2 4 5 10 5" xfId="12853" xr:uid="{00000000-0005-0000-0000-000095310000}"/>
    <cellStyle name="메모 2 4 5 11" xfId="12854" xr:uid="{00000000-0005-0000-0000-000096310000}"/>
    <cellStyle name="메모 2 4 5 11 2" xfId="12855" xr:uid="{00000000-0005-0000-0000-000097310000}"/>
    <cellStyle name="메모 2 4 5 11 3" xfId="12856" xr:uid="{00000000-0005-0000-0000-000098310000}"/>
    <cellStyle name="메모 2 4 5 11 4" xfId="12857" xr:uid="{00000000-0005-0000-0000-000099310000}"/>
    <cellStyle name="메모 2 4 5 11 5" xfId="12858" xr:uid="{00000000-0005-0000-0000-00009A310000}"/>
    <cellStyle name="메모 2 4 5 12" xfId="12859" xr:uid="{00000000-0005-0000-0000-00009B310000}"/>
    <cellStyle name="메모 2 4 5 12 2" xfId="12860" xr:uid="{00000000-0005-0000-0000-00009C310000}"/>
    <cellStyle name="메모 2 4 5 12 3" xfId="12861" xr:uid="{00000000-0005-0000-0000-00009D310000}"/>
    <cellStyle name="메모 2 4 5 12 4" xfId="12862" xr:uid="{00000000-0005-0000-0000-00009E310000}"/>
    <cellStyle name="메모 2 4 5 12 5" xfId="12863" xr:uid="{00000000-0005-0000-0000-00009F310000}"/>
    <cellStyle name="메모 2 4 5 13" xfId="12864" xr:uid="{00000000-0005-0000-0000-0000A0310000}"/>
    <cellStyle name="메모 2 4 5 13 2" xfId="12865" xr:uid="{00000000-0005-0000-0000-0000A1310000}"/>
    <cellStyle name="메모 2 4 5 13 3" xfId="12866" xr:uid="{00000000-0005-0000-0000-0000A2310000}"/>
    <cellStyle name="메모 2 4 5 13 4" xfId="12867" xr:uid="{00000000-0005-0000-0000-0000A3310000}"/>
    <cellStyle name="메모 2 4 5 13 5" xfId="12868" xr:uid="{00000000-0005-0000-0000-0000A4310000}"/>
    <cellStyle name="메모 2 4 5 14" xfId="12869" xr:uid="{00000000-0005-0000-0000-0000A5310000}"/>
    <cellStyle name="메모 2 4 5 14 2" xfId="12870" xr:uid="{00000000-0005-0000-0000-0000A6310000}"/>
    <cellStyle name="메모 2 4 5 14 3" xfId="12871" xr:uid="{00000000-0005-0000-0000-0000A7310000}"/>
    <cellStyle name="메모 2 4 5 14 4" xfId="12872" xr:uid="{00000000-0005-0000-0000-0000A8310000}"/>
    <cellStyle name="메모 2 4 5 14 5" xfId="12873" xr:uid="{00000000-0005-0000-0000-0000A9310000}"/>
    <cellStyle name="메모 2 4 5 15" xfId="12874" xr:uid="{00000000-0005-0000-0000-0000AA310000}"/>
    <cellStyle name="메모 2 4 5 15 2" xfId="12875" xr:uid="{00000000-0005-0000-0000-0000AB310000}"/>
    <cellStyle name="메모 2 4 5 15 3" xfId="12876" xr:uid="{00000000-0005-0000-0000-0000AC310000}"/>
    <cellStyle name="메모 2 4 5 15 4" xfId="12877" xr:uid="{00000000-0005-0000-0000-0000AD310000}"/>
    <cellStyle name="메모 2 4 5 15 5" xfId="12878" xr:uid="{00000000-0005-0000-0000-0000AE310000}"/>
    <cellStyle name="메모 2 4 5 16" xfId="12879" xr:uid="{00000000-0005-0000-0000-0000AF310000}"/>
    <cellStyle name="메모 2 4 5 16 2" xfId="12880" xr:uid="{00000000-0005-0000-0000-0000B0310000}"/>
    <cellStyle name="메모 2 4 5 16 3" xfId="12881" xr:uid="{00000000-0005-0000-0000-0000B1310000}"/>
    <cellStyle name="메모 2 4 5 16 4" xfId="12882" xr:uid="{00000000-0005-0000-0000-0000B2310000}"/>
    <cellStyle name="메모 2 4 5 16 5" xfId="12883" xr:uid="{00000000-0005-0000-0000-0000B3310000}"/>
    <cellStyle name="메모 2 4 5 17" xfId="12884" xr:uid="{00000000-0005-0000-0000-0000B4310000}"/>
    <cellStyle name="메모 2 4 5 17 2" xfId="12885" xr:uid="{00000000-0005-0000-0000-0000B5310000}"/>
    <cellStyle name="메모 2 4 5 17 3" xfId="12886" xr:uid="{00000000-0005-0000-0000-0000B6310000}"/>
    <cellStyle name="메모 2 4 5 17 4" xfId="12887" xr:uid="{00000000-0005-0000-0000-0000B7310000}"/>
    <cellStyle name="메모 2 4 5 17 5" xfId="12888" xr:uid="{00000000-0005-0000-0000-0000B8310000}"/>
    <cellStyle name="메모 2 4 5 18" xfId="12889" xr:uid="{00000000-0005-0000-0000-0000B9310000}"/>
    <cellStyle name="메모 2 4 5 18 2" xfId="12890" xr:uid="{00000000-0005-0000-0000-0000BA310000}"/>
    <cellStyle name="메모 2 4 5 18 3" xfId="12891" xr:uid="{00000000-0005-0000-0000-0000BB310000}"/>
    <cellStyle name="메모 2 4 5 18 4" xfId="12892" xr:uid="{00000000-0005-0000-0000-0000BC310000}"/>
    <cellStyle name="메모 2 4 5 18 5" xfId="12893" xr:uid="{00000000-0005-0000-0000-0000BD310000}"/>
    <cellStyle name="메모 2 4 5 19" xfId="12894" xr:uid="{00000000-0005-0000-0000-0000BE310000}"/>
    <cellStyle name="메모 2 4 5 2" xfId="12895" xr:uid="{00000000-0005-0000-0000-0000BF310000}"/>
    <cellStyle name="메모 2 4 5 2 2" xfId="12896" xr:uid="{00000000-0005-0000-0000-0000C0310000}"/>
    <cellStyle name="메모 2 4 5 2 3" xfId="12897" xr:uid="{00000000-0005-0000-0000-0000C1310000}"/>
    <cellStyle name="메모 2 4 5 2 4" xfId="12898" xr:uid="{00000000-0005-0000-0000-0000C2310000}"/>
    <cellStyle name="메모 2 4 5 2 5" xfId="12899" xr:uid="{00000000-0005-0000-0000-0000C3310000}"/>
    <cellStyle name="메모 2 4 5 20" xfId="12900" xr:uid="{00000000-0005-0000-0000-0000C4310000}"/>
    <cellStyle name="메모 2 4 5 21" xfId="12901" xr:uid="{00000000-0005-0000-0000-0000C5310000}"/>
    <cellStyle name="메모 2 4 5 22" xfId="12902" xr:uid="{00000000-0005-0000-0000-0000C6310000}"/>
    <cellStyle name="메모 2 4 5 3" xfId="12903" xr:uid="{00000000-0005-0000-0000-0000C7310000}"/>
    <cellStyle name="메모 2 4 5 3 2" xfId="12904" xr:uid="{00000000-0005-0000-0000-0000C8310000}"/>
    <cellStyle name="메모 2 4 5 3 3" xfId="12905" xr:uid="{00000000-0005-0000-0000-0000C9310000}"/>
    <cellStyle name="메모 2 4 5 3 4" xfId="12906" xr:uid="{00000000-0005-0000-0000-0000CA310000}"/>
    <cellStyle name="메모 2 4 5 3 5" xfId="12907" xr:uid="{00000000-0005-0000-0000-0000CB310000}"/>
    <cellStyle name="메모 2 4 5 4" xfId="12908" xr:uid="{00000000-0005-0000-0000-0000CC310000}"/>
    <cellStyle name="메모 2 4 5 4 2" xfId="12909" xr:uid="{00000000-0005-0000-0000-0000CD310000}"/>
    <cellStyle name="메모 2 4 5 4 3" xfId="12910" xr:uid="{00000000-0005-0000-0000-0000CE310000}"/>
    <cellStyle name="메모 2 4 5 4 4" xfId="12911" xr:uid="{00000000-0005-0000-0000-0000CF310000}"/>
    <cellStyle name="메모 2 4 5 4 5" xfId="12912" xr:uid="{00000000-0005-0000-0000-0000D0310000}"/>
    <cellStyle name="메모 2 4 5 5" xfId="12913" xr:uid="{00000000-0005-0000-0000-0000D1310000}"/>
    <cellStyle name="메모 2 4 5 5 2" xfId="12914" xr:uid="{00000000-0005-0000-0000-0000D2310000}"/>
    <cellStyle name="메모 2 4 5 5 3" xfId="12915" xr:uid="{00000000-0005-0000-0000-0000D3310000}"/>
    <cellStyle name="메모 2 4 5 5 4" xfId="12916" xr:uid="{00000000-0005-0000-0000-0000D4310000}"/>
    <cellStyle name="메모 2 4 5 5 5" xfId="12917" xr:uid="{00000000-0005-0000-0000-0000D5310000}"/>
    <cellStyle name="메모 2 4 5 6" xfId="12918" xr:uid="{00000000-0005-0000-0000-0000D6310000}"/>
    <cellStyle name="메모 2 4 5 6 2" xfId="12919" xr:uid="{00000000-0005-0000-0000-0000D7310000}"/>
    <cellStyle name="메모 2 4 5 6 3" xfId="12920" xr:uid="{00000000-0005-0000-0000-0000D8310000}"/>
    <cellStyle name="메모 2 4 5 6 4" xfId="12921" xr:uid="{00000000-0005-0000-0000-0000D9310000}"/>
    <cellStyle name="메모 2 4 5 6 5" xfId="12922" xr:uid="{00000000-0005-0000-0000-0000DA310000}"/>
    <cellStyle name="메모 2 4 5 7" xfId="12923" xr:uid="{00000000-0005-0000-0000-0000DB310000}"/>
    <cellStyle name="메모 2 4 5 7 2" xfId="12924" xr:uid="{00000000-0005-0000-0000-0000DC310000}"/>
    <cellStyle name="메모 2 4 5 7 3" xfId="12925" xr:uid="{00000000-0005-0000-0000-0000DD310000}"/>
    <cellStyle name="메모 2 4 5 7 4" xfId="12926" xr:uid="{00000000-0005-0000-0000-0000DE310000}"/>
    <cellStyle name="메모 2 4 5 7 5" xfId="12927" xr:uid="{00000000-0005-0000-0000-0000DF310000}"/>
    <cellStyle name="메모 2 4 5 8" xfId="12928" xr:uid="{00000000-0005-0000-0000-0000E0310000}"/>
    <cellStyle name="메모 2 4 5 8 2" xfId="12929" xr:uid="{00000000-0005-0000-0000-0000E1310000}"/>
    <cellStyle name="메모 2 4 5 8 3" xfId="12930" xr:uid="{00000000-0005-0000-0000-0000E2310000}"/>
    <cellStyle name="메모 2 4 5 8 4" xfId="12931" xr:uid="{00000000-0005-0000-0000-0000E3310000}"/>
    <cellStyle name="메모 2 4 5 8 5" xfId="12932" xr:uid="{00000000-0005-0000-0000-0000E4310000}"/>
    <cellStyle name="메모 2 4 5 9" xfId="12933" xr:uid="{00000000-0005-0000-0000-0000E5310000}"/>
    <cellStyle name="메모 2 4 5 9 2" xfId="12934" xr:uid="{00000000-0005-0000-0000-0000E6310000}"/>
    <cellStyle name="메모 2 4 5 9 3" xfId="12935" xr:uid="{00000000-0005-0000-0000-0000E7310000}"/>
    <cellStyle name="메모 2 4 5 9 4" xfId="12936" xr:uid="{00000000-0005-0000-0000-0000E8310000}"/>
    <cellStyle name="메모 2 4 5 9 5" xfId="12937" xr:uid="{00000000-0005-0000-0000-0000E9310000}"/>
    <cellStyle name="메모 2 4 6" xfId="12938" xr:uid="{00000000-0005-0000-0000-0000EA310000}"/>
    <cellStyle name="메모 2 4 6 2" xfId="12939" xr:uid="{00000000-0005-0000-0000-0000EB310000}"/>
    <cellStyle name="메모 2 4 6 3" xfId="12940" xr:uid="{00000000-0005-0000-0000-0000EC310000}"/>
    <cellStyle name="메모 2 4 6 4" xfId="12941" xr:uid="{00000000-0005-0000-0000-0000ED310000}"/>
    <cellStyle name="메모 2 4 6 5" xfId="12942" xr:uid="{00000000-0005-0000-0000-0000EE310000}"/>
    <cellStyle name="메모 2 4 7" xfId="12943" xr:uid="{00000000-0005-0000-0000-0000EF310000}"/>
    <cellStyle name="메모 2 4 7 2" xfId="12944" xr:uid="{00000000-0005-0000-0000-0000F0310000}"/>
    <cellStyle name="메모 2 4 7 3" xfId="12945" xr:uid="{00000000-0005-0000-0000-0000F1310000}"/>
    <cellStyle name="메모 2 4 7 4" xfId="12946" xr:uid="{00000000-0005-0000-0000-0000F2310000}"/>
    <cellStyle name="메모 2 4 7 5" xfId="12947" xr:uid="{00000000-0005-0000-0000-0000F3310000}"/>
    <cellStyle name="메모 2 4 8" xfId="12948" xr:uid="{00000000-0005-0000-0000-0000F4310000}"/>
    <cellStyle name="메모 2 4 8 2" xfId="12949" xr:uid="{00000000-0005-0000-0000-0000F5310000}"/>
    <cellStyle name="메모 2 4 8 3" xfId="12950" xr:uid="{00000000-0005-0000-0000-0000F6310000}"/>
    <cellStyle name="메모 2 4 8 4" xfId="12951" xr:uid="{00000000-0005-0000-0000-0000F7310000}"/>
    <cellStyle name="메모 2 4 8 5" xfId="12952" xr:uid="{00000000-0005-0000-0000-0000F8310000}"/>
    <cellStyle name="메모 2 4 9" xfId="12953" xr:uid="{00000000-0005-0000-0000-0000F9310000}"/>
    <cellStyle name="메모 2 4 9 2" xfId="12954" xr:uid="{00000000-0005-0000-0000-0000FA310000}"/>
    <cellStyle name="메모 2 4 9 3" xfId="12955" xr:uid="{00000000-0005-0000-0000-0000FB310000}"/>
    <cellStyle name="메모 2 4 9 4" xfId="12956" xr:uid="{00000000-0005-0000-0000-0000FC310000}"/>
    <cellStyle name="메모 2 4 9 5" xfId="12957" xr:uid="{00000000-0005-0000-0000-0000FD310000}"/>
    <cellStyle name="메모 2 5" xfId="12958" xr:uid="{00000000-0005-0000-0000-0000FE310000}"/>
    <cellStyle name="메모 2 5 10" xfId="12959" xr:uid="{00000000-0005-0000-0000-0000FF310000}"/>
    <cellStyle name="메모 2 5 10 2" xfId="12960" xr:uid="{00000000-0005-0000-0000-000000320000}"/>
    <cellStyle name="메모 2 5 10 3" xfId="12961" xr:uid="{00000000-0005-0000-0000-000001320000}"/>
    <cellStyle name="메모 2 5 10 4" xfId="12962" xr:uid="{00000000-0005-0000-0000-000002320000}"/>
    <cellStyle name="메모 2 5 10 5" xfId="12963" xr:uid="{00000000-0005-0000-0000-000003320000}"/>
    <cellStyle name="메모 2 5 11" xfId="12964" xr:uid="{00000000-0005-0000-0000-000004320000}"/>
    <cellStyle name="메모 2 5 11 2" xfId="12965" xr:uid="{00000000-0005-0000-0000-000005320000}"/>
    <cellStyle name="메모 2 5 11 3" xfId="12966" xr:uid="{00000000-0005-0000-0000-000006320000}"/>
    <cellStyle name="메모 2 5 11 4" xfId="12967" xr:uid="{00000000-0005-0000-0000-000007320000}"/>
    <cellStyle name="메모 2 5 11 5" xfId="12968" xr:uid="{00000000-0005-0000-0000-000008320000}"/>
    <cellStyle name="메모 2 5 12" xfId="12969" xr:uid="{00000000-0005-0000-0000-000009320000}"/>
    <cellStyle name="메모 2 5 12 2" xfId="12970" xr:uid="{00000000-0005-0000-0000-00000A320000}"/>
    <cellStyle name="메모 2 5 12 3" xfId="12971" xr:uid="{00000000-0005-0000-0000-00000B320000}"/>
    <cellStyle name="메모 2 5 12 4" xfId="12972" xr:uid="{00000000-0005-0000-0000-00000C320000}"/>
    <cellStyle name="메모 2 5 12 5" xfId="12973" xr:uid="{00000000-0005-0000-0000-00000D320000}"/>
    <cellStyle name="메모 2 5 13" xfId="12974" xr:uid="{00000000-0005-0000-0000-00000E320000}"/>
    <cellStyle name="메모 2 5 13 2" xfId="12975" xr:uid="{00000000-0005-0000-0000-00000F320000}"/>
    <cellStyle name="메모 2 5 13 3" xfId="12976" xr:uid="{00000000-0005-0000-0000-000010320000}"/>
    <cellStyle name="메모 2 5 13 4" xfId="12977" xr:uid="{00000000-0005-0000-0000-000011320000}"/>
    <cellStyle name="메모 2 5 13 5" xfId="12978" xr:uid="{00000000-0005-0000-0000-000012320000}"/>
    <cellStyle name="메모 2 5 14" xfId="12979" xr:uid="{00000000-0005-0000-0000-000013320000}"/>
    <cellStyle name="메모 2 5 14 2" xfId="12980" xr:uid="{00000000-0005-0000-0000-000014320000}"/>
    <cellStyle name="메모 2 5 14 3" xfId="12981" xr:uid="{00000000-0005-0000-0000-000015320000}"/>
    <cellStyle name="메모 2 5 14 4" xfId="12982" xr:uid="{00000000-0005-0000-0000-000016320000}"/>
    <cellStyle name="메모 2 5 14 5" xfId="12983" xr:uid="{00000000-0005-0000-0000-000017320000}"/>
    <cellStyle name="메모 2 5 15" xfId="12984" xr:uid="{00000000-0005-0000-0000-000018320000}"/>
    <cellStyle name="메모 2 5 15 2" xfId="12985" xr:uid="{00000000-0005-0000-0000-000019320000}"/>
    <cellStyle name="메모 2 5 15 3" xfId="12986" xr:uid="{00000000-0005-0000-0000-00001A320000}"/>
    <cellStyle name="메모 2 5 15 4" xfId="12987" xr:uid="{00000000-0005-0000-0000-00001B320000}"/>
    <cellStyle name="메모 2 5 15 5" xfId="12988" xr:uid="{00000000-0005-0000-0000-00001C320000}"/>
    <cellStyle name="메모 2 5 16" xfId="12989" xr:uid="{00000000-0005-0000-0000-00001D320000}"/>
    <cellStyle name="메모 2 5 16 2" xfId="12990" xr:uid="{00000000-0005-0000-0000-00001E320000}"/>
    <cellStyle name="메모 2 5 16 3" xfId="12991" xr:uid="{00000000-0005-0000-0000-00001F320000}"/>
    <cellStyle name="메모 2 5 16 4" xfId="12992" xr:uid="{00000000-0005-0000-0000-000020320000}"/>
    <cellStyle name="메모 2 5 16 5" xfId="12993" xr:uid="{00000000-0005-0000-0000-000021320000}"/>
    <cellStyle name="메모 2 5 17" xfId="12994" xr:uid="{00000000-0005-0000-0000-000022320000}"/>
    <cellStyle name="메모 2 5 17 2" xfId="12995" xr:uid="{00000000-0005-0000-0000-000023320000}"/>
    <cellStyle name="메모 2 5 17 3" xfId="12996" xr:uid="{00000000-0005-0000-0000-000024320000}"/>
    <cellStyle name="메모 2 5 17 4" xfId="12997" xr:uid="{00000000-0005-0000-0000-000025320000}"/>
    <cellStyle name="메모 2 5 17 5" xfId="12998" xr:uid="{00000000-0005-0000-0000-000026320000}"/>
    <cellStyle name="메모 2 5 18" xfId="12999" xr:uid="{00000000-0005-0000-0000-000027320000}"/>
    <cellStyle name="메모 2 5 18 2" xfId="13000" xr:uid="{00000000-0005-0000-0000-000028320000}"/>
    <cellStyle name="메모 2 5 18 3" xfId="13001" xr:uid="{00000000-0005-0000-0000-000029320000}"/>
    <cellStyle name="메모 2 5 18 4" xfId="13002" xr:uid="{00000000-0005-0000-0000-00002A320000}"/>
    <cellStyle name="메모 2 5 18 5" xfId="13003" xr:uid="{00000000-0005-0000-0000-00002B320000}"/>
    <cellStyle name="메모 2 5 19" xfId="13004" xr:uid="{00000000-0005-0000-0000-00002C320000}"/>
    <cellStyle name="메모 2 5 19 2" xfId="13005" xr:uid="{00000000-0005-0000-0000-00002D320000}"/>
    <cellStyle name="메모 2 5 19 3" xfId="13006" xr:uid="{00000000-0005-0000-0000-00002E320000}"/>
    <cellStyle name="메모 2 5 19 4" xfId="13007" xr:uid="{00000000-0005-0000-0000-00002F320000}"/>
    <cellStyle name="메모 2 5 19 5" xfId="13008" xr:uid="{00000000-0005-0000-0000-000030320000}"/>
    <cellStyle name="메모 2 5 2" xfId="13009" xr:uid="{00000000-0005-0000-0000-000031320000}"/>
    <cellStyle name="메모 2 5 2 2" xfId="13010" xr:uid="{00000000-0005-0000-0000-000032320000}"/>
    <cellStyle name="메모 2 5 2 3" xfId="13011" xr:uid="{00000000-0005-0000-0000-000033320000}"/>
    <cellStyle name="메모 2 5 2 4" xfId="13012" xr:uid="{00000000-0005-0000-0000-000034320000}"/>
    <cellStyle name="메모 2 5 2 5" xfId="13013" xr:uid="{00000000-0005-0000-0000-000035320000}"/>
    <cellStyle name="메모 2 5 20" xfId="13014" xr:uid="{00000000-0005-0000-0000-000036320000}"/>
    <cellStyle name="메모 2 5 21" xfId="13015" xr:uid="{00000000-0005-0000-0000-000037320000}"/>
    <cellStyle name="메모 2 5 22" xfId="13016" xr:uid="{00000000-0005-0000-0000-000038320000}"/>
    <cellStyle name="메모 2 5 23" xfId="13017" xr:uid="{00000000-0005-0000-0000-000039320000}"/>
    <cellStyle name="메모 2 5 3" xfId="13018" xr:uid="{00000000-0005-0000-0000-00003A320000}"/>
    <cellStyle name="메모 2 5 3 2" xfId="13019" xr:uid="{00000000-0005-0000-0000-00003B320000}"/>
    <cellStyle name="메모 2 5 3 3" xfId="13020" xr:uid="{00000000-0005-0000-0000-00003C320000}"/>
    <cellStyle name="메모 2 5 3 4" xfId="13021" xr:uid="{00000000-0005-0000-0000-00003D320000}"/>
    <cellStyle name="메모 2 5 3 5" xfId="13022" xr:uid="{00000000-0005-0000-0000-00003E320000}"/>
    <cellStyle name="메모 2 5 4" xfId="13023" xr:uid="{00000000-0005-0000-0000-00003F320000}"/>
    <cellStyle name="메모 2 5 4 2" xfId="13024" xr:uid="{00000000-0005-0000-0000-000040320000}"/>
    <cellStyle name="메모 2 5 4 3" xfId="13025" xr:uid="{00000000-0005-0000-0000-000041320000}"/>
    <cellStyle name="메모 2 5 4 4" xfId="13026" xr:uid="{00000000-0005-0000-0000-000042320000}"/>
    <cellStyle name="메모 2 5 4 5" xfId="13027" xr:uid="{00000000-0005-0000-0000-000043320000}"/>
    <cellStyle name="메모 2 5 5" xfId="13028" xr:uid="{00000000-0005-0000-0000-000044320000}"/>
    <cellStyle name="메모 2 5 5 2" xfId="13029" xr:uid="{00000000-0005-0000-0000-000045320000}"/>
    <cellStyle name="메모 2 5 5 3" xfId="13030" xr:uid="{00000000-0005-0000-0000-000046320000}"/>
    <cellStyle name="메모 2 5 5 4" xfId="13031" xr:uid="{00000000-0005-0000-0000-000047320000}"/>
    <cellStyle name="메모 2 5 5 5" xfId="13032" xr:uid="{00000000-0005-0000-0000-000048320000}"/>
    <cellStyle name="메모 2 5 6" xfId="13033" xr:uid="{00000000-0005-0000-0000-000049320000}"/>
    <cellStyle name="메모 2 5 6 2" xfId="13034" xr:uid="{00000000-0005-0000-0000-00004A320000}"/>
    <cellStyle name="메모 2 5 6 3" xfId="13035" xr:uid="{00000000-0005-0000-0000-00004B320000}"/>
    <cellStyle name="메모 2 5 6 4" xfId="13036" xr:uid="{00000000-0005-0000-0000-00004C320000}"/>
    <cellStyle name="메모 2 5 6 5" xfId="13037" xr:uid="{00000000-0005-0000-0000-00004D320000}"/>
    <cellStyle name="메모 2 5 7" xfId="13038" xr:uid="{00000000-0005-0000-0000-00004E320000}"/>
    <cellStyle name="메모 2 5 7 2" xfId="13039" xr:uid="{00000000-0005-0000-0000-00004F320000}"/>
    <cellStyle name="메모 2 5 7 3" xfId="13040" xr:uid="{00000000-0005-0000-0000-000050320000}"/>
    <cellStyle name="메모 2 5 7 4" xfId="13041" xr:uid="{00000000-0005-0000-0000-000051320000}"/>
    <cellStyle name="메모 2 5 7 5" xfId="13042" xr:uid="{00000000-0005-0000-0000-000052320000}"/>
    <cellStyle name="메모 2 5 8" xfId="13043" xr:uid="{00000000-0005-0000-0000-000053320000}"/>
    <cellStyle name="메모 2 5 8 2" xfId="13044" xr:uid="{00000000-0005-0000-0000-000054320000}"/>
    <cellStyle name="메모 2 5 8 3" xfId="13045" xr:uid="{00000000-0005-0000-0000-000055320000}"/>
    <cellStyle name="메모 2 5 8 4" xfId="13046" xr:uid="{00000000-0005-0000-0000-000056320000}"/>
    <cellStyle name="메모 2 5 8 5" xfId="13047" xr:uid="{00000000-0005-0000-0000-000057320000}"/>
    <cellStyle name="메모 2 5 9" xfId="13048" xr:uid="{00000000-0005-0000-0000-000058320000}"/>
    <cellStyle name="메모 2 5 9 2" xfId="13049" xr:uid="{00000000-0005-0000-0000-000059320000}"/>
    <cellStyle name="메모 2 5 9 3" xfId="13050" xr:uid="{00000000-0005-0000-0000-00005A320000}"/>
    <cellStyle name="메모 2 5 9 4" xfId="13051" xr:uid="{00000000-0005-0000-0000-00005B320000}"/>
    <cellStyle name="메모 2 5 9 5" xfId="13052" xr:uid="{00000000-0005-0000-0000-00005C320000}"/>
    <cellStyle name="메모 2 6" xfId="13053" xr:uid="{00000000-0005-0000-0000-00005D320000}"/>
    <cellStyle name="메모 2 6 10" xfId="13054" xr:uid="{00000000-0005-0000-0000-00005E320000}"/>
    <cellStyle name="메모 2 6 10 2" xfId="13055" xr:uid="{00000000-0005-0000-0000-00005F320000}"/>
    <cellStyle name="메모 2 6 10 3" xfId="13056" xr:uid="{00000000-0005-0000-0000-000060320000}"/>
    <cellStyle name="메모 2 6 10 4" xfId="13057" xr:uid="{00000000-0005-0000-0000-000061320000}"/>
    <cellStyle name="메모 2 6 10 5" xfId="13058" xr:uid="{00000000-0005-0000-0000-000062320000}"/>
    <cellStyle name="메모 2 6 11" xfId="13059" xr:uid="{00000000-0005-0000-0000-000063320000}"/>
    <cellStyle name="메모 2 6 11 2" xfId="13060" xr:uid="{00000000-0005-0000-0000-000064320000}"/>
    <cellStyle name="메모 2 6 11 3" xfId="13061" xr:uid="{00000000-0005-0000-0000-000065320000}"/>
    <cellStyle name="메모 2 6 11 4" xfId="13062" xr:uid="{00000000-0005-0000-0000-000066320000}"/>
    <cellStyle name="메모 2 6 11 5" xfId="13063" xr:uid="{00000000-0005-0000-0000-000067320000}"/>
    <cellStyle name="메모 2 6 12" xfId="13064" xr:uid="{00000000-0005-0000-0000-000068320000}"/>
    <cellStyle name="메모 2 6 12 2" xfId="13065" xr:uid="{00000000-0005-0000-0000-000069320000}"/>
    <cellStyle name="메모 2 6 12 3" xfId="13066" xr:uid="{00000000-0005-0000-0000-00006A320000}"/>
    <cellStyle name="메모 2 6 12 4" xfId="13067" xr:uid="{00000000-0005-0000-0000-00006B320000}"/>
    <cellStyle name="메모 2 6 12 5" xfId="13068" xr:uid="{00000000-0005-0000-0000-00006C320000}"/>
    <cellStyle name="메모 2 6 13" xfId="13069" xr:uid="{00000000-0005-0000-0000-00006D320000}"/>
    <cellStyle name="메모 2 6 13 2" xfId="13070" xr:uid="{00000000-0005-0000-0000-00006E320000}"/>
    <cellStyle name="메모 2 6 13 3" xfId="13071" xr:uid="{00000000-0005-0000-0000-00006F320000}"/>
    <cellStyle name="메모 2 6 13 4" xfId="13072" xr:uid="{00000000-0005-0000-0000-000070320000}"/>
    <cellStyle name="메모 2 6 13 5" xfId="13073" xr:uid="{00000000-0005-0000-0000-000071320000}"/>
    <cellStyle name="메모 2 6 14" xfId="13074" xr:uid="{00000000-0005-0000-0000-000072320000}"/>
    <cellStyle name="메모 2 6 14 2" xfId="13075" xr:uid="{00000000-0005-0000-0000-000073320000}"/>
    <cellStyle name="메모 2 6 14 3" xfId="13076" xr:uid="{00000000-0005-0000-0000-000074320000}"/>
    <cellStyle name="메모 2 6 14 4" xfId="13077" xr:uid="{00000000-0005-0000-0000-000075320000}"/>
    <cellStyle name="메모 2 6 14 5" xfId="13078" xr:uid="{00000000-0005-0000-0000-000076320000}"/>
    <cellStyle name="메모 2 6 15" xfId="13079" xr:uid="{00000000-0005-0000-0000-000077320000}"/>
    <cellStyle name="메모 2 6 15 2" xfId="13080" xr:uid="{00000000-0005-0000-0000-000078320000}"/>
    <cellStyle name="메모 2 6 15 3" xfId="13081" xr:uid="{00000000-0005-0000-0000-000079320000}"/>
    <cellStyle name="메모 2 6 15 4" xfId="13082" xr:uid="{00000000-0005-0000-0000-00007A320000}"/>
    <cellStyle name="메모 2 6 15 5" xfId="13083" xr:uid="{00000000-0005-0000-0000-00007B320000}"/>
    <cellStyle name="메모 2 6 16" xfId="13084" xr:uid="{00000000-0005-0000-0000-00007C320000}"/>
    <cellStyle name="메모 2 6 16 2" xfId="13085" xr:uid="{00000000-0005-0000-0000-00007D320000}"/>
    <cellStyle name="메모 2 6 16 3" xfId="13086" xr:uid="{00000000-0005-0000-0000-00007E320000}"/>
    <cellStyle name="메모 2 6 16 4" xfId="13087" xr:uid="{00000000-0005-0000-0000-00007F320000}"/>
    <cellStyle name="메모 2 6 16 5" xfId="13088" xr:uid="{00000000-0005-0000-0000-000080320000}"/>
    <cellStyle name="메모 2 6 17" xfId="13089" xr:uid="{00000000-0005-0000-0000-000081320000}"/>
    <cellStyle name="메모 2 6 17 2" xfId="13090" xr:uid="{00000000-0005-0000-0000-000082320000}"/>
    <cellStyle name="메모 2 6 17 3" xfId="13091" xr:uid="{00000000-0005-0000-0000-000083320000}"/>
    <cellStyle name="메모 2 6 17 4" xfId="13092" xr:uid="{00000000-0005-0000-0000-000084320000}"/>
    <cellStyle name="메모 2 6 17 5" xfId="13093" xr:uid="{00000000-0005-0000-0000-000085320000}"/>
    <cellStyle name="메모 2 6 18" xfId="13094" xr:uid="{00000000-0005-0000-0000-000086320000}"/>
    <cellStyle name="메모 2 6 18 2" xfId="13095" xr:uid="{00000000-0005-0000-0000-000087320000}"/>
    <cellStyle name="메모 2 6 18 3" xfId="13096" xr:uid="{00000000-0005-0000-0000-000088320000}"/>
    <cellStyle name="메모 2 6 18 4" xfId="13097" xr:uid="{00000000-0005-0000-0000-000089320000}"/>
    <cellStyle name="메모 2 6 18 5" xfId="13098" xr:uid="{00000000-0005-0000-0000-00008A320000}"/>
    <cellStyle name="메모 2 6 19" xfId="13099" xr:uid="{00000000-0005-0000-0000-00008B320000}"/>
    <cellStyle name="메모 2 6 2" xfId="13100" xr:uid="{00000000-0005-0000-0000-00008C320000}"/>
    <cellStyle name="메모 2 6 2 2" xfId="13101" xr:uid="{00000000-0005-0000-0000-00008D320000}"/>
    <cellStyle name="메모 2 6 2 3" xfId="13102" xr:uid="{00000000-0005-0000-0000-00008E320000}"/>
    <cellStyle name="메모 2 6 2 4" xfId="13103" xr:uid="{00000000-0005-0000-0000-00008F320000}"/>
    <cellStyle name="메모 2 6 2 5" xfId="13104" xr:uid="{00000000-0005-0000-0000-000090320000}"/>
    <cellStyle name="메모 2 6 20" xfId="13105" xr:uid="{00000000-0005-0000-0000-000091320000}"/>
    <cellStyle name="메모 2 6 21" xfId="13106" xr:uid="{00000000-0005-0000-0000-000092320000}"/>
    <cellStyle name="메모 2 6 22" xfId="13107" xr:uid="{00000000-0005-0000-0000-000093320000}"/>
    <cellStyle name="메모 2 6 3" xfId="13108" xr:uid="{00000000-0005-0000-0000-000094320000}"/>
    <cellStyle name="메모 2 6 3 2" xfId="13109" xr:uid="{00000000-0005-0000-0000-000095320000}"/>
    <cellStyle name="메모 2 6 3 3" xfId="13110" xr:uid="{00000000-0005-0000-0000-000096320000}"/>
    <cellStyle name="메모 2 6 3 4" xfId="13111" xr:uid="{00000000-0005-0000-0000-000097320000}"/>
    <cellStyle name="메모 2 6 3 5" xfId="13112" xr:uid="{00000000-0005-0000-0000-000098320000}"/>
    <cellStyle name="메모 2 6 4" xfId="13113" xr:uid="{00000000-0005-0000-0000-000099320000}"/>
    <cellStyle name="메모 2 6 4 2" xfId="13114" xr:uid="{00000000-0005-0000-0000-00009A320000}"/>
    <cellStyle name="메모 2 6 4 3" xfId="13115" xr:uid="{00000000-0005-0000-0000-00009B320000}"/>
    <cellStyle name="메모 2 6 4 4" xfId="13116" xr:uid="{00000000-0005-0000-0000-00009C320000}"/>
    <cellStyle name="메모 2 6 4 5" xfId="13117" xr:uid="{00000000-0005-0000-0000-00009D320000}"/>
    <cellStyle name="메모 2 6 5" xfId="13118" xr:uid="{00000000-0005-0000-0000-00009E320000}"/>
    <cellStyle name="메모 2 6 5 2" xfId="13119" xr:uid="{00000000-0005-0000-0000-00009F320000}"/>
    <cellStyle name="메모 2 6 5 3" xfId="13120" xr:uid="{00000000-0005-0000-0000-0000A0320000}"/>
    <cellStyle name="메모 2 6 5 4" xfId="13121" xr:uid="{00000000-0005-0000-0000-0000A1320000}"/>
    <cellStyle name="메모 2 6 5 5" xfId="13122" xr:uid="{00000000-0005-0000-0000-0000A2320000}"/>
    <cellStyle name="메모 2 6 6" xfId="13123" xr:uid="{00000000-0005-0000-0000-0000A3320000}"/>
    <cellStyle name="메모 2 6 6 2" xfId="13124" xr:uid="{00000000-0005-0000-0000-0000A4320000}"/>
    <cellStyle name="메모 2 6 6 3" xfId="13125" xr:uid="{00000000-0005-0000-0000-0000A5320000}"/>
    <cellStyle name="메모 2 6 6 4" xfId="13126" xr:uid="{00000000-0005-0000-0000-0000A6320000}"/>
    <cellStyle name="메모 2 6 6 5" xfId="13127" xr:uid="{00000000-0005-0000-0000-0000A7320000}"/>
    <cellStyle name="메모 2 6 7" xfId="13128" xr:uid="{00000000-0005-0000-0000-0000A8320000}"/>
    <cellStyle name="메모 2 6 7 2" xfId="13129" xr:uid="{00000000-0005-0000-0000-0000A9320000}"/>
    <cellStyle name="메모 2 6 7 3" xfId="13130" xr:uid="{00000000-0005-0000-0000-0000AA320000}"/>
    <cellStyle name="메모 2 6 7 4" xfId="13131" xr:uid="{00000000-0005-0000-0000-0000AB320000}"/>
    <cellStyle name="메모 2 6 7 5" xfId="13132" xr:uid="{00000000-0005-0000-0000-0000AC320000}"/>
    <cellStyle name="메모 2 6 8" xfId="13133" xr:uid="{00000000-0005-0000-0000-0000AD320000}"/>
    <cellStyle name="메모 2 6 8 2" xfId="13134" xr:uid="{00000000-0005-0000-0000-0000AE320000}"/>
    <cellStyle name="메모 2 6 8 3" xfId="13135" xr:uid="{00000000-0005-0000-0000-0000AF320000}"/>
    <cellStyle name="메모 2 6 8 4" xfId="13136" xr:uid="{00000000-0005-0000-0000-0000B0320000}"/>
    <cellStyle name="메모 2 6 8 5" xfId="13137" xr:uid="{00000000-0005-0000-0000-0000B1320000}"/>
    <cellStyle name="메모 2 6 9" xfId="13138" xr:uid="{00000000-0005-0000-0000-0000B2320000}"/>
    <cellStyle name="메모 2 6 9 2" xfId="13139" xr:uid="{00000000-0005-0000-0000-0000B3320000}"/>
    <cellStyle name="메모 2 6 9 3" xfId="13140" xr:uid="{00000000-0005-0000-0000-0000B4320000}"/>
    <cellStyle name="메모 2 6 9 4" xfId="13141" xr:uid="{00000000-0005-0000-0000-0000B5320000}"/>
    <cellStyle name="메모 2 6 9 5" xfId="13142" xr:uid="{00000000-0005-0000-0000-0000B6320000}"/>
    <cellStyle name="메모 2 7" xfId="13143" xr:uid="{00000000-0005-0000-0000-0000B7320000}"/>
    <cellStyle name="메모 2 7 10" xfId="13144" xr:uid="{00000000-0005-0000-0000-0000B8320000}"/>
    <cellStyle name="메모 2 7 10 2" xfId="13145" xr:uid="{00000000-0005-0000-0000-0000B9320000}"/>
    <cellStyle name="메모 2 7 10 3" xfId="13146" xr:uid="{00000000-0005-0000-0000-0000BA320000}"/>
    <cellStyle name="메모 2 7 10 4" xfId="13147" xr:uid="{00000000-0005-0000-0000-0000BB320000}"/>
    <cellStyle name="메모 2 7 10 5" xfId="13148" xr:uid="{00000000-0005-0000-0000-0000BC320000}"/>
    <cellStyle name="메모 2 7 11" xfId="13149" xr:uid="{00000000-0005-0000-0000-0000BD320000}"/>
    <cellStyle name="메모 2 7 11 2" xfId="13150" xr:uid="{00000000-0005-0000-0000-0000BE320000}"/>
    <cellStyle name="메모 2 7 11 3" xfId="13151" xr:uid="{00000000-0005-0000-0000-0000BF320000}"/>
    <cellStyle name="메모 2 7 11 4" xfId="13152" xr:uid="{00000000-0005-0000-0000-0000C0320000}"/>
    <cellStyle name="메모 2 7 11 5" xfId="13153" xr:uid="{00000000-0005-0000-0000-0000C1320000}"/>
    <cellStyle name="메모 2 7 12" xfId="13154" xr:uid="{00000000-0005-0000-0000-0000C2320000}"/>
    <cellStyle name="메모 2 7 12 2" xfId="13155" xr:uid="{00000000-0005-0000-0000-0000C3320000}"/>
    <cellStyle name="메모 2 7 12 3" xfId="13156" xr:uid="{00000000-0005-0000-0000-0000C4320000}"/>
    <cellStyle name="메모 2 7 12 4" xfId="13157" xr:uid="{00000000-0005-0000-0000-0000C5320000}"/>
    <cellStyle name="메모 2 7 12 5" xfId="13158" xr:uid="{00000000-0005-0000-0000-0000C6320000}"/>
    <cellStyle name="메모 2 7 13" xfId="13159" xr:uid="{00000000-0005-0000-0000-0000C7320000}"/>
    <cellStyle name="메모 2 7 13 2" xfId="13160" xr:uid="{00000000-0005-0000-0000-0000C8320000}"/>
    <cellStyle name="메모 2 7 13 3" xfId="13161" xr:uid="{00000000-0005-0000-0000-0000C9320000}"/>
    <cellStyle name="메모 2 7 13 4" xfId="13162" xr:uid="{00000000-0005-0000-0000-0000CA320000}"/>
    <cellStyle name="메모 2 7 13 5" xfId="13163" xr:uid="{00000000-0005-0000-0000-0000CB320000}"/>
    <cellStyle name="메모 2 7 14" xfId="13164" xr:uid="{00000000-0005-0000-0000-0000CC320000}"/>
    <cellStyle name="메모 2 7 14 2" xfId="13165" xr:uid="{00000000-0005-0000-0000-0000CD320000}"/>
    <cellStyle name="메모 2 7 14 3" xfId="13166" xr:uid="{00000000-0005-0000-0000-0000CE320000}"/>
    <cellStyle name="메모 2 7 14 4" xfId="13167" xr:uid="{00000000-0005-0000-0000-0000CF320000}"/>
    <cellStyle name="메모 2 7 14 5" xfId="13168" xr:uid="{00000000-0005-0000-0000-0000D0320000}"/>
    <cellStyle name="메모 2 7 15" xfId="13169" xr:uid="{00000000-0005-0000-0000-0000D1320000}"/>
    <cellStyle name="메모 2 7 15 2" xfId="13170" xr:uid="{00000000-0005-0000-0000-0000D2320000}"/>
    <cellStyle name="메모 2 7 15 3" xfId="13171" xr:uid="{00000000-0005-0000-0000-0000D3320000}"/>
    <cellStyle name="메모 2 7 15 4" xfId="13172" xr:uid="{00000000-0005-0000-0000-0000D4320000}"/>
    <cellStyle name="메모 2 7 15 5" xfId="13173" xr:uid="{00000000-0005-0000-0000-0000D5320000}"/>
    <cellStyle name="메모 2 7 16" xfId="13174" xr:uid="{00000000-0005-0000-0000-0000D6320000}"/>
    <cellStyle name="메모 2 7 16 2" xfId="13175" xr:uid="{00000000-0005-0000-0000-0000D7320000}"/>
    <cellStyle name="메모 2 7 16 3" xfId="13176" xr:uid="{00000000-0005-0000-0000-0000D8320000}"/>
    <cellStyle name="메모 2 7 16 4" xfId="13177" xr:uid="{00000000-0005-0000-0000-0000D9320000}"/>
    <cellStyle name="메모 2 7 16 5" xfId="13178" xr:uid="{00000000-0005-0000-0000-0000DA320000}"/>
    <cellStyle name="메모 2 7 17" xfId="13179" xr:uid="{00000000-0005-0000-0000-0000DB320000}"/>
    <cellStyle name="메모 2 7 17 2" xfId="13180" xr:uid="{00000000-0005-0000-0000-0000DC320000}"/>
    <cellStyle name="메모 2 7 17 3" xfId="13181" xr:uid="{00000000-0005-0000-0000-0000DD320000}"/>
    <cellStyle name="메모 2 7 17 4" xfId="13182" xr:uid="{00000000-0005-0000-0000-0000DE320000}"/>
    <cellStyle name="메모 2 7 17 5" xfId="13183" xr:uid="{00000000-0005-0000-0000-0000DF320000}"/>
    <cellStyle name="메모 2 7 18" xfId="13184" xr:uid="{00000000-0005-0000-0000-0000E0320000}"/>
    <cellStyle name="메모 2 7 18 2" xfId="13185" xr:uid="{00000000-0005-0000-0000-0000E1320000}"/>
    <cellStyle name="메모 2 7 18 3" xfId="13186" xr:uid="{00000000-0005-0000-0000-0000E2320000}"/>
    <cellStyle name="메모 2 7 18 4" xfId="13187" xr:uid="{00000000-0005-0000-0000-0000E3320000}"/>
    <cellStyle name="메모 2 7 18 5" xfId="13188" xr:uid="{00000000-0005-0000-0000-0000E4320000}"/>
    <cellStyle name="메모 2 7 19" xfId="13189" xr:uid="{00000000-0005-0000-0000-0000E5320000}"/>
    <cellStyle name="메모 2 7 2" xfId="13190" xr:uid="{00000000-0005-0000-0000-0000E6320000}"/>
    <cellStyle name="메모 2 7 2 2" xfId="13191" xr:uid="{00000000-0005-0000-0000-0000E7320000}"/>
    <cellStyle name="메모 2 7 2 3" xfId="13192" xr:uid="{00000000-0005-0000-0000-0000E8320000}"/>
    <cellStyle name="메모 2 7 2 4" xfId="13193" xr:uid="{00000000-0005-0000-0000-0000E9320000}"/>
    <cellStyle name="메모 2 7 2 5" xfId="13194" xr:uid="{00000000-0005-0000-0000-0000EA320000}"/>
    <cellStyle name="메모 2 7 20" xfId="13195" xr:uid="{00000000-0005-0000-0000-0000EB320000}"/>
    <cellStyle name="메모 2 7 21" xfId="13196" xr:uid="{00000000-0005-0000-0000-0000EC320000}"/>
    <cellStyle name="메모 2 7 22" xfId="13197" xr:uid="{00000000-0005-0000-0000-0000ED320000}"/>
    <cellStyle name="메모 2 7 3" xfId="13198" xr:uid="{00000000-0005-0000-0000-0000EE320000}"/>
    <cellStyle name="메모 2 7 3 2" xfId="13199" xr:uid="{00000000-0005-0000-0000-0000EF320000}"/>
    <cellStyle name="메모 2 7 3 3" xfId="13200" xr:uid="{00000000-0005-0000-0000-0000F0320000}"/>
    <cellStyle name="메모 2 7 3 4" xfId="13201" xr:uid="{00000000-0005-0000-0000-0000F1320000}"/>
    <cellStyle name="메모 2 7 3 5" xfId="13202" xr:uid="{00000000-0005-0000-0000-0000F2320000}"/>
    <cellStyle name="메모 2 7 4" xfId="13203" xr:uid="{00000000-0005-0000-0000-0000F3320000}"/>
    <cellStyle name="메모 2 7 4 2" xfId="13204" xr:uid="{00000000-0005-0000-0000-0000F4320000}"/>
    <cellStyle name="메모 2 7 4 3" xfId="13205" xr:uid="{00000000-0005-0000-0000-0000F5320000}"/>
    <cellStyle name="메모 2 7 4 4" xfId="13206" xr:uid="{00000000-0005-0000-0000-0000F6320000}"/>
    <cellStyle name="메모 2 7 4 5" xfId="13207" xr:uid="{00000000-0005-0000-0000-0000F7320000}"/>
    <cellStyle name="메모 2 7 5" xfId="13208" xr:uid="{00000000-0005-0000-0000-0000F8320000}"/>
    <cellStyle name="메모 2 7 5 2" xfId="13209" xr:uid="{00000000-0005-0000-0000-0000F9320000}"/>
    <cellStyle name="메모 2 7 5 3" xfId="13210" xr:uid="{00000000-0005-0000-0000-0000FA320000}"/>
    <cellStyle name="메모 2 7 5 4" xfId="13211" xr:uid="{00000000-0005-0000-0000-0000FB320000}"/>
    <cellStyle name="메모 2 7 5 5" xfId="13212" xr:uid="{00000000-0005-0000-0000-0000FC320000}"/>
    <cellStyle name="메모 2 7 6" xfId="13213" xr:uid="{00000000-0005-0000-0000-0000FD320000}"/>
    <cellStyle name="메모 2 7 6 2" xfId="13214" xr:uid="{00000000-0005-0000-0000-0000FE320000}"/>
    <cellStyle name="메모 2 7 6 3" xfId="13215" xr:uid="{00000000-0005-0000-0000-0000FF320000}"/>
    <cellStyle name="메모 2 7 6 4" xfId="13216" xr:uid="{00000000-0005-0000-0000-000000330000}"/>
    <cellStyle name="메모 2 7 6 5" xfId="13217" xr:uid="{00000000-0005-0000-0000-000001330000}"/>
    <cellStyle name="메모 2 7 7" xfId="13218" xr:uid="{00000000-0005-0000-0000-000002330000}"/>
    <cellStyle name="메모 2 7 7 2" xfId="13219" xr:uid="{00000000-0005-0000-0000-000003330000}"/>
    <cellStyle name="메모 2 7 7 3" xfId="13220" xr:uid="{00000000-0005-0000-0000-000004330000}"/>
    <cellStyle name="메모 2 7 7 4" xfId="13221" xr:uid="{00000000-0005-0000-0000-000005330000}"/>
    <cellStyle name="메모 2 7 7 5" xfId="13222" xr:uid="{00000000-0005-0000-0000-000006330000}"/>
    <cellStyle name="메모 2 7 8" xfId="13223" xr:uid="{00000000-0005-0000-0000-000007330000}"/>
    <cellStyle name="메모 2 7 8 2" xfId="13224" xr:uid="{00000000-0005-0000-0000-000008330000}"/>
    <cellStyle name="메모 2 7 8 3" xfId="13225" xr:uid="{00000000-0005-0000-0000-000009330000}"/>
    <cellStyle name="메모 2 7 8 4" xfId="13226" xr:uid="{00000000-0005-0000-0000-00000A330000}"/>
    <cellStyle name="메모 2 7 8 5" xfId="13227" xr:uid="{00000000-0005-0000-0000-00000B330000}"/>
    <cellStyle name="메모 2 7 9" xfId="13228" xr:uid="{00000000-0005-0000-0000-00000C330000}"/>
    <cellStyle name="메모 2 7 9 2" xfId="13229" xr:uid="{00000000-0005-0000-0000-00000D330000}"/>
    <cellStyle name="메모 2 7 9 3" xfId="13230" xr:uid="{00000000-0005-0000-0000-00000E330000}"/>
    <cellStyle name="메모 2 7 9 4" xfId="13231" xr:uid="{00000000-0005-0000-0000-00000F330000}"/>
    <cellStyle name="메모 2 7 9 5" xfId="13232" xr:uid="{00000000-0005-0000-0000-000010330000}"/>
    <cellStyle name="메모 2 8" xfId="13233" xr:uid="{00000000-0005-0000-0000-000011330000}"/>
    <cellStyle name="메모 2 8 10" xfId="13234" xr:uid="{00000000-0005-0000-0000-000012330000}"/>
    <cellStyle name="메모 2 8 10 2" xfId="13235" xr:uid="{00000000-0005-0000-0000-000013330000}"/>
    <cellStyle name="메모 2 8 10 3" xfId="13236" xr:uid="{00000000-0005-0000-0000-000014330000}"/>
    <cellStyle name="메모 2 8 10 4" xfId="13237" xr:uid="{00000000-0005-0000-0000-000015330000}"/>
    <cellStyle name="메모 2 8 10 5" xfId="13238" xr:uid="{00000000-0005-0000-0000-000016330000}"/>
    <cellStyle name="메모 2 8 11" xfId="13239" xr:uid="{00000000-0005-0000-0000-000017330000}"/>
    <cellStyle name="메모 2 8 11 2" xfId="13240" xr:uid="{00000000-0005-0000-0000-000018330000}"/>
    <cellStyle name="메모 2 8 11 3" xfId="13241" xr:uid="{00000000-0005-0000-0000-000019330000}"/>
    <cellStyle name="메모 2 8 11 4" xfId="13242" xr:uid="{00000000-0005-0000-0000-00001A330000}"/>
    <cellStyle name="메모 2 8 11 5" xfId="13243" xr:uid="{00000000-0005-0000-0000-00001B330000}"/>
    <cellStyle name="메모 2 8 12" xfId="13244" xr:uid="{00000000-0005-0000-0000-00001C330000}"/>
    <cellStyle name="메모 2 8 12 2" xfId="13245" xr:uid="{00000000-0005-0000-0000-00001D330000}"/>
    <cellStyle name="메모 2 8 12 3" xfId="13246" xr:uid="{00000000-0005-0000-0000-00001E330000}"/>
    <cellStyle name="메모 2 8 12 4" xfId="13247" xr:uid="{00000000-0005-0000-0000-00001F330000}"/>
    <cellStyle name="메모 2 8 12 5" xfId="13248" xr:uid="{00000000-0005-0000-0000-000020330000}"/>
    <cellStyle name="메모 2 8 13" xfId="13249" xr:uid="{00000000-0005-0000-0000-000021330000}"/>
    <cellStyle name="메모 2 8 13 2" xfId="13250" xr:uid="{00000000-0005-0000-0000-000022330000}"/>
    <cellStyle name="메모 2 8 13 3" xfId="13251" xr:uid="{00000000-0005-0000-0000-000023330000}"/>
    <cellStyle name="메모 2 8 13 4" xfId="13252" xr:uid="{00000000-0005-0000-0000-000024330000}"/>
    <cellStyle name="메모 2 8 13 5" xfId="13253" xr:uid="{00000000-0005-0000-0000-000025330000}"/>
    <cellStyle name="메모 2 8 14" xfId="13254" xr:uid="{00000000-0005-0000-0000-000026330000}"/>
    <cellStyle name="메모 2 8 14 2" xfId="13255" xr:uid="{00000000-0005-0000-0000-000027330000}"/>
    <cellStyle name="메모 2 8 14 3" xfId="13256" xr:uid="{00000000-0005-0000-0000-000028330000}"/>
    <cellStyle name="메모 2 8 14 4" xfId="13257" xr:uid="{00000000-0005-0000-0000-000029330000}"/>
    <cellStyle name="메모 2 8 14 5" xfId="13258" xr:uid="{00000000-0005-0000-0000-00002A330000}"/>
    <cellStyle name="메모 2 8 15" xfId="13259" xr:uid="{00000000-0005-0000-0000-00002B330000}"/>
    <cellStyle name="메모 2 8 15 2" xfId="13260" xr:uid="{00000000-0005-0000-0000-00002C330000}"/>
    <cellStyle name="메모 2 8 15 3" xfId="13261" xr:uid="{00000000-0005-0000-0000-00002D330000}"/>
    <cellStyle name="메모 2 8 15 4" xfId="13262" xr:uid="{00000000-0005-0000-0000-00002E330000}"/>
    <cellStyle name="메모 2 8 15 5" xfId="13263" xr:uid="{00000000-0005-0000-0000-00002F330000}"/>
    <cellStyle name="메모 2 8 16" xfId="13264" xr:uid="{00000000-0005-0000-0000-000030330000}"/>
    <cellStyle name="메모 2 8 16 2" xfId="13265" xr:uid="{00000000-0005-0000-0000-000031330000}"/>
    <cellStyle name="메모 2 8 16 3" xfId="13266" xr:uid="{00000000-0005-0000-0000-000032330000}"/>
    <cellStyle name="메모 2 8 16 4" xfId="13267" xr:uid="{00000000-0005-0000-0000-000033330000}"/>
    <cellStyle name="메모 2 8 16 5" xfId="13268" xr:uid="{00000000-0005-0000-0000-000034330000}"/>
    <cellStyle name="메모 2 8 17" xfId="13269" xr:uid="{00000000-0005-0000-0000-000035330000}"/>
    <cellStyle name="메모 2 8 17 2" xfId="13270" xr:uid="{00000000-0005-0000-0000-000036330000}"/>
    <cellStyle name="메모 2 8 17 3" xfId="13271" xr:uid="{00000000-0005-0000-0000-000037330000}"/>
    <cellStyle name="메모 2 8 17 4" xfId="13272" xr:uid="{00000000-0005-0000-0000-000038330000}"/>
    <cellStyle name="메모 2 8 17 5" xfId="13273" xr:uid="{00000000-0005-0000-0000-000039330000}"/>
    <cellStyle name="메모 2 8 18" xfId="13274" xr:uid="{00000000-0005-0000-0000-00003A330000}"/>
    <cellStyle name="메모 2 8 18 2" xfId="13275" xr:uid="{00000000-0005-0000-0000-00003B330000}"/>
    <cellStyle name="메모 2 8 18 3" xfId="13276" xr:uid="{00000000-0005-0000-0000-00003C330000}"/>
    <cellStyle name="메모 2 8 18 4" xfId="13277" xr:uid="{00000000-0005-0000-0000-00003D330000}"/>
    <cellStyle name="메모 2 8 18 5" xfId="13278" xr:uid="{00000000-0005-0000-0000-00003E330000}"/>
    <cellStyle name="메모 2 8 19" xfId="13279" xr:uid="{00000000-0005-0000-0000-00003F330000}"/>
    <cellStyle name="메모 2 8 2" xfId="13280" xr:uid="{00000000-0005-0000-0000-000040330000}"/>
    <cellStyle name="메모 2 8 2 2" xfId="13281" xr:uid="{00000000-0005-0000-0000-000041330000}"/>
    <cellStyle name="메모 2 8 2 3" xfId="13282" xr:uid="{00000000-0005-0000-0000-000042330000}"/>
    <cellStyle name="메모 2 8 2 4" xfId="13283" xr:uid="{00000000-0005-0000-0000-000043330000}"/>
    <cellStyle name="메모 2 8 2 5" xfId="13284" xr:uid="{00000000-0005-0000-0000-000044330000}"/>
    <cellStyle name="메모 2 8 20" xfId="13285" xr:uid="{00000000-0005-0000-0000-000045330000}"/>
    <cellStyle name="메모 2 8 21" xfId="13286" xr:uid="{00000000-0005-0000-0000-000046330000}"/>
    <cellStyle name="메모 2 8 22" xfId="13287" xr:uid="{00000000-0005-0000-0000-000047330000}"/>
    <cellStyle name="메모 2 8 3" xfId="13288" xr:uid="{00000000-0005-0000-0000-000048330000}"/>
    <cellStyle name="메모 2 8 3 2" xfId="13289" xr:uid="{00000000-0005-0000-0000-000049330000}"/>
    <cellStyle name="메모 2 8 3 3" xfId="13290" xr:uid="{00000000-0005-0000-0000-00004A330000}"/>
    <cellStyle name="메모 2 8 3 4" xfId="13291" xr:uid="{00000000-0005-0000-0000-00004B330000}"/>
    <cellStyle name="메모 2 8 3 5" xfId="13292" xr:uid="{00000000-0005-0000-0000-00004C330000}"/>
    <cellStyle name="메모 2 8 4" xfId="13293" xr:uid="{00000000-0005-0000-0000-00004D330000}"/>
    <cellStyle name="메모 2 8 4 2" xfId="13294" xr:uid="{00000000-0005-0000-0000-00004E330000}"/>
    <cellStyle name="메모 2 8 4 3" xfId="13295" xr:uid="{00000000-0005-0000-0000-00004F330000}"/>
    <cellStyle name="메모 2 8 4 4" xfId="13296" xr:uid="{00000000-0005-0000-0000-000050330000}"/>
    <cellStyle name="메모 2 8 4 5" xfId="13297" xr:uid="{00000000-0005-0000-0000-000051330000}"/>
    <cellStyle name="메모 2 8 5" xfId="13298" xr:uid="{00000000-0005-0000-0000-000052330000}"/>
    <cellStyle name="메모 2 8 5 2" xfId="13299" xr:uid="{00000000-0005-0000-0000-000053330000}"/>
    <cellStyle name="메모 2 8 5 3" xfId="13300" xr:uid="{00000000-0005-0000-0000-000054330000}"/>
    <cellStyle name="메모 2 8 5 4" xfId="13301" xr:uid="{00000000-0005-0000-0000-000055330000}"/>
    <cellStyle name="메모 2 8 5 5" xfId="13302" xr:uid="{00000000-0005-0000-0000-000056330000}"/>
    <cellStyle name="메모 2 8 6" xfId="13303" xr:uid="{00000000-0005-0000-0000-000057330000}"/>
    <cellStyle name="메모 2 8 6 2" xfId="13304" xr:uid="{00000000-0005-0000-0000-000058330000}"/>
    <cellStyle name="메모 2 8 6 3" xfId="13305" xr:uid="{00000000-0005-0000-0000-000059330000}"/>
    <cellStyle name="메모 2 8 6 4" xfId="13306" xr:uid="{00000000-0005-0000-0000-00005A330000}"/>
    <cellStyle name="메모 2 8 6 5" xfId="13307" xr:uid="{00000000-0005-0000-0000-00005B330000}"/>
    <cellStyle name="메모 2 8 7" xfId="13308" xr:uid="{00000000-0005-0000-0000-00005C330000}"/>
    <cellStyle name="메모 2 8 7 2" xfId="13309" xr:uid="{00000000-0005-0000-0000-00005D330000}"/>
    <cellStyle name="메모 2 8 7 3" xfId="13310" xr:uid="{00000000-0005-0000-0000-00005E330000}"/>
    <cellStyle name="메모 2 8 7 4" xfId="13311" xr:uid="{00000000-0005-0000-0000-00005F330000}"/>
    <cellStyle name="메모 2 8 7 5" xfId="13312" xr:uid="{00000000-0005-0000-0000-000060330000}"/>
    <cellStyle name="메모 2 8 8" xfId="13313" xr:uid="{00000000-0005-0000-0000-000061330000}"/>
    <cellStyle name="메모 2 8 8 2" xfId="13314" xr:uid="{00000000-0005-0000-0000-000062330000}"/>
    <cellStyle name="메모 2 8 8 3" xfId="13315" xr:uid="{00000000-0005-0000-0000-000063330000}"/>
    <cellStyle name="메모 2 8 8 4" xfId="13316" xr:uid="{00000000-0005-0000-0000-000064330000}"/>
    <cellStyle name="메모 2 8 8 5" xfId="13317" xr:uid="{00000000-0005-0000-0000-000065330000}"/>
    <cellStyle name="메모 2 8 9" xfId="13318" xr:uid="{00000000-0005-0000-0000-000066330000}"/>
    <cellStyle name="메모 2 8 9 2" xfId="13319" xr:uid="{00000000-0005-0000-0000-000067330000}"/>
    <cellStyle name="메모 2 8 9 3" xfId="13320" xr:uid="{00000000-0005-0000-0000-000068330000}"/>
    <cellStyle name="메모 2 8 9 4" xfId="13321" xr:uid="{00000000-0005-0000-0000-000069330000}"/>
    <cellStyle name="메모 2 8 9 5" xfId="13322" xr:uid="{00000000-0005-0000-0000-00006A330000}"/>
    <cellStyle name="메모 2 9" xfId="13323" xr:uid="{00000000-0005-0000-0000-00006B330000}"/>
    <cellStyle name="메모 2 9 10" xfId="13324" xr:uid="{00000000-0005-0000-0000-00006C330000}"/>
    <cellStyle name="메모 2 9 10 2" xfId="13325" xr:uid="{00000000-0005-0000-0000-00006D330000}"/>
    <cellStyle name="메모 2 9 10 3" xfId="13326" xr:uid="{00000000-0005-0000-0000-00006E330000}"/>
    <cellStyle name="메모 2 9 10 4" xfId="13327" xr:uid="{00000000-0005-0000-0000-00006F330000}"/>
    <cellStyle name="메모 2 9 10 5" xfId="13328" xr:uid="{00000000-0005-0000-0000-000070330000}"/>
    <cellStyle name="메모 2 9 11" xfId="13329" xr:uid="{00000000-0005-0000-0000-000071330000}"/>
    <cellStyle name="메모 2 9 11 2" xfId="13330" xr:uid="{00000000-0005-0000-0000-000072330000}"/>
    <cellStyle name="메모 2 9 11 3" xfId="13331" xr:uid="{00000000-0005-0000-0000-000073330000}"/>
    <cellStyle name="메모 2 9 11 4" xfId="13332" xr:uid="{00000000-0005-0000-0000-000074330000}"/>
    <cellStyle name="메모 2 9 11 5" xfId="13333" xr:uid="{00000000-0005-0000-0000-000075330000}"/>
    <cellStyle name="메모 2 9 12" xfId="13334" xr:uid="{00000000-0005-0000-0000-000076330000}"/>
    <cellStyle name="메모 2 9 12 2" xfId="13335" xr:uid="{00000000-0005-0000-0000-000077330000}"/>
    <cellStyle name="메모 2 9 12 3" xfId="13336" xr:uid="{00000000-0005-0000-0000-000078330000}"/>
    <cellStyle name="메모 2 9 12 4" xfId="13337" xr:uid="{00000000-0005-0000-0000-000079330000}"/>
    <cellStyle name="메모 2 9 12 5" xfId="13338" xr:uid="{00000000-0005-0000-0000-00007A330000}"/>
    <cellStyle name="메모 2 9 13" xfId="13339" xr:uid="{00000000-0005-0000-0000-00007B330000}"/>
    <cellStyle name="메모 2 9 13 2" xfId="13340" xr:uid="{00000000-0005-0000-0000-00007C330000}"/>
    <cellStyle name="메모 2 9 13 3" xfId="13341" xr:uid="{00000000-0005-0000-0000-00007D330000}"/>
    <cellStyle name="메모 2 9 13 4" xfId="13342" xr:uid="{00000000-0005-0000-0000-00007E330000}"/>
    <cellStyle name="메모 2 9 13 5" xfId="13343" xr:uid="{00000000-0005-0000-0000-00007F330000}"/>
    <cellStyle name="메모 2 9 14" xfId="13344" xr:uid="{00000000-0005-0000-0000-000080330000}"/>
    <cellStyle name="메모 2 9 14 2" xfId="13345" xr:uid="{00000000-0005-0000-0000-000081330000}"/>
    <cellStyle name="메모 2 9 14 3" xfId="13346" xr:uid="{00000000-0005-0000-0000-000082330000}"/>
    <cellStyle name="메모 2 9 14 4" xfId="13347" xr:uid="{00000000-0005-0000-0000-000083330000}"/>
    <cellStyle name="메모 2 9 14 5" xfId="13348" xr:uid="{00000000-0005-0000-0000-000084330000}"/>
    <cellStyle name="메모 2 9 15" xfId="13349" xr:uid="{00000000-0005-0000-0000-000085330000}"/>
    <cellStyle name="메모 2 9 15 2" xfId="13350" xr:uid="{00000000-0005-0000-0000-000086330000}"/>
    <cellStyle name="메모 2 9 15 3" xfId="13351" xr:uid="{00000000-0005-0000-0000-000087330000}"/>
    <cellStyle name="메모 2 9 15 4" xfId="13352" xr:uid="{00000000-0005-0000-0000-000088330000}"/>
    <cellStyle name="메모 2 9 15 5" xfId="13353" xr:uid="{00000000-0005-0000-0000-000089330000}"/>
    <cellStyle name="메모 2 9 16" xfId="13354" xr:uid="{00000000-0005-0000-0000-00008A330000}"/>
    <cellStyle name="메모 2 9 16 2" xfId="13355" xr:uid="{00000000-0005-0000-0000-00008B330000}"/>
    <cellStyle name="메모 2 9 16 3" xfId="13356" xr:uid="{00000000-0005-0000-0000-00008C330000}"/>
    <cellStyle name="메모 2 9 16 4" xfId="13357" xr:uid="{00000000-0005-0000-0000-00008D330000}"/>
    <cellStyle name="메모 2 9 16 5" xfId="13358" xr:uid="{00000000-0005-0000-0000-00008E330000}"/>
    <cellStyle name="메모 2 9 17" xfId="13359" xr:uid="{00000000-0005-0000-0000-00008F330000}"/>
    <cellStyle name="메모 2 9 17 2" xfId="13360" xr:uid="{00000000-0005-0000-0000-000090330000}"/>
    <cellStyle name="메모 2 9 17 3" xfId="13361" xr:uid="{00000000-0005-0000-0000-000091330000}"/>
    <cellStyle name="메모 2 9 17 4" xfId="13362" xr:uid="{00000000-0005-0000-0000-000092330000}"/>
    <cellStyle name="메모 2 9 17 5" xfId="13363" xr:uid="{00000000-0005-0000-0000-000093330000}"/>
    <cellStyle name="메모 2 9 18" xfId="13364" xr:uid="{00000000-0005-0000-0000-000094330000}"/>
    <cellStyle name="메모 2 9 18 2" xfId="13365" xr:uid="{00000000-0005-0000-0000-000095330000}"/>
    <cellStyle name="메모 2 9 18 3" xfId="13366" xr:uid="{00000000-0005-0000-0000-000096330000}"/>
    <cellStyle name="메모 2 9 18 4" xfId="13367" xr:uid="{00000000-0005-0000-0000-000097330000}"/>
    <cellStyle name="메모 2 9 18 5" xfId="13368" xr:uid="{00000000-0005-0000-0000-000098330000}"/>
    <cellStyle name="메모 2 9 19" xfId="13369" xr:uid="{00000000-0005-0000-0000-000099330000}"/>
    <cellStyle name="메모 2 9 2" xfId="13370" xr:uid="{00000000-0005-0000-0000-00009A330000}"/>
    <cellStyle name="메모 2 9 2 2" xfId="13371" xr:uid="{00000000-0005-0000-0000-00009B330000}"/>
    <cellStyle name="메모 2 9 2 3" xfId="13372" xr:uid="{00000000-0005-0000-0000-00009C330000}"/>
    <cellStyle name="메모 2 9 2 4" xfId="13373" xr:uid="{00000000-0005-0000-0000-00009D330000}"/>
    <cellStyle name="메모 2 9 2 5" xfId="13374" xr:uid="{00000000-0005-0000-0000-00009E330000}"/>
    <cellStyle name="메모 2 9 20" xfId="13375" xr:uid="{00000000-0005-0000-0000-00009F330000}"/>
    <cellStyle name="메모 2 9 21" xfId="13376" xr:uid="{00000000-0005-0000-0000-0000A0330000}"/>
    <cellStyle name="메모 2 9 22" xfId="13377" xr:uid="{00000000-0005-0000-0000-0000A1330000}"/>
    <cellStyle name="메모 2 9 3" xfId="13378" xr:uid="{00000000-0005-0000-0000-0000A2330000}"/>
    <cellStyle name="메모 2 9 3 2" xfId="13379" xr:uid="{00000000-0005-0000-0000-0000A3330000}"/>
    <cellStyle name="메모 2 9 3 3" xfId="13380" xr:uid="{00000000-0005-0000-0000-0000A4330000}"/>
    <cellStyle name="메모 2 9 3 4" xfId="13381" xr:uid="{00000000-0005-0000-0000-0000A5330000}"/>
    <cellStyle name="메모 2 9 3 5" xfId="13382" xr:uid="{00000000-0005-0000-0000-0000A6330000}"/>
    <cellStyle name="메모 2 9 4" xfId="13383" xr:uid="{00000000-0005-0000-0000-0000A7330000}"/>
    <cellStyle name="메모 2 9 4 2" xfId="13384" xr:uid="{00000000-0005-0000-0000-0000A8330000}"/>
    <cellStyle name="메모 2 9 4 3" xfId="13385" xr:uid="{00000000-0005-0000-0000-0000A9330000}"/>
    <cellStyle name="메모 2 9 4 4" xfId="13386" xr:uid="{00000000-0005-0000-0000-0000AA330000}"/>
    <cellStyle name="메모 2 9 4 5" xfId="13387" xr:uid="{00000000-0005-0000-0000-0000AB330000}"/>
    <cellStyle name="메모 2 9 5" xfId="13388" xr:uid="{00000000-0005-0000-0000-0000AC330000}"/>
    <cellStyle name="메모 2 9 5 2" xfId="13389" xr:uid="{00000000-0005-0000-0000-0000AD330000}"/>
    <cellStyle name="메모 2 9 5 3" xfId="13390" xr:uid="{00000000-0005-0000-0000-0000AE330000}"/>
    <cellStyle name="메모 2 9 5 4" xfId="13391" xr:uid="{00000000-0005-0000-0000-0000AF330000}"/>
    <cellStyle name="메모 2 9 5 5" xfId="13392" xr:uid="{00000000-0005-0000-0000-0000B0330000}"/>
    <cellStyle name="메모 2 9 6" xfId="13393" xr:uid="{00000000-0005-0000-0000-0000B1330000}"/>
    <cellStyle name="메모 2 9 6 2" xfId="13394" xr:uid="{00000000-0005-0000-0000-0000B2330000}"/>
    <cellStyle name="메모 2 9 6 3" xfId="13395" xr:uid="{00000000-0005-0000-0000-0000B3330000}"/>
    <cellStyle name="메모 2 9 6 4" xfId="13396" xr:uid="{00000000-0005-0000-0000-0000B4330000}"/>
    <cellStyle name="메모 2 9 6 5" xfId="13397" xr:uid="{00000000-0005-0000-0000-0000B5330000}"/>
    <cellStyle name="메모 2 9 7" xfId="13398" xr:uid="{00000000-0005-0000-0000-0000B6330000}"/>
    <cellStyle name="메모 2 9 7 2" xfId="13399" xr:uid="{00000000-0005-0000-0000-0000B7330000}"/>
    <cellStyle name="메모 2 9 7 3" xfId="13400" xr:uid="{00000000-0005-0000-0000-0000B8330000}"/>
    <cellStyle name="메모 2 9 7 4" xfId="13401" xr:uid="{00000000-0005-0000-0000-0000B9330000}"/>
    <cellStyle name="메모 2 9 7 5" xfId="13402" xr:uid="{00000000-0005-0000-0000-0000BA330000}"/>
    <cellStyle name="메모 2 9 8" xfId="13403" xr:uid="{00000000-0005-0000-0000-0000BB330000}"/>
    <cellStyle name="메모 2 9 8 2" xfId="13404" xr:uid="{00000000-0005-0000-0000-0000BC330000}"/>
    <cellStyle name="메모 2 9 8 3" xfId="13405" xr:uid="{00000000-0005-0000-0000-0000BD330000}"/>
    <cellStyle name="메모 2 9 8 4" xfId="13406" xr:uid="{00000000-0005-0000-0000-0000BE330000}"/>
    <cellStyle name="메모 2 9 8 5" xfId="13407" xr:uid="{00000000-0005-0000-0000-0000BF330000}"/>
    <cellStyle name="메모 2 9 9" xfId="13408" xr:uid="{00000000-0005-0000-0000-0000C0330000}"/>
    <cellStyle name="메모 2 9 9 2" xfId="13409" xr:uid="{00000000-0005-0000-0000-0000C1330000}"/>
    <cellStyle name="메모 2 9 9 3" xfId="13410" xr:uid="{00000000-0005-0000-0000-0000C2330000}"/>
    <cellStyle name="메모 2 9 9 4" xfId="13411" xr:uid="{00000000-0005-0000-0000-0000C3330000}"/>
    <cellStyle name="메모 2 9 9 5" xfId="13412" xr:uid="{00000000-0005-0000-0000-0000C4330000}"/>
    <cellStyle name="메모 20" xfId="13413" xr:uid="{00000000-0005-0000-0000-0000C5330000}"/>
    <cellStyle name="메모 20 2" xfId="13414" xr:uid="{00000000-0005-0000-0000-0000C6330000}"/>
    <cellStyle name="메모 21" xfId="13415" xr:uid="{00000000-0005-0000-0000-0000C7330000}"/>
    <cellStyle name="메모 21 2" xfId="13416" xr:uid="{00000000-0005-0000-0000-0000C8330000}"/>
    <cellStyle name="메모 22" xfId="13417" xr:uid="{00000000-0005-0000-0000-0000C9330000}"/>
    <cellStyle name="메모 22 2" xfId="13418" xr:uid="{00000000-0005-0000-0000-0000CA330000}"/>
    <cellStyle name="메모 23" xfId="13419" xr:uid="{00000000-0005-0000-0000-0000CB330000}"/>
    <cellStyle name="메모 24" xfId="13420" xr:uid="{00000000-0005-0000-0000-0000CC330000}"/>
    <cellStyle name="메모 25" xfId="13421" xr:uid="{00000000-0005-0000-0000-0000CD330000}"/>
    <cellStyle name="메모 26" xfId="13422" xr:uid="{00000000-0005-0000-0000-0000CE330000}"/>
    <cellStyle name="메모 27" xfId="13423" xr:uid="{00000000-0005-0000-0000-0000CF330000}"/>
    <cellStyle name="메모 28" xfId="13424" xr:uid="{00000000-0005-0000-0000-0000D0330000}"/>
    <cellStyle name="메모 29" xfId="13425" xr:uid="{00000000-0005-0000-0000-0000D1330000}"/>
    <cellStyle name="메모 3" xfId="251" xr:uid="{00000000-0005-0000-0000-0000D2330000}"/>
    <cellStyle name="메모 3 10" xfId="13426" xr:uid="{00000000-0005-0000-0000-0000D3330000}"/>
    <cellStyle name="메모 3 10 2" xfId="13427" xr:uid="{00000000-0005-0000-0000-0000D4330000}"/>
    <cellStyle name="메모 3 10 3" xfId="13428" xr:uid="{00000000-0005-0000-0000-0000D5330000}"/>
    <cellStyle name="메모 3 10 4" xfId="13429" xr:uid="{00000000-0005-0000-0000-0000D6330000}"/>
    <cellStyle name="메모 3 10 5" xfId="13430" xr:uid="{00000000-0005-0000-0000-0000D7330000}"/>
    <cellStyle name="메모 3 11" xfId="13431" xr:uid="{00000000-0005-0000-0000-0000D8330000}"/>
    <cellStyle name="메모 3 11 2" xfId="13432" xr:uid="{00000000-0005-0000-0000-0000D9330000}"/>
    <cellStyle name="메모 3 11 3" xfId="13433" xr:uid="{00000000-0005-0000-0000-0000DA330000}"/>
    <cellStyle name="메모 3 11 4" xfId="13434" xr:uid="{00000000-0005-0000-0000-0000DB330000}"/>
    <cellStyle name="메모 3 11 5" xfId="13435" xr:uid="{00000000-0005-0000-0000-0000DC330000}"/>
    <cellStyle name="메모 3 12" xfId="13436" xr:uid="{00000000-0005-0000-0000-0000DD330000}"/>
    <cellStyle name="메모 3 12 2" xfId="13437" xr:uid="{00000000-0005-0000-0000-0000DE330000}"/>
    <cellStyle name="메모 3 12 3" xfId="13438" xr:uid="{00000000-0005-0000-0000-0000DF330000}"/>
    <cellStyle name="메모 3 12 4" xfId="13439" xr:uid="{00000000-0005-0000-0000-0000E0330000}"/>
    <cellStyle name="메모 3 12 5" xfId="13440" xr:uid="{00000000-0005-0000-0000-0000E1330000}"/>
    <cellStyle name="메모 3 13" xfId="13441" xr:uid="{00000000-0005-0000-0000-0000E2330000}"/>
    <cellStyle name="메모 3 13 2" xfId="13442" xr:uid="{00000000-0005-0000-0000-0000E3330000}"/>
    <cellStyle name="메모 3 13 3" xfId="13443" xr:uid="{00000000-0005-0000-0000-0000E4330000}"/>
    <cellStyle name="메모 3 13 4" xfId="13444" xr:uid="{00000000-0005-0000-0000-0000E5330000}"/>
    <cellStyle name="메모 3 13 5" xfId="13445" xr:uid="{00000000-0005-0000-0000-0000E6330000}"/>
    <cellStyle name="메모 3 14" xfId="13446" xr:uid="{00000000-0005-0000-0000-0000E7330000}"/>
    <cellStyle name="메모 3 14 2" xfId="13447" xr:uid="{00000000-0005-0000-0000-0000E8330000}"/>
    <cellStyle name="메모 3 14 3" xfId="13448" xr:uid="{00000000-0005-0000-0000-0000E9330000}"/>
    <cellStyle name="메모 3 14 4" xfId="13449" xr:uid="{00000000-0005-0000-0000-0000EA330000}"/>
    <cellStyle name="메모 3 14 5" xfId="13450" xr:uid="{00000000-0005-0000-0000-0000EB330000}"/>
    <cellStyle name="메모 3 15" xfId="13451" xr:uid="{00000000-0005-0000-0000-0000EC330000}"/>
    <cellStyle name="메모 3 15 2" xfId="13452" xr:uid="{00000000-0005-0000-0000-0000ED330000}"/>
    <cellStyle name="메모 3 15 3" xfId="13453" xr:uid="{00000000-0005-0000-0000-0000EE330000}"/>
    <cellStyle name="메모 3 15 4" xfId="13454" xr:uid="{00000000-0005-0000-0000-0000EF330000}"/>
    <cellStyle name="메모 3 15 5" xfId="13455" xr:uid="{00000000-0005-0000-0000-0000F0330000}"/>
    <cellStyle name="메모 3 16" xfId="13456" xr:uid="{00000000-0005-0000-0000-0000F1330000}"/>
    <cellStyle name="메모 3 17" xfId="13457" xr:uid="{00000000-0005-0000-0000-0000F2330000}"/>
    <cellStyle name="메모 3 18" xfId="13458" xr:uid="{00000000-0005-0000-0000-0000F3330000}"/>
    <cellStyle name="메모 3 19" xfId="13459" xr:uid="{00000000-0005-0000-0000-0000F4330000}"/>
    <cellStyle name="메모 3 2" xfId="13460" xr:uid="{00000000-0005-0000-0000-0000F5330000}"/>
    <cellStyle name="메모 3 2 2" xfId="13461" xr:uid="{00000000-0005-0000-0000-0000F6330000}"/>
    <cellStyle name="메모 3 2 3" xfId="13462" xr:uid="{00000000-0005-0000-0000-0000F7330000}"/>
    <cellStyle name="메모 3 2 4" xfId="13463" xr:uid="{00000000-0005-0000-0000-0000F8330000}"/>
    <cellStyle name="메모 3 2 5" xfId="13464" xr:uid="{00000000-0005-0000-0000-0000F9330000}"/>
    <cellStyle name="메모 3 2 6" xfId="13465" xr:uid="{00000000-0005-0000-0000-0000FA330000}"/>
    <cellStyle name="메모 3 20" xfId="13466" xr:uid="{00000000-0005-0000-0000-0000FB330000}"/>
    <cellStyle name="메모 3 3" xfId="13467" xr:uid="{00000000-0005-0000-0000-0000FC330000}"/>
    <cellStyle name="메모 3 3 2" xfId="13468" xr:uid="{00000000-0005-0000-0000-0000FD330000}"/>
    <cellStyle name="메모 3 3 3" xfId="13469" xr:uid="{00000000-0005-0000-0000-0000FE330000}"/>
    <cellStyle name="메모 3 3 4" xfId="13470" xr:uid="{00000000-0005-0000-0000-0000FF330000}"/>
    <cellStyle name="메모 3 3 5" xfId="13471" xr:uid="{00000000-0005-0000-0000-000000340000}"/>
    <cellStyle name="메모 3 3 6" xfId="13472" xr:uid="{00000000-0005-0000-0000-000001340000}"/>
    <cellStyle name="메모 3 4" xfId="13473" xr:uid="{00000000-0005-0000-0000-000002340000}"/>
    <cellStyle name="메모 3 4 2" xfId="13474" xr:uid="{00000000-0005-0000-0000-000003340000}"/>
    <cellStyle name="메모 3 4 3" xfId="13475" xr:uid="{00000000-0005-0000-0000-000004340000}"/>
    <cellStyle name="메모 3 4 4" xfId="13476" xr:uid="{00000000-0005-0000-0000-000005340000}"/>
    <cellStyle name="메모 3 4 5" xfId="13477" xr:uid="{00000000-0005-0000-0000-000006340000}"/>
    <cellStyle name="메모 3 5" xfId="13478" xr:uid="{00000000-0005-0000-0000-000007340000}"/>
    <cellStyle name="메모 3 5 2" xfId="13479" xr:uid="{00000000-0005-0000-0000-000008340000}"/>
    <cellStyle name="메모 3 5 3" xfId="13480" xr:uid="{00000000-0005-0000-0000-000009340000}"/>
    <cellStyle name="메모 3 5 4" xfId="13481" xr:uid="{00000000-0005-0000-0000-00000A340000}"/>
    <cellStyle name="메모 3 5 5" xfId="13482" xr:uid="{00000000-0005-0000-0000-00000B340000}"/>
    <cellStyle name="메모 3 6" xfId="13483" xr:uid="{00000000-0005-0000-0000-00000C340000}"/>
    <cellStyle name="메모 3 6 2" xfId="13484" xr:uid="{00000000-0005-0000-0000-00000D340000}"/>
    <cellStyle name="메모 3 6 3" xfId="13485" xr:uid="{00000000-0005-0000-0000-00000E340000}"/>
    <cellStyle name="메모 3 6 4" xfId="13486" xr:uid="{00000000-0005-0000-0000-00000F340000}"/>
    <cellStyle name="메모 3 6 5" xfId="13487" xr:uid="{00000000-0005-0000-0000-000010340000}"/>
    <cellStyle name="메모 3 7" xfId="13488" xr:uid="{00000000-0005-0000-0000-000011340000}"/>
    <cellStyle name="메모 3 7 2" xfId="13489" xr:uid="{00000000-0005-0000-0000-000012340000}"/>
    <cellStyle name="메모 3 7 3" xfId="13490" xr:uid="{00000000-0005-0000-0000-000013340000}"/>
    <cellStyle name="메모 3 7 4" xfId="13491" xr:uid="{00000000-0005-0000-0000-000014340000}"/>
    <cellStyle name="메모 3 7 5" xfId="13492" xr:uid="{00000000-0005-0000-0000-000015340000}"/>
    <cellStyle name="메모 3 8" xfId="13493" xr:uid="{00000000-0005-0000-0000-000016340000}"/>
    <cellStyle name="메모 3 8 2" xfId="13494" xr:uid="{00000000-0005-0000-0000-000017340000}"/>
    <cellStyle name="메모 3 8 3" xfId="13495" xr:uid="{00000000-0005-0000-0000-000018340000}"/>
    <cellStyle name="메모 3 8 4" xfId="13496" xr:uid="{00000000-0005-0000-0000-000019340000}"/>
    <cellStyle name="메모 3 8 5" xfId="13497" xr:uid="{00000000-0005-0000-0000-00001A340000}"/>
    <cellStyle name="메모 3 9" xfId="13498" xr:uid="{00000000-0005-0000-0000-00001B340000}"/>
    <cellStyle name="메모 3 9 2" xfId="13499" xr:uid="{00000000-0005-0000-0000-00001C340000}"/>
    <cellStyle name="메모 3 9 3" xfId="13500" xr:uid="{00000000-0005-0000-0000-00001D340000}"/>
    <cellStyle name="메모 3 9 4" xfId="13501" xr:uid="{00000000-0005-0000-0000-00001E340000}"/>
    <cellStyle name="메모 3 9 5" xfId="13502" xr:uid="{00000000-0005-0000-0000-00001F340000}"/>
    <cellStyle name="메모 30" xfId="13503" xr:uid="{00000000-0005-0000-0000-000020340000}"/>
    <cellStyle name="메모 31" xfId="13504" xr:uid="{00000000-0005-0000-0000-000021340000}"/>
    <cellStyle name="메모 32" xfId="13505" xr:uid="{00000000-0005-0000-0000-000022340000}"/>
    <cellStyle name="메모 33" xfId="13506" xr:uid="{00000000-0005-0000-0000-000023340000}"/>
    <cellStyle name="메모 34" xfId="13507" xr:uid="{00000000-0005-0000-0000-000024340000}"/>
    <cellStyle name="메모 35" xfId="13508" xr:uid="{00000000-0005-0000-0000-000025340000}"/>
    <cellStyle name="메모 36" xfId="13509" xr:uid="{00000000-0005-0000-0000-000026340000}"/>
    <cellStyle name="메모 37" xfId="13510" xr:uid="{00000000-0005-0000-0000-000027340000}"/>
    <cellStyle name="메모 38" xfId="13511" xr:uid="{00000000-0005-0000-0000-000028340000}"/>
    <cellStyle name="메모 39" xfId="13512" xr:uid="{00000000-0005-0000-0000-000029340000}"/>
    <cellStyle name="메모 4" xfId="13513" xr:uid="{00000000-0005-0000-0000-00002A340000}"/>
    <cellStyle name="메모 4 2" xfId="13514" xr:uid="{00000000-0005-0000-0000-00002B340000}"/>
    <cellStyle name="메모 4 2 2" xfId="13515" xr:uid="{00000000-0005-0000-0000-00002C340000}"/>
    <cellStyle name="메모 4 3" xfId="13516" xr:uid="{00000000-0005-0000-0000-00002D340000}"/>
    <cellStyle name="메모 4 4" xfId="13517" xr:uid="{00000000-0005-0000-0000-00002E340000}"/>
    <cellStyle name="메모 40" xfId="13518" xr:uid="{00000000-0005-0000-0000-00002F340000}"/>
    <cellStyle name="메모 41" xfId="13519" xr:uid="{00000000-0005-0000-0000-000030340000}"/>
    <cellStyle name="메모 42" xfId="13520" xr:uid="{00000000-0005-0000-0000-000031340000}"/>
    <cellStyle name="메모 43" xfId="13521" xr:uid="{00000000-0005-0000-0000-000032340000}"/>
    <cellStyle name="메모 44" xfId="13522" xr:uid="{00000000-0005-0000-0000-000033340000}"/>
    <cellStyle name="메모 45" xfId="13523" xr:uid="{00000000-0005-0000-0000-000034340000}"/>
    <cellStyle name="메모 5" xfId="13524" xr:uid="{00000000-0005-0000-0000-000035340000}"/>
    <cellStyle name="메모 5 2" xfId="13525" xr:uid="{00000000-0005-0000-0000-000036340000}"/>
    <cellStyle name="메모 5 3" xfId="13526" xr:uid="{00000000-0005-0000-0000-000037340000}"/>
    <cellStyle name="메모 6" xfId="13527" xr:uid="{00000000-0005-0000-0000-000038340000}"/>
    <cellStyle name="메모 6 2" xfId="13528" xr:uid="{00000000-0005-0000-0000-000039340000}"/>
    <cellStyle name="메모 7" xfId="13529" xr:uid="{00000000-0005-0000-0000-00003A340000}"/>
    <cellStyle name="메모 7 2" xfId="13530" xr:uid="{00000000-0005-0000-0000-00003B340000}"/>
    <cellStyle name="메모 8" xfId="13531" xr:uid="{00000000-0005-0000-0000-00003C340000}"/>
    <cellStyle name="메모 8 2" xfId="13532" xr:uid="{00000000-0005-0000-0000-00003D340000}"/>
    <cellStyle name="메모 9" xfId="13533" xr:uid="{00000000-0005-0000-0000-00003E340000}"/>
    <cellStyle name="메모 9 2" xfId="13534" xr:uid="{00000000-0005-0000-0000-00003F340000}"/>
    <cellStyle name="믅됞 [0.00]_PRODUCT DETAIL Q1" xfId="13535" xr:uid="{00000000-0005-0000-0000-000040340000}"/>
    <cellStyle name="믅됞_PRODUCT DETAIL Q1" xfId="13536" xr:uid="{00000000-0005-0000-0000-000041340000}"/>
    <cellStyle name="백 " xfId="13537" xr:uid="{00000000-0005-0000-0000-000042340000}"/>
    <cellStyle name="백_01-토공_02-배수공" xfId="13538" xr:uid="{00000000-0005-0000-0000-000043340000}"/>
    <cellStyle name="백_01-토공_02-배수공_1.숲가꾸기설계서(고암 간상)" xfId="13539" xr:uid="{00000000-0005-0000-0000-000044340000}"/>
    <cellStyle name="백_01-토공_02-배수공_'10년 추기 소나무재선충병 나무주사 사업" xfId="13540" xr:uid="{00000000-0005-0000-0000-000045340000}"/>
    <cellStyle name="백_01-토공_02-배수공_2006 가지산도립공원 등산로 정비사업" xfId="13541" xr:uid="{00000000-0005-0000-0000-000046340000}"/>
    <cellStyle name="백_01-토공_02-배수공_2006 가지산도립공원 등산로 정비사업_1.숲가꾸기설계서(고암 간상)" xfId="13542" xr:uid="{00000000-0005-0000-0000-000047340000}"/>
    <cellStyle name="백_01-토공_02-배수공_2006 가지산도립공원 등산로 정비사업_'10년 추기 소나무재선충병 나무주사 사업" xfId="13543" xr:uid="{00000000-0005-0000-0000-000048340000}"/>
    <cellStyle name="백_01-토공_02-배수공_2006 가지산도립공원 등산로 정비사업_2006 가지산도립공원 등산로 정비사업" xfId="13544" xr:uid="{00000000-0005-0000-0000-000049340000}"/>
    <cellStyle name="백_01-토공_02-배수공_2006 가지산도립공원 등산로 정비사업_2006 가지산도립공원 등산로 정비사업_1.숲가꾸기설계서(고암 간상)" xfId="13545" xr:uid="{00000000-0005-0000-0000-00004A340000}"/>
    <cellStyle name="백_01-토공_02-배수공_2006 가지산도립공원 등산로 정비사업_2006 가지산도립공원 등산로 정비사업_'10년 추기 소나무재선충병 나무주사 사업" xfId="13546" xr:uid="{00000000-0005-0000-0000-00004B340000}"/>
    <cellStyle name="백_01-토공_02-배수공_2006 가지산도립공원 등산로 정비사업_2006 가지산도립공원 등산로 정비사업_3차 숲가꾸기 조서(밀양시)" xfId="13547" xr:uid="{00000000-0005-0000-0000-00004C340000}"/>
    <cellStyle name="백_01-토공_02-배수공_2006 가지산도립공원 등산로 정비사업_2006 가지산도립공원 등산로 정비사업_3차 숲가꾸기 조서(밀양시)_09밀양2지번조서(허작업)" xfId="13548" xr:uid="{00000000-0005-0000-0000-00004D340000}"/>
    <cellStyle name="백_01-토공_02-배수공_2006 가지산도립공원 등산로 정비사업_2006 가지산도립공원 등산로 정비사업_3차 숲가꾸기 조서(밀양시)_09밀양2지번조서(허작업)_ha단가산출서" xfId="13549" xr:uid="{00000000-0005-0000-0000-00004E340000}"/>
    <cellStyle name="백_01-토공_02-배수공_2006 가지산도립공원 등산로 정비사업_2006 가지산도립공원 등산로 정비사업_3차 숲가꾸기 조서(밀양시)_09밀양2지번조서(허작업)_적용요율" xfId="13550" xr:uid="{00000000-0005-0000-0000-00004F340000}"/>
    <cellStyle name="백_01-토공_02-배수공_2006 가지산도립공원 등산로 정비사업_2006 가지산도립공원 등산로 정비사업_3차 숲가꾸기 조서(밀양시)_09밀양2지번조서(허작업)_진해재해저감사업" xfId="13551" xr:uid="{00000000-0005-0000-0000-000050340000}"/>
    <cellStyle name="백_01-토공_02-배수공_2006 가지산도립공원 등산로 정비사업_2006 가지산도립공원 등산로 정비사업_3차 숲가꾸기 조서(밀양시)_09숲가꾸기조서(밀양2)" xfId="13552" xr:uid="{00000000-0005-0000-0000-000051340000}"/>
    <cellStyle name="백_01-토공_02-배수공_2006 가지산도립공원 등산로 정비사업_2006 가지산도립공원 등산로 정비사업_3차 숲가꾸기 조서(밀양시)_09숲가꾸기조서(밀양2)_ha단가산출서" xfId="13553" xr:uid="{00000000-0005-0000-0000-000052340000}"/>
    <cellStyle name="백_01-토공_02-배수공_2006 가지산도립공원 등산로 정비사업_2006 가지산도립공원 등산로 정비사업_3차 숲가꾸기 조서(밀양시)_09숲가꾸기조서(밀양2)_적용요율" xfId="13554" xr:uid="{00000000-0005-0000-0000-000053340000}"/>
    <cellStyle name="백_01-토공_02-배수공_2006 가지산도립공원 등산로 정비사업_2006 가지산도립공원 등산로 정비사업_3차 숲가꾸기 조서(밀양시)_09숲가꾸기조서(밀양2)_진해재해저감사업" xfId="13555" xr:uid="{00000000-0005-0000-0000-000054340000}"/>
    <cellStyle name="백_01-토공_02-배수공_2006 가지산도립공원 등산로 정비사업_2006 가지산도립공원 등산로 정비사업_3차 숲가꾸기 조서(밀양시)_ha단가산출서" xfId="13556" xr:uid="{00000000-0005-0000-0000-000055340000}"/>
    <cellStyle name="백_01-토공_02-배수공_2006 가지산도립공원 등산로 정비사업_2006 가지산도립공원 등산로 정비사업_3차 숲가꾸기 조서(밀양시)_적용요율" xfId="13557" xr:uid="{00000000-0005-0000-0000-000056340000}"/>
    <cellStyle name="백_01-토공_02-배수공_2006 가지산도립공원 등산로 정비사업_2006 가지산도립공원 등산로 정비사업_3차 숲가꾸기 조서(밀양시)_진해재해저감사업" xfId="13558" xr:uid="{00000000-0005-0000-0000-000057340000}"/>
    <cellStyle name="백_01-토공_02-배수공_2006 가지산도립공원 등산로 정비사업_2006 가지산도립공원 등산로 정비사업_5.재선충설계(죽림지구)" xfId="13559" xr:uid="{00000000-0005-0000-0000-000058340000}"/>
    <cellStyle name="백_01-토공_02-배수공_2006 가지산도립공원 등산로 정비사업_2006 가지산도립공원 등산로 정비사업_5.재선충설계(죽림지구)_'10년 추기 소나무재선충병 나무주사 사업" xfId="13560" xr:uid="{00000000-0005-0000-0000-000059340000}"/>
    <cellStyle name="백_01-토공_02-배수공_2006 가지산도립공원 등산로 정비사업_2006 가지산도립공원 등산로 정비사업_5.재선충설계(죽림지구)_소나무재선충병 피해지 위생간벌사업(동상지구외 3개소)" xfId="13561" xr:uid="{00000000-0005-0000-0000-00005A340000}"/>
    <cellStyle name="백_01-토공_02-배수공_2006 가지산도립공원 등산로 정비사업_2006 가지산도립공원 등산로 정비사업_6.재선충설계(신벽지구)" xfId="13562" xr:uid="{00000000-0005-0000-0000-00005B340000}"/>
    <cellStyle name="백_01-토공_02-배수공_2006 가지산도립공원 등산로 정비사업_2006 가지산도립공원 등산로 정비사업_6.재선충설계(신벽지구)_'10년 추기 소나무재선충병 나무주사 사업" xfId="13563" xr:uid="{00000000-0005-0000-0000-00005C340000}"/>
    <cellStyle name="백_01-토공_02-배수공_2006 가지산도립공원 등산로 정비사업_2006 가지산도립공원 등산로 정비사업_6.재선충설계(신벽지구)_소나무재선충병 피해지 위생간벌사업(동상지구외 3개소)" xfId="13564" xr:uid="{00000000-0005-0000-0000-00005D340000}"/>
    <cellStyle name="백_01-토공_02-배수공_2006 가지산도립공원 등산로 정비사업_2006 가지산도립공원 등산로 정비사업_7.재선충설계(동림지구)" xfId="13565" xr:uid="{00000000-0005-0000-0000-00005E340000}"/>
    <cellStyle name="백_01-토공_02-배수공_2006 가지산도립공원 등산로 정비사업_2006 가지산도립공원 등산로 정비사업_7.재선충설계(동림지구)_'10년 추기 소나무재선충병 나무주사 사업" xfId="13566" xr:uid="{00000000-0005-0000-0000-00005F340000}"/>
    <cellStyle name="백_01-토공_02-배수공_2006 가지산도립공원 등산로 정비사업_2006 가지산도립공원 등산로 정비사업_7.재선충설계(동림지구)_소나무재선충병 피해지 위생간벌사업(동상지구외 3개소)" xfId="13567" xr:uid="{00000000-0005-0000-0000-000060340000}"/>
    <cellStyle name="백_01-토공_02-배수공_2006 가지산도립공원 등산로 정비사업_2006 가지산도립공원 등산로 정비사업_ha단가산출서" xfId="13568" xr:uid="{00000000-0005-0000-0000-000061340000}"/>
    <cellStyle name="백_01-토공_02-배수공_2006 가지산도립공원 등산로 정비사업_2006 가지산도립공원 등산로 정비사업_소나무재선충병 피해지 위생간벌사업(동상지구외 3개소)" xfId="13569" xr:uid="{00000000-0005-0000-0000-000062340000}"/>
    <cellStyle name="백_01-토공_02-배수공_2006 가지산도립공원 등산로 정비사업_2006 가지산도립공원 등산로 정비사업_소나무재선충병완전방제설계서(제출본)-양산국유림관리소" xfId="13570" xr:uid="{00000000-0005-0000-0000-000063340000}"/>
    <cellStyle name="백_01-토공_02-배수공_2006 가지산도립공원 등산로 정비사업_2006 가지산도립공원 등산로 정비사업_적용요율" xfId="13571" xr:uid="{00000000-0005-0000-0000-000064340000}"/>
    <cellStyle name="백_01-토공_02-배수공_2006 가지산도립공원 등산로 정비사업_2006 가지산도립공원 등산로 정비사업_진해재해저감사업" xfId="13572" xr:uid="{00000000-0005-0000-0000-000065340000}"/>
    <cellStyle name="백_01-토공_02-배수공_2006 가지산도립공원 등산로 정비사업_2006가지산도립공원등산로정비공사" xfId="13573" xr:uid="{00000000-0005-0000-0000-000066340000}"/>
    <cellStyle name="백_01-토공_02-배수공_2006 가지산도립공원 등산로 정비사업_2006가지산도립공원등산로정비공사_1.숲가꾸기설계서(고암 간상)" xfId="13574" xr:uid="{00000000-0005-0000-0000-000067340000}"/>
    <cellStyle name="백_01-토공_02-배수공_2006 가지산도립공원 등산로 정비사업_2006가지산도립공원등산로정비공사_'10년 추기 소나무재선충병 나무주사 사업" xfId="13575" xr:uid="{00000000-0005-0000-0000-000068340000}"/>
    <cellStyle name="백_01-토공_02-배수공_2006 가지산도립공원 등산로 정비사업_2006가지산도립공원등산로정비공사_3차 숲가꾸기 조서(밀양시)" xfId="13576" xr:uid="{00000000-0005-0000-0000-000069340000}"/>
    <cellStyle name="백_01-토공_02-배수공_2006 가지산도립공원 등산로 정비사업_2006가지산도립공원등산로정비공사_3차 숲가꾸기 조서(밀양시)_09밀양2지번조서(허작업)" xfId="13577" xr:uid="{00000000-0005-0000-0000-00006A340000}"/>
    <cellStyle name="백_01-토공_02-배수공_2006 가지산도립공원 등산로 정비사업_2006가지산도립공원등산로정비공사_3차 숲가꾸기 조서(밀양시)_09밀양2지번조서(허작업)_ha단가산출서" xfId="13578" xr:uid="{00000000-0005-0000-0000-00006B340000}"/>
    <cellStyle name="백_01-토공_02-배수공_2006 가지산도립공원 등산로 정비사업_2006가지산도립공원등산로정비공사_3차 숲가꾸기 조서(밀양시)_09밀양2지번조서(허작업)_적용요율" xfId="13579" xr:uid="{00000000-0005-0000-0000-00006C340000}"/>
    <cellStyle name="백_01-토공_02-배수공_2006 가지산도립공원 등산로 정비사업_2006가지산도립공원등산로정비공사_3차 숲가꾸기 조서(밀양시)_09밀양2지번조서(허작업)_진해재해저감사업" xfId="13580" xr:uid="{00000000-0005-0000-0000-00006D340000}"/>
    <cellStyle name="백_01-토공_02-배수공_2006 가지산도립공원 등산로 정비사업_2006가지산도립공원등산로정비공사_3차 숲가꾸기 조서(밀양시)_09숲가꾸기조서(밀양2)" xfId="13581" xr:uid="{00000000-0005-0000-0000-00006E340000}"/>
    <cellStyle name="백_01-토공_02-배수공_2006 가지산도립공원 등산로 정비사업_2006가지산도립공원등산로정비공사_3차 숲가꾸기 조서(밀양시)_09숲가꾸기조서(밀양2)_ha단가산출서" xfId="13582" xr:uid="{00000000-0005-0000-0000-00006F340000}"/>
    <cellStyle name="백_01-토공_02-배수공_2006 가지산도립공원 등산로 정비사업_2006가지산도립공원등산로정비공사_3차 숲가꾸기 조서(밀양시)_09숲가꾸기조서(밀양2)_적용요율" xfId="13583" xr:uid="{00000000-0005-0000-0000-000070340000}"/>
    <cellStyle name="백_01-토공_02-배수공_2006 가지산도립공원 등산로 정비사업_2006가지산도립공원등산로정비공사_3차 숲가꾸기 조서(밀양시)_09숲가꾸기조서(밀양2)_진해재해저감사업" xfId="13584" xr:uid="{00000000-0005-0000-0000-000071340000}"/>
    <cellStyle name="백_01-토공_02-배수공_2006 가지산도립공원 등산로 정비사업_2006가지산도립공원등산로정비공사_3차 숲가꾸기 조서(밀양시)_ha단가산출서" xfId="13585" xr:uid="{00000000-0005-0000-0000-000072340000}"/>
    <cellStyle name="백_01-토공_02-배수공_2006 가지산도립공원 등산로 정비사업_2006가지산도립공원등산로정비공사_3차 숲가꾸기 조서(밀양시)_적용요율" xfId="13586" xr:uid="{00000000-0005-0000-0000-000073340000}"/>
    <cellStyle name="백_01-토공_02-배수공_2006 가지산도립공원 등산로 정비사업_2006가지산도립공원등산로정비공사_3차 숲가꾸기 조서(밀양시)_진해재해저감사업" xfId="13587" xr:uid="{00000000-0005-0000-0000-000074340000}"/>
    <cellStyle name="백_01-토공_02-배수공_2006 가지산도립공원 등산로 정비사업_2006가지산도립공원등산로정비공사_5.재선충설계(죽림지구)" xfId="13588" xr:uid="{00000000-0005-0000-0000-000075340000}"/>
    <cellStyle name="백_01-토공_02-배수공_2006 가지산도립공원 등산로 정비사업_2006가지산도립공원등산로정비공사_5.재선충설계(죽림지구)_'10년 추기 소나무재선충병 나무주사 사업" xfId="13589" xr:uid="{00000000-0005-0000-0000-000076340000}"/>
    <cellStyle name="백_01-토공_02-배수공_2006 가지산도립공원 등산로 정비사업_2006가지산도립공원등산로정비공사_5.재선충설계(죽림지구)_소나무재선충병 피해지 위생간벌사업(동상지구외 3개소)" xfId="13590" xr:uid="{00000000-0005-0000-0000-000077340000}"/>
    <cellStyle name="백_01-토공_02-배수공_2006 가지산도립공원 등산로 정비사업_2006가지산도립공원등산로정비공사_6.재선충설계(신벽지구)" xfId="13591" xr:uid="{00000000-0005-0000-0000-000078340000}"/>
    <cellStyle name="백_01-토공_02-배수공_2006 가지산도립공원 등산로 정비사업_2006가지산도립공원등산로정비공사_6.재선충설계(신벽지구)_'10년 추기 소나무재선충병 나무주사 사업" xfId="13592" xr:uid="{00000000-0005-0000-0000-000079340000}"/>
    <cellStyle name="백_01-토공_02-배수공_2006 가지산도립공원 등산로 정비사업_2006가지산도립공원등산로정비공사_6.재선충설계(신벽지구)_소나무재선충병 피해지 위생간벌사업(동상지구외 3개소)" xfId="13593" xr:uid="{00000000-0005-0000-0000-00007A340000}"/>
    <cellStyle name="백_01-토공_02-배수공_2006 가지산도립공원 등산로 정비사업_2006가지산도립공원등산로정비공사_7.재선충설계(동림지구)" xfId="13594" xr:uid="{00000000-0005-0000-0000-00007B340000}"/>
    <cellStyle name="백_01-토공_02-배수공_2006 가지산도립공원 등산로 정비사업_2006가지산도립공원등산로정비공사_7.재선충설계(동림지구)_'10년 추기 소나무재선충병 나무주사 사업" xfId="13595" xr:uid="{00000000-0005-0000-0000-00007C340000}"/>
    <cellStyle name="백_01-토공_02-배수공_2006 가지산도립공원 등산로 정비사업_2006가지산도립공원등산로정비공사_7.재선충설계(동림지구)_소나무재선충병 피해지 위생간벌사업(동상지구외 3개소)" xfId="13596" xr:uid="{00000000-0005-0000-0000-00007D340000}"/>
    <cellStyle name="백_01-토공_02-배수공_2006 가지산도립공원 등산로 정비사업_2006가지산도립공원등산로정비공사_ha단가산출서" xfId="13597" xr:uid="{00000000-0005-0000-0000-00007E340000}"/>
    <cellStyle name="백_01-토공_02-배수공_2006 가지산도립공원 등산로 정비사업_2006가지산도립공원등산로정비공사_소나무재선충병 피해지 위생간벌사업(동상지구외 3개소)" xfId="13598" xr:uid="{00000000-0005-0000-0000-00007F340000}"/>
    <cellStyle name="백_01-토공_02-배수공_2006 가지산도립공원 등산로 정비사업_2006가지산도립공원등산로정비공사_소나무재선충병완전방제설계서(제출본)-양산국유림관리소" xfId="13599" xr:uid="{00000000-0005-0000-0000-000080340000}"/>
    <cellStyle name="백_01-토공_02-배수공_2006 가지산도립공원 등산로 정비사업_2006가지산도립공원등산로정비공사_적용요율" xfId="13600" xr:uid="{00000000-0005-0000-0000-000081340000}"/>
    <cellStyle name="백_01-토공_02-배수공_2006 가지산도립공원 등산로 정비사업_2006가지산도립공원등산로정비공사_진해재해저감사업" xfId="13601" xr:uid="{00000000-0005-0000-0000-000082340000}"/>
    <cellStyle name="백_01-토공_02-배수공_2006 가지산도립공원 등산로 정비사업_2006밀양시가지산도립공원등산로정비공사" xfId="13602" xr:uid="{00000000-0005-0000-0000-000083340000}"/>
    <cellStyle name="백_01-토공_02-배수공_2006 가지산도립공원 등산로 정비사업_2006밀양시가지산도립공원등산로정비공사_1.숲가꾸기설계서(고암 간상)" xfId="13603" xr:uid="{00000000-0005-0000-0000-000084340000}"/>
    <cellStyle name="백_01-토공_02-배수공_2006 가지산도립공원 등산로 정비사업_2006밀양시가지산도립공원등산로정비공사_'10년 추기 소나무재선충병 나무주사 사업" xfId="13604" xr:uid="{00000000-0005-0000-0000-000085340000}"/>
    <cellStyle name="백_01-토공_02-배수공_2006 가지산도립공원 등산로 정비사업_2006밀양시가지산도립공원등산로정비공사_3차 숲가꾸기 조서(밀양시)" xfId="13605" xr:uid="{00000000-0005-0000-0000-000086340000}"/>
    <cellStyle name="백_01-토공_02-배수공_2006 가지산도립공원 등산로 정비사업_2006밀양시가지산도립공원등산로정비공사_3차 숲가꾸기 조서(밀양시)_09밀양2지번조서(허작업)" xfId="13606" xr:uid="{00000000-0005-0000-0000-000087340000}"/>
    <cellStyle name="백_01-토공_02-배수공_2006 가지산도립공원 등산로 정비사업_2006밀양시가지산도립공원등산로정비공사_3차 숲가꾸기 조서(밀양시)_09밀양2지번조서(허작업)_ha단가산출서" xfId="13607" xr:uid="{00000000-0005-0000-0000-000088340000}"/>
    <cellStyle name="백_01-토공_02-배수공_2006 가지산도립공원 등산로 정비사업_2006밀양시가지산도립공원등산로정비공사_3차 숲가꾸기 조서(밀양시)_09밀양2지번조서(허작업)_적용요율" xfId="13608" xr:uid="{00000000-0005-0000-0000-000089340000}"/>
    <cellStyle name="백_01-토공_02-배수공_2006 가지산도립공원 등산로 정비사업_2006밀양시가지산도립공원등산로정비공사_3차 숲가꾸기 조서(밀양시)_09밀양2지번조서(허작업)_진해재해저감사업" xfId="13609" xr:uid="{00000000-0005-0000-0000-00008A340000}"/>
    <cellStyle name="백_01-토공_02-배수공_2006 가지산도립공원 등산로 정비사업_2006밀양시가지산도립공원등산로정비공사_3차 숲가꾸기 조서(밀양시)_09숲가꾸기조서(밀양2)" xfId="13610" xr:uid="{00000000-0005-0000-0000-00008B340000}"/>
    <cellStyle name="백_01-토공_02-배수공_2006 가지산도립공원 등산로 정비사업_2006밀양시가지산도립공원등산로정비공사_3차 숲가꾸기 조서(밀양시)_09숲가꾸기조서(밀양2)_ha단가산출서" xfId="13611" xr:uid="{00000000-0005-0000-0000-00008C340000}"/>
    <cellStyle name="백_01-토공_02-배수공_2006 가지산도립공원 등산로 정비사업_2006밀양시가지산도립공원등산로정비공사_3차 숲가꾸기 조서(밀양시)_09숲가꾸기조서(밀양2)_적용요율" xfId="13612" xr:uid="{00000000-0005-0000-0000-00008D340000}"/>
    <cellStyle name="백_01-토공_02-배수공_2006 가지산도립공원 등산로 정비사업_2006밀양시가지산도립공원등산로정비공사_3차 숲가꾸기 조서(밀양시)_09숲가꾸기조서(밀양2)_진해재해저감사업" xfId="13613" xr:uid="{00000000-0005-0000-0000-00008E340000}"/>
    <cellStyle name="백_01-토공_02-배수공_2006 가지산도립공원 등산로 정비사업_2006밀양시가지산도립공원등산로정비공사_3차 숲가꾸기 조서(밀양시)_ha단가산출서" xfId="13614" xr:uid="{00000000-0005-0000-0000-00008F340000}"/>
    <cellStyle name="백_01-토공_02-배수공_2006 가지산도립공원 등산로 정비사업_2006밀양시가지산도립공원등산로정비공사_3차 숲가꾸기 조서(밀양시)_적용요율" xfId="13615" xr:uid="{00000000-0005-0000-0000-000090340000}"/>
    <cellStyle name="백_01-토공_02-배수공_2006 가지산도립공원 등산로 정비사업_2006밀양시가지산도립공원등산로정비공사_3차 숲가꾸기 조서(밀양시)_진해재해저감사업" xfId="13616" xr:uid="{00000000-0005-0000-0000-000091340000}"/>
    <cellStyle name="백_01-토공_02-배수공_2006 가지산도립공원 등산로 정비사업_2006밀양시가지산도립공원등산로정비공사_5.재선충설계(죽림지구)" xfId="13617" xr:uid="{00000000-0005-0000-0000-000092340000}"/>
    <cellStyle name="백_01-토공_02-배수공_2006 가지산도립공원 등산로 정비사업_2006밀양시가지산도립공원등산로정비공사_5.재선충설계(죽림지구)_'10년 추기 소나무재선충병 나무주사 사업" xfId="13618" xr:uid="{00000000-0005-0000-0000-000093340000}"/>
    <cellStyle name="백_01-토공_02-배수공_2006 가지산도립공원 등산로 정비사업_2006밀양시가지산도립공원등산로정비공사_5.재선충설계(죽림지구)_소나무재선충병 피해지 위생간벌사업(동상지구외 3개소)" xfId="13619" xr:uid="{00000000-0005-0000-0000-000094340000}"/>
    <cellStyle name="백_01-토공_02-배수공_2006 가지산도립공원 등산로 정비사업_2006밀양시가지산도립공원등산로정비공사_6.재선충설계(신벽지구)" xfId="13620" xr:uid="{00000000-0005-0000-0000-000095340000}"/>
    <cellStyle name="백_01-토공_02-배수공_2006 가지산도립공원 등산로 정비사업_2006밀양시가지산도립공원등산로정비공사_6.재선충설계(신벽지구)_'10년 추기 소나무재선충병 나무주사 사업" xfId="13621" xr:uid="{00000000-0005-0000-0000-000096340000}"/>
    <cellStyle name="백_01-토공_02-배수공_2006 가지산도립공원 등산로 정비사업_2006밀양시가지산도립공원등산로정비공사_6.재선충설계(신벽지구)_소나무재선충병 피해지 위생간벌사업(동상지구외 3개소)" xfId="13622" xr:uid="{00000000-0005-0000-0000-000097340000}"/>
    <cellStyle name="백_01-토공_02-배수공_2006 가지산도립공원 등산로 정비사업_2006밀양시가지산도립공원등산로정비공사_7.재선충설계(동림지구)" xfId="13623" xr:uid="{00000000-0005-0000-0000-000098340000}"/>
    <cellStyle name="백_01-토공_02-배수공_2006 가지산도립공원 등산로 정비사업_2006밀양시가지산도립공원등산로정비공사_7.재선충설계(동림지구)_'10년 추기 소나무재선충병 나무주사 사업" xfId="13624" xr:uid="{00000000-0005-0000-0000-000099340000}"/>
    <cellStyle name="백_01-토공_02-배수공_2006 가지산도립공원 등산로 정비사업_2006밀양시가지산도립공원등산로정비공사_7.재선충설계(동림지구)_소나무재선충병 피해지 위생간벌사업(동상지구외 3개소)" xfId="13625" xr:uid="{00000000-0005-0000-0000-00009A340000}"/>
    <cellStyle name="백_01-토공_02-배수공_2006 가지산도립공원 등산로 정비사업_2006밀양시가지산도립공원등산로정비공사_ha단가산출서" xfId="13626" xr:uid="{00000000-0005-0000-0000-00009B340000}"/>
    <cellStyle name="백_01-토공_02-배수공_2006 가지산도립공원 등산로 정비사업_2006밀양시가지산도립공원등산로정비공사_소나무재선충병 피해지 위생간벌사업(동상지구외 3개소)" xfId="13627" xr:uid="{00000000-0005-0000-0000-00009C340000}"/>
    <cellStyle name="백_01-토공_02-배수공_2006 가지산도립공원 등산로 정비사업_2006밀양시가지산도립공원등산로정비공사_소나무재선충병완전방제설계서(제출본)-양산국유림관리소" xfId="13628" xr:uid="{00000000-0005-0000-0000-00009D340000}"/>
    <cellStyle name="백_01-토공_02-배수공_2006 가지산도립공원 등산로 정비사업_2006밀양시가지산도립공원등산로정비공사_적용요율" xfId="13629" xr:uid="{00000000-0005-0000-0000-00009E340000}"/>
    <cellStyle name="백_01-토공_02-배수공_2006 가지산도립공원 등산로 정비사업_2006밀양시가지산도립공원등산로정비공사_진해재해저감사업" xfId="13630" xr:uid="{00000000-0005-0000-0000-00009F340000}"/>
    <cellStyle name="백_01-토공_02-배수공_2006 가지산도립공원 등산로 정비사업_3차 숲가꾸기 조서(밀양시)" xfId="13631" xr:uid="{00000000-0005-0000-0000-0000A0340000}"/>
    <cellStyle name="백_01-토공_02-배수공_2006 가지산도립공원 등산로 정비사업_3차 숲가꾸기 조서(밀양시)_09밀양2지번조서(허작업)" xfId="13632" xr:uid="{00000000-0005-0000-0000-0000A1340000}"/>
    <cellStyle name="백_01-토공_02-배수공_2006 가지산도립공원 등산로 정비사업_3차 숲가꾸기 조서(밀양시)_09밀양2지번조서(허작업)_ha단가산출서" xfId="13633" xr:uid="{00000000-0005-0000-0000-0000A2340000}"/>
    <cellStyle name="백_01-토공_02-배수공_2006 가지산도립공원 등산로 정비사업_3차 숲가꾸기 조서(밀양시)_09밀양2지번조서(허작업)_적용요율" xfId="13634" xr:uid="{00000000-0005-0000-0000-0000A3340000}"/>
    <cellStyle name="백_01-토공_02-배수공_2006 가지산도립공원 등산로 정비사업_3차 숲가꾸기 조서(밀양시)_09밀양2지번조서(허작업)_진해재해저감사업" xfId="13635" xr:uid="{00000000-0005-0000-0000-0000A4340000}"/>
    <cellStyle name="백_01-토공_02-배수공_2006 가지산도립공원 등산로 정비사업_3차 숲가꾸기 조서(밀양시)_09숲가꾸기조서(밀양2)" xfId="13636" xr:uid="{00000000-0005-0000-0000-0000A5340000}"/>
    <cellStyle name="백_01-토공_02-배수공_2006 가지산도립공원 등산로 정비사업_3차 숲가꾸기 조서(밀양시)_09숲가꾸기조서(밀양2)_ha단가산출서" xfId="13637" xr:uid="{00000000-0005-0000-0000-0000A6340000}"/>
    <cellStyle name="백_01-토공_02-배수공_2006 가지산도립공원 등산로 정비사업_3차 숲가꾸기 조서(밀양시)_09숲가꾸기조서(밀양2)_적용요율" xfId="13638" xr:uid="{00000000-0005-0000-0000-0000A7340000}"/>
    <cellStyle name="백_01-토공_02-배수공_2006 가지산도립공원 등산로 정비사업_3차 숲가꾸기 조서(밀양시)_09숲가꾸기조서(밀양2)_진해재해저감사업" xfId="13639" xr:uid="{00000000-0005-0000-0000-0000A8340000}"/>
    <cellStyle name="백_01-토공_02-배수공_2006 가지산도립공원 등산로 정비사업_3차 숲가꾸기 조서(밀양시)_ha단가산출서" xfId="13640" xr:uid="{00000000-0005-0000-0000-0000A9340000}"/>
    <cellStyle name="백_01-토공_02-배수공_2006 가지산도립공원 등산로 정비사업_3차 숲가꾸기 조서(밀양시)_적용요율" xfId="13641" xr:uid="{00000000-0005-0000-0000-0000AA340000}"/>
    <cellStyle name="백_01-토공_02-배수공_2006 가지산도립공원 등산로 정비사업_3차 숲가꾸기 조서(밀양시)_진해재해저감사업" xfId="13642" xr:uid="{00000000-0005-0000-0000-0000AB340000}"/>
    <cellStyle name="백_01-토공_02-배수공_2006 가지산도립공원 등산로 정비사업_5.재선충설계(죽림지구)" xfId="13643" xr:uid="{00000000-0005-0000-0000-0000AC340000}"/>
    <cellStyle name="백_01-토공_02-배수공_2006 가지산도립공원 등산로 정비사업_5.재선충설계(죽림지구)_'10년 추기 소나무재선충병 나무주사 사업" xfId="13644" xr:uid="{00000000-0005-0000-0000-0000AD340000}"/>
    <cellStyle name="백_01-토공_02-배수공_2006 가지산도립공원 등산로 정비사업_5.재선충설계(죽림지구)_소나무재선충병 피해지 위생간벌사업(동상지구외 3개소)" xfId="13645" xr:uid="{00000000-0005-0000-0000-0000AE340000}"/>
    <cellStyle name="백_01-토공_02-배수공_2006 가지산도립공원 등산로 정비사업_6.재선충설계(신벽지구)" xfId="13646" xr:uid="{00000000-0005-0000-0000-0000AF340000}"/>
    <cellStyle name="백_01-토공_02-배수공_2006 가지산도립공원 등산로 정비사업_6.재선충설계(신벽지구)_'10년 추기 소나무재선충병 나무주사 사업" xfId="13647" xr:uid="{00000000-0005-0000-0000-0000B0340000}"/>
    <cellStyle name="백_01-토공_02-배수공_2006 가지산도립공원 등산로 정비사업_6.재선충설계(신벽지구)_소나무재선충병 피해지 위생간벌사업(동상지구외 3개소)" xfId="13648" xr:uid="{00000000-0005-0000-0000-0000B1340000}"/>
    <cellStyle name="백_01-토공_02-배수공_2006 가지산도립공원 등산로 정비사업_7.재선충설계(동림지구)" xfId="13649" xr:uid="{00000000-0005-0000-0000-0000B2340000}"/>
    <cellStyle name="백_01-토공_02-배수공_2006 가지산도립공원 등산로 정비사업_7.재선충설계(동림지구)_'10년 추기 소나무재선충병 나무주사 사업" xfId="13650" xr:uid="{00000000-0005-0000-0000-0000B3340000}"/>
    <cellStyle name="백_01-토공_02-배수공_2006 가지산도립공원 등산로 정비사업_7.재선충설계(동림지구)_소나무재선충병 피해지 위생간벌사업(동상지구외 3개소)" xfId="13651" xr:uid="{00000000-0005-0000-0000-0000B4340000}"/>
    <cellStyle name="백_01-토공_02-배수공_2006 가지산도립공원 등산로 정비사업_ha단가산출서" xfId="13652" xr:uid="{00000000-0005-0000-0000-0000B5340000}"/>
    <cellStyle name="백_01-토공_02-배수공_2006 가지산도립공원 등산로 정비사업_가지산도립공원등산로정비공사" xfId="13653" xr:uid="{00000000-0005-0000-0000-0000B6340000}"/>
    <cellStyle name="백_01-토공_02-배수공_2006 가지산도립공원 등산로 정비사업_가지산도립공원등산로정비공사_1.숲가꾸기설계서(고암 간상)" xfId="13654" xr:uid="{00000000-0005-0000-0000-0000B7340000}"/>
    <cellStyle name="백_01-토공_02-배수공_2006 가지산도립공원 등산로 정비사업_가지산도립공원등산로정비공사_'10년 추기 소나무재선충병 나무주사 사업" xfId="13655" xr:uid="{00000000-0005-0000-0000-0000B8340000}"/>
    <cellStyle name="백_01-토공_02-배수공_2006 가지산도립공원 등산로 정비사업_가지산도립공원등산로정비공사_3차 숲가꾸기 조서(밀양시)" xfId="13656" xr:uid="{00000000-0005-0000-0000-0000B9340000}"/>
    <cellStyle name="백_01-토공_02-배수공_2006 가지산도립공원 등산로 정비사업_가지산도립공원등산로정비공사_3차 숲가꾸기 조서(밀양시)_09밀양2지번조서(허작업)" xfId="13657" xr:uid="{00000000-0005-0000-0000-0000BA340000}"/>
    <cellStyle name="백_01-토공_02-배수공_2006 가지산도립공원 등산로 정비사업_가지산도립공원등산로정비공사_3차 숲가꾸기 조서(밀양시)_09밀양2지번조서(허작업)_ha단가산출서" xfId="13658" xr:uid="{00000000-0005-0000-0000-0000BB340000}"/>
    <cellStyle name="백_01-토공_02-배수공_2006 가지산도립공원 등산로 정비사업_가지산도립공원등산로정비공사_3차 숲가꾸기 조서(밀양시)_09밀양2지번조서(허작업)_적용요율" xfId="13659" xr:uid="{00000000-0005-0000-0000-0000BC340000}"/>
    <cellStyle name="백_01-토공_02-배수공_2006 가지산도립공원 등산로 정비사업_가지산도립공원등산로정비공사_3차 숲가꾸기 조서(밀양시)_09밀양2지번조서(허작업)_진해재해저감사업" xfId="13660" xr:uid="{00000000-0005-0000-0000-0000BD340000}"/>
    <cellStyle name="백_01-토공_02-배수공_2006 가지산도립공원 등산로 정비사업_가지산도립공원등산로정비공사_3차 숲가꾸기 조서(밀양시)_09숲가꾸기조서(밀양2)" xfId="13661" xr:uid="{00000000-0005-0000-0000-0000BE340000}"/>
    <cellStyle name="백_01-토공_02-배수공_2006 가지산도립공원 등산로 정비사업_가지산도립공원등산로정비공사_3차 숲가꾸기 조서(밀양시)_09숲가꾸기조서(밀양2)_ha단가산출서" xfId="13662" xr:uid="{00000000-0005-0000-0000-0000BF340000}"/>
    <cellStyle name="백_01-토공_02-배수공_2006 가지산도립공원 등산로 정비사업_가지산도립공원등산로정비공사_3차 숲가꾸기 조서(밀양시)_09숲가꾸기조서(밀양2)_적용요율" xfId="13663" xr:uid="{00000000-0005-0000-0000-0000C0340000}"/>
    <cellStyle name="백_01-토공_02-배수공_2006 가지산도립공원 등산로 정비사업_가지산도립공원등산로정비공사_3차 숲가꾸기 조서(밀양시)_09숲가꾸기조서(밀양2)_진해재해저감사업" xfId="13664" xr:uid="{00000000-0005-0000-0000-0000C1340000}"/>
    <cellStyle name="백_01-토공_02-배수공_2006 가지산도립공원 등산로 정비사업_가지산도립공원등산로정비공사_3차 숲가꾸기 조서(밀양시)_ha단가산출서" xfId="13665" xr:uid="{00000000-0005-0000-0000-0000C2340000}"/>
    <cellStyle name="백_01-토공_02-배수공_2006 가지산도립공원 등산로 정비사업_가지산도립공원등산로정비공사_3차 숲가꾸기 조서(밀양시)_적용요율" xfId="13666" xr:uid="{00000000-0005-0000-0000-0000C3340000}"/>
    <cellStyle name="백_01-토공_02-배수공_2006 가지산도립공원 등산로 정비사업_가지산도립공원등산로정비공사_3차 숲가꾸기 조서(밀양시)_진해재해저감사업" xfId="13667" xr:uid="{00000000-0005-0000-0000-0000C4340000}"/>
    <cellStyle name="백_01-토공_02-배수공_2006 가지산도립공원 등산로 정비사업_가지산도립공원등산로정비공사_5.재선충설계(죽림지구)" xfId="13668" xr:uid="{00000000-0005-0000-0000-0000C5340000}"/>
    <cellStyle name="백_01-토공_02-배수공_2006 가지산도립공원 등산로 정비사업_가지산도립공원등산로정비공사_5.재선충설계(죽림지구)_'10년 추기 소나무재선충병 나무주사 사업" xfId="13669" xr:uid="{00000000-0005-0000-0000-0000C6340000}"/>
    <cellStyle name="백_01-토공_02-배수공_2006 가지산도립공원 등산로 정비사업_가지산도립공원등산로정비공사_5.재선충설계(죽림지구)_소나무재선충병 피해지 위생간벌사업(동상지구외 3개소)" xfId="13670" xr:uid="{00000000-0005-0000-0000-0000C7340000}"/>
    <cellStyle name="백_01-토공_02-배수공_2006 가지산도립공원 등산로 정비사업_가지산도립공원등산로정비공사_6.재선충설계(신벽지구)" xfId="13671" xr:uid="{00000000-0005-0000-0000-0000C8340000}"/>
    <cellStyle name="백_01-토공_02-배수공_2006 가지산도립공원 등산로 정비사업_가지산도립공원등산로정비공사_6.재선충설계(신벽지구)_'10년 추기 소나무재선충병 나무주사 사업" xfId="13672" xr:uid="{00000000-0005-0000-0000-0000C9340000}"/>
    <cellStyle name="백_01-토공_02-배수공_2006 가지산도립공원 등산로 정비사업_가지산도립공원등산로정비공사_6.재선충설계(신벽지구)_소나무재선충병 피해지 위생간벌사업(동상지구외 3개소)" xfId="13673" xr:uid="{00000000-0005-0000-0000-0000CA340000}"/>
    <cellStyle name="백_01-토공_02-배수공_2006 가지산도립공원 등산로 정비사업_가지산도립공원등산로정비공사_7.재선충설계(동림지구)" xfId="13674" xr:uid="{00000000-0005-0000-0000-0000CB340000}"/>
    <cellStyle name="백_01-토공_02-배수공_2006 가지산도립공원 등산로 정비사업_가지산도립공원등산로정비공사_7.재선충설계(동림지구)_'10년 추기 소나무재선충병 나무주사 사업" xfId="13675" xr:uid="{00000000-0005-0000-0000-0000CC340000}"/>
    <cellStyle name="백_01-토공_02-배수공_2006 가지산도립공원 등산로 정비사업_가지산도립공원등산로정비공사_7.재선충설계(동림지구)_소나무재선충병 피해지 위생간벌사업(동상지구외 3개소)" xfId="13676" xr:uid="{00000000-0005-0000-0000-0000CD340000}"/>
    <cellStyle name="백_01-토공_02-배수공_2006 가지산도립공원 등산로 정비사업_가지산도립공원등산로정비공사_ha단가산출서" xfId="13677" xr:uid="{00000000-0005-0000-0000-0000CE340000}"/>
    <cellStyle name="백_01-토공_02-배수공_2006 가지산도립공원 등산로 정비사업_가지산도립공원등산로정비공사_소나무재선충병 피해지 위생간벌사업(동상지구외 3개소)" xfId="13678" xr:uid="{00000000-0005-0000-0000-0000CF340000}"/>
    <cellStyle name="백_01-토공_02-배수공_2006 가지산도립공원 등산로 정비사업_가지산도립공원등산로정비공사_소나무재선충병완전방제설계서(제출본)-양산국유림관리소" xfId="13679" xr:uid="{00000000-0005-0000-0000-0000D0340000}"/>
    <cellStyle name="백_01-토공_02-배수공_2006 가지산도립공원 등산로 정비사업_가지산도립공원등산로정비공사_적용요율" xfId="13680" xr:uid="{00000000-0005-0000-0000-0000D1340000}"/>
    <cellStyle name="백_01-토공_02-배수공_2006 가지산도립공원 등산로 정비사업_가지산도립공원등산로정비공사_진해재해저감사업" xfId="13681" xr:uid="{00000000-0005-0000-0000-0000D2340000}"/>
    <cellStyle name="백_01-토공_02-배수공_2006 가지산도립공원 등산로 정비사업_소나무재선충병 피해지 위생간벌사업(동상지구외 3개소)" xfId="13682" xr:uid="{00000000-0005-0000-0000-0000D3340000}"/>
    <cellStyle name="백_01-토공_02-배수공_2006 가지산도립공원 등산로 정비사업_소나무재선충병완전방제설계서(제출본)-양산국유림관리소" xfId="13683" xr:uid="{00000000-0005-0000-0000-0000D4340000}"/>
    <cellStyle name="백_01-토공_02-배수공_2006 가지산도립공원 등산로 정비사업_적용요율" xfId="13684" xr:uid="{00000000-0005-0000-0000-0000D5340000}"/>
    <cellStyle name="백_01-토공_02-배수공_2006 가지산도립공원 등산로 정비사업_진해재해저감사업" xfId="13685" xr:uid="{00000000-0005-0000-0000-0000D6340000}"/>
    <cellStyle name="백_01-토공_02-배수공_3차 숲가꾸기 조서(밀양시)" xfId="13686" xr:uid="{00000000-0005-0000-0000-0000D7340000}"/>
    <cellStyle name="백_01-토공_02-배수공_3차 숲가꾸기 조서(밀양시)_09밀양2지번조서(허작업)" xfId="13687" xr:uid="{00000000-0005-0000-0000-0000D8340000}"/>
    <cellStyle name="백_01-토공_02-배수공_3차 숲가꾸기 조서(밀양시)_09밀양2지번조서(허작업)_ha단가산출서" xfId="13688" xr:uid="{00000000-0005-0000-0000-0000D9340000}"/>
    <cellStyle name="백_01-토공_02-배수공_3차 숲가꾸기 조서(밀양시)_09밀양2지번조서(허작업)_적용요율" xfId="13689" xr:uid="{00000000-0005-0000-0000-0000DA340000}"/>
    <cellStyle name="백_01-토공_02-배수공_3차 숲가꾸기 조서(밀양시)_09밀양2지번조서(허작업)_진해재해저감사업" xfId="13690" xr:uid="{00000000-0005-0000-0000-0000DB340000}"/>
    <cellStyle name="백_01-토공_02-배수공_3차 숲가꾸기 조서(밀양시)_09숲가꾸기조서(밀양2)" xfId="13691" xr:uid="{00000000-0005-0000-0000-0000DC340000}"/>
    <cellStyle name="백_01-토공_02-배수공_3차 숲가꾸기 조서(밀양시)_09숲가꾸기조서(밀양2)_ha단가산출서" xfId="13692" xr:uid="{00000000-0005-0000-0000-0000DD340000}"/>
    <cellStyle name="백_01-토공_02-배수공_3차 숲가꾸기 조서(밀양시)_09숲가꾸기조서(밀양2)_적용요율" xfId="13693" xr:uid="{00000000-0005-0000-0000-0000DE340000}"/>
    <cellStyle name="백_01-토공_02-배수공_3차 숲가꾸기 조서(밀양시)_09숲가꾸기조서(밀양2)_진해재해저감사업" xfId="13694" xr:uid="{00000000-0005-0000-0000-0000DF340000}"/>
    <cellStyle name="백_01-토공_02-배수공_3차 숲가꾸기 조서(밀양시)_ha단가산출서" xfId="13695" xr:uid="{00000000-0005-0000-0000-0000E0340000}"/>
    <cellStyle name="백_01-토공_02-배수공_3차 숲가꾸기 조서(밀양시)_적용요율" xfId="13696" xr:uid="{00000000-0005-0000-0000-0000E1340000}"/>
    <cellStyle name="백_01-토공_02-배수공_3차 숲가꾸기 조서(밀양시)_진해재해저감사업" xfId="13697" xr:uid="{00000000-0005-0000-0000-0000E2340000}"/>
    <cellStyle name="백_01-토공_02-배수공_5.재선충설계(죽림지구)" xfId="13698" xr:uid="{00000000-0005-0000-0000-0000E3340000}"/>
    <cellStyle name="백_01-토공_02-배수공_5.재선충설계(죽림지구)_'10년 추기 소나무재선충병 나무주사 사업" xfId="13699" xr:uid="{00000000-0005-0000-0000-0000E4340000}"/>
    <cellStyle name="백_01-토공_02-배수공_5.재선충설계(죽림지구)_소나무재선충병 피해지 위생간벌사업(동상지구외 3개소)" xfId="13700" xr:uid="{00000000-0005-0000-0000-0000E5340000}"/>
    <cellStyle name="백_01-토공_02-배수공_6.재선충설계(신벽지구)" xfId="13701" xr:uid="{00000000-0005-0000-0000-0000E6340000}"/>
    <cellStyle name="백_01-토공_02-배수공_6.재선충설계(신벽지구)_'10년 추기 소나무재선충병 나무주사 사업" xfId="13702" xr:uid="{00000000-0005-0000-0000-0000E7340000}"/>
    <cellStyle name="백_01-토공_02-배수공_6.재선충설계(신벽지구)_소나무재선충병 피해지 위생간벌사업(동상지구외 3개소)" xfId="13703" xr:uid="{00000000-0005-0000-0000-0000E8340000}"/>
    <cellStyle name="백_01-토공_02-배수공_7.재선충설계(동림지구)" xfId="13704" xr:uid="{00000000-0005-0000-0000-0000E9340000}"/>
    <cellStyle name="백_01-토공_02-배수공_7.재선충설계(동림지구)_'10년 추기 소나무재선충병 나무주사 사업" xfId="13705" xr:uid="{00000000-0005-0000-0000-0000EA340000}"/>
    <cellStyle name="백_01-토공_02-배수공_7.재선충설계(동림지구)_소나무재선충병 피해지 위생간벌사업(동상지구외 3개소)" xfId="13706" xr:uid="{00000000-0005-0000-0000-0000EB340000}"/>
    <cellStyle name="백_01-토공_02-배수공_ha단가산출서" xfId="13707" xr:uid="{00000000-0005-0000-0000-0000EC340000}"/>
    <cellStyle name="백_01-토공_02-배수공_복사본 사진대장(사천)" xfId="13708" xr:uid="{00000000-0005-0000-0000-0000ED340000}"/>
    <cellStyle name="백_01-토공_02-배수공_설계설명서(두서서하)-1" xfId="13709" xr:uid="{00000000-0005-0000-0000-0000EE340000}"/>
    <cellStyle name="백_01-토공_02-배수공_소나무재선충병 피해지 위생간벌사업(동상지구외 3개소)" xfId="13710" xr:uid="{00000000-0005-0000-0000-0000EF340000}"/>
    <cellStyle name="백_01-토공_02-배수공_소나무재선충병완전방제설계서(제출본)-양산국유림관리소" xfId="13711" xr:uid="{00000000-0005-0000-0000-0000F0340000}"/>
    <cellStyle name="백_01-토공_02-배수공_수량산출서-2(온양산길)" xfId="13712" xr:uid="{00000000-0005-0000-0000-0000F1340000}"/>
    <cellStyle name="백_01-토공_02-배수공_수량산출서-2(온양산길)_(01-1)수량(산청송경3)" xfId="13713" xr:uid="{00000000-0005-0000-0000-0000F2340000}"/>
    <cellStyle name="백_01-토공_02-배수공_적용요율" xfId="13714" xr:uid="{00000000-0005-0000-0000-0000F3340000}"/>
    <cellStyle name="백_01-토공_02-배수공_진해재해저감사업" xfId="13715" xr:uid="{00000000-0005-0000-0000-0000F4340000}"/>
    <cellStyle name="백_02-배수공" xfId="13716" xr:uid="{00000000-0005-0000-0000-0000F5340000}"/>
    <cellStyle name="백_02-배수공_02-배수공" xfId="13717" xr:uid="{00000000-0005-0000-0000-0000F6340000}"/>
    <cellStyle name="백_02-배수공_02-배수공_1.숲가꾸기설계서(고암 간상)" xfId="13718" xr:uid="{00000000-0005-0000-0000-0000F7340000}"/>
    <cellStyle name="백_02-배수공_02-배수공_'10년 추기 소나무재선충병 나무주사 사업" xfId="13719" xr:uid="{00000000-0005-0000-0000-0000F8340000}"/>
    <cellStyle name="백_02-배수공_02-배수공_2006 가지산도립공원 등산로 정비사업" xfId="13720" xr:uid="{00000000-0005-0000-0000-0000F9340000}"/>
    <cellStyle name="백_02-배수공_02-배수공_2006 가지산도립공원 등산로 정비사업_1.숲가꾸기설계서(고암 간상)" xfId="13721" xr:uid="{00000000-0005-0000-0000-0000FA340000}"/>
    <cellStyle name="백_02-배수공_02-배수공_2006 가지산도립공원 등산로 정비사업_'10년 추기 소나무재선충병 나무주사 사업" xfId="13722" xr:uid="{00000000-0005-0000-0000-0000FB340000}"/>
    <cellStyle name="백_02-배수공_02-배수공_2006 가지산도립공원 등산로 정비사업_2006 가지산도립공원 등산로 정비사업" xfId="13723" xr:uid="{00000000-0005-0000-0000-0000FC340000}"/>
    <cellStyle name="백_02-배수공_02-배수공_2006 가지산도립공원 등산로 정비사업_2006 가지산도립공원 등산로 정비사업_1.숲가꾸기설계서(고암 간상)" xfId="13724" xr:uid="{00000000-0005-0000-0000-0000FD340000}"/>
    <cellStyle name="백_02-배수공_02-배수공_2006 가지산도립공원 등산로 정비사업_2006 가지산도립공원 등산로 정비사업_'10년 추기 소나무재선충병 나무주사 사업" xfId="13725" xr:uid="{00000000-0005-0000-0000-0000FE340000}"/>
    <cellStyle name="백_02-배수공_02-배수공_2006 가지산도립공원 등산로 정비사업_2006 가지산도립공원 등산로 정비사업_3차 숲가꾸기 조서(밀양시)" xfId="13726" xr:uid="{00000000-0005-0000-0000-0000FF340000}"/>
    <cellStyle name="백_02-배수공_02-배수공_2006 가지산도립공원 등산로 정비사업_2006 가지산도립공원 등산로 정비사업_3차 숲가꾸기 조서(밀양시)_09밀양2지번조서(허작업)" xfId="13727" xr:uid="{00000000-0005-0000-0000-000000350000}"/>
    <cellStyle name="백_02-배수공_02-배수공_2006 가지산도립공원 등산로 정비사업_2006 가지산도립공원 등산로 정비사업_3차 숲가꾸기 조서(밀양시)_09밀양2지번조서(허작업)_ha단가산출서" xfId="13728" xr:uid="{00000000-0005-0000-0000-000001350000}"/>
    <cellStyle name="백_02-배수공_02-배수공_2006 가지산도립공원 등산로 정비사업_2006 가지산도립공원 등산로 정비사업_3차 숲가꾸기 조서(밀양시)_09밀양2지번조서(허작업)_적용요율" xfId="13729" xr:uid="{00000000-0005-0000-0000-000002350000}"/>
    <cellStyle name="백_02-배수공_02-배수공_2006 가지산도립공원 등산로 정비사업_2006 가지산도립공원 등산로 정비사업_3차 숲가꾸기 조서(밀양시)_09밀양2지번조서(허작업)_진해재해저감사업" xfId="13730" xr:uid="{00000000-0005-0000-0000-000003350000}"/>
    <cellStyle name="백_02-배수공_02-배수공_2006 가지산도립공원 등산로 정비사업_2006 가지산도립공원 등산로 정비사업_3차 숲가꾸기 조서(밀양시)_09숲가꾸기조서(밀양2)" xfId="13731" xr:uid="{00000000-0005-0000-0000-000004350000}"/>
    <cellStyle name="백_02-배수공_02-배수공_2006 가지산도립공원 등산로 정비사업_2006 가지산도립공원 등산로 정비사업_3차 숲가꾸기 조서(밀양시)_09숲가꾸기조서(밀양2)_ha단가산출서" xfId="13732" xr:uid="{00000000-0005-0000-0000-000005350000}"/>
    <cellStyle name="백_02-배수공_02-배수공_2006 가지산도립공원 등산로 정비사업_2006 가지산도립공원 등산로 정비사업_3차 숲가꾸기 조서(밀양시)_09숲가꾸기조서(밀양2)_적용요율" xfId="13733" xr:uid="{00000000-0005-0000-0000-000006350000}"/>
    <cellStyle name="백_02-배수공_02-배수공_2006 가지산도립공원 등산로 정비사업_2006 가지산도립공원 등산로 정비사업_3차 숲가꾸기 조서(밀양시)_09숲가꾸기조서(밀양2)_진해재해저감사업" xfId="13734" xr:uid="{00000000-0005-0000-0000-000007350000}"/>
    <cellStyle name="백_02-배수공_02-배수공_2006 가지산도립공원 등산로 정비사업_2006 가지산도립공원 등산로 정비사업_3차 숲가꾸기 조서(밀양시)_ha단가산출서" xfId="13735" xr:uid="{00000000-0005-0000-0000-000008350000}"/>
    <cellStyle name="백_02-배수공_02-배수공_2006 가지산도립공원 등산로 정비사업_2006 가지산도립공원 등산로 정비사업_3차 숲가꾸기 조서(밀양시)_적용요율" xfId="13736" xr:uid="{00000000-0005-0000-0000-000009350000}"/>
    <cellStyle name="백_02-배수공_02-배수공_2006 가지산도립공원 등산로 정비사업_2006 가지산도립공원 등산로 정비사업_3차 숲가꾸기 조서(밀양시)_진해재해저감사업" xfId="13737" xr:uid="{00000000-0005-0000-0000-00000A350000}"/>
    <cellStyle name="백_02-배수공_02-배수공_2006 가지산도립공원 등산로 정비사업_2006 가지산도립공원 등산로 정비사업_5.재선충설계(죽림지구)" xfId="13738" xr:uid="{00000000-0005-0000-0000-00000B350000}"/>
    <cellStyle name="백_02-배수공_02-배수공_2006 가지산도립공원 등산로 정비사업_2006 가지산도립공원 등산로 정비사업_5.재선충설계(죽림지구)_'10년 추기 소나무재선충병 나무주사 사업" xfId="13739" xr:uid="{00000000-0005-0000-0000-00000C350000}"/>
    <cellStyle name="백_02-배수공_02-배수공_2006 가지산도립공원 등산로 정비사업_2006 가지산도립공원 등산로 정비사업_5.재선충설계(죽림지구)_소나무재선충병 피해지 위생간벌사업(동상지구외 3개소)" xfId="13740" xr:uid="{00000000-0005-0000-0000-00000D350000}"/>
    <cellStyle name="백_02-배수공_02-배수공_2006 가지산도립공원 등산로 정비사업_2006 가지산도립공원 등산로 정비사업_6.재선충설계(신벽지구)" xfId="13741" xr:uid="{00000000-0005-0000-0000-00000E350000}"/>
    <cellStyle name="백_02-배수공_02-배수공_2006 가지산도립공원 등산로 정비사업_2006 가지산도립공원 등산로 정비사업_6.재선충설계(신벽지구)_'10년 추기 소나무재선충병 나무주사 사업" xfId="13742" xr:uid="{00000000-0005-0000-0000-00000F350000}"/>
    <cellStyle name="백_02-배수공_02-배수공_2006 가지산도립공원 등산로 정비사업_2006 가지산도립공원 등산로 정비사업_6.재선충설계(신벽지구)_소나무재선충병 피해지 위생간벌사업(동상지구외 3개소)" xfId="13743" xr:uid="{00000000-0005-0000-0000-000010350000}"/>
    <cellStyle name="백_02-배수공_02-배수공_2006 가지산도립공원 등산로 정비사업_2006 가지산도립공원 등산로 정비사업_7.재선충설계(동림지구)" xfId="13744" xr:uid="{00000000-0005-0000-0000-000011350000}"/>
    <cellStyle name="백_02-배수공_02-배수공_2006 가지산도립공원 등산로 정비사업_2006 가지산도립공원 등산로 정비사업_7.재선충설계(동림지구)_'10년 추기 소나무재선충병 나무주사 사업" xfId="13745" xr:uid="{00000000-0005-0000-0000-000012350000}"/>
    <cellStyle name="백_02-배수공_02-배수공_2006 가지산도립공원 등산로 정비사업_2006 가지산도립공원 등산로 정비사업_7.재선충설계(동림지구)_소나무재선충병 피해지 위생간벌사업(동상지구외 3개소)" xfId="13746" xr:uid="{00000000-0005-0000-0000-000013350000}"/>
    <cellStyle name="백_02-배수공_02-배수공_2006 가지산도립공원 등산로 정비사업_2006 가지산도립공원 등산로 정비사업_ha단가산출서" xfId="13747" xr:uid="{00000000-0005-0000-0000-000014350000}"/>
    <cellStyle name="백_02-배수공_02-배수공_2006 가지산도립공원 등산로 정비사업_2006 가지산도립공원 등산로 정비사업_소나무재선충병 피해지 위생간벌사업(동상지구외 3개소)" xfId="13748" xr:uid="{00000000-0005-0000-0000-000015350000}"/>
    <cellStyle name="백_02-배수공_02-배수공_2006 가지산도립공원 등산로 정비사업_2006 가지산도립공원 등산로 정비사업_소나무재선충병완전방제설계서(제출본)-양산국유림관리소" xfId="13749" xr:uid="{00000000-0005-0000-0000-000016350000}"/>
    <cellStyle name="백_02-배수공_02-배수공_2006 가지산도립공원 등산로 정비사업_2006 가지산도립공원 등산로 정비사업_적용요율" xfId="13750" xr:uid="{00000000-0005-0000-0000-000017350000}"/>
    <cellStyle name="백_02-배수공_02-배수공_2006 가지산도립공원 등산로 정비사업_2006 가지산도립공원 등산로 정비사업_진해재해저감사업" xfId="13751" xr:uid="{00000000-0005-0000-0000-000018350000}"/>
    <cellStyle name="백_02-배수공_02-배수공_2006 가지산도립공원 등산로 정비사업_2006가지산도립공원등산로정비공사" xfId="13752" xr:uid="{00000000-0005-0000-0000-000019350000}"/>
    <cellStyle name="백_02-배수공_02-배수공_2006 가지산도립공원 등산로 정비사업_2006가지산도립공원등산로정비공사_1.숲가꾸기설계서(고암 간상)" xfId="13753" xr:uid="{00000000-0005-0000-0000-00001A350000}"/>
    <cellStyle name="백_02-배수공_02-배수공_2006 가지산도립공원 등산로 정비사업_2006가지산도립공원등산로정비공사_'10년 추기 소나무재선충병 나무주사 사업" xfId="13754" xr:uid="{00000000-0005-0000-0000-00001B350000}"/>
    <cellStyle name="백_02-배수공_02-배수공_2006 가지산도립공원 등산로 정비사업_2006가지산도립공원등산로정비공사_3차 숲가꾸기 조서(밀양시)" xfId="13755" xr:uid="{00000000-0005-0000-0000-00001C350000}"/>
    <cellStyle name="백_02-배수공_02-배수공_2006 가지산도립공원 등산로 정비사업_2006가지산도립공원등산로정비공사_3차 숲가꾸기 조서(밀양시)_09밀양2지번조서(허작업)" xfId="13756" xr:uid="{00000000-0005-0000-0000-00001D350000}"/>
    <cellStyle name="백_02-배수공_02-배수공_2006 가지산도립공원 등산로 정비사업_2006가지산도립공원등산로정비공사_3차 숲가꾸기 조서(밀양시)_09밀양2지번조서(허작업)_ha단가산출서" xfId="13757" xr:uid="{00000000-0005-0000-0000-00001E350000}"/>
    <cellStyle name="백_02-배수공_02-배수공_2006 가지산도립공원 등산로 정비사업_2006가지산도립공원등산로정비공사_3차 숲가꾸기 조서(밀양시)_09밀양2지번조서(허작업)_적용요율" xfId="13758" xr:uid="{00000000-0005-0000-0000-00001F350000}"/>
    <cellStyle name="백_02-배수공_02-배수공_2006 가지산도립공원 등산로 정비사업_2006가지산도립공원등산로정비공사_3차 숲가꾸기 조서(밀양시)_09밀양2지번조서(허작업)_진해재해저감사업" xfId="13759" xr:uid="{00000000-0005-0000-0000-000020350000}"/>
    <cellStyle name="백_02-배수공_02-배수공_2006 가지산도립공원 등산로 정비사업_2006가지산도립공원등산로정비공사_3차 숲가꾸기 조서(밀양시)_09숲가꾸기조서(밀양2)" xfId="13760" xr:uid="{00000000-0005-0000-0000-000021350000}"/>
    <cellStyle name="백_02-배수공_02-배수공_2006 가지산도립공원 등산로 정비사업_2006가지산도립공원등산로정비공사_3차 숲가꾸기 조서(밀양시)_09숲가꾸기조서(밀양2)_ha단가산출서" xfId="13761" xr:uid="{00000000-0005-0000-0000-000022350000}"/>
    <cellStyle name="백_02-배수공_02-배수공_2006 가지산도립공원 등산로 정비사업_2006가지산도립공원등산로정비공사_3차 숲가꾸기 조서(밀양시)_09숲가꾸기조서(밀양2)_적용요율" xfId="13762" xr:uid="{00000000-0005-0000-0000-000023350000}"/>
    <cellStyle name="백_02-배수공_02-배수공_2006 가지산도립공원 등산로 정비사업_2006가지산도립공원등산로정비공사_3차 숲가꾸기 조서(밀양시)_09숲가꾸기조서(밀양2)_진해재해저감사업" xfId="13763" xr:uid="{00000000-0005-0000-0000-000024350000}"/>
    <cellStyle name="백_02-배수공_02-배수공_2006 가지산도립공원 등산로 정비사업_2006가지산도립공원등산로정비공사_3차 숲가꾸기 조서(밀양시)_ha단가산출서" xfId="13764" xr:uid="{00000000-0005-0000-0000-000025350000}"/>
    <cellStyle name="백_02-배수공_02-배수공_2006 가지산도립공원 등산로 정비사업_2006가지산도립공원등산로정비공사_3차 숲가꾸기 조서(밀양시)_적용요율" xfId="13765" xr:uid="{00000000-0005-0000-0000-000026350000}"/>
    <cellStyle name="백_02-배수공_02-배수공_2006 가지산도립공원 등산로 정비사업_2006가지산도립공원등산로정비공사_3차 숲가꾸기 조서(밀양시)_진해재해저감사업" xfId="13766" xr:uid="{00000000-0005-0000-0000-000027350000}"/>
    <cellStyle name="백_02-배수공_02-배수공_2006 가지산도립공원 등산로 정비사업_2006가지산도립공원등산로정비공사_5.재선충설계(죽림지구)" xfId="13767" xr:uid="{00000000-0005-0000-0000-000028350000}"/>
    <cellStyle name="백_02-배수공_02-배수공_2006 가지산도립공원 등산로 정비사업_2006가지산도립공원등산로정비공사_5.재선충설계(죽림지구)_'10년 추기 소나무재선충병 나무주사 사업" xfId="13768" xr:uid="{00000000-0005-0000-0000-000029350000}"/>
    <cellStyle name="백_02-배수공_02-배수공_2006 가지산도립공원 등산로 정비사업_2006가지산도립공원등산로정비공사_5.재선충설계(죽림지구)_소나무재선충병 피해지 위생간벌사업(동상지구외 3개소)" xfId="13769" xr:uid="{00000000-0005-0000-0000-00002A350000}"/>
    <cellStyle name="백_02-배수공_02-배수공_2006 가지산도립공원 등산로 정비사업_2006가지산도립공원등산로정비공사_6.재선충설계(신벽지구)" xfId="13770" xr:uid="{00000000-0005-0000-0000-00002B350000}"/>
    <cellStyle name="백_02-배수공_02-배수공_2006 가지산도립공원 등산로 정비사업_2006가지산도립공원등산로정비공사_6.재선충설계(신벽지구)_'10년 추기 소나무재선충병 나무주사 사업" xfId="13771" xr:uid="{00000000-0005-0000-0000-00002C350000}"/>
    <cellStyle name="백_02-배수공_02-배수공_2006 가지산도립공원 등산로 정비사업_2006가지산도립공원등산로정비공사_6.재선충설계(신벽지구)_소나무재선충병 피해지 위생간벌사업(동상지구외 3개소)" xfId="13772" xr:uid="{00000000-0005-0000-0000-00002D350000}"/>
    <cellStyle name="백_02-배수공_02-배수공_2006 가지산도립공원 등산로 정비사업_2006가지산도립공원등산로정비공사_7.재선충설계(동림지구)" xfId="13773" xr:uid="{00000000-0005-0000-0000-00002E350000}"/>
    <cellStyle name="백_02-배수공_02-배수공_2006 가지산도립공원 등산로 정비사업_2006가지산도립공원등산로정비공사_7.재선충설계(동림지구)_'10년 추기 소나무재선충병 나무주사 사업" xfId="13774" xr:uid="{00000000-0005-0000-0000-00002F350000}"/>
    <cellStyle name="백_02-배수공_02-배수공_2006 가지산도립공원 등산로 정비사업_2006가지산도립공원등산로정비공사_7.재선충설계(동림지구)_소나무재선충병 피해지 위생간벌사업(동상지구외 3개소)" xfId="13775" xr:uid="{00000000-0005-0000-0000-000030350000}"/>
    <cellStyle name="백_02-배수공_02-배수공_2006 가지산도립공원 등산로 정비사업_2006가지산도립공원등산로정비공사_ha단가산출서" xfId="13776" xr:uid="{00000000-0005-0000-0000-000031350000}"/>
    <cellStyle name="백_02-배수공_02-배수공_2006 가지산도립공원 등산로 정비사업_2006가지산도립공원등산로정비공사_소나무재선충병 피해지 위생간벌사업(동상지구외 3개소)" xfId="13777" xr:uid="{00000000-0005-0000-0000-000032350000}"/>
    <cellStyle name="백_02-배수공_02-배수공_2006 가지산도립공원 등산로 정비사업_2006가지산도립공원등산로정비공사_소나무재선충병완전방제설계서(제출본)-양산국유림관리소" xfId="13778" xr:uid="{00000000-0005-0000-0000-000033350000}"/>
    <cellStyle name="백_02-배수공_02-배수공_2006 가지산도립공원 등산로 정비사업_2006가지산도립공원등산로정비공사_적용요율" xfId="13779" xr:uid="{00000000-0005-0000-0000-000034350000}"/>
    <cellStyle name="백_02-배수공_02-배수공_2006 가지산도립공원 등산로 정비사업_2006가지산도립공원등산로정비공사_진해재해저감사업" xfId="13780" xr:uid="{00000000-0005-0000-0000-000035350000}"/>
    <cellStyle name="백_02-배수공_02-배수공_2006 가지산도립공원 등산로 정비사업_2006밀양시가지산도립공원등산로정비공사" xfId="13781" xr:uid="{00000000-0005-0000-0000-000036350000}"/>
    <cellStyle name="백_02-배수공_02-배수공_2006 가지산도립공원 등산로 정비사업_2006밀양시가지산도립공원등산로정비공사_1.숲가꾸기설계서(고암 간상)" xfId="13782" xr:uid="{00000000-0005-0000-0000-000037350000}"/>
    <cellStyle name="백_02-배수공_02-배수공_2006 가지산도립공원 등산로 정비사업_2006밀양시가지산도립공원등산로정비공사_'10년 추기 소나무재선충병 나무주사 사업" xfId="13783" xr:uid="{00000000-0005-0000-0000-000038350000}"/>
    <cellStyle name="백_02-배수공_02-배수공_2006 가지산도립공원 등산로 정비사업_2006밀양시가지산도립공원등산로정비공사_3차 숲가꾸기 조서(밀양시)" xfId="13784" xr:uid="{00000000-0005-0000-0000-000039350000}"/>
    <cellStyle name="백_02-배수공_02-배수공_2006 가지산도립공원 등산로 정비사업_2006밀양시가지산도립공원등산로정비공사_3차 숲가꾸기 조서(밀양시)_09밀양2지번조서(허작업)" xfId="13785" xr:uid="{00000000-0005-0000-0000-00003A350000}"/>
    <cellStyle name="백_02-배수공_02-배수공_2006 가지산도립공원 등산로 정비사업_2006밀양시가지산도립공원등산로정비공사_3차 숲가꾸기 조서(밀양시)_09밀양2지번조서(허작업)_ha단가산출서" xfId="13786" xr:uid="{00000000-0005-0000-0000-00003B350000}"/>
    <cellStyle name="백_02-배수공_02-배수공_2006 가지산도립공원 등산로 정비사업_2006밀양시가지산도립공원등산로정비공사_3차 숲가꾸기 조서(밀양시)_09밀양2지번조서(허작업)_적용요율" xfId="13787" xr:uid="{00000000-0005-0000-0000-00003C350000}"/>
    <cellStyle name="백_02-배수공_02-배수공_2006 가지산도립공원 등산로 정비사업_2006밀양시가지산도립공원등산로정비공사_3차 숲가꾸기 조서(밀양시)_09밀양2지번조서(허작업)_진해재해저감사업" xfId="13788" xr:uid="{00000000-0005-0000-0000-00003D350000}"/>
    <cellStyle name="백_02-배수공_02-배수공_2006 가지산도립공원 등산로 정비사업_2006밀양시가지산도립공원등산로정비공사_3차 숲가꾸기 조서(밀양시)_09숲가꾸기조서(밀양2)" xfId="13789" xr:uid="{00000000-0005-0000-0000-00003E350000}"/>
    <cellStyle name="백_02-배수공_02-배수공_2006 가지산도립공원 등산로 정비사업_2006밀양시가지산도립공원등산로정비공사_3차 숲가꾸기 조서(밀양시)_09숲가꾸기조서(밀양2)_ha단가산출서" xfId="13790" xr:uid="{00000000-0005-0000-0000-00003F350000}"/>
    <cellStyle name="백_02-배수공_02-배수공_2006 가지산도립공원 등산로 정비사업_2006밀양시가지산도립공원등산로정비공사_3차 숲가꾸기 조서(밀양시)_09숲가꾸기조서(밀양2)_적용요율" xfId="13791" xr:uid="{00000000-0005-0000-0000-000040350000}"/>
    <cellStyle name="백_02-배수공_02-배수공_2006 가지산도립공원 등산로 정비사업_2006밀양시가지산도립공원등산로정비공사_3차 숲가꾸기 조서(밀양시)_09숲가꾸기조서(밀양2)_진해재해저감사업" xfId="13792" xr:uid="{00000000-0005-0000-0000-000041350000}"/>
    <cellStyle name="백_02-배수공_02-배수공_2006 가지산도립공원 등산로 정비사업_2006밀양시가지산도립공원등산로정비공사_3차 숲가꾸기 조서(밀양시)_ha단가산출서" xfId="13793" xr:uid="{00000000-0005-0000-0000-000042350000}"/>
    <cellStyle name="백_02-배수공_02-배수공_2006 가지산도립공원 등산로 정비사업_2006밀양시가지산도립공원등산로정비공사_3차 숲가꾸기 조서(밀양시)_적용요율" xfId="13794" xr:uid="{00000000-0005-0000-0000-000043350000}"/>
    <cellStyle name="백_02-배수공_02-배수공_2006 가지산도립공원 등산로 정비사업_2006밀양시가지산도립공원등산로정비공사_3차 숲가꾸기 조서(밀양시)_진해재해저감사업" xfId="13795" xr:uid="{00000000-0005-0000-0000-000044350000}"/>
    <cellStyle name="백_02-배수공_02-배수공_2006 가지산도립공원 등산로 정비사업_2006밀양시가지산도립공원등산로정비공사_5.재선충설계(죽림지구)" xfId="13796" xr:uid="{00000000-0005-0000-0000-000045350000}"/>
    <cellStyle name="백_02-배수공_02-배수공_2006 가지산도립공원 등산로 정비사업_2006밀양시가지산도립공원등산로정비공사_5.재선충설계(죽림지구)_'10년 추기 소나무재선충병 나무주사 사업" xfId="13797" xr:uid="{00000000-0005-0000-0000-000046350000}"/>
    <cellStyle name="백_02-배수공_02-배수공_2006 가지산도립공원 등산로 정비사업_2006밀양시가지산도립공원등산로정비공사_5.재선충설계(죽림지구)_소나무재선충병 피해지 위생간벌사업(동상지구외 3개소)" xfId="13798" xr:uid="{00000000-0005-0000-0000-000047350000}"/>
    <cellStyle name="백_02-배수공_02-배수공_2006 가지산도립공원 등산로 정비사업_2006밀양시가지산도립공원등산로정비공사_6.재선충설계(신벽지구)" xfId="13799" xr:uid="{00000000-0005-0000-0000-000048350000}"/>
    <cellStyle name="백_02-배수공_02-배수공_2006 가지산도립공원 등산로 정비사업_2006밀양시가지산도립공원등산로정비공사_6.재선충설계(신벽지구)_'10년 추기 소나무재선충병 나무주사 사업" xfId="13800" xr:uid="{00000000-0005-0000-0000-000049350000}"/>
    <cellStyle name="백_02-배수공_02-배수공_2006 가지산도립공원 등산로 정비사업_2006밀양시가지산도립공원등산로정비공사_6.재선충설계(신벽지구)_소나무재선충병 피해지 위생간벌사업(동상지구외 3개소)" xfId="13801" xr:uid="{00000000-0005-0000-0000-00004A350000}"/>
    <cellStyle name="백_02-배수공_02-배수공_2006 가지산도립공원 등산로 정비사업_2006밀양시가지산도립공원등산로정비공사_7.재선충설계(동림지구)" xfId="13802" xr:uid="{00000000-0005-0000-0000-00004B350000}"/>
    <cellStyle name="백_02-배수공_02-배수공_2006 가지산도립공원 등산로 정비사업_2006밀양시가지산도립공원등산로정비공사_7.재선충설계(동림지구)_'10년 추기 소나무재선충병 나무주사 사업" xfId="13803" xr:uid="{00000000-0005-0000-0000-00004C350000}"/>
    <cellStyle name="백_02-배수공_02-배수공_2006 가지산도립공원 등산로 정비사업_2006밀양시가지산도립공원등산로정비공사_7.재선충설계(동림지구)_소나무재선충병 피해지 위생간벌사업(동상지구외 3개소)" xfId="13804" xr:uid="{00000000-0005-0000-0000-00004D350000}"/>
    <cellStyle name="백_02-배수공_02-배수공_2006 가지산도립공원 등산로 정비사업_2006밀양시가지산도립공원등산로정비공사_ha단가산출서" xfId="13805" xr:uid="{00000000-0005-0000-0000-00004E350000}"/>
    <cellStyle name="백_02-배수공_02-배수공_2006 가지산도립공원 등산로 정비사업_2006밀양시가지산도립공원등산로정비공사_소나무재선충병 피해지 위생간벌사업(동상지구외 3개소)" xfId="13806" xr:uid="{00000000-0005-0000-0000-00004F350000}"/>
    <cellStyle name="백_02-배수공_02-배수공_2006 가지산도립공원 등산로 정비사업_2006밀양시가지산도립공원등산로정비공사_소나무재선충병완전방제설계서(제출본)-양산국유림관리소" xfId="13807" xr:uid="{00000000-0005-0000-0000-000050350000}"/>
    <cellStyle name="백_02-배수공_02-배수공_2006 가지산도립공원 등산로 정비사업_2006밀양시가지산도립공원등산로정비공사_적용요율" xfId="13808" xr:uid="{00000000-0005-0000-0000-000051350000}"/>
    <cellStyle name="백_02-배수공_02-배수공_2006 가지산도립공원 등산로 정비사업_2006밀양시가지산도립공원등산로정비공사_진해재해저감사업" xfId="13809" xr:uid="{00000000-0005-0000-0000-000052350000}"/>
    <cellStyle name="백_02-배수공_02-배수공_2006 가지산도립공원 등산로 정비사업_3차 숲가꾸기 조서(밀양시)" xfId="13810" xr:uid="{00000000-0005-0000-0000-000053350000}"/>
    <cellStyle name="백_02-배수공_02-배수공_2006 가지산도립공원 등산로 정비사업_3차 숲가꾸기 조서(밀양시)_09밀양2지번조서(허작업)" xfId="13811" xr:uid="{00000000-0005-0000-0000-000054350000}"/>
    <cellStyle name="백_02-배수공_02-배수공_2006 가지산도립공원 등산로 정비사업_3차 숲가꾸기 조서(밀양시)_09밀양2지번조서(허작업)_ha단가산출서" xfId="13812" xr:uid="{00000000-0005-0000-0000-000055350000}"/>
    <cellStyle name="백_02-배수공_02-배수공_2006 가지산도립공원 등산로 정비사업_3차 숲가꾸기 조서(밀양시)_09밀양2지번조서(허작업)_적용요율" xfId="13813" xr:uid="{00000000-0005-0000-0000-000056350000}"/>
    <cellStyle name="백_02-배수공_02-배수공_2006 가지산도립공원 등산로 정비사업_3차 숲가꾸기 조서(밀양시)_09밀양2지번조서(허작업)_진해재해저감사업" xfId="13814" xr:uid="{00000000-0005-0000-0000-000057350000}"/>
    <cellStyle name="백_02-배수공_02-배수공_2006 가지산도립공원 등산로 정비사업_3차 숲가꾸기 조서(밀양시)_09숲가꾸기조서(밀양2)" xfId="13815" xr:uid="{00000000-0005-0000-0000-000058350000}"/>
    <cellStyle name="백_02-배수공_02-배수공_2006 가지산도립공원 등산로 정비사업_3차 숲가꾸기 조서(밀양시)_09숲가꾸기조서(밀양2)_ha단가산출서" xfId="13816" xr:uid="{00000000-0005-0000-0000-000059350000}"/>
    <cellStyle name="백_02-배수공_02-배수공_2006 가지산도립공원 등산로 정비사업_3차 숲가꾸기 조서(밀양시)_09숲가꾸기조서(밀양2)_적용요율" xfId="13817" xr:uid="{00000000-0005-0000-0000-00005A350000}"/>
    <cellStyle name="백_02-배수공_02-배수공_2006 가지산도립공원 등산로 정비사업_3차 숲가꾸기 조서(밀양시)_09숲가꾸기조서(밀양2)_진해재해저감사업" xfId="13818" xr:uid="{00000000-0005-0000-0000-00005B350000}"/>
    <cellStyle name="백_02-배수공_02-배수공_2006 가지산도립공원 등산로 정비사업_3차 숲가꾸기 조서(밀양시)_ha단가산출서" xfId="13819" xr:uid="{00000000-0005-0000-0000-00005C350000}"/>
    <cellStyle name="백_02-배수공_02-배수공_2006 가지산도립공원 등산로 정비사업_3차 숲가꾸기 조서(밀양시)_적용요율" xfId="13820" xr:uid="{00000000-0005-0000-0000-00005D350000}"/>
    <cellStyle name="백_02-배수공_02-배수공_2006 가지산도립공원 등산로 정비사업_3차 숲가꾸기 조서(밀양시)_진해재해저감사업" xfId="13821" xr:uid="{00000000-0005-0000-0000-00005E350000}"/>
    <cellStyle name="백_02-배수공_02-배수공_2006 가지산도립공원 등산로 정비사업_5.재선충설계(죽림지구)" xfId="13822" xr:uid="{00000000-0005-0000-0000-00005F350000}"/>
    <cellStyle name="백_02-배수공_02-배수공_2006 가지산도립공원 등산로 정비사업_5.재선충설계(죽림지구)_'10년 추기 소나무재선충병 나무주사 사업" xfId="13823" xr:uid="{00000000-0005-0000-0000-000060350000}"/>
    <cellStyle name="백_02-배수공_02-배수공_2006 가지산도립공원 등산로 정비사업_5.재선충설계(죽림지구)_소나무재선충병 피해지 위생간벌사업(동상지구외 3개소)" xfId="13824" xr:uid="{00000000-0005-0000-0000-000061350000}"/>
    <cellStyle name="백_02-배수공_02-배수공_2006 가지산도립공원 등산로 정비사업_6.재선충설계(신벽지구)" xfId="13825" xr:uid="{00000000-0005-0000-0000-000062350000}"/>
    <cellStyle name="백_02-배수공_02-배수공_2006 가지산도립공원 등산로 정비사업_6.재선충설계(신벽지구)_'10년 추기 소나무재선충병 나무주사 사업" xfId="13826" xr:uid="{00000000-0005-0000-0000-000063350000}"/>
    <cellStyle name="백_02-배수공_02-배수공_2006 가지산도립공원 등산로 정비사업_6.재선충설계(신벽지구)_소나무재선충병 피해지 위생간벌사업(동상지구외 3개소)" xfId="13827" xr:uid="{00000000-0005-0000-0000-000064350000}"/>
    <cellStyle name="백_02-배수공_02-배수공_2006 가지산도립공원 등산로 정비사업_7.재선충설계(동림지구)" xfId="13828" xr:uid="{00000000-0005-0000-0000-000065350000}"/>
    <cellStyle name="백_02-배수공_02-배수공_2006 가지산도립공원 등산로 정비사업_7.재선충설계(동림지구)_'10년 추기 소나무재선충병 나무주사 사업" xfId="13829" xr:uid="{00000000-0005-0000-0000-000066350000}"/>
    <cellStyle name="백_02-배수공_02-배수공_2006 가지산도립공원 등산로 정비사업_7.재선충설계(동림지구)_소나무재선충병 피해지 위생간벌사업(동상지구외 3개소)" xfId="13830" xr:uid="{00000000-0005-0000-0000-000067350000}"/>
    <cellStyle name="백_02-배수공_02-배수공_2006 가지산도립공원 등산로 정비사업_ha단가산출서" xfId="13831" xr:uid="{00000000-0005-0000-0000-000068350000}"/>
    <cellStyle name="백_02-배수공_02-배수공_2006 가지산도립공원 등산로 정비사업_가지산도립공원등산로정비공사" xfId="13832" xr:uid="{00000000-0005-0000-0000-000069350000}"/>
    <cellStyle name="백_02-배수공_02-배수공_2006 가지산도립공원 등산로 정비사업_가지산도립공원등산로정비공사_1.숲가꾸기설계서(고암 간상)" xfId="13833" xr:uid="{00000000-0005-0000-0000-00006A350000}"/>
    <cellStyle name="백_02-배수공_02-배수공_2006 가지산도립공원 등산로 정비사업_가지산도립공원등산로정비공사_'10년 추기 소나무재선충병 나무주사 사업" xfId="13834" xr:uid="{00000000-0005-0000-0000-00006B350000}"/>
    <cellStyle name="백_02-배수공_02-배수공_2006 가지산도립공원 등산로 정비사업_가지산도립공원등산로정비공사_3차 숲가꾸기 조서(밀양시)" xfId="13835" xr:uid="{00000000-0005-0000-0000-00006C350000}"/>
    <cellStyle name="백_02-배수공_02-배수공_2006 가지산도립공원 등산로 정비사업_가지산도립공원등산로정비공사_3차 숲가꾸기 조서(밀양시)_09밀양2지번조서(허작업)" xfId="13836" xr:uid="{00000000-0005-0000-0000-00006D350000}"/>
    <cellStyle name="백_02-배수공_02-배수공_2006 가지산도립공원 등산로 정비사업_가지산도립공원등산로정비공사_3차 숲가꾸기 조서(밀양시)_09밀양2지번조서(허작업)_ha단가산출서" xfId="13837" xr:uid="{00000000-0005-0000-0000-00006E350000}"/>
    <cellStyle name="백_02-배수공_02-배수공_2006 가지산도립공원 등산로 정비사업_가지산도립공원등산로정비공사_3차 숲가꾸기 조서(밀양시)_09밀양2지번조서(허작업)_적용요율" xfId="13838" xr:uid="{00000000-0005-0000-0000-00006F350000}"/>
    <cellStyle name="백_02-배수공_02-배수공_2006 가지산도립공원 등산로 정비사업_가지산도립공원등산로정비공사_3차 숲가꾸기 조서(밀양시)_09밀양2지번조서(허작업)_진해재해저감사업" xfId="13839" xr:uid="{00000000-0005-0000-0000-000070350000}"/>
    <cellStyle name="백_02-배수공_02-배수공_2006 가지산도립공원 등산로 정비사업_가지산도립공원등산로정비공사_3차 숲가꾸기 조서(밀양시)_09숲가꾸기조서(밀양2)" xfId="13840" xr:uid="{00000000-0005-0000-0000-000071350000}"/>
    <cellStyle name="백_02-배수공_02-배수공_2006 가지산도립공원 등산로 정비사업_가지산도립공원등산로정비공사_3차 숲가꾸기 조서(밀양시)_09숲가꾸기조서(밀양2)_ha단가산출서" xfId="13841" xr:uid="{00000000-0005-0000-0000-000072350000}"/>
    <cellStyle name="백_02-배수공_02-배수공_2006 가지산도립공원 등산로 정비사업_가지산도립공원등산로정비공사_3차 숲가꾸기 조서(밀양시)_09숲가꾸기조서(밀양2)_적용요율" xfId="13842" xr:uid="{00000000-0005-0000-0000-000073350000}"/>
    <cellStyle name="백_02-배수공_02-배수공_2006 가지산도립공원 등산로 정비사업_가지산도립공원등산로정비공사_3차 숲가꾸기 조서(밀양시)_09숲가꾸기조서(밀양2)_진해재해저감사업" xfId="13843" xr:uid="{00000000-0005-0000-0000-000074350000}"/>
    <cellStyle name="백_02-배수공_02-배수공_2006 가지산도립공원 등산로 정비사업_가지산도립공원등산로정비공사_3차 숲가꾸기 조서(밀양시)_ha단가산출서" xfId="13844" xr:uid="{00000000-0005-0000-0000-000075350000}"/>
    <cellStyle name="백_02-배수공_02-배수공_2006 가지산도립공원 등산로 정비사업_가지산도립공원등산로정비공사_3차 숲가꾸기 조서(밀양시)_적용요율" xfId="13845" xr:uid="{00000000-0005-0000-0000-000076350000}"/>
    <cellStyle name="백_02-배수공_02-배수공_2006 가지산도립공원 등산로 정비사업_가지산도립공원등산로정비공사_3차 숲가꾸기 조서(밀양시)_진해재해저감사업" xfId="13846" xr:uid="{00000000-0005-0000-0000-000077350000}"/>
    <cellStyle name="백_02-배수공_02-배수공_2006 가지산도립공원 등산로 정비사업_가지산도립공원등산로정비공사_5.재선충설계(죽림지구)" xfId="13847" xr:uid="{00000000-0005-0000-0000-000078350000}"/>
    <cellStyle name="백_02-배수공_02-배수공_2006 가지산도립공원 등산로 정비사업_가지산도립공원등산로정비공사_5.재선충설계(죽림지구)_'10년 추기 소나무재선충병 나무주사 사업" xfId="13848" xr:uid="{00000000-0005-0000-0000-000079350000}"/>
    <cellStyle name="백_02-배수공_02-배수공_2006 가지산도립공원 등산로 정비사업_가지산도립공원등산로정비공사_5.재선충설계(죽림지구)_소나무재선충병 피해지 위생간벌사업(동상지구외 3개소)" xfId="13849" xr:uid="{00000000-0005-0000-0000-00007A350000}"/>
    <cellStyle name="백_02-배수공_02-배수공_2006 가지산도립공원 등산로 정비사업_가지산도립공원등산로정비공사_6.재선충설계(신벽지구)" xfId="13850" xr:uid="{00000000-0005-0000-0000-00007B350000}"/>
    <cellStyle name="백_02-배수공_02-배수공_2006 가지산도립공원 등산로 정비사업_가지산도립공원등산로정비공사_6.재선충설계(신벽지구)_'10년 추기 소나무재선충병 나무주사 사업" xfId="13851" xr:uid="{00000000-0005-0000-0000-00007C350000}"/>
    <cellStyle name="백_02-배수공_02-배수공_2006 가지산도립공원 등산로 정비사업_가지산도립공원등산로정비공사_6.재선충설계(신벽지구)_소나무재선충병 피해지 위생간벌사업(동상지구외 3개소)" xfId="13852" xr:uid="{00000000-0005-0000-0000-00007D350000}"/>
    <cellStyle name="백_02-배수공_02-배수공_2006 가지산도립공원 등산로 정비사업_가지산도립공원등산로정비공사_7.재선충설계(동림지구)" xfId="13853" xr:uid="{00000000-0005-0000-0000-00007E350000}"/>
    <cellStyle name="백_02-배수공_02-배수공_2006 가지산도립공원 등산로 정비사업_가지산도립공원등산로정비공사_7.재선충설계(동림지구)_'10년 추기 소나무재선충병 나무주사 사업" xfId="13854" xr:uid="{00000000-0005-0000-0000-00007F350000}"/>
    <cellStyle name="백_02-배수공_02-배수공_2006 가지산도립공원 등산로 정비사업_가지산도립공원등산로정비공사_7.재선충설계(동림지구)_소나무재선충병 피해지 위생간벌사업(동상지구외 3개소)" xfId="13855" xr:uid="{00000000-0005-0000-0000-000080350000}"/>
    <cellStyle name="백_02-배수공_02-배수공_2006 가지산도립공원 등산로 정비사업_가지산도립공원등산로정비공사_ha단가산출서" xfId="13856" xr:uid="{00000000-0005-0000-0000-000081350000}"/>
    <cellStyle name="백_02-배수공_02-배수공_2006 가지산도립공원 등산로 정비사업_가지산도립공원등산로정비공사_소나무재선충병 피해지 위생간벌사업(동상지구외 3개소)" xfId="13857" xr:uid="{00000000-0005-0000-0000-000082350000}"/>
    <cellStyle name="백_02-배수공_02-배수공_2006 가지산도립공원 등산로 정비사업_가지산도립공원등산로정비공사_소나무재선충병완전방제설계서(제출본)-양산국유림관리소" xfId="13858" xr:uid="{00000000-0005-0000-0000-000083350000}"/>
    <cellStyle name="백_02-배수공_02-배수공_2006 가지산도립공원 등산로 정비사업_가지산도립공원등산로정비공사_적용요율" xfId="13859" xr:uid="{00000000-0005-0000-0000-000084350000}"/>
    <cellStyle name="백_02-배수공_02-배수공_2006 가지산도립공원 등산로 정비사업_가지산도립공원등산로정비공사_진해재해저감사업" xfId="13860" xr:uid="{00000000-0005-0000-0000-000085350000}"/>
    <cellStyle name="백_02-배수공_02-배수공_2006 가지산도립공원 등산로 정비사업_소나무재선충병 피해지 위생간벌사업(동상지구외 3개소)" xfId="13861" xr:uid="{00000000-0005-0000-0000-000086350000}"/>
    <cellStyle name="백_02-배수공_02-배수공_2006 가지산도립공원 등산로 정비사업_소나무재선충병완전방제설계서(제출본)-양산국유림관리소" xfId="13862" xr:uid="{00000000-0005-0000-0000-000087350000}"/>
    <cellStyle name="백_02-배수공_02-배수공_2006 가지산도립공원 등산로 정비사업_적용요율" xfId="13863" xr:uid="{00000000-0005-0000-0000-000088350000}"/>
    <cellStyle name="백_02-배수공_02-배수공_2006 가지산도립공원 등산로 정비사업_진해재해저감사업" xfId="13864" xr:uid="{00000000-0005-0000-0000-000089350000}"/>
    <cellStyle name="백_02-배수공_02-배수공_3차 숲가꾸기 조서(밀양시)" xfId="13865" xr:uid="{00000000-0005-0000-0000-00008A350000}"/>
    <cellStyle name="백_02-배수공_02-배수공_3차 숲가꾸기 조서(밀양시)_09밀양2지번조서(허작업)" xfId="13866" xr:uid="{00000000-0005-0000-0000-00008B350000}"/>
    <cellStyle name="백_02-배수공_02-배수공_3차 숲가꾸기 조서(밀양시)_09밀양2지번조서(허작업)_ha단가산출서" xfId="13867" xr:uid="{00000000-0005-0000-0000-00008C350000}"/>
    <cellStyle name="백_02-배수공_02-배수공_3차 숲가꾸기 조서(밀양시)_09밀양2지번조서(허작업)_적용요율" xfId="13868" xr:uid="{00000000-0005-0000-0000-00008D350000}"/>
    <cellStyle name="백_02-배수공_02-배수공_3차 숲가꾸기 조서(밀양시)_09밀양2지번조서(허작업)_진해재해저감사업" xfId="13869" xr:uid="{00000000-0005-0000-0000-00008E350000}"/>
    <cellStyle name="백_02-배수공_02-배수공_3차 숲가꾸기 조서(밀양시)_09숲가꾸기조서(밀양2)" xfId="13870" xr:uid="{00000000-0005-0000-0000-00008F350000}"/>
    <cellStyle name="백_02-배수공_02-배수공_3차 숲가꾸기 조서(밀양시)_09숲가꾸기조서(밀양2)_ha단가산출서" xfId="13871" xr:uid="{00000000-0005-0000-0000-000090350000}"/>
    <cellStyle name="백_02-배수공_02-배수공_3차 숲가꾸기 조서(밀양시)_09숲가꾸기조서(밀양2)_적용요율" xfId="13872" xr:uid="{00000000-0005-0000-0000-000091350000}"/>
    <cellStyle name="백_02-배수공_02-배수공_3차 숲가꾸기 조서(밀양시)_09숲가꾸기조서(밀양2)_진해재해저감사업" xfId="13873" xr:uid="{00000000-0005-0000-0000-000092350000}"/>
    <cellStyle name="백_02-배수공_02-배수공_3차 숲가꾸기 조서(밀양시)_ha단가산출서" xfId="13874" xr:uid="{00000000-0005-0000-0000-000093350000}"/>
    <cellStyle name="백_02-배수공_02-배수공_3차 숲가꾸기 조서(밀양시)_적용요율" xfId="13875" xr:uid="{00000000-0005-0000-0000-000094350000}"/>
    <cellStyle name="백_02-배수공_02-배수공_3차 숲가꾸기 조서(밀양시)_진해재해저감사업" xfId="13876" xr:uid="{00000000-0005-0000-0000-000095350000}"/>
    <cellStyle name="백_02-배수공_02-배수공_5.재선충설계(죽림지구)" xfId="13877" xr:uid="{00000000-0005-0000-0000-000096350000}"/>
    <cellStyle name="백_02-배수공_02-배수공_5.재선충설계(죽림지구)_'10년 추기 소나무재선충병 나무주사 사업" xfId="13878" xr:uid="{00000000-0005-0000-0000-000097350000}"/>
    <cellStyle name="백_02-배수공_02-배수공_5.재선충설계(죽림지구)_소나무재선충병 피해지 위생간벌사업(동상지구외 3개소)" xfId="13879" xr:uid="{00000000-0005-0000-0000-000098350000}"/>
    <cellStyle name="백_02-배수공_02-배수공_6.재선충설계(신벽지구)" xfId="13880" xr:uid="{00000000-0005-0000-0000-000099350000}"/>
    <cellStyle name="백_02-배수공_02-배수공_6.재선충설계(신벽지구)_'10년 추기 소나무재선충병 나무주사 사업" xfId="13881" xr:uid="{00000000-0005-0000-0000-00009A350000}"/>
    <cellStyle name="백_02-배수공_02-배수공_6.재선충설계(신벽지구)_소나무재선충병 피해지 위생간벌사업(동상지구외 3개소)" xfId="13882" xr:uid="{00000000-0005-0000-0000-00009B350000}"/>
    <cellStyle name="백_02-배수공_02-배수공_7.재선충설계(동림지구)" xfId="13883" xr:uid="{00000000-0005-0000-0000-00009C350000}"/>
    <cellStyle name="백_02-배수공_02-배수공_7.재선충설계(동림지구)_'10년 추기 소나무재선충병 나무주사 사업" xfId="13884" xr:uid="{00000000-0005-0000-0000-00009D350000}"/>
    <cellStyle name="백_02-배수공_02-배수공_7.재선충설계(동림지구)_소나무재선충병 피해지 위생간벌사업(동상지구외 3개소)" xfId="13885" xr:uid="{00000000-0005-0000-0000-00009E350000}"/>
    <cellStyle name="백_02-배수공_02-배수공_ha단가산출서" xfId="13886" xr:uid="{00000000-0005-0000-0000-00009F350000}"/>
    <cellStyle name="백_02-배수공_02-배수공_복사본 사진대장(사천)" xfId="13887" xr:uid="{00000000-0005-0000-0000-0000A0350000}"/>
    <cellStyle name="백_02-배수공_02-배수공_설계설명서(두서서하)-1" xfId="13888" xr:uid="{00000000-0005-0000-0000-0000A1350000}"/>
    <cellStyle name="백_02-배수공_02-배수공_소나무재선충병 피해지 위생간벌사업(동상지구외 3개소)" xfId="13889" xr:uid="{00000000-0005-0000-0000-0000A2350000}"/>
    <cellStyle name="백_02-배수공_02-배수공_소나무재선충병완전방제설계서(제출본)-양산국유림관리소" xfId="13890" xr:uid="{00000000-0005-0000-0000-0000A3350000}"/>
    <cellStyle name="백_02-배수공_02-배수공_수량산출서-2(온양산길)" xfId="13891" xr:uid="{00000000-0005-0000-0000-0000A4350000}"/>
    <cellStyle name="백_02-배수공_02-배수공_수량산출서-2(온양산길)_(01-1)수량(산청송경3)" xfId="13892" xr:uid="{00000000-0005-0000-0000-0000A5350000}"/>
    <cellStyle name="백_02-배수공_02-배수공_적용요율" xfId="13893" xr:uid="{00000000-0005-0000-0000-0000A6350000}"/>
    <cellStyle name="백_02-배수공_02-배수공_진해재해저감사업" xfId="13894" xr:uid="{00000000-0005-0000-0000-0000A7350000}"/>
    <cellStyle name="백_02-배수공_1.숲가꾸기설계서(고암 간상)" xfId="13895" xr:uid="{00000000-0005-0000-0000-0000A8350000}"/>
    <cellStyle name="백_02-배수공_'10년 추기 소나무재선충병 나무주사 사업" xfId="13896" xr:uid="{00000000-0005-0000-0000-0000A9350000}"/>
    <cellStyle name="백_02-배수공_2006 가지산도립공원 등산로 정비사업" xfId="13897" xr:uid="{00000000-0005-0000-0000-0000AA350000}"/>
    <cellStyle name="백_02-배수공_2006 가지산도립공원 등산로 정비사업_1.숲가꾸기설계서(고암 간상)" xfId="13898" xr:uid="{00000000-0005-0000-0000-0000AB350000}"/>
    <cellStyle name="백_02-배수공_2006 가지산도립공원 등산로 정비사업_'10년 추기 소나무재선충병 나무주사 사업" xfId="13899" xr:uid="{00000000-0005-0000-0000-0000AC350000}"/>
    <cellStyle name="백_02-배수공_2006 가지산도립공원 등산로 정비사업_2006 가지산도립공원 등산로 정비사업" xfId="13900" xr:uid="{00000000-0005-0000-0000-0000AD350000}"/>
    <cellStyle name="백_02-배수공_2006 가지산도립공원 등산로 정비사업_2006 가지산도립공원 등산로 정비사업_1.숲가꾸기설계서(고암 간상)" xfId="13901" xr:uid="{00000000-0005-0000-0000-0000AE350000}"/>
    <cellStyle name="백_02-배수공_2006 가지산도립공원 등산로 정비사업_2006 가지산도립공원 등산로 정비사업_'10년 추기 소나무재선충병 나무주사 사업" xfId="13902" xr:uid="{00000000-0005-0000-0000-0000AF350000}"/>
    <cellStyle name="백_02-배수공_2006 가지산도립공원 등산로 정비사업_2006 가지산도립공원 등산로 정비사업_3차 숲가꾸기 조서(밀양시)" xfId="13903" xr:uid="{00000000-0005-0000-0000-0000B0350000}"/>
    <cellStyle name="백_02-배수공_2006 가지산도립공원 등산로 정비사업_2006 가지산도립공원 등산로 정비사업_3차 숲가꾸기 조서(밀양시)_09밀양2지번조서(허작업)" xfId="13904" xr:uid="{00000000-0005-0000-0000-0000B1350000}"/>
    <cellStyle name="백_02-배수공_2006 가지산도립공원 등산로 정비사업_2006 가지산도립공원 등산로 정비사업_3차 숲가꾸기 조서(밀양시)_09밀양2지번조서(허작업)_ha단가산출서" xfId="13905" xr:uid="{00000000-0005-0000-0000-0000B2350000}"/>
    <cellStyle name="백_02-배수공_2006 가지산도립공원 등산로 정비사업_2006 가지산도립공원 등산로 정비사업_3차 숲가꾸기 조서(밀양시)_09밀양2지번조서(허작업)_적용요율" xfId="13906" xr:uid="{00000000-0005-0000-0000-0000B3350000}"/>
    <cellStyle name="백_02-배수공_2006 가지산도립공원 등산로 정비사업_2006 가지산도립공원 등산로 정비사업_3차 숲가꾸기 조서(밀양시)_09밀양2지번조서(허작업)_진해재해저감사업" xfId="13907" xr:uid="{00000000-0005-0000-0000-0000B4350000}"/>
    <cellStyle name="백_02-배수공_2006 가지산도립공원 등산로 정비사업_2006 가지산도립공원 등산로 정비사업_3차 숲가꾸기 조서(밀양시)_09숲가꾸기조서(밀양2)" xfId="13908" xr:uid="{00000000-0005-0000-0000-0000B5350000}"/>
    <cellStyle name="백_02-배수공_2006 가지산도립공원 등산로 정비사업_2006 가지산도립공원 등산로 정비사업_3차 숲가꾸기 조서(밀양시)_09숲가꾸기조서(밀양2)_ha단가산출서" xfId="13909" xr:uid="{00000000-0005-0000-0000-0000B6350000}"/>
    <cellStyle name="백_02-배수공_2006 가지산도립공원 등산로 정비사업_2006 가지산도립공원 등산로 정비사업_3차 숲가꾸기 조서(밀양시)_09숲가꾸기조서(밀양2)_적용요율" xfId="13910" xr:uid="{00000000-0005-0000-0000-0000B7350000}"/>
    <cellStyle name="백_02-배수공_2006 가지산도립공원 등산로 정비사업_2006 가지산도립공원 등산로 정비사업_3차 숲가꾸기 조서(밀양시)_09숲가꾸기조서(밀양2)_진해재해저감사업" xfId="13911" xr:uid="{00000000-0005-0000-0000-0000B8350000}"/>
    <cellStyle name="백_02-배수공_2006 가지산도립공원 등산로 정비사업_2006 가지산도립공원 등산로 정비사업_3차 숲가꾸기 조서(밀양시)_ha단가산출서" xfId="13912" xr:uid="{00000000-0005-0000-0000-0000B9350000}"/>
    <cellStyle name="백_02-배수공_2006 가지산도립공원 등산로 정비사업_2006 가지산도립공원 등산로 정비사업_3차 숲가꾸기 조서(밀양시)_적용요율" xfId="13913" xr:uid="{00000000-0005-0000-0000-0000BA350000}"/>
    <cellStyle name="백_02-배수공_2006 가지산도립공원 등산로 정비사업_2006 가지산도립공원 등산로 정비사업_3차 숲가꾸기 조서(밀양시)_진해재해저감사업" xfId="13914" xr:uid="{00000000-0005-0000-0000-0000BB350000}"/>
    <cellStyle name="백_02-배수공_2006 가지산도립공원 등산로 정비사업_2006 가지산도립공원 등산로 정비사업_5.재선충설계(죽림지구)" xfId="13915" xr:uid="{00000000-0005-0000-0000-0000BC350000}"/>
    <cellStyle name="백_02-배수공_2006 가지산도립공원 등산로 정비사업_2006 가지산도립공원 등산로 정비사업_5.재선충설계(죽림지구)_'10년 추기 소나무재선충병 나무주사 사업" xfId="13916" xr:uid="{00000000-0005-0000-0000-0000BD350000}"/>
    <cellStyle name="백_02-배수공_2006 가지산도립공원 등산로 정비사업_2006 가지산도립공원 등산로 정비사업_5.재선충설계(죽림지구)_소나무재선충병 피해지 위생간벌사업(동상지구외 3개소)" xfId="13917" xr:uid="{00000000-0005-0000-0000-0000BE350000}"/>
    <cellStyle name="백_02-배수공_2006 가지산도립공원 등산로 정비사업_2006 가지산도립공원 등산로 정비사업_6.재선충설계(신벽지구)" xfId="13918" xr:uid="{00000000-0005-0000-0000-0000BF350000}"/>
    <cellStyle name="백_02-배수공_2006 가지산도립공원 등산로 정비사업_2006 가지산도립공원 등산로 정비사업_6.재선충설계(신벽지구)_'10년 추기 소나무재선충병 나무주사 사업" xfId="13919" xr:uid="{00000000-0005-0000-0000-0000C0350000}"/>
    <cellStyle name="백_02-배수공_2006 가지산도립공원 등산로 정비사업_2006 가지산도립공원 등산로 정비사업_6.재선충설계(신벽지구)_소나무재선충병 피해지 위생간벌사업(동상지구외 3개소)" xfId="13920" xr:uid="{00000000-0005-0000-0000-0000C1350000}"/>
    <cellStyle name="백_02-배수공_2006 가지산도립공원 등산로 정비사업_2006 가지산도립공원 등산로 정비사업_7.재선충설계(동림지구)" xfId="13921" xr:uid="{00000000-0005-0000-0000-0000C2350000}"/>
    <cellStyle name="백_02-배수공_2006 가지산도립공원 등산로 정비사업_2006 가지산도립공원 등산로 정비사업_7.재선충설계(동림지구)_'10년 추기 소나무재선충병 나무주사 사업" xfId="13922" xr:uid="{00000000-0005-0000-0000-0000C3350000}"/>
    <cellStyle name="백_02-배수공_2006 가지산도립공원 등산로 정비사업_2006 가지산도립공원 등산로 정비사업_7.재선충설계(동림지구)_소나무재선충병 피해지 위생간벌사업(동상지구외 3개소)" xfId="13923" xr:uid="{00000000-0005-0000-0000-0000C4350000}"/>
    <cellStyle name="백_02-배수공_2006 가지산도립공원 등산로 정비사업_2006 가지산도립공원 등산로 정비사업_ha단가산출서" xfId="13924" xr:uid="{00000000-0005-0000-0000-0000C5350000}"/>
    <cellStyle name="백_02-배수공_2006 가지산도립공원 등산로 정비사업_2006 가지산도립공원 등산로 정비사업_소나무재선충병 피해지 위생간벌사업(동상지구외 3개소)" xfId="13925" xr:uid="{00000000-0005-0000-0000-0000C6350000}"/>
    <cellStyle name="백_02-배수공_2006 가지산도립공원 등산로 정비사업_2006 가지산도립공원 등산로 정비사업_소나무재선충병완전방제설계서(제출본)-양산국유림관리소" xfId="13926" xr:uid="{00000000-0005-0000-0000-0000C7350000}"/>
    <cellStyle name="백_02-배수공_2006 가지산도립공원 등산로 정비사업_2006 가지산도립공원 등산로 정비사업_적용요율" xfId="13927" xr:uid="{00000000-0005-0000-0000-0000C8350000}"/>
    <cellStyle name="백_02-배수공_2006 가지산도립공원 등산로 정비사업_2006 가지산도립공원 등산로 정비사업_진해재해저감사업" xfId="13928" xr:uid="{00000000-0005-0000-0000-0000C9350000}"/>
    <cellStyle name="백_02-배수공_2006 가지산도립공원 등산로 정비사업_2006가지산도립공원등산로정비공사" xfId="13929" xr:uid="{00000000-0005-0000-0000-0000CA350000}"/>
    <cellStyle name="백_02-배수공_2006 가지산도립공원 등산로 정비사업_2006가지산도립공원등산로정비공사_1.숲가꾸기설계서(고암 간상)" xfId="13930" xr:uid="{00000000-0005-0000-0000-0000CB350000}"/>
    <cellStyle name="백_02-배수공_2006 가지산도립공원 등산로 정비사업_2006가지산도립공원등산로정비공사_'10년 추기 소나무재선충병 나무주사 사업" xfId="13931" xr:uid="{00000000-0005-0000-0000-0000CC350000}"/>
    <cellStyle name="백_02-배수공_2006 가지산도립공원 등산로 정비사업_2006가지산도립공원등산로정비공사_3차 숲가꾸기 조서(밀양시)" xfId="13932" xr:uid="{00000000-0005-0000-0000-0000CD350000}"/>
    <cellStyle name="백_02-배수공_2006 가지산도립공원 등산로 정비사업_2006가지산도립공원등산로정비공사_3차 숲가꾸기 조서(밀양시)_09밀양2지번조서(허작업)" xfId="13933" xr:uid="{00000000-0005-0000-0000-0000CE350000}"/>
    <cellStyle name="백_02-배수공_2006 가지산도립공원 등산로 정비사업_2006가지산도립공원등산로정비공사_3차 숲가꾸기 조서(밀양시)_09밀양2지번조서(허작업)_ha단가산출서" xfId="13934" xr:uid="{00000000-0005-0000-0000-0000CF350000}"/>
    <cellStyle name="백_02-배수공_2006 가지산도립공원 등산로 정비사업_2006가지산도립공원등산로정비공사_3차 숲가꾸기 조서(밀양시)_09밀양2지번조서(허작업)_적용요율" xfId="13935" xr:uid="{00000000-0005-0000-0000-0000D0350000}"/>
    <cellStyle name="백_02-배수공_2006 가지산도립공원 등산로 정비사업_2006가지산도립공원등산로정비공사_3차 숲가꾸기 조서(밀양시)_09밀양2지번조서(허작업)_진해재해저감사업" xfId="13936" xr:uid="{00000000-0005-0000-0000-0000D1350000}"/>
    <cellStyle name="백_02-배수공_2006 가지산도립공원 등산로 정비사업_2006가지산도립공원등산로정비공사_3차 숲가꾸기 조서(밀양시)_09숲가꾸기조서(밀양2)" xfId="13937" xr:uid="{00000000-0005-0000-0000-0000D2350000}"/>
    <cellStyle name="백_02-배수공_2006 가지산도립공원 등산로 정비사업_2006가지산도립공원등산로정비공사_3차 숲가꾸기 조서(밀양시)_09숲가꾸기조서(밀양2)_ha단가산출서" xfId="13938" xr:uid="{00000000-0005-0000-0000-0000D3350000}"/>
    <cellStyle name="백_02-배수공_2006 가지산도립공원 등산로 정비사업_2006가지산도립공원등산로정비공사_3차 숲가꾸기 조서(밀양시)_09숲가꾸기조서(밀양2)_적용요율" xfId="13939" xr:uid="{00000000-0005-0000-0000-0000D4350000}"/>
    <cellStyle name="백_02-배수공_2006 가지산도립공원 등산로 정비사업_2006가지산도립공원등산로정비공사_3차 숲가꾸기 조서(밀양시)_09숲가꾸기조서(밀양2)_진해재해저감사업" xfId="13940" xr:uid="{00000000-0005-0000-0000-0000D5350000}"/>
    <cellStyle name="백_02-배수공_2006 가지산도립공원 등산로 정비사업_2006가지산도립공원등산로정비공사_3차 숲가꾸기 조서(밀양시)_ha단가산출서" xfId="13941" xr:uid="{00000000-0005-0000-0000-0000D6350000}"/>
    <cellStyle name="백_02-배수공_2006 가지산도립공원 등산로 정비사업_2006가지산도립공원등산로정비공사_3차 숲가꾸기 조서(밀양시)_적용요율" xfId="13942" xr:uid="{00000000-0005-0000-0000-0000D7350000}"/>
    <cellStyle name="백_02-배수공_2006 가지산도립공원 등산로 정비사업_2006가지산도립공원등산로정비공사_3차 숲가꾸기 조서(밀양시)_진해재해저감사업" xfId="13943" xr:uid="{00000000-0005-0000-0000-0000D8350000}"/>
    <cellStyle name="백_02-배수공_2006 가지산도립공원 등산로 정비사업_2006가지산도립공원등산로정비공사_5.재선충설계(죽림지구)" xfId="13944" xr:uid="{00000000-0005-0000-0000-0000D9350000}"/>
    <cellStyle name="백_02-배수공_2006 가지산도립공원 등산로 정비사업_2006가지산도립공원등산로정비공사_5.재선충설계(죽림지구)_'10년 추기 소나무재선충병 나무주사 사업" xfId="13945" xr:uid="{00000000-0005-0000-0000-0000DA350000}"/>
    <cellStyle name="백_02-배수공_2006 가지산도립공원 등산로 정비사업_2006가지산도립공원등산로정비공사_5.재선충설계(죽림지구)_소나무재선충병 피해지 위생간벌사업(동상지구외 3개소)" xfId="13946" xr:uid="{00000000-0005-0000-0000-0000DB350000}"/>
    <cellStyle name="백_02-배수공_2006 가지산도립공원 등산로 정비사업_2006가지산도립공원등산로정비공사_6.재선충설계(신벽지구)" xfId="13947" xr:uid="{00000000-0005-0000-0000-0000DC350000}"/>
    <cellStyle name="백_02-배수공_2006 가지산도립공원 등산로 정비사업_2006가지산도립공원등산로정비공사_6.재선충설계(신벽지구)_'10년 추기 소나무재선충병 나무주사 사업" xfId="13948" xr:uid="{00000000-0005-0000-0000-0000DD350000}"/>
    <cellStyle name="백_02-배수공_2006 가지산도립공원 등산로 정비사업_2006가지산도립공원등산로정비공사_6.재선충설계(신벽지구)_소나무재선충병 피해지 위생간벌사업(동상지구외 3개소)" xfId="13949" xr:uid="{00000000-0005-0000-0000-0000DE350000}"/>
    <cellStyle name="백_02-배수공_2006 가지산도립공원 등산로 정비사업_2006가지산도립공원등산로정비공사_7.재선충설계(동림지구)" xfId="13950" xr:uid="{00000000-0005-0000-0000-0000DF350000}"/>
    <cellStyle name="백_02-배수공_2006 가지산도립공원 등산로 정비사업_2006가지산도립공원등산로정비공사_7.재선충설계(동림지구)_'10년 추기 소나무재선충병 나무주사 사업" xfId="13951" xr:uid="{00000000-0005-0000-0000-0000E0350000}"/>
    <cellStyle name="백_02-배수공_2006 가지산도립공원 등산로 정비사업_2006가지산도립공원등산로정비공사_7.재선충설계(동림지구)_소나무재선충병 피해지 위생간벌사업(동상지구외 3개소)" xfId="13952" xr:uid="{00000000-0005-0000-0000-0000E1350000}"/>
    <cellStyle name="백_02-배수공_2006 가지산도립공원 등산로 정비사업_2006가지산도립공원등산로정비공사_ha단가산출서" xfId="13953" xr:uid="{00000000-0005-0000-0000-0000E2350000}"/>
    <cellStyle name="백_02-배수공_2006 가지산도립공원 등산로 정비사업_2006가지산도립공원등산로정비공사_소나무재선충병 피해지 위생간벌사업(동상지구외 3개소)" xfId="13954" xr:uid="{00000000-0005-0000-0000-0000E3350000}"/>
    <cellStyle name="백_02-배수공_2006 가지산도립공원 등산로 정비사업_2006가지산도립공원등산로정비공사_소나무재선충병완전방제설계서(제출본)-양산국유림관리소" xfId="13955" xr:uid="{00000000-0005-0000-0000-0000E4350000}"/>
    <cellStyle name="백_02-배수공_2006 가지산도립공원 등산로 정비사업_2006가지산도립공원등산로정비공사_적용요율" xfId="13956" xr:uid="{00000000-0005-0000-0000-0000E5350000}"/>
    <cellStyle name="백_02-배수공_2006 가지산도립공원 등산로 정비사업_2006가지산도립공원등산로정비공사_진해재해저감사업" xfId="13957" xr:uid="{00000000-0005-0000-0000-0000E6350000}"/>
    <cellStyle name="백_02-배수공_2006 가지산도립공원 등산로 정비사업_2006밀양시가지산도립공원등산로정비공사" xfId="13958" xr:uid="{00000000-0005-0000-0000-0000E7350000}"/>
    <cellStyle name="백_02-배수공_2006 가지산도립공원 등산로 정비사업_2006밀양시가지산도립공원등산로정비공사_1.숲가꾸기설계서(고암 간상)" xfId="13959" xr:uid="{00000000-0005-0000-0000-0000E8350000}"/>
    <cellStyle name="백_02-배수공_2006 가지산도립공원 등산로 정비사업_2006밀양시가지산도립공원등산로정비공사_'10년 추기 소나무재선충병 나무주사 사업" xfId="13960" xr:uid="{00000000-0005-0000-0000-0000E9350000}"/>
    <cellStyle name="백_02-배수공_2006 가지산도립공원 등산로 정비사업_2006밀양시가지산도립공원등산로정비공사_3차 숲가꾸기 조서(밀양시)" xfId="13961" xr:uid="{00000000-0005-0000-0000-0000EA350000}"/>
    <cellStyle name="백_02-배수공_2006 가지산도립공원 등산로 정비사업_2006밀양시가지산도립공원등산로정비공사_3차 숲가꾸기 조서(밀양시)_09밀양2지번조서(허작업)" xfId="13962" xr:uid="{00000000-0005-0000-0000-0000EB350000}"/>
    <cellStyle name="백_02-배수공_2006 가지산도립공원 등산로 정비사업_2006밀양시가지산도립공원등산로정비공사_3차 숲가꾸기 조서(밀양시)_09밀양2지번조서(허작업)_ha단가산출서" xfId="13963" xr:uid="{00000000-0005-0000-0000-0000EC350000}"/>
    <cellStyle name="백_02-배수공_2006 가지산도립공원 등산로 정비사업_2006밀양시가지산도립공원등산로정비공사_3차 숲가꾸기 조서(밀양시)_09밀양2지번조서(허작업)_적용요율" xfId="13964" xr:uid="{00000000-0005-0000-0000-0000ED350000}"/>
    <cellStyle name="백_02-배수공_2006 가지산도립공원 등산로 정비사업_2006밀양시가지산도립공원등산로정비공사_3차 숲가꾸기 조서(밀양시)_09밀양2지번조서(허작업)_진해재해저감사업" xfId="13965" xr:uid="{00000000-0005-0000-0000-0000EE350000}"/>
    <cellStyle name="백_02-배수공_2006 가지산도립공원 등산로 정비사업_2006밀양시가지산도립공원등산로정비공사_3차 숲가꾸기 조서(밀양시)_09숲가꾸기조서(밀양2)" xfId="13966" xr:uid="{00000000-0005-0000-0000-0000EF350000}"/>
    <cellStyle name="백_02-배수공_2006 가지산도립공원 등산로 정비사업_2006밀양시가지산도립공원등산로정비공사_3차 숲가꾸기 조서(밀양시)_09숲가꾸기조서(밀양2)_ha단가산출서" xfId="13967" xr:uid="{00000000-0005-0000-0000-0000F0350000}"/>
    <cellStyle name="백_02-배수공_2006 가지산도립공원 등산로 정비사업_2006밀양시가지산도립공원등산로정비공사_3차 숲가꾸기 조서(밀양시)_09숲가꾸기조서(밀양2)_적용요율" xfId="13968" xr:uid="{00000000-0005-0000-0000-0000F1350000}"/>
    <cellStyle name="백_02-배수공_2006 가지산도립공원 등산로 정비사업_2006밀양시가지산도립공원등산로정비공사_3차 숲가꾸기 조서(밀양시)_09숲가꾸기조서(밀양2)_진해재해저감사업" xfId="13969" xr:uid="{00000000-0005-0000-0000-0000F2350000}"/>
    <cellStyle name="백_02-배수공_2006 가지산도립공원 등산로 정비사업_2006밀양시가지산도립공원등산로정비공사_3차 숲가꾸기 조서(밀양시)_ha단가산출서" xfId="13970" xr:uid="{00000000-0005-0000-0000-0000F3350000}"/>
    <cellStyle name="백_02-배수공_2006 가지산도립공원 등산로 정비사업_2006밀양시가지산도립공원등산로정비공사_3차 숲가꾸기 조서(밀양시)_적용요율" xfId="13971" xr:uid="{00000000-0005-0000-0000-0000F4350000}"/>
    <cellStyle name="백_02-배수공_2006 가지산도립공원 등산로 정비사업_2006밀양시가지산도립공원등산로정비공사_3차 숲가꾸기 조서(밀양시)_진해재해저감사업" xfId="13972" xr:uid="{00000000-0005-0000-0000-0000F5350000}"/>
    <cellStyle name="백_02-배수공_2006 가지산도립공원 등산로 정비사업_2006밀양시가지산도립공원등산로정비공사_5.재선충설계(죽림지구)" xfId="13973" xr:uid="{00000000-0005-0000-0000-0000F6350000}"/>
    <cellStyle name="백_02-배수공_2006 가지산도립공원 등산로 정비사업_2006밀양시가지산도립공원등산로정비공사_5.재선충설계(죽림지구)_'10년 추기 소나무재선충병 나무주사 사업" xfId="13974" xr:uid="{00000000-0005-0000-0000-0000F7350000}"/>
    <cellStyle name="백_02-배수공_2006 가지산도립공원 등산로 정비사업_2006밀양시가지산도립공원등산로정비공사_5.재선충설계(죽림지구)_소나무재선충병 피해지 위생간벌사업(동상지구외 3개소)" xfId="13975" xr:uid="{00000000-0005-0000-0000-0000F8350000}"/>
    <cellStyle name="백_02-배수공_2006 가지산도립공원 등산로 정비사업_2006밀양시가지산도립공원등산로정비공사_6.재선충설계(신벽지구)" xfId="13976" xr:uid="{00000000-0005-0000-0000-0000F9350000}"/>
    <cellStyle name="백_02-배수공_2006 가지산도립공원 등산로 정비사업_2006밀양시가지산도립공원등산로정비공사_6.재선충설계(신벽지구)_'10년 추기 소나무재선충병 나무주사 사업" xfId="13977" xr:uid="{00000000-0005-0000-0000-0000FA350000}"/>
    <cellStyle name="백_02-배수공_2006 가지산도립공원 등산로 정비사업_2006밀양시가지산도립공원등산로정비공사_6.재선충설계(신벽지구)_소나무재선충병 피해지 위생간벌사업(동상지구외 3개소)" xfId="13978" xr:uid="{00000000-0005-0000-0000-0000FB350000}"/>
    <cellStyle name="백_02-배수공_2006 가지산도립공원 등산로 정비사업_2006밀양시가지산도립공원등산로정비공사_7.재선충설계(동림지구)" xfId="13979" xr:uid="{00000000-0005-0000-0000-0000FC350000}"/>
    <cellStyle name="백_02-배수공_2006 가지산도립공원 등산로 정비사업_2006밀양시가지산도립공원등산로정비공사_7.재선충설계(동림지구)_'10년 추기 소나무재선충병 나무주사 사업" xfId="13980" xr:uid="{00000000-0005-0000-0000-0000FD350000}"/>
    <cellStyle name="백_02-배수공_2006 가지산도립공원 등산로 정비사업_2006밀양시가지산도립공원등산로정비공사_7.재선충설계(동림지구)_소나무재선충병 피해지 위생간벌사업(동상지구외 3개소)" xfId="13981" xr:uid="{00000000-0005-0000-0000-0000FE350000}"/>
    <cellStyle name="백_02-배수공_2006 가지산도립공원 등산로 정비사업_2006밀양시가지산도립공원등산로정비공사_ha단가산출서" xfId="13982" xr:uid="{00000000-0005-0000-0000-0000FF350000}"/>
    <cellStyle name="백_02-배수공_2006 가지산도립공원 등산로 정비사업_2006밀양시가지산도립공원등산로정비공사_소나무재선충병 피해지 위생간벌사업(동상지구외 3개소)" xfId="13983" xr:uid="{00000000-0005-0000-0000-000000360000}"/>
    <cellStyle name="백_02-배수공_2006 가지산도립공원 등산로 정비사업_2006밀양시가지산도립공원등산로정비공사_소나무재선충병완전방제설계서(제출본)-양산국유림관리소" xfId="13984" xr:uid="{00000000-0005-0000-0000-000001360000}"/>
    <cellStyle name="백_02-배수공_2006 가지산도립공원 등산로 정비사업_2006밀양시가지산도립공원등산로정비공사_적용요율" xfId="13985" xr:uid="{00000000-0005-0000-0000-000002360000}"/>
    <cellStyle name="백_02-배수공_2006 가지산도립공원 등산로 정비사업_2006밀양시가지산도립공원등산로정비공사_진해재해저감사업" xfId="13986" xr:uid="{00000000-0005-0000-0000-000003360000}"/>
    <cellStyle name="백_02-배수공_2006 가지산도립공원 등산로 정비사업_3차 숲가꾸기 조서(밀양시)" xfId="13987" xr:uid="{00000000-0005-0000-0000-000004360000}"/>
    <cellStyle name="백_02-배수공_2006 가지산도립공원 등산로 정비사업_3차 숲가꾸기 조서(밀양시)_09밀양2지번조서(허작업)" xfId="13988" xr:uid="{00000000-0005-0000-0000-000005360000}"/>
    <cellStyle name="백_02-배수공_2006 가지산도립공원 등산로 정비사업_3차 숲가꾸기 조서(밀양시)_09밀양2지번조서(허작업)_ha단가산출서" xfId="13989" xr:uid="{00000000-0005-0000-0000-000006360000}"/>
    <cellStyle name="백_02-배수공_2006 가지산도립공원 등산로 정비사업_3차 숲가꾸기 조서(밀양시)_09밀양2지번조서(허작업)_적용요율" xfId="13990" xr:uid="{00000000-0005-0000-0000-000007360000}"/>
    <cellStyle name="백_02-배수공_2006 가지산도립공원 등산로 정비사업_3차 숲가꾸기 조서(밀양시)_09밀양2지번조서(허작업)_진해재해저감사업" xfId="13991" xr:uid="{00000000-0005-0000-0000-000008360000}"/>
    <cellStyle name="백_02-배수공_2006 가지산도립공원 등산로 정비사업_3차 숲가꾸기 조서(밀양시)_09숲가꾸기조서(밀양2)" xfId="13992" xr:uid="{00000000-0005-0000-0000-000009360000}"/>
    <cellStyle name="백_02-배수공_2006 가지산도립공원 등산로 정비사업_3차 숲가꾸기 조서(밀양시)_09숲가꾸기조서(밀양2)_ha단가산출서" xfId="13993" xr:uid="{00000000-0005-0000-0000-00000A360000}"/>
    <cellStyle name="백_02-배수공_2006 가지산도립공원 등산로 정비사업_3차 숲가꾸기 조서(밀양시)_09숲가꾸기조서(밀양2)_적용요율" xfId="13994" xr:uid="{00000000-0005-0000-0000-00000B360000}"/>
    <cellStyle name="백_02-배수공_2006 가지산도립공원 등산로 정비사업_3차 숲가꾸기 조서(밀양시)_09숲가꾸기조서(밀양2)_진해재해저감사업" xfId="13995" xr:uid="{00000000-0005-0000-0000-00000C360000}"/>
    <cellStyle name="백_02-배수공_2006 가지산도립공원 등산로 정비사업_3차 숲가꾸기 조서(밀양시)_ha단가산출서" xfId="13996" xr:uid="{00000000-0005-0000-0000-00000D360000}"/>
    <cellStyle name="백_02-배수공_2006 가지산도립공원 등산로 정비사업_3차 숲가꾸기 조서(밀양시)_적용요율" xfId="13997" xr:uid="{00000000-0005-0000-0000-00000E360000}"/>
    <cellStyle name="백_02-배수공_2006 가지산도립공원 등산로 정비사업_3차 숲가꾸기 조서(밀양시)_진해재해저감사업" xfId="13998" xr:uid="{00000000-0005-0000-0000-00000F360000}"/>
    <cellStyle name="백_02-배수공_2006 가지산도립공원 등산로 정비사업_5.재선충설계(죽림지구)" xfId="13999" xr:uid="{00000000-0005-0000-0000-000010360000}"/>
    <cellStyle name="백_02-배수공_2006 가지산도립공원 등산로 정비사업_5.재선충설계(죽림지구)_'10년 추기 소나무재선충병 나무주사 사업" xfId="14000" xr:uid="{00000000-0005-0000-0000-000011360000}"/>
    <cellStyle name="백_02-배수공_2006 가지산도립공원 등산로 정비사업_5.재선충설계(죽림지구)_소나무재선충병 피해지 위생간벌사업(동상지구외 3개소)" xfId="14001" xr:uid="{00000000-0005-0000-0000-000012360000}"/>
    <cellStyle name="백_02-배수공_2006 가지산도립공원 등산로 정비사업_6.재선충설계(신벽지구)" xfId="14002" xr:uid="{00000000-0005-0000-0000-000013360000}"/>
    <cellStyle name="백_02-배수공_2006 가지산도립공원 등산로 정비사업_6.재선충설계(신벽지구)_'10년 추기 소나무재선충병 나무주사 사업" xfId="14003" xr:uid="{00000000-0005-0000-0000-000014360000}"/>
    <cellStyle name="백_02-배수공_2006 가지산도립공원 등산로 정비사업_6.재선충설계(신벽지구)_소나무재선충병 피해지 위생간벌사업(동상지구외 3개소)" xfId="14004" xr:uid="{00000000-0005-0000-0000-000015360000}"/>
    <cellStyle name="백_02-배수공_2006 가지산도립공원 등산로 정비사업_7.재선충설계(동림지구)" xfId="14005" xr:uid="{00000000-0005-0000-0000-000016360000}"/>
    <cellStyle name="백_02-배수공_2006 가지산도립공원 등산로 정비사업_7.재선충설계(동림지구)_'10년 추기 소나무재선충병 나무주사 사업" xfId="14006" xr:uid="{00000000-0005-0000-0000-000017360000}"/>
    <cellStyle name="백_02-배수공_2006 가지산도립공원 등산로 정비사업_7.재선충설계(동림지구)_소나무재선충병 피해지 위생간벌사업(동상지구외 3개소)" xfId="14007" xr:uid="{00000000-0005-0000-0000-000018360000}"/>
    <cellStyle name="백_02-배수공_2006 가지산도립공원 등산로 정비사업_ha단가산출서" xfId="14008" xr:uid="{00000000-0005-0000-0000-000019360000}"/>
    <cellStyle name="백_02-배수공_2006 가지산도립공원 등산로 정비사업_가지산도립공원등산로정비공사" xfId="14009" xr:uid="{00000000-0005-0000-0000-00001A360000}"/>
    <cellStyle name="백_02-배수공_2006 가지산도립공원 등산로 정비사업_가지산도립공원등산로정비공사_1.숲가꾸기설계서(고암 간상)" xfId="14010" xr:uid="{00000000-0005-0000-0000-00001B360000}"/>
    <cellStyle name="백_02-배수공_2006 가지산도립공원 등산로 정비사업_가지산도립공원등산로정비공사_'10년 추기 소나무재선충병 나무주사 사업" xfId="14011" xr:uid="{00000000-0005-0000-0000-00001C360000}"/>
    <cellStyle name="백_02-배수공_2006 가지산도립공원 등산로 정비사업_가지산도립공원등산로정비공사_3차 숲가꾸기 조서(밀양시)" xfId="14012" xr:uid="{00000000-0005-0000-0000-00001D360000}"/>
    <cellStyle name="백_02-배수공_2006 가지산도립공원 등산로 정비사업_가지산도립공원등산로정비공사_3차 숲가꾸기 조서(밀양시)_09밀양2지번조서(허작업)" xfId="14013" xr:uid="{00000000-0005-0000-0000-00001E360000}"/>
    <cellStyle name="백_02-배수공_2006 가지산도립공원 등산로 정비사업_가지산도립공원등산로정비공사_3차 숲가꾸기 조서(밀양시)_09밀양2지번조서(허작업)_ha단가산출서" xfId="14014" xr:uid="{00000000-0005-0000-0000-00001F360000}"/>
    <cellStyle name="백_02-배수공_2006 가지산도립공원 등산로 정비사업_가지산도립공원등산로정비공사_3차 숲가꾸기 조서(밀양시)_09밀양2지번조서(허작업)_적용요율" xfId="14015" xr:uid="{00000000-0005-0000-0000-000020360000}"/>
    <cellStyle name="백_02-배수공_2006 가지산도립공원 등산로 정비사업_가지산도립공원등산로정비공사_3차 숲가꾸기 조서(밀양시)_09밀양2지번조서(허작업)_진해재해저감사업" xfId="14016" xr:uid="{00000000-0005-0000-0000-000021360000}"/>
    <cellStyle name="백_02-배수공_2006 가지산도립공원 등산로 정비사업_가지산도립공원등산로정비공사_3차 숲가꾸기 조서(밀양시)_09숲가꾸기조서(밀양2)" xfId="14017" xr:uid="{00000000-0005-0000-0000-000022360000}"/>
    <cellStyle name="백_02-배수공_2006 가지산도립공원 등산로 정비사업_가지산도립공원등산로정비공사_3차 숲가꾸기 조서(밀양시)_09숲가꾸기조서(밀양2)_ha단가산출서" xfId="14018" xr:uid="{00000000-0005-0000-0000-000023360000}"/>
    <cellStyle name="백_02-배수공_2006 가지산도립공원 등산로 정비사업_가지산도립공원등산로정비공사_3차 숲가꾸기 조서(밀양시)_09숲가꾸기조서(밀양2)_적용요율" xfId="14019" xr:uid="{00000000-0005-0000-0000-000024360000}"/>
    <cellStyle name="백_02-배수공_2006 가지산도립공원 등산로 정비사업_가지산도립공원등산로정비공사_3차 숲가꾸기 조서(밀양시)_09숲가꾸기조서(밀양2)_진해재해저감사업" xfId="14020" xr:uid="{00000000-0005-0000-0000-000025360000}"/>
    <cellStyle name="백_02-배수공_2006 가지산도립공원 등산로 정비사업_가지산도립공원등산로정비공사_3차 숲가꾸기 조서(밀양시)_ha단가산출서" xfId="14021" xr:uid="{00000000-0005-0000-0000-000026360000}"/>
    <cellStyle name="백_02-배수공_2006 가지산도립공원 등산로 정비사업_가지산도립공원등산로정비공사_3차 숲가꾸기 조서(밀양시)_적용요율" xfId="14022" xr:uid="{00000000-0005-0000-0000-000027360000}"/>
    <cellStyle name="백_02-배수공_2006 가지산도립공원 등산로 정비사업_가지산도립공원등산로정비공사_3차 숲가꾸기 조서(밀양시)_진해재해저감사업" xfId="14023" xr:uid="{00000000-0005-0000-0000-000028360000}"/>
    <cellStyle name="백_02-배수공_2006 가지산도립공원 등산로 정비사업_가지산도립공원등산로정비공사_5.재선충설계(죽림지구)" xfId="14024" xr:uid="{00000000-0005-0000-0000-000029360000}"/>
    <cellStyle name="백_02-배수공_2006 가지산도립공원 등산로 정비사업_가지산도립공원등산로정비공사_5.재선충설계(죽림지구)_'10년 추기 소나무재선충병 나무주사 사업" xfId="14025" xr:uid="{00000000-0005-0000-0000-00002A360000}"/>
    <cellStyle name="백_02-배수공_2006 가지산도립공원 등산로 정비사업_가지산도립공원등산로정비공사_5.재선충설계(죽림지구)_소나무재선충병 피해지 위생간벌사업(동상지구외 3개소)" xfId="14026" xr:uid="{00000000-0005-0000-0000-00002B360000}"/>
    <cellStyle name="백_02-배수공_2006 가지산도립공원 등산로 정비사업_가지산도립공원등산로정비공사_6.재선충설계(신벽지구)" xfId="14027" xr:uid="{00000000-0005-0000-0000-00002C360000}"/>
    <cellStyle name="백_02-배수공_2006 가지산도립공원 등산로 정비사업_가지산도립공원등산로정비공사_6.재선충설계(신벽지구)_'10년 추기 소나무재선충병 나무주사 사업" xfId="14028" xr:uid="{00000000-0005-0000-0000-00002D360000}"/>
    <cellStyle name="백_02-배수공_2006 가지산도립공원 등산로 정비사업_가지산도립공원등산로정비공사_6.재선충설계(신벽지구)_소나무재선충병 피해지 위생간벌사업(동상지구외 3개소)" xfId="14029" xr:uid="{00000000-0005-0000-0000-00002E360000}"/>
    <cellStyle name="백_02-배수공_2006 가지산도립공원 등산로 정비사업_가지산도립공원등산로정비공사_7.재선충설계(동림지구)" xfId="14030" xr:uid="{00000000-0005-0000-0000-00002F360000}"/>
    <cellStyle name="백_02-배수공_2006 가지산도립공원 등산로 정비사업_가지산도립공원등산로정비공사_7.재선충설계(동림지구)_'10년 추기 소나무재선충병 나무주사 사업" xfId="14031" xr:uid="{00000000-0005-0000-0000-000030360000}"/>
    <cellStyle name="백_02-배수공_2006 가지산도립공원 등산로 정비사업_가지산도립공원등산로정비공사_7.재선충설계(동림지구)_소나무재선충병 피해지 위생간벌사업(동상지구외 3개소)" xfId="14032" xr:uid="{00000000-0005-0000-0000-000031360000}"/>
    <cellStyle name="백_02-배수공_2006 가지산도립공원 등산로 정비사업_가지산도립공원등산로정비공사_ha단가산출서" xfId="14033" xr:uid="{00000000-0005-0000-0000-000032360000}"/>
    <cellStyle name="백_02-배수공_2006 가지산도립공원 등산로 정비사업_가지산도립공원등산로정비공사_소나무재선충병 피해지 위생간벌사업(동상지구외 3개소)" xfId="14034" xr:uid="{00000000-0005-0000-0000-000033360000}"/>
    <cellStyle name="백_02-배수공_2006 가지산도립공원 등산로 정비사업_가지산도립공원등산로정비공사_소나무재선충병완전방제설계서(제출본)-양산국유림관리소" xfId="14035" xr:uid="{00000000-0005-0000-0000-000034360000}"/>
    <cellStyle name="백_02-배수공_2006 가지산도립공원 등산로 정비사업_가지산도립공원등산로정비공사_적용요율" xfId="14036" xr:uid="{00000000-0005-0000-0000-000035360000}"/>
    <cellStyle name="백_02-배수공_2006 가지산도립공원 등산로 정비사업_가지산도립공원등산로정비공사_진해재해저감사업" xfId="14037" xr:uid="{00000000-0005-0000-0000-000036360000}"/>
    <cellStyle name="백_02-배수공_2006 가지산도립공원 등산로 정비사업_소나무재선충병 피해지 위생간벌사업(동상지구외 3개소)" xfId="14038" xr:uid="{00000000-0005-0000-0000-000037360000}"/>
    <cellStyle name="백_02-배수공_2006 가지산도립공원 등산로 정비사업_소나무재선충병완전방제설계서(제출본)-양산국유림관리소" xfId="14039" xr:uid="{00000000-0005-0000-0000-000038360000}"/>
    <cellStyle name="백_02-배수공_2006 가지산도립공원 등산로 정비사업_적용요율" xfId="14040" xr:uid="{00000000-0005-0000-0000-000039360000}"/>
    <cellStyle name="백_02-배수공_2006 가지산도립공원 등산로 정비사업_진해재해저감사업" xfId="14041" xr:uid="{00000000-0005-0000-0000-00003A360000}"/>
    <cellStyle name="백_02-배수공_3차 숲가꾸기 조서(밀양시)" xfId="14042" xr:uid="{00000000-0005-0000-0000-00003B360000}"/>
    <cellStyle name="백_02-배수공_3차 숲가꾸기 조서(밀양시)_09밀양2지번조서(허작업)" xfId="14043" xr:uid="{00000000-0005-0000-0000-00003C360000}"/>
    <cellStyle name="백_02-배수공_3차 숲가꾸기 조서(밀양시)_09밀양2지번조서(허작업)_ha단가산출서" xfId="14044" xr:uid="{00000000-0005-0000-0000-00003D360000}"/>
    <cellStyle name="백_02-배수공_3차 숲가꾸기 조서(밀양시)_09밀양2지번조서(허작업)_적용요율" xfId="14045" xr:uid="{00000000-0005-0000-0000-00003E360000}"/>
    <cellStyle name="백_02-배수공_3차 숲가꾸기 조서(밀양시)_09밀양2지번조서(허작업)_진해재해저감사업" xfId="14046" xr:uid="{00000000-0005-0000-0000-00003F360000}"/>
    <cellStyle name="백_02-배수공_3차 숲가꾸기 조서(밀양시)_09숲가꾸기조서(밀양2)" xfId="14047" xr:uid="{00000000-0005-0000-0000-000040360000}"/>
    <cellStyle name="백_02-배수공_3차 숲가꾸기 조서(밀양시)_09숲가꾸기조서(밀양2)_ha단가산출서" xfId="14048" xr:uid="{00000000-0005-0000-0000-000041360000}"/>
    <cellStyle name="백_02-배수공_3차 숲가꾸기 조서(밀양시)_09숲가꾸기조서(밀양2)_적용요율" xfId="14049" xr:uid="{00000000-0005-0000-0000-000042360000}"/>
    <cellStyle name="백_02-배수공_3차 숲가꾸기 조서(밀양시)_09숲가꾸기조서(밀양2)_진해재해저감사업" xfId="14050" xr:uid="{00000000-0005-0000-0000-000043360000}"/>
    <cellStyle name="백_02-배수공_3차 숲가꾸기 조서(밀양시)_ha단가산출서" xfId="14051" xr:uid="{00000000-0005-0000-0000-000044360000}"/>
    <cellStyle name="백_02-배수공_3차 숲가꾸기 조서(밀양시)_적용요율" xfId="14052" xr:uid="{00000000-0005-0000-0000-000045360000}"/>
    <cellStyle name="백_02-배수공_3차 숲가꾸기 조서(밀양시)_진해재해저감사업" xfId="14053" xr:uid="{00000000-0005-0000-0000-000046360000}"/>
    <cellStyle name="백_02-배수공_5.재선충설계(죽림지구)" xfId="14054" xr:uid="{00000000-0005-0000-0000-000047360000}"/>
    <cellStyle name="백_02-배수공_5.재선충설계(죽림지구)_'10년 추기 소나무재선충병 나무주사 사업" xfId="14055" xr:uid="{00000000-0005-0000-0000-000048360000}"/>
    <cellStyle name="백_02-배수공_5.재선충설계(죽림지구)_소나무재선충병 피해지 위생간벌사업(동상지구외 3개소)" xfId="14056" xr:uid="{00000000-0005-0000-0000-000049360000}"/>
    <cellStyle name="백_02-배수공_6.재선충설계(신벽지구)" xfId="14057" xr:uid="{00000000-0005-0000-0000-00004A360000}"/>
    <cellStyle name="백_02-배수공_6.재선충설계(신벽지구)_'10년 추기 소나무재선충병 나무주사 사업" xfId="14058" xr:uid="{00000000-0005-0000-0000-00004B360000}"/>
    <cellStyle name="백_02-배수공_6.재선충설계(신벽지구)_소나무재선충병 피해지 위생간벌사업(동상지구외 3개소)" xfId="14059" xr:uid="{00000000-0005-0000-0000-00004C360000}"/>
    <cellStyle name="백_02-배수공_7.재선충설계(동림지구)" xfId="14060" xr:uid="{00000000-0005-0000-0000-00004D360000}"/>
    <cellStyle name="백_02-배수공_7.재선충설계(동림지구)_'10년 추기 소나무재선충병 나무주사 사업" xfId="14061" xr:uid="{00000000-0005-0000-0000-00004E360000}"/>
    <cellStyle name="백_02-배수공_7.재선충설계(동림지구)_소나무재선충병 피해지 위생간벌사업(동상지구외 3개소)" xfId="14062" xr:uid="{00000000-0005-0000-0000-00004F360000}"/>
    <cellStyle name="백_02-배수공_ha단가산출서" xfId="14063" xr:uid="{00000000-0005-0000-0000-000050360000}"/>
    <cellStyle name="백_02-배수공_복사본 사진대장(사천)" xfId="14064" xr:uid="{00000000-0005-0000-0000-000051360000}"/>
    <cellStyle name="백_02-배수공_설계설명서(두서서하)-1" xfId="14065" xr:uid="{00000000-0005-0000-0000-000052360000}"/>
    <cellStyle name="백_02-배수공_소나무재선충병 피해지 위생간벌사업(동상지구외 3개소)" xfId="14066" xr:uid="{00000000-0005-0000-0000-000053360000}"/>
    <cellStyle name="백_02-배수공_소나무재선충병완전방제설계서(제출본)-양산국유림관리소" xfId="14067" xr:uid="{00000000-0005-0000-0000-000054360000}"/>
    <cellStyle name="백_02-배수공_수량산출서-2(온양산길)" xfId="14068" xr:uid="{00000000-0005-0000-0000-000055360000}"/>
    <cellStyle name="백_02-배수공_수량산출서-2(온양산길)_(01-1)수량(산청송경3)" xfId="14069" xr:uid="{00000000-0005-0000-0000-000056360000}"/>
    <cellStyle name="백_02-배수공_적용요율" xfId="14070" xr:uid="{00000000-0005-0000-0000-000057360000}"/>
    <cellStyle name="백_02-배수공_진해재해저감사업" xfId="14071" xr:uid="{00000000-0005-0000-0000-000058360000}"/>
    <cellStyle name="백_04-포장공_02-배수공" xfId="14072" xr:uid="{00000000-0005-0000-0000-000059360000}"/>
    <cellStyle name="백_04-포장공_02-배수공_1.숲가꾸기설계서(고암 간상)" xfId="14073" xr:uid="{00000000-0005-0000-0000-00005A360000}"/>
    <cellStyle name="백_04-포장공_02-배수공_'10년 추기 소나무재선충병 나무주사 사업" xfId="14074" xr:uid="{00000000-0005-0000-0000-00005B360000}"/>
    <cellStyle name="백_04-포장공_02-배수공_2006 가지산도립공원 등산로 정비사업" xfId="14075" xr:uid="{00000000-0005-0000-0000-00005C360000}"/>
    <cellStyle name="백_04-포장공_02-배수공_2006 가지산도립공원 등산로 정비사업_1.숲가꾸기설계서(고암 간상)" xfId="14076" xr:uid="{00000000-0005-0000-0000-00005D360000}"/>
    <cellStyle name="백_04-포장공_02-배수공_2006 가지산도립공원 등산로 정비사업_'10년 추기 소나무재선충병 나무주사 사업" xfId="14077" xr:uid="{00000000-0005-0000-0000-00005E360000}"/>
    <cellStyle name="백_04-포장공_02-배수공_2006 가지산도립공원 등산로 정비사업_2006 가지산도립공원 등산로 정비사업" xfId="14078" xr:uid="{00000000-0005-0000-0000-00005F360000}"/>
    <cellStyle name="백_04-포장공_02-배수공_2006 가지산도립공원 등산로 정비사업_2006 가지산도립공원 등산로 정비사업_1.숲가꾸기설계서(고암 간상)" xfId="14079" xr:uid="{00000000-0005-0000-0000-000060360000}"/>
    <cellStyle name="백_04-포장공_02-배수공_2006 가지산도립공원 등산로 정비사업_2006 가지산도립공원 등산로 정비사업_'10년 추기 소나무재선충병 나무주사 사업" xfId="14080" xr:uid="{00000000-0005-0000-0000-000061360000}"/>
    <cellStyle name="백_04-포장공_02-배수공_2006 가지산도립공원 등산로 정비사업_2006 가지산도립공원 등산로 정비사업_3차 숲가꾸기 조서(밀양시)" xfId="14081" xr:uid="{00000000-0005-0000-0000-000062360000}"/>
    <cellStyle name="백_04-포장공_02-배수공_2006 가지산도립공원 등산로 정비사업_2006 가지산도립공원 등산로 정비사업_3차 숲가꾸기 조서(밀양시)_09밀양2지번조서(허작업)" xfId="14082" xr:uid="{00000000-0005-0000-0000-000063360000}"/>
    <cellStyle name="백_04-포장공_02-배수공_2006 가지산도립공원 등산로 정비사업_2006 가지산도립공원 등산로 정비사업_3차 숲가꾸기 조서(밀양시)_09밀양2지번조서(허작업)_ha단가산출서" xfId="14083" xr:uid="{00000000-0005-0000-0000-000064360000}"/>
    <cellStyle name="백_04-포장공_02-배수공_2006 가지산도립공원 등산로 정비사업_2006 가지산도립공원 등산로 정비사업_3차 숲가꾸기 조서(밀양시)_09밀양2지번조서(허작업)_적용요율" xfId="14084" xr:uid="{00000000-0005-0000-0000-000065360000}"/>
    <cellStyle name="백_04-포장공_02-배수공_2006 가지산도립공원 등산로 정비사업_2006 가지산도립공원 등산로 정비사업_3차 숲가꾸기 조서(밀양시)_09밀양2지번조서(허작업)_진해재해저감사업" xfId="14085" xr:uid="{00000000-0005-0000-0000-000066360000}"/>
    <cellStyle name="백_04-포장공_02-배수공_2006 가지산도립공원 등산로 정비사업_2006 가지산도립공원 등산로 정비사업_3차 숲가꾸기 조서(밀양시)_09숲가꾸기조서(밀양2)" xfId="14086" xr:uid="{00000000-0005-0000-0000-000067360000}"/>
    <cellStyle name="백_04-포장공_02-배수공_2006 가지산도립공원 등산로 정비사업_2006 가지산도립공원 등산로 정비사업_3차 숲가꾸기 조서(밀양시)_09숲가꾸기조서(밀양2)_ha단가산출서" xfId="14087" xr:uid="{00000000-0005-0000-0000-000068360000}"/>
    <cellStyle name="백_04-포장공_02-배수공_2006 가지산도립공원 등산로 정비사업_2006 가지산도립공원 등산로 정비사업_3차 숲가꾸기 조서(밀양시)_09숲가꾸기조서(밀양2)_적용요율" xfId="14088" xr:uid="{00000000-0005-0000-0000-000069360000}"/>
    <cellStyle name="백_04-포장공_02-배수공_2006 가지산도립공원 등산로 정비사업_2006 가지산도립공원 등산로 정비사업_3차 숲가꾸기 조서(밀양시)_09숲가꾸기조서(밀양2)_진해재해저감사업" xfId="14089" xr:uid="{00000000-0005-0000-0000-00006A360000}"/>
    <cellStyle name="백_04-포장공_02-배수공_2006 가지산도립공원 등산로 정비사업_2006 가지산도립공원 등산로 정비사업_3차 숲가꾸기 조서(밀양시)_ha단가산출서" xfId="14090" xr:uid="{00000000-0005-0000-0000-00006B360000}"/>
    <cellStyle name="백_04-포장공_02-배수공_2006 가지산도립공원 등산로 정비사업_2006 가지산도립공원 등산로 정비사업_3차 숲가꾸기 조서(밀양시)_적용요율" xfId="14091" xr:uid="{00000000-0005-0000-0000-00006C360000}"/>
    <cellStyle name="백_04-포장공_02-배수공_2006 가지산도립공원 등산로 정비사업_2006 가지산도립공원 등산로 정비사업_3차 숲가꾸기 조서(밀양시)_진해재해저감사업" xfId="14092" xr:uid="{00000000-0005-0000-0000-00006D360000}"/>
    <cellStyle name="백_04-포장공_02-배수공_2006 가지산도립공원 등산로 정비사업_2006 가지산도립공원 등산로 정비사업_5.재선충설계(죽림지구)" xfId="14093" xr:uid="{00000000-0005-0000-0000-00006E360000}"/>
    <cellStyle name="백_04-포장공_02-배수공_2006 가지산도립공원 등산로 정비사업_2006 가지산도립공원 등산로 정비사업_5.재선충설계(죽림지구)_'10년 추기 소나무재선충병 나무주사 사업" xfId="14094" xr:uid="{00000000-0005-0000-0000-00006F360000}"/>
    <cellStyle name="백_04-포장공_02-배수공_2006 가지산도립공원 등산로 정비사업_2006 가지산도립공원 등산로 정비사업_5.재선충설계(죽림지구)_소나무재선충병 피해지 위생간벌사업(동상지구외 3개소)" xfId="14095" xr:uid="{00000000-0005-0000-0000-000070360000}"/>
    <cellStyle name="백_04-포장공_02-배수공_2006 가지산도립공원 등산로 정비사업_2006 가지산도립공원 등산로 정비사업_6.재선충설계(신벽지구)" xfId="14096" xr:uid="{00000000-0005-0000-0000-000071360000}"/>
    <cellStyle name="백_04-포장공_02-배수공_2006 가지산도립공원 등산로 정비사업_2006 가지산도립공원 등산로 정비사업_6.재선충설계(신벽지구)_'10년 추기 소나무재선충병 나무주사 사업" xfId="14097" xr:uid="{00000000-0005-0000-0000-000072360000}"/>
    <cellStyle name="백_04-포장공_02-배수공_2006 가지산도립공원 등산로 정비사업_2006 가지산도립공원 등산로 정비사업_6.재선충설계(신벽지구)_소나무재선충병 피해지 위생간벌사업(동상지구외 3개소)" xfId="14098" xr:uid="{00000000-0005-0000-0000-000073360000}"/>
    <cellStyle name="백_04-포장공_02-배수공_2006 가지산도립공원 등산로 정비사업_2006 가지산도립공원 등산로 정비사업_7.재선충설계(동림지구)" xfId="14099" xr:uid="{00000000-0005-0000-0000-000074360000}"/>
    <cellStyle name="백_04-포장공_02-배수공_2006 가지산도립공원 등산로 정비사업_2006 가지산도립공원 등산로 정비사업_7.재선충설계(동림지구)_'10년 추기 소나무재선충병 나무주사 사업" xfId="14100" xr:uid="{00000000-0005-0000-0000-000075360000}"/>
    <cellStyle name="백_04-포장공_02-배수공_2006 가지산도립공원 등산로 정비사업_2006 가지산도립공원 등산로 정비사업_7.재선충설계(동림지구)_소나무재선충병 피해지 위생간벌사업(동상지구외 3개소)" xfId="14101" xr:uid="{00000000-0005-0000-0000-000076360000}"/>
    <cellStyle name="백_04-포장공_02-배수공_2006 가지산도립공원 등산로 정비사업_2006 가지산도립공원 등산로 정비사업_ha단가산출서" xfId="14102" xr:uid="{00000000-0005-0000-0000-000077360000}"/>
    <cellStyle name="백_04-포장공_02-배수공_2006 가지산도립공원 등산로 정비사업_2006 가지산도립공원 등산로 정비사업_소나무재선충병 피해지 위생간벌사업(동상지구외 3개소)" xfId="14103" xr:uid="{00000000-0005-0000-0000-000078360000}"/>
    <cellStyle name="백_04-포장공_02-배수공_2006 가지산도립공원 등산로 정비사업_2006 가지산도립공원 등산로 정비사업_소나무재선충병완전방제설계서(제출본)-양산국유림관리소" xfId="14104" xr:uid="{00000000-0005-0000-0000-000079360000}"/>
    <cellStyle name="백_04-포장공_02-배수공_2006 가지산도립공원 등산로 정비사업_2006 가지산도립공원 등산로 정비사업_적용요율" xfId="14105" xr:uid="{00000000-0005-0000-0000-00007A360000}"/>
    <cellStyle name="백_04-포장공_02-배수공_2006 가지산도립공원 등산로 정비사업_2006 가지산도립공원 등산로 정비사업_진해재해저감사업" xfId="14106" xr:uid="{00000000-0005-0000-0000-00007B360000}"/>
    <cellStyle name="백_04-포장공_02-배수공_2006 가지산도립공원 등산로 정비사업_2006가지산도립공원등산로정비공사" xfId="14107" xr:uid="{00000000-0005-0000-0000-00007C360000}"/>
    <cellStyle name="백_04-포장공_02-배수공_2006 가지산도립공원 등산로 정비사업_2006가지산도립공원등산로정비공사_1.숲가꾸기설계서(고암 간상)" xfId="14108" xr:uid="{00000000-0005-0000-0000-00007D360000}"/>
    <cellStyle name="백_04-포장공_02-배수공_2006 가지산도립공원 등산로 정비사업_2006가지산도립공원등산로정비공사_'10년 추기 소나무재선충병 나무주사 사업" xfId="14109" xr:uid="{00000000-0005-0000-0000-00007E360000}"/>
    <cellStyle name="백_04-포장공_02-배수공_2006 가지산도립공원 등산로 정비사업_2006가지산도립공원등산로정비공사_3차 숲가꾸기 조서(밀양시)" xfId="14110" xr:uid="{00000000-0005-0000-0000-00007F360000}"/>
    <cellStyle name="백_04-포장공_02-배수공_2006 가지산도립공원 등산로 정비사업_2006가지산도립공원등산로정비공사_3차 숲가꾸기 조서(밀양시)_09밀양2지번조서(허작업)" xfId="14111" xr:uid="{00000000-0005-0000-0000-000080360000}"/>
    <cellStyle name="백_04-포장공_02-배수공_2006 가지산도립공원 등산로 정비사업_2006가지산도립공원등산로정비공사_3차 숲가꾸기 조서(밀양시)_09밀양2지번조서(허작업)_ha단가산출서" xfId="14112" xr:uid="{00000000-0005-0000-0000-000081360000}"/>
    <cellStyle name="백_04-포장공_02-배수공_2006 가지산도립공원 등산로 정비사업_2006가지산도립공원등산로정비공사_3차 숲가꾸기 조서(밀양시)_09밀양2지번조서(허작업)_적용요율" xfId="14113" xr:uid="{00000000-0005-0000-0000-000082360000}"/>
    <cellStyle name="백_04-포장공_02-배수공_2006 가지산도립공원 등산로 정비사업_2006가지산도립공원등산로정비공사_3차 숲가꾸기 조서(밀양시)_09밀양2지번조서(허작업)_진해재해저감사업" xfId="14114" xr:uid="{00000000-0005-0000-0000-000083360000}"/>
    <cellStyle name="백_04-포장공_02-배수공_2006 가지산도립공원 등산로 정비사업_2006가지산도립공원등산로정비공사_3차 숲가꾸기 조서(밀양시)_09숲가꾸기조서(밀양2)" xfId="14115" xr:uid="{00000000-0005-0000-0000-000084360000}"/>
    <cellStyle name="백_04-포장공_02-배수공_2006 가지산도립공원 등산로 정비사업_2006가지산도립공원등산로정비공사_3차 숲가꾸기 조서(밀양시)_09숲가꾸기조서(밀양2)_ha단가산출서" xfId="14116" xr:uid="{00000000-0005-0000-0000-000085360000}"/>
    <cellStyle name="백_04-포장공_02-배수공_2006 가지산도립공원 등산로 정비사업_2006가지산도립공원등산로정비공사_3차 숲가꾸기 조서(밀양시)_09숲가꾸기조서(밀양2)_적용요율" xfId="14117" xr:uid="{00000000-0005-0000-0000-000086360000}"/>
    <cellStyle name="백_04-포장공_02-배수공_2006 가지산도립공원 등산로 정비사업_2006가지산도립공원등산로정비공사_3차 숲가꾸기 조서(밀양시)_09숲가꾸기조서(밀양2)_진해재해저감사업" xfId="14118" xr:uid="{00000000-0005-0000-0000-000087360000}"/>
    <cellStyle name="백_04-포장공_02-배수공_2006 가지산도립공원 등산로 정비사업_2006가지산도립공원등산로정비공사_3차 숲가꾸기 조서(밀양시)_ha단가산출서" xfId="14119" xr:uid="{00000000-0005-0000-0000-000088360000}"/>
    <cellStyle name="백_04-포장공_02-배수공_2006 가지산도립공원 등산로 정비사업_2006가지산도립공원등산로정비공사_3차 숲가꾸기 조서(밀양시)_적용요율" xfId="14120" xr:uid="{00000000-0005-0000-0000-000089360000}"/>
    <cellStyle name="백_04-포장공_02-배수공_2006 가지산도립공원 등산로 정비사업_2006가지산도립공원등산로정비공사_3차 숲가꾸기 조서(밀양시)_진해재해저감사업" xfId="14121" xr:uid="{00000000-0005-0000-0000-00008A360000}"/>
    <cellStyle name="백_04-포장공_02-배수공_2006 가지산도립공원 등산로 정비사업_2006가지산도립공원등산로정비공사_5.재선충설계(죽림지구)" xfId="14122" xr:uid="{00000000-0005-0000-0000-00008B360000}"/>
    <cellStyle name="백_04-포장공_02-배수공_2006 가지산도립공원 등산로 정비사업_2006가지산도립공원등산로정비공사_5.재선충설계(죽림지구)_'10년 추기 소나무재선충병 나무주사 사업" xfId="14123" xr:uid="{00000000-0005-0000-0000-00008C360000}"/>
    <cellStyle name="백_04-포장공_02-배수공_2006 가지산도립공원 등산로 정비사업_2006가지산도립공원등산로정비공사_5.재선충설계(죽림지구)_소나무재선충병 피해지 위생간벌사업(동상지구외 3개소)" xfId="14124" xr:uid="{00000000-0005-0000-0000-00008D360000}"/>
    <cellStyle name="백_04-포장공_02-배수공_2006 가지산도립공원 등산로 정비사업_2006가지산도립공원등산로정비공사_6.재선충설계(신벽지구)" xfId="14125" xr:uid="{00000000-0005-0000-0000-00008E360000}"/>
    <cellStyle name="백_04-포장공_02-배수공_2006 가지산도립공원 등산로 정비사업_2006가지산도립공원등산로정비공사_6.재선충설계(신벽지구)_'10년 추기 소나무재선충병 나무주사 사업" xfId="14126" xr:uid="{00000000-0005-0000-0000-00008F360000}"/>
    <cellStyle name="백_04-포장공_02-배수공_2006 가지산도립공원 등산로 정비사업_2006가지산도립공원등산로정비공사_6.재선충설계(신벽지구)_소나무재선충병 피해지 위생간벌사업(동상지구외 3개소)" xfId="14127" xr:uid="{00000000-0005-0000-0000-000090360000}"/>
    <cellStyle name="백_04-포장공_02-배수공_2006 가지산도립공원 등산로 정비사업_2006가지산도립공원등산로정비공사_7.재선충설계(동림지구)" xfId="14128" xr:uid="{00000000-0005-0000-0000-000091360000}"/>
    <cellStyle name="백_04-포장공_02-배수공_2006 가지산도립공원 등산로 정비사업_2006가지산도립공원등산로정비공사_7.재선충설계(동림지구)_'10년 추기 소나무재선충병 나무주사 사업" xfId="14129" xr:uid="{00000000-0005-0000-0000-000092360000}"/>
    <cellStyle name="백_04-포장공_02-배수공_2006 가지산도립공원 등산로 정비사업_2006가지산도립공원등산로정비공사_7.재선충설계(동림지구)_소나무재선충병 피해지 위생간벌사업(동상지구외 3개소)" xfId="14130" xr:uid="{00000000-0005-0000-0000-000093360000}"/>
    <cellStyle name="백_04-포장공_02-배수공_2006 가지산도립공원 등산로 정비사업_2006가지산도립공원등산로정비공사_ha단가산출서" xfId="14131" xr:uid="{00000000-0005-0000-0000-000094360000}"/>
    <cellStyle name="백_04-포장공_02-배수공_2006 가지산도립공원 등산로 정비사업_2006가지산도립공원등산로정비공사_소나무재선충병 피해지 위생간벌사업(동상지구외 3개소)" xfId="14132" xr:uid="{00000000-0005-0000-0000-000095360000}"/>
    <cellStyle name="백_04-포장공_02-배수공_2006 가지산도립공원 등산로 정비사업_2006가지산도립공원등산로정비공사_소나무재선충병완전방제설계서(제출본)-양산국유림관리소" xfId="14133" xr:uid="{00000000-0005-0000-0000-000096360000}"/>
    <cellStyle name="백_04-포장공_02-배수공_2006 가지산도립공원 등산로 정비사업_2006가지산도립공원등산로정비공사_적용요율" xfId="14134" xr:uid="{00000000-0005-0000-0000-000097360000}"/>
    <cellStyle name="백_04-포장공_02-배수공_2006 가지산도립공원 등산로 정비사업_2006가지산도립공원등산로정비공사_진해재해저감사업" xfId="14135" xr:uid="{00000000-0005-0000-0000-000098360000}"/>
    <cellStyle name="백_04-포장공_02-배수공_2006 가지산도립공원 등산로 정비사업_2006밀양시가지산도립공원등산로정비공사" xfId="14136" xr:uid="{00000000-0005-0000-0000-000099360000}"/>
    <cellStyle name="백_04-포장공_02-배수공_2006 가지산도립공원 등산로 정비사업_2006밀양시가지산도립공원등산로정비공사_1.숲가꾸기설계서(고암 간상)" xfId="14137" xr:uid="{00000000-0005-0000-0000-00009A360000}"/>
    <cellStyle name="백_04-포장공_02-배수공_2006 가지산도립공원 등산로 정비사업_2006밀양시가지산도립공원등산로정비공사_'10년 추기 소나무재선충병 나무주사 사업" xfId="14138" xr:uid="{00000000-0005-0000-0000-00009B360000}"/>
    <cellStyle name="백_04-포장공_02-배수공_2006 가지산도립공원 등산로 정비사업_2006밀양시가지산도립공원등산로정비공사_3차 숲가꾸기 조서(밀양시)" xfId="14139" xr:uid="{00000000-0005-0000-0000-00009C360000}"/>
    <cellStyle name="백_04-포장공_02-배수공_2006 가지산도립공원 등산로 정비사업_2006밀양시가지산도립공원등산로정비공사_3차 숲가꾸기 조서(밀양시)_09밀양2지번조서(허작업)" xfId="14140" xr:uid="{00000000-0005-0000-0000-00009D360000}"/>
    <cellStyle name="백_04-포장공_02-배수공_2006 가지산도립공원 등산로 정비사업_2006밀양시가지산도립공원등산로정비공사_3차 숲가꾸기 조서(밀양시)_09밀양2지번조서(허작업)_ha단가산출서" xfId="14141" xr:uid="{00000000-0005-0000-0000-00009E360000}"/>
    <cellStyle name="백_04-포장공_02-배수공_2006 가지산도립공원 등산로 정비사업_2006밀양시가지산도립공원등산로정비공사_3차 숲가꾸기 조서(밀양시)_09밀양2지번조서(허작업)_적용요율" xfId="14142" xr:uid="{00000000-0005-0000-0000-00009F360000}"/>
    <cellStyle name="백_04-포장공_02-배수공_2006 가지산도립공원 등산로 정비사업_2006밀양시가지산도립공원등산로정비공사_3차 숲가꾸기 조서(밀양시)_09밀양2지번조서(허작업)_진해재해저감사업" xfId="14143" xr:uid="{00000000-0005-0000-0000-0000A0360000}"/>
    <cellStyle name="백_04-포장공_02-배수공_2006 가지산도립공원 등산로 정비사업_2006밀양시가지산도립공원등산로정비공사_3차 숲가꾸기 조서(밀양시)_09숲가꾸기조서(밀양2)" xfId="14144" xr:uid="{00000000-0005-0000-0000-0000A1360000}"/>
    <cellStyle name="백_04-포장공_02-배수공_2006 가지산도립공원 등산로 정비사업_2006밀양시가지산도립공원등산로정비공사_3차 숲가꾸기 조서(밀양시)_09숲가꾸기조서(밀양2)_ha단가산출서" xfId="14145" xr:uid="{00000000-0005-0000-0000-0000A2360000}"/>
    <cellStyle name="백_04-포장공_02-배수공_2006 가지산도립공원 등산로 정비사업_2006밀양시가지산도립공원등산로정비공사_3차 숲가꾸기 조서(밀양시)_09숲가꾸기조서(밀양2)_적용요율" xfId="14146" xr:uid="{00000000-0005-0000-0000-0000A3360000}"/>
    <cellStyle name="백_04-포장공_02-배수공_2006 가지산도립공원 등산로 정비사업_2006밀양시가지산도립공원등산로정비공사_3차 숲가꾸기 조서(밀양시)_09숲가꾸기조서(밀양2)_진해재해저감사업" xfId="14147" xr:uid="{00000000-0005-0000-0000-0000A4360000}"/>
    <cellStyle name="백_04-포장공_02-배수공_2006 가지산도립공원 등산로 정비사업_2006밀양시가지산도립공원등산로정비공사_3차 숲가꾸기 조서(밀양시)_ha단가산출서" xfId="14148" xr:uid="{00000000-0005-0000-0000-0000A5360000}"/>
    <cellStyle name="백_04-포장공_02-배수공_2006 가지산도립공원 등산로 정비사업_2006밀양시가지산도립공원등산로정비공사_3차 숲가꾸기 조서(밀양시)_적용요율" xfId="14149" xr:uid="{00000000-0005-0000-0000-0000A6360000}"/>
    <cellStyle name="백_04-포장공_02-배수공_2006 가지산도립공원 등산로 정비사업_2006밀양시가지산도립공원등산로정비공사_3차 숲가꾸기 조서(밀양시)_진해재해저감사업" xfId="14150" xr:uid="{00000000-0005-0000-0000-0000A7360000}"/>
    <cellStyle name="백_04-포장공_02-배수공_2006 가지산도립공원 등산로 정비사업_2006밀양시가지산도립공원등산로정비공사_5.재선충설계(죽림지구)" xfId="14151" xr:uid="{00000000-0005-0000-0000-0000A8360000}"/>
    <cellStyle name="백_04-포장공_02-배수공_2006 가지산도립공원 등산로 정비사업_2006밀양시가지산도립공원등산로정비공사_5.재선충설계(죽림지구)_'10년 추기 소나무재선충병 나무주사 사업" xfId="14152" xr:uid="{00000000-0005-0000-0000-0000A9360000}"/>
    <cellStyle name="백_04-포장공_02-배수공_2006 가지산도립공원 등산로 정비사업_2006밀양시가지산도립공원등산로정비공사_5.재선충설계(죽림지구)_소나무재선충병 피해지 위생간벌사업(동상지구외 3개소)" xfId="14153" xr:uid="{00000000-0005-0000-0000-0000AA360000}"/>
    <cellStyle name="백_04-포장공_02-배수공_2006 가지산도립공원 등산로 정비사업_2006밀양시가지산도립공원등산로정비공사_6.재선충설계(신벽지구)" xfId="14154" xr:uid="{00000000-0005-0000-0000-0000AB360000}"/>
    <cellStyle name="백_04-포장공_02-배수공_2006 가지산도립공원 등산로 정비사업_2006밀양시가지산도립공원등산로정비공사_6.재선충설계(신벽지구)_'10년 추기 소나무재선충병 나무주사 사업" xfId="14155" xr:uid="{00000000-0005-0000-0000-0000AC360000}"/>
    <cellStyle name="백_04-포장공_02-배수공_2006 가지산도립공원 등산로 정비사업_2006밀양시가지산도립공원등산로정비공사_6.재선충설계(신벽지구)_소나무재선충병 피해지 위생간벌사업(동상지구외 3개소)" xfId="14156" xr:uid="{00000000-0005-0000-0000-0000AD360000}"/>
    <cellStyle name="백_04-포장공_02-배수공_2006 가지산도립공원 등산로 정비사업_2006밀양시가지산도립공원등산로정비공사_7.재선충설계(동림지구)" xfId="14157" xr:uid="{00000000-0005-0000-0000-0000AE360000}"/>
    <cellStyle name="백_04-포장공_02-배수공_2006 가지산도립공원 등산로 정비사업_2006밀양시가지산도립공원등산로정비공사_7.재선충설계(동림지구)_'10년 추기 소나무재선충병 나무주사 사업" xfId="14158" xr:uid="{00000000-0005-0000-0000-0000AF360000}"/>
    <cellStyle name="백_04-포장공_02-배수공_2006 가지산도립공원 등산로 정비사업_2006밀양시가지산도립공원등산로정비공사_7.재선충설계(동림지구)_소나무재선충병 피해지 위생간벌사업(동상지구외 3개소)" xfId="14159" xr:uid="{00000000-0005-0000-0000-0000B0360000}"/>
    <cellStyle name="백_04-포장공_02-배수공_2006 가지산도립공원 등산로 정비사업_2006밀양시가지산도립공원등산로정비공사_ha단가산출서" xfId="14160" xr:uid="{00000000-0005-0000-0000-0000B1360000}"/>
    <cellStyle name="백_04-포장공_02-배수공_2006 가지산도립공원 등산로 정비사업_2006밀양시가지산도립공원등산로정비공사_소나무재선충병 피해지 위생간벌사업(동상지구외 3개소)" xfId="14161" xr:uid="{00000000-0005-0000-0000-0000B2360000}"/>
    <cellStyle name="백_04-포장공_02-배수공_2006 가지산도립공원 등산로 정비사업_2006밀양시가지산도립공원등산로정비공사_소나무재선충병완전방제설계서(제출본)-양산국유림관리소" xfId="14162" xr:uid="{00000000-0005-0000-0000-0000B3360000}"/>
    <cellStyle name="백_04-포장공_02-배수공_2006 가지산도립공원 등산로 정비사업_2006밀양시가지산도립공원등산로정비공사_적용요율" xfId="14163" xr:uid="{00000000-0005-0000-0000-0000B4360000}"/>
    <cellStyle name="백_04-포장공_02-배수공_2006 가지산도립공원 등산로 정비사업_2006밀양시가지산도립공원등산로정비공사_진해재해저감사업" xfId="14164" xr:uid="{00000000-0005-0000-0000-0000B5360000}"/>
    <cellStyle name="백_04-포장공_02-배수공_2006 가지산도립공원 등산로 정비사업_3차 숲가꾸기 조서(밀양시)" xfId="14165" xr:uid="{00000000-0005-0000-0000-0000B6360000}"/>
    <cellStyle name="백_04-포장공_02-배수공_2006 가지산도립공원 등산로 정비사업_3차 숲가꾸기 조서(밀양시)_09밀양2지번조서(허작업)" xfId="14166" xr:uid="{00000000-0005-0000-0000-0000B7360000}"/>
    <cellStyle name="백_04-포장공_02-배수공_2006 가지산도립공원 등산로 정비사업_3차 숲가꾸기 조서(밀양시)_09밀양2지번조서(허작업)_ha단가산출서" xfId="14167" xr:uid="{00000000-0005-0000-0000-0000B8360000}"/>
    <cellStyle name="백_04-포장공_02-배수공_2006 가지산도립공원 등산로 정비사업_3차 숲가꾸기 조서(밀양시)_09밀양2지번조서(허작업)_적용요율" xfId="14168" xr:uid="{00000000-0005-0000-0000-0000B9360000}"/>
    <cellStyle name="백_04-포장공_02-배수공_2006 가지산도립공원 등산로 정비사업_3차 숲가꾸기 조서(밀양시)_09밀양2지번조서(허작업)_진해재해저감사업" xfId="14169" xr:uid="{00000000-0005-0000-0000-0000BA360000}"/>
    <cellStyle name="백_04-포장공_02-배수공_2006 가지산도립공원 등산로 정비사업_3차 숲가꾸기 조서(밀양시)_09숲가꾸기조서(밀양2)" xfId="14170" xr:uid="{00000000-0005-0000-0000-0000BB360000}"/>
    <cellStyle name="백_04-포장공_02-배수공_2006 가지산도립공원 등산로 정비사업_3차 숲가꾸기 조서(밀양시)_09숲가꾸기조서(밀양2)_ha단가산출서" xfId="14171" xr:uid="{00000000-0005-0000-0000-0000BC360000}"/>
    <cellStyle name="백_04-포장공_02-배수공_2006 가지산도립공원 등산로 정비사업_3차 숲가꾸기 조서(밀양시)_09숲가꾸기조서(밀양2)_적용요율" xfId="14172" xr:uid="{00000000-0005-0000-0000-0000BD360000}"/>
    <cellStyle name="백_04-포장공_02-배수공_2006 가지산도립공원 등산로 정비사업_3차 숲가꾸기 조서(밀양시)_09숲가꾸기조서(밀양2)_진해재해저감사업" xfId="14173" xr:uid="{00000000-0005-0000-0000-0000BE360000}"/>
    <cellStyle name="백_04-포장공_02-배수공_2006 가지산도립공원 등산로 정비사업_3차 숲가꾸기 조서(밀양시)_ha단가산출서" xfId="14174" xr:uid="{00000000-0005-0000-0000-0000BF360000}"/>
    <cellStyle name="백_04-포장공_02-배수공_2006 가지산도립공원 등산로 정비사업_3차 숲가꾸기 조서(밀양시)_적용요율" xfId="14175" xr:uid="{00000000-0005-0000-0000-0000C0360000}"/>
    <cellStyle name="백_04-포장공_02-배수공_2006 가지산도립공원 등산로 정비사업_3차 숲가꾸기 조서(밀양시)_진해재해저감사업" xfId="14176" xr:uid="{00000000-0005-0000-0000-0000C1360000}"/>
    <cellStyle name="백_04-포장공_02-배수공_2006 가지산도립공원 등산로 정비사업_5.재선충설계(죽림지구)" xfId="14177" xr:uid="{00000000-0005-0000-0000-0000C2360000}"/>
    <cellStyle name="백_04-포장공_02-배수공_2006 가지산도립공원 등산로 정비사업_5.재선충설계(죽림지구)_'10년 추기 소나무재선충병 나무주사 사업" xfId="14178" xr:uid="{00000000-0005-0000-0000-0000C3360000}"/>
    <cellStyle name="백_04-포장공_02-배수공_2006 가지산도립공원 등산로 정비사업_5.재선충설계(죽림지구)_소나무재선충병 피해지 위생간벌사업(동상지구외 3개소)" xfId="14179" xr:uid="{00000000-0005-0000-0000-0000C4360000}"/>
    <cellStyle name="백_04-포장공_02-배수공_2006 가지산도립공원 등산로 정비사업_6.재선충설계(신벽지구)" xfId="14180" xr:uid="{00000000-0005-0000-0000-0000C5360000}"/>
    <cellStyle name="백_04-포장공_02-배수공_2006 가지산도립공원 등산로 정비사업_6.재선충설계(신벽지구)_'10년 추기 소나무재선충병 나무주사 사업" xfId="14181" xr:uid="{00000000-0005-0000-0000-0000C6360000}"/>
    <cellStyle name="백_04-포장공_02-배수공_2006 가지산도립공원 등산로 정비사업_6.재선충설계(신벽지구)_소나무재선충병 피해지 위생간벌사업(동상지구외 3개소)" xfId="14182" xr:uid="{00000000-0005-0000-0000-0000C7360000}"/>
    <cellStyle name="백_04-포장공_02-배수공_2006 가지산도립공원 등산로 정비사업_7.재선충설계(동림지구)" xfId="14183" xr:uid="{00000000-0005-0000-0000-0000C8360000}"/>
    <cellStyle name="백_04-포장공_02-배수공_2006 가지산도립공원 등산로 정비사업_7.재선충설계(동림지구)_'10년 추기 소나무재선충병 나무주사 사업" xfId="14184" xr:uid="{00000000-0005-0000-0000-0000C9360000}"/>
    <cellStyle name="백_04-포장공_02-배수공_2006 가지산도립공원 등산로 정비사업_7.재선충설계(동림지구)_소나무재선충병 피해지 위생간벌사업(동상지구외 3개소)" xfId="14185" xr:uid="{00000000-0005-0000-0000-0000CA360000}"/>
    <cellStyle name="백_04-포장공_02-배수공_2006 가지산도립공원 등산로 정비사업_ha단가산출서" xfId="14186" xr:uid="{00000000-0005-0000-0000-0000CB360000}"/>
    <cellStyle name="백_04-포장공_02-배수공_2006 가지산도립공원 등산로 정비사업_가지산도립공원등산로정비공사" xfId="14187" xr:uid="{00000000-0005-0000-0000-0000CC360000}"/>
    <cellStyle name="백_04-포장공_02-배수공_2006 가지산도립공원 등산로 정비사업_가지산도립공원등산로정비공사_1.숲가꾸기설계서(고암 간상)" xfId="14188" xr:uid="{00000000-0005-0000-0000-0000CD360000}"/>
    <cellStyle name="백_04-포장공_02-배수공_2006 가지산도립공원 등산로 정비사업_가지산도립공원등산로정비공사_'10년 추기 소나무재선충병 나무주사 사업" xfId="14189" xr:uid="{00000000-0005-0000-0000-0000CE360000}"/>
    <cellStyle name="백_04-포장공_02-배수공_2006 가지산도립공원 등산로 정비사업_가지산도립공원등산로정비공사_3차 숲가꾸기 조서(밀양시)" xfId="14190" xr:uid="{00000000-0005-0000-0000-0000CF360000}"/>
    <cellStyle name="백_04-포장공_02-배수공_2006 가지산도립공원 등산로 정비사업_가지산도립공원등산로정비공사_3차 숲가꾸기 조서(밀양시)_09밀양2지번조서(허작업)" xfId="14191" xr:uid="{00000000-0005-0000-0000-0000D0360000}"/>
    <cellStyle name="백_04-포장공_02-배수공_2006 가지산도립공원 등산로 정비사업_가지산도립공원등산로정비공사_3차 숲가꾸기 조서(밀양시)_09밀양2지번조서(허작업)_ha단가산출서" xfId="14192" xr:uid="{00000000-0005-0000-0000-0000D1360000}"/>
    <cellStyle name="백_04-포장공_02-배수공_2006 가지산도립공원 등산로 정비사업_가지산도립공원등산로정비공사_3차 숲가꾸기 조서(밀양시)_09밀양2지번조서(허작업)_적용요율" xfId="14193" xr:uid="{00000000-0005-0000-0000-0000D2360000}"/>
    <cellStyle name="백_04-포장공_02-배수공_2006 가지산도립공원 등산로 정비사업_가지산도립공원등산로정비공사_3차 숲가꾸기 조서(밀양시)_09밀양2지번조서(허작업)_진해재해저감사업" xfId="14194" xr:uid="{00000000-0005-0000-0000-0000D3360000}"/>
    <cellStyle name="백_04-포장공_02-배수공_2006 가지산도립공원 등산로 정비사업_가지산도립공원등산로정비공사_3차 숲가꾸기 조서(밀양시)_09숲가꾸기조서(밀양2)" xfId="14195" xr:uid="{00000000-0005-0000-0000-0000D4360000}"/>
    <cellStyle name="백_04-포장공_02-배수공_2006 가지산도립공원 등산로 정비사업_가지산도립공원등산로정비공사_3차 숲가꾸기 조서(밀양시)_09숲가꾸기조서(밀양2)_ha단가산출서" xfId="14196" xr:uid="{00000000-0005-0000-0000-0000D5360000}"/>
    <cellStyle name="백_04-포장공_02-배수공_2006 가지산도립공원 등산로 정비사업_가지산도립공원등산로정비공사_3차 숲가꾸기 조서(밀양시)_09숲가꾸기조서(밀양2)_적용요율" xfId="14197" xr:uid="{00000000-0005-0000-0000-0000D6360000}"/>
    <cellStyle name="백_04-포장공_02-배수공_2006 가지산도립공원 등산로 정비사업_가지산도립공원등산로정비공사_3차 숲가꾸기 조서(밀양시)_09숲가꾸기조서(밀양2)_진해재해저감사업" xfId="14198" xr:uid="{00000000-0005-0000-0000-0000D7360000}"/>
    <cellStyle name="백_04-포장공_02-배수공_2006 가지산도립공원 등산로 정비사업_가지산도립공원등산로정비공사_3차 숲가꾸기 조서(밀양시)_ha단가산출서" xfId="14199" xr:uid="{00000000-0005-0000-0000-0000D8360000}"/>
    <cellStyle name="백_04-포장공_02-배수공_2006 가지산도립공원 등산로 정비사업_가지산도립공원등산로정비공사_3차 숲가꾸기 조서(밀양시)_적용요율" xfId="14200" xr:uid="{00000000-0005-0000-0000-0000D9360000}"/>
    <cellStyle name="백_04-포장공_02-배수공_2006 가지산도립공원 등산로 정비사업_가지산도립공원등산로정비공사_3차 숲가꾸기 조서(밀양시)_진해재해저감사업" xfId="14201" xr:uid="{00000000-0005-0000-0000-0000DA360000}"/>
    <cellStyle name="백_04-포장공_02-배수공_2006 가지산도립공원 등산로 정비사업_가지산도립공원등산로정비공사_5.재선충설계(죽림지구)" xfId="14202" xr:uid="{00000000-0005-0000-0000-0000DB360000}"/>
    <cellStyle name="백_04-포장공_02-배수공_2006 가지산도립공원 등산로 정비사업_가지산도립공원등산로정비공사_5.재선충설계(죽림지구)_'10년 추기 소나무재선충병 나무주사 사업" xfId="14203" xr:uid="{00000000-0005-0000-0000-0000DC360000}"/>
    <cellStyle name="백_04-포장공_02-배수공_2006 가지산도립공원 등산로 정비사업_가지산도립공원등산로정비공사_5.재선충설계(죽림지구)_소나무재선충병 피해지 위생간벌사업(동상지구외 3개소)" xfId="14204" xr:uid="{00000000-0005-0000-0000-0000DD360000}"/>
    <cellStyle name="백_04-포장공_02-배수공_2006 가지산도립공원 등산로 정비사업_가지산도립공원등산로정비공사_6.재선충설계(신벽지구)" xfId="14205" xr:uid="{00000000-0005-0000-0000-0000DE360000}"/>
    <cellStyle name="백_04-포장공_02-배수공_2006 가지산도립공원 등산로 정비사업_가지산도립공원등산로정비공사_6.재선충설계(신벽지구)_'10년 추기 소나무재선충병 나무주사 사업" xfId="14206" xr:uid="{00000000-0005-0000-0000-0000DF360000}"/>
    <cellStyle name="백_04-포장공_02-배수공_2006 가지산도립공원 등산로 정비사업_가지산도립공원등산로정비공사_6.재선충설계(신벽지구)_소나무재선충병 피해지 위생간벌사업(동상지구외 3개소)" xfId="14207" xr:uid="{00000000-0005-0000-0000-0000E0360000}"/>
    <cellStyle name="백_04-포장공_02-배수공_2006 가지산도립공원 등산로 정비사업_가지산도립공원등산로정비공사_7.재선충설계(동림지구)" xfId="14208" xr:uid="{00000000-0005-0000-0000-0000E1360000}"/>
    <cellStyle name="백_04-포장공_02-배수공_2006 가지산도립공원 등산로 정비사업_가지산도립공원등산로정비공사_7.재선충설계(동림지구)_'10년 추기 소나무재선충병 나무주사 사업" xfId="14209" xr:uid="{00000000-0005-0000-0000-0000E2360000}"/>
    <cellStyle name="백_04-포장공_02-배수공_2006 가지산도립공원 등산로 정비사업_가지산도립공원등산로정비공사_7.재선충설계(동림지구)_소나무재선충병 피해지 위생간벌사업(동상지구외 3개소)" xfId="14210" xr:uid="{00000000-0005-0000-0000-0000E3360000}"/>
    <cellStyle name="백_04-포장공_02-배수공_2006 가지산도립공원 등산로 정비사업_가지산도립공원등산로정비공사_ha단가산출서" xfId="14211" xr:uid="{00000000-0005-0000-0000-0000E4360000}"/>
    <cellStyle name="백_04-포장공_02-배수공_2006 가지산도립공원 등산로 정비사업_가지산도립공원등산로정비공사_소나무재선충병 피해지 위생간벌사업(동상지구외 3개소)" xfId="14212" xr:uid="{00000000-0005-0000-0000-0000E5360000}"/>
    <cellStyle name="백_04-포장공_02-배수공_2006 가지산도립공원 등산로 정비사업_가지산도립공원등산로정비공사_소나무재선충병완전방제설계서(제출본)-양산국유림관리소" xfId="14213" xr:uid="{00000000-0005-0000-0000-0000E6360000}"/>
    <cellStyle name="백_04-포장공_02-배수공_2006 가지산도립공원 등산로 정비사업_가지산도립공원등산로정비공사_적용요율" xfId="14214" xr:uid="{00000000-0005-0000-0000-0000E7360000}"/>
    <cellStyle name="백_04-포장공_02-배수공_2006 가지산도립공원 등산로 정비사업_가지산도립공원등산로정비공사_진해재해저감사업" xfId="14215" xr:uid="{00000000-0005-0000-0000-0000E8360000}"/>
    <cellStyle name="백_04-포장공_02-배수공_2006 가지산도립공원 등산로 정비사업_소나무재선충병 피해지 위생간벌사업(동상지구외 3개소)" xfId="14216" xr:uid="{00000000-0005-0000-0000-0000E9360000}"/>
    <cellStyle name="백_04-포장공_02-배수공_2006 가지산도립공원 등산로 정비사업_소나무재선충병완전방제설계서(제출본)-양산국유림관리소" xfId="14217" xr:uid="{00000000-0005-0000-0000-0000EA360000}"/>
    <cellStyle name="백_04-포장공_02-배수공_2006 가지산도립공원 등산로 정비사업_적용요율" xfId="14218" xr:uid="{00000000-0005-0000-0000-0000EB360000}"/>
    <cellStyle name="백_04-포장공_02-배수공_2006 가지산도립공원 등산로 정비사업_진해재해저감사업" xfId="14219" xr:uid="{00000000-0005-0000-0000-0000EC360000}"/>
    <cellStyle name="백_04-포장공_02-배수공_3차 숲가꾸기 조서(밀양시)" xfId="14220" xr:uid="{00000000-0005-0000-0000-0000ED360000}"/>
    <cellStyle name="백_04-포장공_02-배수공_3차 숲가꾸기 조서(밀양시)_09밀양2지번조서(허작업)" xfId="14221" xr:uid="{00000000-0005-0000-0000-0000EE360000}"/>
    <cellStyle name="백_04-포장공_02-배수공_3차 숲가꾸기 조서(밀양시)_09밀양2지번조서(허작업)_ha단가산출서" xfId="14222" xr:uid="{00000000-0005-0000-0000-0000EF360000}"/>
    <cellStyle name="백_04-포장공_02-배수공_3차 숲가꾸기 조서(밀양시)_09밀양2지번조서(허작업)_적용요율" xfId="14223" xr:uid="{00000000-0005-0000-0000-0000F0360000}"/>
    <cellStyle name="백_04-포장공_02-배수공_3차 숲가꾸기 조서(밀양시)_09밀양2지번조서(허작업)_진해재해저감사업" xfId="14224" xr:uid="{00000000-0005-0000-0000-0000F1360000}"/>
    <cellStyle name="백_04-포장공_02-배수공_3차 숲가꾸기 조서(밀양시)_09숲가꾸기조서(밀양2)" xfId="14225" xr:uid="{00000000-0005-0000-0000-0000F2360000}"/>
    <cellStyle name="백_04-포장공_02-배수공_3차 숲가꾸기 조서(밀양시)_09숲가꾸기조서(밀양2)_ha단가산출서" xfId="14226" xr:uid="{00000000-0005-0000-0000-0000F3360000}"/>
    <cellStyle name="백_04-포장공_02-배수공_3차 숲가꾸기 조서(밀양시)_09숲가꾸기조서(밀양2)_적용요율" xfId="14227" xr:uid="{00000000-0005-0000-0000-0000F4360000}"/>
    <cellStyle name="백_04-포장공_02-배수공_3차 숲가꾸기 조서(밀양시)_09숲가꾸기조서(밀양2)_진해재해저감사업" xfId="14228" xr:uid="{00000000-0005-0000-0000-0000F5360000}"/>
    <cellStyle name="백_04-포장공_02-배수공_3차 숲가꾸기 조서(밀양시)_ha단가산출서" xfId="14229" xr:uid="{00000000-0005-0000-0000-0000F6360000}"/>
    <cellStyle name="백_04-포장공_02-배수공_3차 숲가꾸기 조서(밀양시)_적용요율" xfId="14230" xr:uid="{00000000-0005-0000-0000-0000F7360000}"/>
    <cellStyle name="백_04-포장공_02-배수공_3차 숲가꾸기 조서(밀양시)_진해재해저감사업" xfId="14231" xr:uid="{00000000-0005-0000-0000-0000F8360000}"/>
    <cellStyle name="백_04-포장공_02-배수공_5.재선충설계(죽림지구)" xfId="14232" xr:uid="{00000000-0005-0000-0000-0000F9360000}"/>
    <cellStyle name="백_04-포장공_02-배수공_5.재선충설계(죽림지구)_'10년 추기 소나무재선충병 나무주사 사업" xfId="14233" xr:uid="{00000000-0005-0000-0000-0000FA360000}"/>
    <cellStyle name="백_04-포장공_02-배수공_5.재선충설계(죽림지구)_소나무재선충병 피해지 위생간벌사업(동상지구외 3개소)" xfId="14234" xr:uid="{00000000-0005-0000-0000-0000FB360000}"/>
    <cellStyle name="백_04-포장공_02-배수공_6.재선충설계(신벽지구)" xfId="14235" xr:uid="{00000000-0005-0000-0000-0000FC360000}"/>
    <cellStyle name="백_04-포장공_02-배수공_6.재선충설계(신벽지구)_'10년 추기 소나무재선충병 나무주사 사업" xfId="14236" xr:uid="{00000000-0005-0000-0000-0000FD360000}"/>
    <cellStyle name="백_04-포장공_02-배수공_6.재선충설계(신벽지구)_소나무재선충병 피해지 위생간벌사업(동상지구외 3개소)" xfId="14237" xr:uid="{00000000-0005-0000-0000-0000FE360000}"/>
    <cellStyle name="백_04-포장공_02-배수공_7.재선충설계(동림지구)" xfId="14238" xr:uid="{00000000-0005-0000-0000-0000FF360000}"/>
    <cellStyle name="백_04-포장공_02-배수공_7.재선충설계(동림지구)_'10년 추기 소나무재선충병 나무주사 사업" xfId="14239" xr:uid="{00000000-0005-0000-0000-000000370000}"/>
    <cellStyle name="백_04-포장공_02-배수공_7.재선충설계(동림지구)_소나무재선충병 피해지 위생간벌사업(동상지구외 3개소)" xfId="14240" xr:uid="{00000000-0005-0000-0000-000001370000}"/>
    <cellStyle name="백_04-포장공_02-배수공_ha단가산출서" xfId="14241" xr:uid="{00000000-0005-0000-0000-000002370000}"/>
    <cellStyle name="백_04-포장공_02-배수공_복사본 사진대장(사천)" xfId="14242" xr:uid="{00000000-0005-0000-0000-000003370000}"/>
    <cellStyle name="백_04-포장공_02-배수공_설계설명서(두서서하)-1" xfId="14243" xr:uid="{00000000-0005-0000-0000-000004370000}"/>
    <cellStyle name="백_04-포장공_02-배수공_소나무재선충병 피해지 위생간벌사업(동상지구외 3개소)" xfId="14244" xr:uid="{00000000-0005-0000-0000-000005370000}"/>
    <cellStyle name="백_04-포장공_02-배수공_소나무재선충병완전방제설계서(제출본)-양산국유림관리소" xfId="14245" xr:uid="{00000000-0005-0000-0000-000006370000}"/>
    <cellStyle name="백_04-포장공_02-배수공_수량산출서-2(온양산길)" xfId="14246" xr:uid="{00000000-0005-0000-0000-000007370000}"/>
    <cellStyle name="백_04-포장공_02-배수공_수량산출서-2(온양산길)_(01-1)수량(산청송경3)" xfId="14247" xr:uid="{00000000-0005-0000-0000-000008370000}"/>
    <cellStyle name="백_04-포장공_02-배수공_적용요율" xfId="14248" xr:uid="{00000000-0005-0000-0000-000009370000}"/>
    <cellStyle name="백_04-포장공_02-배수공_진해재해저감사업" xfId="14249" xr:uid="{00000000-0005-0000-0000-00000A370000}"/>
    <cellStyle name="백_06-부대공_02-배수공" xfId="14250" xr:uid="{00000000-0005-0000-0000-00000B370000}"/>
    <cellStyle name="백_06-부대공_02-배수공_1.숲가꾸기설계서(고암 간상)" xfId="14251" xr:uid="{00000000-0005-0000-0000-00000C370000}"/>
    <cellStyle name="백_06-부대공_02-배수공_'10년 추기 소나무재선충병 나무주사 사업" xfId="14252" xr:uid="{00000000-0005-0000-0000-00000D370000}"/>
    <cellStyle name="백_06-부대공_02-배수공_2006 가지산도립공원 등산로 정비사업" xfId="14253" xr:uid="{00000000-0005-0000-0000-00000E370000}"/>
    <cellStyle name="백_06-부대공_02-배수공_2006 가지산도립공원 등산로 정비사업_1.숲가꾸기설계서(고암 간상)" xfId="14254" xr:uid="{00000000-0005-0000-0000-00000F370000}"/>
    <cellStyle name="백_06-부대공_02-배수공_2006 가지산도립공원 등산로 정비사업_'10년 추기 소나무재선충병 나무주사 사업" xfId="14255" xr:uid="{00000000-0005-0000-0000-000010370000}"/>
    <cellStyle name="백_06-부대공_02-배수공_2006 가지산도립공원 등산로 정비사업_2006 가지산도립공원 등산로 정비사업" xfId="14256" xr:uid="{00000000-0005-0000-0000-000011370000}"/>
    <cellStyle name="백_06-부대공_02-배수공_2006 가지산도립공원 등산로 정비사업_2006 가지산도립공원 등산로 정비사업_1.숲가꾸기설계서(고암 간상)" xfId="14257" xr:uid="{00000000-0005-0000-0000-000012370000}"/>
    <cellStyle name="백_06-부대공_02-배수공_2006 가지산도립공원 등산로 정비사업_2006 가지산도립공원 등산로 정비사업_'10년 추기 소나무재선충병 나무주사 사업" xfId="14258" xr:uid="{00000000-0005-0000-0000-000013370000}"/>
    <cellStyle name="백_06-부대공_02-배수공_2006 가지산도립공원 등산로 정비사업_2006 가지산도립공원 등산로 정비사업_3차 숲가꾸기 조서(밀양시)" xfId="14259" xr:uid="{00000000-0005-0000-0000-000014370000}"/>
    <cellStyle name="백_06-부대공_02-배수공_2006 가지산도립공원 등산로 정비사업_2006 가지산도립공원 등산로 정비사업_3차 숲가꾸기 조서(밀양시)_09밀양2지번조서(허작업)" xfId="14260" xr:uid="{00000000-0005-0000-0000-000015370000}"/>
    <cellStyle name="백_06-부대공_02-배수공_2006 가지산도립공원 등산로 정비사업_2006 가지산도립공원 등산로 정비사업_3차 숲가꾸기 조서(밀양시)_09밀양2지번조서(허작업)_ha단가산출서" xfId="14261" xr:uid="{00000000-0005-0000-0000-000016370000}"/>
    <cellStyle name="백_06-부대공_02-배수공_2006 가지산도립공원 등산로 정비사업_2006 가지산도립공원 등산로 정비사업_3차 숲가꾸기 조서(밀양시)_09밀양2지번조서(허작업)_적용요율" xfId="14262" xr:uid="{00000000-0005-0000-0000-000017370000}"/>
    <cellStyle name="백_06-부대공_02-배수공_2006 가지산도립공원 등산로 정비사업_2006 가지산도립공원 등산로 정비사업_3차 숲가꾸기 조서(밀양시)_09밀양2지번조서(허작업)_진해재해저감사업" xfId="14263" xr:uid="{00000000-0005-0000-0000-000018370000}"/>
    <cellStyle name="백_06-부대공_02-배수공_2006 가지산도립공원 등산로 정비사업_2006 가지산도립공원 등산로 정비사업_3차 숲가꾸기 조서(밀양시)_09숲가꾸기조서(밀양2)" xfId="14264" xr:uid="{00000000-0005-0000-0000-000019370000}"/>
    <cellStyle name="백_06-부대공_02-배수공_2006 가지산도립공원 등산로 정비사업_2006 가지산도립공원 등산로 정비사업_3차 숲가꾸기 조서(밀양시)_09숲가꾸기조서(밀양2)_ha단가산출서" xfId="14265" xr:uid="{00000000-0005-0000-0000-00001A370000}"/>
    <cellStyle name="백_06-부대공_02-배수공_2006 가지산도립공원 등산로 정비사업_2006 가지산도립공원 등산로 정비사업_3차 숲가꾸기 조서(밀양시)_09숲가꾸기조서(밀양2)_진해재해저감사업" xfId="14266" xr:uid="{00000000-0005-0000-0000-00001B370000}"/>
    <cellStyle name="백_06-부대공_02-배수공_2006 가지산도립공원 등산로 정비사업_2006 가지산도립공원 등산로 정비사업_3차 숲가꾸기 조서(밀양시)_ha단가산출서" xfId="14267" xr:uid="{00000000-0005-0000-0000-00001C370000}"/>
    <cellStyle name="백_06-부대공_02-배수공_2006 가지산도립공원 등산로 정비사업_2006 가지산도립공원 등산로 정비사업_3차 숲가꾸기 조서(밀양시)_적용요율" xfId="14268" xr:uid="{00000000-0005-0000-0000-00001D370000}"/>
    <cellStyle name="백_06-부대공_02-배수공_2006 가지산도립공원 등산로 정비사업_2006 가지산도립공원 등산로 정비사업_3차 숲가꾸기 조서(밀양시)_진해재해저감사업" xfId="14269" xr:uid="{00000000-0005-0000-0000-00001E370000}"/>
    <cellStyle name="백_06-부대공_02-배수공_2006 가지산도립공원 등산로 정비사업_2006 가지산도립공원 등산로 정비사업_5.재선충설계(죽림지구)" xfId="14270" xr:uid="{00000000-0005-0000-0000-00001F370000}"/>
    <cellStyle name="백_06-부대공_02-배수공_2006 가지산도립공원 등산로 정비사업_2006 가지산도립공원 등산로 정비사업_5.재선충설계(죽림지구)_'10년 추기 소나무재선충병 나무주사 사업" xfId="14271" xr:uid="{00000000-0005-0000-0000-000020370000}"/>
    <cellStyle name="백_06-부대공_02-배수공_2006 가지산도립공원 등산로 정비사업_2006 가지산도립공원 등산로 정비사업_5.재선충설계(죽림지구)_소나무재선충병 피해지 위생간벌사업(동상지구외 3개소)" xfId="14272" xr:uid="{00000000-0005-0000-0000-000021370000}"/>
    <cellStyle name="백_06-부대공_02-배수공_2006 가지산도립공원 등산로 정비사업_2006 가지산도립공원 등산로 정비사업_6.재선충설계(신벽지구)" xfId="14273" xr:uid="{00000000-0005-0000-0000-000022370000}"/>
    <cellStyle name="백_06-부대공_02-배수공_2006 가지산도립공원 등산로 정비사업_2006 가지산도립공원 등산로 정비사업_6.재선충설계(신벽지구)_'10년 추기 소나무재선충병 나무주사 사업" xfId="14274" xr:uid="{00000000-0005-0000-0000-000023370000}"/>
    <cellStyle name="백_06-부대공_02-배수공_2006 가지산도립공원 등산로 정비사업_2006 가지산도립공원 등산로 정비사업_6.재선충설계(신벽지구)_소나무재선충병 피해지 위생간벌사업(동상지구외 3개소)" xfId="14275" xr:uid="{00000000-0005-0000-0000-000024370000}"/>
    <cellStyle name="백_06-부대공_02-배수공_2006 가지산도립공원 등산로 정비사업_2006 가지산도립공원 등산로 정비사업_7.재선충설계(동림지구)" xfId="14276" xr:uid="{00000000-0005-0000-0000-000025370000}"/>
    <cellStyle name="백_06-부대공_02-배수공_2006 가지산도립공원 등산로 정비사업_2006 가지산도립공원 등산로 정비사업_7.재선충설계(동림지구)_'10년 추기 소나무재선충병 나무주사 사업" xfId="14277" xr:uid="{00000000-0005-0000-0000-000026370000}"/>
    <cellStyle name="백_06-부대공_02-배수공_2006 가지산도립공원 등산로 정비사업_2006 가지산도립공원 등산로 정비사업_7.재선충설계(동림지구)_소나무재선충병 피해지 위생간벌사업(동상지구외 3개소)" xfId="14278" xr:uid="{00000000-0005-0000-0000-000027370000}"/>
    <cellStyle name="백_06-부대공_02-배수공_2006 가지산도립공원 등산로 정비사업_2006 가지산도립공원 등산로 정비사업_ha단가산출서" xfId="14279" xr:uid="{00000000-0005-0000-0000-000028370000}"/>
    <cellStyle name="백_06-부대공_02-배수공_2006 가지산도립공원 등산로 정비사업_2006 가지산도립공원 등산로 정비사업_소나무재선충병 피해지 위생간벌사업(동상지구외 3개소)" xfId="14280" xr:uid="{00000000-0005-0000-0000-000029370000}"/>
    <cellStyle name="백_06-부대공_02-배수공_2006 가지산도립공원 등산로 정비사업_2006 가지산도립공원 등산로 정비사업_소나무재선충병완전방제설계서(제출본)-양산국유림관리소" xfId="14281" xr:uid="{00000000-0005-0000-0000-00002A370000}"/>
    <cellStyle name="백_06-부대공_02-배수공_2006 가지산도립공원 등산로 정비사업_2006 가지산도립공원 등산로 정비사업_적용요율" xfId="14282" xr:uid="{00000000-0005-0000-0000-00002B370000}"/>
    <cellStyle name="백_06-부대공_02-배수공_2006 가지산도립공원 등산로 정비사업_2006 가지산도립공원 등산로 정비사업_진해재해저감사업" xfId="14283" xr:uid="{00000000-0005-0000-0000-00002C370000}"/>
    <cellStyle name="백_06-부대공_02-배수공_2006 가지산도립공원 등산로 정비사업_2006가지산도립공원등산로정비공사" xfId="14284" xr:uid="{00000000-0005-0000-0000-00002D370000}"/>
    <cellStyle name="백_06-부대공_02-배수공_2006 가지산도립공원 등산로 정비사업_2006가지산도립공원등산로정비공사_1.숲가꾸기설계서(고암 간상)" xfId="14285" xr:uid="{00000000-0005-0000-0000-00002E370000}"/>
    <cellStyle name="백_06-부대공_02-배수공_2006 가지산도립공원 등산로 정비사업_2006가지산도립공원등산로정비공사_'10년 추기 소나무재선충병 나무주사 사업" xfId="14286" xr:uid="{00000000-0005-0000-0000-00002F370000}"/>
    <cellStyle name="백_06-부대공_02-배수공_2006 가지산도립공원 등산로 정비사업_2006가지산도립공원등산로정비공사_3차 숲가꾸기 조서(밀양시)" xfId="14287" xr:uid="{00000000-0005-0000-0000-000030370000}"/>
    <cellStyle name="백_06-부대공_02-배수공_2006 가지산도립공원 등산로 정비사업_2006가지산도립공원등산로정비공사_3차 숲가꾸기 조서(밀양시)_09밀양2지번조서(허작업)" xfId="14288" xr:uid="{00000000-0005-0000-0000-000031370000}"/>
    <cellStyle name="백_06-부대공_02-배수공_2006 가지산도립공원 등산로 정비사업_2006가지산도립공원등산로정비공사_3차 숲가꾸기 조서(밀양시)_09밀양2지번조서(허작업)_ha단가산출서" xfId="14289" xr:uid="{00000000-0005-0000-0000-000032370000}"/>
    <cellStyle name="백_06-부대공_02-배수공_2006 가지산도립공원 등산로 정비사업_2006가지산도립공원등산로정비공사_3차 숲가꾸기 조서(밀양시)_09밀양2지번조서(허작업)_진해재해저감사업" xfId="14290" xr:uid="{00000000-0005-0000-0000-000033370000}"/>
    <cellStyle name="백_06-부대공_02-배수공_2006 가지산도립공원 등산로 정비사업_2006가지산도립공원등산로정비공사_3차 숲가꾸기 조서(밀양시)_09숲가꾸기조서(밀양2)" xfId="14291" xr:uid="{00000000-0005-0000-0000-000034370000}"/>
    <cellStyle name="백_06-부대공_02-배수공_2006 가지산도립공원 등산로 정비사업_2006가지산도립공원등산로정비공사_3차 숲가꾸기 조서(밀양시)_09숲가꾸기조서(밀양2)_ha단가산출서" xfId="14292" xr:uid="{00000000-0005-0000-0000-000035370000}"/>
    <cellStyle name="백_06-부대공_02-배수공_2006 가지산도립공원 등산로 정비사업_2006가지산도립공원등산로정비공사_3차 숲가꾸기 조서(밀양시)_09숲가꾸기조서(밀양2)_진해재해저감사업" xfId="14293" xr:uid="{00000000-0005-0000-0000-000036370000}"/>
    <cellStyle name="백_06-부대공_02-배수공_2006 가지산도립공원 등산로 정비사업_2006가지산도립공원등산로정비공사_3차 숲가꾸기 조서(밀양시)_ha단가산출서" xfId="14294" xr:uid="{00000000-0005-0000-0000-000037370000}"/>
    <cellStyle name="백_06-부대공_02-배수공_2006 가지산도립공원 등산로 정비사업_2006가지산도립공원등산로정비공사_3차 숲가꾸기 조서(밀양시)_진해재해저감사업" xfId="14295" xr:uid="{00000000-0005-0000-0000-000038370000}"/>
    <cellStyle name="백_06-부대공_02-배수공_2006 가지산도립공원 등산로 정비사업_2006가지산도립공원등산로정비공사_5.재선충설계(죽림지구)" xfId="14296" xr:uid="{00000000-0005-0000-0000-000039370000}"/>
    <cellStyle name="백_06-부대공_02-배수공_2006 가지산도립공원 등산로 정비사업_2006가지산도립공원등산로정비공사_5.재선충설계(죽림지구)_'10년 추기 소나무재선충병 나무주사 사업" xfId="14297" xr:uid="{00000000-0005-0000-0000-00003A370000}"/>
    <cellStyle name="백_06-부대공_02-배수공_2006 가지산도립공원 등산로 정비사업_2006가지산도립공원등산로정비공사_5.재선충설계(죽림지구)_소나무재선충병 피해지 위생간벌사업(동상지구외 3개소)" xfId="14298" xr:uid="{00000000-0005-0000-0000-00003B370000}"/>
    <cellStyle name="백_06-부대공_02-배수공_2006 가지산도립공원 등산로 정비사업_2006가지산도립공원등산로정비공사_6.재선충설계(신벽지구)" xfId="14299" xr:uid="{00000000-0005-0000-0000-00003C370000}"/>
    <cellStyle name="백_06-부대공_02-배수공_2006 가지산도립공원 등산로 정비사업_2006가지산도립공원등산로정비공사_6.재선충설계(신벽지구)_'10년 추기 소나무재선충병 나무주사 사업" xfId="14300" xr:uid="{00000000-0005-0000-0000-00003D370000}"/>
    <cellStyle name="백_06-부대공_02-배수공_2006 가지산도립공원 등산로 정비사업_2006가지산도립공원등산로정비공사_6.재선충설계(신벽지구)_소나무재선충병 피해지 위생간벌사업(동상지구외 3개소)" xfId="14301" xr:uid="{00000000-0005-0000-0000-00003E370000}"/>
    <cellStyle name="백_06-부대공_02-배수공_2006 가지산도립공원 등산로 정비사업_2006가지산도립공원등산로정비공사_7.재선충설계(동림지구)" xfId="14302" xr:uid="{00000000-0005-0000-0000-00003F370000}"/>
    <cellStyle name="백_06-부대공_02-배수공_2006 가지산도립공원 등산로 정비사업_2006가지산도립공원등산로정비공사_7.재선충설계(동림지구)_'10년 추기 소나무재선충병 나무주사 사업" xfId="14303" xr:uid="{00000000-0005-0000-0000-000040370000}"/>
    <cellStyle name="백_06-부대공_02-배수공_2006 가지산도립공원 등산로 정비사업_2006가지산도립공원등산로정비공사_7.재선충설계(동림지구)_소나무재선충병 피해지 위생간벌사업(동상지구외 3개소)" xfId="14304" xr:uid="{00000000-0005-0000-0000-000041370000}"/>
    <cellStyle name="백_06-부대공_02-배수공_2006 가지산도립공원 등산로 정비사업_2006가지산도립공원등산로정비공사_ha단가산출서" xfId="14305" xr:uid="{00000000-0005-0000-0000-000042370000}"/>
    <cellStyle name="백_06-부대공_02-배수공_2006 가지산도립공원 등산로 정비사업_2006가지산도립공원등산로정비공사_소나무재선충병 피해지 위생간벌사업(동상지구외 3개소)" xfId="14306" xr:uid="{00000000-0005-0000-0000-000043370000}"/>
    <cellStyle name="백_06-부대공_02-배수공_2006 가지산도립공원 등산로 정비사업_2006가지산도립공원등산로정비공사_소나무재선충병완전방제설계서(제출본)-양산국유림관리소" xfId="14307" xr:uid="{00000000-0005-0000-0000-000044370000}"/>
    <cellStyle name="백_06-부대공_02-배수공_2006 가지산도립공원 등산로 정비사업_2006가지산도립공원등산로정비공사_진해재해저감사업" xfId="14308" xr:uid="{00000000-0005-0000-0000-000045370000}"/>
    <cellStyle name="백_06-부대공_02-배수공_2006 가지산도립공원 등산로 정비사업_2006밀양시가지산도립공원등산로정비공사" xfId="14309" xr:uid="{00000000-0005-0000-0000-000046370000}"/>
    <cellStyle name="백_06-부대공_02-배수공_2006 가지산도립공원 등산로 정비사업_2006밀양시가지산도립공원등산로정비공사_1.숲가꾸기설계서(고암 간상)" xfId="14310" xr:uid="{00000000-0005-0000-0000-000047370000}"/>
    <cellStyle name="백_06-부대공_02-배수공_2006 가지산도립공원 등산로 정비사업_2006밀양시가지산도립공원등산로정비공사_'10년 추기 소나무재선충병 나무주사 사업" xfId="14311" xr:uid="{00000000-0005-0000-0000-000048370000}"/>
    <cellStyle name="백_06-부대공_02-배수공_2006 가지산도립공원 등산로 정비사업_2006밀양시가지산도립공원등산로정비공사_3차 숲가꾸기 조서(밀양시)" xfId="14312" xr:uid="{00000000-0005-0000-0000-000049370000}"/>
    <cellStyle name="백_06-부대공_02-배수공_2006 가지산도립공원 등산로 정비사업_2006밀양시가지산도립공원등산로정비공사_3차 숲가꾸기 조서(밀양시)_09밀양2지번조서(허작업)" xfId="14313" xr:uid="{00000000-0005-0000-0000-00004A370000}"/>
    <cellStyle name="백_06-부대공_02-배수공_2006 가지산도립공원 등산로 정비사업_2006밀양시가지산도립공원등산로정비공사_3차 숲가꾸기 조서(밀양시)_09밀양2지번조서(허작업)_ha단가산출서" xfId="14314" xr:uid="{00000000-0005-0000-0000-00004B370000}"/>
    <cellStyle name="백_06-부대공_02-배수공_2006 가지산도립공원 등산로 정비사업_2006밀양시가지산도립공원등산로정비공사_3차 숲가꾸기 조서(밀양시)_09밀양2지번조서(허작업)_진해재해저감사업" xfId="14315" xr:uid="{00000000-0005-0000-0000-00004C370000}"/>
    <cellStyle name="백_06-부대공_02-배수공_2006 가지산도립공원 등산로 정비사업_2006밀양시가지산도립공원등산로정비공사_3차 숲가꾸기 조서(밀양시)_09숲가꾸기조서(밀양2)" xfId="14316" xr:uid="{00000000-0005-0000-0000-00004D370000}"/>
    <cellStyle name="백_06-부대공_02-배수공_2006 가지산도립공원 등산로 정비사업_2006밀양시가지산도립공원등산로정비공사_3차 숲가꾸기 조서(밀양시)_09숲가꾸기조서(밀양2)_ha단가산출서" xfId="14317" xr:uid="{00000000-0005-0000-0000-00004E370000}"/>
    <cellStyle name="백_06-부대공_02-배수공_2006 가지산도립공원 등산로 정비사업_2006밀양시가지산도립공원등산로정비공사_3차 숲가꾸기 조서(밀양시)_09숲가꾸기조서(밀양2)_진해재해저감사업" xfId="14318" xr:uid="{00000000-0005-0000-0000-00004F370000}"/>
    <cellStyle name="백_06-부대공_02-배수공_2006 가지산도립공원 등산로 정비사업_2006밀양시가지산도립공원등산로정비공사_3차 숲가꾸기 조서(밀양시)_ha단가산출서" xfId="14319" xr:uid="{00000000-0005-0000-0000-000050370000}"/>
    <cellStyle name="백_06-부대공_02-배수공_2006 가지산도립공원 등산로 정비사업_2006밀양시가지산도립공원등산로정비공사_3차 숲가꾸기 조서(밀양시)_진해재해저감사업" xfId="14320" xr:uid="{00000000-0005-0000-0000-000051370000}"/>
    <cellStyle name="백_06-부대공_02-배수공_2006 가지산도립공원 등산로 정비사업_2006밀양시가지산도립공원등산로정비공사_5.재선충설계(죽림지구)" xfId="14321" xr:uid="{00000000-0005-0000-0000-000052370000}"/>
    <cellStyle name="백_06-부대공_02-배수공_2006 가지산도립공원 등산로 정비사업_2006밀양시가지산도립공원등산로정비공사_5.재선충설계(죽림지구)_'10년 추기 소나무재선충병 나무주사 사업" xfId="14322" xr:uid="{00000000-0005-0000-0000-000053370000}"/>
    <cellStyle name="백_06-부대공_02-배수공_2006 가지산도립공원 등산로 정비사업_2006밀양시가지산도립공원등산로정비공사_5.재선충설계(죽림지구)_소나무재선충병 피해지 위생간벌사업(동상지구외 3개소)" xfId="14323" xr:uid="{00000000-0005-0000-0000-000054370000}"/>
    <cellStyle name="백_06-부대공_02-배수공_2006 가지산도립공원 등산로 정비사업_2006밀양시가지산도립공원등산로정비공사_6.재선충설계(신벽지구)" xfId="14324" xr:uid="{00000000-0005-0000-0000-000055370000}"/>
    <cellStyle name="백_06-부대공_02-배수공_2006 가지산도립공원 등산로 정비사업_2006밀양시가지산도립공원등산로정비공사_6.재선충설계(신벽지구)_'10년 추기 소나무재선충병 나무주사 사업" xfId="14325" xr:uid="{00000000-0005-0000-0000-000056370000}"/>
    <cellStyle name="백_06-부대공_02-배수공_2006 가지산도립공원 등산로 정비사업_2006밀양시가지산도립공원등산로정비공사_6.재선충설계(신벽지구)_소나무재선충병 피해지 위생간벌사업(동상지구외 3개소)" xfId="14326" xr:uid="{00000000-0005-0000-0000-000057370000}"/>
    <cellStyle name="백_06-부대공_02-배수공_2006 가지산도립공원 등산로 정비사업_2006밀양시가지산도립공원등산로정비공사_7.재선충설계(동림지구)" xfId="14327" xr:uid="{00000000-0005-0000-0000-000058370000}"/>
    <cellStyle name="백_06-부대공_02-배수공_2006 가지산도립공원 등산로 정비사업_2006밀양시가지산도립공원등산로정비공사_7.재선충설계(동림지구)_'10년 추기 소나무재선충병 나무주사 사업" xfId="14328" xr:uid="{00000000-0005-0000-0000-000059370000}"/>
    <cellStyle name="백_06-부대공_02-배수공_2006 가지산도립공원 등산로 정비사업_2006밀양시가지산도립공원등산로정비공사_7.재선충설계(동림지구)_소나무재선충병 피해지 위생간벌사업(동상지구외 3개소)" xfId="14329" xr:uid="{00000000-0005-0000-0000-00005A370000}"/>
    <cellStyle name="백_06-부대공_02-배수공_2006 가지산도립공원 등산로 정비사업_2006밀양시가지산도립공원등산로정비공사_ha단가산출서" xfId="14330" xr:uid="{00000000-0005-0000-0000-00005B370000}"/>
    <cellStyle name="백_06-부대공_02-배수공_2006 가지산도립공원 등산로 정비사업_2006밀양시가지산도립공원등산로정비공사_소나무재선충병 피해지 위생간벌사업(동상지구외 3개소)" xfId="14331" xr:uid="{00000000-0005-0000-0000-00005C370000}"/>
    <cellStyle name="백_06-부대공_02-배수공_2006 가지산도립공원 등산로 정비사업_2006밀양시가지산도립공원등산로정비공사_소나무재선충병완전방제설계서(제출본)-양산국유림관리소" xfId="14332" xr:uid="{00000000-0005-0000-0000-00005D370000}"/>
    <cellStyle name="백_06-부대공_02-배수공_2006 가지산도립공원 등산로 정비사업_2006밀양시가지산도립공원등산로정비공사_진해재해저감사업" xfId="14333" xr:uid="{00000000-0005-0000-0000-00005E370000}"/>
    <cellStyle name="백_06-부대공_02-배수공_2006 가지산도립공원 등산로 정비사업_3차 숲가꾸기 조서(밀양시)" xfId="14334" xr:uid="{00000000-0005-0000-0000-00005F370000}"/>
    <cellStyle name="백_06-부대공_02-배수공_2006 가지산도립공원 등산로 정비사업_3차 숲가꾸기 조서(밀양시)_09밀양2지번조서(허작업)" xfId="14335" xr:uid="{00000000-0005-0000-0000-000060370000}"/>
    <cellStyle name="백_06-부대공_02-배수공_2006 가지산도립공원 등산로 정비사업_3차 숲가꾸기 조서(밀양시)_09밀양2지번조서(허작업)_ha단가산출서" xfId="14336" xr:uid="{00000000-0005-0000-0000-000061370000}"/>
    <cellStyle name="백_06-부대공_02-배수공_2006 가지산도립공원 등산로 정비사업_3차 숲가꾸기 조서(밀양시)_09밀양2지번조서(허작업)_진해재해저감사업" xfId="14337" xr:uid="{00000000-0005-0000-0000-000062370000}"/>
    <cellStyle name="백_06-부대공_02-배수공_2006 가지산도립공원 등산로 정비사업_3차 숲가꾸기 조서(밀양시)_09숲가꾸기조서(밀양2)" xfId="14338" xr:uid="{00000000-0005-0000-0000-000063370000}"/>
    <cellStyle name="백_06-부대공_02-배수공_2006 가지산도립공원 등산로 정비사업_3차 숲가꾸기 조서(밀양시)_09숲가꾸기조서(밀양2)_ha단가산출서" xfId="14339" xr:uid="{00000000-0005-0000-0000-000064370000}"/>
    <cellStyle name="백_06-부대공_02-배수공_2006 가지산도립공원 등산로 정비사업_3차 숲가꾸기 조서(밀양시)_09숲가꾸기조서(밀양2)_진해재해저감사업" xfId="14340" xr:uid="{00000000-0005-0000-0000-000065370000}"/>
    <cellStyle name="백_06-부대공_02-배수공_2006 가지산도립공원 등산로 정비사업_3차 숲가꾸기 조서(밀양시)_ha단가산출서" xfId="14341" xr:uid="{00000000-0005-0000-0000-000066370000}"/>
    <cellStyle name="백_06-부대공_02-배수공_2006 가지산도립공원 등산로 정비사업_3차 숲가꾸기 조서(밀양시)_진해재해저감사업" xfId="14342" xr:uid="{00000000-0005-0000-0000-000067370000}"/>
    <cellStyle name="백_06-부대공_02-배수공_2006 가지산도립공원 등산로 정비사업_5.재선충설계(죽림지구)" xfId="14343" xr:uid="{00000000-0005-0000-0000-000068370000}"/>
    <cellStyle name="백_06-부대공_02-배수공_2006 가지산도립공원 등산로 정비사업_5.재선충설계(죽림지구)_'10년 추기 소나무재선충병 나무주사 사업" xfId="14344" xr:uid="{00000000-0005-0000-0000-000069370000}"/>
    <cellStyle name="백_06-부대공_02-배수공_2006 가지산도립공원 등산로 정비사업_5.재선충설계(죽림지구)_소나무재선충병 피해지 위생간벌사업(동상지구외 3개소)" xfId="14345" xr:uid="{00000000-0005-0000-0000-00006A370000}"/>
    <cellStyle name="백_06-부대공_02-배수공_2006 가지산도립공원 등산로 정비사업_6.재선충설계(신벽지구)" xfId="14346" xr:uid="{00000000-0005-0000-0000-00006B370000}"/>
    <cellStyle name="백_06-부대공_02-배수공_2006 가지산도립공원 등산로 정비사업_6.재선충설계(신벽지구)_'10년 추기 소나무재선충병 나무주사 사업" xfId="14347" xr:uid="{00000000-0005-0000-0000-00006C370000}"/>
    <cellStyle name="백_06-부대공_02-배수공_2006 가지산도립공원 등산로 정비사업_6.재선충설계(신벽지구)_소나무재선충병 피해지 위생간벌사업(동상지구외 3개소)" xfId="14348" xr:uid="{00000000-0005-0000-0000-00006D370000}"/>
    <cellStyle name="백_06-부대공_02-배수공_2006 가지산도립공원 등산로 정비사업_7.재선충설계(동림지구)" xfId="14349" xr:uid="{00000000-0005-0000-0000-00006E370000}"/>
    <cellStyle name="백_06-부대공_02-배수공_2006 가지산도립공원 등산로 정비사업_7.재선충설계(동림지구)_'10년 추기 소나무재선충병 나무주사 사업" xfId="14350" xr:uid="{00000000-0005-0000-0000-00006F370000}"/>
    <cellStyle name="백_06-부대공_02-배수공_2006 가지산도립공원 등산로 정비사업_7.재선충설계(동림지구)_소나무재선충병 피해지 위생간벌사업(동상지구외 3개소)" xfId="14351" xr:uid="{00000000-0005-0000-0000-000070370000}"/>
    <cellStyle name="백_06-부대공_02-배수공_2006 가지산도립공원 등산로 정비사업_ha단가산출서" xfId="14352" xr:uid="{00000000-0005-0000-0000-000071370000}"/>
    <cellStyle name="백_06-부대공_02-배수공_2006 가지산도립공원 등산로 정비사업_가지산도립공원등산로정비공사" xfId="14353" xr:uid="{00000000-0005-0000-0000-000072370000}"/>
    <cellStyle name="백_06-부대공_02-배수공_2006 가지산도립공원 등산로 정비사업_가지산도립공원등산로정비공사_1.숲가꾸기설계서(고암 간상)" xfId="14354" xr:uid="{00000000-0005-0000-0000-000073370000}"/>
    <cellStyle name="백_06-부대공_02-배수공_2006 가지산도립공원 등산로 정비사업_가지산도립공원등산로정비공사_'10년 추기 소나무재선충병 나무주사 사업" xfId="14355" xr:uid="{00000000-0005-0000-0000-000074370000}"/>
    <cellStyle name="백_06-부대공_02-배수공_2006 가지산도립공원 등산로 정비사업_가지산도립공원등산로정비공사_3차 숲가꾸기 조서(밀양시)" xfId="14356" xr:uid="{00000000-0005-0000-0000-000075370000}"/>
    <cellStyle name="백_06-부대공_02-배수공_2006 가지산도립공원 등산로 정비사업_가지산도립공원등산로정비공사_3차 숲가꾸기 조서(밀양시)_09밀양2지번조서(허작업)" xfId="14357" xr:uid="{00000000-0005-0000-0000-000076370000}"/>
    <cellStyle name="백_06-부대공_02-배수공_2006 가지산도립공원 등산로 정비사업_가지산도립공원등산로정비공사_3차 숲가꾸기 조서(밀양시)_09밀양2지번조서(허작업)_ha단가산출서" xfId="14358" xr:uid="{00000000-0005-0000-0000-000077370000}"/>
    <cellStyle name="백_06-부대공_02-배수공_2006 가지산도립공원 등산로 정비사업_가지산도립공원등산로정비공사_3차 숲가꾸기 조서(밀양시)_09밀양2지번조서(허작업)_진해재해저감사업" xfId="14359" xr:uid="{00000000-0005-0000-0000-000078370000}"/>
    <cellStyle name="백_06-부대공_02-배수공_2006 가지산도립공원 등산로 정비사업_가지산도립공원등산로정비공사_3차 숲가꾸기 조서(밀양시)_09숲가꾸기조서(밀양2)" xfId="14360" xr:uid="{00000000-0005-0000-0000-000079370000}"/>
    <cellStyle name="백_06-부대공_02-배수공_2006 가지산도립공원 등산로 정비사업_가지산도립공원등산로정비공사_3차 숲가꾸기 조서(밀양시)_09숲가꾸기조서(밀양2)_ha단가산출서" xfId="14361" xr:uid="{00000000-0005-0000-0000-00007A370000}"/>
    <cellStyle name="백_06-부대공_02-배수공_2006 가지산도립공원 등산로 정비사업_가지산도립공원등산로정비공사_3차 숲가꾸기 조서(밀양시)_09숲가꾸기조서(밀양2)_진해재해저감사업" xfId="14362" xr:uid="{00000000-0005-0000-0000-00007B370000}"/>
    <cellStyle name="백_06-부대공_02-배수공_2006 가지산도립공원 등산로 정비사업_가지산도립공원등산로정비공사_3차 숲가꾸기 조서(밀양시)_ha단가산출서" xfId="14363" xr:uid="{00000000-0005-0000-0000-00007C370000}"/>
    <cellStyle name="백_06-부대공_02-배수공_2006 가지산도립공원 등산로 정비사업_가지산도립공원등산로정비공사_3차 숲가꾸기 조서(밀양시)_진해재해저감사업" xfId="14364" xr:uid="{00000000-0005-0000-0000-00007D370000}"/>
    <cellStyle name="백_06-부대공_02-배수공_2006 가지산도립공원 등산로 정비사업_가지산도립공원등산로정비공사_5.재선충설계(죽림지구)" xfId="14365" xr:uid="{00000000-0005-0000-0000-00007E370000}"/>
    <cellStyle name="백_06-부대공_02-배수공_2006 가지산도립공원 등산로 정비사업_가지산도립공원등산로정비공사_5.재선충설계(죽림지구)_'10년 추기 소나무재선충병 나무주사 사업" xfId="14366" xr:uid="{00000000-0005-0000-0000-00007F370000}"/>
    <cellStyle name="백_06-부대공_02-배수공_2006 가지산도립공원 등산로 정비사업_가지산도립공원등산로정비공사_5.재선충설계(죽림지구)_소나무재선충병 피해지 위생간벌사업(동상지구외 3개소)" xfId="14367" xr:uid="{00000000-0005-0000-0000-000080370000}"/>
    <cellStyle name="백_06-부대공_02-배수공_2006 가지산도립공원 등산로 정비사업_가지산도립공원등산로정비공사_6.재선충설계(신벽지구)" xfId="14368" xr:uid="{00000000-0005-0000-0000-000081370000}"/>
    <cellStyle name="백_06-부대공_02-배수공_2006 가지산도립공원 등산로 정비사업_가지산도립공원등산로정비공사_6.재선충설계(신벽지구)_'10년 추기 소나무재선충병 나무주사 사업" xfId="14369" xr:uid="{00000000-0005-0000-0000-000082370000}"/>
    <cellStyle name="백_06-부대공_02-배수공_2006 가지산도립공원 등산로 정비사업_가지산도립공원등산로정비공사_6.재선충설계(신벽지구)_소나무재선충병 피해지 위생간벌사업(동상지구외 3개소)" xfId="14370" xr:uid="{00000000-0005-0000-0000-000083370000}"/>
    <cellStyle name="백_06-부대공_02-배수공_2006 가지산도립공원 등산로 정비사업_가지산도립공원등산로정비공사_7.재선충설계(동림지구)" xfId="14371" xr:uid="{00000000-0005-0000-0000-000084370000}"/>
    <cellStyle name="백_06-부대공_02-배수공_2006 가지산도립공원 등산로 정비사업_가지산도립공원등산로정비공사_7.재선충설계(동림지구)_'10년 추기 소나무재선충병 나무주사 사업" xfId="14372" xr:uid="{00000000-0005-0000-0000-000085370000}"/>
    <cellStyle name="백_06-부대공_02-배수공_2006 가지산도립공원 등산로 정비사업_가지산도립공원등산로정비공사_7.재선충설계(동림지구)_소나무재선충병 피해지 위생간벌사업(동상지구외 3개소)" xfId="14373" xr:uid="{00000000-0005-0000-0000-000086370000}"/>
    <cellStyle name="백_06-부대공_02-배수공_2006 가지산도립공원 등산로 정비사업_가지산도립공원등산로정비공사_ha단가산출서" xfId="14374" xr:uid="{00000000-0005-0000-0000-000087370000}"/>
    <cellStyle name="백_06-부대공_02-배수공_2006 가지산도립공원 등산로 정비사업_가지산도립공원등산로정비공사_소나무재선충병 피해지 위생간벌사업(동상지구외 3개소)" xfId="14375" xr:uid="{00000000-0005-0000-0000-000088370000}"/>
    <cellStyle name="백_06-부대공_02-배수공_2006 가지산도립공원 등산로 정비사업_가지산도립공원등산로정비공사_소나무재선충병완전방제설계서(제출본)-양산국유림관리소" xfId="14376" xr:uid="{00000000-0005-0000-0000-000089370000}"/>
    <cellStyle name="백_06-부대공_02-배수공_2006 가지산도립공원 등산로 정비사업_가지산도립공원등산로정비공사_진해재해저감사업" xfId="14377" xr:uid="{00000000-0005-0000-0000-00008A370000}"/>
    <cellStyle name="백_06-부대공_02-배수공_2006 가지산도립공원 등산로 정비사업_소나무재선충병 피해지 위생간벌사업(동상지구외 3개소)" xfId="14378" xr:uid="{00000000-0005-0000-0000-00008B370000}"/>
    <cellStyle name="백_06-부대공_02-배수공_2006 가지산도립공원 등산로 정비사업_소나무재선충병완전방제설계서(제출본)-양산국유림관리소" xfId="14379" xr:uid="{00000000-0005-0000-0000-00008C370000}"/>
    <cellStyle name="백_06-부대공_02-배수공_2006 가지산도립공원 등산로 정비사업_적용요율" xfId="14380" xr:uid="{00000000-0005-0000-0000-00008D370000}"/>
    <cellStyle name="백_06-부대공_02-배수공_2006 가지산도립공원 등산로 정비사업_진해재해저감사업" xfId="14381" xr:uid="{00000000-0005-0000-0000-00008E370000}"/>
    <cellStyle name="백_06-부대공_02-배수공_3차 숲가꾸기 조서(밀양시)" xfId="14382" xr:uid="{00000000-0005-0000-0000-00008F370000}"/>
    <cellStyle name="백_06-부대공_02-배수공_3차 숲가꾸기 조서(밀양시)_09밀양2지번조서(허작업)" xfId="14383" xr:uid="{00000000-0005-0000-0000-000090370000}"/>
    <cellStyle name="백_06-부대공_02-배수공_3차 숲가꾸기 조서(밀양시)_09밀양2지번조서(허작업)_ha단가산출서" xfId="14384" xr:uid="{00000000-0005-0000-0000-000091370000}"/>
    <cellStyle name="백_06-부대공_02-배수공_3차 숲가꾸기 조서(밀양시)_09밀양2지번조서(허작업)_진해재해저감사업" xfId="14385" xr:uid="{00000000-0005-0000-0000-000092370000}"/>
    <cellStyle name="백_06-부대공_02-배수공_3차 숲가꾸기 조서(밀양시)_09숲가꾸기조서(밀양2)" xfId="14386" xr:uid="{00000000-0005-0000-0000-000093370000}"/>
    <cellStyle name="백_06-부대공_02-배수공_3차 숲가꾸기 조서(밀양시)_09숲가꾸기조서(밀양2)_ha단가산출서" xfId="14387" xr:uid="{00000000-0005-0000-0000-000094370000}"/>
    <cellStyle name="백_06-부대공_02-배수공_3차 숲가꾸기 조서(밀양시)_09숲가꾸기조서(밀양2)_진해재해저감사업" xfId="14388" xr:uid="{00000000-0005-0000-0000-000095370000}"/>
    <cellStyle name="백_06-부대공_02-배수공_3차 숲가꾸기 조서(밀양시)_ha단가산출서" xfId="14389" xr:uid="{00000000-0005-0000-0000-000096370000}"/>
    <cellStyle name="백_06-부대공_02-배수공_3차 숲가꾸기 조서(밀양시)_진해재해저감사업" xfId="14390" xr:uid="{00000000-0005-0000-0000-000097370000}"/>
    <cellStyle name="백_06-부대공_02-배수공_5.재선충설계(죽림지구)" xfId="14391" xr:uid="{00000000-0005-0000-0000-000098370000}"/>
    <cellStyle name="백_06-부대공_02-배수공_5.재선충설계(죽림지구)_'10년 추기 소나무재선충병 나무주사 사업" xfId="14392" xr:uid="{00000000-0005-0000-0000-000099370000}"/>
    <cellStyle name="백_06-부대공_02-배수공_5.재선충설계(죽림지구)_소나무재선충병 피해지 위생간벌사업(동상지구외 3개소)" xfId="14393" xr:uid="{00000000-0005-0000-0000-00009A370000}"/>
    <cellStyle name="백_06-부대공_02-배수공_6.재선충설계(신벽지구)" xfId="14394" xr:uid="{00000000-0005-0000-0000-00009B370000}"/>
    <cellStyle name="백_06-부대공_02-배수공_6.재선충설계(신벽지구)_'10년 추기 소나무재선충병 나무주사 사업" xfId="14395" xr:uid="{00000000-0005-0000-0000-00009C370000}"/>
    <cellStyle name="백_06-부대공_02-배수공_6.재선충설계(신벽지구)_소나무재선충병 피해지 위생간벌사업(동상지구외 3개소)" xfId="14396" xr:uid="{00000000-0005-0000-0000-00009D370000}"/>
    <cellStyle name="백_06-부대공_02-배수공_7.재선충설계(동림지구)" xfId="14397" xr:uid="{00000000-0005-0000-0000-00009E370000}"/>
    <cellStyle name="백_06-부대공_02-배수공_7.재선충설계(동림지구)_'10년 추기 소나무재선충병 나무주사 사업" xfId="14398" xr:uid="{00000000-0005-0000-0000-00009F370000}"/>
    <cellStyle name="백_06-부대공_02-배수공_7.재선충설계(동림지구)_소나무재선충병 피해지 위생간벌사업(동상지구외 3개소)" xfId="14399" xr:uid="{00000000-0005-0000-0000-0000A0370000}"/>
    <cellStyle name="백_06-부대공_02-배수공_ha단가산출서" xfId="14400" xr:uid="{00000000-0005-0000-0000-0000A1370000}"/>
    <cellStyle name="백_06-부대공_02-배수공_복사본 사진대장(사천)" xfId="14401" xr:uid="{00000000-0005-0000-0000-0000A2370000}"/>
    <cellStyle name="백_06-부대공_02-배수공_설계설명서(두서서하)-1" xfId="14402" xr:uid="{00000000-0005-0000-0000-0000A3370000}"/>
    <cellStyle name="백_06-부대공_02-배수공_소나무재선충병 피해지 위생간벌사업(동상지구외 3개소)" xfId="14403" xr:uid="{00000000-0005-0000-0000-0000A4370000}"/>
    <cellStyle name="백_06-부대공_02-배수공_소나무재선충병완전방제설계서(제출본)-양산국유림관리소" xfId="14404" xr:uid="{00000000-0005-0000-0000-0000A5370000}"/>
    <cellStyle name="백_06-부대공_02-배수공_수량산출서-2(온양산길)" xfId="14405" xr:uid="{00000000-0005-0000-0000-0000A6370000}"/>
    <cellStyle name="백_06-부대공_02-배수공_수량산출서-2(온양산길)_(01-1)수량(산청송경3)" xfId="14406" xr:uid="{00000000-0005-0000-0000-0000A7370000}"/>
    <cellStyle name="백_06-부대공_02-배수공_적용요율" xfId="14407" xr:uid="{00000000-0005-0000-0000-0000A8370000}"/>
    <cellStyle name="백_06-부대공_02-배수공_진해재해저감사업" xfId="14408" xr:uid="{00000000-0005-0000-0000-0000A9370000}"/>
    <cellStyle name="백_수량산출서(수정)_01-토공_02-배수공" xfId="14409" xr:uid="{00000000-0005-0000-0000-0000AA370000}"/>
    <cellStyle name="백_수량산출서(수정)_01-토공_02-배수공_1.숲가꾸기설계서(고암 간상)" xfId="14410" xr:uid="{00000000-0005-0000-0000-0000AB370000}"/>
    <cellStyle name="백_수량산출서(수정)_01-토공_02-배수공_'10년 추기 소나무재선충병 나무주사 사업" xfId="14411" xr:uid="{00000000-0005-0000-0000-0000AC370000}"/>
    <cellStyle name="백_수량산출서(수정)_01-토공_02-배수공_2006 가지산도립공원 등산로 정비사업" xfId="14412" xr:uid="{00000000-0005-0000-0000-0000AD370000}"/>
    <cellStyle name="백_수량산출서(수정)_01-토공_02-배수공_2006 가지산도립공원 등산로 정비사업_1.숲가꾸기설계서(고암 간상)" xfId="14413" xr:uid="{00000000-0005-0000-0000-0000AE370000}"/>
    <cellStyle name="백_수량산출서(수정)_01-토공_02-배수공_2006 가지산도립공원 등산로 정비사업_'10년 추기 소나무재선충병 나무주사 사업" xfId="14414" xr:uid="{00000000-0005-0000-0000-0000AF370000}"/>
    <cellStyle name="백_수량산출서(수정)_01-토공_02-배수공_2006 가지산도립공원 등산로 정비사업_2006 가지산도립공원 등산로 정비사업" xfId="14415" xr:uid="{00000000-0005-0000-0000-0000B0370000}"/>
    <cellStyle name="백_수량산출서(수정)_01-토공_02-배수공_2006 가지산도립공원 등산로 정비사업_2006 가지산도립공원 등산로 정비사업_1.숲가꾸기설계서(고암 간상)" xfId="14416" xr:uid="{00000000-0005-0000-0000-0000B1370000}"/>
    <cellStyle name="백_수량산출서(수정)_01-토공_02-배수공_2006 가지산도립공원 등산로 정비사업_2006 가지산도립공원 등산로 정비사업_'10년 추기 소나무재선충병 나무주사 사업" xfId="14417" xr:uid="{00000000-0005-0000-0000-0000B2370000}"/>
    <cellStyle name="백_수량산출서(수정)_01-토공_02-배수공_2006 가지산도립공원 등산로 정비사업_2006 가지산도립공원 등산로 정비사업_3차 숲가꾸기 조서(밀양시)" xfId="14418" xr:uid="{00000000-0005-0000-0000-0000B3370000}"/>
    <cellStyle name="백_수량산출서(수정)_01-토공_02-배수공_2006 가지산도립공원 등산로 정비사업_2006 가지산도립공원 등산로 정비사업_3차 숲가꾸기 조서(밀양시)_09밀양2지번조서(허작업)" xfId="14419" xr:uid="{00000000-0005-0000-0000-0000B4370000}"/>
    <cellStyle name="백_수량산출서(수정)_01-토공_02-배수공_2006 가지산도립공원 등산로 정비사업_2006 가지산도립공원 등산로 정비사업_3차 숲가꾸기 조서(밀양시)_09밀양2지번조서(허작업)_ha단가산출서" xfId="14420" xr:uid="{00000000-0005-0000-0000-0000B5370000}"/>
    <cellStyle name="백_수량산출서(수정)_01-토공_02-배수공_2006 가지산도립공원 등산로 정비사업_2006 가지산도립공원 등산로 정비사업_3차 숲가꾸기 조서(밀양시)_09밀양2지번조서(허작업)_진해재해저감사업" xfId="14421" xr:uid="{00000000-0005-0000-0000-0000B6370000}"/>
    <cellStyle name="백_수량산출서(수정)_01-토공_02-배수공_2006 가지산도립공원 등산로 정비사업_2006 가지산도립공원 등산로 정비사업_3차 숲가꾸기 조서(밀양시)_09숲가꾸기조서(밀양2)" xfId="14422" xr:uid="{00000000-0005-0000-0000-0000B7370000}"/>
    <cellStyle name="백_수량산출서(수정)_01-토공_02-배수공_2006 가지산도립공원 등산로 정비사업_2006 가지산도립공원 등산로 정비사업_3차 숲가꾸기 조서(밀양시)_09숲가꾸기조서(밀양2)_ha단가산출서" xfId="14423" xr:uid="{00000000-0005-0000-0000-0000B8370000}"/>
    <cellStyle name="백_수량산출서(수정)_01-토공_02-배수공_2006 가지산도립공원 등산로 정비사업_2006 가지산도립공원 등산로 정비사업_3차 숲가꾸기 조서(밀양시)_09숲가꾸기조서(밀양2)_진해재해저감사업" xfId="14424" xr:uid="{00000000-0005-0000-0000-0000B9370000}"/>
    <cellStyle name="백_수량산출서(수정)_01-토공_02-배수공_2006 가지산도립공원 등산로 정비사업_2006 가지산도립공원 등산로 정비사업_3차 숲가꾸기 조서(밀양시)_ha단가산출서" xfId="14425" xr:uid="{00000000-0005-0000-0000-0000BA370000}"/>
    <cellStyle name="백_수량산출서(수정)_01-토공_02-배수공_2006 가지산도립공원 등산로 정비사업_2006 가지산도립공원 등산로 정비사업_3차 숲가꾸기 조서(밀양시)_진해재해저감사업" xfId="14426" xr:uid="{00000000-0005-0000-0000-0000BB370000}"/>
    <cellStyle name="백_수량산출서(수정)_01-토공_02-배수공_2006 가지산도립공원 등산로 정비사업_2006 가지산도립공원 등산로 정비사업_5.재선충설계(죽림지구)" xfId="14427" xr:uid="{00000000-0005-0000-0000-0000BC370000}"/>
    <cellStyle name="백_수량산출서(수정)_01-토공_02-배수공_2006 가지산도립공원 등산로 정비사업_2006 가지산도립공원 등산로 정비사업_5.재선충설계(죽림지구)_'10년 추기 소나무재선충병 나무주사 사업" xfId="14428" xr:uid="{00000000-0005-0000-0000-0000BD370000}"/>
    <cellStyle name="백_수량산출서(수정)_01-토공_02-배수공_2006 가지산도립공원 등산로 정비사업_2006 가지산도립공원 등산로 정비사업_5.재선충설계(죽림지구)_소나무재선충병 피해지 위생간벌사업(동상지구외 3개소)" xfId="14429" xr:uid="{00000000-0005-0000-0000-0000BE370000}"/>
    <cellStyle name="백_수량산출서(수정)_01-토공_02-배수공_2006 가지산도립공원 등산로 정비사업_2006 가지산도립공원 등산로 정비사업_6.재선충설계(신벽지구)" xfId="14430" xr:uid="{00000000-0005-0000-0000-0000BF370000}"/>
    <cellStyle name="백_수량산출서(수정)_01-토공_02-배수공_2006 가지산도립공원 등산로 정비사업_2006 가지산도립공원 등산로 정비사업_6.재선충설계(신벽지구)_'10년 추기 소나무재선충병 나무주사 사업" xfId="14431" xr:uid="{00000000-0005-0000-0000-0000C0370000}"/>
    <cellStyle name="백_수량산출서(수정)_01-토공_02-배수공_2006 가지산도립공원 등산로 정비사업_2006 가지산도립공원 등산로 정비사업_6.재선충설계(신벽지구)_소나무재선충병 피해지 위생간벌사업(동상지구외 3개소)" xfId="14432" xr:uid="{00000000-0005-0000-0000-0000C1370000}"/>
    <cellStyle name="백_수량산출서(수정)_01-토공_02-배수공_2006 가지산도립공원 등산로 정비사업_2006 가지산도립공원 등산로 정비사업_7.재선충설계(동림지구)" xfId="14433" xr:uid="{00000000-0005-0000-0000-0000C2370000}"/>
    <cellStyle name="백_수량산출서(수정)_01-토공_02-배수공_2006 가지산도립공원 등산로 정비사업_2006 가지산도립공원 등산로 정비사업_7.재선충설계(동림지구)_'10년 추기 소나무재선충병 나무주사 사업" xfId="14434" xr:uid="{00000000-0005-0000-0000-0000C3370000}"/>
    <cellStyle name="백_수량산출서(수정)_01-토공_02-배수공_2006 가지산도립공원 등산로 정비사업_2006 가지산도립공원 등산로 정비사업_7.재선충설계(동림지구)_소나무재선충병 피해지 위생간벌사업(동상지구외 3개소)" xfId="14435" xr:uid="{00000000-0005-0000-0000-0000C4370000}"/>
    <cellStyle name="백_수량산출서(수정)_01-토공_02-배수공_2006 가지산도립공원 등산로 정비사업_2006 가지산도립공원 등산로 정비사업_ha단가산출서" xfId="14436" xr:uid="{00000000-0005-0000-0000-0000C5370000}"/>
    <cellStyle name="백_수량산출서(수정)_01-토공_02-배수공_2006 가지산도립공원 등산로 정비사업_2006 가지산도립공원 등산로 정비사업_소나무재선충병 피해지 위생간벌사업(동상지구외 3개소)" xfId="14437" xr:uid="{00000000-0005-0000-0000-0000C6370000}"/>
    <cellStyle name="백_수량산출서(수정)_01-토공_02-배수공_2006 가지산도립공원 등산로 정비사업_2006 가지산도립공원 등산로 정비사업_소나무재선충병완전방제설계서(제출본)-양산국유림관리소" xfId="14438" xr:uid="{00000000-0005-0000-0000-0000C7370000}"/>
    <cellStyle name="백_수량산출서(수정)_01-토공_02-배수공_2006 가지산도립공원 등산로 정비사업_2006 가지산도립공원 등산로 정비사업_진해재해저감사업" xfId="14439" xr:uid="{00000000-0005-0000-0000-0000C8370000}"/>
    <cellStyle name="백_수량산출서(수정)_01-토공_02-배수공_2006 가지산도립공원 등산로 정비사업_2006가지산도립공원등산로정비공사" xfId="14440" xr:uid="{00000000-0005-0000-0000-0000C9370000}"/>
    <cellStyle name="백_수량산출서(수정)_01-토공_02-배수공_2006 가지산도립공원 등산로 정비사업_2006가지산도립공원등산로정비공사_1.숲가꾸기설계서(고암 간상)" xfId="14441" xr:uid="{00000000-0005-0000-0000-0000CA370000}"/>
    <cellStyle name="백_수량산출서(수정)_01-토공_02-배수공_2006 가지산도립공원 등산로 정비사업_2006가지산도립공원등산로정비공사_'10년 추기 소나무재선충병 나무주사 사업" xfId="14442" xr:uid="{00000000-0005-0000-0000-0000CB370000}"/>
    <cellStyle name="백_수량산출서(수정)_01-토공_02-배수공_2006 가지산도립공원 등산로 정비사업_2006가지산도립공원등산로정비공사_3차 숲가꾸기 조서(밀양시)" xfId="14443" xr:uid="{00000000-0005-0000-0000-0000CC370000}"/>
    <cellStyle name="백_수량산출서(수정)_01-토공_02-배수공_2006 가지산도립공원 등산로 정비사업_2006가지산도립공원등산로정비공사_3차 숲가꾸기 조서(밀양시)_09밀양2지번조서(허작업)" xfId="14444" xr:uid="{00000000-0005-0000-0000-0000CD370000}"/>
    <cellStyle name="백_수량산출서(수정)_01-토공_02-배수공_2006 가지산도립공원 등산로 정비사업_2006가지산도립공원등산로정비공사_3차 숲가꾸기 조서(밀양시)_09밀양2지번조서(허작업)_ha단가산출서" xfId="14445" xr:uid="{00000000-0005-0000-0000-0000CE370000}"/>
    <cellStyle name="백_수량산출서(수정)_01-토공_02-배수공_2006 가지산도립공원 등산로 정비사업_2006가지산도립공원등산로정비공사_3차 숲가꾸기 조서(밀양시)_09밀양2지번조서(허작업)_진해재해저감사업" xfId="14446" xr:uid="{00000000-0005-0000-0000-0000CF370000}"/>
    <cellStyle name="백_수량산출서(수정)_01-토공_02-배수공_2006 가지산도립공원 등산로 정비사업_2006가지산도립공원등산로정비공사_3차 숲가꾸기 조서(밀양시)_09숲가꾸기조서(밀양2)" xfId="14447" xr:uid="{00000000-0005-0000-0000-0000D0370000}"/>
    <cellStyle name="백_수량산출서(수정)_01-토공_02-배수공_2006 가지산도립공원 등산로 정비사업_2006가지산도립공원등산로정비공사_3차 숲가꾸기 조서(밀양시)_09숲가꾸기조서(밀양2)_ha단가산출서" xfId="14448" xr:uid="{00000000-0005-0000-0000-0000D1370000}"/>
    <cellStyle name="백_수량산출서(수정)_01-토공_02-배수공_2006 가지산도립공원 등산로 정비사업_2006가지산도립공원등산로정비공사_3차 숲가꾸기 조서(밀양시)_09숲가꾸기조서(밀양2)_진해재해저감사업" xfId="14449" xr:uid="{00000000-0005-0000-0000-0000D2370000}"/>
    <cellStyle name="백_수량산출서(수정)_01-토공_02-배수공_2006 가지산도립공원 등산로 정비사업_2006가지산도립공원등산로정비공사_3차 숲가꾸기 조서(밀양시)_ha단가산출서" xfId="14450" xr:uid="{00000000-0005-0000-0000-0000D3370000}"/>
    <cellStyle name="백_수량산출서(수정)_01-토공_02-배수공_2006 가지산도립공원 등산로 정비사업_2006가지산도립공원등산로정비공사_3차 숲가꾸기 조서(밀양시)_진해재해저감사업" xfId="14451" xr:uid="{00000000-0005-0000-0000-0000D4370000}"/>
    <cellStyle name="백_수량산출서(수정)_01-토공_02-배수공_2006 가지산도립공원 등산로 정비사업_2006가지산도립공원등산로정비공사_5.재선충설계(죽림지구)" xfId="14452" xr:uid="{00000000-0005-0000-0000-0000D5370000}"/>
    <cellStyle name="백_수량산출서(수정)_01-토공_02-배수공_2006 가지산도립공원 등산로 정비사업_2006가지산도립공원등산로정비공사_5.재선충설계(죽림지구)_'10년 추기 소나무재선충병 나무주사 사업" xfId="14453" xr:uid="{00000000-0005-0000-0000-0000D6370000}"/>
    <cellStyle name="백_수량산출서(수정)_01-토공_02-배수공_2006 가지산도립공원 등산로 정비사업_2006가지산도립공원등산로정비공사_5.재선충설계(죽림지구)_소나무재선충병 피해지 위생간벌사업(동상지구외 3개소)" xfId="14454" xr:uid="{00000000-0005-0000-0000-0000D7370000}"/>
    <cellStyle name="백_수량산출서(수정)_01-토공_02-배수공_2006 가지산도립공원 등산로 정비사업_2006가지산도립공원등산로정비공사_6.재선충설계(신벽지구)" xfId="14455" xr:uid="{00000000-0005-0000-0000-0000D8370000}"/>
    <cellStyle name="백_수량산출서(수정)_01-토공_02-배수공_2006 가지산도립공원 등산로 정비사업_2006가지산도립공원등산로정비공사_6.재선충설계(신벽지구)_'10년 추기 소나무재선충병 나무주사 사업" xfId="14456" xr:uid="{00000000-0005-0000-0000-0000D9370000}"/>
    <cellStyle name="백_수량산출서(수정)_01-토공_02-배수공_2006 가지산도립공원 등산로 정비사업_2006가지산도립공원등산로정비공사_6.재선충설계(신벽지구)_소나무재선충병 피해지 위생간벌사업(동상지구외 3개소)" xfId="14457" xr:uid="{00000000-0005-0000-0000-0000DA370000}"/>
    <cellStyle name="백_수량산출서(수정)_01-토공_02-배수공_2006 가지산도립공원 등산로 정비사업_2006가지산도립공원등산로정비공사_7.재선충설계(동림지구)" xfId="14458" xr:uid="{00000000-0005-0000-0000-0000DB370000}"/>
    <cellStyle name="백_수량산출서(수정)_01-토공_02-배수공_2006 가지산도립공원 등산로 정비사업_2006가지산도립공원등산로정비공사_7.재선충설계(동림지구)_'10년 추기 소나무재선충병 나무주사 사업" xfId="14459" xr:uid="{00000000-0005-0000-0000-0000DC370000}"/>
    <cellStyle name="백_수량산출서(수정)_01-토공_02-배수공_2006 가지산도립공원 등산로 정비사업_2006가지산도립공원등산로정비공사_7.재선충설계(동림지구)_소나무재선충병 피해지 위생간벌사업(동상지구외 3개소)" xfId="14460" xr:uid="{00000000-0005-0000-0000-0000DD370000}"/>
    <cellStyle name="백_수량산출서(수정)_01-토공_02-배수공_2006 가지산도립공원 등산로 정비사업_2006가지산도립공원등산로정비공사_ha단가산출서" xfId="14461" xr:uid="{00000000-0005-0000-0000-0000DE370000}"/>
    <cellStyle name="백_수량산출서(수정)_01-토공_02-배수공_2006 가지산도립공원 등산로 정비사업_2006가지산도립공원등산로정비공사_소나무재선충병 피해지 위생간벌사업(동상지구외 3개소)" xfId="14462" xr:uid="{00000000-0005-0000-0000-0000DF370000}"/>
    <cellStyle name="백_수량산출서(수정)_01-토공_02-배수공_2006 가지산도립공원 등산로 정비사업_2006가지산도립공원등산로정비공사_소나무재선충병완전방제설계서(제출본)-양산국유림관리소" xfId="14463" xr:uid="{00000000-0005-0000-0000-0000E0370000}"/>
    <cellStyle name="백_수량산출서(수정)_01-토공_02-배수공_2006 가지산도립공원 등산로 정비사업_2006가지산도립공원등산로정비공사_진해재해저감사업" xfId="14464" xr:uid="{00000000-0005-0000-0000-0000E1370000}"/>
    <cellStyle name="백_수량산출서(수정)_01-토공_02-배수공_2006 가지산도립공원 등산로 정비사업_2006밀양시가지산도립공원등산로정비공사" xfId="14465" xr:uid="{00000000-0005-0000-0000-0000E2370000}"/>
    <cellStyle name="백_수량산출서(수정)_01-토공_02-배수공_2006 가지산도립공원 등산로 정비사업_2006밀양시가지산도립공원등산로정비공사_1.숲가꾸기설계서(고암 간상)" xfId="14466" xr:uid="{00000000-0005-0000-0000-0000E3370000}"/>
    <cellStyle name="백_수량산출서(수정)_01-토공_02-배수공_2006 가지산도립공원 등산로 정비사업_2006밀양시가지산도립공원등산로정비공사_'10년 추기 소나무재선충병 나무주사 사업" xfId="14467" xr:uid="{00000000-0005-0000-0000-0000E4370000}"/>
    <cellStyle name="백_수량산출서(수정)_01-토공_02-배수공_2006 가지산도립공원 등산로 정비사업_2006밀양시가지산도립공원등산로정비공사_3차 숲가꾸기 조서(밀양시)" xfId="14468" xr:uid="{00000000-0005-0000-0000-0000E5370000}"/>
    <cellStyle name="백_수량산출서(수정)_01-토공_02-배수공_2006 가지산도립공원 등산로 정비사업_2006밀양시가지산도립공원등산로정비공사_3차 숲가꾸기 조서(밀양시)_09밀양2지번조서(허작업)" xfId="14469" xr:uid="{00000000-0005-0000-0000-0000E6370000}"/>
    <cellStyle name="백_수량산출서(수정)_01-토공_02-배수공_2006 가지산도립공원 등산로 정비사업_2006밀양시가지산도립공원등산로정비공사_3차 숲가꾸기 조서(밀양시)_09밀양2지번조서(허작업)_ha단가산출서" xfId="14470" xr:uid="{00000000-0005-0000-0000-0000E7370000}"/>
    <cellStyle name="백_수량산출서(수정)_01-토공_02-배수공_2006 가지산도립공원 등산로 정비사업_2006밀양시가지산도립공원등산로정비공사_3차 숲가꾸기 조서(밀양시)_09밀양2지번조서(허작업)_진해재해저감사업" xfId="14471" xr:uid="{00000000-0005-0000-0000-0000E8370000}"/>
    <cellStyle name="백_수량산출서(수정)_01-토공_02-배수공_2006 가지산도립공원 등산로 정비사업_2006밀양시가지산도립공원등산로정비공사_3차 숲가꾸기 조서(밀양시)_09숲가꾸기조서(밀양2)" xfId="14472" xr:uid="{00000000-0005-0000-0000-0000E9370000}"/>
    <cellStyle name="백_수량산출서(수정)_01-토공_02-배수공_2006 가지산도립공원 등산로 정비사업_2006밀양시가지산도립공원등산로정비공사_3차 숲가꾸기 조서(밀양시)_09숲가꾸기조서(밀양2)_ha단가산출서" xfId="14473" xr:uid="{00000000-0005-0000-0000-0000EA370000}"/>
    <cellStyle name="백_수량산출서(수정)_01-토공_02-배수공_2006 가지산도립공원 등산로 정비사업_2006밀양시가지산도립공원등산로정비공사_3차 숲가꾸기 조서(밀양시)_09숲가꾸기조서(밀양2)_진해재해저감사업" xfId="14474" xr:uid="{00000000-0005-0000-0000-0000EB370000}"/>
    <cellStyle name="백_수량산출서(수정)_01-토공_02-배수공_2006 가지산도립공원 등산로 정비사업_2006밀양시가지산도립공원등산로정비공사_3차 숲가꾸기 조서(밀양시)_ha단가산출서" xfId="14475" xr:uid="{00000000-0005-0000-0000-0000EC370000}"/>
    <cellStyle name="백_수량산출서(수정)_01-토공_02-배수공_2006 가지산도립공원 등산로 정비사업_2006밀양시가지산도립공원등산로정비공사_3차 숲가꾸기 조서(밀양시)_진해재해저감사업" xfId="14476" xr:uid="{00000000-0005-0000-0000-0000ED370000}"/>
    <cellStyle name="백_수량산출서(수정)_01-토공_02-배수공_2006 가지산도립공원 등산로 정비사업_2006밀양시가지산도립공원등산로정비공사_5.재선충설계(죽림지구)" xfId="14477" xr:uid="{00000000-0005-0000-0000-0000EE370000}"/>
    <cellStyle name="백_수량산출서(수정)_01-토공_02-배수공_2006 가지산도립공원 등산로 정비사업_2006밀양시가지산도립공원등산로정비공사_5.재선충설계(죽림지구)_'10년 추기 소나무재선충병 나무주사 사업" xfId="14478" xr:uid="{00000000-0005-0000-0000-0000EF370000}"/>
    <cellStyle name="백_수량산출서(수정)_01-토공_02-배수공_2006 가지산도립공원 등산로 정비사업_2006밀양시가지산도립공원등산로정비공사_5.재선충설계(죽림지구)_소나무재선충병 피해지 위생간벌사업(동상지구외 3개소)" xfId="14479" xr:uid="{00000000-0005-0000-0000-0000F0370000}"/>
    <cellStyle name="백_수량산출서(수정)_01-토공_02-배수공_2006 가지산도립공원 등산로 정비사업_2006밀양시가지산도립공원등산로정비공사_6.재선충설계(신벽지구)" xfId="14480" xr:uid="{00000000-0005-0000-0000-0000F1370000}"/>
    <cellStyle name="백_수량산출서(수정)_01-토공_02-배수공_2006 가지산도립공원 등산로 정비사업_2006밀양시가지산도립공원등산로정비공사_6.재선충설계(신벽지구)_'10년 추기 소나무재선충병 나무주사 사업" xfId="14481" xr:uid="{00000000-0005-0000-0000-0000F2370000}"/>
    <cellStyle name="백_수량산출서(수정)_01-토공_02-배수공_2006 가지산도립공원 등산로 정비사업_2006밀양시가지산도립공원등산로정비공사_6.재선충설계(신벽지구)_소나무재선충병 피해지 위생간벌사업(동상지구외 3개소)" xfId="14482" xr:uid="{00000000-0005-0000-0000-0000F3370000}"/>
    <cellStyle name="백_수량산출서(수정)_01-토공_02-배수공_2006 가지산도립공원 등산로 정비사업_2006밀양시가지산도립공원등산로정비공사_7.재선충설계(동림지구)" xfId="14483" xr:uid="{00000000-0005-0000-0000-0000F4370000}"/>
    <cellStyle name="백_수량산출서(수정)_01-토공_02-배수공_2006 가지산도립공원 등산로 정비사업_2006밀양시가지산도립공원등산로정비공사_7.재선충설계(동림지구)_'10년 추기 소나무재선충병 나무주사 사업" xfId="14484" xr:uid="{00000000-0005-0000-0000-0000F5370000}"/>
    <cellStyle name="백_수량산출서(수정)_01-토공_02-배수공_2006 가지산도립공원 등산로 정비사업_2006밀양시가지산도립공원등산로정비공사_7.재선충설계(동림지구)_소나무재선충병 피해지 위생간벌사업(동상지구외 3개소)" xfId="14485" xr:uid="{00000000-0005-0000-0000-0000F6370000}"/>
    <cellStyle name="백_수량산출서(수정)_01-토공_02-배수공_2006 가지산도립공원 등산로 정비사업_2006밀양시가지산도립공원등산로정비공사_ha단가산출서" xfId="14486" xr:uid="{00000000-0005-0000-0000-0000F7370000}"/>
    <cellStyle name="백_수량산출서(수정)_01-토공_02-배수공_2006 가지산도립공원 등산로 정비사업_2006밀양시가지산도립공원등산로정비공사_소나무재선충병 피해지 위생간벌사업(동상지구외 3개소)" xfId="14487" xr:uid="{00000000-0005-0000-0000-0000F8370000}"/>
    <cellStyle name="백_수량산출서(수정)_01-토공_02-배수공_2006 가지산도립공원 등산로 정비사업_2006밀양시가지산도립공원등산로정비공사_소나무재선충병완전방제설계서(제출본)-양산국유림관리소" xfId="14488" xr:uid="{00000000-0005-0000-0000-0000F9370000}"/>
    <cellStyle name="백_수량산출서(수정)_01-토공_02-배수공_2006 가지산도립공원 등산로 정비사업_2006밀양시가지산도립공원등산로정비공사_진해재해저감사업" xfId="14489" xr:uid="{00000000-0005-0000-0000-0000FA370000}"/>
    <cellStyle name="백_수량산출서(수정)_01-토공_02-배수공_2006 가지산도립공원 등산로 정비사업_3차 숲가꾸기 조서(밀양시)" xfId="14490" xr:uid="{00000000-0005-0000-0000-0000FB370000}"/>
    <cellStyle name="백_수량산출서(수정)_01-토공_02-배수공_2006 가지산도립공원 등산로 정비사업_3차 숲가꾸기 조서(밀양시)_09밀양2지번조서(허작업)" xfId="14491" xr:uid="{00000000-0005-0000-0000-0000FC370000}"/>
    <cellStyle name="백_수량산출서(수정)_01-토공_02-배수공_2006 가지산도립공원 등산로 정비사업_3차 숲가꾸기 조서(밀양시)_09밀양2지번조서(허작업)_ha단가산출서" xfId="14492" xr:uid="{00000000-0005-0000-0000-0000FD370000}"/>
    <cellStyle name="백_수량산출서(수정)_01-토공_02-배수공_2006 가지산도립공원 등산로 정비사업_3차 숲가꾸기 조서(밀양시)_09밀양2지번조서(허작업)_진해재해저감사업" xfId="14493" xr:uid="{00000000-0005-0000-0000-0000FE370000}"/>
    <cellStyle name="백_수량산출서(수정)_01-토공_02-배수공_2006 가지산도립공원 등산로 정비사업_3차 숲가꾸기 조서(밀양시)_09숲가꾸기조서(밀양2)" xfId="14494" xr:uid="{00000000-0005-0000-0000-0000FF370000}"/>
    <cellStyle name="백_수량산출서(수정)_01-토공_02-배수공_2006 가지산도립공원 등산로 정비사업_3차 숲가꾸기 조서(밀양시)_09숲가꾸기조서(밀양2)_ha단가산출서" xfId="14495" xr:uid="{00000000-0005-0000-0000-000000380000}"/>
    <cellStyle name="백_수량산출서(수정)_01-토공_02-배수공_2006 가지산도립공원 등산로 정비사업_3차 숲가꾸기 조서(밀양시)_09숲가꾸기조서(밀양2)_진해재해저감사업" xfId="14496" xr:uid="{00000000-0005-0000-0000-000001380000}"/>
    <cellStyle name="백_수량산출서(수정)_01-토공_02-배수공_2006 가지산도립공원 등산로 정비사업_3차 숲가꾸기 조서(밀양시)_ha단가산출서" xfId="14497" xr:uid="{00000000-0005-0000-0000-000002380000}"/>
    <cellStyle name="백_수량산출서(수정)_01-토공_02-배수공_2006 가지산도립공원 등산로 정비사업_3차 숲가꾸기 조서(밀양시)_진해재해저감사업" xfId="14498" xr:uid="{00000000-0005-0000-0000-000003380000}"/>
    <cellStyle name="백_수량산출서(수정)_01-토공_02-배수공_2006 가지산도립공원 등산로 정비사업_5.재선충설계(죽림지구)" xfId="14499" xr:uid="{00000000-0005-0000-0000-000004380000}"/>
    <cellStyle name="백_수량산출서(수정)_01-토공_02-배수공_2006 가지산도립공원 등산로 정비사업_5.재선충설계(죽림지구)_'10년 추기 소나무재선충병 나무주사 사업" xfId="14500" xr:uid="{00000000-0005-0000-0000-000005380000}"/>
    <cellStyle name="백_수량산출서(수정)_01-토공_02-배수공_2006 가지산도립공원 등산로 정비사업_5.재선충설계(죽림지구)_소나무재선충병 피해지 위생간벌사업(동상지구외 3개소)" xfId="14501" xr:uid="{00000000-0005-0000-0000-000006380000}"/>
    <cellStyle name="백_수량산출서(수정)_01-토공_02-배수공_2006 가지산도립공원 등산로 정비사업_6.재선충설계(신벽지구)" xfId="14502" xr:uid="{00000000-0005-0000-0000-000007380000}"/>
    <cellStyle name="백_수량산출서(수정)_01-토공_02-배수공_2006 가지산도립공원 등산로 정비사업_6.재선충설계(신벽지구)_'10년 추기 소나무재선충병 나무주사 사업" xfId="14503" xr:uid="{00000000-0005-0000-0000-000008380000}"/>
    <cellStyle name="백_수량산출서(수정)_01-토공_02-배수공_2006 가지산도립공원 등산로 정비사업_6.재선충설계(신벽지구)_소나무재선충병 피해지 위생간벌사업(동상지구외 3개소)" xfId="14504" xr:uid="{00000000-0005-0000-0000-000009380000}"/>
    <cellStyle name="백_수량산출서(수정)_01-토공_02-배수공_2006 가지산도립공원 등산로 정비사업_7.재선충설계(동림지구)" xfId="14505" xr:uid="{00000000-0005-0000-0000-00000A380000}"/>
    <cellStyle name="백_수량산출서(수정)_01-토공_02-배수공_2006 가지산도립공원 등산로 정비사업_7.재선충설계(동림지구)_'10년 추기 소나무재선충병 나무주사 사업" xfId="14506" xr:uid="{00000000-0005-0000-0000-00000B380000}"/>
    <cellStyle name="백_수량산출서(수정)_01-토공_02-배수공_2006 가지산도립공원 등산로 정비사업_7.재선충설계(동림지구)_소나무재선충병 피해지 위생간벌사업(동상지구외 3개소)" xfId="14507" xr:uid="{00000000-0005-0000-0000-00000C380000}"/>
    <cellStyle name="백_수량산출서(수정)_01-토공_02-배수공_2006 가지산도립공원 등산로 정비사업_ha단가산출서" xfId="14508" xr:uid="{00000000-0005-0000-0000-00000D380000}"/>
    <cellStyle name="백_수량산출서(수정)_01-토공_02-배수공_2006 가지산도립공원 등산로 정비사업_가지산도립공원등산로정비공사" xfId="14509" xr:uid="{00000000-0005-0000-0000-00000E380000}"/>
    <cellStyle name="백_수량산출서(수정)_01-토공_02-배수공_2006 가지산도립공원 등산로 정비사업_가지산도립공원등산로정비공사_1.숲가꾸기설계서(고암 간상)" xfId="14510" xr:uid="{00000000-0005-0000-0000-00000F380000}"/>
    <cellStyle name="백_수량산출서(수정)_01-토공_02-배수공_2006 가지산도립공원 등산로 정비사업_가지산도립공원등산로정비공사_'10년 추기 소나무재선충병 나무주사 사업" xfId="14511" xr:uid="{00000000-0005-0000-0000-000010380000}"/>
    <cellStyle name="백_수량산출서(수정)_01-토공_02-배수공_2006 가지산도립공원 등산로 정비사업_가지산도립공원등산로정비공사_3차 숲가꾸기 조서(밀양시)" xfId="14512" xr:uid="{00000000-0005-0000-0000-000011380000}"/>
    <cellStyle name="백_수량산출서(수정)_01-토공_02-배수공_2006 가지산도립공원 등산로 정비사업_가지산도립공원등산로정비공사_3차 숲가꾸기 조서(밀양시)_09밀양2지번조서(허작업)" xfId="14513" xr:uid="{00000000-0005-0000-0000-000012380000}"/>
    <cellStyle name="백_수량산출서(수정)_01-토공_02-배수공_2006 가지산도립공원 등산로 정비사업_가지산도립공원등산로정비공사_3차 숲가꾸기 조서(밀양시)_09밀양2지번조서(허작업)_ha단가산출서" xfId="14514" xr:uid="{00000000-0005-0000-0000-000013380000}"/>
    <cellStyle name="백_수량산출서(수정)_01-토공_02-배수공_2006 가지산도립공원 등산로 정비사업_가지산도립공원등산로정비공사_3차 숲가꾸기 조서(밀양시)_09밀양2지번조서(허작업)_진해재해저감사업" xfId="14515" xr:uid="{00000000-0005-0000-0000-000014380000}"/>
    <cellStyle name="백_수량산출서(수정)_01-토공_02-배수공_2006 가지산도립공원 등산로 정비사업_가지산도립공원등산로정비공사_3차 숲가꾸기 조서(밀양시)_09숲가꾸기조서(밀양2)" xfId="14516" xr:uid="{00000000-0005-0000-0000-000015380000}"/>
    <cellStyle name="백_수량산출서(수정)_01-토공_02-배수공_2006 가지산도립공원 등산로 정비사업_가지산도립공원등산로정비공사_3차 숲가꾸기 조서(밀양시)_09숲가꾸기조서(밀양2)_ha단가산출서" xfId="14517" xr:uid="{00000000-0005-0000-0000-000016380000}"/>
    <cellStyle name="백_수량산출서(수정)_01-토공_02-배수공_2006 가지산도립공원 등산로 정비사업_가지산도립공원등산로정비공사_3차 숲가꾸기 조서(밀양시)_09숲가꾸기조서(밀양2)_진해재해저감사업" xfId="14518" xr:uid="{00000000-0005-0000-0000-000017380000}"/>
    <cellStyle name="백_수량산출서(수정)_01-토공_02-배수공_2006 가지산도립공원 등산로 정비사업_가지산도립공원등산로정비공사_3차 숲가꾸기 조서(밀양시)_ha단가산출서" xfId="14519" xr:uid="{00000000-0005-0000-0000-000018380000}"/>
    <cellStyle name="백_수량산출서(수정)_01-토공_02-배수공_2006 가지산도립공원 등산로 정비사업_가지산도립공원등산로정비공사_3차 숲가꾸기 조서(밀양시)_진해재해저감사업" xfId="14520" xr:uid="{00000000-0005-0000-0000-000019380000}"/>
    <cellStyle name="백_수량산출서(수정)_01-토공_02-배수공_2006 가지산도립공원 등산로 정비사업_가지산도립공원등산로정비공사_5.재선충설계(죽림지구)" xfId="14521" xr:uid="{00000000-0005-0000-0000-00001A380000}"/>
    <cellStyle name="백_수량산출서(수정)_01-토공_02-배수공_2006 가지산도립공원 등산로 정비사업_가지산도립공원등산로정비공사_5.재선충설계(죽림지구)_'10년 추기 소나무재선충병 나무주사 사업" xfId="14522" xr:uid="{00000000-0005-0000-0000-00001B380000}"/>
    <cellStyle name="백_수량산출서(수정)_01-토공_02-배수공_2006 가지산도립공원 등산로 정비사업_가지산도립공원등산로정비공사_5.재선충설계(죽림지구)_소나무재선충병 피해지 위생간벌사업(동상지구외 3개소)" xfId="14523" xr:uid="{00000000-0005-0000-0000-00001C380000}"/>
    <cellStyle name="백_수량산출서(수정)_01-토공_02-배수공_2006 가지산도립공원 등산로 정비사업_가지산도립공원등산로정비공사_6.재선충설계(신벽지구)" xfId="14524" xr:uid="{00000000-0005-0000-0000-00001D380000}"/>
    <cellStyle name="백_수량산출서(수정)_01-토공_02-배수공_2006 가지산도립공원 등산로 정비사업_가지산도립공원등산로정비공사_6.재선충설계(신벽지구)_'10년 추기 소나무재선충병 나무주사 사업" xfId="14525" xr:uid="{00000000-0005-0000-0000-00001E380000}"/>
    <cellStyle name="백_수량산출서(수정)_01-토공_02-배수공_2006 가지산도립공원 등산로 정비사업_가지산도립공원등산로정비공사_6.재선충설계(신벽지구)_소나무재선충병 피해지 위생간벌사업(동상지구외 3개소)" xfId="14526" xr:uid="{00000000-0005-0000-0000-00001F380000}"/>
    <cellStyle name="백_수량산출서(수정)_01-토공_02-배수공_2006 가지산도립공원 등산로 정비사업_가지산도립공원등산로정비공사_7.재선충설계(동림지구)" xfId="14527" xr:uid="{00000000-0005-0000-0000-000020380000}"/>
    <cellStyle name="백_수량산출서(수정)_01-토공_02-배수공_2006 가지산도립공원 등산로 정비사업_가지산도립공원등산로정비공사_7.재선충설계(동림지구)_'10년 추기 소나무재선충병 나무주사 사업" xfId="14528" xr:uid="{00000000-0005-0000-0000-000021380000}"/>
    <cellStyle name="백_수량산출서(수정)_01-토공_02-배수공_2006 가지산도립공원 등산로 정비사업_가지산도립공원등산로정비공사_7.재선충설계(동림지구)_소나무재선충병 피해지 위생간벌사업(동상지구외 3개소)" xfId="14529" xr:uid="{00000000-0005-0000-0000-000022380000}"/>
    <cellStyle name="백_수량산출서(수정)_01-토공_02-배수공_2006 가지산도립공원 등산로 정비사업_가지산도립공원등산로정비공사_ha단가산출서" xfId="14530" xr:uid="{00000000-0005-0000-0000-000023380000}"/>
    <cellStyle name="백_수량산출서(수정)_01-토공_02-배수공_2006 가지산도립공원 등산로 정비사업_가지산도립공원등산로정비공사_소나무재선충병 피해지 위생간벌사업(동상지구외 3개소)" xfId="14531" xr:uid="{00000000-0005-0000-0000-000024380000}"/>
    <cellStyle name="백_수량산출서(수정)_01-토공_02-배수공_2006 가지산도립공원 등산로 정비사업_가지산도립공원등산로정비공사_소나무재선충병완전방제설계서(제출본)-양산국유림관리소" xfId="14532" xr:uid="{00000000-0005-0000-0000-000025380000}"/>
    <cellStyle name="백_수량산출서(수정)_01-토공_02-배수공_2006 가지산도립공원 등산로 정비사업_가지산도립공원등산로정비공사_진해재해저감사업" xfId="14533" xr:uid="{00000000-0005-0000-0000-000026380000}"/>
    <cellStyle name="백_수량산출서(수정)_01-토공_02-배수공_2006 가지산도립공원 등산로 정비사업_소나무재선충병 피해지 위생간벌사업(동상지구외 3개소)" xfId="14534" xr:uid="{00000000-0005-0000-0000-000027380000}"/>
    <cellStyle name="백_수량산출서(수정)_01-토공_02-배수공_2006 가지산도립공원 등산로 정비사업_소나무재선충병완전방제설계서(제출본)-양산국유림관리소" xfId="14535" xr:uid="{00000000-0005-0000-0000-000028380000}"/>
    <cellStyle name="백_수량산출서(수정)_01-토공_02-배수공_2006 가지산도립공원 등산로 정비사업_진해재해저감사업" xfId="14536" xr:uid="{00000000-0005-0000-0000-000029380000}"/>
    <cellStyle name="백_수량산출서(수정)_01-토공_02-배수공_3차 숲가꾸기 조서(밀양시)" xfId="14537" xr:uid="{00000000-0005-0000-0000-00002A380000}"/>
    <cellStyle name="백_수량산출서(수정)_01-토공_02-배수공_3차 숲가꾸기 조서(밀양시)_09밀양2지번조서(허작업)" xfId="14538" xr:uid="{00000000-0005-0000-0000-00002B380000}"/>
    <cellStyle name="백_수량산출서(수정)_01-토공_02-배수공_3차 숲가꾸기 조서(밀양시)_09밀양2지번조서(허작업)_ha단가산출서" xfId="14539" xr:uid="{00000000-0005-0000-0000-00002C380000}"/>
    <cellStyle name="백_수량산출서(수정)_01-토공_02-배수공_3차 숲가꾸기 조서(밀양시)_09밀양2지번조서(허작업)_진해재해저감사업" xfId="14540" xr:uid="{00000000-0005-0000-0000-00002D380000}"/>
    <cellStyle name="백_수량산출서(수정)_01-토공_02-배수공_3차 숲가꾸기 조서(밀양시)_09숲가꾸기조서(밀양2)" xfId="14541" xr:uid="{00000000-0005-0000-0000-00002E380000}"/>
    <cellStyle name="백_수량산출서(수정)_01-토공_02-배수공_3차 숲가꾸기 조서(밀양시)_09숲가꾸기조서(밀양2)_ha단가산출서" xfId="14542" xr:uid="{00000000-0005-0000-0000-00002F380000}"/>
    <cellStyle name="백_수량산출서(수정)_01-토공_02-배수공_3차 숲가꾸기 조서(밀양시)_09숲가꾸기조서(밀양2)_진해재해저감사업" xfId="14543" xr:uid="{00000000-0005-0000-0000-000030380000}"/>
    <cellStyle name="백_수량산출서(수정)_01-토공_02-배수공_3차 숲가꾸기 조서(밀양시)_ha단가산출서" xfId="14544" xr:uid="{00000000-0005-0000-0000-000031380000}"/>
    <cellStyle name="백_수량산출서(수정)_01-토공_02-배수공_3차 숲가꾸기 조서(밀양시)_진해재해저감사업" xfId="14545" xr:uid="{00000000-0005-0000-0000-000032380000}"/>
    <cellStyle name="백_수량산출서(수정)_01-토공_02-배수공_5.재선충설계(죽림지구)" xfId="14546" xr:uid="{00000000-0005-0000-0000-000033380000}"/>
    <cellStyle name="백_수량산출서(수정)_01-토공_02-배수공_5.재선충설계(죽림지구)_'10년 추기 소나무재선충병 나무주사 사업" xfId="14547" xr:uid="{00000000-0005-0000-0000-000034380000}"/>
    <cellStyle name="백_수량산출서(수정)_01-토공_02-배수공_5.재선충설계(죽림지구)_소나무재선충병 피해지 위생간벌사업(동상지구외 3개소)" xfId="14548" xr:uid="{00000000-0005-0000-0000-000035380000}"/>
    <cellStyle name="백_수량산출서(수정)_01-토공_02-배수공_6.재선충설계(신벽지구)" xfId="14549" xr:uid="{00000000-0005-0000-0000-000036380000}"/>
    <cellStyle name="백_수량산출서(수정)_01-토공_02-배수공_6.재선충설계(신벽지구)_'10년 추기 소나무재선충병 나무주사 사업" xfId="14550" xr:uid="{00000000-0005-0000-0000-000037380000}"/>
    <cellStyle name="백_수량산출서(수정)_01-토공_02-배수공_6.재선충설계(신벽지구)_소나무재선충병 피해지 위생간벌사업(동상지구외 3개소)" xfId="14551" xr:uid="{00000000-0005-0000-0000-000038380000}"/>
    <cellStyle name="백_수량산출서(수정)_01-토공_02-배수공_7.재선충설계(동림지구)" xfId="14552" xr:uid="{00000000-0005-0000-0000-000039380000}"/>
    <cellStyle name="백_수량산출서(수정)_01-토공_02-배수공_7.재선충설계(동림지구)_'10년 추기 소나무재선충병 나무주사 사업" xfId="14553" xr:uid="{00000000-0005-0000-0000-00003A380000}"/>
    <cellStyle name="백_수량산출서(수정)_01-토공_02-배수공_7.재선충설계(동림지구)_소나무재선충병 피해지 위생간벌사업(동상지구외 3개소)" xfId="14554" xr:uid="{00000000-0005-0000-0000-00003B380000}"/>
    <cellStyle name="백_수량산출서(수정)_01-토공_02-배수공_ha단가산출서" xfId="14555" xr:uid="{00000000-0005-0000-0000-00003C380000}"/>
    <cellStyle name="백_수량산출서(수정)_01-토공_02-배수공_복사본 사진대장(사천)" xfId="14556" xr:uid="{00000000-0005-0000-0000-00003D380000}"/>
    <cellStyle name="백_수량산출서(수정)_01-토공_02-배수공_설계설명서(두서서하)-1" xfId="14557" xr:uid="{00000000-0005-0000-0000-00003E380000}"/>
    <cellStyle name="백_수량산출서(수정)_01-토공_02-배수공_소나무재선충병 피해지 위생간벌사업(동상지구외 3개소)" xfId="14558" xr:uid="{00000000-0005-0000-0000-00003F380000}"/>
    <cellStyle name="백_수량산출서(수정)_01-토공_02-배수공_소나무재선충병완전방제설계서(제출본)-양산국유림관리소" xfId="14559" xr:uid="{00000000-0005-0000-0000-000040380000}"/>
    <cellStyle name="백_수량산출서(수정)_01-토공_02-배수공_수량산출서-2(온양산길)" xfId="14560" xr:uid="{00000000-0005-0000-0000-000041380000}"/>
    <cellStyle name="백_수량산출서(수정)_01-토공_02-배수공_수량산출서-2(온양산길)_(01-1)수량(산청송경3)" xfId="14561" xr:uid="{00000000-0005-0000-0000-000042380000}"/>
    <cellStyle name="백_수량산출서(수정)_01-토공_02-배수공_진해재해저감사업" xfId="14562" xr:uid="{00000000-0005-0000-0000-000043380000}"/>
    <cellStyle name="백_수량산출서(수정)_02-배수공" xfId="14563" xr:uid="{00000000-0005-0000-0000-000044380000}"/>
    <cellStyle name="백_수량산출서(수정)_02-배수공_02-배수공" xfId="14564" xr:uid="{00000000-0005-0000-0000-000045380000}"/>
    <cellStyle name="백_수량산출서(수정)_02-배수공_02-배수공_1.숲가꾸기설계서(고암 간상)" xfId="14565" xr:uid="{00000000-0005-0000-0000-000046380000}"/>
    <cellStyle name="백_수량산출서(수정)_02-배수공_02-배수공_'10년 추기 소나무재선충병 나무주사 사업" xfId="14566" xr:uid="{00000000-0005-0000-0000-000047380000}"/>
    <cellStyle name="백_수량산출서(수정)_02-배수공_02-배수공_2006 가지산도립공원 등산로 정비사업" xfId="14567" xr:uid="{00000000-0005-0000-0000-000048380000}"/>
    <cellStyle name="백_수량산출서(수정)_02-배수공_02-배수공_2006 가지산도립공원 등산로 정비사업_1.숲가꾸기설계서(고암 간상)" xfId="14568" xr:uid="{00000000-0005-0000-0000-000049380000}"/>
    <cellStyle name="백_수량산출서(수정)_02-배수공_02-배수공_2006 가지산도립공원 등산로 정비사업_'10년 추기 소나무재선충병 나무주사 사업" xfId="14569" xr:uid="{00000000-0005-0000-0000-00004A380000}"/>
    <cellStyle name="백_수량산출서(수정)_02-배수공_02-배수공_2006 가지산도립공원 등산로 정비사업_2006 가지산도립공원 등산로 정비사업" xfId="14570" xr:uid="{00000000-0005-0000-0000-00004B380000}"/>
    <cellStyle name="백_수량산출서(수정)_02-배수공_02-배수공_2006 가지산도립공원 등산로 정비사업_2006 가지산도립공원 등산로 정비사업_1.숲가꾸기설계서(고암 간상)" xfId="14571" xr:uid="{00000000-0005-0000-0000-00004C380000}"/>
    <cellStyle name="백_수량산출서(수정)_02-배수공_02-배수공_2006 가지산도립공원 등산로 정비사업_2006 가지산도립공원 등산로 정비사업_'10년 추기 소나무재선충병 나무주사 사업" xfId="14572" xr:uid="{00000000-0005-0000-0000-00004D380000}"/>
    <cellStyle name="백_수량산출서(수정)_02-배수공_02-배수공_2006 가지산도립공원 등산로 정비사업_2006 가지산도립공원 등산로 정비사업_3차 숲가꾸기 조서(밀양시)" xfId="14573" xr:uid="{00000000-0005-0000-0000-00004E380000}"/>
    <cellStyle name="백_수량산출서(수정)_02-배수공_02-배수공_2006 가지산도립공원 등산로 정비사업_2006 가지산도립공원 등산로 정비사업_3차 숲가꾸기 조서(밀양시)_09밀양2지번조서(허작업)" xfId="14574" xr:uid="{00000000-0005-0000-0000-00004F380000}"/>
    <cellStyle name="백_수량산출서(수정)_02-배수공_02-배수공_2006 가지산도립공원 등산로 정비사업_2006 가지산도립공원 등산로 정비사업_3차 숲가꾸기 조서(밀양시)_09밀양2지번조서(허작업)_ha단가산출서" xfId="14575" xr:uid="{00000000-0005-0000-0000-000050380000}"/>
    <cellStyle name="백_수량산출서(수정)_02-배수공_02-배수공_2006 가지산도립공원 등산로 정비사업_2006 가지산도립공원 등산로 정비사업_3차 숲가꾸기 조서(밀양시)_09밀양2지번조서(허작업)_진해재해저감사업" xfId="14576" xr:uid="{00000000-0005-0000-0000-000051380000}"/>
    <cellStyle name="백_수량산출서(수정)_02-배수공_02-배수공_2006 가지산도립공원 등산로 정비사업_2006 가지산도립공원 등산로 정비사업_3차 숲가꾸기 조서(밀양시)_09숲가꾸기조서(밀양2)" xfId="14577" xr:uid="{00000000-0005-0000-0000-000052380000}"/>
    <cellStyle name="백_수량산출서(수정)_02-배수공_02-배수공_2006 가지산도립공원 등산로 정비사업_2006 가지산도립공원 등산로 정비사업_3차 숲가꾸기 조서(밀양시)_09숲가꾸기조서(밀양2)_ha단가산출서" xfId="14578" xr:uid="{00000000-0005-0000-0000-000053380000}"/>
    <cellStyle name="백_수량산출서(수정)_02-배수공_02-배수공_2006 가지산도립공원 등산로 정비사업_2006 가지산도립공원 등산로 정비사업_3차 숲가꾸기 조서(밀양시)_09숲가꾸기조서(밀양2)_진해재해저감사업" xfId="14579" xr:uid="{00000000-0005-0000-0000-000054380000}"/>
    <cellStyle name="백_수량산출서(수정)_02-배수공_02-배수공_2006 가지산도립공원 등산로 정비사업_2006 가지산도립공원 등산로 정비사업_3차 숲가꾸기 조서(밀양시)_ha단가산출서" xfId="14580" xr:uid="{00000000-0005-0000-0000-000055380000}"/>
    <cellStyle name="백_수량산출서(수정)_02-배수공_02-배수공_2006 가지산도립공원 등산로 정비사업_2006 가지산도립공원 등산로 정비사업_3차 숲가꾸기 조서(밀양시)_진해재해저감사업" xfId="14581" xr:uid="{00000000-0005-0000-0000-000056380000}"/>
    <cellStyle name="백_수량산출서(수정)_02-배수공_02-배수공_2006 가지산도립공원 등산로 정비사업_2006 가지산도립공원 등산로 정비사업_5.재선충설계(죽림지구)" xfId="14582" xr:uid="{00000000-0005-0000-0000-000057380000}"/>
    <cellStyle name="백_수량산출서(수정)_02-배수공_02-배수공_2006 가지산도립공원 등산로 정비사업_2006 가지산도립공원 등산로 정비사업_5.재선충설계(죽림지구)_'10년 추기 소나무재선충병 나무주사 사업" xfId="14583" xr:uid="{00000000-0005-0000-0000-000058380000}"/>
    <cellStyle name="백_수량산출서(수정)_02-배수공_02-배수공_2006 가지산도립공원 등산로 정비사업_2006 가지산도립공원 등산로 정비사업_5.재선충설계(죽림지구)_소나무재선충병 피해지 위생간벌사업(동상지구외 3개소)" xfId="14584" xr:uid="{00000000-0005-0000-0000-000059380000}"/>
    <cellStyle name="백_수량산출서(수정)_02-배수공_02-배수공_2006 가지산도립공원 등산로 정비사업_2006 가지산도립공원 등산로 정비사업_6.재선충설계(신벽지구)" xfId="14585" xr:uid="{00000000-0005-0000-0000-00005A380000}"/>
    <cellStyle name="백_수량산출서(수정)_02-배수공_02-배수공_2006 가지산도립공원 등산로 정비사업_2006 가지산도립공원 등산로 정비사업_6.재선충설계(신벽지구)_'10년 추기 소나무재선충병 나무주사 사업" xfId="14586" xr:uid="{00000000-0005-0000-0000-00005B380000}"/>
    <cellStyle name="백_수량산출서(수정)_02-배수공_02-배수공_2006 가지산도립공원 등산로 정비사업_2006 가지산도립공원 등산로 정비사업_6.재선충설계(신벽지구)_소나무재선충병 피해지 위생간벌사업(동상지구외 3개소)" xfId="14587" xr:uid="{00000000-0005-0000-0000-00005C380000}"/>
    <cellStyle name="백_수량산출서(수정)_02-배수공_02-배수공_2006 가지산도립공원 등산로 정비사업_2006 가지산도립공원 등산로 정비사업_7.재선충설계(동림지구)" xfId="14588" xr:uid="{00000000-0005-0000-0000-00005D380000}"/>
    <cellStyle name="백_수량산출서(수정)_02-배수공_02-배수공_2006 가지산도립공원 등산로 정비사업_2006 가지산도립공원 등산로 정비사업_7.재선충설계(동림지구)_'10년 추기 소나무재선충병 나무주사 사업" xfId="14589" xr:uid="{00000000-0005-0000-0000-00005E380000}"/>
    <cellStyle name="백_수량산출서(수정)_02-배수공_02-배수공_2006 가지산도립공원 등산로 정비사업_2006 가지산도립공원 등산로 정비사업_7.재선충설계(동림지구)_소나무재선충병 피해지 위생간벌사업(동상지구외 3개소)" xfId="14590" xr:uid="{00000000-0005-0000-0000-00005F380000}"/>
    <cellStyle name="백_수량산출서(수정)_02-배수공_02-배수공_2006 가지산도립공원 등산로 정비사업_2006 가지산도립공원 등산로 정비사업_ha단가산출서" xfId="14591" xr:uid="{00000000-0005-0000-0000-000060380000}"/>
    <cellStyle name="백_수량산출서(수정)_02-배수공_02-배수공_2006 가지산도립공원 등산로 정비사업_2006 가지산도립공원 등산로 정비사업_소나무재선충병 피해지 위생간벌사업(동상지구외 3개소)" xfId="14592" xr:uid="{00000000-0005-0000-0000-000061380000}"/>
    <cellStyle name="백_수량산출서(수정)_02-배수공_02-배수공_2006 가지산도립공원 등산로 정비사업_2006 가지산도립공원 등산로 정비사업_소나무재선충병완전방제설계서(제출본)-양산국유림관리소" xfId="14593" xr:uid="{00000000-0005-0000-0000-000062380000}"/>
    <cellStyle name="백_수량산출서(수정)_02-배수공_02-배수공_2006 가지산도립공원 등산로 정비사업_2006 가지산도립공원 등산로 정비사업_진해재해저감사업" xfId="14594" xr:uid="{00000000-0005-0000-0000-000063380000}"/>
    <cellStyle name="백_수량산출서(수정)_02-배수공_02-배수공_2006 가지산도립공원 등산로 정비사업_2006가지산도립공원등산로정비공사" xfId="14595" xr:uid="{00000000-0005-0000-0000-000064380000}"/>
    <cellStyle name="백_수량산출서(수정)_02-배수공_02-배수공_2006 가지산도립공원 등산로 정비사업_2006가지산도립공원등산로정비공사_1.숲가꾸기설계서(고암 간상)" xfId="14596" xr:uid="{00000000-0005-0000-0000-000065380000}"/>
    <cellStyle name="백_수량산출서(수정)_02-배수공_02-배수공_2006 가지산도립공원 등산로 정비사업_2006가지산도립공원등산로정비공사_'10년 추기 소나무재선충병 나무주사 사업" xfId="14597" xr:uid="{00000000-0005-0000-0000-000066380000}"/>
    <cellStyle name="백_수량산출서(수정)_02-배수공_02-배수공_2006 가지산도립공원 등산로 정비사업_2006가지산도립공원등산로정비공사_3차 숲가꾸기 조서(밀양시)" xfId="14598" xr:uid="{00000000-0005-0000-0000-000067380000}"/>
    <cellStyle name="백_수량산출서(수정)_02-배수공_02-배수공_2006 가지산도립공원 등산로 정비사업_2006가지산도립공원등산로정비공사_3차 숲가꾸기 조서(밀양시)_09밀양2지번조서(허작업)" xfId="14599" xr:uid="{00000000-0005-0000-0000-000068380000}"/>
    <cellStyle name="백_수량산출서(수정)_02-배수공_02-배수공_2006 가지산도립공원 등산로 정비사업_2006가지산도립공원등산로정비공사_3차 숲가꾸기 조서(밀양시)_09밀양2지번조서(허작업)_ha단가산출서" xfId="14600" xr:uid="{00000000-0005-0000-0000-000069380000}"/>
    <cellStyle name="백_수량산출서(수정)_02-배수공_02-배수공_2006 가지산도립공원 등산로 정비사업_2006가지산도립공원등산로정비공사_3차 숲가꾸기 조서(밀양시)_09밀양2지번조서(허작업)_진해재해저감사업" xfId="14601" xr:uid="{00000000-0005-0000-0000-00006A380000}"/>
    <cellStyle name="백_수량산출서(수정)_02-배수공_02-배수공_2006 가지산도립공원 등산로 정비사업_2006가지산도립공원등산로정비공사_3차 숲가꾸기 조서(밀양시)_09숲가꾸기조서(밀양2)" xfId="14602" xr:uid="{00000000-0005-0000-0000-00006B380000}"/>
    <cellStyle name="백_수량산출서(수정)_02-배수공_02-배수공_2006 가지산도립공원 등산로 정비사업_2006가지산도립공원등산로정비공사_3차 숲가꾸기 조서(밀양시)_09숲가꾸기조서(밀양2)_ha단가산출서" xfId="14603" xr:uid="{00000000-0005-0000-0000-00006C380000}"/>
    <cellStyle name="백_수량산출서(수정)_02-배수공_02-배수공_2006 가지산도립공원 등산로 정비사업_2006가지산도립공원등산로정비공사_3차 숲가꾸기 조서(밀양시)_09숲가꾸기조서(밀양2)_진해재해저감사업" xfId="14604" xr:uid="{00000000-0005-0000-0000-00006D380000}"/>
    <cellStyle name="백_수량산출서(수정)_02-배수공_02-배수공_2006 가지산도립공원 등산로 정비사업_2006가지산도립공원등산로정비공사_3차 숲가꾸기 조서(밀양시)_ha단가산출서" xfId="14605" xr:uid="{00000000-0005-0000-0000-00006E380000}"/>
    <cellStyle name="백_수량산출서(수정)_02-배수공_02-배수공_2006 가지산도립공원 등산로 정비사업_2006가지산도립공원등산로정비공사_3차 숲가꾸기 조서(밀양시)_진해재해저감사업" xfId="14606" xr:uid="{00000000-0005-0000-0000-00006F380000}"/>
    <cellStyle name="백_수량산출서(수정)_02-배수공_02-배수공_2006 가지산도립공원 등산로 정비사업_2006가지산도립공원등산로정비공사_5.재선충설계(죽림지구)" xfId="14607" xr:uid="{00000000-0005-0000-0000-000070380000}"/>
    <cellStyle name="백_수량산출서(수정)_02-배수공_02-배수공_2006 가지산도립공원 등산로 정비사업_2006가지산도립공원등산로정비공사_5.재선충설계(죽림지구)_'10년 추기 소나무재선충병 나무주사 사업" xfId="14608" xr:uid="{00000000-0005-0000-0000-000071380000}"/>
    <cellStyle name="백_수량산출서(수정)_02-배수공_02-배수공_2006 가지산도립공원 등산로 정비사업_2006가지산도립공원등산로정비공사_5.재선충설계(죽림지구)_소나무재선충병 피해지 위생간벌사업(동상지구외 3개소)" xfId="14609" xr:uid="{00000000-0005-0000-0000-000072380000}"/>
    <cellStyle name="백_수량산출서(수정)_02-배수공_02-배수공_2006 가지산도립공원 등산로 정비사업_2006가지산도립공원등산로정비공사_6.재선충설계(신벽지구)" xfId="14610" xr:uid="{00000000-0005-0000-0000-000073380000}"/>
    <cellStyle name="백_수량산출서(수정)_02-배수공_02-배수공_2006 가지산도립공원 등산로 정비사업_2006가지산도립공원등산로정비공사_6.재선충설계(신벽지구)_'10년 추기 소나무재선충병 나무주사 사업" xfId="14611" xr:uid="{00000000-0005-0000-0000-000074380000}"/>
    <cellStyle name="백_수량산출서(수정)_02-배수공_02-배수공_2006 가지산도립공원 등산로 정비사업_2006가지산도립공원등산로정비공사_6.재선충설계(신벽지구)_소나무재선충병 피해지 위생간벌사업(동상지구외 3개소)" xfId="14612" xr:uid="{00000000-0005-0000-0000-000075380000}"/>
    <cellStyle name="백_수량산출서(수정)_02-배수공_02-배수공_2006 가지산도립공원 등산로 정비사업_2006가지산도립공원등산로정비공사_7.재선충설계(동림지구)" xfId="14613" xr:uid="{00000000-0005-0000-0000-000076380000}"/>
    <cellStyle name="백_수량산출서(수정)_02-배수공_02-배수공_2006 가지산도립공원 등산로 정비사업_2006가지산도립공원등산로정비공사_7.재선충설계(동림지구)_'10년 추기 소나무재선충병 나무주사 사업" xfId="14614" xr:uid="{00000000-0005-0000-0000-000077380000}"/>
    <cellStyle name="백_수량산출서(수정)_02-배수공_02-배수공_2006 가지산도립공원 등산로 정비사업_2006가지산도립공원등산로정비공사_7.재선충설계(동림지구)_소나무재선충병 피해지 위생간벌사업(동상지구외 3개소)" xfId="14615" xr:uid="{00000000-0005-0000-0000-000078380000}"/>
    <cellStyle name="백_수량산출서(수정)_02-배수공_02-배수공_2006 가지산도립공원 등산로 정비사업_2006가지산도립공원등산로정비공사_ha단가산출서" xfId="14616" xr:uid="{00000000-0005-0000-0000-000079380000}"/>
    <cellStyle name="백_수량산출서(수정)_02-배수공_02-배수공_2006 가지산도립공원 등산로 정비사업_2006가지산도립공원등산로정비공사_소나무재선충병 피해지 위생간벌사업(동상지구외 3개소)" xfId="14617" xr:uid="{00000000-0005-0000-0000-00007A380000}"/>
    <cellStyle name="백_수량산출서(수정)_02-배수공_02-배수공_2006 가지산도립공원 등산로 정비사업_2006가지산도립공원등산로정비공사_소나무재선충병완전방제설계서(제출본)-양산국유림관리소" xfId="14618" xr:uid="{00000000-0005-0000-0000-00007B380000}"/>
    <cellStyle name="백_수량산출서(수정)_02-배수공_02-배수공_2006 가지산도립공원 등산로 정비사업_2006가지산도립공원등산로정비공사_진해재해저감사업" xfId="14619" xr:uid="{00000000-0005-0000-0000-00007C380000}"/>
    <cellStyle name="백_수량산출서(수정)_02-배수공_02-배수공_2006 가지산도립공원 등산로 정비사업_2006밀양시가지산도립공원등산로정비공사" xfId="14620" xr:uid="{00000000-0005-0000-0000-00007D380000}"/>
    <cellStyle name="백_수량산출서(수정)_02-배수공_02-배수공_2006 가지산도립공원 등산로 정비사업_2006밀양시가지산도립공원등산로정비공사_1.숲가꾸기설계서(고암 간상)" xfId="14621" xr:uid="{00000000-0005-0000-0000-00007E380000}"/>
    <cellStyle name="백_수량산출서(수정)_02-배수공_02-배수공_2006 가지산도립공원 등산로 정비사업_2006밀양시가지산도립공원등산로정비공사_'10년 추기 소나무재선충병 나무주사 사업" xfId="14622" xr:uid="{00000000-0005-0000-0000-00007F380000}"/>
    <cellStyle name="백_수량산출서(수정)_02-배수공_02-배수공_2006 가지산도립공원 등산로 정비사업_2006밀양시가지산도립공원등산로정비공사_3차 숲가꾸기 조서(밀양시)" xfId="14623" xr:uid="{00000000-0005-0000-0000-000080380000}"/>
    <cellStyle name="백_수량산출서(수정)_02-배수공_02-배수공_2006 가지산도립공원 등산로 정비사업_2006밀양시가지산도립공원등산로정비공사_3차 숲가꾸기 조서(밀양시)_09밀양2지번조서(허작업)" xfId="14624" xr:uid="{00000000-0005-0000-0000-000081380000}"/>
    <cellStyle name="백_수량산출서(수정)_02-배수공_02-배수공_2006 가지산도립공원 등산로 정비사업_2006밀양시가지산도립공원등산로정비공사_3차 숲가꾸기 조서(밀양시)_09밀양2지번조서(허작업)_ha단가산출서" xfId="14625" xr:uid="{00000000-0005-0000-0000-000082380000}"/>
    <cellStyle name="백_수량산출서(수정)_02-배수공_02-배수공_2006 가지산도립공원 등산로 정비사업_2006밀양시가지산도립공원등산로정비공사_3차 숲가꾸기 조서(밀양시)_09밀양2지번조서(허작업)_진해재해저감사업" xfId="14626" xr:uid="{00000000-0005-0000-0000-000083380000}"/>
    <cellStyle name="백_수량산출서(수정)_02-배수공_02-배수공_2006 가지산도립공원 등산로 정비사업_2006밀양시가지산도립공원등산로정비공사_3차 숲가꾸기 조서(밀양시)_09숲가꾸기조서(밀양2)" xfId="14627" xr:uid="{00000000-0005-0000-0000-000084380000}"/>
    <cellStyle name="백_수량산출서(수정)_02-배수공_02-배수공_2006 가지산도립공원 등산로 정비사업_2006밀양시가지산도립공원등산로정비공사_3차 숲가꾸기 조서(밀양시)_09숲가꾸기조서(밀양2)_ha단가산출서" xfId="14628" xr:uid="{00000000-0005-0000-0000-000085380000}"/>
    <cellStyle name="백_수량산출서(수정)_02-배수공_02-배수공_2006 가지산도립공원 등산로 정비사업_2006밀양시가지산도립공원등산로정비공사_3차 숲가꾸기 조서(밀양시)_09숲가꾸기조서(밀양2)_진해재해저감사업" xfId="14629" xr:uid="{00000000-0005-0000-0000-000086380000}"/>
    <cellStyle name="백_수량산출서(수정)_02-배수공_02-배수공_2006 가지산도립공원 등산로 정비사업_2006밀양시가지산도립공원등산로정비공사_3차 숲가꾸기 조서(밀양시)_ha단가산출서" xfId="14630" xr:uid="{00000000-0005-0000-0000-000087380000}"/>
    <cellStyle name="백_수량산출서(수정)_02-배수공_02-배수공_2006 가지산도립공원 등산로 정비사업_2006밀양시가지산도립공원등산로정비공사_3차 숲가꾸기 조서(밀양시)_진해재해저감사업" xfId="14631" xr:uid="{00000000-0005-0000-0000-000088380000}"/>
    <cellStyle name="백_수량산출서(수정)_02-배수공_02-배수공_2006 가지산도립공원 등산로 정비사업_2006밀양시가지산도립공원등산로정비공사_5.재선충설계(죽림지구)" xfId="14632" xr:uid="{00000000-0005-0000-0000-000089380000}"/>
    <cellStyle name="백_수량산출서(수정)_02-배수공_02-배수공_2006 가지산도립공원 등산로 정비사업_2006밀양시가지산도립공원등산로정비공사_5.재선충설계(죽림지구)_'10년 추기 소나무재선충병 나무주사 사업" xfId="14633" xr:uid="{00000000-0005-0000-0000-00008A380000}"/>
    <cellStyle name="백_수량산출서(수정)_02-배수공_02-배수공_2006 가지산도립공원 등산로 정비사업_2006밀양시가지산도립공원등산로정비공사_5.재선충설계(죽림지구)_소나무재선충병 피해지 위생간벌사업(동상지구외 3개소)" xfId="14634" xr:uid="{00000000-0005-0000-0000-00008B380000}"/>
    <cellStyle name="백_수량산출서(수정)_02-배수공_02-배수공_2006 가지산도립공원 등산로 정비사업_2006밀양시가지산도립공원등산로정비공사_6.재선충설계(신벽지구)" xfId="14635" xr:uid="{00000000-0005-0000-0000-00008C380000}"/>
    <cellStyle name="백_수량산출서(수정)_02-배수공_02-배수공_2006 가지산도립공원 등산로 정비사업_2006밀양시가지산도립공원등산로정비공사_6.재선충설계(신벽지구)_'10년 추기 소나무재선충병 나무주사 사업" xfId="14636" xr:uid="{00000000-0005-0000-0000-00008D380000}"/>
    <cellStyle name="백_수량산출서(수정)_02-배수공_02-배수공_2006 가지산도립공원 등산로 정비사업_2006밀양시가지산도립공원등산로정비공사_6.재선충설계(신벽지구)_소나무재선충병 피해지 위생간벌사업(동상지구외 3개소)" xfId="14637" xr:uid="{00000000-0005-0000-0000-00008E380000}"/>
    <cellStyle name="백_수량산출서(수정)_02-배수공_02-배수공_2006 가지산도립공원 등산로 정비사업_2006밀양시가지산도립공원등산로정비공사_7.재선충설계(동림지구)" xfId="14638" xr:uid="{00000000-0005-0000-0000-00008F380000}"/>
    <cellStyle name="백_수량산출서(수정)_02-배수공_02-배수공_2006 가지산도립공원 등산로 정비사업_2006밀양시가지산도립공원등산로정비공사_7.재선충설계(동림지구)_'10년 추기 소나무재선충병 나무주사 사업" xfId="14639" xr:uid="{00000000-0005-0000-0000-000090380000}"/>
    <cellStyle name="백_수량산출서(수정)_02-배수공_02-배수공_2006 가지산도립공원 등산로 정비사업_2006밀양시가지산도립공원등산로정비공사_7.재선충설계(동림지구)_소나무재선충병 피해지 위생간벌사업(동상지구외 3개소)" xfId="14640" xr:uid="{00000000-0005-0000-0000-000091380000}"/>
    <cellStyle name="백_수량산출서(수정)_02-배수공_02-배수공_2006 가지산도립공원 등산로 정비사업_2006밀양시가지산도립공원등산로정비공사_ha단가산출서" xfId="14641" xr:uid="{00000000-0005-0000-0000-000092380000}"/>
    <cellStyle name="백_수량산출서(수정)_02-배수공_02-배수공_2006 가지산도립공원 등산로 정비사업_2006밀양시가지산도립공원등산로정비공사_소나무재선충병 피해지 위생간벌사업(동상지구외 3개소)" xfId="14642" xr:uid="{00000000-0005-0000-0000-000093380000}"/>
    <cellStyle name="백_수량산출서(수정)_02-배수공_02-배수공_2006 가지산도립공원 등산로 정비사업_2006밀양시가지산도립공원등산로정비공사_소나무재선충병완전방제설계서(제출본)-양산국유림관리소" xfId="14643" xr:uid="{00000000-0005-0000-0000-000094380000}"/>
    <cellStyle name="백_수량산출서(수정)_02-배수공_02-배수공_2006 가지산도립공원 등산로 정비사업_2006밀양시가지산도립공원등산로정비공사_진해재해저감사업" xfId="14644" xr:uid="{00000000-0005-0000-0000-000095380000}"/>
    <cellStyle name="백_수량산출서(수정)_02-배수공_02-배수공_2006 가지산도립공원 등산로 정비사업_3차 숲가꾸기 조서(밀양시)" xfId="14645" xr:uid="{00000000-0005-0000-0000-000096380000}"/>
    <cellStyle name="백_수량산출서(수정)_02-배수공_02-배수공_2006 가지산도립공원 등산로 정비사업_3차 숲가꾸기 조서(밀양시)_09밀양2지번조서(허작업)" xfId="14646" xr:uid="{00000000-0005-0000-0000-000097380000}"/>
    <cellStyle name="백_수량산출서(수정)_02-배수공_02-배수공_2006 가지산도립공원 등산로 정비사업_3차 숲가꾸기 조서(밀양시)_09밀양2지번조서(허작업)_ha단가산출서" xfId="14647" xr:uid="{00000000-0005-0000-0000-000098380000}"/>
    <cellStyle name="백_수량산출서(수정)_02-배수공_02-배수공_2006 가지산도립공원 등산로 정비사업_3차 숲가꾸기 조서(밀양시)_09밀양2지번조서(허작업)_진해재해저감사업" xfId="14648" xr:uid="{00000000-0005-0000-0000-000099380000}"/>
    <cellStyle name="백_수량산출서(수정)_02-배수공_02-배수공_2006 가지산도립공원 등산로 정비사업_3차 숲가꾸기 조서(밀양시)_09숲가꾸기조서(밀양2)" xfId="14649" xr:uid="{00000000-0005-0000-0000-00009A380000}"/>
    <cellStyle name="백_수량산출서(수정)_02-배수공_02-배수공_2006 가지산도립공원 등산로 정비사업_3차 숲가꾸기 조서(밀양시)_09숲가꾸기조서(밀양2)_ha단가산출서" xfId="14650" xr:uid="{00000000-0005-0000-0000-00009B380000}"/>
    <cellStyle name="백_수량산출서(수정)_02-배수공_02-배수공_2006 가지산도립공원 등산로 정비사업_3차 숲가꾸기 조서(밀양시)_09숲가꾸기조서(밀양2)_진해재해저감사업" xfId="14651" xr:uid="{00000000-0005-0000-0000-00009C380000}"/>
    <cellStyle name="백_수량산출서(수정)_02-배수공_02-배수공_2006 가지산도립공원 등산로 정비사업_3차 숲가꾸기 조서(밀양시)_ha단가산출서" xfId="14652" xr:uid="{00000000-0005-0000-0000-00009D380000}"/>
    <cellStyle name="백_수량산출서(수정)_02-배수공_02-배수공_2006 가지산도립공원 등산로 정비사업_3차 숲가꾸기 조서(밀양시)_진해재해저감사업" xfId="14653" xr:uid="{00000000-0005-0000-0000-00009E380000}"/>
    <cellStyle name="백_수량산출서(수정)_02-배수공_02-배수공_2006 가지산도립공원 등산로 정비사업_5.재선충설계(죽림지구)" xfId="14654" xr:uid="{00000000-0005-0000-0000-00009F380000}"/>
    <cellStyle name="백_수량산출서(수정)_02-배수공_02-배수공_2006 가지산도립공원 등산로 정비사업_5.재선충설계(죽림지구)_'10년 추기 소나무재선충병 나무주사 사업" xfId="14655" xr:uid="{00000000-0005-0000-0000-0000A0380000}"/>
    <cellStyle name="백_수량산출서(수정)_02-배수공_02-배수공_2006 가지산도립공원 등산로 정비사업_5.재선충설계(죽림지구)_소나무재선충병 피해지 위생간벌사업(동상지구외 3개소)" xfId="14656" xr:uid="{00000000-0005-0000-0000-0000A1380000}"/>
    <cellStyle name="백_수량산출서(수정)_02-배수공_02-배수공_2006 가지산도립공원 등산로 정비사업_6.재선충설계(신벽지구)" xfId="14657" xr:uid="{00000000-0005-0000-0000-0000A2380000}"/>
    <cellStyle name="백_수량산출서(수정)_02-배수공_02-배수공_2006 가지산도립공원 등산로 정비사업_6.재선충설계(신벽지구)_'10년 추기 소나무재선충병 나무주사 사업" xfId="14658" xr:uid="{00000000-0005-0000-0000-0000A3380000}"/>
    <cellStyle name="백_수량산출서(수정)_02-배수공_02-배수공_2006 가지산도립공원 등산로 정비사업_6.재선충설계(신벽지구)_소나무재선충병 피해지 위생간벌사업(동상지구외 3개소)" xfId="14659" xr:uid="{00000000-0005-0000-0000-0000A4380000}"/>
    <cellStyle name="백_수량산출서(수정)_02-배수공_02-배수공_2006 가지산도립공원 등산로 정비사업_7.재선충설계(동림지구)" xfId="14660" xr:uid="{00000000-0005-0000-0000-0000A5380000}"/>
    <cellStyle name="백_수량산출서(수정)_02-배수공_02-배수공_2006 가지산도립공원 등산로 정비사업_7.재선충설계(동림지구)_'10년 추기 소나무재선충병 나무주사 사업" xfId="14661" xr:uid="{00000000-0005-0000-0000-0000A6380000}"/>
    <cellStyle name="백_수량산출서(수정)_02-배수공_02-배수공_2006 가지산도립공원 등산로 정비사업_7.재선충설계(동림지구)_소나무재선충병 피해지 위생간벌사업(동상지구외 3개소)" xfId="14662" xr:uid="{00000000-0005-0000-0000-0000A7380000}"/>
    <cellStyle name="백_수량산출서(수정)_02-배수공_02-배수공_2006 가지산도립공원 등산로 정비사업_ha단가산출서" xfId="14663" xr:uid="{00000000-0005-0000-0000-0000A8380000}"/>
    <cellStyle name="백_수량산출서(수정)_02-배수공_02-배수공_2006 가지산도립공원 등산로 정비사업_가지산도립공원등산로정비공사" xfId="14664" xr:uid="{00000000-0005-0000-0000-0000A9380000}"/>
    <cellStyle name="백_수량산출서(수정)_02-배수공_02-배수공_2006 가지산도립공원 등산로 정비사업_가지산도립공원등산로정비공사_1.숲가꾸기설계서(고암 간상)" xfId="14665" xr:uid="{00000000-0005-0000-0000-0000AA380000}"/>
    <cellStyle name="백_수량산출서(수정)_02-배수공_02-배수공_2006 가지산도립공원 등산로 정비사업_가지산도립공원등산로정비공사_'10년 추기 소나무재선충병 나무주사 사업" xfId="14666" xr:uid="{00000000-0005-0000-0000-0000AB380000}"/>
    <cellStyle name="백_수량산출서(수정)_02-배수공_02-배수공_2006 가지산도립공원 등산로 정비사업_가지산도립공원등산로정비공사_3차 숲가꾸기 조서(밀양시)" xfId="14667" xr:uid="{00000000-0005-0000-0000-0000AC380000}"/>
    <cellStyle name="백_수량산출서(수정)_02-배수공_02-배수공_2006 가지산도립공원 등산로 정비사업_가지산도립공원등산로정비공사_3차 숲가꾸기 조서(밀양시)_09밀양2지번조서(허작업)" xfId="14668" xr:uid="{00000000-0005-0000-0000-0000AD380000}"/>
    <cellStyle name="백_수량산출서(수정)_02-배수공_02-배수공_2006 가지산도립공원 등산로 정비사업_가지산도립공원등산로정비공사_3차 숲가꾸기 조서(밀양시)_09밀양2지번조서(허작업)_ha단가산출서" xfId="14669" xr:uid="{00000000-0005-0000-0000-0000AE380000}"/>
    <cellStyle name="백_수량산출서(수정)_02-배수공_02-배수공_2006 가지산도립공원 등산로 정비사업_가지산도립공원등산로정비공사_3차 숲가꾸기 조서(밀양시)_09밀양2지번조서(허작업)_진해재해저감사업" xfId="14670" xr:uid="{00000000-0005-0000-0000-0000AF380000}"/>
    <cellStyle name="백_수량산출서(수정)_02-배수공_02-배수공_2006 가지산도립공원 등산로 정비사업_가지산도립공원등산로정비공사_3차 숲가꾸기 조서(밀양시)_09숲가꾸기조서(밀양2)" xfId="14671" xr:uid="{00000000-0005-0000-0000-0000B0380000}"/>
    <cellStyle name="백_수량산출서(수정)_02-배수공_02-배수공_2006 가지산도립공원 등산로 정비사업_가지산도립공원등산로정비공사_3차 숲가꾸기 조서(밀양시)_09숲가꾸기조서(밀양2)_ha단가산출서" xfId="14672" xr:uid="{00000000-0005-0000-0000-0000B1380000}"/>
    <cellStyle name="백_수량산출서(수정)_02-배수공_02-배수공_2006 가지산도립공원 등산로 정비사업_가지산도립공원등산로정비공사_3차 숲가꾸기 조서(밀양시)_09숲가꾸기조서(밀양2)_진해재해저감사업" xfId="14673" xr:uid="{00000000-0005-0000-0000-0000B2380000}"/>
    <cellStyle name="백_수량산출서(수정)_02-배수공_02-배수공_2006 가지산도립공원 등산로 정비사업_가지산도립공원등산로정비공사_3차 숲가꾸기 조서(밀양시)_ha단가산출서" xfId="14674" xr:uid="{00000000-0005-0000-0000-0000B3380000}"/>
    <cellStyle name="백_수량산출서(수정)_02-배수공_02-배수공_2006 가지산도립공원 등산로 정비사업_가지산도립공원등산로정비공사_3차 숲가꾸기 조서(밀양시)_진해재해저감사업" xfId="14675" xr:uid="{00000000-0005-0000-0000-0000B4380000}"/>
    <cellStyle name="백_수량산출서(수정)_02-배수공_02-배수공_2006 가지산도립공원 등산로 정비사업_가지산도립공원등산로정비공사_5.재선충설계(죽림지구)" xfId="14676" xr:uid="{00000000-0005-0000-0000-0000B5380000}"/>
    <cellStyle name="백_수량산출서(수정)_02-배수공_02-배수공_2006 가지산도립공원 등산로 정비사업_가지산도립공원등산로정비공사_5.재선충설계(죽림지구)_'10년 추기 소나무재선충병 나무주사 사업" xfId="14677" xr:uid="{00000000-0005-0000-0000-0000B6380000}"/>
    <cellStyle name="백_수량산출서(수정)_02-배수공_02-배수공_2006 가지산도립공원 등산로 정비사업_가지산도립공원등산로정비공사_5.재선충설계(죽림지구)_소나무재선충병 피해지 위생간벌사업(동상지구외 3개소)" xfId="14678" xr:uid="{00000000-0005-0000-0000-0000B7380000}"/>
    <cellStyle name="백_수량산출서(수정)_02-배수공_02-배수공_2006 가지산도립공원 등산로 정비사업_가지산도립공원등산로정비공사_6.재선충설계(신벽지구)" xfId="14679" xr:uid="{00000000-0005-0000-0000-0000B8380000}"/>
    <cellStyle name="백_수량산출서(수정)_02-배수공_02-배수공_2006 가지산도립공원 등산로 정비사업_가지산도립공원등산로정비공사_6.재선충설계(신벽지구)_'10년 추기 소나무재선충병 나무주사 사업" xfId="14680" xr:uid="{00000000-0005-0000-0000-0000B9380000}"/>
    <cellStyle name="백_수량산출서(수정)_02-배수공_02-배수공_2006 가지산도립공원 등산로 정비사업_가지산도립공원등산로정비공사_6.재선충설계(신벽지구)_소나무재선충병 피해지 위생간벌사업(동상지구외 3개소)" xfId="14681" xr:uid="{00000000-0005-0000-0000-0000BA380000}"/>
    <cellStyle name="백_수량산출서(수정)_02-배수공_02-배수공_2006 가지산도립공원 등산로 정비사업_가지산도립공원등산로정비공사_7.재선충설계(동림지구)" xfId="14682" xr:uid="{00000000-0005-0000-0000-0000BB380000}"/>
    <cellStyle name="백_수량산출서(수정)_02-배수공_02-배수공_2006 가지산도립공원 등산로 정비사업_가지산도립공원등산로정비공사_7.재선충설계(동림지구)_'10년 추기 소나무재선충병 나무주사 사업" xfId="14683" xr:uid="{00000000-0005-0000-0000-0000BC380000}"/>
    <cellStyle name="백_수량산출서(수정)_02-배수공_02-배수공_2006 가지산도립공원 등산로 정비사업_가지산도립공원등산로정비공사_7.재선충설계(동림지구)_소나무재선충병 피해지 위생간벌사업(동상지구외 3개소)" xfId="14684" xr:uid="{00000000-0005-0000-0000-0000BD380000}"/>
    <cellStyle name="백_수량산출서(수정)_02-배수공_02-배수공_2006 가지산도립공원 등산로 정비사업_가지산도립공원등산로정비공사_ha단가산출서" xfId="14685" xr:uid="{00000000-0005-0000-0000-0000BE380000}"/>
    <cellStyle name="백_수량산출서(수정)_02-배수공_02-배수공_2006 가지산도립공원 등산로 정비사업_가지산도립공원등산로정비공사_소나무재선충병 피해지 위생간벌사업(동상지구외 3개소)" xfId="14686" xr:uid="{00000000-0005-0000-0000-0000BF380000}"/>
    <cellStyle name="백_수량산출서(수정)_02-배수공_02-배수공_2006 가지산도립공원 등산로 정비사업_가지산도립공원등산로정비공사_소나무재선충병완전방제설계서(제출본)-양산국유림관리소" xfId="14687" xr:uid="{00000000-0005-0000-0000-0000C0380000}"/>
    <cellStyle name="백_수량산출서(수정)_02-배수공_02-배수공_2006 가지산도립공원 등산로 정비사업_가지산도립공원등산로정비공사_진해재해저감사업" xfId="14688" xr:uid="{00000000-0005-0000-0000-0000C1380000}"/>
    <cellStyle name="백_수량산출서(수정)_02-배수공_02-배수공_2006 가지산도립공원 등산로 정비사업_소나무재선충병 피해지 위생간벌사업(동상지구외 3개소)" xfId="14689" xr:uid="{00000000-0005-0000-0000-0000C2380000}"/>
    <cellStyle name="백_수량산출서(수정)_02-배수공_02-배수공_2006 가지산도립공원 등산로 정비사업_소나무재선충병완전방제설계서(제출본)-양산국유림관리소" xfId="14690" xr:uid="{00000000-0005-0000-0000-0000C3380000}"/>
    <cellStyle name="백_수량산출서(수정)_02-배수공_02-배수공_2006 가지산도립공원 등산로 정비사업_진해재해저감사업" xfId="14691" xr:uid="{00000000-0005-0000-0000-0000C4380000}"/>
    <cellStyle name="백_수량산출서(수정)_02-배수공_02-배수공_3차 숲가꾸기 조서(밀양시)" xfId="14692" xr:uid="{00000000-0005-0000-0000-0000C5380000}"/>
    <cellStyle name="백_수량산출서(수정)_02-배수공_02-배수공_3차 숲가꾸기 조서(밀양시)_09밀양2지번조서(허작업)" xfId="14693" xr:uid="{00000000-0005-0000-0000-0000C6380000}"/>
    <cellStyle name="백_수량산출서(수정)_02-배수공_02-배수공_3차 숲가꾸기 조서(밀양시)_09밀양2지번조서(허작업)_ha단가산출서" xfId="14694" xr:uid="{00000000-0005-0000-0000-0000C7380000}"/>
    <cellStyle name="백_수량산출서(수정)_02-배수공_02-배수공_3차 숲가꾸기 조서(밀양시)_09밀양2지번조서(허작업)_진해재해저감사업" xfId="14695" xr:uid="{00000000-0005-0000-0000-0000C8380000}"/>
    <cellStyle name="백_수량산출서(수정)_02-배수공_02-배수공_3차 숲가꾸기 조서(밀양시)_09숲가꾸기조서(밀양2)" xfId="14696" xr:uid="{00000000-0005-0000-0000-0000C9380000}"/>
    <cellStyle name="백_수량산출서(수정)_02-배수공_02-배수공_3차 숲가꾸기 조서(밀양시)_09숲가꾸기조서(밀양2)_ha단가산출서" xfId="14697" xr:uid="{00000000-0005-0000-0000-0000CA380000}"/>
    <cellStyle name="백_수량산출서(수정)_02-배수공_02-배수공_3차 숲가꾸기 조서(밀양시)_09숲가꾸기조서(밀양2)_진해재해저감사업" xfId="14698" xr:uid="{00000000-0005-0000-0000-0000CB380000}"/>
    <cellStyle name="백_수량산출서(수정)_02-배수공_02-배수공_3차 숲가꾸기 조서(밀양시)_ha단가산출서" xfId="14699" xr:uid="{00000000-0005-0000-0000-0000CC380000}"/>
    <cellStyle name="백_수량산출서(수정)_02-배수공_02-배수공_3차 숲가꾸기 조서(밀양시)_진해재해저감사업" xfId="14700" xr:uid="{00000000-0005-0000-0000-0000CD380000}"/>
    <cellStyle name="백_수량산출서(수정)_02-배수공_02-배수공_5.재선충설계(죽림지구)" xfId="14701" xr:uid="{00000000-0005-0000-0000-0000CE380000}"/>
    <cellStyle name="백_수량산출서(수정)_02-배수공_02-배수공_5.재선충설계(죽림지구)_'10년 추기 소나무재선충병 나무주사 사업" xfId="14702" xr:uid="{00000000-0005-0000-0000-0000CF380000}"/>
    <cellStyle name="백_수량산출서(수정)_02-배수공_02-배수공_5.재선충설계(죽림지구)_소나무재선충병 피해지 위생간벌사업(동상지구외 3개소)" xfId="14703" xr:uid="{00000000-0005-0000-0000-0000D0380000}"/>
    <cellStyle name="백_수량산출서(수정)_02-배수공_02-배수공_6.재선충설계(신벽지구)" xfId="14704" xr:uid="{00000000-0005-0000-0000-0000D1380000}"/>
    <cellStyle name="백_수량산출서(수정)_02-배수공_02-배수공_6.재선충설계(신벽지구)_'10년 추기 소나무재선충병 나무주사 사업" xfId="14705" xr:uid="{00000000-0005-0000-0000-0000D2380000}"/>
    <cellStyle name="백_수량산출서(수정)_02-배수공_02-배수공_6.재선충설계(신벽지구)_소나무재선충병 피해지 위생간벌사업(동상지구외 3개소)" xfId="14706" xr:uid="{00000000-0005-0000-0000-0000D3380000}"/>
    <cellStyle name="백_수량산출서(수정)_02-배수공_02-배수공_7.재선충설계(동림지구)" xfId="14707" xr:uid="{00000000-0005-0000-0000-0000D4380000}"/>
    <cellStyle name="백_수량산출서(수정)_02-배수공_02-배수공_7.재선충설계(동림지구)_'10년 추기 소나무재선충병 나무주사 사업" xfId="14708" xr:uid="{00000000-0005-0000-0000-0000D5380000}"/>
    <cellStyle name="백_수량산출서(수정)_02-배수공_02-배수공_7.재선충설계(동림지구)_소나무재선충병 피해지 위생간벌사업(동상지구외 3개소)" xfId="14709" xr:uid="{00000000-0005-0000-0000-0000D6380000}"/>
    <cellStyle name="백_수량산출서(수정)_02-배수공_02-배수공_ha단가산출서" xfId="14710" xr:uid="{00000000-0005-0000-0000-0000D7380000}"/>
    <cellStyle name="백_수량산출서(수정)_02-배수공_02-배수공_복사본 사진대장(사천)" xfId="14711" xr:uid="{00000000-0005-0000-0000-0000D8380000}"/>
    <cellStyle name="백_수량산출서(수정)_02-배수공_02-배수공_설계설명서(두서서하)-1" xfId="14712" xr:uid="{00000000-0005-0000-0000-0000D9380000}"/>
    <cellStyle name="백_수량산출서(수정)_02-배수공_02-배수공_소나무재선충병 피해지 위생간벌사업(동상지구외 3개소)" xfId="14713" xr:uid="{00000000-0005-0000-0000-0000DA380000}"/>
    <cellStyle name="백_수량산출서(수정)_02-배수공_02-배수공_소나무재선충병완전방제설계서(제출본)-양산국유림관리소" xfId="14714" xr:uid="{00000000-0005-0000-0000-0000DB380000}"/>
    <cellStyle name="백_수량산출서(수정)_02-배수공_02-배수공_수량산출서-2(온양산길)" xfId="14715" xr:uid="{00000000-0005-0000-0000-0000DC380000}"/>
    <cellStyle name="백_수량산출서(수정)_02-배수공_02-배수공_수량산출서-2(온양산길)_(01-1)수량(산청송경3)" xfId="14716" xr:uid="{00000000-0005-0000-0000-0000DD380000}"/>
    <cellStyle name="백_수량산출서(수정)_02-배수공_02-배수공_진해재해저감사업" xfId="14717" xr:uid="{00000000-0005-0000-0000-0000DE380000}"/>
    <cellStyle name="백_수량산출서(수정)_02-배수공_1.숲가꾸기설계서(고암 간상)" xfId="14718" xr:uid="{00000000-0005-0000-0000-0000DF380000}"/>
    <cellStyle name="백_수량산출서(수정)_02-배수공_'10년 추기 소나무재선충병 나무주사 사업" xfId="14719" xr:uid="{00000000-0005-0000-0000-0000E0380000}"/>
    <cellStyle name="백_수량산출서(수정)_02-배수공_2006 가지산도립공원 등산로 정비사업" xfId="14720" xr:uid="{00000000-0005-0000-0000-0000E1380000}"/>
    <cellStyle name="백_수량산출서(수정)_02-배수공_2006 가지산도립공원 등산로 정비사업_1.숲가꾸기설계서(고암 간상)" xfId="14721" xr:uid="{00000000-0005-0000-0000-0000E2380000}"/>
    <cellStyle name="백_수량산출서(수정)_02-배수공_2006 가지산도립공원 등산로 정비사업_'10년 추기 소나무재선충병 나무주사 사업" xfId="14722" xr:uid="{00000000-0005-0000-0000-0000E3380000}"/>
    <cellStyle name="백_수량산출서(수정)_02-배수공_2006 가지산도립공원 등산로 정비사업_2006 가지산도립공원 등산로 정비사업" xfId="14723" xr:uid="{00000000-0005-0000-0000-0000E4380000}"/>
    <cellStyle name="백_수량산출서(수정)_02-배수공_2006 가지산도립공원 등산로 정비사업_2006 가지산도립공원 등산로 정비사업_1.숲가꾸기설계서(고암 간상)" xfId="14724" xr:uid="{00000000-0005-0000-0000-0000E5380000}"/>
    <cellStyle name="백_수량산출서(수정)_02-배수공_2006 가지산도립공원 등산로 정비사업_2006 가지산도립공원 등산로 정비사업_'10년 추기 소나무재선충병 나무주사 사업" xfId="14725" xr:uid="{00000000-0005-0000-0000-0000E6380000}"/>
    <cellStyle name="백_수량산출서(수정)_02-배수공_2006 가지산도립공원 등산로 정비사업_2006 가지산도립공원 등산로 정비사업_3차 숲가꾸기 조서(밀양시)" xfId="14726" xr:uid="{00000000-0005-0000-0000-0000E7380000}"/>
    <cellStyle name="백_수량산출서(수정)_02-배수공_2006 가지산도립공원 등산로 정비사업_2006 가지산도립공원 등산로 정비사업_3차 숲가꾸기 조서(밀양시)_09밀양2지번조서(허작업)" xfId="14727" xr:uid="{00000000-0005-0000-0000-0000E8380000}"/>
    <cellStyle name="백_수량산출서(수정)_02-배수공_2006 가지산도립공원 등산로 정비사업_2006 가지산도립공원 등산로 정비사업_3차 숲가꾸기 조서(밀양시)_09밀양2지번조서(허작업)_ha단가산출서" xfId="14728" xr:uid="{00000000-0005-0000-0000-0000E9380000}"/>
    <cellStyle name="백_수량산출서(수정)_02-배수공_2006 가지산도립공원 등산로 정비사업_2006 가지산도립공원 등산로 정비사업_3차 숲가꾸기 조서(밀양시)_09밀양2지번조서(허작업)_진해재해저감사업" xfId="14729" xr:uid="{00000000-0005-0000-0000-0000EA380000}"/>
    <cellStyle name="백_수량산출서(수정)_02-배수공_2006 가지산도립공원 등산로 정비사업_2006 가지산도립공원 등산로 정비사업_3차 숲가꾸기 조서(밀양시)_09숲가꾸기조서(밀양2)" xfId="14730" xr:uid="{00000000-0005-0000-0000-0000EB380000}"/>
    <cellStyle name="백_수량산출서(수정)_02-배수공_2006 가지산도립공원 등산로 정비사업_2006 가지산도립공원 등산로 정비사업_3차 숲가꾸기 조서(밀양시)_09숲가꾸기조서(밀양2)_ha단가산출서" xfId="14731" xr:uid="{00000000-0005-0000-0000-0000EC380000}"/>
    <cellStyle name="백_수량산출서(수정)_02-배수공_2006 가지산도립공원 등산로 정비사업_2006 가지산도립공원 등산로 정비사업_3차 숲가꾸기 조서(밀양시)_09숲가꾸기조서(밀양2)_진해재해저감사업" xfId="14732" xr:uid="{00000000-0005-0000-0000-0000ED380000}"/>
    <cellStyle name="백_수량산출서(수정)_02-배수공_2006 가지산도립공원 등산로 정비사업_2006 가지산도립공원 등산로 정비사업_3차 숲가꾸기 조서(밀양시)_ha단가산출서" xfId="14733" xr:uid="{00000000-0005-0000-0000-0000EE380000}"/>
    <cellStyle name="백_수량산출서(수정)_02-배수공_2006 가지산도립공원 등산로 정비사업_2006 가지산도립공원 등산로 정비사업_3차 숲가꾸기 조서(밀양시)_진해재해저감사업" xfId="14734" xr:uid="{00000000-0005-0000-0000-0000EF380000}"/>
    <cellStyle name="백_수량산출서(수정)_02-배수공_2006 가지산도립공원 등산로 정비사업_2006 가지산도립공원 등산로 정비사업_5.재선충설계(죽림지구)" xfId="14735" xr:uid="{00000000-0005-0000-0000-0000F0380000}"/>
    <cellStyle name="백_수량산출서(수정)_02-배수공_2006 가지산도립공원 등산로 정비사업_2006 가지산도립공원 등산로 정비사업_5.재선충설계(죽림지구)_'10년 추기 소나무재선충병 나무주사 사업" xfId="14736" xr:uid="{00000000-0005-0000-0000-0000F1380000}"/>
    <cellStyle name="백_수량산출서(수정)_02-배수공_2006 가지산도립공원 등산로 정비사업_2006 가지산도립공원 등산로 정비사업_5.재선충설계(죽림지구)_소나무재선충병 피해지 위생간벌사업(동상지구외 3개소)" xfId="14737" xr:uid="{00000000-0005-0000-0000-0000F2380000}"/>
    <cellStyle name="백_수량산출서(수정)_02-배수공_2006 가지산도립공원 등산로 정비사업_2006 가지산도립공원 등산로 정비사업_6.재선충설계(신벽지구)" xfId="14738" xr:uid="{00000000-0005-0000-0000-0000F3380000}"/>
    <cellStyle name="백_수량산출서(수정)_02-배수공_2006 가지산도립공원 등산로 정비사업_2006 가지산도립공원 등산로 정비사업_6.재선충설계(신벽지구)_'10년 추기 소나무재선충병 나무주사 사업" xfId="14739" xr:uid="{00000000-0005-0000-0000-0000F4380000}"/>
    <cellStyle name="백_수량산출서(수정)_02-배수공_2006 가지산도립공원 등산로 정비사업_2006 가지산도립공원 등산로 정비사업_6.재선충설계(신벽지구)_소나무재선충병 피해지 위생간벌사업(동상지구외 3개소)" xfId="14740" xr:uid="{00000000-0005-0000-0000-0000F5380000}"/>
    <cellStyle name="백_수량산출서(수정)_02-배수공_2006 가지산도립공원 등산로 정비사업_2006 가지산도립공원 등산로 정비사업_7.재선충설계(동림지구)" xfId="14741" xr:uid="{00000000-0005-0000-0000-0000F6380000}"/>
    <cellStyle name="백_수량산출서(수정)_02-배수공_2006 가지산도립공원 등산로 정비사업_2006 가지산도립공원 등산로 정비사업_7.재선충설계(동림지구)_'10년 추기 소나무재선충병 나무주사 사업" xfId="14742" xr:uid="{00000000-0005-0000-0000-0000F7380000}"/>
    <cellStyle name="백_수량산출서(수정)_02-배수공_2006 가지산도립공원 등산로 정비사업_2006 가지산도립공원 등산로 정비사업_7.재선충설계(동림지구)_소나무재선충병 피해지 위생간벌사업(동상지구외 3개소)" xfId="14743" xr:uid="{00000000-0005-0000-0000-0000F8380000}"/>
    <cellStyle name="백_수량산출서(수정)_02-배수공_2006 가지산도립공원 등산로 정비사업_2006 가지산도립공원 등산로 정비사업_ha단가산출서" xfId="14744" xr:uid="{00000000-0005-0000-0000-0000F9380000}"/>
    <cellStyle name="백_수량산출서(수정)_02-배수공_2006 가지산도립공원 등산로 정비사업_2006 가지산도립공원 등산로 정비사업_소나무재선충병 피해지 위생간벌사업(동상지구외 3개소)" xfId="14745" xr:uid="{00000000-0005-0000-0000-0000FA380000}"/>
    <cellStyle name="백_수량산출서(수정)_02-배수공_2006 가지산도립공원 등산로 정비사업_2006 가지산도립공원 등산로 정비사업_소나무재선충병완전방제설계서(제출본)-양산국유림관리소" xfId="14746" xr:uid="{00000000-0005-0000-0000-0000FB380000}"/>
    <cellStyle name="백_수량산출서(수정)_02-배수공_2006 가지산도립공원 등산로 정비사업_2006 가지산도립공원 등산로 정비사업_진해재해저감사업" xfId="14747" xr:uid="{00000000-0005-0000-0000-0000FC380000}"/>
    <cellStyle name="백_수량산출서(수정)_02-배수공_2006 가지산도립공원 등산로 정비사업_2006가지산도립공원등산로정비공사" xfId="14748" xr:uid="{00000000-0005-0000-0000-0000FD380000}"/>
    <cellStyle name="백_수량산출서(수정)_02-배수공_2006 가지산도립공원 등산로 정비사업_2006가지산도립공원등산로정비공사_1.숲가꾸기설계서(고암 간상)" xfId="14749" xr:uid="{00000000-0005-0000-0000-0000FE380000}"/>
    <cellStyle name="백_수량산출서(수정)_02-배수공_2006 가지산도립공원 등산로 정비사업_2006가지산도립공원등산로정비공사_'10년 추기 소나무재선충병 나무주사 사업" xfId="14750" xr:uid="{00000000-0005-0000-0000-0000FF380000}"/>
    <cellStyle name="백_수량산출서(수정)_02-배수공_2006 가지산도립공원 등산로 정비사업_2006가지산도립공원등산로정비공사_3차 숲가꾸기 조서(밀양시)" xfId="14751" xr:uid="{00000000-0005-0000-0000-000000390000}"/>
    <cellStyle name="백_수량산출서(수정)_02-배수공_2006 가지산도립공원 등산로 정비사업_2006가지산도립공원등산로정비공사_3차 숲가꾸기 조서(밀양시)_09밀양2지번조서(허작업)" xfId="14752" xr:uid="{00000000-0005-0000-0000-000001390000}"/>
    <cellStyle name="백_수량산출서(수정)_02-배수공_2006 가지산도립공원 등산로 정비사업_2006가지산도립공원등산로정비공사_3차 숲가꾸기 조서(밀양시)_09밀양2지번조서(허작업)_ha단가산출서" xfId="14753" xr:uid="{00000000-0005-0000-0000-000002390000}"/>
    <cellStyle name="백_수량산출서(수정)_02-배수공_2006 가지산도립공원 등산로 정비사업_2006가지산도립공원등산로정비공사_3차 숲가꾸기 조서(밀양시)_09밀양2지번조서(허작업)_진해재해저감사업" xfId="14754" xr:uid="{00000000-0005-0000-0000-000003390000}"/>
    <cellStyle name="백_수량산출서(수정)_02-배수공_2006 가지산도립공원 등산로 정비사업_2006가지산도립공원등산로정비공사_3차 숲가꾸기 조서(밀양시)_09숲가꾸기조서(밀양2)" xfId="14755" xr:uid="{00000000-0005-0000-0000-000004390000}"/>
    <cellStyle name="백_수량산출서(수정)_02-배수공_2006 가지산도립공원 등산로 정비사업_2006가지산도립공원등산로정비공사_3차 숲가꾸기 조서(밀양시)_09숲가꾸기조서(밀양2)_ha단가산출서" xfId="14756" xr:uid="{00000000-0005-0000-0000-000005390000}"/>
    <cellStyle name="백_수량산출서(수정)_02-배수공_2006 가지산도립공원 등산로 정비사업_2006가지산도립공원등산로정비공사_3차 숲가꾸기 조서(밀양시)_09숲가꾸기조서(밀양2)_진해재해저감사업" xfId="14757" xr:uid="{00000000-0005-0000-0000-000006390000}"/>
    <cellStyle name="백_수량산출서(수정)_02-배수공_2006 가지산도립공원 등산로 정비사업_2006가지산도립공원등산로정비공사_3차 숲가꾸기 조서(밀양시)_ha단가산출서" xfId="14758" xr:uid="{00000000-0005-0000-0000-000007390000}"/>
    <cellStyle name="백_수량산출서(수정)_02-배수공_2006 가지산도립공원 등산로 정비사업_2006가지산도립공원등산로정비공사_3차 숲가꾸기 조서(밀양시)_진해재해저감사업" xfId="14759" xr:uid="{00000000-0005-0000-0000-000008390000}"/>
    <cellStyle name="백_수량산출서(수정)_02-배수공_2006 가지산도립공원 등산로 정비사업_2006가지산도립공원등산로정비공사_5.재선충설계(죽림지구)" xfId="14760" xr:uid="{00000000-0005-0000-0000-000009390000}"/>
    <cellStyle name="백_수량산출서(수정)_02-배수공_2006 가지산도립공원 등산로 정비사업_2006가지산도립공원등산로정비공사_5.재선충설계(죽림지구)_'10년 추기 소나무재선충병 나무주사 사업" xfId="14761" xr:uid="{00000000-0005-0000-0000-00000A390000}"/>
    <cellStyle name="백_수량산출서(수정)_02-배수공_2006 가지산도립공원 등산로 정비사업_2006가지산도립공원등산로정비공사_5.재선충설계(죽림지구)_소나무재선충병 피해지 위생간벌사업(동상지구외 3개소)" xfId="14762" xr:uid="{00000000-0005-0000-0000-00000B390000}"/>
    <cellStyle name="백_수량산출서(수정)_02-배수공_2006 가지산도립공원 등산로 정비사업_2006가지산도립공원등산로정비공사_6.재선충설계(신벽지구)" xfId="14763" xr:uid="{00000000-0005-0000-0000-00000C390000}"/>
    <cellStyle name="백_수량산출서(수정)_02-배수공_2006 가지산도립공원 등산로 정비사업_2006가지산도립공원등산로정비공사_6.재선충설계(신벽지구)_'10년 추기 소나무재선충병 나무주사 사업" xfId="14764" xr:uid="{00000000-0005-0000-0000-00000D390000}"/>
    <cellStyle name="백_수량산출서(수정)_02-배수공_2006 가지산도립공원 등산로 정비사업_2006가지산도립공원등산로정비공사_6.재선충설계(신벽지구)_소나무재선충병 피해지 위생간벌사업(동상지구외 3개소)" xfId="14765" xr:uid="{00000000-0005-0000-0000-00000E390000}"/>
    <cellStyle name="백_수량산출서(수정)_02-배수공_2006 가지산도립공원 등산로 정비사업_2006가지산도립공원등산로정비공사_7.재선충설계(동림지구)" xfId="14766" xr:uid="{00000000-0005-0000-0000-00000F390000}"/>
    <cellStyle name="백_수량산출서(수정)_02-배수공_2006 가지산도립공원 등산로 정비사업_2006가지산도립공원등산로정비공사_7.재선충설계(동림지구)_'10년 추기 소나무재선충병 나무주사 사업" xfId="14767" xr:uid="{00000000-0005-0000-0000-000010390000}"/>
    <cellStyle name="백_수량산출서(수정)_02-배수공_2006 가지산도립공원 등산로 정비사업_2006가지산도립공원등산로정비공사_7.재선충설계(동림지구)_소나무재선충병 피해지 위생간벌사업(동상지구외 3개소)" xfId="14768" xr:uid="{00000000-0005-0000-0000-000011390000}"/>
    <cellStyle name="백_수량산출서(수정)_02-배수공_2006 가지산도립공원 등산로 정비사업_2006가지산도립공원등산로정비공사_ha단가산출서" xfId="14769" xr:uid="{00000000-0005-0000-0000-000012390000}"/>
    <cellStyle name="백_수량산출서(수정)_02-배수공_2006 가지산도립공원 등산로 정비사업_2006가지산도립공원등산로정비공사_소나무재선충병 피해지 위생간벌사업(동상지구외 3개소)" xfId="14770" xr:uid="{00000000-0005-0000-0000-000013390000}"/>
    <cellStyle name="백_수량산출서(수정)_02-배수공_2006 가지산도립공원 등산로 정비사업_2006가지산도립공원등산로정비공사_소나무재선충병완전방제설계서(제출본)-양산국유림관리소" xfId="14771" xr:uid="{00000000-0005-0000-0000-000014390000}"/>
    <cellStyle name="백_수량산출서(수정)_02-배수공_2006 가지산도립공원 등산로 정비사업_2006가지산도립공원등산로정비공사_진해재해저감사업" xfId="14772" xr:uid="{00000000-0005-0000-0000-000015390000}"/>
    <cellStyle name="백_수량산출서(수정)_02-배수공_2006 가지산도립공원 등산로 정비사업_2006밀양시가지산도립공원등산로정비공사" xfId="14773" xr:uid="{00000000-0005-0000-0000-000016390000}"/>
    <cellStyle name="백_수량산출서(수정)_02-배수공_2006 가지산도립공원 등산로 정비사업_2006밀양시가지산도립공원등산로정비공사_1.숲가꾸기설계서(고암 간상)" xfId="14774" xr:uid="{00000000-0005-0000-0000-000017390000}"/>
    <cellStyle name="백_수량산출서(수정)_02-배수공_2006 가지산도립공원 등산로 정비사업_2006밀양시가지산도립공원등산로정비공사_'10년 추기 소나무재선충병 나무주사 사업" xfId="14775" xr:uid="{00000000-0005-0000-0000-000018390000}"/>
    <cellStyle name="백_수량산출서(수정)_02-배수공_2006 가지산도립공원 등산로 정비사업_2006밀양시가지산도립공원등산로정비공사_3차 숲가꾸기 조서(밀양시)" xfId="14776" xr:uid="{00000000-0005-0000-0000-000019390000}"/>
    <cellStyle name="백_수량산출서(수정)_02-배수공_2006 가지산도립공원 등산로 정비사업_2006밀양시가지산도립공원등산로정비공사_3차 숲가꾸기 조서(밀양시)_09밀양2지번조서(허작업)" xfId="14777" xr:uid="{00000000-0005-0000-0000-00001A390000}"/>
    <cellStyle name="백_수량산출서(수정)_02-배수공_2006 가지산도립공원 등산로 정비사업_2006밀양시가지산도립공원등산로정비공사_3차 숲가꾸기 조서(밀양시)_09밀양2지번조서(허작업)_ha단가산출서" xfId="14778" xr:uid="{00000000-0005-0000-0000-00001B390000}"/>
    <cellStyle name="백_수량산출서(수정)_02-배수공_2006 가지산도립공원 등산로 정비사업_2006밀양시가지산도립공원등산로정비공사_3차 숲가꾸기 조서(밀양시)_09밀양2지번조서(허작업)_진해재해저감사업" xfId="14779" xr:uid="{00000000-0005-0000-0000-00001C390000}"/>
    <cellStyle name="백_수량산출서(수정)_02-배수공_2006 가지산도립공원 등산로 정비사업_2006밀양시가지산도립공원등산로정비공사_3차 숲가꾸기 조서(밀양시)_09숲가꾸기조서(밀양2)" xfId="14780" xr:uid="{00000000-0005-0000-0000-00001D390000}"/>
    <cellStyle name="백_수량산출서(수정)_02-배수공_2006 가지산도립공원 등산로 정비사업_2006밀양시가지산도립공원등산로정비공사_3차 숲가꾸기 조서(밀양시)_09숲가꾸기조서(밀양2)_ha단가산출서" xfId="14781" xr:uid="{00000000-0005-0000-0000-00001E390000}"/>
    <cellStyle name="백_수량산출서(수정)_02-배수공_2006 가지산도립공원 등산로 정비사업_2006밀양시가지산도립공원등산로정비공사_3차 숲가꾸기 조서(밀양시)_09숲가꾸기조서(밀양2)_진해재해저감사업" xfId="14782" xr:uid="{00000000-0005-0000-0000-00001F390000}"/>
    <cellStyle name="백_수량산출서(수정)_02-배수공_2006 가지산도립공원 등산로 정비사업_2006밀양시가지산도립공원등산로정비공사_3차 숲가꾸기 조서(밀양시)_ha단가산출서" xfId="14783" xr:uid="{00000000-0005-0000-0000-000020390000}"/>
    <cellStyle name="백_수량산출서(수정)_02-배수공_2006 가지산도립공원 등산로 정비사업_2006밀양시가지산도립공원등산로정비공사_3차 숲가꾸기 조서(밀양시)_진해재해저감사업" xfId="14784" xr:uid="{00000000-0005-0000-0000-000021390000}"/>
    <cellStyle name="백_수량산출서(수정)_02-배수공_2006 가지산도립공원 등산로 정비사업_2006밀양시가지산도립공원등산로정비공사_5.재선충설계(죽림지구)" xfId="14785" xr:uid="{00000000-0005-0000-0000-000022390000}"/>
    <cellStyle name="백_수량산출서(수정)_02-배수공_2006 가지산도립공원 등산로 정비사업_2006밀양시가지산도립공원등산로정비공사_5.재선충설계(죽림지구)_'10년 추기 소나무재선충병 나무주사 사업" xfId="14786" xr:uid="{00000000-0005-0000-0000-000023390000}"/>
    <cellStyle name="백_수량산출서(수정)_02-배수공_2006 가지산도립공원 등산로 정비사업_2006밀양시가지산도립공원등산로정비공사_5.재선충설계(죽림지구)_소나무재선충병 피해지 위생간벌사업(동상지구외 3개소)" xfId="14787" xr:uid="{00000000-0005-0000-0000-000024390000}"/>
    <cellStyle name="백_수량산출서(수정)_02-배수공_2006 가지산도립공원 등산로 정비사업_2006밀양시가지산도립공원등산로정비공사_6.재선충설계(신벽지구)" xfId="14788" xr:uid="{00000000-0005-0000-0000-000025390000}"/>
    <cellStyle name="백_수량산출서(수정)_02-배수공_2006 가지산도립공원 등산로 정비사업_2006밀양시가지산도립공원등산로정비공사_6.재선충설계(신벽지구)_'10년 추기 소나무재선충병 나무주사 사업" xfId="14789" xr:uid="{00000000-0005-0000-0000-000026390000}"/>
    <cellStyle name="백_수량산출서(수정)_02-배수공_2006 가지산도립공원 등산로 정비사업_2006밀양시가지산도립공원등산로정비공사_6.재선충설계(신벽지구)_소나무재선충병 피해지 위생간벌사업(동상지구외 3개소)" xfId="14790" xr:uid="{00000000-0005-0000-0000-000027390000}"/>
    <cellStyle name="백_수량산출서(수정)_02-배수공_2006 가지산도립공원 등산로 정비사업_2006밀양시가지산도립공원등산로정비공사_7.재선충설계(동림지구)" xfId="14791" xr:uid="{00000000-0005-0000-0000-000028390000}"/>
    <cellStyle name="백_수량산출서(수정)_02-배수공_2006 가지산도립공원 등산로 정비사업_2006밀양시가지산도립공원등산로정비공사_7.재선충설계(동림지구)_'10년 추기 소나무재선충병 나무주사 사업" xfId="14792" xr:uid="{00000000-0005-0000-0000-000029390000}"/>
    <cellStyle name="백_수량산출서(수정)_02-배수공_2006 가지산도립공원 등산로 정비사업_2006밀양시가지산도립공원등산로정비공사_7.재선충설계(동림지구)_소나무재선충병 피해지 위생간벌사업(동상지구외 3개소)" xfId="14793" xr:uid="{00000000-0005-0000-0000-00002A390000}"/>
    <cellStyle name="백_수량산출서(수정)_02-배수공_2006 가지산도립공원 등산로 정비사업_2006밀양시가지산도립공원등산로정비공사_ha단가산출서" xfId="14794" xr:uid="{00000000-0005-0000-0000-00002B390000}"/>
    <cellStyle name="백_수량산출서(수정)_02-배수공_2006 가지산도립공원 등산로 정비사업_2006밀양시가지산도립공원등산로정비공사_소나무재선충병 피해지 위생간벌사업(동상지구외 3개소)" xfId="14795" xr:uid="{00000000-0005-0000-0000-00002C390000}"/>
    <cellStyle name="백_수량산출서(수정)_02-배수공_2006 가지산도립공원 등산로 정비사업_2006밀양시가지산도립공원등산로정비공사_소나무재선충병완전방제설계서(제출본)-양산국유림관리소" xfId="14796" xr:uid="{00000000-0005-0000-0000-00002D390000}"/>
    <cellStyle name="백_수량산출서(수정)_02-배수공_2006 가지산도립공원 등산로 정비사업_2006밀양시가지산도립공원등산로정비공사_진해재해저감사업" xfId="14797" xr:uid="{00000000-0005-0000-0000-00002E390000}"/>
    <cellStyle name="백_수량산출서(수정)_02-배수공_2006 가지산도립공원 등산로 정비사업_3차 숲가꾸기 조서(밀양시)" xfId="14798" xr:uid="{00000000-0005-0000-0000-00002F390000}"/>
    <cellStyle name="백_수량산출서(수정)_02-배수공_2006 가지산도립공원 등산로 정비사업_3차 숲가꾸기 조서(밀양시)_09밀양2지번조서(허작업)" xfId="14799" xr:uid="{00000000-0005-0000-0000-000030390000}"/>
    <cellStyle name="백_수량산출서(수정)_02-배수공_2006 가지산도립공원 등산로 정비사업_3차 숲가꾸기 조서(밀양시)_09밀양2지번조서(허작업)_ha단가산출서" xfId="14800" xr:uid="{00000000-0005-0000-0000-000031390000}"/>
    <cellStyle name="백_수량산출서(수정)_02-배수공_2006 가지산도립공원 등산로 정비사업_3차 숲가꾸기 조서(밀양시)_09밀양2지번조서(허작업)_진해재해저감사업" xfId="14801" xr:uid="{00000000-0005-0000-0000-000032390000}"/>
    <cellStyle name="백_수량산출서(수정)_02-배수공_2006 가지산도립공원 등산로 정비사업_3차 숲가꾸기 조서(밀양시)_09숲가꾸기조서(밀양2)" xfId="14802" xr:uid="{00000000-0005-0000-0000-000033390000}"/>
    <cellStyle name="백_수량산출서(수정)_02-배수공_2006 가지산도립공원 등산로 정비사업_3차 숲가꾸기 조서(밀양시)_09숲가꾸기조서(밀양2)_ha단가산출서" xfId="14803" xr:uid="{00000000-0005-0000-0000-000034390000}"/>
    <cellStyle name="백_수량산출서(수정)_02-배수공_2006 가지산도립공원 등산로 정비사업_3차 숲가꾸기 조서(밀양시)_09숲가꾸기조서(밀양2)_진해재해저감사업" xfId="14804" xr:uid="{00000000-0005-0000-0000-000035390000}"/>
    <cellStyle name="백_수량산출서(수정)_02-배수공_2006 가지산도립공원 등산로 정비사업_3차 숲가꾸기 조서(밀양시)_ha단가산출서" xfId="14805" xr:uid="{00000000-0005-0000-0000-000036390000}"/>
    <cellStyle name="백_수량산출서(수정)_02-배수공_2006 가지산도립공원 등산로 정비사업_3차 숲가꾸기 조서(밀양시)_진해재해저감사업" xfId="14806" xr:uid="{00000000-0005-0000-0000-000037390000}"/>
    <cellStyle name="백_수량산출서(수정)_02-배수공_2006 가지산도립공원 등산로 정비사업_5.재선충설계(죽림지구)" xfId="14807" xr:uid="{00000000-0005-0000-0000-000038390000}"/>
    <cellStyle name="백_수량산출서(수정)_02-배수공_2006 가지산도립공원 등산로 정비사업_5.재선충설계(죽림지구)_'10년 추기 소나무재선충병 나무주사 사업" xfId="14808" xr:uid="{00000000-0005-0000-0000-000039390000}"/>
    <cellStyle name="백_수량산출서(수정)_02-배수공_2006 가지산도립공원 등산로 정비사업_5.재선충설계(죽림지구)_소나무재선충병 피해지 위생간벌사업(동상지구외 3개소)" xfId="14809" xr:uid="{00000000-0005-0000-0000-00003A390000}"/>
    <cellStyle name="백_수량산출서(수정)_02-배수공_2006 가지산도립공원 등산로 정비사업_6.재선충설계(신벽지구)" xfId="14810" xr:uid="{00000000-0005-0000-0000-00003B390000}"/>
    <cellStyle name="백_수량산출서(수정)_02-배수공_2006 가지산도립공원 등산로 정비사업_6.재선충설계(신벽지구)_'10년 추기 소나무재선충병 나무주사 사업" xfId="14811" xr:uid="{00000000-0005-0000-0000-00003C390000}"/>
    <cellStyle name="백_수량산출서(수정)_02-배수공_2006 가지산도립공원 등산로 정비사업_6.재선충설계(신벽지구)_소나무재선충병 피해지 위생간벌사업(동상지구외 3개소)" xfId="14812" xr:uid="{00000000-0005-0000-0000-00003D390000}"/>
    <cellStyle name="백_수량산출서(수정)_02-배수공_2006 가지산도립공원 등산로 정비사업_7.재선충설계(동림지구)" xfId="14813" xr:uid="{00000000-0005-0000-0000-00003E390000}"/>
    <cellStyle name="백_수량산출서(수정)_02-배수공_2006 가지산도립공원 등산로 정비사업_7.재선충설계(동림지구)_'10년 추기 소나무재선충병 나무주사 사업" xfId="14814" xr:uid="{00000000-0005-0000-0000-00003F390000}"/>
    <cellStyle name="백_수량산출서(수정)_02-배수공_2006 가지산도립공원 등산로 정비사업_7.재선충설계(동림지구)_소나무재선충병 피해지 위생간벌사업(동상지구외 3개소)" xfId="14815" xr:uid="{00000000-0005-0000-0000-000040390000}"/>
    <cellStyle name="백_수량산출서(수정)_02-배수공_2006 가지산도립공원 등산로 정비사업_ha단가산출서" xfId="14816" xr:uid="{00000000-0005-0000-0000-000041390000}"/>
    <cellStyle name="백_수량산출서(수정)_02-배수공_2006 가지산도립공원 등산로 정비사업_가지산도립공원등산로정비공사" xfId="14817" xr:uid="{00000000-0005-0000-0000-000042390000}"/>
    <cellStyle name="백_수량산출서(수정)_02-배수공_2006 가지산도립공원 등산로 정비사업_가지산도립공원등산로정비공사_1.숲가꾸기설계서(고암 간상)" xfId="14818" xr:uid="{00000000-0005-0000-0000-000043390000}"/>
    <cellStyle name="백_수량산출서(수정)_02-배수공_2006 가지산도립공원 등산로 정비사업_가지산도립공원등산로정비공사_'10년 추기 소나무재선충병 나무주사 사업" xfId="14819" xr:uid="{00000000-0005-0000-0000-000044390000}"/>
    <cellStyle name="백_수량산출서(수정)_02-배수공_2006 가지산도립공원 등산로 정비사업_가지산도립공원등산로정비공사_3차 숲가꾸기 조서(밀양시)" xfId="14820" xr:uid="{00000000-0005-0000-0000-000045390000}"/>
    <cellStyle name="백_수량산출서(수정)_02-배수공_2006 가지산도립공원 등산로 정비사업_가지산도립공원등산로정비공사_3차 숲가꾸기 조서(밀양시)_09밀양2지번조서(허작업)" xfId="14821" xr:uid="{00000000-0005-0000-0000-000046390000}"/>
    <cellStyle name="백_수량산출서(수정)_02-배수공_2006 가지산도립공원 등산로 정비사업_가지산도립공원등산로정비공사_3차 숲가꾸기 조서(밀양시)_09밀양2지번조서(허작업)_ha단가산출서" xfId="14822" xr:uid="{00000000-0005-0000-0000-000047390000}"/>
    <cellStyle name="백_수량산출서(수정)_02-배수공_2006 가지산도립공원 등산로 정비사업_가지산도립공원등산로정비공사_3차 숲가꾸기 조서(밀양시)_09밀양2지번조서(허작업)_진해재해저감사업" xfId="14823" xr:uid="{00000000-0005-0000-0000-000048390000}"/>
    <cellStyle name="백_수량산출서(수정)_02-배수공_2006 가지산도립공원 등산로 정비사업_가지산도립공원등산로정비공사_3차 숲가꾸기 조서(밀양시)_09숲가꾸기조서(밀양2)" xfId="14824" xr:uid="{00000000-0005-0000-0000-000049390000}"/>
    <cellStyle name="백_수량산출서(수정)_02-배수공_2006 가지산도립공원 등산로 정비사업_가지산도립공원등산로정비공사_3차 숲가꾸기 조서(밀양시)_09숲가꾸기조서(밀양2)_ha단가산출서" xfId="14825" xr:uid="{00000000-0005-0000-0000-00004A390000}"/>
    <cellStyle name="백_수량산출서(수정)_02-배수공_2006 가지산도립공원 등산로 정비사업_가지산도립공원등산로정비공사_3차 숲가꾸기 조서(밀양시)_09숲가꾸기조서(밀양2)_진해재해저감사업" xfId="14826" xr:uid="{00000000-0005-0000-0000-00004B390000}"/>
    <cellStyle name="백_수량산출서(수정)_02-배수공_2006 가지산도립공원 등산로 정비사업_가지산도립공원등산로정비공사_3차 숲가꾸기 조서(밀양시)_ha단가산출서" xfId="14827" xr:uid="{00000000-0005-0000-0000-00004C390000}"/>
    <cellStyle name="백_수량산출서(수정)_02-배수공_2006 가지산도립공원 등산로 정비사업_가지산도립공원등산로정비공사_3차 숲가꾸기 조서(밀양시)_진해재해저감사업" xfId="14828" xr:uid="{00000000-0005-0000-0000-00004D390000}"/>
    <cellStyle name="백_수량산출서(수정)_02-배수공_2006 가지산도립공원 등산로 정비사업_가지산도립공원등산로정비공사_5.재선충설계(죽림지구)" xfId="14829" xr:uid="{00000000-0005-0000-0000-00004E390000}"/>
    <cellStyle name="백_수량산출서(수정)_02-배수공_2006 가지산도립공원 등산로 정비사업_가지산도립공원등산로정비공사_5.재선충설계(죽림지구)_'10년 추기 소나무재선충병 나무주사 사업" xfId="14830" xr:uid="{00000000-0005-0000-0000-00004F390000}"/>
    <cellStyle name="백_수량산출서(수정)_02-배수공_2006 가지산도립공원 등산로 정비사업_가지산도립공원등산로정비공사_5.재선충설계(죽림지구)_소나무재선충병 피해지 위생간벌사업(동상지구외 3개소)" xfId="14831" xr:uid="{00000000-0005-0000-0000-000050390000}"/>
    <cellStyle name="백_수량산출서(수정)_02-배수공_2006 가지산도립공원 등산로 정비사업_가지산도립공원등산로정비공사_6.재선충설계(신벽지구)" xfId="14832" xr:uid="{00000000-0005-0000-0000-000051390000}"/>
    <cellStyle name="백_수량산출서(수정)_02-배수공_2006 가지산도립공원 등산로 정비사업_가지산도립공원등산로정비공사_6.재선충설계(신벽지구)_'10년 추기 소나무재선충병 나무주사 사업" xfId="14833" xr:uid="{00000000-0005-0000-0000-000052390000}"/>
    <cellStyle name="백_수량산출서(수정)_02-배수공_2006 가지산도립공원 등산로 정비사업_가지산도립공원등산로정비공사_6.재선충설계(신벽지구)_소나무재선충병 피해지 위생간벌사업(동상지구외 3개소)" xfId="14834" xr:uid="{00000000-0005-0000-0000-000053390000}"/>
    <cellStyle name="백_수량산출서(수정)_02-배수공_2006 가지산도립공원 등산로 정비사업_가지산도립공원등산로정비공사_7.재선충설계(동림지구)" xfId="14835" xr:uid="{00000000-0005-0000-0000-000054390000}"/>
    <cellStyle name="백_수량산출서(수정)_02-배수공_2006 가지산도립공원 등산로 정비사업_가지산도립공원등산로정비공사_7.재선충설계(동림지구)_'10년 추기 소나무재선충병 나무주사 사업" xfId="14836" xr:uid="{00000000-0005-0000-0000-000055390000}"/>
    <cellStyle name="백_수량산출서(수정)_02-배수공_2006 가지산도립공원 등산로 정비사업_가지산도립공원등산로정비공사_7.재선충설계(동림지구)_소나무재선충병 피해지 위생간벌사업(동상지구외 3개소)" xfId="14837" xr:uid="{00000000-0005-0000-0000-000056390000}"/>
    <cellStyle name="백_수량산출서(수정)_02-배수공_2006 가지산도립공원 등산로 정비사업_가지산도립공원등산로정비공사_ha단가산출서" xfId="14838" xr:uid="{00000000-0005-0000-0000-000057390000}"/>
    <cellStyle name="백_수량산출서(수정)_02-배수공_2006 가지산도립공원 등산로 정비사업_가지산도립공원등산로정비공사_소나무재선충병 피해지 위생간벌사업(동상지구외 3개소)" xfId="14839" xr:uid="{00000000-0005-0000-0000-000058390000}"/>
    <cellStyle name="백_수량산출서(수정)_02-배수공_2006 가지산도립공원 등산로 정비사업_가지산도립공원등산로정비공사_소나무재선충병완전방제설계서(제출본)-양산국유림관리소" xfId="14840" xr:uid="{00000000-0005-0000-0000-000059390000}"/>
    <cellStyle name="백_수량산출서(수정)_02-배수공_2006 가지산도립공원 등산로 정비사업_가지산도립공원등산로정비공사_진해재해저감사업" xfId="14841" xr:uid="{00000000-0005-0000-0000-00005A390000}"/>
    <cellStyle name="백_수량산출서(수정)_02-배수공_2006 가지산도립공원 등산로 정비사업_소나무재선충병 피해지 위생간벌사업(동상지구외 3개소)" xfId="14842" xr:uid="{00000000-0005-0000-0000-00005B390000}"/>
    <cellStyle name="백_수량산출서(수정)_02-배수공_2006 가지산도립공원 등산로 정비사업_소나무재선충병완전방제설계서(제출본)-양산국유림관리소" xfId="14843" xr:uid="{00000000-0005-0000-0000-00005C390000}"/>
    <cellStyle name="백_수량산출서(수정)_02-배수공_2006 가지산도립공원 등산로 정비사업_진해재해저감사업" xfId="14844" xr:uid="{00000000-0005-0000-0000-00005D390000}"/>
    <cellStyle name="백_수량산출서(수정)_02-배수공_3차 숲가꾸기 조서(밀양시)" xfId="14845" xr:uid="{00000000-0005-0000-0000-00005E390000}"/>
    <cellStyle name="백_수량산출서(수정)_02-배수공_3차 숲가꾸기 조서(밀양시)_09밀양2지번조서(허작업)" xfId="14846" xr:uid="{00000000-0005-0000-0000-00005F390000}"/>
    <cellStyle name="백_수량산출서(수정)_02-배수공_3차 숲가꾸기 조서(밀양시)_09밀양2지번조서(허작업)_ha단가산출서" xfId="14847" xr:uid="{00000000-0005-0000-0000-000060390000}"/>
    <cellStyle name="백_수량산출서(수정)_02-배수공_3차 숲가꾸기 조서(밀양시)_09밀양2지번조서(허작업)_진해재해저감사업" xfId="14848" xr:uid="{00000000-0005-0000-0000-000061390000}"/>
    <cellStyle name="백_수량산출서(수정)_02-배수공_3차 숲가꾸기 조서(밀양시)_09숲가꾸기조서(밀양2)" xfId="14849" xr:uid="{00000000-0005-0000-0000-000062390000}"/>
    <cellStyle name="백_수량산출서(수정)_02-배수공_3차 숲가꾸기 조서(밀양시)_09숲가꾸기조서(밀양2)_ha단가산출서" xfId="14850" xr:uid="{00000000-0005-0000-0000-000063390000}"/>
    <cellStyle name="백_수량산출서(수정)_02-배수공_3차 숲가꾸기 조서(밀양시)_09숲가꾸기조서(밀양2)_진해재해저감사업" xfId="14851" xr:uid="{00000000-0005-0000-0000-000064390000}"/>
    <cellStyle name="백_수량산출서(수정)_02-배수공_3차 숲가꾸기 조서(밀양시)_ha단가산출서" xfId="14852" xr:uid="{00000000-0005-0000-0000-000065390000}"/>
    <cellStyle name="백_수량산출서(수정)_02-배수공_3차 숲가꾸기 조서(밀양시)_진해재해저감사업" xfId="14853" xr:uid="{00000000-0005-0000-0000-000066390000}"/>
    <cellStyle name="백_수량산출서(수정)_02-배수공_5.재선충설계(죽림지구)" xfId="14854" xr:uid="{00000000-0005-0000-0000-000067390000}"/>
    <cellStyle name="백_수량산출서(수정)_02-배수공_5.재선충설계(죽림지구)_'10년 추기 소나무재선충병 나무주사 사업" xfId="14855" xr:uid="{00000000-0005-0000-0000-000068390000}"/>
    <cellStyle name="백_수량산출서(수정)_02-배수공_5.재선충설계(죽림지구)_소나무재선충병 피해지 위생간벌사업(동상지구외 3개소)" xfId="14856" xr:uid="{00000000-0005-0000-0000-000069390000}"/>
    <cellStyle name="백_수량산출서(수정)_02-배수공_6.재선충설계(신벽지구)" xfId="14857" xr:uid="{00000000-0005-0000-0000-00006A390000}"/>
    <cellStyle name="백_수량산출서(수정)_02-배수공_6.재선충설계(신벽지구)_'10년 추기 소나무재선충병 나무주사 사업" xfId="14858" xr:uid="{00000000-0005-0000-0000-00006B390000}"/>
    <cellStyle name="백_수량산출서(수정)_02-배수공_6.재선충설계(신벽지구)_소나무재선충병 피해지 위생간벌사업(동상지구외 3개소)" xfId="14859" xr:uid="{00000000-0005-0000-0000-00006C390000}"/>
    <cellStyle name="백_수량산출서(수정)_02-배수공_7.재선충설계(동림지구)" xfId="14860" xr:uid="{00000000-0005-0000-0000-00006D390000}"/>
    <cellStyle name="백_수량산출서(수정)_02-배수공_7.재선충설계(동림지구)_'10년 추기 소나무재선충병 나무주사 사업" xfId="14861" xr:uid="{00000000-0005-0000-0000-00006E390000}"/>
    <cellStyle name="백_수량산출서(수정)_02-배수공_7.재선충설계(동림지구)_소나무재선충병 피해지 위생간벌사업(동상지구외 3개소)" xfId="14862" xr:uid="{00000000-0005-0000-0000-00006F390000}"/>
    <cellStyle name="백_수량산출서(수정)_02-배수공_ha단가산출서" xfId="14863" xr:uid="{00000000-0005-0000-0000-000070390000}"/>
    <cellStyle name="백_수량산출서(수정)_02-배수공_복사본 사진대장(사천)" xfId="14864" xr:uid="{00000000-0005-0000-0000-000071390000}"/>
    <cellStyle name="백_수량산출서(수정)_02-배수공_설계설명서(두서서하)-1" xfId="14865" xr:uid="{00000000-0005-0000-0000-000072390000}"/>
    <cellStyle name="백_수량산출서(수정)_02-배수공_소나무재선충병 피해지 위생간벌사업(동상지구외 3개소)" xfId="14866" xr:uid="{00000000-0005-0000-0000-000073390000}"/>
    <cellStyle name="백_수량산출서(수정)_02-배수공_소나무재선충병완전방제설계서(제출본)-양산국유림관리소" xfId="14867" xr:uid="{00000000-0005-0000-0000-000074390000}"/>
    <cellStyle name="백_수량산출서(수정)_02-배수공_수량산출서-2(온양산길)" xfId="14868" xr:uid="{00000000-0005-0000-0000-000075390000}"/>
    <cellStyle name="백_수량산출서(수정)_02-배수공_수량산출서-2(온양산길)_(01-1)수량(산청송경3)" xfId="14869" xr:uid="{00000000-0005-0000-0000-000076390000}"/>
    <cellStyle name="백_수량산출서(수정)_02-배수공_진해재해저감사업" xfId="14870" xr:uid="{00000000-0005-0000-0000-000077390000}"/>
    <cellStyle name="백_수량산출서(수정)_04-포장공_02-배수공" xfId="14871" xr:uid="{00000000-0005-0000-0000-000078390000}"/>
    <cellStyle name="백_수량산출서(수정)_04-포장공_02-배수공_1.숲가꾸기설계서(고암 간상)" xfId="14872" xr:uid="{00000000-0005-0000-0000-000079390000}"/>
    <cellStyle name="백_수량산출서(수정)_04-포장공_02-배수공_'10년 추기 소나무재선충병 나무주사 사업" xfId="14873" xr:uid="{00000000-0005-0000-0000-00007A390000}"/>
    <cellStyle name="백_수량산출서(수정)_04-포장공_02-배수공_2006 가지산도립공원 등산로 정비사업" xfId="14874" xr:uid="{00000000-0005-0000-0000-00007B390000}"/>
    <cellStyle name="백_수량산출서(수정)_04-포장공_02-배수공_2006 가지산도립공원 등산로 정비사업_1.숲가꾸기설계서(고암 간상)" xfId="14875" xr:uid="{00000000-0005-0000-0000-00007C390000}"/>
    <cellStyle name="백_수량산출서(수정)_04-포장공_02-배수공_2006 가지산도립공원 등산로 정비사업_'10년 추기 소나무재선충병 나무주사 사업" xfId="14876" xr:uid="{00000000-0005-0000-0000-00007D390000}"/>
    <cellStyle name="백_수량산출서(수정)_04-포장공_02-배수공_2006 가지산도립공원 등산로 정비사업_2006 가지산도립공원 등산로 정비사업" xfId="14877" xr:uid="{00000000-0005-0000-0000-00007E390000}"/>
    <cellStyle name="백_수량산출서(수정)_04-포장공_02-배수공_2006 가지산도립공원 등산로 정비사업_2006 가지산도립공원 등산로 정비사업_1.숲가꾸기설계서(고암 간상)" xfId="14878" xr:uid="{00000000-0005-0000-0000-00007F390000}"/>
    <cellStyle name="백_수량산출서(수정)_04-포장공_02-배수공_2006 가지산도립공원 등산로 정비사업_2006 가지산도립공원 등산로 정비사업_'10년 추기 소나무재선충병 나무주사 사업" xfId="14879" xr:uid="{00000000-0005-0000-0000-000080390000}"/>
    <cellStyle name="백_수량산출서(수정)_04-포장공_02-배수공_2006 가지산도립공원 등산로 정비사업_2006 가지산도립공원 등산로 정비사업_3차 숲가꾸기 조서(밀양시)" xfId="14880" xr:uid="{00000000-0005-0000-0000-000081390000}"/>
    <cellStyle name="백_수량산출서(수정)_04-포장공_02-배수공_2006 가지산도립공원 등산로 정비사업_2006 가지산도립공원 등산로 정비사업_3차 숲가꾸기 조서(밀양시)_09밀양2지번조서(허작업)" xfId="14881" xr:uid="{00000000-0005-0000-0000-000082390000}"/>
    <cellStyle name="백_수량산출서(수정)_04-포장공_02-배수공_2006 가지산도립공원 등산로 정비사업_2006 가지산도립공원 등산로 정비사업_3차 숲가꾸기 조서(밀양시)_09밀양2지번조서(허작업)_ha단가산출서" xfId="14882" xr:uid="{00000000-0005-0000-0000-000083390000}"/>
    <cellStyle name="백_수량산출서(수정)_04-포장공_02-배수공_2006 가지산도립공원 등산로 정비사업_2006 가지산도립공원 등산로 정비사업_3차 숲가꾸기 조서(밀양시)_09밀양2지번조서(허작업)_진해재해저감사업" xfId="14883" xr:uid="{00000000-0005-0000-0000-000084390000}"/>
    <cellStyle name="백_수량산출서(수정)_04-포장공_02-배수공_2006 가지산도립공원 등산로 정비사업_2006 가지산도립공원 등산로 정비사업_3차 숲가꾸기 조서(밀양시)_09숲가꾸기조서(밀양2)" xfId="14884" xr:uid="{00000000-0005-0000-0000-000085390000}"/>
    <cellStyle name="백_수량산출서(수정)_04-포장공_02-배수공_2006 가지산도립공원 등산로 정비사업_2006 가지산도립공원 등산로 정비사업_3차 숲가꾸기 조서(밀양시)_09숲가꾸기조서(밀양2)_ha단가산출서" xfId="14885" xr:uid="{00000000-0005-0000-0000-000086390000}"/>
    <cellStyle name="백_수량산출서(수정)_04-포장공_02-배수공_2006 가지산도립공원 등산로 정비사업_2006 가지산도립공원 등산로 정비사업_3차 숲가꾸기 조서(밀양시)_09숲가꾸기조서(밀양2)_진해재해저감사업" xfId="14886" xr:uid="{00000000-0005-0000-0000-000087390000}"/>
    <cellStyle name="백_수량산출서(수정)_04-포장공_02-배수공_2006 가지산도립공원 등산로 정비사업_2006 가지산도립공원 등산로 정비사업_3차 숲가꾸기 조서(밀양시)_ha단가산출서" xfId="14887" xr:uid="{00000000-0005-0000-0000-000088390000}"/>
    <cellStyle name="백_수량산출서(수정)_04-포장공_02-배수공_2006 가지산도립공원 등산로 정비사업_2006 가지산도립공원 등산로 정비사업_3차 숲가꾸기 조서(밀양시)_진해재해저감사업" xfId="14888" xr:uid="{00000000-0005-0000-0000-000089390000}"/>
    <cellStyle name="백_수량산출서(수정)_04-포장공_02-배수공_2006 가지산도립공원 등산로 정비사업_2006 가지산도립공원 등산로 정비사업_5.재선충설계(죽림지구)" xfId="14889" xr:uid="{00000000-0005-0000-0000-00008A390000}"/>
    <cellStyle name="백_수량산출서(수정)_04-포장공_02-배수공_2006 가지산도립공원 등산로 정비사업_2006 가지산도립공원 등산로 정비사업_5.재선충설계(죽림지구)_'10년 추기 소나무재선충병 나무주사 사업" xfId="14890" xr:uid="{00000000-0005-0000-0000-00008B390000}"/>
    <cellStyle name="백_수량산출서(수정)_04-포장공_02-배수공_2006 가지산도립공원 등산로 정비사업_2006 가지산도립공원 등산로 정비사업_5.재선충설계(죽림지구)_소나무재선충병 피해지 위생간벌사업(동상지구외 3개소)" xfId="14891" xr:uid="{00000000-0005-0000-0000-00008C390000}"/>
    <cellStyle name="백_수량산출서(수정)_04-포장공_02-배수공_2006 가지산도립공원 등산로 정비사업_2006 가지산도립공원 등산로 정비사업_6.재선충설계(신벽지구)" xfId="14892" xr:uid="{00000000-0005-0000-0000-00008D390000}"/>
    <cellStyle name="백_수량산출서(수정)_04-포장공_02-배수공_2006 가지산도립공원 등산로 정비사업_2006 가지산도립공원 등산로 정비사업_6.재선충설계(신벽지구)_'10년 추기 소나무재선충병 나무주사 사업" xfId="14893" xr:uid="{00000000-0005-0000-0000-00008E390000}"/>
    <cellStyle name="백_수량산출서(수정)_04-포장공_02-배수공_2006 가지산도립공원 등산로 정비사업_2006 가지산도립공원 등산로 정비사업_6.재선충설계(신벽지구)_소나무재선충병 피해지 위생간벌사업(동상지구외 3개소)" xfId="14894" xr:uid="{00000000-0005-0000-0000-00008F390000}"/>
    <cellStyle name="백_수량산출서(수정)_04-포장공_02-배수공_2006 가지산도립공원 등산로 정비사업_2006 가지산도립공원 등산로 정비사업_7.재선충설계(동림지구)" xfId="14895" xr:uid="{00000000-0005-0000-0000-000090390000}"/>
    <cellStyle name="백_수량산출서(수정)_04-포장공_02-배수공_2006 가지산도립공원 등산로 정비사업_2006 가지산도립공원 등산로 정비사업_7.재선충설계(동림지구)_'10년 추기 소나무재선충병 나무주사 사업" xfId="14896" xr:uid="{00000000-0005-0000-0000-000091390000}"/>
    <cellStyle name="백_수량산출서(수정)_04-포장공_02-배수공_2006 가지산도립공원 등산로 정비사업_2006 가지산도립공원 등산로 정비사업_7.재선충설계(동림지구)_소나무재선충병 피해지 위생간벌사업(동상지구외 3개소)" xfId="14897" xr:uid="{00000000-0005-0000-0000-000092390000}"/>
    <cellStyle name="백_수량산출서(수정)_04-포장공_02-배수공_2006 가지산도립공원 등산로 정비사업_2006 가지산도립공원 등산로 정비사업_ha단가산출서" xfId="14898" xr:uid="{00000000-0005-0000-0000-000093390000}"/>
    <cellStyle name="백_수량산출서(수정)_04-포장공_02-배수공_2006 가지산도립공원 등산로 정비사업_2006 가지산도립공원 등산로 정비사업_소나무재선충병 피해지 위생간벌사업(동상지구외 3개소)" xfId="14899" xr:uid="{00000000-0005-0000-0000-000094390000}"/>
    <cellStyle name="백_수량산출서(수정)_04-포장공_02-배수공_2006 가지산도립공원 등산로 정비사업_2006 가지산도립공원 등산로 정비사업_소나무재선충병완전방제설계서(제출본)-양산국유림관리소" xfId="14900" xr:uid="{00000000-0005-0000-0000-000095390000}"/>
    <cellStyle name="백_수량산출서(수정)_04-포장공_02-배수공_2006 가지산도립공원 등산로 정비사업_2006 가지산도립공원 등산로 정비사업_진해재해저감사업" xfId="14901" xr:uid="{00000000-0005-0000-0000-000096390000}"/>
    <cellStyle name="백_수량산출서(수정)_04-포장공_02-배수공_2006 가지산도립공원 등산로 정비사업_2006가지산도립공원등산로정비공사" xfId="14902" xr:uid="{00000000-0005-0000-0000-000097390000}"/>
    <cellStyle name="백_수량산출서(수정)_04-포장공_02-배수공_2006 가지산도립공원 등산로 정비사업_2006가지산도립공원등산로정비공사_1.숲가꾸기설계서(고암 간상)" xfId="14903" xr:uid="{00000000-0005-0000-0000-000098390000}"/>
    <cellStyle name="백_수량산출서(수정)_04-포장공_02-배수공_2006 가지산도립공원 등산로 정비사업_2006가지산도립공원등산로정비공사_'10년 추기 소나무재선충병 나무주사 사업" xfId="14904" xr:uid="{00000000-0005-0000-0000-000099390000}"/>
    <cellStyle name="백_수량산출서(수정)_04-포장공_02-배수공_2006 가지산도립공원 등산로 정비사업_2006가지산도립공원등산로정비공사_3차 숲가꾸기 조서(밀양시)" xfId="14905" xr:uid="{00000000-0005-0000-0000-00009A390000}"/>
    <cellStyle name="백_수량산출서(수정)_04-포장공_02-배수공_2006 가지산도립공원 등산로 정비사업_2006가지산도립공원등산로정비공사_3차 숲가꾸기 조서(밀양시)_09밀양2지번조서(허작업)" xfId="14906" xr:uid="{00000000-0005-0000-0000-00009B390000}"/>
    <cellStyle name="백_수량산출서(수정)_04-포장공_02-배수공_2006 가지산도립공원 등산로 정비사업_2006가지산도립공원등산로정비공사_3차 숲가꾸기 조서(밀양시)_09밀양2지번조서(허작업)_ha단가산출서" xfId="14907" xr:uid="{00000000-0005-0000-0000-00009C390000}"/>
    <cellStyle name="백_수량산출서(수정)_04-포장공_02-배수공_2006 가지산도립공원 등산로 정비사업_2006가지산도립공원등산로정비공사_3차 숲가꾸기 조서(밀양시)_09밀양2지번조서(허작업)_진해재해저감사업" xfId="14908" xr:uid="{00000000-0005-0000-0000-00009D390000}"/>
    <cellStyle name="백_수량산출서(수정)_04-포장공_02-배수공_2006 가지산도립공원 등산로 정비사업_2006가지산도립공원등산로정비공사_3차 숲가꾸기 조서(밀양시)_09숲가꾸기조서(밀양2)" xfId="14909" xr:uid="{00000000-0005-0000-0000-00009E390000}"/>
    <cellStyle name="백_수량산출서(수정)_04-포장공_02-배수공_2006 가지산도립공원 등산로 정비사업_2006가지산도립공원등산로정비공사_3차 숲가꾸기 조서(밀양시)_09숲가꾸기조서(밀양2)_ha단가산출서" xfId="14910" xr:uid="{00000000-0005-0000-0000-00009F390000}"/>
    <cellStyle name="백_수량산출서(수정)_04-포장공_02-배수공_2006 가지산도립공원 등산로 정비사업_2006가지산도립공원등산로정비공사_3차 숲가꾸기 조서(밀양시)_09숲가꾸기조서(밀양2)_진해재해저감사업" xfId="14911" xr:uid="{00000000-0005-0000-0000-0000A0390000}"/>
    <cellStyle name="백_수량산출서(수정)_04-포장공_02-배수공_2006 가지산도립공원 등산로 정비사업_2006가지산도립공원등산로정비공사_3차 숲가꾸기 조서(밀양시)_ha단가산출서" xfId="14912" xr:uid="{00000000-0005-0000-0000-0000A1390000}"/>
    <cellStyle name="백_수량산출서(수정)_04-포장공_02-배수공_2006 가지산도립공원 등산로 정비사업_2006가지산도립공원등산로정비공사_3차 숲가꾸기 조서(밀양시)_진해재해저감사업" xfId="14913" xr:uid="{00000000-0005-0000-0000-0000A2390000}"/>
    <cellStyle name="백_수량산출서(수정)_04-포장공_02-배수공_2006 가지산도립공원 등산로 정비사업_2006가지산도립공원등산로정비공사_5.재선충설계(죽림지구)" xfId="14914" xr:uid="{00000000-0005-0000-0000-0000A3390000}"/>
    <cellStyle name="백_수량산출서(수정)_04-포장공_02-배수공_2006 가지산도립공원 등산로 정비사업_2006가지산도립공원등산로정비공사_5.재선충설계(죽림지구)_'10년 추기 소나무재선충병 나무주사 사업" xfId="14915" xr:uid="{00000000-0005-0000-0000-0000A4390000}"/>
    <cellStyle name="백_수량산출서(수정)_04-포장공_02-배수공_2006 가지산도립공원 등산로 정비사업_2006가지산도립공원등산로정비공사_5.재선충설계(죽림지구)_소나무재선충병 피해지 위생간벌사업(동상지구외 3개소)" xfId="14916" xr:uid="{00000000-0005-0000-0000-0000A5390000}"/>
    <cellStyle name="백_수량산출서(수정)_04-포장공_02-배수공_2006 가지산도립공원 등산로 정비사업_2006가지산도립공원등산로정비공사_6.재선충설계(신벽지구)" xfId="14917" xr:uid="{00000000-0005-0000-0000-0000A6390000}"/>
    <cellStyle name="백_수량산출서(수정)_04-포장공_02-배수공_2006 가지산도립공원 등산로 정비사업_2006가지산도립공원등산로정비공사_6.재선충설계(신벽지구)_'10년 추기 소나무재선충병 나무주사 사업" xfId="14918" xr:uid="{00000000-0005-0000-0000-0000A7390000}"/>
    <cellStyle name="백_수량산출서(수정)_04-포장공_02-배수공_2006 가지산도립공원 등산로 정비사업_2006가지산도립공원등산로정비공사_6.재선충설계(신벽지구)_소나무재선충병 피해지 위생간벌사업(동상지구외 3개소)" xfId="14919" xr:uid="{00000000-0005-0000-0000-0000A8390000}"/>
    <cellStyle name="백_수량산출서(수정)_04-포장공_02-배수공_2006 가지산도립공원 등산로 정비사업_2006가지산도립공원등산로정비공사_7.재선충설계(동림지구)" xfId="14920" xr:uid="{00000000-0005-0000-0000-0000A9390000}"/>
    <cellStyle name="백_수량산출서(수정)_04-포장공_02-배수공_2006 가지산도립공원 등산로 정비사업_2006가지산도립공원등산로정비공사_7.재선충설계(동림지구)_'10년 추기 소나무재선충병 나무주사 사업" xfId="14921" xr:uid="{00000000-0005-0000-0000-0000AA390000}"/>
    <cellStyle name="백_수량산출서(수정)_04-포장공_02-배수공_2006 가지산도립공원 등산로 정비사업_2006가지산도립공원등산로정비공사_7.재선충설계(동림지구)_소나무재선충병 피해지 위생간벌사업(동상지구외 3개소)" xfId="14922" xr:uid="{00000000-0005-0000-0000-0000AB390000}"/>
    <cellStyle name="백_수량산출서(수정)_04-포장공_02-배수공_2006 가지산도립공원 등산로 정비사업_2006가지산도립공원등산로정비공사_ha단가산출서" xfId="14923" xr:uid="{00000000-0005-0000-0000-0000AC390000}"/>
    <cellStyle name="백_수량산출서(수정)_04-포장공_02-배수공_2006 가지산도립공원 등산로 정비사업_2006가지산도립공원등산로정비공사_소나무재선충병 피해지 위생간벌사업(동상지구외 3개소)" xfId="14924" xr:uid="{00000000-0005-0000-0000-0000AD390000}"/>
    <cellStyle name="백_수량산출서(수정)_04-포장공_02-배수공_2006 가지산도립공원 등산로 정비사업_2006가지산도립공원등산로정비공사_소나무재선충병완전방제설계서(제출본)-양산국유림관리소" xfId="14925" xr:uid="{00000000-0005-0000-0000-0000AE390000}"/>
    <cellStyle name="백_수량산출서(수정)_04-포장공_02-배수공_2006 가지산도립공원 등산로 정비사업_2006가지산도립공원등산로정비공사_진해재해저감사업" xfId="14926" xr:uid="{00000000-0005-0000-0000-0000AF390000}"/>
    <cellStyle name="백_수량산출서(수정)_04-포장공_02-배수공_2006 가지산도립공원 등산로 정비사업_2006밀양시가지산도립공원등산로정비공사" xfId="14927" xr:uid="{00000000-0005-0000-0000-0000B0390000}"/>
    <cellStyle name="백_수량산출서(수정)_04-포장공_02-배수공_2006 가지산도립공원 등산로 정비사업_2006밀양시가지산도립공원등산로정비공사_1.숲가꾸기설계서(고암 간상)" xfId="14928" xr:uid="{00000000-0005-0000-0000-0000B1390000}"/>
    <cellStyle name="백_수량산출서(수정)_04-포장공_02-배수공_2006 가지산도립공원 등산로 정비사업_2006밀양시가지산도립공원등산로정비공사_'10년 추기 소나무재선충병 나무주사 사업" xfId="14929" xr:uid="{00000000-0005-0000-0000-0000B2390000}"/>
    <cellStyle name="백_수량산출서(수정)_04-포장공_02-배수공_2006 가지산도립공원 등산로 정비사업_2006밀양시가지산도립공원등산로정비공사_3차 숲가꾸기 조서(밀양시)" xfId="14930" xr:uid="{00000000-0005-0000-0000-0000B3390000}"/>
    <cellStyle name="백_수량산출서(수정)_04-포장공_02-배수공_2006 가지산도립공원 등산로 정비사업_2006밀양시가지산도립공원등산로정비공사_3차 숲가꾸기 조서(밀양시)_09밀양2지번조서(허작업)" xfId="14931" xr:uid="{00000000-0005-0000-0000-0000B4390000}"/>
    <cellStyle name="백_수량산출서(수정)_04-포장공_02-배수공_2006 가지산도립공원 등산로 정비사업_2006밀양시가지산도립공원등산로정비공사_3차 숲가꾸기 조서(밀양시)_09밀양2지번조서(허작업)_ha단가산출서" xfId="14932" xr:uid="{00000000-0005-0000-0000-0000B5390000}"/>
    <cellStyle name="백_수량산출서(수정)_04-포장공_02-배수공_2006 가지산도립공원 등산로 정비사업_2006밀양시가지산도립공원등산로정비공사_3차 숲가꾸기 조서(밀양시)_09밀양2지번조서(허작업)_진해재해저감사업" xfId="14933" xr:uid="{00000000-0005-0000-0000-0000B6390000}"/>
    <cellStyle name="백_수량산출서(수정)_04-포장공_02-배수공_2006 가지산도립공원 등산로 정비사업_2006밀양시가지산도립공원등산로정비공사_3차 숲가꾸기 조서(밀양시)_09숲가꾸기조서(밀양2)" xfId="14934" xr:uid="{00000000-0005-0000-0000-0000B7390000}"/>
    <cellStyle name="백_수량산출서(수정)_04-포장공_02-배수공_2006 가지산도립공원 등산로 정비사업_2006밀양시가지산도립공원등산로정비공사_3차 숲가꾸기 조서(밀양시)_09숲가꾸기조서(밀양2)_ha단가산출서" xfId="14935" xr:uid="{00000000-0005-0000-0000-0000B8390000}"/>
    <cellStyle name="백_수량산출서(수정)_04-포장공_02-배수공_2006 가지산도립공원 등산로 정비사업_2006밀양시가지산도립공원등산로정비공사_3차 숲가꾸기 조서(밀양시)_09숲가꾸기조서(밀양2)_진해재해저감사업" xfId="14936" xr:uid="{00000000-0005-0000-0000-0000B9390000}"/>
    <cellStyle name="백_수량산출서(수정)_04-포장공_02-배수공_2006 가지산도립공원 등산로 정비사업_2006밀양시가지산도립공원등산로정비공사_3차 숲가꾸기 조서(밀양시)_ha단가산출서" xfId="14937" xr:uid="{00000000-0005-0000-0000-0000BA390000}"/>
    <cellStyle name="백_수량산출서(수정)_04-포장공_02-배수공_2006 가지산도립공원 등산로 정비사업_2006밀양시가지산도립공원등산로정비공사_3차 숲가꾸기 조서(밀양시)_진해재해저감사업" xfId="14938" xr:uid="{00000000-0005-0000-0000-0000BB390000}"/>
    <cellStyle name="백_수량산출서(수정)_04-포장공_02-배수공_2006 가지산도립공원 등산로 정비사업_2006밀양시가지산도립공원등산로정비공사_5.재선충설계(죽림지구)" xfId="14939" xr:uid="{00000000-0005-0000-0000-0000BC390000}"/>
    <cellStyle name="백_수량산출서(수정)_04-포장공_02-배수공_2006 가지산도립공원 등산로 정비사업_2006밀양시가지산도립공원등산로정비공사_5.재선충설계(죽림지구)_'10년 추기 소나무재선충병 나무주사 사업" xfId="14940" xr:uid="{00000000-0005-0000-0000-0000BD390000}"/>
    <cellStyle name="백_수량산출서(수정)_04-포장공_02-배수공_2006 가지산도립공원 등산로 정비사업_2006밀양시가지산도립공원등산로정비공사_5.재선충설계(죽림지구)_소나무재선충병 피해지 위생간벌사업(동상지구외 3개소)" xfId="14941" xr:uid="{00000000-0005-0000-0000-0000BE390000}"/>
    <cellStyle name="백_수량산출서(수정)_04-포장공_02-배수공_2006 가지산도립공원 등산로 정비사업_2006밀양시가지산도립공원등산로정비공사_6.재선충설계(신벽지구)" xfId="14942" xr:uid="{00000000-0005-0000-0000-0000BF390000}"/>
    <cellStyle name="백_수량산출서(수정)_04-포장공_02-배수공_2006 가지산도립공원 등산로 정비사업_2006밀양시가지산도립공원등산로정비공사_6.재선충설계(신벽지구)_'10년 추기 소나무재선충병 나무주사 사업" xfId="14943" xr:uid="{00000000-0005-0000-0000-0000C0390000}"/>
    <cellStyle name="백_수량산출서(수정)_04-포장공_02-배수공_2006 가지산도립공원 등산로 정비사업_2006밀양시가지산도립공원등산로정비공사_6.재선충설계(신벽지구)_소나무재선충병 피해지 위생간벌사업(동상지구외 3개소)" xfId="14944" xr:uid="{00000000-0005-0000-0000-0000C1390000}"/>
    <cellStyle name="백_수량산출서(수정)_04-포장공_02-배수공_2006 가지산도립공원 등산로 정비사업_2006밀양시가지산도립공원등산로정비공사_7.재선충설계(동림지구)" xfId="14945" xr:uid="{00000000-0005-0000-0000-0000C2390000}"/>
    <cellStyle name="백_수량산출서(수정)_04-포장공_02-배수공_2006 가지산도립공원 등산로 정비사업_2006밀양시가지산도립공원등산로정비공사_7.재선충설계(동림지구)_'10년 추기 소나무재선충병 나무주사 사업" xfId="14946" xr:uid="{00000000-0005-0000-0000-0000C3390000}"/>
    <cellStyle name="백_수량산출서(수정)_04-포장공_02-배수공_2006 가지산도립공원 등산로 정비사업_2006밀양시가지산도립공원등산로정비공사_7.재선충설계(동림지구)_소나무재선충병 피해지 위생간벌사업(동상지구외 3개소)" xfId="14947" xr:uid="{00000000-0005-0000-0000-0000C4390000}"/>
    <cellStyle name="백_수량산출서(수정)_04-포장공_02-배수공_2006 가지산도립공원 등산로 정비사업_2006밀양시가지산도립공원등산로정비공사_ha단가산출서" xfId="14948" xr:uid="{00000000-0005-0000-0000-0000C5390000}"/>
    <cellStyle name="백_수량산출서(수정)_04-포장공_02-배수공_2006 가지산도립공원 등산로 정비사업_2006밀양시가지산도립공원등산로정비공사_소나무재선충병 피해지 위생간벌사업(동상지구외 3개소)" xfId="14949" xr:uid="{00000000-0005-0000-0000-0000C6390000}"/>
    <cellStyle name="백_수량산출서(수정)_04-포장공_02-배수공_2006 가지산도립공원 등산로 정비사업_2006밀양시가지산도립공원등산로정비공사_소나무재선충병완전방제설계서(제출본)-양산국유림관리소" xfId="14950" xr:uid="{00000000-0005-0000-0000-0000C7390000}"/>
    <cellStyle name="백_수량산출서(수정)_04-포장공_02-배수공_2006 가지산도립공원 등산로 정비사업_2006밀양시가지산도립공원등산로정비공사_진해재해저감사업" xfId="14951" xr:uid="{00000000-0005-0000-0000-0000C8390000}"/>
    <cellStyle name="백_수량산출서(수정)_04-포장공_02-배수공_2006 가지산도립공원 등산로 정비사업_3차 숲가꾸기 조서(밀양시)" xfId="14952" xr:uid="{00000000-0005-0000-0000-0000C9390000}"/>
    <cellStyle name="백_수량산출서(수정)_04-포장공_02-배수공_2006 가지산도립공원 등산로 정비사업_3차 숲가꾸기 조서(밀양시)_09밀양2지번조서(허작업)" xfId="14953" xr:uid="{00000000-0005-0000-0000-0000CA390000}"/>
    <cellStyle name="백_수량산출서(수정)_04-포장공_02-배수공_2006 가지산도립공원 등산로 정비사업_3차 숲가꾸기 조서(밀양시)_09밀양2지번조서(허작업)_ha단가산출서" xfId="14954" xr:uid="{00000000-0005-0000-0000-0000CB390000}"/>
    <cellStyle name="백_수량산출서(수정)_04-포장공_02-배수공_2006 가지산도립공원 등산로 정비사업_3차 숲가꾸기 조서(밀양시)_09밀양2지번조서(허작업)_진해재해저감사업" xfId="14955" xr:uid="{00000000-0005-0000-0000-0000CC390000}"/>
    <cellStyle name="백_수량산출서(수정)_04-포장공_02-배수공_2006 가지산도립공원 등산로 정비사업_3차 숲가꾸기 조서(밀양시)_09숲가꾸기조서(밀양2)" xfId="14956" xr:uid="{00000000-0005-0000-0000-0000CD390000}"/>
    <cellStyle name="백_수량산출서(수정)_04-포장공_02-배수공_2006 가지산도립공원 등산로 정비사업_3차 숲가꾸기 조서(밀양시)_09숲가꾸기조서(밀양2)_ha단가산출서" xfId="14957" xr:uid="{00000000-0005-0000-0000-0000CE390000}"/>
    <cellStyle name="백_수량산출서(수정)_04-포장공_02-배수공_2006 가지산도립공원 등산로 정비사업_3차 숲가꾸기 조서(밀양시)_09숲가꾸기조서(밀양2)_진해재해저감사업" xfId="14958" xr:uid="{00000000-0005-0000-0000-0000CF390000}"/>
    <cellStyle name="백_수량산출서(수정)_04-포장공_02-배수공_2006 가지산도립공원 등산로 정비사업_3차 숲가꾸기 조서(밀양시)_ha단가산출서" xfId="14959" xr:uid="{00000000-0005-0000-0000-0000D0390000}"/>
    <cellStyle name="백_수량산출서(수정)_04-포장공_02-배수공_2006 가지산도립공원 등산로 정비사업_3차 숲가꾸기 조서(밀양시)_진해재해저감사업" xfId="14960" xr:uid="{00000000-0005-0000-0000-0000D1390000}"/>
    <cellStyle name="백_수량산출서(수정)_04-포장공_02-배수공_2006 가지산도립공원 등산로 정비사업_5.재선충설계(죽림지구)" xfId="14961" xr:uid="{00000000-0005-0000-0000-0000D2390000}"/>
    <cellStyle name="백_수량산출서(수정)_04-포장공_02-배수공_2006 가지산도립공원 등산로 정비사업_5.재선충설계(죽림지구)_'10년 추기 소나무재선충병 나무주사 사업" xfId="14962" xr:uid="{00000000-0005-0000-0000-0000D3390000}"/>
    <cellStyle name="백_수량산출서(수정)_04-포장공_02-배수공_2006 가지산도립공원 등산로 정비사업_5.재선충설계(죽림지구)_소나무재선충병 피해지 위생간벌사업(동상지구외 3개소)" xfId="14963" xr:uid="{00000000-0005-0000-0000-0000D4390000}"/>
    <cellStyle name="백_수량산출서(수정)_04-포장공_02-배수공_2006 가지산도립공원 등산로 정비사업_6.재선충설계(신벽지구)" xfId="14964" xr:uid="{00000000-0005-0000-0000-0000D5390000}"/>
    <cellStyle name="백_수량산출서(수정)_04-포장공_02-배수공_2006 가지산도립공원 등산로 정비사업_6.재선충설계(신벽지구)_'10년 추기 소나무재선충병 나무주사 사업" xfId="14965" xr:uid="{00000000-0005-0000-0000-0000D6390000}"/>
    <cellStyle name="백_수량산출서(수정)_04-포장공_02-배수공_2006 가지산도립공원 등산로 정비사업_6.재선충설계(신벽지구)_소나무재선충병 피해지 위생간벌사업(동상지구외 3개소)" xfId="14966" xr:uid="{00000000-0005-0000-0000-0000D7390000}"/>
    <cellStyle name="백_수량산출서(수정)_04-포장공_02-배수공_2006 가지산도립공원 등산로 정비사업_7.재선충설계(동림지구)" xfId="14967" xr:uid="{00000000-0005-0000-0000-0000D8390000}"/>
    <cellStyle name="백_수량산출서(수정)_04-포장공_02-배수공_2006 가지산도립공원 등산로 정비사업_7.재선충설계(동림지구)_'10년 추기 소나무재선충병 나무주사 사업" xfId="14968" xr:uid="{00000000-0005-0000-0000-0000D9390000}"/>
    <cellStyle name="백_수량산출서(수정)_04-포장공_02-배수공_2006 가지산도립공원 등산로 정비사업_7.재선충설계(동림지구)_소나무재선충병 피해지 위생간벌사업(동상지구외 3개소)" xfId="14969" xr:uid="{00000000-0005-0000-0000-0000DA390000}"/>
    <cellStyle name="백_수량산출서(수정)_04-포장공_02-배수공_2006 가지산도립공원 등산로 정비사업_ha단가산출서" xfId="14970" xr:uid="{00000000-0005-0000-0000-0000DB390000}"/>
    <cellStyle name="백_수량산출서(수정)_04-포장공_02-배수공_2006 가지산도립공원 등산로 정비사업_가지산도립공원등산로정비공사" xfId="14971" xr:uid="{00000000-0005-0000-0000-0000DC390000}"/>
    <cellStyle name="백_수량산출서(수정)_04-포장공_02-배수공_2006 가지산도립공원 등산로 정비사업_가지산도립공원등산로정비공사_1.숲가꾸기설계서(고암 간상)" xfId="14972" xr:uid="{00000000-0005-0000-0000-0000DD390000}"/>
    <cellStyle name="백_수량산출서(수정)_04-포장공_02-배수공_2006 가지산도립공원 등산로 정비사업_가지산도립공원등산로정비공사_'10년 추기 소나무재선충병 나무주사 사업" xfId="14973" xr:uid="{00000000-0005-0000-0000-0000DE390000}"/>
    <cellStyle name="백_수량산출서(수정)_04-포장공_02-배수공_2006 가지산도립공원 등산로 정비사업_가지산도립공원등산로정비공사_3차 숲가꾸기 조서(밀양시)" xfId="14974" xr:uid="{00000000-0005-0000-0000-0000DF390000}"/>
    <cellStyle name="백_수량산출서(수정)_04-포장공_02-배수공_2006 가지산도립공원 등산로 정비사업_가지산도립공원등산로정비공사_3차 숲가꾸기 조서(밀양시)_09밀양2지번조서(허작업)" xfId="14975" xr:uid="{00000000-0005-0000-0000-0000E0390000}"/>
    <cellStyle name="백_수량산출서(수정)_04-포장공_02-배수공_2006 가지산도립공원 등산로 정비사업_가지산도립공원등산로정비공사_3차 숲가꾸기 조서(밀양시)_09밀양2지번조서(허작업)_ha단가산출서" xfId="14976" xr:uid="{00000000-0005-0000-0000-0000E1390000}"/>
    <cellStyle name="백_수량산출서(수정)_04-포장공_02-배수공_2006 가지산도립공원 등산로 정비사업_가지산도립공원등산로정비공사_3차 숲가꾸기 조서(밀양시)_09밀양2지번조서(허작업)_진해재해저감사업" xfId="14977" xr:uid="{00000000-0005-0000-0000-0000E2390000}"/>
    <cellStyle name="백_수량산출서(수정)_04-포장공_02-배수공_2006 가지산도립공원 등산로 정비사업_가지산도립공원등산로정비공사_3차 숲가꾸기 조서(밀양시)_09숲가꾸기조서(밀양2)" xfId="14978" xr:uid="{00000000-0005-0000-0000-0000E3390000}"/>
    <cellStyle name="백_수량산출서(수정)_04-포장공_02-배수공_2006 가지산도립공원 등산로 정비사업_가지산도립공원등산로정비공사_3차 숲가꾸기 조서(밀양시)_09숲가꾸기조서(밀양2)_ha단가산출서" xfId="14979" xr:uid="{00000000-0005-0000-0000-0000E4390000}"/>
    <cellStyle name="백_수량산출서(수정)_04-포장공_02-배수공_2006 가지산도립공원 등산로 정비사업_가지산도립공원등산로정비공사_3차 숲가꾸기 조서(밀양시)_09숲가꾸기조서(밀양2)_진해재해저감사업" xfId="14980" xr:uid="{00000000-0005-0000-0000-0000E5390000}"/>
    <cellStyle name="백_수량산출서(수정)_04-포장공_02-배수공_2006 가지산도립공원 등산로 정비사업_가지산도립공원등산로정비공사_3차 숲가꾸기 조서(밀양시)_ha단가산출서" xfId="14981" xr:uid="{00000000-0005-0000-0000-0000E6390000}"/>
    <cellStyle name="백_수량산출서(수정)_04-포장공_02-배수공_2006 가지산도립공원 등산로 정비사업_가지산도립공원등산로정비공사_3차 숲가꾸기 조서(밀양시)_진해재해저감사업" xfId="14982" xr:uid="{00000000-0005-0000-0000-0000E7390000}"/>
    <cellStyle name="백_수량산출서(수정)_04-포장공_02-배수공_2006 가지산도립공원 등산로 정비사업_가지산도립공원등산로정비공사_5.재선충설계(죽림지구)" xfId="14983" xr:uid="{00000000-0005-0000-0000-0000E8390000}"/>
    <cellStyle name="백_수량산출서(수정)_04-포장공_02-배수공_2006 가지산도립공원 등산로 정비사업_가지산도립공원등산로정비공사_5.재선충설계(죽림지구)_'10년 추기 소나무재선충병 나무주사 사업" xfId="14984" xr:uid="{00000000-0005-0000-0000-0000E9390000}"/>
    <cellStyle name="백_수량산출서(수정)_04-포장공_02-배수공_2006 가지산도립공원 등산로 정비사업_가지산도립공원등산로정비공사_5.재선충설계(죽림지구)_소나무재선충병 피해지 위생간벌사업(동상지구외 3개소)" xfId="14985" xr:uid="{00000000-0005-0000-0000-0000EA390000}"/>
    <cellStyle name="백_수량산출서(수정)_04-포장공_02-배수공_2006 가지산도립공원 등산로 정비사업_가지산도립공원등산로정비공사_6.재선충설계(신벽지구)" xfId="14986" xr:uid="{00000000-0005-0000-0000-0000EB390000}"/>
    <cellStyle name="백_수량산출서(수정)_04-포장공_02-배수공_2006 가지산도립공원 등산로 정비사업_가지산도립공원등산로정비공사_6.재선충설계(신벽지구)_'10년 추기 소나무재선충병 나무주사 사업" xfId="14987" xr:uid="{00000000-0005-0000-0000-0000EC390000}"/>
    <cellStyle name="백_수량산출서(수정)_04-포장공_02-배수공_2006 가지산도립공원 등산로 정비사업_가지산도립공원등산로정비공사_6.재선충설계(신벽지구)_소나무재선충병 피해지 위생간벌사업(동상지구외 3개소)" xfId="14988" xr:uid="{00000000-0005-0000-0000-0000ED390000}"/>
    <cellStyle name="백_수량산출서(수정)_04-포장공_02-배수공_2006 가지산도립공원 등산로 정비사업_가지산도립공원등산로정비공사_7.재선충설계(동림지구)" xfId="14989" xr:uid="{00000000-0005-0000-0000-0000EE390000}"/>
    <cellStyle name="백_수량산출서(수정)_04-포장공_02-배수공_2006 가지산도립공원 등산로 정비사업_가지산도립공원등산로정비공사_7.재선충설계(동림지구)_'10년 추기 소나무재선충병 나무주사 사업" xfId="14990" xr:uid="{00000000-0005-0000-0000-0000EF390000}"/>
    <cellStyle name="백_수량산출서(수정)_04-포장공_02-배수공_2006 가지산도립공원 등산로 정비사업_가지산도립공원등산로정비공사_7.재선충설계(동림지구)_소나무재선충병 피해지 위생간벌사업(동상지구외 3개소)" xfId="14991" xr:uid="{00000000-0005-0000-0000-0000F0390000}"/>
    <cellStyle name="백_수량산출서(수정)_04-포장공_02-배수공_2006 가지산도립공원 등산로 정비사업_가지산도립공원등산로정비공사_ha단가산출서" xfId="14992" xr:uid="{00000000-0005-0000-0000-0000F1390000}"/>
    <cellStyle name="백_수량산출서(수정)_04-포장공_02-배수공_2006 가지산도립공원 등산로 정비사업_가지산도립공원등산로정비공사_소나무재선충병 피해지 위생간벌사업(동상지구외 3개소)" xfId="14993" xr:uid="{00000000-0005-0000-0000-0000F2390000}"/>
    <cellStyle name="백_수량산출서(수정)_04-포장공_02-배수공_2006 가지산도립공원 등산로 정비사업_가지산도립공원등산로정비공사_소나무재선충병완전방제설계서(제출본)-양산국유림관리소" xfId="14994" xr:uid="{00000000-0005-0000-0000-0000F3390000}"/>
    <cellStyle name="백_수량산출서(수정)_04-포장공_02-배수공_2006 가지산도립공원 등산로 정비사업_가지산도립공원등산로정비공사_진해재해저감사업" xfId="14995" xr:uid="{00000000-0005-0000-0000-0000F4390000}"/>
    <cellStyle name="백_수량산출서(수정)_04-포장공_02-배수공_2006 가지산도립공원 등산로 정비사업_소나무재선충병 피해지 위생간벌사업(동상지구외 3개소)" xfId="14996" xr:uid="{00000000-0005-0000-0000-0000F5390000}"/>
    <cellStyle name="백_수량산출서(수정)_04-포장공_02-배수공_2006 가지산도립공원 등산로 정비사업_소나무재선충병완전방제설계서(제출본)-양산국유림관리소" xfId="14997" xr:uid="{00000000-0005-0000-0000-0000F6390000}"/>
    <cellStyle name="백_수량산출서(수정)_04-포장공_02-배수공_2006 가지산도립공원 등산로 정비사업_진해재해저감사업" xfId="14998" xr:uid="{00000000-0005-0000-0000-0000F7390000}"/>
    <cellStyle name="백_수량산출서(수정)_04-포장공_02-배수공_3차 숲가꾸기 조서(밀양시)" xfId="14999" xr:uid="{00000000-0005-0000-0000-0000F8390000}"/>
    <cellStyle name="백_수량산출서(수정)_04-포장공_02-배수공_3차 숲가꾸기 조서(밀양시)_09밀양2지번조서(허작업)" xfId="15000" xr:uid="{00000000-0005-0000-0000-0000F9390000}"/>
    <cellStyle name="백_수량산출서(수정)_04-포장공_02-배수공_3차 숲가꾸기 조서(밀양시)_09밀양2지번조서(허작업)_ha단가산출서" xfId="15001" xr:uid="{00000000-0005-0000-0000-0000FA390000}"/>
    <cellStyle name="백_수량산출서(수정)_04-포장공_02-배수공_3차 숲가꾸기 조서(밀양시)_09밀양2지번조서(허작업)_진해재해저감사업" xfId="15002" xr:uid="{00000000-0005-0000-0000-0000FB390000}"/>
    <cellStyle name="백_수량산출서(수정)_04-포장공_02-배수공_3차 숲가꾸기 조서(밀양시)_09숲가꾸기조서(밀양2)" xfId="15003" xr:uid="{00000000-0005-0000-0000-0000FC390000}"/>
    <cellStyle name="백_수량산출서(수정)_04-포장공_02-배수공_3차 숲가꾸기 조서(밀양시)_09숲가꾸기조서(밀양2)_ha단가산출서" xfId="15004" xr:uid="{00000000-0005-0000-0000-0000FD390000}"/>
    <cellStyle name="백_수량산출서(수정)_04-포장공_02-배수공_3차 숲가꾸기 조서(밀양시)_09숲가꾸기조서(밀양2)_진해재해저감사업" xfId="15005" xr:uid="{00000000-0005-0000-0000-0000FE390000}"/>
    <cellStyle name="백_수량산출서(수정)_04-포장공_02-배수공_3차 숲가꾸기 조서(밀양시)_ha단가산출서" xfId="15006" xr:uid="{00000000-0005-0000-0000-0000FF390000}"/>
    <cellStyle name="백_수량산출서(수정)_04-포장공_02-배수공_3차 숲가꾸기 조서(밀양시)_진해재해저감사업" xfId="15007" xr:uid="{00000000-0005-0000-0000-0000003A0000}"/>
    <cellStyle name="백_수량산출서(수정)_04-포장공_02-배수공_5.재선충설계(죽림지구)" xfId="15008" xr:uid="{00000000-0005-0000-0000-0000013A0000}"/>
    <cellStyle name="백_수량산출서(수정)_04-포장공_02-배수공_5.재선충설계(죽림지구)_'10년 추기 소나무재선충병 나무주사 사업" xfId="15009" xr:uid="{00000000-0005-0000-0000-0000023A0000}"/>
    <cellStyle name="백_수량산출서(수정)_04-포장공_02-배수공_5.재선충설계(죽림지구)_소나무재선충병 피해지 위생간벌사업(동상지구외 3개소)" xfId="15010" xr:uid="{00000000-0005-0000-0000-0000033A0000}"/>
    <cellStyle name="백_수량산출서(수정)_04-포장공_02-배수공_6.재선충설계(신벽지구)" xfId="15011" xr:uid="{00000000-0005-0000-0000-0000043A0000}"/>
    <cellStyle name="백_수량산출서(수정)_04-포장공_02-배수공_6.재선충설계(신벽지구)_'10년 추기 소나무재선충병 나무주사 사업" xfId="15012" xr:uid="{00000000-0005-0000-0000-0000053A0000}"/>
    <cellStyle name="백_수량산출서(수정)_04-포장공_02-배수공_6.재선충설계(신벽지구)_소나무재선충병 피해지 위생간벌사업(동상지구외 3개소)" xfId="15013" xr:uid="{00000000-0005-0000-0000-0000063A0000}"/>
    <cellStyle name="백_수량산출서(수정)_04-포장공_02-배수공_7.재선충설계(동림지구)" xfId="15014" xr:uid="{00000000-0005-0000-0000-0000073A0000}"/>
    <cellStyle name="백_수량산출서(수정)_04-포장공_02-배수공_7.재선충설계(동림지구)_'10년 추기 소나무재선충병 나무주사 사업" xfId="15015" xr:uid="{00000000-0005-0000-0000-0000083A0000}"/>
    <cellStyle name="백_수량산출서(수정)_04-포장공_02-배수공_7.재선충설계(동림지구)_소나무재선충병 피해지 위생간벌사업(동상지구외 3개소)" xfId="15016" xr:uid="{00000000-0005-0000-0000-0000093A0000}"/>
    <cellStyle name="백_수량산출서(수정)_04-포장공_02-배수공_ha단가산출서" xfId="15017" xr:uid="{00000000-0005-0000-0000-00000A3A0000}"/>
    <cellStyle name="백_수량산출서(수정)_04-포장공_02-배수공_복사본 사진대장(사천)" xfId="15018" xr:uid="{00000000-0005-0000-0000-00000B3A0000}"/>
    <cellStyle name="백_수량산출서(수정)_04-포장공_02-배수공_설계설명서(두서서하)-1" xfId="15019" xr:uid="{00000000-0005-0000-0000-00000C3A0000}"/>
    <cellStyle name="백_수량산출서(수정)_04-포장공_02-배수공_소나무재선충병 피해지 위생간벌사업(동상지구외 3개소)" xfId="15020" xr:uid="{00000000-0005-0000-0000-00000D3A0000}"/>
    <cellStyle name="백_수량산출서(수정)_04-포장공_02-배수공_소나무재선충병완전방제설계서(제출본)-양산국유림관리소" xfId="15021" xr:uid="{00000000-0005-0000-0000-00000E3A0000}"/>
    <cellStyle name="백_수량산출서(수정)_04-포장공_02-배수공_수량산출서-2(온양산길)" xfId="15022" xr:uid="{00000000-0005-0000-0000-00000F3A0000}"/>
    <cellStyle name="백_수량산출서(수정)_04-포장공_02-배수공_수량산출서-2(온양산길)_(01-1)수량(산청송경3)" xfId="15023" xr:uid="{00000000-0005-0000-0000-0000103A0000}"/>
    <cellStyle name="백_수량산출서(수정)_04-포장공_02-배수공_진해재해저감사업" xfId="15024" xr:uid="{00000000-0005-0000-0000-0000113A0000}"/>
    <cellStyle name="백_수량산출서(수정)_06-부대공_02-배수공" xfId="15025" xr:uid="{00000000-0005-0000-0000-0000123A0000}"/>
    <cellStyle name="백_수량산출서(수정)_06-부대공_02-배수공_1.숲가꾸기설계서(고암 간상)" xfId="15026" xr:uid="{00000000-0005-0000-0000-0000133A0000}"/>
    <cellStyle name="백_수량산출서(수정)_06-부대공_02-배수공_'10년 추기 소나무재선충병 나무주사 사업" xfId="15027" xr:uid="{00000000-0005-0000-0000-0000143A0000}"/>
    <cellStyle name="백_수량산출서(수정)_06-부대공_02-배수공_2006 가지산도립공원 등산로 정비사업" xfId="15028" xr:uid="{00000000-0005-0000-0000-0000153A0000}"/>
    <cellStyle name="백_수량산출서(수정)_06-부대공_02-배수공_2006 가지산도립공원 등산로 정비사업_1.숲가꾸기설계서(고암 간상)" xfId="15029" xr:uid="{00000000-0005-0000-0000-0000163A0000}"/>
    <cellStyle name="백_수량산출서(수정)_06-부대공_02-배수공_2006 가지산도립공원 등산로 정비사업_'10년 추기 소나무재선충병 나무주사 사업" xfId="15030" xr:uid="{00000000-0005-0000-0000-0000173A0000}"/>
    <cellStyle name="백_수량산출서(수정)_06-부대공_02-배수공_2006 가지산도립공원 등산로 정비사업_2006 가지산도립공원 등산로 정비사업" xfId="15031" xr:uid="{00000000-0005-0000-0000-0000183A0000}"/>
    <cellStyle name="백_수량산출서(수정)_06-부대공_02-배수공_2006 가지산도립공원 등산로 정비사업_2006 가지산도립공원 등산로 정비사업_1.숲가꾸기설계서(고암 간상)" xfId="15032" xr:uid="{00000000-0005-0000-0000-0000193A0000}"/>
    <cellStyle name="백_수량산출서(수정)_06-부대공_02-배수공_2006 가지산도립공원 등산로 정비사업_2006 가지산도립공원 등산로 정비사업_'10년 추기 소나무재선충병 나무주사 사업" xfId="15033" xr:uid="{00000000-0005-0000-0000-00001A3A0000}"/>
    <cellStyle name="백_수량산출서(수정)_06-부대공_02-배수공_2006 가지산도립공원 등산로 정비사업_2006 가지산도립공원 등산로 정비사업_3차 숲가꾸기 조서(밀양시)" xfId="15034" xr:uid="{00000000-0005-0000-0000-00001B3A0000}"/>
    <cellStyle name="백_수량산출서(수정)_06-부대공_02-배수공_2006 가지산도립공원 등산로 정비사업_2006 가지산도립공원 등산로 정비사업_3차 숲가꾸기 조서(밀양시)_09밀양2지번조서(허작업)" xfId="15035" xr:uid="{00000000-0005-0000-0000-00001C3A0000}"/>
    <cellStyle name="백_수량산출서(수정)_06-부대공_02-배수공_2006 가지산도립공원 등산로 정비사업_2006 가지산도립공원 등산로 정비사업_3차 숲가꾸기 조서(밀양시)_09밀양2지번조서(허작업)_ha단가산출서" xfId="15036" xr:uid="{00000000-0005-0000-0000-00001D3A0000}"/>
    <cellStyle name="백_수량산출서(수정)_06-부대공_02-배수공_2006 가지산도립공원 등산로 정비사업_2006 가지산도립공원 등산로 정비사업_3차 숲가꾸기 조서(밀양시)_09밀양2지번조서(허작업)_진해재해저감사업" xfId="15037" xr:uid="{00000000-0005-0000-0000-00001E3A0000}"/>
    <cellStyle name="백_수량산출서(수정)_06-부대공_02-배수공_2006 가지산도립공원 등산로 정비사업_2006 가지산도립공원 등산로 정비사업_3차 숲가꾸기 조서(밀양시)_09숲가꾸기조서(밀양2)" xfId="15038" xr:uid="{00000000-0005-0000-0000-00001F3A0000}"/>
    <cellStyle name="백_수량산출서(수정)_06-부대공_02-배수공_2006 가지산도립공원 등산로 정비사업_2006 가지산도립공원 등산로 정비사업_3차 숲가꾸기 조서(밀양시)_09숲가꾸기조서(밀양2)_ha단가산출서" xfId="15039" xr:uid="{00000000-0005-0000-0000-0000203A0000}"/>
    <cellStyle name="백_수량산출서(수정)_06-부대공_02-배수공_2006 가지산도립공원 등산로 정비사업_2006 가지산도립공원 등산로 정비사업_3차 숲가꾸기 조서(밀양시)_09숲가꾸기조서(밀양2)_진해재해저감사업" xfId="15040" xr:uid="{00000000-0005-0000-0000-0000213A0000}"/>
    <cellStyle name="백_수량산출서(수정)_06-부대공_02-배수공_2006 가지산도립공원 등산로 정비사업_2006 가지산도립공원 등산로 정비사업_3차 숲가꾸기 조서(밀양시)_ha단가산출서" xfId="15041" xr:uid="{00000000-0005-0000-0000-0000223A0000}"/>
    <cellStyle name="백_수량산출서(수정)_06-부대공_02-배수공_2006 가지산도립공원 등산로 정비사업_2006 가지산도립공원 등산로 정비사업_3차 숲가꾸기 조서(밀양시)_진해재해저감사업" xfId="15042" xr:uid="{00000000-0005-0000-0000-0000233A0000}"/>
    <cellStyle name="백_수량산출서(수정)_06-부대공_02-배수공_2006 가지산도립공원 등산로 정비사업_2006 가지산도립공원 등산로 정비사업_5.재선충설계(죽림지구)" xfId="15043" xr:uid="{00000000-0005-0000-0000-0000243A0000}"/>
    <cellStyle name="백_수량산출서(수정)_06-부대공_02-배수공_2006 가지산도립공원 등산로 정비사업_2006 가지산도립공원 등산로 정비사업_5.재선충설계(죽림지구)_'10년 추기 소나무재선충병 나무주사 사업" xfId="15044" xr:uid="{00000000-0005-0000-0000-0000253A0000}"/>
    <cellStyle name="백_수량산출서(수정)_06-부대공_02-배수공_2006 가지산도립공원 등산로 정비사업_2006 가지산도립공원 등산로 정비사업_5.재선충설계(죽림지구)_소나무재선충병 피해지 위생간벌사업(동상지구외 3개소)" xfId="15045" xr:uid="{00000000-0005-0000-0000-0000263A0000}"/>
    <cellStyle name="백_수량산출서(수정)_06-부대공_02-배수공_2006 가지산도립공원 등산로 정비사업_2006 가지산도립공원 등산로 정비사업_6.재선충설계(신벽지구)" xfId="15046" xr:uid="{00000000-0005-0000-0000-0000273A0000}"/>
    <cellStyle name="백_수량산출서(수정)_06-부대공_02-배수공_2006 가지산도립공원 등산로 정비사업_2006 가지산도립공원 등산로 정비사업_6.재선충설계(신벽지구)_'10년 추기 소나무재선충병 나무주사 사업" xfId="15047" xr:uid="{00000000-0005-0000-0000-0000283A0000}"/>
    <cellStyle name="백_수량산출서(수정)_06-부대공_02-배수공_2006 가지산도립공원 등산로 정비사업_2006 가지산도립공원 등산로 정비사업_6.재선충설계(신벽지구)_소나무재선충병 피해지 위생간벌사업(동상지구외 3개소)" xfId="15048" xr:uid="{00000000-0005-0000-0000-0000293A0000}"/>
    <cellStyle name="백_수량산출서(수정)_06-부대공_02-배수공_2006 가지산도립공원 등산로 정비사업_2006 가지산도립공원 등산로 정비사업_7.재선충설계(동림지구)" xfId="15049" xr:uid="{00000000-0005-0000-0000-00002A3A0000}"/>
    <cellStyle name="백_수량산출서(수정)_06-부대공_02-배수공_2006 가지산도립공원 등산로 정비사업_2006 가지산도립공원 등산로 정비사업_7.재선충설계(동림지구)_'10년 추기 소나무재선충병 나무주사 사업" xfId="15050" xr:uid="{00000000-0005-0000-0000-00002B3A0000}"/>
    <cellStyle name="백_수량산출서(수정)_06-부대공_02-배수공_2006 가지산도립공원 등산로 정비사업_2006 가지산도립공원 등산로 정비사업_7.재선충설계(동림지구)_소나무재선충병 피해지 위생간벌사업(동상지구외 3개소)" xfId="15051" xr:uid="{00000000-0005-0000-0000-00002C3A0000}"/>
    <cellStyle name="백_수량산출서(수정)_06-부대공_02-배수공_2006 가지산도립공원 등산로 정비사업_2006 가지산도립공원 등산로 정비사업_ha단가산출서" xfId="15052" xr:uid="{00000000-0005-0000-0000-00002D3A0000}"/>
    <cellStyle name="백_수량산출서(수정)_06-부대공_02-배수공_2006 가지산도립공원 등산로 정비사업_2006 가지산도립공원 등산로 정비사업_소나무재선충병 피해지 위생간벌사업(동상지구외 3개소)" xfId="15053" xr:uid="{00000000-0005-0000-0000-00002E3A0000}"/>
    <cellStyle name="백_수량산출서(수정)_06-부대공_02-배수공_2006 가지산도립공원 등산로 정비사업_2006 가지산도립공원 등산로 정비사업_소나무재선충병완전방제설계서(제출본)-양산국유림관리소" xfId="15054" xr:uid="{00000000-0005-0000-0000-00002F3A0000}"/>
    <cellStyle name="백_수량산출서(수정)_06-부대공_02-배수공_2006 가지산도립공원 등산로 정비사업_2006 가지산도립공원 등산로 정비사업_진해재해저감사업" xfId="15055" xr:uid="{00000000-0005-0000-0000-0000303A0000}"/>
    <cellStyle name="백_수량산출서(수정)_06-부대공_02-배수공_2006 가지산도립공원 등산로 정비사업_2006가지산도립공원등산로정비공사" xfId="15056" xr:uid="{00000000-0005-0000-0000-0000313A0000}"/>
    <cellStyle name="백_수량산출서(수정)_06-부대공_02-배수공_2006 가지산도립공원 등산로 정비사업_2006가지산도립공원등산로정비공사_1.숲가꾸기설계서(고암 간상)" xfId="15057" xr:uid="{00000000-0005-0000-0000-0000323A0000}"/>
    <cellStyle name="백_수량산출서(수정)_06-부대공_02-배수공_2006 가지산도립공원 등산로 정비사업_2006가지산도립공원등산로정비공사_'10년 추기 소나무재선충병 나무주사 사업" xfId="15058" xr:uid="{00000000-0005-0000-0000-0000333A0000}"/>
    <cellStyle name="백_수량산출서(수정)_06-부대공_02-배수공_2006 가지산도립공원 등산로 정비사업_2006가지산도립공원등산로정비공사_3차 숲가꾸기 조서(밀양시)" xfId="15059" xr:uid="{00000000-0005-0000-0000-0000343A0000}"/>
    <cellStyle name="백_수량산출서(수정)_06-부대공_02-배수공_2006 가지산도립공원 등산로 정비사업_2006가지산도립공원등산로정비공사_3차 숲가꾸기 조서(밀양시)_09밀양2지번조서(허작업)" xfId="15060" xr:uid="{00000000-0005-0000-0000-0000353A0000}"/>
    <cellStyle name="백_수량산출서(수정)_06-부대공_02-배수공_2006 가지산도립공원 등산로 정비사업_2006가지산도립공원등산로정비공사_3차 숲가꾸기 조서(밀양시)_09밀양2지번조서(허작업)_ha단가산출서" xfId="15061" xr:uid="{00000000-0005-0000-0000-0000363A0000}"/>
    <cellStyle name="백_수량산출서(수정)_06-부대공_02-배수공_2006 가지산도립공원 등산로 정비사업_2006가지산도립공원등산로정비공사_3차 숲가꾸기 조서(밀양시)_09밀양2지번조서(허작업)_진해재해저감사업" xfId="15062" xr:uid="{00000000-0005-0000-0000-0000373A0000}"/>
    <cellStyle name="백_수량산출서(수정)_06-부대공_02-배수공_2006 가지산도립공원 등산로 정비사업_2006가지산도립공원등산로정비공사_3차 숲가꾸기 조서(밀양시)_09숲가꾸기조서(밀양2)" xfId="15063" xr:uid="{00000000-0005-0000-0000-0000383A0000}"/>
    <cellStyle name="백_수량산출서(수정)_06-부대공_02-배수공_2006 가지산도립공원 등산로 정비사업_2006가지산도립공원등산로정비공사_3차 숲가꾸기 조서(밀양시)_09숲가꾸기조서(밀양2)_ha단가산출서" xfId="15064" xr:uid="{00000000-0005-0000-0000-0000393A0000}"/>
    <cellStyle name="백_수량산출서(수정)_06-부대공_02-배수공_2006 가지산도립공원 등산로 정비사업_2006가지산도립공원등산로정비공사_3차 숲가꾸기 조서(밀양시)_09숲가꾸기조서(밀양2)_진해재해저감사업" xfId="15065" xr:uid="{00000000-0005-0000-0000-00003A3A0000}"/>
    <cellStyle name="백_수량산출서(수정)_06-부대공_02-배수공_2006 가지산도립공원 등산로 정비사업_2006가지산도립공원등산로정비공사_3차 숲가꾸기 조서(밀양시)_ha단가산출서" xfId="15066" xr:uid="{00000000-0005-0000-0000-00003B3A0000}"/>
    <cellStyle name="백_수량산출서(수정)_06-부대공_02-배수공_2006 가지산도립공원 등산로 정비사업_2006가지산도립공원등산로정비공사_3차 숲가꾸기 조서(밀양시)_진해재해저감사업" xfId="15067" xr:uid="{00000000-0005-0000-0000-00003C3A0000}"/>
    <cellStyle name="백_수량산출서(수정)_06-부대공_02-배수공_2006 가지산도립공원 등산로 정비사업_2006가지산도립공원등산로정비공사_5.재선충설계(죽림지구)" xfId="15068" xr:uid="{00000000-0005-0000-0000-00003D3A0000}"/>
    <cellStyle name="백_수량산출서(수정)_06-부대공_02-배수공_2006 가지산도립공원 등산로 정비사업_2006가지산도립공원등산로정비공사_5.재선충설계(죽림지구)_'10년 추기 소나무재선충병 나무주사 사업" xfId="15069" xr:uid="{00000000-0005-0000-0000-00003E3A0000}"/>
    <cellStyle name="백_수량산출서(수정)_06-부대공_02-배수공_2006 가지산도립공원 등산로 정비사업_2006가지산도립공원등산로정비공사_5.재선충설계(죽림지구)_소나무재선충병 피해지 위생간벌사업(동상지구외 3개소)" xfId="15070" xr:uid="{00000000-0005-0000-0000-00003F3A0000}"/>
    <cellStyle name="백_수량산출서(수정)_06-부대공_02-배수공_2006 가지산도립공원 등산로 정비사업_2006가지산도립공원등산로정비공사_6.재선충설계(신벽지구)" xfId="15071" xr:uid="{00000000-0005-0000-0000-0000403A0000}"/>
    <cellStyle name="백_수량산출서(수정)_06-부대공_02-배수공_2006 가지산도립공원 등산로 정비사업_2006가지산도립공원등산로정비공사_6.재선충설계(신벽지구)_'10년 추기 소나무재선충병 나무주사 사업" xfId="15072" xr:uid="{00000000-0005-0000-0000-0000413A0000}"/>
    <cellStyle name="백_수량산출서(수정)_06-부대공_02-배수공_2006 가지산도립공원 등산로 정비사업_2006가지산도립공원등산로정비공사_6.재선충설계(신벽지구)_소나무재선충병 피해지 위생간벌사업(동상지구외 3개소)" xfId="15073" xr:uid="{00000000-0005-0000-0000-0000423A0000}"/>
    <cellStyle name="백_수량산출서(수정)_06-부대공_02-배수공_2006 가지산도립공원 등산로 정비사업_2006가지산도립공원등산로정비공사_7.재선충설계(동림지구)" xfId="15074" xr:uid="{00000000-0005-0000-0000-0000433A0000}"/>
    <cellStyle name="백_수량산출서(수정)_06-부대공_02-배수공_2006 가지산도립공원 등산로 정비사업_2006가지산도립공원등산로정비공사_7.재선충설계(동림지구)_'10년 추기 소나무재선충병 나무주사 사업" xfId="15075" xr:uid="{00000000-0005-0000-0000-0000443A0000}"/>
    <cellStyle name="백_수량산출서(수정)_06-부대공_02-배수공_2006 가지산도립공원 등산로 정비사업_2006가지산도립공원등산로정비공사_7.재선충설계(동림지구)_소나무재선충병 피해지 위생간벌사업(동상지구외 3개소)" xfId="15076" xr:uid="{00000000-0005-0000-0000-0000453A0000}"/>
    <cellStyle name="백_수량산출서(수정)_06-부대공_02-배수공_2006 가지산도립공원 등산로 정비사업_2006가지산도립공원등산로정비공사_ha단가산출서" xfId="15077" xr:uid="{00000000-0005-0000-0000-0000463A0000}"/>
    <cellStyle name="백_수량산출서(수정)_06-부대공_02-배수공_2006 가지산도립공원 등산로 정비사업_2006가지산도립공원등산로정비공사_소나무재선충병 피해지 위생간벌사업(동상지구외 3개소)" xfId="15078" xr:uid="{00000000-0005-0000-0000-0000473A0000}"/>
    <cellStyle name="백_수량산출서(수정)_06-부대공_02-배수공_2006 가지산도립공원 등산로 정비사업_2006가지산도립공원등산로정비공사_소나무재선충병완전방제설계서(제출본)-양산국유림관리소" xfId="15079" xr:uid="{00000000-0005-0000-0000-0000483A0000}"/>
    <cellStyle name="백_수량산출서(수정)_06-부대공_02-배수공_2006 가지산도립공원 등산로 정비사업_2006가지산도립공원등산로정비공사_진해재해저감사업" xfId="15080" xr:uid="{00000000-0005-0000-0000-0000493A0000}"/>
    <cellStyle name="백_수량산출서(수정)_06-부대공_02-배수공_2006 가지산도립공원 등산로 정비사업_2006밀양시가지산도립공원등산로정비공사" xfId="15081" xr:uid="{00000000-0005-0000-0000-00004A3A0000}"/>
    <cellStyle name="백_수량산출서(수정)_06-부대공_02-배수공_2006 가지산도립공원 등산로 정비사업_2006밀양시가지산도립공원등산로정비공사_1.숲가꾸기설계서(고암 간상)" xfId="15082" xr:uid="{00000000-0005-0000-0000-00004B3A0000}"/>
    <cellStyle name="백_수량산출서(수정)_06-부대공_02-배수공_2006 가지산도립공원 등산로 정비사업_2006밀양시가지산도립공원등산로정비공사_'10년 추기 소나무재선충병 나무주사 사업" xfId="15083" xr:uid="{00000000-0005-0000-0000-00004C3A0000}"/>
    <cellStyle name="백_수량산출서(수정)_06-부대공_02-배수공_2006 가지산도립공원 등산로 정비사업_2006밀양시가지산도립공원등산로정비공사_3차 숲가꾸기 조서(밀양시)" xfId="15084" xr:uid="{00000000-0005-0000-0000-00004D3A0000}"/>
    <cellStyle name="백_수량산출서(수정)_06-부대공_02-배수공_2006 가지산도립공원 등산로 정비사업_2006밀양시가지산도립공원등산로정비공사_3차 숲가꾸기 조서(밀양시)_09밀양2지번조서(허작업)" xfId="15085" xr:uid="{00000000-0005-0000-0000-00004E3A0000}"/>
    <cellStyle name="백_수량산출서(수정)_06-부대공_02-배수공_2006 가지산도립공원 등산로 정비사업_2006밀양시가지산도립공원등산로정비공사_3차 숲가꾸기 조서(밀양시)_09밀양2지번조서(허작업)_ha단가산출서" xfId="15086" xr:uid="{00000000-0005-0000-0000-00004F3A0000}"/>
    <cellStyle name="백_수량산출서(수정)_06-부대공_02-배수공_2006 가지산도립공원 등산로 정비사업_2006밀양시가지산도립공원등산로정비공사_3차 숲가꾸기 조서(밀양시)_09밀양2지번조서(허작업)_진해재해저감사업" xfId="15087" xr:uid="{00000000-0005-0000-0000-0000503A0000}"/>
    <cellStyle name="백_수량산출서(수정)_06-부대공_02-배수공_2006 가지산도립공원 등산로 정비사업_2006밀양시가지산도립공원등산로정비공사_3차 숲가꾸기 조서(밀양시)_09숲가꾸기조서(밀양2)" xfId="15088" xr:uid="{00000000-0005-0000-0000-0000513A0000}"/>
    <cellStyle name="백_수량산출서(수정)_06-부대공_02-배수공_2006 가지산도립공원 등산로 정비사업_2006밀양시가지산도립공원등산로정비공사_3차 숲가꾸기 조서(밀양시)_09숲가꾸기조서(밀양2)_ha단가산출서" xfId="15089" xr:uid="{00000000-0005-0000-0000-0000523A0000}"/>
    <cellStyle name="백_수량산출서(수정)_06-부대공_02-배수공_2006 가지산도립공원 등산로 정비사업_2006밀양시가지산도립공원등산로정비공사_3차 숲가꾸기 조서(밀양시)_09숲가꾸기조서(밀양2)_진해재해저감사업" xfId="15090" xr:uid="{00000000-0005-0000-0000-0000533A0000}"/>
    <cellStyle name="백_수량산출서(수정)_06-부대공_02-배수공_2006 가지산도립공원 등산로 정비사업_2006밀양시가지산도립공원등산로정비공사_3차 숲가꾸기 조서(밀양시)_ha단가산출서" xfId="15091" xr:uid="{00000000-0005-0000-0000-0000543A0000}"/>
    <cellStyle name="백_수량산출서(수정)_06-부대공_02-배수공_2006 가지산도립공원 등산로 정비사업_2006밀양시가지산도립공원등산로정비공사_3차 숲가꾸기 조서(밀양시)_진해재해저감사업" xfId="15092" xr:uid="{00000000-0005-0000-0000-0000553A0000}"/>
    <cellStyle name="백_수량산출서(수정)_06-부대공_02-배수공_2006 가지산도립공원 등산로 정비사업_2006밀양시가지산도립공원등산로정비공사_5.재선충설계(죽림지구)" xfId="15093" xr:uid="{00000000-0005-0000-0000-0000563A0000}"/>
    <cellStyle name="백_수량산출서(수정)_06-부대공_02-배수공_2006 가지산도립공원 등산로 정비사업_2006밀양시가지산도립공원등산로정비공사_5.재선충설계(죽림지구)_'10년 추기 소나무재선충병 나무주사 사업" xfId="15094" xr:uid="{00000000-0005-0000-0000-0000573A0000}"/>
    <cellStyle name="백_수량산출서(수정)_06-부대공_02-배수공_2006 가지산도립공원 등산로 정비사업_2006밀양시가지산도립공원등산로정비공사_5.재선충설계(죽림지구)_소나무재선충병 피해지 위생간벌사업(동상지구외 3개소)" xfId="15095" xr:uid="{00000000-0005-0000-0000-0000583A0000}"/>
    <cellStyle name="백_수량산출서(수정)_06-부대공_02-배수공_2006 가지산도립공원 등산로 정비사업_2006밀양시가지산도립공원등산로정비공사_6.재선충설계(신벽지구)" xfId="15096" xr:uid="{00000000-0005-0000-0000-0000593A0000}"/>
    <cellStyle name="백_수량산출서(수정)_06-부대공_02-배수공_2006 가지산도립공원 등산로 정비사업_2006밀양시가지산도립공원등산로정비공사_6.재선충설계(신벽지구)_'10년 추기 소나무재선충병 나무주사 사업" xfId="15097" xr:uid="{00000000-0005-0000-0000-00005A3A0000}"/>
    <cellStyle name="백_수량산출서(수정)_06-부대공_02-배수공_2006 가지산도립공원 등산로 정비사업_2006밀양시가지산도립공원등산로정비공사_6.재선충설계(신벽지구)_소나무재선충병 피해지 위생간벌사업(동상지구외 3개소)" xfId="15098" xr:uid="{00000000-0005-0000-0000-00005B3A0000}"/>
    <cellStyle name="백_수량산출서(수정)_06-부대공_02-배수공_2006 가지산도립공원 등산로 정비사업_2006밀양시가지산도립공원등산로정비공사_7.재선충설계(동림지구)" xfId="15099" xr:uid="{00000000-0005-0000-0000-00005C3A0000}"/>
    <cellStyle name="백_수량산출서(수정)_06-부대공_02-배수공_2006 가지산도립공원 등산로 정비사업_2006밀양시가지산도립공원등산로정비공사_7.재선충설계(동림지구)_'10년 추기 소나무재선충병 나무주사 사업" xfId="15100" xr:uid="{00000000-0005-0000-0000-00005D3A0000}"/>
    <cellStyle name="백_수량산출서(수정)_06-부대공_02-배수공_2006 가지산도립공원 등산로 정비사업_2006밀양시가지산도립공원등산로정비공사_7.재선충설계(동림지구)_소나무재선충병 피해지 위생간벌사업(동상지구외 3개소)" xfId="15101" xr:uid="{00000000-0005-0000-0000-00005E3A0000}"/>
    <cellStyle name="백_수량산출서(수정)_06-부대공_02-배수공_2006 가지산도립공원 등산로 정비사업_2006밀양시가지산도립공원등산로정비공사_ha단가산출서" xfId="15102" xr:uid="{00000000-0005-0000-0000-00005F3A0000}"/>
    <cellStyle name="백_수량산출서(수정)_06-부대공_02-배수공_2006 가지산도립공원 등산로 정비사업_2006밀양시가지산도립공원등산로정비공사_소나무재선충병 피해지 위생간벌사업(동상지구외 3개소)" xfId="15103" xr:uid="{00000000-0005-0000-0000-0000603A0000}"/>
    <cellStyle name="백_수량산출서(수정)_06-부대공_02-배수공_2006 가지산도립공원 등산로 정비사업_2006밀양시가지산도립공원등산로정비공사_소나무재선충병완전방제설계서(제출본)-양산국유림관리소" xfId="15104" xr:uid="{00000000-0005-0000-0000-0000613A0000}"/>
    <cellStyle name="백_수량산출서(수정)_06-부대공_02-배수공_2006 가지산도립공원 등산로 정비사업_2006밀양시가지산도립공원등산로정비공사_진해재해저감사업" xfId="15105" xr:uid="{00000000-0005-0000-0000-0000623A0000}"/>
    <cellStyle name="백_수량산출서(수정)_06-부대공_02-배수공_2006 가지산도립공원 등산로 정비사업_3차 숲가꾸기 조서(밀양시)" xfId="15106" xr:uid="{00000000-0005-0000-0000-0000633A0000}"/>
    <cellStyle name="백_수량산출서(수정)_06-부대공_02-배수공_2006 가지산도립공원 등산로 정비사업_3차 숲가꾸기 조서(밀양시)_09밀양2지번조서(허작업)" xfId="15107" xr:uid="{00000000-0005-0000-0000-0000643A0000}"/>
    <cellStyle name="백_수량산출서(수정)_06-부대공_02-배수공_2006 가지산도립공원 등산로 정비사업_3차 숲가꾸기 조서(밀양시)_09밀양2지번조서(허작업)_ha단가산출서" xfId="15108" xr:uid="{00000000-0005-0000-0000-0000653A0000}"/>
    <cellStyle name="백_수량산출서(수정)_06-부대공_02-배수공_2006 가지산도립공원 등산로 정비사업_3차 숲가꾸기 조서(밀양시)_09밀양2지번조서(허작업)_진해재해저감사업" xfId="15109" xr:uid="{00000000-0005-0000-0000-0000663A0000}"/>
    <cellStyle name="백_수량산출서(수정)_06-부대공_02-배수공_2006 가지산도립공원 등산로 정비사업_3차 숲가꾸기 조서(밀양시)_09숲가꾸기조서(밀양2)" xfId="15110" xr:uid="{00000000-0005-0000-0000-0000673A0000}"/>
    <cellStyle name="백_수량산출서(수정)_06-부대공_02-배수공_2006 가지산도립공원 등산로 정비사업_3차 숲가꾸기 조서(밀양시)_09숲가꾸기조서(밀양2)_ha단가산출서" xfId="15111" xr:uid="{00000000-0005-0000-0000-0000683A0000}"/>
    <cellStyle name="백_수량산출서(수정)_06-부대공_02-배수공_2006 가지산도립공원 등산로 정비사업_3차 숲가꾸기 조서(밀양시)_09숲가꾸기조서(밀양2)_진해재해저감사업" xfId="15112" xr:uid="{00000000-0005-0000-0000-0000693A0000}"/>
    <cellStyle name="백_수량산출서(수정)_06-부대공_02-배수공_2006 가지산도립공원 등산로 정비사업_3차 숲가꾸기 조서(밀양시)_ha단가산출서" xfId="15113" xr:uid="{00000000-0005-0000-0000-00006A3A0000}"/>
    <cellStyle name="백_수량산출서(수정)_06-부대공_02-배수공_2006 가지산도립공원 등산로 정비사업_3차 숲가꾸기 조서(밀양시)_진해재해저감사업" xfId="15114" xr:uid="{00000000-0005-0000-0000-00006B3A0000}"/>
    <cellStyle name="백_수량산출서(수정)_06-부대공_02-배수공_2006 가지산도립공원 등산로 정비사업_5.재선충설계(죽림지구)" xfId="15115" xr:uid="{00000000-0005-0000-0000-00006C3A0000}"/>
    <cellStyle name="백_수량산출서(수정)_06-부대공_02-배수공_2006 가지산도립공원 등산로 정비사업_5.재선충설계(죽림지구)_'10년 추기 소나무재선충병 나무주사 사업" xfId="15116" xr:uid="{00000000-0005-0000-0000-00006D3A0000}"/>
    <cellStyle name="백_수량산출서(수정)_06-부대공_02-배수공_2006 가지산도립공원 등산로 정비사업_5.재선충설계(죽림지구)_소나무재선충병 피해지 위생간벌사업(동상지구외 3개소)" xfId="15117" xr:uid="{00000000-0005-0000-0000-00006E3A0000}"/>
    <cellStyle name="백_수량산출서(수정)_06-부대공_02-배수공_2006 가지산도립공원 등산로 정비사업_6.재선충설계(신벽지구)" xfId="15118" xr:uid="{00000000-0005-0000-0000-00006F3A0000}"/>
    <cellStyle name="백_수량산출서(수정)_06-부대공_02-배수공_2006 가지산도립공원 등산로 정비사업_6.재선충설계(신벽지구)_'10년 추기 소나무재선충병 나무주사 사업" xfId="15119" xr:uid="{00000000-0005-0000-0000-0000703A0000}"/>
    <cellStyle name="백_수량산출서(수정)_06-부대공_02-배수공_2006 가지산도립공원 등산로 정비사업_6.재선충설계(신벽지구)_소나무재선충병 피해지 위생간벌사업(동상지구외 3개소)" xfId="15120" xr:uid="{00000000-0005-0000-0000-0000713A0000}"/>
    <cellStyle name="백_수량산출서(수정)_06-부대공_02-배수공_2006 가지산도립공원 등산로 정비사업_7.재선충설계(동림지구)" xfId="15121" xr:uid="{00000000-0005-0000-0000-0000723A0000}"/>
    <cellStyle name="백_수량산출서(수정)_06-부대공_02-배수공_2006 가지산도립공원 등산로 정비사업_7.재선충설계(동림지구)_'10년 추기 소나무재선충병 나무주사 사업" xfId="15122" xr:uid="{00000000-0005-0000-0000-0000733A0000}"/>
    <cellStyle name="백_수량산출서(수정)_06-부대공_02-배수공_2006 가지산도립공원 등산로 정비사업_7.재선충설계(동림지구)_소나무재선충병 피해지 위생간벌사업(동상지구외 3개소)" xfId="15123" xr:uid="{00000000-0005-0000-0000-0000743A0000}"/>
    <cellStyle name="백_수량산출서(수정)_06-부대공_02-배수공_2006 가지산도립공원 등산로 정비사업_ha단가산출서" xfId="15124" xr:uid="{00000000-0005-0000-0000-0000753A0000}"/>
    <cellStyle name="백_수량산출서(수정)_06-부대공_02-배수공_2006 가지산도립공원 등산로 정비사업_가지산도립공원등산로정비공사" xfId="15125" xr:uid="{00000000-0005-0000-0000-0000763A0000}"/>
    <cellStyle name="백_수량산출서(수정)_06-부대공_02-배수공_2006 가지산도립공원 등산로 정비사업_가지산도립공원등산로정비공사_1.숲가꾸기설계서(고암 간상)" xfId="15126" xr:uid="{00000000-0005-0000-0000-0000773A0000}"/>
    <cellStyle name="백_수량산출서(수정)_06-부대공_02-배수공_2006 가지산도립공원 등산로 정비사업_가지산도립공원등산로정비공사_'10년 추기 소나무재선충병 나무주사 사업" xfId="15127" xr:uid="{00000000-0005-0000-0000-0000783A0000}"/>
    <cellStyle name="백_수량산출서(수정)_06-부대공_02-배수공_2006 가지산도립공원 등산로 정비사업_가지산도립공원등산로정비공사_3차 숲가꾸기 조서(밀양시)" xfId="15128" xr:uid="{00000000-0005-0000-0000-0000793A0000}"/>
    <cellStyle name="백_수량산출서(수정)_06-부대공_02-배수공_2006 가지산도립공원 등산로 정비사업_가지산도립공원등산로정비공사_3차 숲가꾸기 조서(밀양시)_09밀양2지번조서(허작업)" xfId="15129" xr:uid="{00000000-0005-0000-0000-00007A3A0000}"/>
    <cellStyle name="백_수량산출서(수정)_06-부대공_02-배수공_2006 가지산도립공원 등산로 정비사업_가지산도립공원등산로정비공사_3차 숲가꾸기 조서(밀양시)_09밀양2지번조서(허작업)_ha단가산출서" xfId="15130" xr:uid="{00000000-0005-0000-0000-00007B3A0000}"/>
    <cellStyle name="백_수량산출서(수정)_06-부대공_02-배수공_2006 가지산도립공원 등산로 정비사업_가지산도립공원등산로정비공사_3차 숲가꾸기 조서(밀양시)_09밀양2지번조서(허작업)_진해재해저감사업" xfId="15131" xr:uid="{00000000-0005-0000-0000-00007C3A0000}"/>
    <cellStyle name="백_수량산출서(수정)_06-부대공_02-배수공_2006 가지산도립공원 등산로 정비사업_가지산도립공원등산로정비공사_3차 숲가꾸기 조서(밀양시)_09숲가꾸기조서(밀양2)" xfId="15132" xr:uid="{00000000-0005-0000-0000-00007D3A0000}"/>
    <cellStyle name="백_수량산출서(수정)_06-부대공_02-배수공_2006 가지산도립공원 등산로 정비사업_가지산도립공원등산로정비공사_3차 숲가꾸기 조서(밀양시)_09숲가꾸기조서(밀양2)_ha단가산출서" xfId="15133" xr:uid="{00000000-0005-0000-0000-00007E3A0000}"/>
    <cellStyle name="백_수량산출서(수정)_06-부대공_02-배수공_2006 가지산도립공원 등산로 정비사업_가지산도립공원등산로정비공사_3차 숲가꾸기 조서(밀양시)_09숲가꾸기조서(밀양2)_진해재해저감사업" xfId="15134" xr:uid="{00000000-0005-0000-0000-00007F3A0000}"/>
    <cellStyle name="백_수량산출서(수정)_06-부대공_02-배수공_2006 가지산도립공원 등산로 정비사업_가지산도립공원등산로정비공사_3차 숲가꾸기 조서(밀양시)_ha단가산출서" xfId="15135" xr:uid="{00000000-0005-0000-0000-0000803A0000}"/>
    <cellStyle name="백_수량산출서(수정)_06-부대공_02-배수공_2006 가지산도립공원 등산로 정비사업_가지산도립공원등산로정비공사_3차 숲가꾸기 조서(밀양시)_진해재해저감사업" xfId="15136" xr:uid="{00000000-0005-0000-0000-0000813A0000}"/>
    <cellStyle name="백_수량산출서(수정)_06-부대공_02-배수공_2006 가지산도립공원 등산로 정비사업_가지산도립공원등산로정비공사_5.재선충설계(죽림지구)" xfId="15137" xr:uid="{00000000-0005-0000-0000-0000823A0000}"/>
    <cellStyle name="백_수량산출서(수정)_06-부대공_02-배수공_2006 가지산도립공원 등산로 정비사업_가지산도립공원등산로정비공사_5.재선충설계(죽림지구)_'10년 추기 소나무재선충병 나무주사 사업" xfId="15138" xr:uid="{00000000-0005-0000-0000-0000833A0000}"/>
    <cellStyle name="백_수량산출서(수정)_06-부대공_02-배수공_2006 가지산도립공원 등산로 정비사업_가지산도립공원등산로정비공사_5.재선충설계(죽림지구)_소나무재선충병 피해지 위생간벌사업(동상지구외 3개소)" xfId="15139" xr:uid="{00000000-0005-0000-0000-0000843A0000}"/>
    <cellStyle name="백_수량산출서(수정)_06-부대공_02-배수공_2006 가지산도립공원 등산로 정비사업_가지산도립공원등산로정비공사_6.재선충설계(신벽지구)" xfId="15140" xr:uid="{00000000-0005-0000-0000-0000853A0000}"/>
    <cellStyle name="백_수량산출서(수정)_06-부대공_02-배수공_2006 가지산도립공원 등산로 정비사업_가지산도립공원등산로정비공사_6.재선충설계(신벽지구)_'10년 추기 소나무재선충병 나무주사 사업" xfId="15141" xr:uid="{00000000-0005-0000-0000-0000863A0000}"/>
    <cellStyle name="백_수량산출서(수정)_06-부대공_02-배수공_2006 가지산도립공원 등산로 정비사업_가지산도립공원등산로정비공사_6.재선충설계(신벽지구)_소나무재선충병 피해지 위생간벌사업(동상지구외 3개소)" xfId="15142" xr:uid="{00000000-0005-0000-0000-0000873A0000}"/>
    <cellStyle name="백_수량산출서(수정)_06-부대공_02-배수공_2006 가지산도립공원 등산로 정비사업_가지산도립공원등산로정비공사_7.재선충설계(동림지구)" xfId="15143" xr:uid="{00000000-0005-0000-0000-0000883A0000}"/>
    <cellStyle name="백_수량산출서(수정)_06-부대공_02-배수공_2006 가지산도립공원 등산로 정비사업_가지산도립공원등산로정비공사_7.재선충설계(동림지구)_'10년 추기 소나무재선충병 나무주사 사업" xfId="15144" xr:uid="{00000000-0005-0000-0000-0000893A0000}"/>
    <cellStyle name="백_수량산출서(수정)_06-부대공_02-배수공_2006 가지산도립공원 등산로 정비사업_가지산도립공원등산로정비공사_7.재선충설계(동림지구)_소나무재선충병 피해지 위생간벌사업(동상지구외 3개소)" xfId="15145" xr:uid="{00000000-0005-0000-0000-00008A3A0000}"/>
    <cellStyle name="백_수량산출서(수정)_06-부대공_02-배수공_2006 가지산도립공원 등산로 정비사업_가지산도립공원등산로정비공사_ha단가산출서" xfId="15146" xr:uid="{00000000-0005-0000-0000-00008B3A0000}"/>
    <cellStyle name="백_수량산출서(수정)_06-부대공_02-배수공_2006 가지산도립공원 등산로 정비사업_가지산도립공원등산로정비공사_소나무재선충병 피해지 위생간벌사업(동상지구외 3개소)" xfId="15147" xr:uid="{00000000-0005-0000-0000-00008C3A0000}"/>
    <cellStyle name="백_수량산출서(수정)_06-부대공_02-배수공_2006 가지산도립공원 등산로 정비사업_가지산도립공원등산로정비공사_소나무재선충병완전방제설계서(제출본)-양산국유림관리소" xfId="15148" xr:uid="{00000000-0005-0000-0000-00008D3A0000}"/>
    <cellStyle name="백_수량산출서(수정)_06-부대공_02-배수공_2006 가지산도립공원 등산로 정비사업_가지산도립공원등산로정비공사_진해재해저감사업" xfId="15149" xr:uid="{00000000-0005-0000-0000-00008E3A0000}"/>
    <cellStyle name="백_수량산출서(수정)_06-부대공_02-배수공_2006 가지산도립공원 등산로 정비사업_소나무재선충병 피해지 위생간벌사업(동상지구외 3개소)" xfId="15150" xr:uid="{00000000-0005-0000-0000-00008F3A0000}"/>
    <cellStyle name="백_수량산출서(수정)_06-부대공_02-배수공_2006 가지산도립공원 등산로 정비사업_소나무재선충병완전방제설계서(제출본)-양산국유림관리소" xfId="15151" xr:uid="{00000000-0005-0000-0000-0000903A0000}"/>
    <cellStyle name="백_수량산출서(수정)_06-부대공_02-배수공_2006 가지산도립공원 등산로 정비사업_진해재해저감사업" xfId="15152" xr:uid="{00000000-0005-0000-0000-0000913A0000}"/>
    <cellStyle name="백_수량산출서(수정)_06-부대공_02-배수공_3차 숲가꾸기 조서(밀양시)" xfId="15153" xr:uid="{00000000-0005-0000-0000-0000923A0000}"/>
    <cellStyle name="백_수량산출서(수정)_06-부대공_02-배수공_3차 숲가꾸기 조서(밀양시)_09밀양2지번조서(허작업)" xfId="15154" xr:uid="{00000000-0005-0000-0000-0000933A0000}"/>
    <cellStyle name="백_수량산출서(수정)_06-부대공_02-배수공_3차 숲가꾸기 조서(밀양시)_09밀양2지번조서(허작업)_ha단가산출서" xfId="15155" xr:uid="{00000000-0005-0000-0000-0000943A0000}"/>
    <cellStyle name="백_수량산출서(수정)_06-부대공_02-배수공_3차 숲가꾸기 조서(밀양시)_09밀양2지번조서(허작업)_진해재해저감사업" xfId="15156" xr:uid="{00000000-0005-0000-0000-0000953A0000}"/>
    <cellStyle name="백_수량산출서(수정)_06-부대공_02-배수공_3차 숲가꾸기 조서(밀양시)_09숲가꾸기조서(밀양2)" xfId="15157" xr:uid="{00000000-0005-0000-0000-0000963A0000}"/>
    <cellStyle name="백_수량산출서(수정)_06-부대공_02-배수공_3차 숲가꾸기 조서(밀양시)_09숲가꾸기조서(밀양2)_ha단가산출서" xfId="15158" xr:uid="{00000000-0005-0000-0000-0000973A0000}"/>
    <cellStyle name="백_수량산출서(수정)_06-부대공_02-배수공_3차 숲가꾸기 조서(밀양시)_09숲가꾸기조서(밀양2)_진해재해저감사업" xfId="15159" xr:uid="{00000000-0005-0000-0000-0000983A0000}"/>
    <cellStyle name="백_수량산출서(수정)_06-부대공_02-배수공_3차 숲가꾸기 조서(밀양시)_ha단가산출서" xfId="15160" xr:uid="{00000000-0005-0000-0000-0000993A0000}"/>
    <cellStyle name="백_수량산출서(수정)_06-부대공_02-배수공_3차 숲가꾸기 조서(밀양시)_진해재해저감사업" xfId="15161" xr:uid="{00000000-0005-0000-0000-00009A3A0000}"/>
    <cellStyle name="백_수량산출서(수정)_06-부대공_02-배수공_5.재선충설계(죽림지구)" xfId="15162" xr:uid="{00000000-0005-0000-0000-00009B3A0000}"/>
    <cellStyle name="백_수량산출서(수정)_06-부대공_02-배수공_5.재선충설계(죽림지구)_'10년 추기 소나무재선충병 나무주사 사업" xfId="15163" xr:uid="{00000000-0005-0000-0000-00009C3A0000}"/>
    <cellStyle name="백_수량산출서(수정)_06-부대공_02-배수공_5.재선충설계(죽림지구)_소나무재선충병 피해지 위생간벌사업(동상지구외 3개소)" xfId="15164" xr:uid="{00000000-0005-0000-0000-00009D3A0000}"/>
    <cellStyle name="백_수량산출서(수정)_06-부대공_02-배수공_6.재선충설계(신벽지구)" xfId="15165" xr:uid="{00000000-0005-0000-0000-00009E3A0000}"/>
    <cellStyle name="백_수량산출서(수정)_06-부대공_02-배수공_6.재선충설계(신벽지구)_'10년 추기 소나무재선충병 나무주사 사업" xfId="15166" xr:uid="{00000000-0005-0000-0000-00009F3A0000}"/>
    <cellStyle name="백_수량산출서(수정)_06-부대공_02-배수공_6.재선충설계(신벽지구)_소나무재선충병 피해지 위생간벌사업(동상지구외 3개소)" xfId="15167" xr:uid="{00000000-0005-0000-0000-0000A03A0000}"/>
    <cellStyle name="백_수량산출서(수정)_06-부대공_02-배수공_7.재선충설계(동림지구)" xfId="15168" xr:uid="{00000000-0005-0000-0000-0000A13A0000}"/>
    <cellStyle name="백_수량산출서(수정)_06-부대공_02-배수공_7.재선충설계(동림지구)_'10년 추기 소나무재선충병 나무주사 사업" xfId="15169" xr:uid="{00000000-0005-0000-0000-0000A23A0000}"/>
    <cellStyle name="백_수량산출서(수정)_06-부대공_02-배수공_7.재선충설계(동림지구)_소나무재선충병 피해지 위생간벌사업(동상지구외 3개소)" xfId="15170" xr:uid="{00000000-0005-0000-0000-0000A33A0000}"/>
    <cellStyle name="백_수량산출서(수정)_06-부대공_02-배수공_ha단가산출서" xfId="15171" xr:uid="{00000000-0005-0000-0000-0000A43A0000}"/>
    <cellStyle name="백_수량산출서(수정)_06-부대공_02-배수공_복사본 사진대장(사천)" xfId="15172" xr:uid="{00000000-0005-0000-0000-0000A53A0000}"/>
    <cellStyle name="백_수량산출서(수정)_06-부대공_02-배수공_설계설명서(두서서하)-1" xfId="15173" xr:uid="{00000000-0005-0000-0000-0000A63A0000}"/>
    <cellStyle name="백_수량산출서(수정)_06-부대공_02-배수공_소나무재선충병 피해지 위생간벌사업(동상지구외 3개소)" xfId="15174" xr:uid="{00000000-0005-0000-0000-0000A73A0000}"/>
    <cellStyle name="백_수량산출서(수정)_06-부대공_02-배수공_소나무재선충병완전방제설계서(제출본)-양산국유림관리소" xfId="15175" xr:uid="{00000000-0005-0000-0000-0000A83A0000}"/>
    <cellStyle name="백_수량산출서(수정)_06-부대공_02-배수공_수량산출서-2(온양산길)" xfId="15176" xr:uid="{00000000-0005-0000-0000-0000A93A0000}"/>
    <cellStyle name="백_수량산출서(수정)_06-부대공_02-배수공_수량산출서-2(온양산길)_(01-1)수량(산청송경3)" xfId="15177" xr:uid="{00000000-0005-0000-0000-0000AA3A0000}"/>
    <cellStyle name="백_수량산출서(수정)_06-부대공_02-배수공_진해재해저감사업" xfId="15178" xr:uid="{00000000-0005-0000-0000-0000AB3A0000}"/>
    <cellStyle name="백분율 [0]" xfId="15179" xr:uid="{00000000-0005-0000-0000-0000AC3A0000}"/>
    <cellStyle name="백분율 [0] 2" xfId="15180" xr:uid="{00000000-0005-0000-0000-0000AD3A0000}"/>
    <cellStyle name="백분율 [0] 2 2" xfId="15181" xr:uid="{00000000-0005-0000-0000-0000AE3A0000}"/>
    <cellStyle name="백분율 [2]" xfId="15182" xr:uid="{00000000-0005-0000-0000-0000AF3A0000}"/>
    <cellStyle name="백분율 [2] 2" xfId="15183" xr:uid="{00000000-0005-0000-0000-0000B03A0000}"/>
    <cellStyle name="백분율 [2] 2 2" xfId="15184" xr:uid="{00000000-0005-0000-0000-0000B13A0000}"/>
    <cellStyle name="백분율 10" xfId="15185" xr:uid="{00000000-0005-0000-0000-0000B23A0000}"/>
    <cellStyle name="백분율 11" xfId="15186" xr:uid="{00000000-0005-0000-0000-0000B33A0000}"/>
    <cellStyle name="백분율 12" xfId="15187" xr:uid="{00000000-0005-0000-0000-0000B43A0000}"/>
    <cellStyle name="백분율 13" xfId="15188" xr:uid="{00000000-0005-0000-0000-0000B53A0000}"/>
    <cellStyle name="백분율 14" xfId="15189" xr:uid="{00000000-0005-0000-0000-0000B63A0000}"/>
    <cellStyle name="백분율 2" xfId="252" xr:uid="{00000000-0005-0000-0000-0000B73A0000}"/>
    <cellStyle name="백분율 2 10" xfId="15190" xr:uid="{00000000-0005-0000-0000-0000B83A0000}"/>
    <cellStyle name="백분율 2 11" xfId="15191" xr:uid="{00000000-0005-0000-0000-0000B93A0000}"/>
    <cellStyle name="백분율 2 2" xfId="253" xr:uid="{00000000-0005-0000-0000-0000BA3A0000}"/>
    <cellStyle name="백분율 2 2 10" xfId="15192" xr:uid="{00000000-0005-0000-0000-0000BB3A0000}"/>
    <cellStyle name="백분율 2 2 11" xfId="15193" xr:uid="{00000000-0005-0000-0000-0000BC3A0000}"/>
    <cellStyle name="백분율 2 2 2" xfId="15194" xr:uid="{00000000-0005-0000-0000-0000BD3A0000}"/>
    <cellStyle name="백분율 2 2 2 2" xfId="15195" xr:uid="{00000000-0005-0000-0000-0000BE3A0000}"/>
    <cellStyle name="백분율 2 2 3" xfId="15196" xr:uid="{00000000-0005-0000-0000-0000BF3A0000}"/>
    <cellStyle name="백분율 2 2 3 2" xfId="15197" xr:uid="{00000000-0005-0000-0000-0000C03A0000}"/>
    <cellStyle name="백분율 2 2 4" xfId="15198" xr:uid="{00000000-0005-0000-0000-0000C13A0000}"/>
    <cellStyle name="백분율 2 2 5" xfId="15199" xr:uid="{00000000-0005-0000-0000-0000C23A0000}"/>
    <cellStyle name="백분율 2 2 6" xfId="15200" xr:uid="{00000000-0005-0000-0000-0000C33A0000}"/>
    <cellStyle name="백분율 2 2 7" xfId="15201" xr:uid="{00000000-0005-0000-0000-0000C43A0000}"/>
    <cellStyle name="백분율 2 2 8" xfId="15202" xr:uid="{00000000-0005-0000-0000-0000C53A0000}"/>
    <cellStyle name="백분율 2 2 9" xfId="15203" xr:uid="{00000000-0005-0000-0000-0000C63A0000}"/>
    <cellStyle name="백분율 2 3" xfId="254" xr:uid="{00000000-0005-0000-0000-0000C73A0000}"/>
    <cellStyle name="백분율 2 3 2" xfId="15204" xr:uid="{00000000-0005-0000-0000-0000C83A0000}"/>
    <cellStyle name="백분율 2 3 3" xfId="15205" xr:uid="{00000000-0005-0000-0000-0000C93A0000}"/>
    <cellStyle name="백분율 2 4" xfId="255" xr:uid="{00000000-0005-0000-0000-0000CA3A0000}"/>
    <cellStyle name="백분율 2 4 2" xfId="256" xr:uid="{00000000-0005-0000-0000-0000CB3A0000}"/>
    <cellStyle name="백분율 2 5" xfId="257" xr:uid="{00000000-0005-0000-0000-0000CC3A0000}"/>
    <cellStyle name="백분율 2 6" xfId="258" xr:uid="{00000000-0005-0000-0000-0000CD3A0000}"/>
    <cellStyle name="백분율 2 7" xfId="15206" xr:uid="{00000000-0005-0000-0000-0000CE3A0000}"/>
    <cellStyle name="백분율 2 8" xfId="15207" xr:uid="{00000000-0005-0000-0000-0000CF3A0000}"/>
    <cellStyle name="백분율 2 9" xfId="15208" xr:uid="{00000000-0005-0000-0000-0000D03A0000}"/>
    <cellStyle name="백분율 3" xfId="259" xr:uid="{00000000-0005-0000-0000-0000D13A0000}"/>
    <cellStyle name="백분율 3 2" xfId="260" xr:uid="{00000000-0005-0000-0000-0000D23A0000}"/>
    <cellStyle name="백분율 3 2 2" xfId="261" xr:uid="{00000000-0005-0000-0000-0000D33A0000}"/>
    <cellStyle name="백분율 3 3" xfId="262" xr:uid="{00000000-0005-0000-0000-0000D43A0000}"/>
    <cellStyle name="백분율 3 4" xfId="263" xr:uid="{00000000-0005-0000-0000-0000D53A0000}"/>
    <cellStyle name="백분율 4" xfId="264" xr:uid="{00000000-0005-0000-0000-0000D63A0000}"/>
    <cellStyle name="백분율 5" xfId="265" xr:uid="{00000000-0005-0000-0000-0000D73A0000}"/>
    <cellStyle name="백분율 6" xfId="15209" xr:uid="{00000000-0005-0000-0000-0000D83A0000}"/>
    <cellStyle name="백분율 7" xfId="15210" xr:uid="{00000000-0005-0000-0000-0000D93A0000}"/>
    <cellStyle name="백분율 8" xfId="15211" xr:uid="{00000000-0005-0000-0000-0000DA3A0000}"/>
    <cellStyle name="백분율 9" xfId="15212" xr:uid="{00000000-0005-0000-0000-0000DB3A0000}"/>
    <cellStyle name="보통 10" xfId="15213" xr:uid="{00000000-0005-0000-0000-0000DC3A0000}"/>
    <cellStyle name="보통 11" xfId="15214" xr:uid="{00000000-0005-0000-0000-0000DD3A0000}"/>
    <cellStyle name="보통 12" xfId="15215" xr:uid="{00000000-0005-0000-0000-0000DE3A0000}"/>
    <cellStyle name="보통 13" xfId="15216" xr:uid="{00000000-0005-0000-0000-0000DF3A0000}"/>
    <cellStyle name="보통 14" xfId="15217" xr:uid="{00000000-0005-0000-0000-0000E03A0000}"/>
    <cellStyle name="보통 15" xfId="15218" xr:uid="{00000000-0005-0000-0000-0000E13A0000}"/>
    <cellStyle name="보통 16" xfId="15219" xr:uid="{00000000-0005-0000-0000-0000E23A0000}"/>
    <cellStyle name="보통 17" xfId="15220" xr:uid="{00000000-0005-0000-0000-0000E33A0000}"/>
    <cellStyle name="보통 18" xfId="15221" xr:uid="{00000000-0005-0000-0000-0000E43A0000}"/>
    <cellStyle name="보통 19" xfId="15222" xr:uid="{00000000-0005-0000-0000-0000E53A0000}"/>
    <cellStyle name="보통 2" xfId="266" xr:uid="{00000000-0005-0000-0000-0000E63A0000}"/>
    <cellStyle name="보통 2 2" xfId="267" xr:uid="{00000000-0005-0000-0000-0000E73A0000}"/>
    <cellStyle name="보통 2 3" xfId="268" xr:uid="{00000000-0005-0000-0000-0000E83A0000}"/>
    <cellStyle name="보통 20" xfId="15223" xr:uid="{00000000-0005-0000-0000-0000E93A0000}"/>
    <cellStyle name="보통 21" xfId="15224" xr:uid="{00000000-0005-0000-0000-0000EA3A0000}"/>
    <cellStyle name="보통 22" xfId="15225" xr:uid="{00000000-0005-0000-0000-0000EB3A0000}"/>
    <cellStyle name="보통 23" xfId="15226" xr:uid="{00000000-0005-0000-0000-0000EC3A0000}"/>
    <cellStyle name="보통 24" xfId="15227" xr:uid="{00000000-0005-0000-0000-0000ED3A0000}"/>
    <cellStyle name="보통 25" xfId="15228" xr:uid="{00000000-0005-0000-0000-0000EE3A0000}"/>
    <cellStyle name="보통 26" xfId="15229" xr:uid="{00000000-0005-0000-0000-0000EF3A0000}"/>
    <cellStyle name="보통 27" xfId="15230" xr:uid="{00000000-0005-0000-0000-0000F03A0000}"/>
    <cellStyle name="보통 28" xfId="15231" xr:uid="{00000000-0005-0000-0000-0000F13A0000}"/>
    <cellStyle name="보통 29" xfId="15232" xr:uid="{00000000-0005-0000-0000-0000F23A0000}"/>
    <cellStyle name="보통 3" xfId="269" xr:uid="{00000000-0005-0000-0000-0000F33A0000}"/>
    <cellStyle name="보통 3 2" xfId="15233" xr:uid="{00000000-0005-0000-0000-0000F43A0000}"/>
    <cellStyle name="보통 3 2 2" xfId="15234" xr:uid="{00000000-0005-0000-0000-0000F53A0000}"/>
    <cellStyle name="보통 30" xfId="15235" xr:uid="{00000000-0005-0000-0000-0000F63A0000}"/>
    <cellStyle name="보통 31" xfId="15236" xr:uid="{00000000-0005-0000-0000-0000F73A0000}"/>
    <cellStyle name="보통 32" xfId="15237" xr:uid="{00000000-0005-0000-0000-0000F83A0000}"/>
    <cellStyle name="보통 33" xfId="15238" xr:uid="{00000000-0005-0000-0000-0000F93A0000}"/>
    <cellStyle name="보통 34" xfId="15239" xr:uid="{00000000-0005-0000-0000-0000FA3A0000}"/>
    <cellStyle name="보통 35" xfId="15240" xr:uid="{00000000-0005-0000-0000-0000FB3A0000}"/>
    <cellStyle name="보통 36" xfId="15241" xr:uid="{00000000-0005-0000-0000-0000FC3A0000}"/>
    <cellStyle name="보통 37" xfId="15242" xr:uid="{00000000-0005-0000-0000-0000FD3A0000}"/>
    <cellStyle name="보통 38" xfId="15243" xr:uid="{00000000-0005-0000-0000-0000FE3A0000}"/>
    <cellStyle name="보통 39" xfId="15244" xr:uid="{00000000-0005-0000-0000-0000FF3A0000}"/>
    <cellStyle name="보통 4" xfId="15245" xr:uid="{00000000-0005-0000-0000-0000003B0000}"/>
    <cellStyle name="보통 4 2" xfId="15246" xr:uid="{00000000-0005-0000-0000-0000013B0000}"/>
    <cellStyle name="보통 40" xfId="15247" xr:uid="{00000000-0005-0000-0000-0000023B0000}"/>
    <cellStyle name="보통 41" xfId="15248" xr:uid="{00000000-0005-0000-0000-0000033B0000}"/>
    <cellStyle name="보통 42" xfId="15249" xr:uid="{00000000-0005-0000-0000-0000043B0000}"/>
    <cellStyle name="보통 43" xfId="15250" xr:uid="{00000000-0005-0000-0000-0000053B0000}"/>
    <cellStyle name="보통 44" xfId="15251" xr:uid="{00000000-0005-0000-0000-0000063B0000}"/>
    <cellStyle name="보통 45" xfId="15252" xr:uid="{00000000-0005-0000-0000-0000073B0000}"/>
    <cellStyle name="보통 5" xfId="15253" xr:uid="{00000000-0005-0000-0000-0000083B0000}"/>
    <cellStyle name="보통 6" xfId="15254" xr:uid="{00000000-0005-0000-0000-0000093B0000}"/>
    <cellStyle name="보통 7" xfId="15255" xr:uid="{00000000-0005-0000-0000-00000A3B0000}"/>
    <cellStyle name="보통 8" xfId="15256" xr:uid="{00000000-0005-0000-0000-00000B3B0000}"/>
    <cellStyle name="보통 9" xfId="15257" xr:uid="{00000000-0005-0000-0000-00000C3B0000}"/>
    <cellStyle name="凤준" xfId="270" xr:uid="{00000000-0005-0000-0000-00000D3B0000}"/>
    <cellStyle name="凤준 10" xfId="15258" xr:uid="{00000000-0005-0000-0000-00000E3B0000}"/>
    <cellStyle name="凤준 11" xfId="15259" xr:uid="{00000000-0005-0000-0000-00000F3B0000}"/>
    <cellStyle name="凤준 2" xfId="271" xr:uid="{00000000-0005-0000-0000-0000103B0000}"/>
    <cellStyle name="凤준 2 2" xfId="272" xr:uid="{00000000-0005-0000-0000-0000113B0000}"/>
    <cellStyle name="凤준 3" xfId="273" xr:uid="{00000000-0005-0000-0000-0000123B0000}"/>
    <cellStyle name="凤준 4" xfId="15260" xr:uid="{00000000-0005-0000-0000-0000133B0000}"/>
    <cellStyle name="凤준 5" xfId="15261" xr:uid="{00000000-0005-0000-0000-0000143B0000}"/>
    <cellStyle name="凤준 6" xfId="15262" xr:uid="{00000000-0005-0000-0000-0000153B0000}"/>
    <cellStyle name="凤준 7" xfId="15263" xr:uid="{00000000-0005-0000-0000-0000163B0000}"/>
    <cellStyle name="凤준 8" xfId="15264" xr:uid="{00000000-0005-0000-0000-0000173B0000}"/>
    <cellStyle name="凤준 9" xfId="15265" xr:uid="{00000000-0005-0000-0000-0000183B0000}"/>
    <cellStyle name="뷭?_7200000" xfId="15266" xr:uid="{00000000-0005-0000-0000-0000193B0000}"/>
    <cellStyle name="설계서" xfId="15267" xr:uid="{00000000-0005-0000-0000-00001A3B0000}"/>
    <cellStyle name="설계서 2" xfId="15268" xr:uid="{00000000-0005-0000-0000-00001B3B0000}"/>
    <cellStyle name="설명 텍스트 10" xfId="15269" xr:uid="{00000000-0005-0000-0000-00001C3B0000}"/>
    <cellStyle name="설명 텍스트 11" xfId="15270" xr:uid="{00000000-0005-0000-0000-00001D3B0000}"/>
    <cellStyle name="설명 텍스트 12" xfId="15271" xr:uid="{00000000-0005-0000-0000-00001E3B0000}"/>
    <cellStyle name="설명 텍스트 13" xfId="15272" xr:uid="{00000000-0005-0000-0000-00001F3B0000}"/>
    <cellStyle name="설명 텍스트 14" xfId="15273" xr:uid="{00000000-0005-0000-0000-0000203B0000}"/>
    <cellStyle name="설명 텍스트 15" xfId="15274" xr:uid="{00000000-0005-0000-0000-0000213B0000}"/>
    <cellStyle name="설명 텍스트 16" xfId="15275" xr:uid="{00000000-0005-0000-0000-0000223B0000}"/>
    <cellStyle name="설명 텍스트 17" xfId="15276" xr:uid="{00000000-0005-0000-0000-0000233B0000}"/>
    <cellStyle name="설명 텍스트 18" xfId="15277" xr:uid="{00000000-0005-0000-0000-0000243B0000}"/>
    <cellStyle name="설명 텍스트 19" xfId="15278" xr:uid="{00000000-0005-0000-0000-0000253B0000}"/>
    <cellStyle name="설명 텍스트 2" xfId="274" xr:uid="{00000000-0005-0000-0000-0000263B0000}"/>
    <cellStyle name="설명 텍스트 2 2" xfId="275" xr:uid="{00000000-0005-0000-0000-0000273B0000}"/>
    <cellStyle name="설명 텍스트 2 3" xfId="276" xr:uid="{00000000-0005-0000-0000-0000283B0000}"/>
    <cellStyle name="설명 텍스트 20" xfId="15279" xr:uid="{00000000-0005-0000-0000-0000293B0000}"/>
    <cellStyle name="설명 텍스트 21" xfId="15280" xr:uid="{00000000-0005-0000-0000-00002A3B0000}"/>
    <cellStyle name="설명 텍스트 22" xfId="15281" xr:uid="{00000000-0005-0000-0000-00002B3B0000}"/>
    <cellStyle name="설명 텍스트 23" xfId="15282" xr:uid="{00000000-0005-0000-0000-00002C3B0000}"/>
    <cellStyle name="설명 텍스트 24" xfId="15283" xr:uid="{00000000-0005-0000-0000-00002D3B0000}"/>
    <cellStyle name="설명 텍스트 25" xfId="15284" xr:uid="{00000000-0005-0000-0000-00002E3B0000}"/>
    <cellStyle name="설명 텍스트 26" xfId="15285" xr:uid="{00000000-0005-0000-0000-00002F3B0000}"/>
    <cellStyle name="설명 텍스트 27" xfId="15286" xr:uid="{00000000-0005-0000-0000-0000303B0000}"/>
    <cellStyle name="설명 텍스트 28" xfId="15287" xr:uid="{00000000-0005-0000-0000-0000313B0000}"/>
    <cellStyle name="설명 텍스트 29" xfId="15288" xr:uid="{00000000-0005-0000-0000-0000323B0000}"/>
    <cellStyle name="설명 텍스트 3" xfId="277" xr:uid="{00000000-0005-0000-0000-0000333B0000}"/>
    <cellStyle name="설명 텍스트 3 2" xfId="15289" xr:uid="{00000000-0005-0000-0000-0000343B0000}"/>
    <cellStyle name="설명 텍스트 30" xfId="15290" xr:uid="{00000000-0005-0000-0000-0000353B0000}"/>
    <cellStyle name="설명 텍스트 31" xfId="15291" xr:uid="{00000000-0005-0000-0000-0000363B0000}"/>
    <cellStyle name="설명 텍스트 32" xfId="15292" xr:uid="{00000000-0005-0000-0000-0000373B0000}"/>
    <cellStyle name="설명 텍스트 33" xfId="15293" xr:uid="{00000000-0005-0000-0000-0000383B0000}"/>
    <cellStyle name="설명 텍스트 34" xfId="15294" xr:uid="{00000000-0005-0000-0000-0000393B0000}"/>
    <cellStyle name="설명 텍스트 35" xfId="15295" xr:uid="{00000000-0005-0000-0000-00003A3B0000}"/>
    <cellStyle name="설명 텍스트 36" xfId="15296" xr:uid="{00000000-0005-0000-0000-00003B3B0000}"/>
    <cellStyle name="설명 텍스트 37" xfId="15297" xr:uid="{00000000-0005-0000-0000-00003C3B0000}"/>
    <cellStyle name="설명 텍스트 38" xfId="15298" xr:uid="{00000000-0005-0000-0000-00003D3B0000}"/>
    <cellStyle name="설명 텍스트 39" xfId="15299" xr:uid="{00000000-0005-0000-0000-00003E3B0000}"/>
    <cellStyle name="설명 텍스트 4" xfId="15300" xr:uid="{00000000-0005-0000-0000-00003F3B0000}"/>
    <cellStyle name="설명 텍스트 4 2" xfId="15301" xr:uid="{00000000-0005-0000-0000-0000403B0000}"/>
    <cellStyle name="설명 텍스트 40" xfId="15302" xr:uid="{00000000-0005-0000-0000-0000413B0000}"/>
    <cellStyle name="설명 텍스트 41" xfId="15303" xr:uid="{00000000-0005-0000-0000-0000423B0000}"/>
    <cellStyle name="설명 텍스트 42" xfId="15304" xr:uid="{00000000-0005-0000-0000-0000433B0000}"/>
    <cellStyle name="설명 텍스트 43" xfId="15305" xr:uid="{00000000-0005-0000-0000-0000443B0000}"/>
    <cellStyle name="설명 텍스트 44" xfId="15306" xr:uid="{00000000-0005-0000-0000-0000453B0000}"/>
    <cellStyle name="설명 텍스트 45" xfId="15307" xr:uid="{00000000-0005-0000-0000-0000463B0000}"/>
    <cellStyle name="설명 텍스트 5" xfId="15308" xr:uid="{00000000-0005-0000-0000-0000473B0000}"/>
    <cellStyle name="설명 텍스트 6" xfId="15309" xr:uid="{00000000-0005-0000-0000-0000483B0000}"/>
    <cellStyle name="설명 텍스트 7" xfId="15310" xr:uid="{00000000-0005-0000-0000-0000493B0000}"/>
    <cellStyle name="설명 텍스트 8" xfId="15311" xr:uid="{00000000-0005-0000-0000-00004A3B0000}"/>
    <cellStyle name="설명 텍스트 9" xfId="15312" xr:uid="{00000000-0005-0000-0000-00004B3B0000}"/>
    <cellStyle name="셀 확인 10" xfId="15313" xr:uid="{00000000-0005-0000-0000-00004C3B0000}"/>
    <cellStyle name="셀 확인 11" xfId="15314" xr:uid="{00000000-0005-0000-0000-00004D3B0000}"/>
    <cellStyle name="셀 확인 12" xfId="15315" xr:uid="{00000000-0005-0000-0000-00004E3B0000}"/>
    <cellStyle name="셀 확인 13" xfId="15316" xr:uid="{00000000-0005-0000-0000-00004F3B0000}"/>
    <cellStyle name="셀 확인 14" xfId="15317" xr:uid="{00000000-0005-0000-0000-0000503B0000}"/>
    <cellStyle name="셀 확인 15" xfId="15318" xr:uid="{00000000-0005-0000-0000-0000513B0000}"/>
    <cellStyle name="셀 확인 16" xfId="15319" xr:uid="{00000000-0005-0000-0000-0000523B0000}"/>
    <cellStyle name="셀 확인 17" xfId="15320" xr:uid="{00000000-0005-0000-0000-0000533B0000}"/>
    <cellStyle name="셀 확인 18" xfId="15321" xr:uid="{00000000-0005-0000-0000-0000543B0000}"/>
    <cellStyle name="셀 확인 19" xfId="15322" xr:uid="{00000000-0005-0000-0000-0000553B0000}"/>
    <cellStyle name="셀 확인 2" xfId="278" xr:uid="{00000000-0005-0000-0000-0000563B0000}"/>
    <cellStyle name="셀 확인 2 2" xfId="279" xr:uid="{00000000-0005-0000-0000-0000573B0000}"/>
    <cellStyle name="셀 확인 2 3" xfId="280" xr:uid="{00000000-0005-0000-0000-0000583B0000}"/>
    <cellStyle name="셀 확인 20" xfId="15323" xr:uid="{00000000-0005-0000-0000-0000593B0000}"/>
    <cellStyle name="셀 확인 21" xfId="15324" xr:uid="{00000000-0005-0000-0000-00005A3B0000}"/>
    <cellStyle name="셀 확인 22" xfId="15325" xr:uid="{00000000-0005-0000-0000-00005B3B0000}"/>
    <cellStyle name="셀 확인 23" xfId="15326" xr:uid="{00000000-0005-0000-0000-00005C3B0000}"/>
    <cellStyle name="셀 확인 24" xfId="15327" xr:uid="{00000000-0005-0000-0000-00005D3B0000}"/>
    <cellStyle name="셀 확인 25" xfId="15328" xr:uid="{00000000-0005-0000-0000-00005E3B0000}"/>
    <cellStyle name="셀 확인 26" xfId="15329" xr:uid="{00000000-0005-0000-0000-00005F3B0000}"/>
    <cellStyle name="셀 확인 27" xfId="15330" xr:uid="{00000000-0005-0000-0000-0000603B0000}"/>
    <cellStyle name="셀 확인 28" xfId="15331" xr:uid="{00000000-0005-0000-0000-0000613B0000}"/>
    <cellStyle name="셀 확인 29" xfId="15332" xr:uid="{00000000-0005-0000-0000-0000623B0000}"/>
    <cellStyle name="셀 확인 3" xfId="281" xr:uid="{00000000-0005-0000-0000-0000633B0000}"/>
    <cellStyle name="셀 확인 3 2" xfId="15333" xr:uid="{00000000-0005-0000-0000-0000643B0000}"/>
    <cellStyle name="셀 확인 3 3" xfId="15334" xr:uid="{00000000-0005-0000-0000-0000653B0000}"/>
    <cellStyle name="셀 확인 30" xfId="15335" xr:uid="{00000000-0005-0000-0000-0000663B0000}"/>
    <cellStyle name="셀 확인 31" xfId="15336" xr:uid="{00000000-0005-0000-0000-0000673B0000}"/>
    <cellStyle name="셀 확인 32" xfId="15337" xr:uid="{00000000-0005-0000-0000-0000683B0000}"/>
    <cellStyle name="셀 확인 33" xfId="15338" xr:uid="{00000000-0005-0000-0000-0000693B0000}"/>
    <cellStyle name="셀 확인 34" xfId="15339" xr:uid="{00000000-0005-0000-0000-00006A3B0000}"/>
    <cellStyle name="셀 확인 35" xfId="15340" xr:uid="{00000000-0005-0000-0000-00006B3B0000}"/>
    <cellStyle name="셀 확인 36" xfId="15341" xr:uid="{00000000-0005-0000-0000-00006C3B0000}"/>
    <cellStyle name="셀 확인 37" xfId="15342" xr:uid="{00000000-0005-0000-0000-00006D3B0000}"/>
    <cellStyle name="셀 확인 38" xfId="15343" xr:uid="{00000000-0005-0000-0000-00006E3B0000}"/>
    <cellStyle name="셀 확인 39" xfId="15344" xr:uid="{00000000-0005-0000-0000-00006F3B0000}"/>
    <cellStyle name="셀 확인 4" xfId="15345" xr:uid="{00000000-0005-0000-0000-0000703B0000}"/>
    <cellStyle name="셀 확인 4 2" xfId="15346" xr:uid="{00000000-0005-0000-0000-0000713B0000}"/>
    <cellStyle name="셀 확인 40" xfId="15347" xr:uid="{00000000-0005-0000-0000-0000723B0000}"/>
    <cellStyle name="셀 확인 41" xfId="15348" xr:uid="{00000000-0005-0000-0000-0000733B0000}"/>
    <cellStyle name="셀 확인 42" xfId="15349" xr:uid="{00000000-0005-0000-0000-0000743B0000}"/>
    <cellStyle name="셀 확인 43" xfId="15350" xr:uid="{00000000-0005-0000-0000-0000753B0000}"/>
    <cellStyle name="셀 확인 44" xfId="15351" xr:uid="{00000000-0005-0000-0000-0000763B0000}"/>
    <cellStyle name="셀 확인 45" xfId="15352" xr:uid="{00000000-0005-0000-0000-0000773B0000}"/>
    <cellStyle name="셀 확인 5" xfId="15353" xr:uid="{00000000-0005-0000-0000-0000783B0000}"/>
    <cellStyle name="셀 확인 6" xfId="15354" xr:uid="{00000000-0005-0000-0000-0000793B0000}"/>
    <cellStyle name="셀 확인 7" xfId="15355" xr:uid="{00000000-0005-0000-0000-00007A3B0000}"/>
    <cellStyle name="셀 확인 8" xfId="15356" xr:uid="{00000000-0005-0000-0000-00007B3B0000}"/>
    <cellStyle name="셀 확인 9" xfId="15357" xr:uid="{00000000-0005-0000-0000-00007C3B0000}"/>
    <cellStyle name="숫자(R)" xfId="15358" xr:uid="{00000000-0005-0000-0000-00007D3B0000}"/>
    <cellStyle name="숫자(R) 2" xfId="15359" xr:uid="{00000000-0005-0000-0000-00007E3B0000}"/>
    <cellStyle name="숫자(R) 2 2" xfId="15360" xr:uid="{00000000-0005-0000-0000-00007F3B0000}"/>
    <cellStyle name="쉼표" xfId="32787" builtinId="3"/>
    <cellStyle name="쉼표 [0]" xfId="282" builtinId="6"/>
    <cellStyle name="쉼표 [0] 10" xfId="15361" xr:uid="{00000000-0005-0000-0000-0000823B0000}"/>
    <cellStyle name="쉼표 [0] 10 2" xfId="15362" xr:uid="{00000000-0005-0000-0000-0000833B0000}"/>
    <cellStyle name="쉼표 [0] 11" xfId="15363" xr:uid="{00000000-0005-0000-0000-0000843B0000}"/>
    <cellStyle name="쉼표 [0] 2" xfId="283" xr:uid="{00000000-0005-0000-0000-0000853B0000}"/>
    <cellStyle name="쉼표 [0] 2 10" xfId="15364" xr:uid="{00000000-0005-0000-0000-0000863B0000}"/>
    <cellStyle name="쉼표 [0] 2 11" xfId="15365" xr:uid="{00000000-0005-0000-0000-0000873B0000}"/>
    <cellStyle name="쉼표 [0] 2 12" xfId="15366" xr:uid="{00000000-0005-0000-0000-0000883B0000}"/>
    <cellStyle name="쉼표 [0] 2 2" xfId="284" xr:uid="{00000000-0005-0000-0000-0000893B0000}"/>
    <cellStyle name="쉼표 [0] 2 2 10" xfId="15367" xr:uid="{00000000-0005-0000-0000-00008A3B0000}"/>
    <cellStyle name="쉼표 [0] 2 2 11" xfId="15368" xr:uid="{00000000-0005-0000-0000-00008B3B0000}"/>
    <cellStyle name="쉼표 [0] 2 2 12" xfId="15369" xr:uid="{00000000-0005-0000-0000-00008C3B0000}"/>
    <cellStyle name="쉼표 [0] 2 2 2" xfId="15370" xr:uid="{00000000-0005-0000-0000-00008D3B0000}"/>
    <cellStyle name="쉼표 [0] 2 2 2 2" xfId="15371" xr:uid="{00000000-0005-0000-0000-00008E3B0000}"/>
    <cellStyle name="쉼표 [0] 2 2 3" xfId="15372" xr:uid="{00000000-0005-0000-0000-00008F3B0000}"/>
    <cellStyle name="쉼표 [0] 2 2 3 2" xfId="15373" xr:uid="{00000000-0005-0000-0000-0000903B0000}"/>
    <cellStyle name="쉼표 [0] 2 2 4" xfId="15374" xr:uid="{00000000-0005-0000-0000-0000913B0000}"/>
    <cellStyle name="쉼표 [0] 2 2 5" xfId="15375" xr:uid="{00000000-0005-0000-0000-0000923B0000}"/>
    <cellStyle name="쉼표 [0] 2 2 6" xfId="15376" xr:uid="{00000000-0005-0000-0000-0000933B0000}"/>
    <cellStyle name="쉼표 [0] 2 2 7" xfId="15377" xr:uid="{00000000-0005-0000-0000-0000943B0000}"/>
    <cellStyle name="쉼표 [0] 2 2 8" xfId="15378" xr:uid="{00000000-0005-0000-0000-0000953B0000}"/>
    <cellStyle name="쉼표 [0] 2 2 9" xfId="15379" xr:uid="{00000000-0005-0000-0000-0000963B0000}"/>
    <cellStyle name="쉼표 [0] 2 3" xfId="285" xr:uid="{00000000-0005-0000-0000-0000973B0000}"/>
    <cellStyle name="쉼표 [0] 2 3 2" xfId="15380" xr:uid="{00000000-0005-0000-0000-0000983B0000}"/>
    <cellStyle name="쉼표 [0] 2 3 2 2" xfId="15381" xr:uid="{00000000-0005-0000-0000-0000993B0000}"/>
    <cellStyle name="쉼표 [0] 2 3 3" xfId="15382" xr:uid="{00000000-0005-0000-0000-00009A3B0000}"/>
    <cellStyle name="쉼표 [0] 2 3 3 2" xfId="15383" xr:uid="{00000000-0005-0000-0000-00009B3B0000}"/>
    <cellStyle name="쉼표 [0] 2 4" xfId="286" xr:uid="{00000000-0005-0000-0000-00009C3B0000}"/>
    <cellStyle name="쉼표 [0] 2 4 2" xfId="287" xr:uid="{00000000-0005-0000-0000-00009D3B0000}"/>
    <cellStyle name="쉼표 [0] 2 4 3" xfId="15384" xr:uid="{00000000-0005-0000-0000-00009E3B0000}"/>
    <cellStyle name="쉼표 [0] 2 5" xfId="288" xr:uid="{00000000-0005-0000-0000-00009F3B0000}"/>
    <cellStyle name="쉼표 [0] 2 5 2" xfId="15385" xr:uid="{00000000-0005-0000-0000-0000A03B0000}"/>
    <cellStyle name="쉼표 [0] 2 5 3" xfId="15386" xr:uid="{00000000-0005-0000-0000-0000A13B0000}"/>
    <cellStyle name="쉼표 [0] 2 6" xfId="15387" xr:uid="{00000000-0005-0000-0000-0000A23B0000}"/>
    <cellStyle name="쉼표 [0] 2 7" xfId="15388" xr:uid="{00000000-0005-0000-0000-0000A33B0000}"/>
    <cellStyle name="쉼표 [0] 2 8" xfId="15389" xr:uid="{00000000-0005-0000-0000-0000A43B0000}"/>
    <cellStyle name="쉼표 [0] 2 9" xfId="15390" xr:uid="{00000000-0005-0000-0000-0000A53B0000}"/>
    <cellStyle name="쉼표 [0] 2_00-초록펜션사방댐" xfId="15391" xr:uid="{00000000-0005-0000-0000-0000A63B0000}"/>
    <cellStyle name="쉼표 [0] 3" xfId="289" xr:uid="{00000000-0005-0000-0000-0000A73B0000}"/>
    <cellStyle name="쉼표 [0] 3 10" xfId="15392" xr:uid="{00000000-0005-0000-0000-0000A83B0000}"/>
    <cellStyle name="쉼표 [0] 3 11" xfId="15393" xr:uid="{00000000-0005-0000-0000-0000A93B0000}"/>
    <cellStyle name="쉼표 [0] 3 12" xfId="15394" xr:uid="{00000000-0005-0000-0000-0000AA3B0000}"/>
    <cellStyle name="쉼표 [0] 3 2" xfId="290" xr:uid="{00000000-0005-0000-0000-0000AB3B0000}"/>
    <cellStyle name="쉼표 [0] 3 2 2" xfId="291" xr:uid="{00000000-0005-0000-0000-0000AC3B0000}"/>
    <cellStyle name="쉼표 [0] 3 2 3" xfId="292" xr:uid="{00000000-0005-0000-0000-0000AD3B0000}"/>
    <cellStyle name="쉼표 [0] 3 2 4" xfId="293" xr:uid="{00000000-0005-0000-0000-0000AE3B0000}"/>
    <cellStyle name="쉼표 [0] 3 3" xfId="294" xr:uid="{00000000-0005-0000-0000-0000AF3B0000}"/>
    <cellStyle name="쉼표 [0] 3 3 2" xfId="295" xr:uid="{00000000-0005-0000-0000-0000B03B0000}"/>
    <cellStyle name="쉼표 [0] 3 3 3" xfId="296" xr:uid="{00000000-0005-0000-0000-0000B13B0000}"/>
    <cellStyle name="쉼표 [0] 3 3 4" xfId="297" xr:uid="{00000000-0005-0000-0000-0000B23B0000}"/>
    <cellStyle name="쉼표 [0] 3 4" xfId="298" xr:uid="{00000000-0005-0000-0000-0000B33B0000}"/>
    <cellStyle name="쉼표 [0] 3 5" xfId="15395" xr:uid="{00000000-0005-0000-0000-0000B43B0000}"/>
    <cellStyle name="쉼표 [0] 3 6" xfId="15396" xr:uid="{00000000-0005-0000-0000-0000B53B0000}"/>
    <cellStyle name="쉼표 [0] 3 7" xfId="15397" xr:uid="{00000000-0005-0000-0000-0000B63B0000}"/>
    <cellStyle name="쉼표 [0] 3 8" xfId="15398" xr:uid="{00000000-0005-0000-0000-0000B73B0000}"/>
    <cellStyle name="쉼표 [0] 3 9" xfId="15399" xr:uid="{00000000-0005-0000-0000-0000B83B0000}"/>
    <cellStyle name="쉼표 [0] 4" xfId="299" xr:uid="{00000000-0005-0000-0000-0000B93B0000}"/>
    <cellStyle name="쉼표 [0] 4 2" xfId="300" xr:uid="{00000000-0005-0000-0000-0000BA3B0000}"/>
    <cellStyle name="쉼표 [0] 4 2 2" xfId="301" xr:uid="{00000000-0005-0000-0000-0000BB3B0000}"/>
    <cellStyle name="쉼표 [0] 4 3" xfId="302" xr:uid="{00000000-0005-0000-0000-0000BC3B0000}"/>
    <cellStyle name="쉼표 [0] 4 4" xfId="303" xr:uid="{00000000-0005-0000-0000-0000BD3B0000}"/>
    <cellStyle name="쉼표 [0] 4 5" xfId="15400" xr:uid="{00000000-0005-0000-0000-0000BE3B0000}"/>
    <cellStyle name="쉼표 [0] 5" xfId="304" xr:uid="{00000000-0005-0000-0000-0000BF3B0000}"/>
    <cellStyle name="쉼표 [0] 5 2" xfId="15401" xr:uid="{00000000-0005-0000-0000-0000C03B0000}"/>
    <cellStyle name="쉼표 [0] 5 3" xfId="15402" xr:uid="{00000000-0005-0000-0000-0000C13B0000}"/>
    <cellStyle name="쉼표 [0] 5 4" xfId="15403" xr:uid="{00000000-0005-0000-0000-0000C23B0000}"/>
    <cellStyle name="쉼표 [0] 5 5" xfId="15404" xr:uid="{00000000-0005-0000-0000-0000C33B0000}"/>
    <cellStyle name="쉼표 [0] 5 6" xfId="15405" xr:uid="{00000000-0005-0000-0000-0000C43B0000}"/>
    <cellStyle name="쉼표 [0] 5 7" xfId="15406" xr:uid="{00000000-0005-0000-0000-0000C53B0000}"/>
    <cellStyle name="쉼표 [0] 6" xfId="305" xr:uid="{00000000-0005-0000-0000-0000C63B0000}"/>
    <cellStyle name="쉼표 [0] 7" xfId="306" xr:uid="{00000000-0005-0000-0000-0000C73B0000}"/>
    <cellStyle name="쉼표 [0] 7 2" xfId="15407" xr:uid="{00000000-0005-0000-0000-0000C83B0000}"/>
    <cellStyle name="쉼표 [0] 8" xfId="307" xr:uid="{00000000-0005-0000-0000-0000C93B0000}"/>
    <cellStyle name="쉼표 [0] 8 2" xfId="15408" xr:uid="{00000000-0005-0000-0000-0000CA3B0000}"/>
    <cellStyle name="쉼표 [0] 8 3" xfId="15409" xr:uid="{00000000-0005-0000-0000-0000CB3B0000}"/>
    <cellStyle name="쉼표 [0] 9" xfId="409" xr:uid="{00000000-0005-0000-0000-0000CC3B0000}"/>
    <cellStyle name="쉼표 [0] 9 2" xfId="15410" xr:uid="{00000000-0005-0000-0000-0000CD3B0000}"/>
    <cellStyle name="쉼표 [0] 9 3" xfId="15411" xr:uid="{00000000-0005-0000-0000-0000CE3B0000}"/>
    <cellStyle name="쉼표 2" xfId="15412" xr:uid="{00000000-0005-0000-0000-0000CF3B0000}"/>
    <cellStyle name="쉼표 2 2" xfId="15413" xr:uid="{00000000-0005-0000-0000-0000D03B0000}"/>
    <cellStyle name="쉼표 3" xfId="15414" xr:uid="{00000000-0005-0000-0000-0000D13B0000}"/>
    <cellStyle name="쉼표 4" xfId="15415" xr:uid="{00000000-0005-0000-0000-0000D23B0000}"/>
    <cellStyle name="쉼표 5" xfId="15416" xr:uid="{00000000-0005-0000-0000-0000D33B0000}"/>
    <cellStyle name="쉼표 6" xfId="15417" xr:uid="{00000000-0005-0000-0000-0000D43B0000}"/>
    <cellStyle name="스타일 1" xfId="308" xr:uid="{00000000-0005-0000-0000-0000D53B0000}"/>
    <cellStyle name="스타일 1 10" xfId="15418" xr:uid="{00000000-0005-0000-0000-0000D63B0000}"/>
    <cellStyle name="스타일 1 11" xfId="15419" xr:uid="{00000000-0005-0000-0000-0000D73B0000}"/>
    <cellStyle name="스타일 1 2" xfId="15420" xr:uid="{00000000-0005-0000-0000-0000D83B0000}"/>
    <cellStyle name="스타일 1 2 2" xfId="15421" xr:uid="{00000000-0005-0000-0000-0000D93B0000}"/>
    <cellStyle name="스타일 1 3" xfId="15422" xr:uid="{00000000-0005-0000-0000-0000DA3B0000}"/>
    <cellStyle name="스타일 1 4" xfId="15423" xr:uid="{00000000-0005-0000-0000-0000DB3B0000}"/>
    <cellStyle name="스타일 1 5" xfId="15424" xr:uid="{00000000-0005-0000-0000-0000DC3B0000}"/>
    <cellStyle name="스타일 1 6" xfId="15425" xr:uid="{00000000-0005-0000-0000-0000DD3B0000}"/>
    <cellStyle name="스타일 1 7" xfId="15426" xr:uid="{00000000-0005-0000-0000-0000DE3B0000}"/>
    <cellStyle name="스타일 1 8" xfId="15427" xr:uid="{00000000-0005-0000-0000-0000DF3B0000}"/>
    <cellStyle name="스타일 1 9" xfId="15428" xr:uid="{00000000-0005-0000-0000-0000E03B0000}"/>
    <cellStyle name="안건회계법인" xfId="15429" xr:uid="{00000000-0005-0000-0000-0000E13B0000}"/>
    <cellStyle name="안건회계법인 2" xfId="15430" xr:uid="{00000000-0005-0000-0000-0000E23B0000}"/>
    <cellStyle name="안건회계법인 2 2" xfId="15431" xr:uid="{00000000-0005-0000-0000-0000E33B0000}"/>
    <cellStyle name="연결된 셀 10" xfId="15432" xr:uid="{00000000-0005-0000-0000-0000E43B0000}"/>
    <cellStyle name="연결된 셀 11" xfId="15433" xr:uid="{00000000-0005-0000-0000-0000E53B0000}"/>
    <cellStyle name="연결된 셀 12" xfId="15434" xr:uid="{00000000-0005-0000-0000-0000E63B0000}"/>
    <cellStyle name="연결된 셀 13" xfId="15435" xr:uid="{00000000-0005-0000-0000-0000E73B0000}"/>
    <cellStyle name="연결된 셀 14" xfId="15436" xr:uid="{00000000-0005-0000-0000-0000E83B0000}"/>
    <cellStyle name="연결된 셀 15" xfId="15437" xr:uid="{00000000-0005-0000-0000-0000E93B0000}"/>
    <cellStyle name="연결된 셀 16" xfId="15438" xr:uid="{00000000-0005-0000-0000-0000EA3B0000}"/>
    <cellStyle name="연결된 셀 17" xfId="15439" xr:uid="{00000000-0005-0000-0000-0000EB3B0000}"/>
    <cellStyle name="연결된 셀 18" xfId="15440" xr:uid="{00000000-0005-0000-0000-0000EC3B0000}"/>
    <cellStyle name="연결된 셀 19" xfId="15441" xr:uid="{00000000-0005-0000-0000-0000ED3B0000}"/>
    <cellStyle name="연결된 셀 2" xfId="309" xr:uid="{00000000-0005-0000-0000-0000EE3B0000}"/>
    <cellStyle name="연결된 셀 2 2" xfId="310" xr:uid="{00000000-0005-0000-0000-0000EF3B0000}"/>
    <cellStyle name="연결된 셀 2 3" xfId="311" xr:uid="{00000000-0005-0000-0000-0000F03B0000}"/>
    <cellStyle name="연결된 셀 20" xfId="15442" xr:uid="{00000000-0005-0000-0000-0000F13B0000}"/>
    <cellStyle name="연결된 셀 21" xfId="15443" xr:uid="{00000000-0005-0000-0000-0000F23B0000}"/>
    <cellStyle name="연결된 셀 22" xfId="15444" xr:uid="{00000000-0005-0000-0000-0000F33B0000}"/>
    <cellStyle name="연결된 셀 23" xfId="15445" xr:uid="{00000000-0005-0000-0000-0000F43B0000}"/>
    <cellStyle name="연결된 셀 24" xfId="15446" xr:uid="{00000000-0005-0000-0000-0000F53B0000}"/>
    <cellStyle name="연결된 셀 25" xfId="15447" xr:uid="{00000000-0005-0000-0000-0000F63B0000}"/>
    <cellStyle name="연결된 셀 26" xfId="15448" xr:uid="{00000000-0005-0000-0000-0000F73B0000}"/>
    <cellStyle name="연결된 셀 27" xfId="15449" xr:uid="{00000000-0005-0000-0000-0000F83B0000}"/>
    <cellStyle name="연결된 셀 28" xfId="15450" xr:uid="{00000000-0005-0000-0000-0000F93B0000}"/>
    <cellStyle name="연결된 셀 29" xfId="15451" xr:uid="{00000000-0005-0000-0000-0000FA3B0000}"/>
    <cellStyle name="연결된 셀 3" xfId="312" xr:uid="{00000000-0005-0000-0000-0000FB3B0000}"/>
    <cellStyle name="연결된 셀 3 2" xfId="15452" xr:uid="{00000000-0005-0000-0000-0000FC3B0000}"/>
    <cellStyle name="연결된 셀 3 2 2" xfId="15453" xr:uid="{00000000-0005-0000-0000-0000FD3B0000}"/>
    <cellStyle name="연결된 셀 30" xfId="15454" xr:uid="{00000000-0005-0000-0000-0000FE3B0000}"/>
    <cellStyle name="연결된 셀 31" xfId="15455" xr:uid="{00000000-0005-0000-0000-0000FF3B0000}"/>
    <cellStyle name="연결된 셀 32" xfId="15456" xr:uid="{00000000-0005-0000-0000-0000003C0000}"/>
    <cellStyle name="연결된 셀 33" xfId="15457" xr:uid="{00000000-0005-0000-0000-0000013C0000}"/>
    <cellStyle name="연결된 셀 34" xfId="15458" xr:uid="{00000000-0005-0000-0000-0000023C0000}"/>
    <cellStyle name="연결된 셀 35" xfId="15459" xr:uid="{00000000-0005-0000-0000-0000033C0000}"/>
    <cellStyle name="연결된 셀 36" xfId="15460" xr:uid="{00000000-0005-0000-0000-0000043C0000}"/>
    <cellStyle name="연결된 셀 37" xfId="15461" xr:uid="{00000000-0005-0000-0000-0000053C0000}"/>
    <cellStyle name="연결된 셀 38" xfId="15462" xr:uid="{00000000-0005-0000-0000-0000063C0000}"/>
    <cellStyle name="연결된 셀 39" xfId="15463" xr:uid="{00000000-0005-0000-0000-0000073C0000}"/>
    <cellStyle name="연결된 셀 4" xfId="15464" xr:uid="{00000000-0005-0000-0000-0000083C0000}"/>
    <cellStyle name="연결된 셀 4 2" xfId="15465" xr:uid="{00000000-0005-0000-0000-0000093C0000}"/>
    <cellStyle name="연결된 셀 40" xfId="15466" xr:uid="{00000000-0005-0000-0000-00000A3C0000}"/>
    <cellStyle name="연결된 셀 41" xfId="15467" xr:uid="{00000000-0005-0000-0000-00000B3C0000}"/>
    <cellStyle name="연결된 셀 42" xfId="15468" xr:uid="{00000000-0005-0000-0000-00000C3C0000}"/>
    <cellStyle name="연결된 셀 43" xfId="15469" xr:uid="{00000000-0005-0000-0000-00000D3C0000}"/>
    <cellStyle name="연결된 셀 44" xfId="15470" xr:uid="{00000000-0005-0000-0000-00000E3C0000}"/>
    <cellStyle name="연결된 셀 45" xfId="15471" xr:uid="{00000000-0005-0000-0000-00000F3C0000}"/>
    <cellStyle name="연결된 셀 5" xfId="15472" xr:uid="{00000000-0005-0000-0000-0000103C0000}"/>
    <cellStyle name="연결된 셀 6" xfId="15473" xr:uid="{00000000-0005-0000-0000-0000113C0000}"/>
    <cellStyle name="연결된 셀 7" xfId="15474" xr:uid="{00000000-0005-0000-0000-0000123C0000}"/>
    <cellStyle name="연결된 셀 8" xfId="15475" xr:uid="{00000000-0005-0000-0000-0000133C0000}"/>
    <cellStyle name="연결된 셀 9" xfId="15476" xr:uid="{00000000-0005-0000-0000-0000143C0000}"/>
    <cellStyle name="열어본 하이퍼링크" xfId="15477" xr:uid="{00000000-0005-0000-0000-0000153C0000}"/>
    <cellStyle name="왼쪽2" xfId="15478" xr:uid="{00000000-0005-0000-0000-0000163C0000}"/>
    <cellStyle name="왼쪽2 10" xfId="15479" xr:uid="{00000000-0005-0000-0000-0000173C0000}"/>
    <cellStyle name="왼쪽2 2" xfId="15480" xr:uid="{00000000-0005-0000-0000-0000183C0000}"/>
    <cellStyle name="왼쪽2 2 10" xfId="15481" xr:uid="{00000000-0005-0000-0000-0000193C0000}"/>
    <cellStyle name="왼쪽2 2 10 2" xfId="15482" xr:uid="{00000000-0005-0000-0000-00001A3C0000}"/>
    <cellStyle name="왼쪽2 2 10 3" xfId="15483" xr:uid="{00000000-0005-0000-0000-00001B3C0000}"/>
    <cellStyle name="왼쪽2 2 10 4" xfId="15484" xr:uid="{00000000-0005-0000-0000-00001C3C0000}"/>
    <cellStyle name="왼쪽2 2 11" xfId="15485" xr:uid="{00000000-0005-0000-0000-00001D3C0000}"/>
    <cellStyle name="왼쪽2 2 11 2" xfId="15486" xr:uid="{00000000-0005-0000-0000-00001E3C0000}"/>
    <cellStyle name="왼쪽2 2 11 3" xfId="15487" xr:uid="{00000000-0005-0000-0000-00001F3C0000}"/>
    <cellStyle name="왼쪽2 2 11 4" xfId="15488" xr:uid="{00000000-0005-0000-0000-0000203C0000}"/>
    <cellStyle name="왼쪽2 2 12" xfId="15489" xr:uid="{00000000-0005-0000-0000-0000213C0000}"/>
    <cellStyle name="왼쪽2 2 12 2" xfId="15490" xr:uid="{00000000-0005-0000-0000-0000223C0000}"/>
    <cellStyle name="왼쪽2 2 12 3" xfId="15491" xr:uid="{00000000-0005-0000-0000-0000233C0000}"/>
    <cellStyle name="왼쪽2 2 12 4" xfId="15492" xr:uid="{00000000-0005-0000-0000-0000243C0000}"/>
    <cellStyle name="왼쪽2 2 13" xfId="15493" xr:uid="{00000000-0005-0000-0000-0000253C0000}"/>
    <cellStyle name="왼쪽2 2 13 2" xfId="15494" xr:uid="{00000000-0005-0000-0000-0000263C0000}"/>
    <cellStyle name="왼쪽2 2 13 3" xfId="15495" xr:uid="{00000000-0005-0000-0000-0000273C0000}"/>
    <cellStyle name="왼쪽2 2 13 4" xfId="15496" xr:uid="{00000000-0005-0000-0000-0000283C0000}"/>
    <cellStyle name="왼쪽2 2 14" xfId="15497" xr:uid="{00000000-0005-0000-0000-0000293C0000}"/>
    <cellStyle name="왼쪽2 2 14 2" xfId="15498" xr:uid="{00000000-0005-0000-0000-00002A3C0000}"/>
    <cellStyle name="왼쪽2 2 14 3" xfId="15499" xr:uid="{00000000-0005-0000-0000-00002B3C0000}"/>
    <cellStyle name="왼쪽2 2 14 4" xfId="15500" xr:uid="{00000000-0005-0000-0000-00002C3C0000}"/>
    <cellStyle name="왼쪽2 2 15" xfId="15501" xr:uid="{00000000-0005-0000-0000-00002D3C0000}"/>
    <cellStyle name="왼쪽2 2 15 2" xfId="15502" xr:uid="{00000000-0005-0000-0000-00002E3C0000}"/>
    <cellStyle name="왼쪽2 2 15 3" xfId="15503" xr:uid="{00000000-0005-0000-0000-00002F3C0000}"/>
    <cellStyle name="왼쪽2 2 15 4" xfId="15504" xr:uid="{00000000-0005-0000-0000-0000303C0000}"/>
    <cellStyle name="왼쪽2 2 16" xfId="15505" xr:uid="{00000000-0005-0000-0000-0000313C0000}"/>
    <cellStyle name="왼쪽2 2 16 2" xfId="15506" xr:uid="{00000000-0005-0000-0000-0000323C0000}"/>
    <cellStyle name="왼쪽2 2 16 3" xfId="15507" xr:uid="{00000000-0005-0000-0000-0000333C0000}"/>
    <cellStyle name="왼쪽2 2 16 4" xfId="15508" xr:uid="{00000000-0005-0000-0000-0000343C0000}"/>
    <cellStyle name="왼쪽2 2 17" xfId="15509" xr:uid="{00000000-0005-0000-0000-0000353C0000}"/>
    <cellStyle name="왼쪽2 2 17 2" xfId="15510" xr:uid="{00000000-0005-0000-0000-0000363C0000}"/>
    <cellStyle name="왼쪽2 2 17 3" xfId="15511" xr:uid="{00000000-0005-0000-0000-0000373C0000}"/>
    <cellStyle name="왼쪽2 2 17 4" xfId="15512" xr:uid="{00000000-0005-0000-0000-0000383C0000}"/>
    <cellStyle name="왼쪽2 2 18" xfId="15513" xr:uid="{00000000-0005-0000-0000-0000393C0000}"/>
    <cellStyle name="왼쪽2 2 18 2" xfId="15514" xr:uid="{00000000-0005-0000-0000-00003A3C0000}"/>
    <cellStyle name="왼쪽2 2 18 3" xfId="15515" xr:uid="{00000000-0005-0000-0000-00003B3C0000}"/>
    <cellStyle name="왼쪽2 2 18 4" xfId="15516" xr:uid="{00000000-0005-0000-0000-00003C3C0000}"/>
    <cellStyle name="왼쪽2 2 19" xfId="15517" xr:uid="{00000000-0005-0000-0000-00003D3C0000}"/>
    <cellStyle name="왼쪽2 2 19 2" xfId="15518" xr:uid="{00000000-0005-0000-0000-00003E3C0000}"/>
    <cellStyle name="왼쪽2 2 19 3" xfId="15519" xr:uid="{00000000-0005-0000-0000-00003F3C0000}"/>
    <cellStyle name="왼쪽2 2 19 4" xfId="15520" xr:uid="{00000000-0005-0000-0000-0000403C0000}"/>
    <cellStyle name="왼쪽2 2 2" xfId="15521" xr:uid="{00000000-0005-0000-0000-0000413C0000}"/>
    <cellStyle name="왼쪽2 2 2 10" xfId="15522" xr:uid="{00000000-0005-0000-0000-0000423C0000}"/>
    <cellStyle name="왼쪽2 2 2 10 2" xfId="15523" xr:uid="{00000000-0005-0000-0000-0000433C0000}"/>
    <cellStyle name="왼쪽2 2 2 10 3" xfId="15524" xr:uid="{00000000-0005-0000-0000-0000443C0000}"/>
    <cellStyle name="왼쪽2 2 2 10 4" xfId="15525" xr:uid="{00000000-0005-0000-0000-0000453C0000}"/>
    <cellStyle name="왼쪽2 2 2 11" xfId="15526" xr:uid="{00000000-0005-0000-0000-0000463C0000}"/>
    <cellStyle name="왼쪽2 2 2 11 2" xfId="15527" xr:uid="{00000000-0005-0000-0000-0000473C0000}"/>
    <cellStyle name="왼쪽2 2 2 11 3" xfId="15528" xr:uid="{00000000-0005-0000-0000-0000483C0000}"/>
    <cellStyle name="왼쪽2 2 2 11 4" xfId="15529" xr:uid="{00000000-0005-0000-0000-0000493C0000}"/>
    <cellStyle name="왼쪽2 2 2 12" xfId="15530" xr:uid="{00000000-0005-0000-0000-00004A3C0000}"/>
    <cellStyle name="왼쪽2 2 2 12 2" xfId="15531" xr:uid="{00000000-0005-0000-0000-00004B3C0000}"/>
    <cellStyle name="왼쪽2 2 2 12 3" xfId="15532" xr:uid="{00000000-0005-0000-0000-00004C3C0000}"/>
    <cellStyle name="왼쪽2 2 2 12 4" xfId="15533" xr:uid="{00000000-0005-0000-0000-00004D3C0000}"/>
    <cellStyle name="왼쪽2 2 2 13" xfId="15534" xr:uid="{00000000-0005-0000-0000-00004E3C0000}"/>
    <cellStyle name="왼쪽2 2 2 13 2" xfId="15535" xr:uid="{00000000-0005-0000-0000-00004F3C0000}"/>
    <cellStyle name="왼쪽2 2 2 13 3" xfId="15536" xr:uid="{00000000-0005-0000-0000-0000503C0000}"/>
    <cellStyle name="왼쪽2 2 2 13 4" xfId="15537" xr:uid="{00000000-0005-0000-0000-0000513C0000}"/>
    <cellStyle name="왼쪽2 2 2 14" xfId="15538" xr:uid="{00000000-0005-0000-0000-0000523C0000}"/>
    <cellStyle name="왼쪽2 2 2 14 2" xfId="15539" xr:uid="{00000000-0005-0000-0000-0000533C0000}"/>
    <cellStyle name="왼쪽2 2 2 14 3" xfId="15540" xr:uid="{00000000-0005-0000-0000-0000543C0000}"/>
    <cellStyle name="왼쪽2 2 2 14 4" xfId="15541" xr:uid="{00000000-0005-0000-0000-0000553C0000}"/>
    <cellStyle name="왼쪽2 2 2 15" xfId="15542" xr:uid="{00000000-0005-0000-0000-0000563C0000}"/>
    <cellStyle name="왼쪽2 2 2 15 2" xfId="15543" xr:uid="{00000000-0005-0000-0000-0000573C0000}"/>
    <cellStyle name="왼쪽2 2 2 15 3" xfId="15544" xr:uid="{00000000-0005-0000-0000-0000583C0000}"/>
    <cellStyle name="왼쪽2 2 2 15 4" xfId="15545" xr:uid="{00000000-0005-0000-0000-0000593C0000}"/>
    <cellStyle name="왼쪽2 2 2 16" xfId="15546" xr:uid="{00000000-0005-0000-0000-00005A3C0000}"/>
    <cellStyle name="왼쪽2 2 2 16 2" xfId="15547" xr:uid="{00000000-0005-0000-0000-00005B3C0000}"/>
    <cellStyle name="왼쪽2 2 2 16 3" xfId="15548" xr:uid="{00000000-0005-0000-0000-00005C3C0000}"/>
    <cellStyle name="왼쪽2 2 2 16 4" xfId="15549" xr:uid="{00000000-0005-0000-0000-00005D3C0000}"/>
    <cellStyle name="왼쪽2 2 2 17" xfId="15550" xr:uid="{00000000-0005-0000-0000-00005E3C0000}"/>
    <cellStyle name="왼쪽2 2 2 17 2" xfId="15551" xr:uid="{00000000-0005-0000-0000-00005F3C0000}"/>
    <cellStyle name="왼쪽2 2 2 17 3" xfId="15552" xr:uid="{00000000-0005-0000-0000-0000603C0000}"/>
    <cellStyle name="왼쪽2 2 2 17 4" xfId="15553" xr:uid="{00000000-0005-0000-0000-0000613C0000}"/>
    <cellStyle name="왼쪽2 2 2 18" xfId="15554" xr:uid="{00000000-0005-0000-0000-0000623C0000}"/>
    <cellStyle name="왼쪽2 2 2 18 2" xfId="15555" xr:uid="{00000000-0005-0000-0000-0000633C0000}"/>
    <cellStyle name="왼쪽2 2 2 18 3" xfId="15556" xr:uid="{00000000-0005-0000-0000-0000643C0000}"/>
    <cellStyle name="왼쪽2 2 2 18 4" xfId="15557" xr:uid="{00000000-0005-0000-0000-0000653C0000}"/>
    <cellStyle name="왼쪽2 2 2 19" xfId="15558" xr:uid="{00000000-0005-0000-0000-0000663C0000}"/>
    <cellStyle name="왼쪽2 2 2 2" xfId="15559" xr:uid="{00000000-0005-0000-0000-0000673C0000}"/>
    <cellStyle name="왼쪽2 2 2 2 2" xfId="15560" xr:uid="{00000000-0005-0000-0000-0000683C0000}"/>
    <cellStyle name="왼쪽2 2 2 2 3" xfId="15561" xr:uid="{00000000-0005-0000-0000-0000693C0000}"/>
    <cellStyle name="왼쪽2 2 2 2 4" xfId="15562" xr:uid="{00000000-0005-0000-0000-00006A3C0000}"/>
    <cellStyle name="왼쪽2 2 2 20" xfId="15563" xr:uid="{00000000-0005-0000-0000-00006B3C0000}"/>
    <cellStyle name="왼쪽2 2 2 21" xfId="15564" xr:uid="{00000000-0005-0000-0000-00006C3C0000}"/>
    <cellStyle name="왼쪽2 2 2 3" xfId="15565" xr:uid="{00000000-0005-0000-0000-00006D3C0000}"/>
    <cellStyle name="왼쪽2 2 2 3 2" xfId="15566" xr:uid="{00000000-0005-0000-0000-00006E3C0000}"/>
    <cellStyle name="왼쪽2 2 2 3 3" xfId="15567" xr:uid="{00000000-0005-0000-0000-00006F3C0000}"/>
    <cellStyle name="왼쪽2 2 2 3 4" xfId="15568" xr:uid="{00000000-0005-0000-0000-0000703C0000}"/>
    <cellStyle name="왼쪽2 2 2 4" xfId="15569" xr:uid="{00000000-0005-0000-0000-0000713C0000}"/>
    <cellStyle name="왼쪽2 2 2 4 2" xfId="15570" xr:uid="{00000000-0005-0000-0000-0000723C0000}"/>
    <cellStyle name="왼쪽2 2 2 4 3" xfId="15571" xr:uid="{00000000-0005-0000-0000-0000733C0000}"/>
    <cellStyle name="왼쪽2 2 2 4 4" xfId="15572" xr:uid="{00000000-0005-0000-0000-0000743C0000}"/>
    <cellStyle name="왼쪽2 2 2 5" xfId="15573" xr:uid="{00000000-0005-0000-0000-0000753C0000}"/>
    <cellStyle name="왼쪽2 2 2 5 2" xfId="15574" xr:uid="{00000000-0005-0000-0000-0000763C0000}"/>
    <cellStyle name="왼쪽2 2 2 5 3" xfId="15575" xr:uid="{00000000-0005-0000-0000-0000773C0000}"/>
    <cellStyle name="왼쪽2 2 2 5 4" xfId="15576" xr:uid="{00000000-0005-0000-0000-0000783C0000}"/>
    <cellStyle name="왼쪽2 2 2 6" xfId="15577" xr:uid="{00000000-0005-0000-0000-0000793C0000}"/>
    <cellStyle name="왼쪽2 2 2 6 2" xfId="15578" xr:uid="{00000000-0005-0000-0000-00007A3C0000}"/>
    <cellStyle name="왼쪽2 2 2 6 3" xfId="15579" xr:uid="{00000000-0005-0000-0000-00007B3C0000}"/>
    <cellStyle name="왼쪽2 2 2 6 4" xfId="15580" xr:uid="{00000000-0005-0000-0000-00007C3C0000}"/>
    <cellStyle name="왼쪽2 2 2 7" xfId="15581" xr:uid="{00000000-0005-0000-0000-00007D3C0000}"/>
    <cellStyle name="왼쪽2 2 2 7 2" xfId="15582" xr:uid="{00000000-0005-0000-0000-00007E3C0000}"/>
    <cellStyle name="왼쪽2 2 2 7 3" xfId="15583" xr:uid="{00000000-0005-0000-0000-00007F3C0000}"/>
    <cellStyle name="왼쪽2 2 2 7 4" xfId="15584" xr:uid="{00000000-0005-0000-0000-0000803C0000}"/>
    <cellStyle name="왼쪽2 2 2 8" xfId="15585" xr:uid="{00000000-0005-0000-0000-0000813C0000}"/>
    <cellStyle name="왼쪽2 2 2 8 2" xfId="15586" xr:uid="{00000000-0005-0000-0000-0000823C0000}"/>
    <cellStyle name="왼쪽2 2 2 8 3" xfId="15587" xr:uid="{00000000-0005-0000-0000-0000833C0000}"/>
    <cellStyle name="왼쪽2 2 2 8 4" xfId="15588" xr:uid="{00000000-0005-0000-0000-0000843C0000}"/>
    <cellStyle name="왼쪽2 2 2 9" xfId="15589" xr:uid="{00000000-0005-0000-0000-0000853C0000}"/>
    <cellStyle name="왼쪽2 2 2 9 2" xfId="15590" xr:uid="{00000000-0005-0000-0000-0000863C0000}"/>
    <cellStyle name="왼쪽2 2 2 9 3" xfId="15591" xr:uid="{00000000-0005-0000-0000-0000873C0000}"/>
    <cellStyle name="왼쪽2 2 2 9 4" xfId="15592" xr:uid="{00000000-0005-0000-0000-0000883C0000}"/>
    <cellStyle name="왼쪽2 2 20" xfId="15593" xr:uid="{00000000-0005-0000-0000-0000893C0000}"/>
    <cellStyle name="왼쪽2 2 20 2" xfId="15594" xr:uid="{00000000-0005-0000-0000-00008A3C0000}"/>
    <cellStyle name="왼쪽2 2 20 3" xfId="15595" xr:uid="{00000000-0005-0000-0000-00008B3C0000}"/>
    <cellStyle name="왼쪽2 2 20 4" xfId="15596" xr:uid="{00000000-0005-0000-0000-00008C3C0000}"/>
    <cellStyle name="왼쪽2 2 21" xfId="15597" xr:uid="{00000000-0005-0000-0000-00008D3C0000}"/>
    <cellStyle name="왼쪽2 2 21 2" xfId="15598" xr:uid="{00000000-0005-0000-0000-00008E3C0000}"/>
    <cellStyle name="왼쪽2 2 21 3" xfId="15599" xr:uid="{00000000-0005-0000-0000-00008F3C0000}"/>
    <cellStyle name="왼쪽2 2 21 4" xfId="15600" xr:uid="{00000000-0005-0000-0000-0000903C0000}"/>
    <cellStyle name="왼쪽2 2 22" xfId="15601" xr:uid="{00000000-0005-0000-0000-0000913C0000}"/>
    <cellStyle name="왼쪽2 2 22 2" xfId="15602" xr:uid="{00000000-0005-0000-0000-0000923C0000}"/>
    <cellStyle name="왼쪽2 2 22 3" xfId="15603" xr:uid="{00000000-0005-0000-0000-0000933C0000}"/>
    <cellStyle name="왼쪽2 2 22 4" xfId="15604" xr:uid="{00000000-0005-0000-0000-0000943C0000}"/>
    <cellStyle name="왼쪽2 2 23" xfId="15605" xr:uid="{00000000-0005-0000-0000-0000953C0000}"/>
    <cellStyle name="왼쪽2 2 24" xfId="15606" xr:uid="{00000000-0005-0000-0000-0000963C0000}"/>
    <cellStyle name="왼쪽2 2 25" xfId="15607" xr:uid="{00000000-0005-0000-0000-0000973C0000}"/>
    <cellStyle name="왼쪽2 2 3" xfId="15608" xr:uid="{00000000-0005-0000-0000-0000983C0000}"/>
    <cellStyle name="왼쪽2 2 3 10" xfId="15609" xr:uid="{00000000-0005-0000-0000-0000993C0000}"/>
    <cellStyle name="왼쪽2 2 3 10 2" xfId="15610" xr:uid="{00000000-0005-0000-0000-00009A3C0000}"/>
    <cellStyle name="왼쪽2 2 3 10 3" xfId="15611" xr:uid="{00000000-0005-0000-0000-00009B3C0000}"/>
    <cellStyle name="왼쪽2 2 3 10 4" xfId="15612" xr:uid="{00000000-0005-0000-0000-00009C3C0000}"/>
    <cellStyle name="왼쪽2 2 3 11" xfId="15613" xr:uid="{00000000-0005-0000-0000-00009D3C0000}"/>
    <cellStyle name="왼쪽2 2 3 11 2" xfId="15614" xr:uid="{00000000-0005-0000-0000-00009E3C0000}"/>
    <cellStyle name="왼쪽2 2 3 11 3" xfId="15615" xr:uid="{00000000-0005-0000-0000-00009F3C0000}"/>
    <cellStyle name="왼쪽2 2 3 11 4" xfId="15616" xr:uid="{00000000-0005-0000-0000-0000A03C0000}"/>
    <cellStyle name="왼쪽2 2 3 12" xfId="15617" xr:uid="{00000000-0005-0000-0000-0000A13C0000}"/>
    <cellStyle name="왼쪽2 2 3 12 2" xfId="15618" xr:uid="{00000000-0005-0000-0000-0000A23C0000}"/>
    <cellStyle name="왼쪽2 2 3 12 3" xfId="15619" xr:uid="{00000000-0005-0000-0000-0000A33C0000}"/>
    <cellStyle name="왼쪽2 2 3 12 4" xfId="15620" xr:uid="{00000000-0005-0000-0000-0000A43C0000}"/>
    <cellStyle name="왼쪽2 2 3 13" xfId="15621" xr:uid="{00000000-0005-0000-0000-0000A53C0000}"/>
    <cellStyle name="왼쪽2 2 3 13 2" xfId="15622" xr:uid="{00000000-0005-0000-0000-0000A63C0000}"/>
    <cellStyle name="왼쪽2 2 3 13 3" xfId="15623" xr:uid="{00000000-0005-0000-0000-0000A73C0000}"/>
    <cellStyle name="왼쪽2 2 3 13 4" xfId="15624" xr:uid="{00000000-0005-0000-0000-0000A83C0000}"/>
    <cellStyle name="왼쪽2 2 3 14" xfId="15625" xr:uid="{00000000-0005-0000-0000-0000A93C0000}"/>
    <cellStyle name="왼쪽2 2 3 14 2" xfId="15626" xr:uid="{00000000-0005-0000-0000-0000AA3C0000}"/>
    <cellStyle name="왼쪽2 2 3 14 3" xfId="15627" xr:uid="{00000000-0005-0000-0000-0000AB3C0000}"/>
    <cellStyle name="왼쪽2 2 3 14 4" xfId="15628" xr:uid="{00000000-0005-0000-0000-0000AC3C0000}"/>
    <cellStyle name="왼쪽2 2 3 15" xfId="15629" xr:uid="{00000000-0005-0000-0000-0000AD3C0000}"/>
    <cellStyle name="왼쪽2 2 3 15 2" xfId="15630" xr:uid="{00000000-0005-0000-0000-0000AE3C0000}"/>
    <cellStyle name="왼쪽2 2 3 15 3" xfId="15631" xr:uid="{00000000-0005-0000-0000-0000AF3C0000}"/>
    <cellStyle name="왼쪽2 2 3 15 4" xfId="15632" xr:uid="{00000000-0005-0000-0000-0000B03C0000}"/>
    <cellStyle name="왼쪽2 2 3 16" xfId="15633" xr:uid="{00000000-0005-0000-0000-0000B13C0000}"/>
    <cellStyle name="왼쪽2 2 3 16 2" xfId="15634" xr:uid="{00000000-0005-0000-0000-0000B23C0000}"/>
    <cellStyle name="왼쪽2 2 3 16 3" xfId="15635" xr:uid="{00000000-0005-0000-0000-0000B33C0000}"/>
    <cellStyle name="왼쪽2 2 3 16 4" xfId="15636" xr:uid="{00000000-0005-0000-0000-0000B43C0000}"/>
    <cellStyle name="왼쪽2 2 3 17" xfId="15637" xr:uid="{00000000-0005-0000-0000-0000B53C0000}"/>
    <cellStyle name="왼쪽2 2 3 17 2" xfId="15638" xr:uid="{00000000-0005-0000-0000-0000B63C0000}"/>
    <cellStyle name="왼쪽2 2 3 17 3" xfId="15639" xr:uid="{00000000-0005-0000-0000-0000B73C0000}"/>
    <cellStyle name="왼쪽2 2 3 17 4" xfId="15640" xr:uid="{00000000-0005-0000-0000-0000B83C0000}"/>
    <cellStyle name="왼쪽2 2 3 18" xfId="15641" xr:uid="{00000000-0005-0000-0000-0000B93C0000}"/>
    <cellStyle name="왼쪽2 2 3 18 2" xfId="15642" xr:uid="{00000000-0005-0000-0000-0000BA3C0000}"/>
    <cellStyle name="왼쪽2 2 3 18 3" xfId="15643" xr:uid="{00000000-0005-0000-0000-0000BB3C0000}"/>
    <cellStyle name="왼쪽2 2 3 18 4" xfId="15644" xr:uid="{00000000-0005-0000-0000-0000BC3C0000}"/>
    <cellStyle name="왼쪽2 2 3 19" xfId="15645" xr:uid="{00000000-0005-0000-0000-0000BD3C0000}"/>
    <cellStyle name="왼쪽2 2 3 2" xfId="15646" xr:uid="{00000000-0005-0000-0000-0000BE3C0000}"/>
    <cellStyle name="왼쪽2 2 3 2 2" xfId="15647" xr:uid="{00000000-0005-0000-0000-0000BF3C0000}"/>
    <cellStyle name="왼쪽2 2 3 2 3" xfId="15648" xr:uid="{00000000-0005-0000-0000-0000C03C0000}"/>
    <cellStyle name="왼쪽2 2 3 2 4" xfId="15649" xr:uid="{00000000-0005-0000-0000-0000C13C0000}"/>
    <cellStyle name="왼쪽2 2 3 20" xfId="15650" xr:uid="{00000000-0005-0000-0000-0000C23C0000}"/>
    <cellStyle name="왼쪽2 2 3 21" xfId="15651" xr:uid="{00000000-0005-0000-0000-0000C33C0000}"/>
    <cellStyle name="왼쪽2 2 3 3" xfId="15652" xr:uid="{00000000-0005-0000-0000-0000C43C0000}"/>
    <cellStyle name="왼쪽2 2 3 3 2" xfId="15653" xr:uid="{00000000-0005-0000-0000-0000C53C0000}"/>
    <cellStyle name="왼쪽2 2 3 3 3" xfId="15654" xr:uid="{00000000-0005-0000-0000-0000C63C0000}"/>
    <cellStyle name="왼쪽2 2 3 3 4" xfId="15655" xr:uid="{00000000-0005-0000-0000-0000C73C0000}"/>
    <cellStyle name="왼쪽2 2 3 4" xfId="15656" xr:uid="{00000000-0005-0000-0000-0000C83C0000}"/>
    <cellStyle name="왼쪽2 2 3 4 2" xfId="15657" xr:uid="{00000000-0005-0000-0000-0000C93C0000}"/>
    <cellStyle name="왼쪽2 2 3 4 3" xfId="15658" xr:uid="{00000000-0005-0000-0000-0000CA3C0000}"/>
    <cellStyle name="왼쪽2 2 3 4 4" xfId="15659" xr:uid="{00000000-0005-0000-0000-0000CB3C0000}"/>
    <cellStyle name="왼쪽2 2 3 5" xfId="15660" xr:uid="{00000000-0005-0000-0000-0000CC3C0000}"/>
    <cellStyle name="왼쪽2 2 3 5 2" xfId="15661" xr:uid="{00000000-0005-0000-0000-0000CD3C0000}"/>
    <cellStyle name="왼쪽2 2 3 5 3" xfId="15662" xr:uid="{00000000-0005-0000-0000-0000CE3C0000}"/>
    <cellStyle name="왼쪽2 2 3 5 4" xfId="15663" xr:uid="{00000000-0005-0000-0000-0000CF3C0000}"/>
    <cellStyle name="왼쪽2 2 3 6" xfId="15664" xr:uid="{00000000-0005-0000-0000-0000D03C0000}"/>
    <cellStyle name="왼쪽2 2 3 6 2" xfId="15665" xr:uid="{00000000-0005-0000-0000-0000D13C0000}"/>
    <cellStyle name="왼쪽2 2 3 6 3" xfId="15666" xr:uid="{00000000-0005-0000-0000-0000D23C0000}"/>
    <cellStyle name="왼쪽2 2 3 6 4" xfId="15667" xr:uid="{00000000-0005-0000-0000-0000D33C0000}"/>
    <cellStyle name="왼쪽2 2 3 7" xfId="15668" xr:uid="{00000000-0005-0000-0000-0000D43C0000}"/>
    <cellStyle name="왼쪽2 2 3 7 2" xfId="15669" xr:uid="{00000000-0005-0000-0000-0000D53C0000}"/>
    <cellStyle name="왼쪽2 2 3 7 3" xfId="15670" xr:uid="{00000000-0005-0000-0000-0000D63C0000}"/>
    <cellStyle name="왼쪽2 2 3 7 4" xfId="15671" xr:uid="{00000000-0005-0000-0000-0000D73C0000}"/>
    <cellStyle name="왼쪽2 2 3 8" xfId="15672" xr:uid="{00000000-0005-0000-0000-0000D83C0000}"/>
    <cellStyle name="왼쪽2 2 3 8 2" xfId="15673" xr:uid="{00000000-0005-0000-0000-0000D93C0000}"/>
    <cellStyle name="왼쪽2 2 3 8 3" xfId="15674" xr:uid="{00000000-0005-0000-0000-0000DA3C0000}"/>
    <cellStyle name="왼쪽2 2 3 8 4" xfId="15675" xr:uid="{00000000-0005-0000-0000-0000DB3C0000}"/>
    <cellStyle name="왼쪽2 2 3 9" xfId="15676" xr:uid="{00000000-0005-0000-0000-0000DC3C0000}"/>
    <cellStyle name="왼쪽2 2 3 9 2" xfId="15677" xr:uid="{00000000-0005-0000-0000-0000DD3C0000}"/>
    <cellStyle name="왼쪽2 2 3 9 3" xfId="15678" xr:uid="{00000000-0005-0000-0000-0000DE3C0000}"/>
    <cellStyle name="왼쪽2 2 3 9 4" xfId="15679" xr:uid="{00000000-0005-0000-0000-0000DF3C0000}"/>
    <cellStyle name="왼쪽2 2 4" xfId="15680" xr:uid="{00000000-0005-0000-0000-0000E03C0000}"/>
    <cellStyle name="왼쪽2 2 4 10" xfId="15681" xr:uid="{00000000-0005-0000-0000-0000E13C0000}"/>
    <cellStyle name="왼쪽2 2 4 10 2" xfId="15682" xr:uid="{00000000-0005-0000-0000-0000E23C0000}"/>
    <cellStyle name="왼쪽2 2 4 10 3" xfId="15683" xr:uid="{00000000-0005-0000-0000-0000E33C0000}"/>
    <cellStyle name="왼쪽2 2 4 10 4" xfId="15684" xr:uid="{00000000-0005-0000-0000-0000E43C0000}"/>
    <cellStyle name="왼쪽2 2 4 11" xfId="15685" xr:uid="{00000000-0005-0000-0000-0000E53C0000}"/>
    <cellStyle name="왼쪽2 2 4 11 2" xfId="15686" xr:uid="{00000000-0005-0000-0000-0000E63C0000}"/>
    <cellStyle name="왼쪽2 2 4 11 3" xfId="15687" xr:uid="{00000000-0005-0000-0000-0000E73C0000}"/>
    <cellStyle name="왼쪽2 2 4 11 4" xfId="15688" xr:uid="{00000000-0005-0000-0000-0000E83C0000}"/>
    <cellStyle name="왼쪽2 2 4 12" xfId="15689" xr:uid="{00000000-0005-0000-0000-0000E93C0000}"/>
    <cellStyle name="왼쪽2 2 4 12 2" xfId="15690" xr:uid="{00000000-0005-0000-0000-0000EA3C0000}"/>
    <cellStyle name="왼쪽2 2 4 12 3" xfId="15691" xr:uid="{00000000-0005-0000-0000-0000EB3C0000}"/>
    <cellStyle name="왼쪽2 2 4 12 4" xfId="15692" xr:uid="{00000000-0005-0000-0000-0000EC3C0000}"/>
    <cellStyle name="왼쪽2 2 4 13" xfId="15693" xr:uid="{00000000-0005-0000-0000-0000ED3C0000}"/>
    <cellStyle name="왼쪽2 2 4 13 2" xfId="15694" xr:uid="{00000000-0005-0000-0000-0000EE3C0000}"/>
    <cellStyle name="왼쪽2 2 4 13 3" xfId="15695" xr:uid="{00000000-0005-0000-0000-0000EF3C0000}"/>
    <cellStyle name="왼쪽2 2 4 13 4" xfId="15696" xr:uid="{00000000-0005-0000-0000-0000F03C0000}"/>
    <cellStyle name="왼쪽2 2 4 14" xfId="15697" xr:uid="{00000000-0005-0000-0000-0000F13C0000}"/>
    <cellStyle name="왼쪽2 2 4 14 2" xfId="15698" xr:uid="{00000000-0005-0000-0000-0000F23C0000}"/>
    <cellStyle name="왼쪽2 2 4 14 3" xfId="15699" xr:uid="{00000000-0005-0000-0000-0000F33C0000}"/>
    <cellStyle name="왼쪽2 2 4 14 4" xfId="15700" xr:uid="{00000000-0005-0000-0000-0000F43C0000}"/>
    <cellStyle name="왼쪽2 2 4 15" xfId="15701" xr:uid="{00000000-0005-0000-0000-0000F53C0000}"/>
    <cellStyle name="왼쪽2 2 4 15 2" xfId="15702" xr:uid="{00000000-0005-0000-0000-0000F63C0000}"/>
    <cellStyle name="왼쪽2 2 4 15 3" xfId="15703" xr:uid="{00000000-0005-0000-0000-0000F73C0000}"/>
    <cellStyle name="왼쪽2 2 4 15 4" xfId="15704" xr:uid="{00000000-0005-0000-0000-0000F83C0000}"/>
    <cellStyle name="왼쪽2 2 4 16" xfId="15705" xr:uid="{00000000-0005-0000-0000-0000F93C0000}"/>
    <cellStyle name="왼쪽2 2 4 16 2" xfId="15706" xr:uid="{00000000-0005-0000-0000-0000FA3C0000}"/>
    <cellStyle name="왼쪽2 2 4 16 3" xfId="15707" xr:uid="{00000000-0005-0000-0000-0000FB3C0000}"/>
    <cellStyle name="왼쪽2 2 4 16 4" xfId="15708" xr:uid="{00000000-0005-0000-0000-0000FC3C0000}"/>
    <cellStyle name="왼쪽2 2 4 17" xfId="15709" xr:uid="{00000000-0005-0000-0000-0000FD3C0000}"/>
    <cellStyle name="왼쪽2 2 4 17 2" xfId="15710" xr:uid="{00000000-0005-0000-0000-0000FE3C0000}"/>
    <cellStyle name="왼쪽2 2 4 17 3" xfId="15711" xr:uid="{00000000-0005-0000-0000-0000FF3C0000}"/>
    <cellStyle name="왼쪽2 2 4 17 4" xfId="15712" xr:uid="{00000000-0005-0000-0000-0000003D0000}"/>
    <cellStyle name="왼쪽2 2 4 18" xfId="15713" xr:uid="{00000000-0005-0000-0000-0000013D0000}"/>
    <cellStyle name="왼쪽2 2 4 18 2" xfId="15714" xr:uid="{00000000-0005-0000-0000-0000023D0000}"/>
    <cellStyle name="왼쪽2 2 4 18 3" xfId="15715" xr:uid="{00000000-0005-0000-0000-0000033D0000}"/>
    <cellStyle name="왼쪽2 2 4 18 4" xfId="15716" xr:uid="{00000000-0005-0000-0000-0000043D0000}"/>
    <cellStyle name="왼쪽2 2 4 19" xfId="15717" xr:uid="{00000000-0005-0000-0000-0000053D0000}"/>
    <cellStyle name="왼쪽2 2 4 2" xfId="15718" xr:uid="{00000000-0005-0000-0000-0000063D0000}"/>
    <cellStyle name="왼쪽2 2 4 2 2" xfId="15719" xr:uid="{00000000-0005-0000-0000-0000073D0000}"/>
    <cellStyle name="왼쪽2 2 4 2 3" xfId="15720" xr:uid="{00000000-0005-0000-0000-0000083D0000}"/>
    <cellStyle name="왼쪽2 2 4 2 4" xfId="15721" xr:uid="{00000000-0005-0000-0000-0000093D0000}"/>
    <cellStyle name="왼쪽2 2 4 20" xfId="15722" xr:uid="{00000000-0005-0000-0000-00000A3D0000}"/>
    <cellStyle name="왼쪽2 2 4 21" xfId="15723" xr:uid="{00000000-0005-0000-0000-00000B3D0000}"/>
    <cellStyle name="왼쪽2 2 4 3" xfId="15724" xr:uid="{00000000-0005-0000-0000-00000C3D0000}"/>
    <cellStyle name="왼쪽2 2 4 3 2" xfId="15725" xr:uid="{00000000-0005-0000-0000-00000D3D0000}"/>
    <cellStyle name="왼쪽2 2 4 3 3" xfId="15726" xr:uid="{00000000-0005-0000-0000-00000E3D0000}"/>
    <cellStyle name="왼쪽2 2 4 3 4" xfId="15727" xr:uid="{00000000-0005-0000-0000-00000F3D0000}"/>
    <cellStyle name="왼쪽2 2 4 4" xfId="15728" xr:uid="{00000000-0005-0000-0000-0000103D0000}"/>
    <cellStyle name="왼쪽2 2 4 4 2" xfId="15729" xr:uid="{00000000-0005-0000-0000-0000113D0000}"/>
    <cellStyle name="왼쪽2 2 4 4 3" xfId="15730" xr:uid="{00000000-0005-0000-0000-0000123D0000}"/>
    <cellStyle name="왼쪽2 2 4 4 4" xfId="15731" xr:uid="{00000000-0005-0000-0000-0000133D0000}"/>
    <cellStyle name="왼쪽2 2 4 5" xfId="15732" xr:uid="{00000000-0005-0000-0000-0000143D0000}"/>
    <cellStyle name="왼쪽2 2 4 5 2" xfId="15733" xr:uid="{00000000-0005-0000-0000-0000153D0000}"/>
    <cellStyle name="왼쪽2 2 4 5 3" xfId="15734" xr:uid="{00000000-0005-0000-0000-0000163D0000}"/>
    <cellStyle name="왼쪽2 2 4 5 4" xfId="15735" xr:uid="{00000000-0005-0000-0000-0000173D0000}"/>
    <cellStyle name="왼쪽2 2 4 6" xfId="15736" xr:uid="{00000000-0005-0000-0000-0000183D0000}"/>
    <cellStyle name="왼쪽2 2 4 6 2" xfId="15737" xr:uid="{00000000-0005-0000-0000-0000193D0000}"/>
    <cellStyle name="왼쪽2 2 4 6 3" xfId="15738" xr:uid="{00000000-0005-0000-0000-00001A3D0000}"/>
    <cellStyle name="왼쪽2 2 4 6 4" xfId="15739" xr:uid="{00000000-0005-0000-0000-00001B3D0000}"/>
    <cellStyle name="왼쪽2 2 4 7" xfId="15740" xr:uid="{00000000-0005-0000-0000-00001C3D0000}"/>
    <cellStyle name="왼쪽2 2 4 7 2" xfId="15741" xr:uid="{00000000-0005-0000-0000-00001D3D0000}"/>
    <cellStyle name="왼쪽2 2 4 7 3" xfId="15742" xr:uid="{00000000-0005-0000-0000-00001E3D0000}"/>
    <cellStyle name="왼쪽2 2 4 7 4" xfId="15743" xr:uid="{00000000-0005-0000-0000-00001F3D0000}"/>
    <cellStyle name="왼쪽2 2 4 8" xfId="15744" xr:uid="{00000000-0005-0000-0000-0000203D0000}"/>
    <cellStyle name="왼쪽2 2 4 8 2" xfId="15745" xr:uid="{00000000-0005-0000-0000-0000213D0000}"/>
    <cellStyle name="왼쪽2 2 4 8 3" xfId="15746" xr:uid="{00000000-0005-0000-0000-0000223D0000}"/>
    <cellStyle name="왼쪽2 2 4 8 4" xfId="15747" xr:uid="{00000000-0005-0000-0000-0000233D0000}"/>
    <cellStyle name="왼쪽2 2 4 9" xfId="15748" xr:uid="{00000000-0005-0000-0000-0000243D0000}"/>
    <cellStyle name="왼쪽2 2 4 9 2" xfId="15749" xr:uid="{00000000-0005-0000-0000-0000253D0000}"/>
    <cellStyle name="왼쪽2 2 4 9 3" xfId="15750" xr:uid="{00000000-0005-0000-0000-0000263D0000}"/>
    <cellStyle name="왼쪽2 2 4 9 4" xfId="15751" xr:uid="{00000000-0005-0000-0000-0000273D0000}"/>
    <cellStyle name="왼쪽2 2 5" xfId="15752" xr:uid="{00000000-0005-0000-0000-0000283D0000}"/>
    <cellStyle name="왼쪽2 2 5 10" xfId="15753" xr:uid="{00000000-0005-0000-0000-0000293D0000}"/>
    <cellStyle name="왼쪽2 2 5 10 2" xfId="15754" xr:uid="{00000000-0005-0000-0000-00002A3D0000}"/>
    <cellStyle name="왼쪽2 2 5 10 3" xfId="15755" xr:uid="{00000000-0005-0000-0000-00002B3D0000}"/>
    <cellStyle name="왼쪽2 2 5 10 4" xfId="15756" xr:uid="{00000000-0005-0000-0000-00002C3D0000}"/>
    <cellStyle name="왼쪽2 2 5 11" xfId="15757" xr:uid="{00000000-0005-0000-0000-00002D3D0000}"/>
    <cellStyle name="왼쪽2 2 5 11 2" xfId="15758" xr:uid="{00000000-0005-0000-0000-00002E3D0000}"/>
    <cellStyle name="왼쪽2 2 5 11 3" xfId="15759" xr:uid="{00000000-0005-0000-0000-00002F3D0000}"/>
    <cellStyle name="왼쪽2 2 5 11 4" xfId="15760" xr:uid="{00000000-0005-0000-0000-0000303D0000}"/>
    <cellStyle name="왼쪽2 2 5 12" xfId="15761" xr:uid="{00000000-0005-0000-0000-0000313D0000}"/>
    <cellStyle name="왼쪽2 2 5 12 2" xfId="15762" xr:uid="{00000000-0005-0000-0000-0000323D0000}"/>
    <cellStyle name="왼쪽2 2 5 12 3" xfId="15763" xr:uid="{00000000-0005-0000-0000-0000333D0000}"/>
    <cellStyle name="왼쪽2 2 5 12 4" xfId="15764" xr:uid="{00000000-0005-0000-0000-0000343D0000}"/>
    <cellStyle name="왼쪽2 2 5 13" xfId="15765" xr:uid="{00000000-0005-0000-0000-0000353D0000}"/>
    <cellStyle name="왼쪽2 2 5 13 2" xfId="15766" xr:uid="{00000000-0005-0000-0000-0000363D0000}"/>
    <cellStyle name="왼쪽2 2 5 13 3" xfId="15767" xr:uid="{00000000-0005-0000-0000-0000373D0000}"/>
    <cellStyle name="왼쪽2 2 5 13 4" xfId="15768" xr:uid="{00000000-0005-0000-0000-0000383D0000}"/>
    <cellStyle name="왼쪽2 2 5 14" xfId="15769" xr:uid="{00000000-0005-0000-0000-0000393D0000}"/>
    <cellStyle name="왼쪽2 2 5 14 2" xfId="15770" xr:uid="{00000000-0005-0000-0000-00003A3D0000}"/>
    <cellStyle name="왼쪽2 2 5 14 3" xfId="15771" xr:uid="{00000000-0005-0000-0000-00003B3D0000}"/>
    <cellStyle name="왼쪽2 2 5 14 4" xfId="15772" xr:uid="{00000000-0005-0000-0000-00003C3D0000}"/>
    <cellStyle name="왼쪽2 2 5 15" xfId="15773" xr:uid="{00000000-0005-0000-0000-00003D3D0000}"/>
    <cellStyle name="왼쪽2 2 5 15 2" xfId="15774" xr:uid="{00000000-0005-0000-0000-00003E3D0000}"/>
    <cellStyle name="왼쪽2 2 5 15 3" xfId="15775" xr:uid="{00000000-0005-0000-0000-00003F3D0000}"/>
    <cellStyle name="왼쪽2 2 5 15 4" xfId="15776" xr:uid="{00000000-0005-0000-0000-0000403D0000}"/>
    <cellStyle name="왼쪽2 2 5 16" xfId="15777" xr:uid="{00000000-0005-0000-0000-0000413D0000}"/>
    <cellStyle name="왼쪽2 2 5 16 2" xfId="15778" xr:uid="{00000000-0005-0000-0000-0000423D0000}"/>
    <cellStyle name="왼쪽2 2 5 16 3" xfId="15779" xr:uid="{00000000-0005-0000-0000-0000433D0000}"/>
    <cellStyle name="왼쪽2 2 5 16 4" xfId="15780" xr:uid="{00000000-0005-0000-0000-0000443D0000}"/>
    <cellStyle name="왼쪽2 2 5 17" xfId="15781" xr:uid="{00000000-0005-0000-0000-0000453D0000}"/>
    <cellStyle name="왼쪽2 2 5 17 2" xfId="15782" xr:uid="{00000000-0005-0000-0000-0000463D0000}"/>
    <cellStyle name="왼쪽2 2 5 17 3" xfId="15783" xr:uid="{00000000-0005-0000-0000-0000473D0000}"/>
    <cellStyle name="왼쪽2 2 5 17 4" xfId="15784" xr:uid="{00000000-0005-0000-0000-0000483D0000}"/>
    <cellStyle name="왼쪽2 2 5 18" xfId="15785" xr:uid="{00000000-0005-0000-0000-0000493D0000}"/>
    <cellStyle name="왼쪽2 2 5 18 2" xfId="15786" xr:uid="{00000000-0005-0000-0000-00004A3D0000}"/>
    <cellStyle name="왼쪽2 2 5 18 3" xfId="15787" xr:uid="{00000000-0005-0000-0000-00004B3D0000}"/>
    <cellStyle name="왼쪽2 2 5 18 4" xfId="15788" xr:uid="{00000000-0005-0000-0000-00004C3D0000}"/>
    <cellStyle name="왼쪽2 2 5 19" xfId="15789" xr:uid="{00000000-0005-0000-0000-00004D3D0000}"/>
    <cellStyle name="왼쪽2 2 5 2" xfId="15790" xr:uid="{00000000-0005-0000-0000-00004E3D0000}"/>
    <cellStyle name="왼쪽2 2 5 2 2" xfId="15791" xr:uid="{00000000-0005-0000-0000-00004F3D0000}"/>
    <cellStyle name="왼쪽2 2 5 2 3" xfId="15792" xr:uid="{00000000-0005-0000-0000-0000503D0000}"/>
    <cellStyle name="왼쪽2 2 5 2 4" xfId="15793" xr:uid="{00000000-0005-0000-0000-0000513D0000}"/>
    <cellStyle name="왼쪽2 2 5 20" xfId="15794" xr:uid="{00000000-0005-0000-0000-0000523D0000}"/>
    <cellStyle name="왼쪽2 2 5 21" xfId="15795" xr:uid="{00000000-0005-0000-0000-0000533D0000}"/>
    <cellStyle name="왼쪽2 2 5 3" xfId="15796" xr:uid="{00000000-0005-0000-0000-0000543D0000}"/>
    <cellStyle name="왼쪽2 2 5 3 2" xfId="15797" xr:uid="{00000000-0005-0000-0000-0000553D0000}"/>
    <cellStyle name="왼쪽2 2 5 3 3" xfId="15798" xr:uid="{00000000-0005-0000-0000-0000563D0000}"/>
    <cellStyle name="왼쪽2 2 5 3 4" xfId="15799" xr:uid="{00000000-0005-0000-0000-0000573D0000}"/>
    <cellStyle name="왼쪽2 2 5 4" xfId="15800" xr:uid="{00000000-0005-0000-0000-0000583D0000}"/>
    <cellStyle name="왼쪽2 2 5 4 2" xfId="15801" xr:uid="{00000000-0005-0000-0000-0000593D0000}"/>
    <cellStyle name="왼쪽2 2 5 4 3" xfId="15802" xr:uid="{00000000-0005-0000-0000-00005A3D0000}"/>
    <cellStyle name="왼쪽2 2 5 4 4" xfId="15803" xr:uid="{00000000-0005-0000-0000-00005B3D0000}"/>
    <cellStyle name="왼쪽2 2 5 5" xfId="15804" xr:uid="{00000000-0005-0000-0000-00005C3D0000}"/>
    <cellStyle name="왼쪽2 2 5 5 2" xfId="15805" xr:uid="{00000000-0005-0000-0000-00005D3D0000}"/>
    <cellStyle name="왼쪽2 2 5 5 3" xfId="15806" xr:uid="{00000000-0005-0000-0000-00005E3D0000}"/>
    <cellStyle name="왼쪽2 2 5 5 4" xfId="15807" xr:uid="{00000000-0005-0000-0000-00005F3D0000}"/>
    <cellStyle name="왼쪽2 2 5 6" xfId="15808" xr:uid="{00000000-0005-0000-0000-0000603D0000}"/>
    <cellStyle name="왼쪽2 2 5 6 2" xfId="15809" xr:uid="{00000000-0005-0000-0000-0000613D0000}"/>
    <cellStyle name="왼쪽2 2 5 6 3" xfId="15810" xr:uid="{00000000-0005-0000-0000-0000623D0000}"/>
    <cellStyle name="왼쪽2 2 5 6 4" xfId="15811" xr:uid="{00000000-0005-0000-0000-0000633D0000}"/>
    <cellStyle name="왼쪽2 2 5 7" xfId="15812" xr:uid="{00000000-0005-0000-0000-0000643D0000}"/>
    <cellStyle name="왼쪽2 2 5 7 2" xfId="15813" xr:uid="{00000000-0005-0000-0000-0000653D0000}"/>
    <cellStyle name="왼쪽2 2 5 7 3" xfId="15814" xr:uid="{00000000-0005-0000-0000-0000663D0000}"/>
    <cellStyle name="왼쪽2 2 5 7 4" xfId="15815" xr:uid="{00000000-0005-0000-0000-0000673D0000}"/>
    <cellStyle name="왼쪽2 2 5 8" xfId="15816" xr:uid="{00000000-0005-0000-0000-0000683D0000}"/>
    <cellStyle name="왼쪽2 2 5 8 2" xfId="15817" xr:uid="{00000000-0005-0000-0000-0000693D0000}"/>
    <cellStyle name="왼쪽2 2 5 8 3" xfId="15818" xr:uid="{00000000-0005-0000-0000-00006A3D0000}"/>
    <cellStyle name="왼쪽2 2 5 8 4" xfId="15819" xr:uid="{00000000-0005-0000-0000-00006B3D0000}"/>
    <cellStyle name="왼쪽2 2 5 9" xfId="15820" xr:uid="{00000000-0005-0000-0000-00006C3D0000}"/>
    <cellStyle name="왼쪽2 2 5 9 2" xfId="15821" xr:uid="{00000000-0005-0000-0000-00006D3D0000}"/>
    <cellStyle name="왼쪽2 2 5 9 3" xfId="15822" xr:uid="{00000000-0005-0000-0000-00006E3D0000}"/>
    <cellStyle name="왼쪽2 2 5 9 4" xfId="15823" xr:uid="{00000000-0005-0000-0000-00006F3D0000}"/>
    <cellStyle name="왼쪽2 2 6" xfId="15824" xr:uid="{00000000-0005-0000-0000-0000703D0000}"/>
    <cellStyle name="왼쪽2 2 6 2" xfId="15825" xr:uid="{00000000-0005-0000-0000-0000713D0000}"/>
    <cellStyle name="왼쪽2 2 6 3" xfId="15826" xr:uid="{00000000-0005-0000-0000-0000723D0000}"/>
    <cellStyle name="왼쪽2 2 6 4" xfId="15827" xr:uid="{00000000-0005-0000-0000-0000733D0000}"/>
    <cellStyle name="왼쪽2 2 7" xfId="15828" xr:uid="{00000000-0005-0000-0000-0000743D0000}"/>
    <cellStyle name="왼쪽2 2 7 2" xfId="15829" xr:uid="{00000000-0005-0000-0000-0000753D0000}"/>
    <cellStyle name="왼쪽2 2 7 3" xfId="15830" xr:uid="{00000000-0005-0000-0000-0000763D0000}"/>
    <cellStyle name="왼쪽2 2 7 4" xfId="15831" xr:uid="{00000000-0005-0000-0000-0000773D0000}"/>
    <cellStyle name="왼쪽2 2 8" xfId="15832" xr:uid="{00000000-0005-0000-0000-0000783D0000}"/>
    <cellStyle name="왼쪽2 2 8 2" xfId="15833" xr:uid="{00000000-0005-0000-0000-0000793D0000}"/>
    <cellStyle name="왼쪽2 2 8 3" xfId="15834" xr:uid="{00000000-0005-0000-0000-00007A3D0000}"/>
    <cellStyle name="왼쪽2 2 8 4" xfId="15835" xr:uid="{00000000-0005-0000-0000-00007B3D0000}"/>
    <cellStyle name="왼쪽2 2 9" xfId="15836" xr:uid="{00000000-0005-0000-0000-00007C3D0000}"/>
    <cellStyle name="왼쪽2 2 9 2" xfId="15837" xr:uid="{00000000-0005-0000-0000-00007D3D0000}"/>
    <cellStyle name="왼쪽2 2 9 3" xfId="15838" xr:uid="{00000000-0005-0000-0000-00007E3D0000}"/>
    <cellStyle name="왼쪽2 2 9 4" xfId="15839" xr:uid="{00000000-0005-0000-0000-00007F3D0000}"/>
    <cellStyle name="왼쪽2 3" xfId="15840" xr:uid="{00000000-0005-0000-0000-0000803D0000}"/>
    <cellStyle name="왼쪽2 3 10" xfId="15841" xr:uid="{00000000-0005-0000-0000-0000813D0000}"/>
    <cellStyle name="왼쪽2 3 10 2" xfId="15842" xr:uid="{00000000-0005-0000-0000-0000823D0000}"/>
    <cellStyle name="왼쪽2 3 10 3" xfId="15843" xr:uid="{00000000-0005-0000-0000-0000833D0000}"/>
    <cellStyle name="왼쪽2 3 10 4" xfId="15844" xr:uid="{00000000-0005-0000-0000-0000843D0000}"/>
    <cellStyle name="왼쪽2 3 11" xfId="15845" xr:uid="{00000000-0005-0000-0000-0000853D0000}"/>
    <cellStyle name="왼쪽2 3 11 2" xfId="15846" xr:uid="{00000000-0005-0000-0000-0000863D0000}"/>
    <cellStyle name="왼쪽2 3 11 3" xfId="15847" xr:uid="{00000000-0005-0000-0000-0000873D0000}"/>
    <cellStyle name="왼쪽2 3 11 4" xfId="15848" xr:uid="{00000000-0005-0000-0000-0000883D0000}"/>
    <cellStyle name="왼쪽2 3 12" xfId="15849" xr:uid="{00000000-0005-0000-0000-0000893D0000}"/>
    <cellStyle name="왼쪽2 3 12 2" xfId="15850" xr:uid="{00000000-0005-0000-0000-00008A3D0000}"/>
    <cellStyle name="왼쪽2 3 12 3" xfId="15851" xr:uid="{00000000-0005-0000-0000-00008B3D0000}"/>
    <cellStyle name="왼쪽2 3 12 4" xfId="15852" xr:uid="{00000000-0005-0000-0000-00008C3D0000}"/>
    <cellStyle name="왼쪽2 3 13" xfId="15853" xr:uid="{00000000-0005-0000-0000-00008D3D0000}"/>
    <cellStyle name="왼쪽2 3 13 2" xfId="15854" xr:uid="{00000000-0005-0000-0000-00008E3D0000}"/>
    <cellStyle name="왼쪽2 3 13 3" xfId="15855" xr:uid="{00000000-0005-0000-0000-00008F3D0000}"/>
    <cellStyle name="왼쪽2 3 13 4" xfId="15856" xr:uid="{00000000-0005-0000-0000-0000903D0000}"/>
    <cellStyle name="왼쪽2 3 14" xfId="15857" xr:uid="{00000000-0005-0000-0000-0000913D0000}"/>
    <cellStyle name="왼쪽2 3 14 2" xfId="15858" xr:uid="{00000000-0005-0000-0000-0000923D0000}"/>
    <cellStyle name="왼쪽2 3 14 3" xfId="15859" xr:uid="{00000000-0005-0000-0000-0000933D0000}"/>
    <cellStyle name="왼쪽2 3 14 4" xfId="15860" xr:uid="{00000000-0005-0000-0000-0000943D0000}"/>
    <cellStyle name="왼쪽2 3 15" xfId="15861" xr:uid="{00000000-0005-0000-0000-0000953D0000}"/>
    <cellStyle name="왼쪽2 3 15 2" xfId="15862" xr:uid="{00000000-0005-0000-0000-0000963D0000}"/>
    <cellStyle name="왼쪽2 3 15 3" xfId="15863" xr:uid="{00000000-0005-0000-0000-0000973D0000}"/>
    <cellStyle name="왼쪽2 3 15 4" xfId="15864" xr:uid="{00000000-0005-0000-0000-0000983D0000}"/>
    <cellStyle name="왼쪽2 3 16" xfId="15865" xr:uid="{00000000-0005-0000-0000-0000993D0000}"/>
    <cellStyle name="왼쪽2 3 16 2" xfId="15866" xr:uid="{00000000-0005-0000-0000-00009A3D0000}"/>
    <cellStyle name="왼쪽2 3 16 3" xfId="15867" xr:uid="{00000000-0005-0000-0000-00009B3D0000}"/>
    <cellStyle name="왼쪽2 3 16 4" xfId="15868" xr:uid="{00000000-0005-0000-0000-00009C3D0000}"/>
    <cellStyle name="왼쪽2 3 17" xfId="15869" xr:uid="{00000000-0005-0000-0000-00009D3D0000}"/>
    <cellStyle name="왼쪽2 3 17 2" xfId="15870" xr:uid="{00000000-0005-0000-0000-00009E3D0000}"/>
    <cellStyle name="왼쪽2 3 17 3" xfId="15871" xr:uid="{00000000-0005-0000-0000-00009F3D0000}"/>
    <cellStyle name="왼쪽2 3 17 4" xfId="15872" xr:uid="{00000000-0005-0000-0000-0000A03D0000}"/>
    <cellStyle name="왼쪽2 3 18" xfId="15873" xr:uid="{00000000-0005-0000-0000-0000A13D0000}"/>
    <cellStyle name="왼쪽2 3 18 2" xfId="15874" xr:uid="{00000000-0005-0000-0000-0000A23D0000}"/>
    <cellStyle name="왼쪽2 3 18 3" xfId="15875" xr:uid="{00000000-0005-0000-0000-0000A33D0000}"/>
    <cellStyle name="왼쪽2 3 18 4" xfId="15876" xr:uid="{00000000-0005-0000-0000-0000A43D0000}"/>
    <cellStyle name="왼쪽2 3 19" xfId="15877" xr:uid="{00000000-0005-0000-0000-0000A53D0000}"/>
    <cellStyle name="왼쪽2 3 19 2" xfId="15878" xr:uid="{00000000-0005-0000-0000-0000A63D0000}"/>
    <cellStyle name="왼쪽2 3 19 3" xfId="15879" xr:uid="{00000000-0005-0000-0000-0000A73D0000}"/>
    <cellStyle name="왼쪽2 3 19 4" xfId="15880" xr:uid="{00000000-0005-0000-0000-0000A83D0000}"/>
    <cellStyle name="왼쪽2 3 2" xfId="15881" xr:uid="{00000000-0005-0000-0000-0000A93D0000}"/>
    <cellStyle name="왼쪽2 3 2 10" xfId="15882" xr:uid="{00000000-0005-0000-0000-0000AA3D0000}"/>
    <cellStyle name="왼쪽2 3 2 10 2" xfId="15883" xr:uid="{00000000-0005-0000-0000-0000AB3D0000}"/>
    <cellStyle name="왼쪽2 3 2 10 3" xfId="15884" xr:uid="{00000000-0005-0000-0000-0000AC3D0000}"/>
    <cellStyle name="왼쪽2 3 2 10 4" xfId="15885" xr:uid="{00000000-0005-0000-0000-0000AD3D0000}"/>
    <cellStyle name="왼쪽2 3 2 11" xfId="15886" xr:uid="{00000000-0005-0000-0000-0000AE3D0000}"/>
    <cellStyle name="왼쪽2 3 2 11 2" xfId="15887" xr:uid="{00000000-0005-0000-0000-0000AF3D0000}"/>
    <cellStyle name="왼쪽2 3 2 11 3" xfId="15888" xr:uid="{00000000-0005-0000-0000-0000B03D0000}"/>
    <cellStyle name="왼쪽2 3 2 11 4" xfId="15889" xr:uid="{00000000-0005-0000-0000-0000B13D0000}"/>
    <cellStyle name="왼쪽2 3 2 12" xfId="15890" xr:uid="{00000000-0005-0000-0000-0000B23D0000}"/>
    <cellStyle name="왼쪽2 3 2 12 2" xfId="15891" xr:uid="{00000000-0005-0000-0000-0000B33D0000}"/>
    <cellStyle name="왼쪽2 3 2 12 3" xfId="15892" xr:uid="{00000000-0005-0000-0000-0000B43D0000}"/>
    <cellStyle name="왼쪽2 3 2 12 4" xfId="15893" xr:uid="{00000000-0005-0000-0000-0000B53D0000}"/>
    <cellStyle name="왼쪽2 3 2 13" xfId="15894" xr:uid="{00000000-0005-0000-0000-0000B63D0000}"/>
    <cellStyle name="왼쪽2 3 2 13 2" xfId="15895" xr:uid="{00000000-0005-0000-0000-0000B73D0000}"/>
    <cellStyle name="왼쪽2 3 2 13 3" xfId="15896" xr:uid="{00000000-0005-0000-0000-0000B83D0000}"/>
    <cellStyle name="왼쪽2 3 2 13 4" xfId="15897" xr:uid="{00000000-0005-0000-0000-0000B93D0000}"/>
    <cellStyle name="왼쪽2 3 2 14" xfId="15898" xr:uid="{00000000-0005-0000-0000-0000BA3D0000}"/>
    <cellStyle name="왼쪽2 3 2 14 2" xfId="15899" xr:uid="{00000000-0005-0000-0000-0000BB3D0000}"/>
    <cellStyle name="왼쪽2 3 2 14 3" xfId="15900" xr:uid="{00000000-0005-0000-0000-0000BC3D0000}"/>
    <cellStyle name="왼쪽2 3 2 14 4" xfId="15901" xr:uid="{00000000-0005-0000-0000-0000BD3D0000}"/>
    <cellStyle name="왼쪽2 3 2 15" xfId="15902" xr:uid="{00000000-0005-0000-0000-0000BE3D0000}"/>
    <cellStyle name="왼쪽2 3 2 15 2" xfId="15903" xr:uid="{00000000-0005-0000-0000-0000BF3D0000}"/>
    <cellStyle name="왼쪽2 3 2 15 3" xfId="15904" xr:uid="{00000000-0005-0000-0000-0000C03D0000}"/>
    <cellStyle name="왼쪽2 3 2 15 4" xfId="15905" xr:uid="{00000000-0005-0000-0000-0000C13D0000}"/>
    <cellStyle name="왼쪽2 3 2 16" xfId="15906" xr:uid="{00000000-0005-0000-0000-0000C23D0000}"/>
    <cellStyle name="왼쪽2 3 2 16 2" xfId="15907" xr:uid="{00000000-0005-0000-0000-0000C33D0000}"/>
    <cellStyle name="왼쪽2 3 2 16 3" xfId="15908" xr:uid="{00000000-0005-0000-0000-0000C43D0000}"/>
    <cellStyle name="왼쪽2 3 2 16 4" xfId="15909" xr:uid="{00000000-0005-0000-0000-0000C53D0000}"/>
    <cellStyle name="왼쪽2 3 2 17" xfId="15910" xr:uid="{00000000-0005-0000-0000-0000C63D0000}"/>
    <cellStyle name="왼쪽2 3 2 17 2" xfId="15911" xr:uid="{00000000-0005-0000-0000-0000C73D0000}"/>
    <cellStyle name="왼쪽2 3 2 17 3" xfId="15912" xr:uid="{00000000-0005-0000-0000-0000C83D0000}"/>
    <cellStyle name="왼쪽2 3 2 17 4" xfId="15913" xr:uid="{00000000-0005-0000-0000-0000C93D0000}"/>
    <cellStyle name="왼쪽2 3 2 18" xfId="15914" xr:uid="{00000000-0005-0000-0000-0000CA3D0000}"/>
    <cellStyle name="왼쪽2 3 2 18 2" xfId="15915" xr:uid="{00000000-0005-0000-0000-0000CB3D0000}"/>
    <cellStyle name="왼쪽2 3 2 18 3" xfId="15916" xr:uid="{00000000-0005-0000-0000-0000CC3D0000}"/>
    <cellStyle name="왼쪽2 3 2 18 4" xfId="15917" xr:uid="{00000000-0005-0000-0000-0000CD3D0000}"/>
    <cellStyle name="왼쪽2 3 2 19" xfId="15918" xr:uid="{00000000-0005-0000-0000-0000CE3D0000}"/>
    <cellStyle name="왼쪽2 3 2 2" xfId="15919" xr:uid="{00000000-0005-0000-0000-0000CF3D0000}"/>
    <cellStyle name="왼쪽2 3 2 2 2" xfId="15920" xr:uid="{00000000-0005-0000-0000-0000D03D0000}"/>
    <cellStyle name="왼쪽2 3 2 2 3" xfId="15921" xr:uid="{00000000-0005-0000-0000-0000D13D0000}"/>
    <cellStyle name="왼쪽2 3 2 2 4" xfId="15922" xr:uid="{00000000-0005-0000-0000-0000D23D0000}"/>
    <cellStyle name="왼쪽2 3 2 20" xfId="15923" xr:uid="{00000000-0005-0000-0000-0000D33D0000}"/>
    <cellStyle name="왼쪽2 3 2 21" xfId="15924" xr:uid="{00000000-0005-0000-0000-0000D43D0000}"/>
    <cellStyle name="왼쪽2 3 2 3" xfId="15925" xr:uid="{00000000-0005-0000-0000-0000D53D0000}"/>
    <cellStyle name="왼쪽2 3 2 3 2" xfId="15926" xr:uid="{00000000-0005-0000-0000-0000D63D0000}"/>
    <cellStyle name="왼쪽2 3 2 3 3" xfId="15927" xr:uid="{00000000-0005-0000-0000-0000D73D0000}"/>
    <cellStyle name="왼쪽2 3 2 3 4" xfId="15928" xr:uid="{00000000-0005-0000-0000-0000D83D0000}"/>
    <cellStyle name="왼쪽2 3 2 4" xfId="15929" xr:uid="{00000000-0005-0000-0000-0000D93D0000}"/>
    <cellStyle name="왼쪽2 3 2 4 2" xfId="15930" xr:uid="{00000000-0005-0000-0000-0000DA3D0000}"/>
    <cellStyle name="왼쪽2 3 2 4 3" xfId="15931" xr:uid="{00000000-0005-0000-0000-0000DB3D0000}"/>
    <cellStyle name="왼쪽2 3 2 4 4" xfId="15932" xr:uid="{00000000-0005-0000-0000-0000DC3D0000}"/>
    <cellStyle name="왼쪽2 3 2 5" xfId="15933" xr:uid="{00000000-0005-0000-0000-0000DD3D0000}"/>
    <cellStyle name="왼쪽2 3 2 5 2" xfId="15934" xr:uid="{00000000-0005-0000-0000-0000DE3D0000}"/>
    <cellStyle name="왼쪽2 3 2 5 3" xfId="15935" xr:uid="{00000000-0005-0000-0000-0000DF3D0000}"/>
    <cellStyle name="왼쪽2 3 2 5 4" xfId="15936" xr:uid="{00000000-0005-0000-0000-0000E03D0000}"/>
    <cellStyle name="왼쪽2 3 2 6" xfId="15937" xr:uid="{00000000-0005-0000-0000-0000E13D0000}"/>
    <cellStyle name="왼쪽2 3 2 6 2" xfId="15938" xr:uid="{00000000-0005-0000-0000-0000E23D0000}"/>
    <cellStyle name="왼쪽2 3 2 6 3" xfId="15939" xr:uid="{00000000-0005-0000-0000-0000E33D0000}"/>
    <cellStyle name="왼쪽2 3 2 6 4" xfId="15940" xr:uid="{00000000-0005-0000-0000-0000E43D0000}"/>
    <cellStyle name="왼쪽2 3 2 7" xfId="15941" xr:uid="{00000000-0005-0000-0000-0000E53D0000}"/>
    <cellStyle name="왼쪽2 3 2 7 2" xfId="15942" xr:uid="{00000000-0005-0000-0000-0000E63D0000}"/>
    <cellStyle name="왼쪽2 3 2 7 3" xfId="15943" xr:uid="{00000000-0005-0000-0000-0000E73D0000}"/>
    <cellStyle name="왼쪽2 3 2 7 4" xfId="15944" xr:uid="{00000000-0005-0000-0000-0000E83D0000}"/>
    <cellStyle name="왼쪽2 3 2 8" xfId="15945" xr:uid="{00000000-0005-0000-0000-0000E93D0000}"/>
    <cellStyle name="왼쪽2 3 2 8 2" xfId="15946" xr:uid="{00000000-0005-0000-0000-0000EA3D0000}"/>
    <cellStyle name="왼쪽2 3 2 8 3" xfId="15947" xr:uid="{00000000-0005-0000-0000-0000EB3D0000}"/>
    <cellStyle name="왼쪽2 3 2 8 4" xfId="15948" xr:uid="{00000000-0005-0000-0000-0000EC3D0000}"/>
    <cellStyle name="왼쪽2 3 2 9" xfId="15949" xr:uid="{00000000-0005-0000-0000-0000ED3D0000}"/>
    <cellStyle name="왼쪽2 3 2 9 2" xfId="15950" xr:uid="{00000000-0005-0000-0000-0000EE3D0000}"/>
    <cellStyle name="왼쪽2 3 2 9 3" xfId="15951" xr:uid="{00000000-0005-0000-0000-0000EF3D0000}"/>
    <cellStyle name="왼쪽2 3 2 9 4" xfId="15952" xr:uid="{00000000-0005-0000-0000-0000F03D0000}"/>
    <cellStyle name="왼쪽2 3 20" xfId="15953" xr:uid="{00000000-0005-0000-0000-0000F13D0000}"/>
    <cellStyle name="왼쪽2 3 20 2" xfId="15954" xr:uid="{00000000-0005-0000-0000-0000F23D0000}"/>
    <cellStyle name="왼쪽2 3 20 3" xfId="15955" xr:uid="{00000000-0005-0000-0000-0000F33D0000}"/>
    <cellStyle name="왼쪽2 3 20 4" xfId="15956" xr:uid="{00000000-0005-0000-0000-0000F43D0000}"/>
    <cellStyle name="왼쪽2 3 21" xfId="15957" xr:uid="{00000000-0005-0000-0000-0000F53D0000}"/>
    <cellStyle name="왼쪽2 3 21 2" xfId="15958" xr:uid="{00000000-0005-0000-0000-0000F63D0000}"/>
    <cellStyle name="왼쪽2 3 21 3" xfId="15959" xr:uid="{00000000-0005-0000-0000-0000F73D0000}"/>
    <cellStyle name="왼쪽2 3 21 4" xfId="15960" xr:uid="{00000000-0005-0000-0000-0000F83D0000}"/>
    <cellStyle name="왼쪽2 3 22" xfId="15961" xr:uid="{00000000-0005-0000-0000-0000F93D0000}"/>
    <cellStyle name="왼쪽2 3 22 2" xfId="15962" xr:uid="{00000000-0005-0000-0000-0000FA3D0000}"/>
    <cellStyle name="왼쪽2 3 22 3" xfId="15963" xr:uid="{00000000-0005-0000-0000-0000FB3D0000}"/>
    <cellStyle name="왼쪽2 3 22 4" xfId="15964" xr:uid="{00000000-0005-0000-0000-0000FC3D0000}"/>
    <cellStyle name="왼쪽2 3 23" xfId="15965" xr:uid="{00000000-0005-0000-0000-0000FD3D0000}"/>
    <cellStyle name="왼쪽2 3 24" xfId="15966" xr:uid="{00000000-0005-0000-0000-0000FE3D0000}"/>
    <cellStyle name="왼쪽2 3 25" xfId="15967" xr:uid="{00000000-0005-0000-0000-0000FF3D0000}"/>
    <cellStyle name="왼쪽2 3 3" xfId="15968" xr:uid="{00000000-0005-0000-0000-0000003E0000}"/>
    <cellStyle name="왼쪽2 3 3 10" xfId="15969" xr:uid="{00000000-0005-0000-0000-0000013E0000}"/>
    <cellStyle name="왼쪽2 3 3 10 2" xfId="15970" xr:uid="{00000000-0005-0000-0000-0000023E0000}"/>
    <cellStyle name="왼쪽2 3 3 10 3" xfId="15971" xr:uid="{00000000-0005-0000-0000-0000033E0000}"/>
    <cellStyle name="왼쪽2 3 3 10 4" xfId="15972" xr:uid="{00000000-0005-0000-0000-0000043E0000}"/>
    <cellStyle name="왼쪽2 3 3 11" xfId="15973" xr:uid="{00000000-0005-0000-0000-0000053E0000}"/>
    <cellStyle name="왼쪽2 3 3 11 2" xfId="15974" xr:uid="{00000000-0005-0000-0000-0000063E0000}"/>
    <cellStyle name="왼쪽2 3 3 11 3" xfId="15975" xr:uid="{00000000-0005-0000-0000-0000073E0000}"/>
    <cellStyle name="왼쪽2 3 3 11 4" xfId="15976" xr:uid="{00000000-0005-0000-0000-0000083E0000}"/>
    <cellStyle name="왼쪽2 3 3 12" xfId="15977" xr:uid="{00000000-0005-0000-0000-0000093E0000}"/>
    <cellStyle name="왼쪽2 3 3 12 2" xfId="15978" xr:uid="{00000000-0005-0000-0000-00000A3E0000}"/>
    <cellStyle name="왼쪽2 3 3 12 3" xfId="15979" xr:uid="{00000000-0005-0000-0000-00000B3E0000}"/>
    <cellStyle name="왼쪽2 3 3 12 4" xfId="15980" xr:uid="{00000000-0005-0000-0000-00000C3E0000}"/>
    <cellStyle name="왼쪽2 3 3 13" xfId="15981" xr:uid="{00000000-0005-0000-0000-00000D3E0000}"/>
    <cellStyle name="왼쪽2 3 3 13 2" xfId="15982" xr:uid="{00000000-0005-0000-0000-00000E3E0000}"/>
    <cellStyle name="왼쪽2 3 3 13 3" xfId="15983" xr:uid="{00000000-0005-0000-0000-00000F3E0000}"/>
    <cellStyle name="왼쪽2 3 3 13 4" xfId="15984" xr:uid="{00000000-0005-0000-0000-0000103E0000}"/>
    <cellStyle name="왼쪽2 3 3 14" xfId="15985" xr:uid="{00000000-0005-0000-0000-0000113E0000}"/>
    <cellStyle name="왼쪽2 3 3 14 2" xfId="15986" xr:uid="{00000000-0005-0000-0000-0000123E0000}"/>
    <cellStyle name="왼쪽2 3 3 14 3" xfId="15987" xr:uid="{00000000-0005-0000-0000-0000133E0000}"/>
    <cellStyle name="왼쪽2 3 3 14 4" xfId="15988" xr:uid="{00000000-0005-0000-0000-0000143E0000}"/>
    <cellStyle name="왼쪽2 3 3 15" xfId="15989" xr:uid="{00000000-0005-0000-0000-0000153E0000}"/>
    <cellStyle name="왼쪽2 3 3 15 2" xfId="15990" xr:uid="{00000000-0005-0000-0000-0000163E0000}"/>
    <cellStyle name="왼쪽2 3 3 15 3" xfId="15991" xr:uid="{00000000-0005-0000-0000-0000173E0000}"/>
    <cellStyle name="왼쪽2 3 3 15 4" xfId="15992" xr:uid="{00000000-0005-0000-0000-0000183E0000}"/>
    <cellStyle name="왼쪽2 3 3 16" xfId="15993" xr:uid="{00000000-0005-0000-0000-0000193E0000}"/>
    <cellStyle name="왼쪽2 3 3 16 2" xfId="15994" xr:uid="{00000000-0005-0000-0000-00001A3E0000}"/>
    <cellStyle name="왼쪽2 3 3 16 3" xfId="15995" xr:uid="{00000000-0005-0000-0000-00001B3E0000}"/>
    <cellStyle name="왼쪽2 3 3 16 4" xfId="15996" xr:uid="{00000000-0005-0000-0000-00001C3E0000}"/>
    <cellStyle name="왼쪽2 3 3 17" xfId="15997" xr:uid="{00000000-0005-0000-0000-00001D3E0000}"/>
    <cellStyle name="왼쪽2 3 3 17 2" xfId="15998" xr:uid="{00000000-0005-0000-0000-00001E3E0000}"/>
    <cellStyle name="왼쪽2 3 3 17 3" xfId="15999" xr:uid="{00000000-0005-0000-0000-00001F3E0000}"/>
    <cellStyle name="왼쪽2 3 3 17 4" xfId="16000" xr:uid="{00000000-0005-0000-0000-0000203E0000}"/>
    <cellStyle name="왼쪽2 3 3 18" xfId="16001" xr:uid="{00000000-0005-0000-0000-0000213E0000}"/>
    <cellStyle name="왼쪽2 3 3 18 2" xfId="16002" xr:uid="{00000000-0005-0000-0000-0000223E0000}"/>
    <cellStyle name="왼쪽2 3 3 18 3" xfId="16003" xr:uid="{00000000-0005-0000-0000-0000233E0000}"/>
    <cellStyle name="왼쪽2 3 3 18 4" xfId="16004" xr:uid="{00000000-0005-0000-0000-0000243E0000}"/>
    <cellStyle name="왼쪽2 3 3 19" xfId="16005" xr:uid="{00000000-0005-0000-0000-0000253E0000}"/>
    <cellStyle name="왼쪽2 3 3 2" xfId="16006" xr:uid="{00000000-0005-0000-0000-0000263E0000}"/>
    <cellStyle name="왼쪽2 3 3 2 2" xfId="16007" xr:uid="{00000000-0005-0000-0000-0000273E0000}"/>
    <cellStyle name="왼쪽2 3 3 2 3" xfId="16008" xr:uid="{00000000-0005-0000-0000-0000283E0000}"/>
    <cellStyle name="왼쪽2 3 3 2 4" xfId="16009" xr:uid="{00000000-0005-0000-0000-0000293E0000}"/>
    <cellStyle name="왼쪽2 3 3 20" xfId="16010" xr:uid="{00000000-0005-0000-0000-00002A3E0000}"/>
    <cellStyle name="왼쪽2 3 3 21" xfId="16011" xr:uid="{00000000-0005-0000-0000-00002B3E0000}"/>
    <cellStyle name="왼쪽2 3 3 3" xfId="16012" xr:uid="{00000000-0005-0000-0000-00002C3E0000}"/>
    <cellStyle name="왼쪽2 3 3 3 2" xfId="16013" xr:uid="{00000000-0005-0000-0000-00002D3E0000}"/>
    <cellStyle name="왼쪽2 3 3 3 3" xfId="16014" xr:uid="{00000000-0005-0000-0000-00002E3E0000}"/>
    <cellStyle name="왼쪽2 3 3 3 4" xfId="16015" xr:uid="{00000000-0005-0000-0000-00002F3E0000}"/>
    <cellStyle name="왼쪽2 3 3 4" xfId="16016" xr:uid="{00000000-0005-0000-0000-0000303E0000}"/>
    <cellStyle name="왼쪽2 3 3 4 2" xfId="16017" xr:uid="{00000000-0005-0000-0000-0000313E0000}"/>
    <cellStyle name="왼쪽2 3 3 4 3" xfId="16018" xr:uid="{00000000-0005-0000-0000-0000323E0000}"/>
    <cellStyle name="왼쪽2 3 3 4 4" xfId="16019" xr:uid="{00000000-0005-0000-0000-0000333E0000}"/>
    <cellStyle name="왼쪽2 3 3 5" xfId="16020" xr:uid="{00000000-0005-0000-0000-0000343E0000}"/>
    <cellStyle name="왼쪽2 3 3 5 2" xfId="16021" xr:uid="{00000000-0005-0000-0000-0000353E0000}"/>
    <cellStyle name="왼쪽2 3 3 5 3" xfId="16022" xr:uid="{00000000-0005-0000-0000-0000363E0000}"/>
    <cellStyle name="왼쪽2 3 3 5 4" xfId="16023" xr:uid="{00000000-0005-0000-0000-0000373E0000}"/>
    <cellStyle name="왼쪽2 3 3 6" xfId="16024" xr:uid="{00000000-0005-0000-0000-0000383E0000}"/>
    <cellStyle name="왼쪽2 3 3 6 2" xfId="16025" xr:uid="{00000000-0005-0000-0000-0000393E0000}"/>
    <cellStyle name="왼쪽2 3 3 6 3" xfId="16026" xr:uid="{00000000-0005-0000-0000-00003A3E0000}"/>
    <cellStyle name="왼쪽2 3 3 6 4" xfId="16027" xr:uid="{00000000-0005-0000-0000-00003B3E0000}"/>
    <cellStyle name="왼쪽2 3 3 7" xfId="16028" xr:uid="{00000000-0005-0000-0000-00003C3E0000}"/>
    <cellStyle name="왼쪽2 3 3 7 2" xfId="16029" xr:uid="{00000000-0005-0000-0000-00003D3E0000}"/>
    <cellStyle name="왼쪽2 3 3 7 3" xfId="16030" xr:uid="{00000000-0005-0000-0000-00003E3E0000}"/>
    <cellStyle name="왼쪽2 3 3 7 4" xfId="16031" xr:uid="{00000000-0005-0000-0000-00003F3E0000}"/>
    <cellStyle name="왼쪽2 3 3 8" xfId="16032" xr:uid="{00000000-0005-0000-0000-0000403E0000}"/>
    <cellStyle name="왼쪽2 3 3 8 2" xfId="16033" xr:uid="{00000000-0005-0000-0000-0000413E0000}"/>
    <cellStyle name="왼쪽2 3 3 8 3" xfId="16034" xr:uid="{00000000-0005-0000-0000-0000423E0000}"/>
    <cellStyle name="왼쪽2 3 3 8 4" xfId="16035" xr:uid="{00000000-0005-0000-0000-0000433E0000}"/>
    <cellStyle name="왼쪽2 3 3 9" xfId="16036" xr:uid="{00000000-0005-0000-0000-0000443E0000}"/>
    <cellStyle name="왼쪽2 3 3 9 2" xfId="16037" xr:uid="{00000000-0005-0000-0000-0000453E0000}"/>
    <cellStyle name="왼쪽2 3 3 9 3" xfId="16038" xr:uid="{00000000-0005-0000-0000-0000463E0000}"/>
    <cellStyle name="왼쪽2 3 3 9 4" xfId="16039" xr:uid="{00000000-0005-0000-0000-0000473E0000}"/>
    <cellStyle name="왼쪽2 3 4" xfId="16040" xr:uid="{00000000-0005-0000-0000-0000483E0000}"/>
    <cellStyle name="왼쪽2 3 4 10" xfId="16041" xr:uid="{00000000-0005-0000-0000-0000493E0000}"/>
    <cellStyle name="왼쪽2 3 4 10 2" xfId="16042" xr:uid="{00000000-0005-0000-0000-00004A3E0000}"/>
    <cellStyle name="왼쪽2 3 4 10 3" xfId="16043" xr:uid="{00000000-0005-0000-0000-00004B3E0000}"/>
    <cellStyle name="왼쪽2 3 4 10 4" xfId="16044" xr:uid="{00000000-0005-0000-0000-00004C3E0000}"/>
    <cellStyle name="왼쪽2 3 4 11" xfId="16045" xr:uid="{00000000-0005-0000-0000-00004D3E0000}"/>
    <cellStyle name="왼쪽2 3 4 11 2" xfId="16046" xr:uid="{00000000-0005-0000-0000-00004E3E0000}"/>
    <cellStyle name="왼쪽2 3 4 11 3" xfId="16047" xr:uid="{00000000-0005-0000-0000-00004F3E0000}"/>
    <cellStyle name="왼쪽2 3 4 11 4" xfId="16048" xr:uid="{00000000-0005-0000-0000-0000503E0000}"/>
    <cellStyle name="왼쪽2 3 4 12" xfId="16049" xr:uid="{00000000-0005-0000-0000-0000513E0000}"/>
    <cellStyle name="왼쪽2 3 4 12 2" xfId="16050" xr:uid="{00000000-0005-0000-0000-0000523E0000}"/>
    <cellStyle name="왼쪽2 3 4 12 3" xfId="16051" xr:uid="{00000000-0005-0000-0000-0000533E0000}"/>
    <cellStyle name="왼쪽2 3 4 12 4" xfId="16052" xr:uid="{00000000-0005-0000-0000-0000543E0000}"/>
    <cellStyle name="왼쪽2 3 4 13" xfId="16053" xr:uid="{00000000-0005-0000-0000-0000553E0000}"/>
    <cellStyle name="왼쪽2 3 4 13 2" xfId="16054" xr:uid="{00000000-0005-0000-0000-0000563E0000}"/>
    <cellStyle name="왼쪽2 3 4 13 3" xfId="16055" xr:uid="{00000000-0005-0000-0000-0000573E0000}"/>
    <cellStyle name="왼쪽2 3 4 13 4" xfId="16056" xr:uid="{00000000-0005-0000-0000-0000583E0000}"/>
    <cellStyle name="왼쪽2 3 4 14" xfId="16057" xr:uid="{00000000-0005-0000-0000-0000593E0000}"/>
    <cellStyle name="왼쪽2 3 4 14 2" xfId="16058" xr:uid="{00000000-0005-0000-0000-00005A3E0000}"/>
    <cellStyle name="왼쪽2 3 4 14 3" xfId="16059" xr:uid="{00000000-0005-0000-0000-00005B3E0000}"/>
    <cellStyle name="왼쪽2 3 4 14 4" xfId="16060" xr:uid="{00000000-0005-0000-0000-00005C3E0000}"/>
    <cellStyle name="왼쪽2 3 4 15" xfId="16061" xr:uid="{00000000-0005-0000-0000-00005D3E0000}"/>
    <cellStyle name="왼쪽2 3 4 15 2" xfId="16062" xr:uid="{00000000-0005-0000-0000-00005E3E0000}"/>
    <cellStyle name="왼쪽2 3 4 15 3" xfId="16063" xr:uid="{00000000-0005-0000-0000-00005F3E0000}"/>
    <cellStyle name="왼쪽2 3 4 15 4" xfId="16064" xr:uid="{00000000-0005-0000-0000-0000603E0000}"/>
    <cellStyle name="왼쪽2 3 4 16" xfId="16065" xr:uid="{00000000-0005-0000-0000-0000613E0000}"/>
    <cellStyle name="왼쪽2 3 4 16 2" xfId="16066" xr:uid="{00000000-0005-0000-0000-0000623E0000}"/>
    <cellStyle name="왼쪽2 3 4 16 3" xfId="16067" xr:uid="{00000000-0005-0000-0000-0000633E0000}"/>
    <cellStyle name="왼쪽2 3 4 16 4" xfId="16068" xr:uid="{00000000-0005-0000-0000-0000643E0000}"/>
    <cellStyle name="왼쪽2 3 4 17" xfId="16069" xr:uid="{00000000-0005-0000-0000-0000653E0000}"/>
    <cellStyle name="왼쪽2 3 4 17 2" xfId="16070" xr:uid="{00000000-0005-0000-0000-0000663E0000}"/>
    <cellStyle name="왼쪽2 3 4 17 3" xfId="16071" xr:uid="{00000000-0005-0000-0000-0000673E0000}"/>
    <cellStyle name="왼쪽2 3 4 17 4" xfId="16072" xr:uid="{00000000-0005-0000-0000-0000683E0000}"/>
    <cellStyle name="왼쪽2 3 4 18" xfId="16073" xr:uid="{00000000-0005-0000-0000-0000693E0000}"/>
    <cellStyle name="왼쪽2 3 4 18 2" xfId="16074" xr:uid="{00000000-0005-0000-0000-00006A3E0000}"/>
    <cellStyle name="왼쪽2 3 4 18 3" xfId="16075" xr:uid="{00000000-0005-0000-0000-00006B3E0000}"/>
    <cellStyle name="왼쪽2 3 4 18 4" xfId="16076" xr:uid="{00000000-0005-0000-0000-00006C3E0000}"/>
    <cellStyle name="왼쪽2 3 4 19" xfId="16077" xr:uid="{00000000-0005-0000-0000-00006D3E0000}"/>
    <cellStyle name="왼쪽2 3 4 2" xfId="16078" xr:uid="{00000000-0005-0000-0000-00006E3E0000}"/>
    <cellStyle name="왼쪽2 3 4 2 2" xfId="16079" xr:uid="{00000000-0005-0000-0000-00006F3E0000}"/>
    <cellStyle name="왼쪽2 3 4 2 3" xfId="16080" xr:uid="{00000000-0005-0000-0000-0000703E0000}"/>
    <cellStyle name="왼쪽2 3 4 2 4" xfId="16081" xr:uid="{00000000-0005-0000-0000-0000713E0000}"/>
    <cellStyle name="왼쪽2 3 4 20" xfId="16082" xr:uid="{00000000-0005-0000-0000-0000723E0000}"/>
    <cellStyle name="왼쪽2 3 4 21" xfId="16083" xr:uid="{00000000-0005-0000-0000-0000733E0000}"/>
    <cellStyle name="왼쪽2 3 4 3" xfId="16084" xr:uid="{00000000-0005-0000-0000-0000743E0000}"/>
    <cellStyle name="왼쪽2 3 4 3 2" xfId="16085" xr:uid="{00000000-0005-0000-0000-0000753E0000}"/>
    <cellStyle name="왼쪽2 3 4 3 3" xfId="16086" xr:uid="{00000000-0005-0000-0000-0000763E0000}"/>
    <cellStyle name="왼쪽2 3 4 3 4" xfId="16087" xr:uid="{00000000-0005-0000-0000-0000773E0000}"/>
    <cellStyle name="왼쪽2 3 4 4" xfId="16088" xr:uid="{00000000-0005-0000-0000-0000783E0000}"/>
    <cellStyle name="왼쪽2 3 4 4 2" xfId="16089" xr:uid="{00000000-0005-0000-0000-0000793E0000}"/>
    <cellStyle name="왼쪽2 3 4 4 3" xfId="16090" xr:uid="{00000000-0005-0000-0000-00007A3E0000}"/>
    <cellStyle name="왼쪽2 3 4 4 4" xfId="16091" xr:uid="{00000000-0005-0000-0000-00007B3E0000}"/>
    <cellStyle name="왼쪽2 3 4 5" xfId="16092" xr:uid="{00000000-0005-0000-0000-00007C3E0000}"/>
    <cellStyle name="왼쪽2 3 4 5 2" xfId="16093" xr:uid="{00000000-0005-0000-0000-00007D3E0000}"/>
    <cellStyle name="왼쪽2 3 4 5 3" xfId="16094" xr:uid="{00000000-0005-0000-0000-00007E3E0000}"/>
    <cellStyle name="왼쪽2 3 4 5 4" xfId="16095" xr:uid="{00000000-0005-0000-0000-00007F3E0000}"/>
    <cellStyle name="왼쪽2 3 4 6" xfId="16096" xr:uid="{00000000-0005-0000-0000-0000803E0000}"/>
    <cellStyle name="왼쪽2 3 4 6 2" xfId="16097" xr:uid="{00000000-0005-0000-0000-0000813E0000}"/>
    <cellStyle name="왼쪽2 3 4 6 3" xfId="16098" xr:uid="{00000000-0005-0000-0000-0000823E0000}"/>
    <cellStyle name="왼쪽2 3 4 6 4" xfId="16099" xr:uid="{00000000-0005-0000-0000-0000833E0000}"/>
    <cellStyle name="왼쪽2 3 4 7" xfId="16100" xr:uid="{00000000-0005-0000-0000-0000843E0000}"/>
    <cellStyle name="왼쪽2 3 4 7 2" xfId="16101" xr:uid="{00000000-0005-0000-0000-0000853E0000}"/>
    <cellStyle name="왼쪽2 3 4 7 3" xfId="16102" xr:uid="{00000000-0005-0000-0000-0000863E0000}"/>
    <cellStyle name="왼쪽2 3 4 7 4" xfId="16103" xr:uid="{00000000-0005-0000-0000-0000873E0000}"/>
    <cellStyle name="왼쪽2 3 4 8" xfId="16104" xr:uid="{00000000-0005-0000-0000-0000883E0000}"/>
    <cellStyle name="왼쪽2 3 4 8 2" xfId="16105" xr:uid="{00000000-0005-0000-0000-0000893E0000}"/>
    <cellStyle name="왼쪽2 3 4 8 3" xfId="16106" xr:uid="{00000000-0005-0000-0000-00008A3E0000}"/>
    <cellStyle name="왼쪽2 3 4 8 4" xfId="16107" xr:uid="{00000000-0005-0000-0000-00008B3E0000}"/>
    <cellStyle name="왼쪽2 3 4 9" xfId="16108" xr:uid="{00000000-0005-0000-0000-00008C3E0000}"/>
    <cellStyle name="왼쪽2 3 4 9 2" xfId="16109" xr:uid="{00000000-0005-0000-0000-00008D3E0000}"/>
    <cellStyle name="왼쪽2 3 4 9 3" xfId="16110" xr:uid="{00000000-0005-0000-0000-00008E3E0000}"/>
    <cellStyle name="왼쪽2 3 4 9 4" xfId="16111" xr:uid="{00000000-0005-0000-0000-00008F3E0000}"/>
    <cellStyle name="왼쪽2 3 5" xfId="16112" xr:uid="{00000000-0005-0000-0000-0000903E0000}"/>
    <cellStyle name="왼쪽2 3 5 10" xfId="16113" xr:uid="{00000000-0005-0000-0000-0000913E0000}"/>
    <cellStyle name="왼쪽2 3 5 10 2" xfId="16114" xr:uid="{00000000-0005-0000-0000-0000923E0000}"/>
    <cellStyle name="왼쪽2 3 5 10 3" xfId="16115" xr:uid="{00000000-0005-0000-0000-0000933E0000}"/>
    <cellStyle name="왼쪽2 3 5 10 4" xfId="16116" xr:uid="{00000000-0005-0000-0000-0000943E0000}"/>
    <cellStyle name="왼쪽2 3 5 11" xfId="16117" xr:uid="{00000000-0005-0000-0000-0000953E0000}"/>
    <cellStyle name="왼쪽2 3 5 11 2" xfId="16118" xr:uid="{00000000-0005-0000-0000-0000963E0000}"/>
    <cellStyle name="왼쪽2 3 5 11 3" xfId="16119" xr:uid="{00000000-0005-0000-0000-0000973E0000}"/>
    <cellStyle name="왼쪽2 3 5 11 4" xfId="16120" xr:uid="{00000000-0005-0000-0000-0000983E0000}"/>
    <cellStyle name="왼쪽2 3 5 12" xfId="16121" xr:uid="{00000000-0005-0000-0000-0000993E0000}"/>
    <cellStyle name="왼쪽2 3 5 12 2" xfId="16122" xr:uid="{00000000-0005-0000-0000-00009A3E0000}"/>
    <cellStyle name="왼쪽2 3 5 12 3" xfId="16123" xr:uid="{00000000-0005-0000-0000-00009B3E0000}"/>
    <cellStyle name="왼쪽2 3 5 12 4" xfId="16124" xr:uid="{00000000-0005-0000-0000-00009C3E0000}"/>
    <cellStyle name="왼쪽2 3 5 13" xfId="16125" xr:uid="{00000000-0005-0000-0000-00009D3E0000}"/>
    <cellStyle name="왼쪽2 3 5 13 2" xfId="16126" xr:uid="{00000000-0005-0000-0000-00009E3E0000}"/>
    <cellStyle name="왼쪽2 3 5 13 3" xfId="16127" xr:uid="{00000000-0005-0000-0000-00009F3E0000}"/>
    <cellStyle name="왼쪽2 3 5 13 4" xfId="16128" xr:uid="{00000000-0005-0000-0000-0000A03E0000}"/>
    <cellStyle name="왼쪽2 3 5 14" xfId="16129" xr:uid="{00000000-0005-0000-0000-0000A13E0000}"/>
    <cellStyle name="왼쪽2 3 5 14 2" xfId="16130" xr:uid="{00000000-0005-0000-0000-0000A23E0000}"/>
    <cellStyle name="왼쪽2 3 5 14 3" xfId="16131" xr:uid="{00000000-0005-0000-0000-0000A33E0000}"/>
    <cellStyle name="왼쪽2 3 5 14 4" xfId="16132" xr:uid="{00000000-0005-0000-0000-0000A43E0000}"/>
    <cellStyle name="왼쪽2 3 5 15" xfId="16133" xr:uid="{00000000-0005-0000-0000-0000A53E0000}"/>
    <cellStyle name="왼쪽2 3 5 15 2" xfId="16134" xr:uid="{00000000-0005-0000-0000-0000A63E0000}"/>
    <cellStyle name="왼쪽2 3 5 15 3" xfId="16135" xr:uid="{00000000-0005-0000-0000-0000A73E0000}"/>
    <cellStyle name="왼쪽2 3 5 15 4" xfId="16136" xr:uid="{00000000-0005-0000-0000-0000A83E0000}"/>
    <cellStyle name="왼쪽2 3 5 16" xfId="16137" xr:uid="{00000000-0005-0000-0000-0000A93E0000}"/>
    <cellStyle name="왼쪽2 3 5 16 2" xfId="16138" xr:uid="{00000000-0005-0000-0000-0000AA3E0000}"/>
    <cellStyle name="왼쪽2 3 5 16 3" xfId="16139" xr:uid="{00000000-0005-0000-0000-0000AB3E0000}"/>
    <cellStyle name="왼쪽2 3 5 16 4" xfId="16140" xr:uid="{00000000-0005-0000-0000-0000AC3E0000}"/>
    <cellStyle name="왼쪽2 3 5 17" xfId="16141" xr:uid="{00000000-0005-0000-0000-0000AD3E0000}"/>
    <cellStyle name="왼쪽2 3 5 17 2" xfId="16142" xr:uid="{00000000-0005-0000-0000-0000AE3E0000}"/>
    <cellStyle name="왼쪽2 3 5 17 3" xfId="16143" xr:uid="{00000000-0005-0000-0000-0000AF3E0000}"/>
    <cellStyle name="왼쪽2 3 5 17 4" xfId="16144" xr:uid="{00000000-0005-0000-0000-0000B03E0000}"/>
    <cellStyle name="왼쪽2 3 5 18" xfId="16145" xr:uid="{00000000-0005-0000-0000-0000B13E0000}"/>
    <cellStyle name="왼쪽2 3 5 18 2" xfId="16146" xr:uid="{00000000-0005-0000-0000-0000B23E0000}"/>
    <cellStyle name="왼쪽2 3 5 18 3" xfId="16147" xr:uid="{00000000-0005-0000-0000-0000B33E0000}"/>
    <cellStyle name="왼쪽2 3 5 18 4" xfId="16148" xr:uid="{00000000-0005-0000-0000-0000B43E0000}"/>
    <cellStyle name="왼쪽2 3 5 19" xfId="16149" xr:uid="{00000000-0005-0000-0000-0000B53E0000}"/>
    <cellStyle name="왼쪽2 3 5 2" xfId="16150" xr:uid="{00000000-0005-0000-0000-0000B63E0000}"/>
    <cellStyle name="왼쪽2 3 5 2 2" xfId="16151" xr:uid="{00000000-0005-0000-0000-0000B73E0000}"/>
    <cellStyle name="왼쪽2 3 5 2 3" xfId="16152" xr:uid="{00000000-0005-0000-0000-0000B83E0000}"/>
    <cellStyle name="왼쪽2 3 5 2 4" xfId="16153" xr:uid="{00000000-0005-0000-0000-0000B93E0000}"/>
    <cellStyle name="왼쪽2 3 5 20" xfId="16154" xr:uid="{00000000-0005-0000-0000-0000BA3E0000}"/>
    <cellStyle name="왼쪽2 3 5 21" xfId="16155" xr:uid="{00000000-0005-0000-0000-0000BB3E0000}"/>
    <cellStyle name="왼쪽2 3 5 3" xfId="16156" xr:uid="{00000000-0005-0000-0000-0000BC3E0000}"/>
    <cellStyle name="왼쪽2 3 5 3 2" xfId="16157" xr:uid="{00000000-0005-0000-0000-0000BD3E0000}"/>
    <cellStyle name="왼쪽2 3 5 3 3" xfId="16158" xr:uid="{00000000-0005-0000-0000-0000BE3E0000}"/>
    <cellStyle name="왼쪽2 3 5 3 4" xfId="16159" xr:uid="{00000000-0005-0000-0000-0000BF3E0000}"/>
    <cellStyle name="왼쪽2 3 5 4" xfId="16160" xr:uid="{00000000-0005-0000-0000-0000C03E0000}"/>
    <cellStyle name="왼쪽2 3 5 4 2" xfId="16161" xr:uid="{00000000-0005-0000-0000-0000C13E0000}"/>
    <cellStyle name="왼쪽2 3 5 4 3" xfId="16162" xr:uid="{00000000-0005-0000-0000-0000C23E0000}"/>
    <cellStyle name="왼쪽2 3 5 4 4" xfId="16163" xr:uid="{00000000-0005-0000-0000-0000C33E0000}"/>
    <cellStyle name="왼쪽2 3 5 5" xfId="16164" xr:uid="{00000000-0005-0000-0000-0000C43E0000}"/>
    <cellStyle name="왼쪽2 3 5 5 2" xfId="16165" xr:uid="{00000000-0005-0000-0000-0000C53E0000}"/>
    <cellStyle name="왼쪽2 3 5 5 3" xfId="16166" xr:uid="{00000000-0005-0000-0000-0000C63E0000}"/>
    <cellStyle name="왼쪽2 3 5 5 4" xfId="16167" xr:uid="{00000000-0005-0000-0000-0000C73E0000}"/>
    <cellStyle name="왼쪽2 3 5 6" xfId="16168" xr:uid="{00000000-0005-0000-0000-0000C83E0000}"/>
    <cellStyle name="왼쪽2 3 5 6 2" xfId="16169" xr:uid="{00000000-0005-0000-0000-0000C93E0000}"/>
    <cellStyle name="왼쪽2 3 5 6 3" xfId="16170" xr:uid="{00000000-0005-0000-0000-0000CA3E0000}"/>
    <cellStyle name="왼쪽2 3 5 6 4" xfId="16171" xr:uid="{00000000-0005-0000-0000-0000CB3E0000}"/>
    <cellStyle name="왼쪽2 3 5 7" xfId="16172" xr:uid="{00000000-0005-0000-0000-0000CC3E0000}"/>
    <cellStyle name="왼쪽2 3 5 7 2" xfId="16173" xr:uid="{00000000-0005-0000-0000-0000CD3E0000}"/>
    <cellStyle name="왼쪽2 3 5 7 3" xfId="16174" xr:uid="{00000000-0005-0000-0000-0000CE3E0000}"/>
    <cellStyle name="왼쪽2 3 5 7 4" xfId="16175" xr:uid="{00000000-0005-0000-0000-0000CF3E0000}"/>
    <cellStyle name="왼쪽2 3 5 8" xfId="16176" xr:uid="{00000000-0005-0000-0000-0000D03E0000}"/>
    <cellStyle name="왼쪽2 3 5 8 2" xfId="16177" xr:uid="{00000000-0005-0000-0000-0000D13E0000}"/>
    <cellStyle name="왼쪽2 3 5 8 3" xfId="16178" xr:uid="{00000000-0005-0000-0000-0000D23E0000}"/>
    <cellStyle name="왼쪽2 3 5 8 4" xfId="16179" xr:uid="{00000000-0005-0000-0000-0000D33E0000}"/>
    <cellStyle name="왼쪽2 3 5 9" xfId="16180" xr:uid="{00000000-0005-0000-0000-0000D43E0000}"/>
    <cellStyle name="왼쪽2 3 5 9 2" xfId="16181" xr:uid="{00000000-0005-0000-0000-0000D53E0000}"/>
    <cellStyle name="왼쪽2 3 5 9 3" xfId="16182" xr:uid="{00000000-0005-0000-0000-0000D63E0000}"/>
    <cellStyle name="왼쪽2 3 5 9 4" xfId="16183" xr:uid="{00000000-0005-0000-0000-0000D73E0000}"/>
    <cellStyle name="왼쪽2 3 6" xfId="16184" xr:uid="{00000000-0005-0000-0000-0000D83E0000}"/>
    <cellStyle name="왼쪽2 3 6 2" xfId="16185" xr:uid="{00000000-0005-0000-0000-0000D93E0000}"/>
    <cellStyle name="왼쪽2 3 6 3" xfId="16186" xr:uid="{00000000-0005-0000-0000-0000DA3E0000}"/>
    <cellStyle name="왼쪽2 3 6 4" xfId="16187" xr:uid="{00000000-0005-0000-0000-0000DB3E0000}"/>
    <cellStyle name="왼쪽2 3 7" xfId="16188" xr:uid="{00000000-0005-0000-0000-0000DC3E0000}"/>
    <cellStyle name="왼쪽2 3 7 2" xfId="16189" xr:uid="{00000000-0005-0000-0000-0000DD3E0000}"/>
    <cellStyle name="왼쪽2 3 7 3" xfId="16190" xr:uid="{00000000-0005-0000-0000-0000DE3E0000}"/>
    <cellStyle name="왼쪽2 3 7 4" xfId="16191" xr:uid="{00000000-0005-0000-0000-0000DF3E0000}"/>
    <cellStyle name="왼쪽2 3 8" xfId="16192" xr:uid="{00000000-0005-0000-0000-0000E03E0000}"/>
    <cellStyle name="왼쪽2 3 8 2" xfId="16193" xr:uid="{00000000-0005-0000-0000-0000E13E0000}"/>
    <cellStyle name="왼쪽2 3 8 3" xfId="16194" xr:uid="{00000000-0005-0000-0000-0000E23E0000}"/>
    <cellStyle name="왼쪽2 3 8 4" xfId="16195" xr:uid="{00000000-0005-0000-0000-0000E33E0000}"/>
    <cellStyle name="왼쪽2 3 9" xfId="16196" xr:uid="{00000000-0005-0000-0000-0000E43E0000}"/>
    <cellStyle name="왼쪽2 3 9 2" xfId="16197" xr:uid="{00000000-0005-0000-0000-0000E53E0000}"/>
    <cellStyle name="왼쪽2 3 9 3" xfId="16198" xr:uid="{00000000-0005-0000-0000-0000E63E0000}"/>
    <cellStyle name="왼쪽2 3 9 4" xfId="16199" xr:uid="{00000000-0005-0000-0000-0000E73E0000}"/>
    <cellStyle name="왼쪽2 4" xfId="16200" xr:uid="{00000000-0005-0000-0000-0000E83E0000}"/>
    <cellStyle name="왼쪽2 4 10" xfId="16201" xr:uid="{00000000-0005-0000-0000-0000E93E0000}"/>
    <cellStyle name="왼쪽2 4 10 2" xfId="16202" xr:uid="{00000000-0005-0000-0000-0000EA3E0000}"/>
    <cellStyle name="왼쪽2 4 10 3" xfId="16203" xr:uid="{00000000-0005-0000-0000-0000EB3E0000}"/>
    <cellStyle name="왼쪽2 4 10 4" xfId="16204" xr:uid="{00000000-0005-0000-0000-0000EC3E0000}"/>
    <cellStyle name="왼쪽2 4 11" xfId="16205" xr:uid="{00000000-0005-0000-0000-0000ED3E0000}"/>
    <cellStyle name="왼쪽2 4 11 2" xfId="16206" xr:uid="{00000000-0005-0000-0000-0000EE3E0000}"/>
    <cellStyle name="왼쪽2 4 11 3" xfId="16207" xr:uid="{00000000-0005-0000-0000-0000EF3E0000}"/>
    <cellStyle name="왼쪽2 4 11 4" xfId="16208" xr:uid="{00000000-0005-0000-0000-0000F03E0000}"/>
    <cellStyle name="왼쪽2 4 12" xfId="16209" xr:uid="{00000000-0005-0000-0000-0000F13E0000}"/>
    <cellStyle name="왼쪽2 4 12 2" xfId="16210" xr:uid="{00000000-0005-0000-0000-0000F23E0000}"/>
    <cellStyle name="왼쪽2 4 12 3" xfId="16211" xr:uid="{00000000-0005-0000-0000-0000F33E0000}"/>
    <cellStyle name="왼쪽2 4 12 4" xfId="16212" xr:uid="{00000000-0005-0000-0000-0000F43E0000}"/>
    <cellStyle name="왼쪽2 4 13" xfId="16213" xr:uid="{00000000-0005-0000-0000-0000F53E0000}"/>
    <cellStyle name="왼쪽2 4 13 2" xfId="16214" xr:uid="{00000000-0005-0000-0000-0000F63E0000}"/>
    <cellStyle name="왼쪽2 4 13 3" xfId="16215" xr:uid="{00000000-0005-0000-0000-0000F73E0000}"/>
    <cellStyle name="왼쪽2 4 13 4" xfId="16216" xr:uid="{00000000-0005-0000-0000-0000F83E0000}"/>
    <cellStyle name="왼쪽2 4 14" xfId="16217" xr:uid="{00000000-0005-0000-0000-0000F93E0000}"/>
    <cellStyle name="왼쪽2 4 14 2" xfId="16218" xr:uid="{00000000-0005-0000-0000-0000FA3E0000}"/>
    <cellStyle name="왼쪽2 4 14 3" xfId="16219" xr:uid="{00000000-0005-0000-0000-0000FB3E0000}"/>
    <cellStyle name="왼쪽2 4 14 4" xfId="16220" xr:uid="{00000000-0005-0000-0000-0000FC3E0000}"/>
    <cellStyle name="왼쪽2 4 15" xfId="16221" xr:uid="{00000000-0005-0000-0000-0000FD3E0000}"/>
    <cellStyle name="왼쪽2 4 15 2" xfId="16222" xr:uid="{00000000-0005-0000-0000-0000FE3E0000}"/>
    <cellStyle name="왼쪽2 4 15 3" xfId="16223" xr:uid="{00000000-0005-0000-0000-0000FF3E0000}"/>
    <cellStyle name="왼쪽2 4 15 4" xfId="16224" xr:uid="{00000000-0005-0000-0000-0000003F0000}"/>
    <cellStyle name="왼쪽2 4 16" xfId="16225" xr:uid="{00000000-0005-0000-0000-0000013F0000}"/>
    <cellStyle name="왼쪽2 4 16 2" xfId="16226" xr:uid="{00000000-0005-0000-0000-0000023F0000}"/>
    <cellStyle name="왼쪽2 4 16 3" xfId="16227" xr:uid="{00000000-0005-0000-0000-0000033F0000}"/>
    <cellStyle name="왼쪽2 4 16 4" xfId="16228" xr:uid="{00000000-0005-0000-0000-0000043F0000}"/>
    <cellStyle name="왼쪽2 4 17" xfId="16229" xr:uid="{00000000-0005-0000-0000-0000053F0000}"/>
    <cellStyle name="왼쪽2 4 18" xfId="16230" xr:uid="{00000000-0005-0000-0000-0000063F0000}"/>
    <cellStyle name="왼쪽2 4 19" xfId="16231" xr:uid="{00000000-0005-0000-0000-0000073F0000}"/>
    <cellStyle name="왼쪽2 4 2" xfId="16232" xr:uid="{00000000-0005-0000-0000-0000083F0000}"/>
    <cellStyle name="왼쪽2 4 2 2" xfId="16233" xr:uid="{00000000-0005-0000-0000-0000093F0000}"/>
    <cellStyle name="왼쪽2 4 2 3" xfId="16234" xr:uid="{00000000-0005-0000-0000-00000A3F0000}"/>
    <cellStyle name="왼쪽2 4 2 4" xfId="16235" xr:uid="{00000000-0005-0000-0000-00000B3F0000}"/>
    <cellStyle name="왼쪽2 4 3" xfId="16236" xr:uid="{00000000-0005-0000-0000-00000C3F0000}"/>
    <cellStyle name="왼쪽2 4 3 2" xfId="16237" xr:uid="{00000000-0005-0000-0000-00000D3F0000}"/>
    <cellStyle name="왼쪽2 4 3 3" xfId="16238" xr:uid="{00000000-0005-0000-0000-00000E3F0000}"/>
    <cellStyle name="왼쪽2 4 3 4" xfId="16239" xr:uid="{00000000-0005-0000-0000-00000F3F0000}"/>
    <cellStyle name="왼쪽2 4 4" xfId="16240" xr:uid="{00000000-0005-0000-0000-0000103F0000}"/>
    <cellStyle name="왼쪽2 4 4 2" xfId="16241" xr:uid="{00000000-0005-0000-0000-0000113F0000}"/>
    <cellStyle name="왼쪽2 4 4 3" xfId="16242" xr:uid="{00000000-0005-0000-0000-0000123F0000}"/>
    <cellStyle name="왼쪽2 4 4 4" xfId="16243" xr:uid="{00000000-0005-0000-0000-0000133F0000}"/>
    <cellStyle name="왼쪽2 4 5" xfId="16244" xr:uid="{00000000-0005-0000-0000-0000143F0000}"/>
    <cellStyle name="왼쪽2 4 5 2" xfId="16245" xr:uid="{00000000-0005-0000-0000-0000153F0000}"/>
    <cellStyle name="왼쪽2 4 5 3" xfId="16246" xr:uid="{00000000-0005-0000-0000-0000163F0000}"/>
    <cellStyle name="왼쪽2 4 5 4" xfId="16247" xr:uid="{00000000-0005-0000-0000-0000173F0000}"/>
    <cellStyle name="왼쪽2 4 6" xfId="16248" xr:uid="{00000000-0005-0000-0000-0000183F0000}"/>
    <cellStyle name="왼쪽2 4 6 2" xfId="16249" xr:uid="{00000000-0005-0000-0000-0000193F0000}"/>
    <cellStyle name="왼쪽2 4 6 3" xfId="16250" xr:uid="{00000000-0005-0000-0000-00001A3F0000}"/>
    <cellStyle name="왼쪽2 4 6 4" xfId="16251" xr:uid="{00000000-0005-0000-0000-00001B3F0000}"/>
    <cellStyle name="왼쪽2 4 7" xfId="16252" xr:uid="{00000000-0005-0000-0000-00001C3F0000}"/>
    <cellStyle name="왼쪽2 4 7 2" xfId="16253" xr:uid="{00000000-0005-0000-0000-00001D3F0000}"/>
    <cellStyle name="왼쪽2 4 7 3" xfId="16254" xr:uid="{00000000-0005-0000-0000-00001E3F0000}"/>
    <cellStyle name="왼쪽2 4 7 4" xfId="16255" xr:uid="{00000000-0005-0000-0000-00001F3F0000}"/>
    <cellStyle name="왼쪽2 4 8" xfId="16256" xr:uid="{00000000-0005-0000-0000-0000203F0000}"/>
    <cellStyle name="왼쪽2 4 8 2" xfId="16257" xr:uid="{00000000-0005-0000-0000-0000213F0000}"/>
    <cellStyle name="왼쪽2 4 8 3" xfId="16258" xr:uid="{00000000-0005-0000-0000-0000223F0000}"/>
    <cellStyle name="왼쪽2 4 8 4" xfId="16259" xr:uid="{00000000-0005-0000-0000-0000233F0000}"/>
    <cellStyle name="왼쪽2 4 9" xfId="16260" xr:uid="{00000000-0005-0000-0000-0000243F0000}"/>
    <cellStyle name="왼쪽2 4 9 2" xfId="16261" xr:uid="{00000000-0005-0000-0000-0000253F0000}"/>
    <cellStyle name="왼쪽2 4 9 3" xfId="16262" xr:uid="{00000000-0005-0000-0000-0000263F0000}"/>
    <cellStyle name="왼쪽2 4 9 4" xfId="16263" xr:uid="{00000000-0005-0000-0000-0000273F0000}"/>
    <cellStyle name="왼쪽2 5" xfId="16264" xr:uid="{00000000-0005-0000-0000-0000283F0000}"/>
    <cellStyle name="왼쪽2 5 2" xfId="16265" xr:uid="{00000000-0005-0000-0000-0000293F0000}"/>
    <cellStyle name="왼쪽2 5 3" xfId="16266" xr:uid="{00000000-0005-0000-0000-00002A3F0000}"/>
    <cellStyle name="왼쪽2 5 4" xfId="16267" xr:uid="{00000000-0005-0000-0000-00002B3F0000}"/>
    <cellStyle name="왼쪽2 6" xfId="16268" xr:uid="{00000000-0005-0000-0000-00002C3F0000}"/>
    <cellStyle name="왼쪽2 6 2" xfId="16269" xr:uid="{00000000-0005-0000-0000-00002D3F0000}"/>
    <cellStyle name="왼쪽2 6 3" xfId="16270" xr:uid="{00000000-0005-0000-0000-00002E3F0000}"/>
    <cellStyle name="왼쪽2 6 4" xfId="16271" xr:uid="{00000000-0005-0000-0000-00002F3F0000}"/>
    <cellStyle name="왼쪽2 7" xfId="16272" xr:uid="{00000000-0005-0000-0000-0000303F0000}"/>
    <cellStyle name="왼쪽2 7 2" xfId="16273" xr:uid="{00000000-0005-0000-0000-0000313F0000}"/>
    <cellStyle name="왼쪽2 7 3" xfId="16274" xr:uid="{00000000-0005-0000-0000-0000323F0000}"/>
    <cellStyle name="왼쪽2 7 4" xfId="16275" xr:uid="{00000000-0005-0000-0000-0000333F0000}"/>
    <cellStyle name="왼쪽2 8" xfId="16276" xr:uid="{00000000-0005-0000-0000-0000343F0000}"/>
    <cellStyle name="왼쪽2 9" xfId="16277" xr:uid="{00000000-0005-0000-0000-0000353F0000}"/>
    <cellStyle name="요약 10" xfId="16278" xr:uid="{00000000-0005-0000-0000-0000363F0000}"/>
    <cellStyle name="요약 11" xfId="16279" xr:uid="{00000000-0005-0000-0000-0000373F0000}"/>
    <cellStyle name="요약 12" xfId="16280" xr:uid="{00000000-0005-0000-0000-0000383F0000}"/>
    <cellStyle name="요약 13" xfId="16281" xr:uid="{00000000-0005-0000-0000-0000393F0000}"/>
    <cellStyle name="요약 14" xfId="16282" xr:uid="{00000000-0005-0000-0000-00003A3F0000}"/>
    <cellStyle name="요약 15" xfId="16283" xr:uid="{00000000-0005-0000-0000-00003B3F0000}"/>
    <cellStyle name="요약 16" xfId="16284" xr:uid="{00000000-0005-0000-0000-00003C3F0000}"/>
    <cellStyle name="요약 17" xfId="16285" xr:uid="{00000000-0005-0000-0000-00003D3F0000}"/>
    <cellStyle name="요약 18" xfId="16286" xr:uid="{00000000-0005-0000-0000-00003E3F0000}"/>
    <cellStyle name="요약 19" xfId="16287" xr:uid="{00000000-0005-0000-0000-00003F3F0000}"/>
    <cellStyle name="요약 2" xfId="313" xr:uid="{00000000-0005-0000-0000-0000403F0000}"/>
    <cellStyle name="요약 2 10" xfId="16288" xr:uid="{00000000-0005-0000-0000-0000413F0000}"/>
    <cellStyle name="요약 2 10 10" xfId="16289" xr:uid="{00000000-0005-0000-0000-0000423F0000}"/>
    <cellStyle name="요약 2 10 10 2" xfId="16290" xr:uid="{00000000-0005-0000-0000-0000433F0000}"/>
    <cellStyle name="요약 2 10 10 3" xfId="16291" xr:uid="{00000000-0005-0000-0000-0000443F0000}"/>
    <cellStyle name="요약 2 10 10 4" xfId="16292" xr:uid="{00000000-0005-0000-0000-0000453F0000}"/>
    <cellStyle name="요약 2 10 10 5" xfId="16293" xr:uid="{00000000-0005-0000-0000-0000463F0000}"/>
    <cellStyle name="요약 2 10 11" xfId="16294" xr:uid="{00000000-0005-0000-0000-0000473F0000}"/>
    <cellStyle name="요약 2 10 11 2" xfId="16295" xr:uid="{00000000-0005-0000-0000-0000483F0000}"/>
    <cellStyle name="요약 2 10 11 3" xfId="16296" xr:uid="{00000000-0005-0000-0000-0000493F0000}"/>
    <cellStyle name="요약 2 10 11 4" xfId="16297" xr:uid="{00000000-0005-0000-0000-00004A3F0000}"/>
    <cellStyle name="요약 2 10 11 5" xfId="16298" xr:uid="{00000000-0005-0000-0000-00004B3F0000}"/>
    <cellStyle name="요약 2 10 12" xfId="16299" xr:uid="{00000000-0005-0000-0000-00004C3F0000}"/>
    <cellStyle name="요약 2 10 12 2" xfId="16300" xr:uid="{00000000-0005-0000-0000-00004D3F0000}"/>
    <cellStyle name="요약 2 10 12 3" xfId="16301" xr:uid="{00000000-0005-0000-0000-00004E3F0000}"/>
    <cellStyle name="요약 2 10 12 4" xfId="16302" xr:uid="{00000000-0005-0000-0000-00004F3F0000}"/>
    <cellStyle name="요약 2 10 12 5" xfId="16303" xr:uid="{00000000-0005-0000-0000-0000503F0000}"/>
    <cellStyle name="요약 2 10 13" xfId="16304" xr:uid="{00000000-0005-0000-0000-0000513F0000}"/>
    <cellStyle name="요약 2 10 13 2" xfId="16305" xr:uid="{00000000-0005-0000-0000-0000523F0000}"/>
    <cellStyle name="요약 2 10 13 3" xfId="16306" xr:uid="{00000000-0005-0000-0000-0000533F0000}"/>
    <cellStyle name="요약 2 10 13 4" xfId="16307" xr:uid="{00000000-0005-0000-0000-0000543F0000}"/>
    <cellStyle name="요약 2 10 13 5" xfId="16308" xr:uid="{00000000-0005-0000-0000-0000553F0000}"/>
    <cellStyle name="요약 2 10 14" xfId="16309" xr:uid="{00000000-0005-0000-0000-0000563F0000}"/>
    <cellStyle name="요약 2 10 14 2" xfId="16310" xr:uid="{00000000-0005-0000-0000-0000573F0000}"/>
    <cellStyle name="요약 2 10 14 3" xfId="16311" xr:uid="{00000000-0005-0000-0000-0000583F0000}"/>
    <cellStyle name="요약 2 10 14 4" xfId="16312" xr:uid="{00000000-0005-0000-0000-0000593F0000}"/>
    <cellStyle name="요약 2 10 14 5" xfId="16313" xr:uid="{00000000-0005-0000-0000-00005A3F0000}"/>
    <cellStyle name="요약 2 10 15" xfId="16314" xr:uid="{00000000-0005-0000-0000-00005B3F0000}"/>
    <cellStyle name="요약 2 10 15 2" xfId="16315" xr:uid="{00000000-0005-0000-0000-00005C3F0000}"/>
    <cellStyle name="요약 2 10 15 3" xfId="16316" xr:uid="{00000000-0005-0000-0000-00005D3F0000}"/>
    <cellStyle name="요약 2 10 15 4" xfId="16317" xr:uid="{00000000-0005-0000-0000-00005E3F0000}"/>
    <cellStyle name="요약 2 10 15 5" xfId="16318" xr:uid="{00000000-0005-0000-0000-00005F3F0000}"/>
    <cellStyle name="요약 2 10 16" xfId="16319" xr:uid="{00000000-0005-0000-0000-0000603F0000}"/>
    <cellStyle name="요약 2 10 16 2" xfId="16320" xr:uid="{00000000-0005-0000-0000-0000613F0000}"/>
    <cellStyle name="요약 2 10 16 3" xfId="16321" xr:uid="{00000000-0005-0000-0000-0000623F0000}"/>
    <cellStyle name="요약 2 10 16 4" xfId="16322" xr:uid="{00000000-0005-0000-0000-0000633F0000}"/>
    <cellStyle name="요약 2 10 16 5" xfId="16323" xr:uid="{00000000-0005-0000-0000-0000643F0000}"/>
    <cellStyle name="요약 2 10 17" xfId="16324" xr:uid="{00000000-0005-0000-0000-0000653F0000}"/>
    <cellStyle name="요약 2 10 17 2" xfId="16325" xr:uid="{00000000-0005-0000-0000-0000663F0000}"/>
    <cellStyle name="요약 2 10 17 3" xfId="16326" xr:uid="{00000000-0005-0000-0000-0000673F0000}"/>
    <cellStyle name="요약 2 10 17 4" xfId="16327" xr:uid="{00000000-0005-0000-0000-0000683F0000}"/>
    <cellStyle name="요약 2 10 17 5" xfId="16328" xr:uid="{00000000-0005-0000-0000-0000693F0000}"/>
    <cellStyle name="요약 2 10 18" xfId="16329" xr:uid="{00000000-0005-0000-0000-00006A3F0000}"/>
    <cellStyle name="요약 2 10 18 2" xfId="16330" xr:uid="{00000000-0005-0000-0000-00006B3F0000}"/>
    <cellStyle name="요약 2 10 18 3" xfId="16331" xr:uid="{00000000-0005-0000-0000-00006C3F0000}"/>
    <cellStyle name="요약 2 10 18 4" xfId="16332" xr:uid="{00000000-0005-0000-0000-00006D3F0000}"/>
    <cellStyle name="요약 2 10 18 5" xfId="16333" xr:uid="{00000000-0005-0000-0000-00006E3F0000}"/>
    <cellStyle name="요약 2 10 19" xfId="16334" xr:uid="{00000000-0005-0000-0000-00006F3F0000}"/>
    <cellStyle name="요약 2 10 2" xfId="16335" xr:uid="{00000000-0005-0000-0000-0000703F0000}"/>
    <cellStyle name="요약 2 10 2 2" xfId="16336" xr:uid="{00000000-0005-0000-0000-0000713F0000}"/>
    <cellStyle name="요약 2 10 2 3" xfId="16337" xr:uid="{00000000-0005-0000-0000-0000723F0000}"/>
    <cellStyle name="요약 2 10 2 4" xfId="16338" xr:uid="{00000000-0005-0000-0000-0000733F0000}"/>
    <cellStyle name="요약 2 10 2 5" xfId="16339" xr:uid="{00000000-0005-0000-0000-0000743F0000}"/>
    <cellStyle name="요약 2 10 20" xfId="16340" xr:uid="{00000000-0005-0000-0000-0000753F0000}"/>
    <cellStyle name="요약 2 10 21" xfId="16341" xr:uid="{00000000-0005-0000-0000-0000763F0000}"/>
    <cellStyle name="요약 2 10 22" xfId="16342" xr:uid="{00000000-0005-0000-0000-0000773F0000}"/>
    <cellStyle name="요약 2 10 3" xfId="16343" xr:uid="{00000000-0005-0000-0000-0000783F0000}"/>
    <cellStyle name="요약 2 10 3 2" xfId="16344" xr:uid="{00000000-0005-0000-0000-0000793F0000}"/>
    <cellStyle name="요약 2 10 3 3" xfId="16345" xr:uid="{00000000-0005-0000-0000-00007A3F0000}"/>
    <cellStyle name="요약 2 10 3 4" xfId="16346" xr:uid="{00000000-0005-0000-0000-00007B3F0000}"/>
    <cellStyle name="요약 2 10 3 5" xfId="16347" xr:uid="{00000000-0005-0000-0000-00007C3F0000}"/>
    <cellStyle name="요약 2 10 4" xfId="16348" xr:uid="{00000000-0005-0000-0000-00007D3F0000}"/>
    <cellStyle name="요약 2 10 4 2" xfId="16349" xr:uid="{00000000-0005-0000-0000-00007E3F0000}"/>
    <cellStyle name="요약 2 10 4 3" xfId="16350" xr:uid="{00000000-0005-0000-0000-00007F3F0000}"/>
    <cellStyle name="요약 2 10 4 4" xfId="16351" xr:uid="{00000000-0005-0000-0000-0000803F0000}"/>
    <cellStyle name="요약 2 10 4 5" xfId="16352" xr:uid="{00000000-0005-0000-0000-0000813F0000}"/>
    <cellStyle name="요약 2 10 5" xfId="16353" xr:uid="{00000000-0005-0000-0000-0000823F0000}"/>
    <cellStyle name="요약 2 10 5 2" xfId="16354" xr:uid="{00000000-0005-0000-0000-0000833F0000}"/>
    <cellStyle name="요약 2 10 5 3" xfId="16355" xr:uid="{00000000-0005-0000-0000-0000843F0000}"/>
    <cellStyle name="요약 2 10 5 4" xfId="16356" xr:uid="{00000000-0005-0000-0000-0000853F0000}"/>
    <cellStyle name="요약 2 10 5 5" xfId="16357" xr:uid="{00000000-0005-0000-0000-0000863F0000}"/>
    <cellStyle name="요약 2 10 6" xfId="16358" xr:uid="{00000000-0005-0000-0000-0000873F0000}"/>
    <cellStyle name="요약 2 10 6 2" xfId="16359" xr:uid="{00000000-0005-0000-0000-0000883F0000}"/>
    <cellStyle name="요약 2 10 6 3" xfId="16360" xr:uid="{00000000-0005-0000-0000-0000893F0000}"/>
    <cellStyle name="요약 2 10 6 4" xfId="16361" xr:uid="{00000000-0005-0000-0000-00008A3F0000}"/>
    <cellStyle name="요약 2 10 6 5" xfId="16362" xr:uid="{00000000-0005-0000-0000-00008B3F0000}"/>
    <cellStyle name="요약 2 10 7" xfId="16363" xr:uid="{00000000-0005-0000-0000-00008C3F0000}"/>
    <cellStyle name="요약 2 10 7 2" xfId="16364" xr:uid="{00000000-0005-0000-0000-00008D3F0000}"/>
    <cellStyle name="요약 2 10 7 3" xfId="16365" xr:uid="{00000000-0005-0000-0000-00008E3F0000}"/>
    <cellStyle name="요약 2 10 7 4" xfId="16366" xr:uid="{00000000-0005-0000-0000-00008F3F0000}"/>
    <cellStyle name="요약 2 10 7 5" xfId="16367" xr:uid="{00000000-0005-0000-0000-0000903F0000}"/>
    <cellStyle name="요약 2 10 8" xfId="16368" xr:uid="{00000000-0005-0000-0000-0000913F0000}"/>
    <cellStyle name="요약 2 10 8 2" xfId="16369" xr:uid="{00000000-0005-0000-0000-0000923F0000}"/>
    <cellStyle name="요약 2 10 8 3" xfId="16370" xr:uid="{00000000-0005-0000-0000-0000933F0000}"/>
    <cellStyle name="요약 2 10 8 4" xfId="16371" xr:uid="{00000000-0005-0000-0000-0000943F0000}"/>
    <cellStyle name="요약 2 10 8 5" xfId="16372" xr:uid="{00000000-0005-0000-0000-0000953F0000}"/>
    <cellStyle name="요약 2 10 9" xfId="16373" xr:uid="{00000000-0005-0000-0000-0000963F0000}"/>
    <cellStyle name="요약 2 10 9 2" xfId="16374" xr:uid="{00000000-0005-0000-0000-0000973F0000}"/>
    <cellStyle name="요약 2 10 9 3" xfId="16375" xr:uid="{00000000-0005-0000-0000-0000983F0000}"/>
    <cellStyle name="요약 2 10 9 4" xfId="16376" xr:uid="{00000000-0005-0000-0000-0000993F0000}"/>
    <cellStyle name="요약 2 10 9 5" xfId="16377" xr:uid="{00000000-0005-0000-0000-00009A3F0000}"/>
    <cellStyle name="요약 2 11" xfId="16378" xr:uid="{00000000-0005-0000-0000-00009B3F0000}"/>
    <cellStyle name="요약 2 11 2" xfId="16379" xr:uid="{00000000-0005-0000-0000-00009C3F0000}"/>
    <cellStyle name="요약 2 11 3" xfId="16380" xr:uid="{00000000-0005-0000-0000-00009D3F0000}"/>
    <cellStyle name="요약 2 11 4" xfId="16381" xr:uid="{00000000-0005-0000-0000-00009E3F0000}"/>
    <cellStyle name="요약 2 11 5" xfId="16382" xr:uid="{00000000-0005-0000-0000-00009F3F0000}"/>
    <cellStyle name="요약 2 12" xfId="16383" xr:uid="{00000000-0005-0000-0000-0000A03F0000}"/>
    <cellStyle name="요약 2 12 2" xfId="16384" xr:uid="{00000000-0005-0000-0000-0000A13F0000}"/>
    <cellStyle name="요약 2 12 3" xfId="16385" xr:uid="{00000000-0005-0000-0000-0000A23F0000}"/>
    <cellStyle name="요약 2 12 4" xfId="16386" xr:uid="{00000000-0005-0000-0000-0000A33F0000}"/>
    <cellStyle name="요약 2 12 5" xfId="16387" xr:uid="{00000000-0005-0000-0000-0000A43F0000}"/>
    <cellStyle name="요약 2 13" xfId="16388" xr:uid="{00000000-0005-0000-0000-0000A53F0000}"/>
    <cellStyle name="요약 2 13 2" xfId="16389" xr:uid="{00000000-0005-0000-0000-0000A63F0000}"/>
    <cellStyle name="요약 2 13 3" xfId="16390" xr:uid="{00000000-0005-0000-0000-0000A73F0000}"/>
    <cellStyle name="요약 2 13 4" xfId="16391" xr:uid="{00000000-0005-0000-0000-0000A83F0000}"/>
    <cellStyle name="요약 2 13 5" xfId="16392" xr:uid="{00000000-0005-0000-0000-0000A93F0000}"/>
    <cellStyle name="요약 2 14" xfId="16393" xr:uid="{00000000-0005-0000-0000-0000AA3F0000}"/>
    <cellStyle name="요약 2 14 2" xfId="16394" xr:uid="{00000000-0005-0000-0000-0000AB3F0000}"/>
    <cellStyle name="요약 2 14 3" xfId="16395" xr:uid="{00000000-0005-0000-0000-0000AC3F0000}"/>
    <cellStyle name="요약 2 14 4" xfId="16396" xr:uid="{00000000-0005-0000-0000-0000AD3F0000}"/>
    <cellStyle name="요약 2 14 5" xfId="16397" xr:uid="{00000000-0005-0000-0000-0000AE3F0000}"/>
    <cellStyle name="요약 2 15" xfId="16398" xr:uid="{00000000-0005-0000-0000-0000AF3F0000}"/>
    <cellStyle name="요약 2 15 2" xfId="16399" xr:uid="{00000000-0005-0000-0000-0000B03F0000}"/>
    <cellStyle name="요약 2 15 3" xfId="16400" xr:uid="{00000000-0005-0000-0000-0000B13F0000}"/>
    <cellStyle name="요약 2 15 4" xfId="16401" xr:uid="{00000000-0005-0000-0000-0000B23F0000}"/>
    <cellStyle name="요약 2 15 5" xfId="16402" xr:uid="{00000000-0005-0000-0000-0000B33F0000}"/>
    <cellStyle name="요약 2 16" xfId="16403" xr:uid="{00000000-0005-0000-0000-0000B43F0000}"/>
    <cellStyle name="요약 2 16 2" xfId="16404" xr:uid="{00000000-0005-0000-0000-0000B53F0000}"/>
    <cellStyle name="요약 2 16 3" xfId="16405" xr:uid="{00000000-0005-0000-0000-0000B63F0000}"/>
    <cellStyle name="요약 2 16 4" xfId="16406" xr:uid="{00000000-0005-0000-0000-0000B73F0000}"/>
    <cellStyle name="요약 2 16 5" xfId="16407" xr:uid="{00000000-0005-0000-0000-0000B83F0000}"/>
    <cellStyle name="요약 2 17" xfId="16408" xr:uid="{00000000-0005-0000-0000-0000B93F0000}"/>
    <cellStyle name="요약 2 17 2" xfId="16409" xr:uid="{00000000-0005-0000-0000-0000BA3F0000}"/>
    <cellStyle name="요약 2 17 3" xfId="16410" xr:uid="{00000000-0005-0000-0000-0000BB3F0000}"/>
    <cellStyle name="요약 2 17 4" xfId="16411" xr:uid="{00000000-0005-0000-0000-0000BC3F0000}"/>
    <cellStyle name="요약 2 17 5" xfId="16412" xr:uid="{00000000-0005-0000-0000-0000BD3F0000}"/>
    <cellStyle name="요약 2 18" xfId="16413" xr:uid="{00000000-0005-0000-0000-0000BE3F0000}"/>
    <cellStyle name="요약 2 18 2" xfId="16414" xr:uid="{00000000-0005-0000-0000-0000BF3F0000}"/>
    <cellStyle name="요약 2 18 3" xfId="16415" xr:uid="{00000000-0005-0000-0000-0000C03F0000}"/>
    <cellStyle name="요약 2 18 4" xfId="16416" xr:uid="{00000000-0005-0000-0000-0000C13F0000}"/>
    <cellStyle name="요약 2 18 5" xfId="16417" xr:uid="{00000000-0005-0000-0000-0000C23F0000}"/>
    <cellStyle name="요약 2 19" xfId="16418" xr:uid="{00000000-0005-0000-0000-0000C33F0000}"/>
    <cellStyle name="요약 2 19 2" xfId="16419" xr:uid="{00000000-0005-0000-0000-0000C43F0000}"/>
    <cellStyle name="요약 2 19 3" xfId="16420" xr:uid="{00000000-0005-0000-0000-0000C53F0000}"/>
    <cellStyle name="요약 2 19 4" xfId="16421" xr:uid="{00000000-0005-0000-0000-0000C63F0000}"/>
    <cellStyle name="요약 2 19 5" xfId="16422" xr:uid="{00000000-0005-0000-0000-0000C73F0000}"/>
    <cellStyle name="요약 2 2" xfId="314" xr:uid="{00000000-0005-0000-0000-0000C83F0000}"/>
    <cellStyle name="요약 2 2 10" xfId="16423" xr:uid="{00000000-0005-0000-0000-0000C93F0000}"/>
    <cellStyle name="요약 2 2 10 2" xfId="16424" xr:uid="{00000000-0005-0000-0000-0000CA3F0000}"/>
    <cellStyle name="요약 2 2 10 3" xfId="16425" xr:uid="{00000000-0005-0000-0000-0000CB3F0000}"/>
    <cellStyle name="요약 2 2 10 4" xfId="16426" xr:uid="{00000000-0005-0000-0000-0000CC3F0000}"/>
    <cellStyle name="요약 2 2 10 5" xfId="16427" xr:uid="{00000000-0005-0000-0000-0000CD3F0000}"/>
    <cellStyle name="요약 2 2 11" xfId="16428" xr:uid="{00000000-0005-0000-0000-0000CE3F0000}"/>
    <cellStyle name="요약 2 2 11 2" xfId="16429" xr:uid="{00000000-0005-0000-0000-0000CF3F0000}"/>
    <cellStyle name="요약 2 2 11 3" xfId="16430" xr:uid="{00000000-0005-0000-0000-0000D03F0000}"/>
    <cellStyle name="요약 2 2 11 4" xfId="16431" xr:uid="{00000000-0005-0000-0000-0000D13F0000}"/>
    <cellStyle name="요약 2 2 11 5" xfId="16432" xr:uid="{00000000-0005-0000-0000-0000D23F0000}"/>
    <cellStyle name="요약 2 2 12" xfId="16433" xr:uid="{00000000-0005-0000-0000-0000D33F0000}"/>
    <cellStyle name="요약 2 2 12 2" xfId="16434" xr:uid="{00000000-0005-0000-0000-0000D43F0000}"/>
    <cellStyle name="요약 2 2 12 3" xfId="16435" xr:uid="{00000000-0005-0000-0000-0000D53F0000}"/>
    <cellStyle name="요약 2 2 12 4" xfId="16436" xr:uid="{00000000-0005-0000-0000-0000D63F0000}"/>
    <cellStyle name="요약 2 2 12 5" xfId="16437" xr:uid="{00000000-0005-0000-0000-0000D73F0000}"/>
    <cellStyle name="요약 2 2 13" xfId="16438" xr:uid="{00000000-0005-0000-0000-0000D83F0000}"/>
    <cellStyle name="요약 2 2 13 2" xfId="16439" xr:uid="{00000000-0005-0000-0000-0000D93F0000}"/>
    <cellStyle name="요약 2 2 13 3" xfId="16440" xr:uid="{00000000-0005-0000-0000-0000DA3F0000}"/>
    <cellStyle name="요약 2 2 13 4" xfId="16441" xr:uid="{00000000-0005-0000-0000-0000DB3F0000}"/>
    <cellStyle name="요약 2 2 13 5" xfId="16442" xr:uid="{00000000-0005-0000-0000-0000DC3F0000}"/>
    <cellStyle name="요약 2 2 14" xfId="16443" xr:uid="{00000000-0005-0000-0000-0000DD3F0000}"/>
    <cellStyle name="요약 2 2 14 2" xfId="16444" xr:uid="{00000000-0005-0000-0000-0000DE3F0000}"/>
    <cellStyle name="요약 2 2 14 3" xfId="16445" xr:uid="{00000000-0005-0000-0000-0000DF3F0000}"/>
    <cellStyle name="요약 2 2 14 4" xfId="16446" xr:uid="{00000000-0005-0000-0000-0000E03F0000}"/>
    <cellStyle name="요약 2 2 14 5" xfId="16447" xr:uid="{00000000-0005-0000-0000-0000E13F0000}"/>
    <cellStyle name="요약 2 2 15" xfId="16448" xr:uid="{00000000-0005-0000-0000-0000E23F0000}"/>
    <cellStyle name="요약 2 2 15 2" xfId="16449" xr:uid="{00000000-0005-0000-0000-0000E33F0000}"/>
    <cellStyle name="요약 2 2 15 3" xfId="16450" xr:uid="{00000000-0005-0000-0000-0000E43F0000}"/>
    <cellStyle name="요약 2 2 15 4" xfId="16451" xr:uid="{00000000-0005-0000-0000-0000E53F0000}"/>
    <cellStyle name="요약 2 2 15 5" xfId="16452" xr:uid="{00000000-0005-0000-0000-0000E63F0000}"/>
    <cellStyle name="요약 2 2 16" xfId="16453" xr:uid="{00000000-0005-0000-0000-0000E73F0000}"/>
    <cellStyle name="요약 2 2 16 2" xfId="16454" xr:uid="{00000000-0005-0000-0000-0000E83F0000}"/>
    <cellStyle name="요약 2 2 16 3" xfId="16455" xr:uid="{00000000-0005-0000-0000-0000E93F0000}"/>
    <cellStyle name="요약 2 2 16 4" xfId="16456" xr:uid="{00000000-0005-0000-0000-0000EA3F0000}"/>
    <cellStyle name="요약 2 2 16 5" xfId="16457" xr:uid="{00000000-0005-0000-0000-0000EB3F0000}"/>
    <cellStyle name="요약 2 2 17" xfId="16458" xr:uid="{00000000-0005-0000-0000-0000EC3F0000}"/>
    <cellStyle name="요약 2 2 17 2" xfId="16459" xr:uid="{00000000-0005-0000-0000-0000ED3F0000}"/>
    <cellStyle name="요약 2 2 17 3" xfId="16460" xr:uid="{00000000-0005-0000-0000-0000EE3F0000}"/>
    <cellStyle name="요약 2 2 17 4" xfId="16461" xr:uid="{00000000-0005-0000-0000-0000EF3F0000}"/>
    <cellStyle name="요약 2 2 17 5" xfId="16462" xr:uid="{00000000-0005-0000-0000-0000F03F0000}"/>
    <cellStyle name="요약 2 2 18" xfId="16463" xr:uid="{00000000-0005-0000-0000-0000F13F0000}"/>
    <cellStyle name="요약 2 2 18 2" xfId="16464" xr:uid="{00000000-0005-0000-0000-0000F23F0000}"/>
    <cellStyle name="요약 2 2 18 3" xfId="16465" xr:uid="{00000000-0005-0000-0000-0000F33F0000}"/>
    <cellStyle name="요약 2 2 18 4" xfId="16466" xr:uid="{00000000-0005-0000-0000-0000F43F0000}"/>
    <cellStyle name="요약 2 2 18 5" xfId="16467" xr:uid="{00000000-0005-0000-0000-0000F53F0000}"/>
    <cellStyle name="요약 2 2 19" xfId="16468" xr:uid="{00000000-0005-0000-0000-0000F63F0000}"/>
    <cellStyle name="요약 2 2 19 2" xfId="16469" xr:uid="{00000000-0005-0000-0000-0000F73F0000}"/>
    <cellStyle name="요약 2 2 19 3" xfId="16470" xr:uid="{00000000-0005-0000-0000-0000F83F0000}"/>
    <cellStyle name="요약 2 2 19 4" xfId="16471" xr:uid="{00000000-0005-0000-0000-0000F93F0000}"/>
    <cellStyle name="요약 2 2 19 5" xfId="16472" xr:uid="{00000000-0005-0000-0000-0000FA3F0000}"/>
    <cellStyle name="요약 2 2 2" xfId="16473" xr:uid="{00000000-0005-0000-0000-0000FB3F0000}"/>
    <cellStyle name="요약 2 2 2 10" xfId="16474" xr:uid="{00000000-0005-0000-0000-0000FC3F0000}"/>
    <cellStyle name="요약 2 2 2 10 2" xfId="16475" xr:uid="{00000000-0005-0000-0000-0000FD3F0000}"/>
    <cellStyle name="요약 2 2 2 10 3" xfId="16476" xr:uid="{00000000-0005-0000-0000-0000FE3F0000}"/>
    <cellStyle name="요약 2 2 2 10 4" xfId="16477" xr:uid="{00000000-0005-0000-0000-0000FF3F0000}"/>
    <cellStyle name="요약 2 2 2 10 5" xfId="16478" xr:uid="{00000000-0005-0000-0000-000000400000}"/>
    <cellStyle name="요약 2 2 2 11" xfId="16479" xr:uid="{00000000-0005-0000-0000-000001400000}"/>
    <cellStyle name="요약 2 2 2 11 2" xfId="16480" xr:uid="{00000000-0005-0000-0000-000002400000}"/>
    <cellStyle name="요약 2 2 2 11 3" xfId="16481" xr:uid="{00000000-0005-0000-0000-000003400000}"/>
    <cellStyle name="요약 2 2 2 11 4" xfId="16482" xr:uid="{00000000-0005-0000-0000-000004400000}"/>
    <cellStyle name="요약 2 2 2 11 5" xfId="16483" xr:uid="{00000000-0005-0000-0000-000005400000}"/>
    <cellStyle name="요약 2 2 2 12" xfId="16484" xr:uid="{00000000-0005-0000-0000-000006400000}"/>
    <cellStyle name="요약 2 2 2 12 2" xfId="16485" xr:uid="{00000000-0005-0000-0000-000007400000}"/>
    <cellStyle name="요약 2 2 2 12 3" xfId="16486" xr:uid="{00000000-0005-0000-0000-000008400000}"/>
    <cellStyle name="요약 2 2 2 12 4" xfId="16487" xr:uid="{00000000-0005-0000-0000-000009400000}"/>
    <cellStyle name="요약 2 2 2 12 5" xfId="16488" xr:uid="{00000000-0005-0000-0000-00000A400000}"/>
    <cellStyle name="요약 2 2 2 13" xfId="16489" xr:uid="{00000000-0005-0000-0000-00000B400000}"/>
    <cellStyle name="요약 2 2 2 13 2" xfId="16490" xr:uid="{00000000-0005-0000-0000-00000C400000}"/>
    <cellStyle name="요약 2 2 2 13 3" xfId="16491" xr:uid="{00000000-0005-0000-0000-00000D400000}"/>
    <cellStyle name="요약 2 2 2 13 4" xfId="16492" xr:uid="{00000000-0005-0000-0000-00000E400000}"/>
    <cellStyle name="요약 2 2 2 13 5" xfId="16493" xr:uid="{00000000-0005-0000-0000-00000F400000}"/>
    <cellStyle name="요약 2 2 2 14" xfId="16494" xr:uid="{00000000-0005-0000-0000-000010400000}"/>
    <cellStyle name="요약 2 2 2 14 2" xfId="16495" xr:uid="{00000000-0005-0000-0000-000011400000}"/>
    <cellStyle name="요약 2 2 2 14 3" xfId="16496" xr:uid="{00000000-0005-0000-0000-000012400000}"/>
    <cellStyle name="요약 2 2 2 14 4" xfId="16497" xr:uid="{00000000-0005-0000-0000-000013400000}"/>
    <cellStyle name="요약 2 2 2 14 5" xfId="16498" xr:uid="{00000000-0005-0000-0000-000014400000}"/>
    <cellStyle name="요약 2 2 2 15" xfId="16499" xr:uid="{00000000-0005-0000-0000-000015400000}"/>
    <cellStyle name="요약 2 2 2 15 2" xfId="16500" xr:uid="{00000000-0005-0000-0000-000016400000}"/>
    <cellStyle name="요약 2 2 2 15 3" xfId="16501" xr:uid="{00000000-0005-0000-0000-000017400000}"/>
    <cellStyle name="요약 2 2 2 15 4" xfId="16502" xr:uid="{00000000-0005-0000-0000-000018400000}"/>
    <cellStyle name="요약 2 2 2 15 5" xfId="16503" xr:uid="{00000000-0005-0000-0000-000019400000}"/>
    <cellStyle name="요약 2 2 2 16" xfId="16504" xr:uid="{00000000-0005-0000-0000-00001A400000}"/>
    <cellStyle name="요약 2 2 2 16 2" xfId="16505" xr:uid="{00000000-0005-0000-0000-00001B400000}"/>
    <cellStyle name="요약 2 2 2 16 3" xfId="16506" xr:uid="{00000000-0005-0000-0000-00001C400000}"/>
    <cellStyle name="요약 2 2 2 16 4" xfId="16507" xr:uid="{00000000-0005-0000-0000-00001D400000}"/>
    <cellStyle name="요약 2 2 2 16 5" xfId="16508" xr:uid="{00000000-0005-0000-0000-00001E400000}"/>
    <cellStyle name="요약 2 2 2 17" xfId="16509" xr:uid="{00000000-0005-0000-0000-00001F400000}"/>
    <cellStyle name="요약 2 2 2 17 2" xfId="16510" xr:uid="{00000000-0005-0000-0000-000020400000}"/>
    <cellStyle name="요약 2 2 2 17 3" xfId="16511" xr:uid="{00000000-0005-0000-0000-000021400000}"/>
    <cellStyle name="요약 2 2 2 17 4" xfId="16512" xr:uid="{00000000-0005-0000-0000-000022400000}"/>
    <cellStyle name="요약 2 2 2 17 5" xfId="16513" xr:uid="{00000000-0005-0000-0000-000023400000}"/>
    <cellStyle name="요약 2 2 2 18" xfId="16514" xr:uid="{00000000-0005-0000-0000-000024400000}"/>
    <cellStyle name="요약 2 2 2 18 2" xfId="16515" xr:uid="{00000000-0005-0000-0000-000025400000}"/>
    <cellStyle name="요약 2 2 2 18 3" xfId="16516" xr:uid="{00000000-0005-0000-0000-000026400000}"/>
    <cellStyle name="요약 2 2 2 18 4" xfId="16517" xr:uid="{00000000-0005-0000-0000-000027400000}"/>
    <cellStyle name="요약 2 2 2 18 5" xfId="16518" xr:uid="{00000000-0005-0000-0000-000028400000}"/>
    <cellStyle name="요약 2 2 2 19" xfId="16519" xr:uid="{00000000-0005-0000-0000-000029400000}"/>
    <cellStyle name="요약 2 2 2 19 2" xfId="16520" xr:uid="{00000000-0005-0000-0000-00002A400000}"/>
    <cellStyle name="요약 2 2 2 19 3" xfId="16521" xr:uid="{00000000-0005-0000-0000-00002B400000}"/>
    <cellStyle name="요약 2 2 2 19 4" xfId="16522" xr:uid="{00000000-0005-0000-0000-00002C400000}"/>
    <cellStyle name="요약 2 2 2 19 5" xfId="16523" xr:uid="{00000000-0005-0000-0000-00002D400000}"/>
    <cellStyle name="요약 2 2 2 2" xfId="16524" xr:uid="{00000000-0005-0000-0000-00002E400000}"/>
    <cellStyle name="요약 2 2 2 2 10" xfId="16525" xr:uid="{00000000-0005-0000-0000-00002F400000}"/>
    <cellStyle name="요약 2 2 2 2 10 2" xfId="16526" xr:uid="{00000000-0005-0000-0000-000030400000}"/>
    <cellStyle name="요약 2 2 2 2 10 3" xfId="16527" xr:uid="{00000000-0005-0000-0000-000031400000}"/>
    <cellStyle name="요약 2 2 2 2 10 4" xfId="16528" xr:uid="{00000000-0005-0000-0000-000032400000}"/>
    <cellStyle name="요약 2 2 2 2 10 5" xfId="16529" xr:uid="{00000000-0005-0000-0000-000033400000}"/>
    <cellStyle name="요약 2 2 2 2 11" xfId="16530" xr:uid="{00000000-0005-0000-0000-000034400000}"/>
    <cellStyle name="요약 2 2 2 2 11 2" xfId="16531" xr:uid="{00000000-0005-0000-0000-000035400000}"/>
    <cellStyle name="요약 2 2 2 2 11 3" xfId="16532" xr:uid="{00000000-0005-0000-0000-000036400000}"/>
    <cellStyle name="요약 2 2 2 2 11 4" xfId="16533" xr:uid="{00000000-0005-0000-0000-000037400000}"/>
    <cellStyle name="요약 2 2 2 2 11 5" xfId="16534" xr:uid="{00000000-0005-0000-0000-000038400000}"/>
    <cellStyle name="요약 2 2 2 2 12" xfId="16535" xr:uid="{00000000-0005-0000-0000-000039400000}"/>
    <cellStyle name="요약 2 2 2 2 12 2" xfId="16536" xr:uid="{00000000-0005-0000-0000-00003A400000}"/>
    <cellStyle name="요약 2 2 2 2 12 3" xfId="16537" xr:uid="{00000000-0005-0000-0000-00003B400000}"/>
    <cellStyle name="요약 2 2 2 2 12 4" xfId="16538" xr:uid="{00000000-0005-0000-0000-00003C400000}"/>
    <cellStyle name="요약 2 2 2 2 12 5" xfId="16539" xr:uid="{00000000-0005-0000-0000-00003D400000}"/>
    <cellStyle name="요약 2 2 2 2 13" xfId="16540" xr:uid="{00000000-0005-0000-0000-00003E400000}"/>
    <cellStyle name="요약 2 2 2 2 13 2" xfId="16541" xr:uid="{00000000-0005-0000-0000-00003F400000}"/>
    <cellStyle name="요약 2 2 2 2 13 3" xfId="16542" xr:uid="{00000000-0005-0000-0000-000040400000}"/>
    <cellStyle name="요약 2 2 2 2 13 4" xfId="16543" xr:uid="{00000000-0005-0000-0000-000041400000}"/>
    <cellStyle name="요약 2 2 2 2 13 5" xfId="16544" xr:uid="{00000000-0005-0000-0000-000042400000}"/>
    <cellStyle name="요약 2 2 2 2 14" xfId="16545" xr:uid="{00000000-0005-0000-0000-000043400000}"/>
    <cellStyle name="요약 2 2 2 2 14 2" xfId="16546" xr:uid="{00000000-0005-0000-0000-000044400000}"/>
    <cellStyle name="요약 2 2 2 2 14 3" xfId="16547" xr:uid="{00000000-0005-0000-0000-000045400000}"/>
    <cellStyle name="요약 2 2 2 2 14 4" xfId="16548" xr:uid="{00000000-0005-0000-0000-000046400000}"/>
    <cellStyle name="요약 2 2 2 2 14 5" xfId="16549" xr:uid="{00000000-0005-0000-0000-000047400000}"/>
    <cellStyle name="요약 2 2 2 2 15" xfId="16550" xr:uid="{00000000-0005-0000-0000-000048400000}"/>
    <cellStyle name="요약 2 2 2 2 15 2" xfId="16551" xr:uid="{00000000-0005-0000-0000-000049400000}"/>
    <cellStyle name="요약 2 2 2 2 15 3" xfId="16552" xr:uid="{00000000-0005-0000-0000-00004A400000}"/>
    <cellStyle name="요약 2 2 2 2 15 4" xfId="16553" xr:uid="{00000000-0005-0000-0000-00004B400000}"/>
    <cellStyle name="요약 2 2 2 2 15 5" xfId="16554" xr:uid="{00000000-0005-0000-0000-00004C400000}"/>
    <cellStyle name="요약 2 2 2 2 16" xfId="16555" xr:uid="{00000000-0005-0000-0000-00004D400000}"/>
    <cellStyle name="요약 2 2 2 2 16 2" xfId="16556" xr:uid="{00000000-0005-0000-0000-00004E400000}"/>
    <cellStyle name="요약 2 2 2 2 16 3" xfId="16557" xr:uid="{00000000-0005-0000-0000-00004F400000}"/>
    <cellStyle name="요약 2 2 2 2 16 4" xfId="16558" xr:uid="{00000000-0005-0000-0000-000050400000}"/>
    <cellStyle name="요약 2 2 2 2 16 5" xfId="16559" xr:uid="{00000000-0005-0000-0000-000051400000}"/>
    <cellStyle name="요약 2 2 2 2 17" xfId="16560" xr:uid="{00000000-0005-0000-0000-000052400000}"/>
    <cellStyle name="요약 2 2 2 2 17 2" xfId="16561" xr:uid="{00000000-0005-0000-0000-000053400000}"/>
    <cellStyle name="요약 2 2 2 2 17 3" xfId="16562" xr:uid="{00000000-0005-0000-0000-000054400000}"/>
    <cellStyle name="요약 2 2 2 2 17 4" xfId="16563" xr:uid="{00000000-0005-0000-0000-000055400000}"/>
    <cellStyle name="요약 2 2 2 2 17 5" xfId="16564" xr:uid="{00000000-0005-0000-0000-000056400000}"/>
    <cellStyle name="요약 2 2 2 2 18" xfId="16565" xr:uid="{00000000-0005-0000-0000-000057400000}"/>
    <cellStyle name="요약 2 2 2 2 18 2" xfId="16566" xr:uid="{00000000-0005-0000-0000-000058400000}"/>
    <cellStyle name="요약 2 2 2 2 18 3" xfId="16567" xr:uid="{00000000-0005-0000-0000-000059400000}"/>
    <cellStyle name="요약 2 2 2 2 18 4" xfId="16568" xr:uid="{00000000-0005-0000-0000-00005A400000}"/>
    <cellStyle name="요약 2 2 2 2 18 5" xfId="16569" xr:uid="{00000000-0005-0000-0000-00005B400000}"/>
    <cellStyle name="요약 2 2 2 2 19" xfId="16570" xr:uid="{00000000-0005-0000-0000-00005C400000}"/>
    <cellStyle name="요약 2 2 2 2 2" xfId="16571" xr:uid="{00000000-0005-0000-0000-00005D400000}"/>
    <cellStyle name="요약 2 2 2 2 2 2" xfId="16572" xr:uid="{00000000-0005-0000-0000-00005E400000}"/>
    <cellStyle name="요약 2 2 2 2 2 3" xfId="16573" xr:uid="{00000000-0005-0000-0000-00005F400000}"/>
    <cellStyle name="요약 2 2 2 2 2 4" xfId="16574" xr:uid="{00000000-0005-0000-0000-000060400000}"/>
    <cellStyle name="요약 2 2 2 2 2 5" xfId="16575" xr:uid="{00000000-0005-0000-0000-000061400000}"/>
    <cellStyle name="요약 2 2 2 2 20" xfId="16576" xr:uid="{00000000-0005-0000-0000-000062400000}"/>
    <cellStyle name="요약 2 2 2 2 21" xfId="16577" xr:uid="{00000000-0005-0000-0000-000063400000}"/>
    <cellStyle name="요약 2 2 2 2 22" xfId="16578" xr:uid="{00000000-0005-0000-0000-000064400000}"/>
    <cellStyle name="요약 2 2 2 2 3" xfId="16579" xr:uid="{00000000-0005-0000-0000-000065400000}"/>
    <cellStyle name="요약 2 2 2 2 3 2" xfId="16580" xr:uid="{00000000-0005-0000-0000-000066400000}"/>
    <cellStyle name="요약 2 2 2 2 3 3" xfId="16581" xr:uid="{00000000-0005-0000-0000-000067400000}"/>
    <cellStyle name="요약 2 2 2 2 3 4" xfId="16582" xr:uid="{00000000-0005-0000-0000-000068400000}"/>
    <cellStyle name="요약 2 2 2 2 3 5" xfId="16583" xr:uid="{00000000-0005-0000-0000-000069400000}"/>
    <cellStyle name="요약 2 2 2 2 4" xfId="16584" xr:uid="{00000000-0005-0000-0000-00006A400000}"/>
    <cellStyle name="요약 2 2 2 2 4 2" xfId="16585" xr:uid="{00000000-0005-0000-0000-00006B400000}"/>
    <cellStyle name="요약 2 2 2 2 4 3" xfId="16586" xr:uid="{00000000-0005-0000-0000-00006C400000}"/>
    <cellStyle name="요약 2 2 2 2 4 4" xfId="16587" xr:uid="{00000000-0005-0000-0000-00006D400000}"/>
    <cellStyle name="요약 2 2 2 2 4 5" xfId="16588" xr:uid="{00000000-0005-0000-0000-00006E400000}"/>
    <cellStyle name="요약 2 2 2 2 5" xfId="16589" xr:uid="{00000000-0005-0000-0000-00006F400000}"/>
    <cellStyle name="요약 2 2 2 2 5 2" xfId="16590" xr:uid="{00000000-0005-0000-0000-000070400000}"/>
    <cellStyle name="요약 2 2 2 2 5 3" xfId="16591" xr:uid="{00000000-0005-0000-0000-000071400000}"/>
    <cellStyle name="요약 2 2 2 2 5 4" xfId="16592" xr:uid="{00000000-0005-0000-0000-000072400000}"/>
    <cellStyle name="요약 2 2 2 2 5 5" xfId="16593" xr:uid="{00000000-0005-0000-0000-000073400000}"/>
    <cellStyle name="요약 2 2 2 2 6" xfId="16594" xr:uid="{00000000-0005-0000-0000-000074400000}"/>
    <cellStyle name="요약 2 2 2 2 6 2" xfId="16595" xr:uid="{00000000-0005-0000-0000-000075400000}"/>
    <cellStyle name="요약 2 2 2 2 6 3" xfId="16596" xr:uid="{00000000-0005-0000-0000-000076400000}"/>
    <cellStyle name="요약 2 2 2 2 6 4" xfId="16597" xr:uid="{00000000-0005-0000-0000-000077400000}"/>
    <cellStyle name="요약 2 2 2 2 6 5" xfId="16598" xr:uid="{00000000-0005-0000-0000-000078400000}"/>
    <cellStyle name="요약 2 2 2 2 7" xfId="16599" xr:uid="{00000000-0005-0000-0000-000079400000}"/>
    <cellStyle name="요약 2 2 2 2 7 2" xfId="16600" xr:uid="{00000000-0005-0000-0000-00007A400000}"/>
    <cellStyle name="요약 2 2 2 2 7 3" xfId="16601" xr:uid="{00000000-0005-0000-0000-00007B400000}"/>
    <cellStyle name="요약 2 2 2 2 7 4" xfId="16602" xr:uid="{00000000-0005-0000-0000-00007C400000}"/>
    <cellStyle name="요약 2 2 2 2 7 5" xfId="16603" xr:uid="{00000000-0005-0000-0000-00007D400000}"/>
    <cellStyle name="요약 2 2 2 2 8" xfId="16604" xr:uid="{00000000-0005-0000-0000-00007E400000}"/>
    <cellStyle name="요약 2 2 2 2 8 2" xfId="16605" xr:uid="{00000000-0005-0000-0000-00007F400000}"/>
    <cellStyle name="요약 2 2 2 2 8 3" xfId="16606" xr:uid="{00000000-0005-0000-0000-000080400000}"/>
    <cellStyle name="요약 2 2 2 2 8 4" xfId="16607" xr:uid="{00000000-0005-0000-0000-000081400000}"/>
    <cellStyle name="요약 2 2 2 2 8 5" xfId="16608" xr:uid="{00000000-0005-0000-0000-000082400000}"/>
    <cellStyle name="요약 2 2 2 2 9" xfId="16609" xr:uid="{00000000-0005-0000-0000-000083400000}"/>
    <cellStyle name="요약 2 2 2 2 9 2" xfId="16610" xr:uid="{00000000-0005-0000-0000-000084400000}"/>
    <cellStyle name="요약 2 2 2 2 9 3" xfId="16611" xr:uid="{00000000-0005-0000-0000-000085400000}"/>
    <cellStyle name="요약 2 2 2 2 9 4" xfId="16612" xr:uid="{00000000-0005-0000-0000-000086400000}"/>
    <cellStyle name="요약 2 2 2 2 9 5" xfId="16613" xr:uid="{00000000-0005-0000-0000-000087400000}"/>
    <cellStyle name="요약 2 2 2 20" xfId="16614" xr:uid="{00000000-0005-0000-0000-000088400000}"/>
    <cellStyle name="요약 2 2 2 20 2" xfId="16615" xr:uid="{00000000-0005-0000-0000-000089400000}"/>
    <cellStyle name="요약 2 2 2 20 3" xfId="16616" xr:uid="{00000000-0005-0000-0000-00008A400000}"/>
    <cellStyle name="요약 2 2 2 20 4" xfId="16617" xr:uid="{00000000-0005-0000-0000-00008B400000}"/>
    <cellStyle name="요약 2 2 2 20 5" xfId="16618" xr:uid="{00000000-0005-0000-0000-00008C400000}"/>
    <cellStyle name="요약 2 2 2 21" xfId="16619" xr:uid="{00000000-0005-0000-0000-00008D400000}"/>
    <cellStyle name="요약 2 2 2 21 2" xfId="16620" xr:uid="{00000000-0005-0000-0000-00008E400000}"/>
    <cellStyle name="요약 2 2 2 21 3" xfId="16621" xr:uid="{00000000-0005-0000-0000-00008F400000}"/>
    <cellStyle name="요약 2 2 2 21 4" xfId="16622" xr:uid="{00000000-0005-0000-0000-000090400000}"/>
    <cellStyle name="요약 2 2 2 21 5" xfId="16623" xr:uid="{00000000-0005-0000-0000-000091400000}"/>
    <cellStyle name="요약 2 2 2 22" xfId="16624" xr:uid="{00000000-0005-0000-0000-000092400000}"/>
    <cellStyle name="요약 2 2 2 22 2" xfId="16625" xr:uid="{00000000-0005-0000-0000-000093400000}"/>
    <cellStyle name="요약 2 2 2 22 3" xfId="16626" xr:uid="{00000000-0005-0000-0000-000094400000}"/>
    <cellStyle name="요약 2 2 2 22 4" xfId="16627" xr:uid="{00000000-0005-0000-0000-000095400000}"/>
    <cellStyle name="요약 2 2 2 22 5" xfId="16628" xr:uid="{00000000-0005-0000-0000-000096400000}"/>
    <cellStyle name="요약 2 2 2 23" xfId="16629" xr:uid="{00000000-0005-0000-0000-000097400000}"/>
    <cellStyle name="요약 2 2 2 24" xfId="16630" xr:uid="{00000000-0005-0000-0000-000098400000}"/>
    <cellStyle name="요약 2 2 2 25" xfId="16631" xr:uid="{00000000-0005-0000-0000-000099400000}"/>
    <cellStyle name="요약 2 2 2 26" xfId="16632" xr:uid="{00000000-0005-0000-0000-00009A400000}"/>
    <cellStyle name="요약 2 2 2 3" xfId="16633" xr:uid="{00000000-0005-0000-0000-00009B400000}"/>
    <cellStyle name="요약 2 2 2 3 10" xfId="16634" xr:uid="{00000000-0005-0000-0000-00009C400000}"/>
    <cellStyle name="요약 2 2 2 3 10 2" xfId="16635" xr:uid="{00000000-0005-0000-0000-00009D400000}"/>
    <cellStyle name="요약 2 2 2 3 10 3" xfId="16636" xr:uid="{00000000-0005-0000-0000-00009E400000}"/>
    <cellStyle name="요약 2 2 2 3 10 4" xfId="16637" xr:uid="{00000000-0005-0000-0000-00009F400000}"/>
    <cellStyle name="요약 2 2 2 3 10 5" xfId="16638" xr:uid="{00000000-0005-0000-0000-0000A0400000}"/>
    <cellStyle name="요약 2 2 2 3 11" xfId="16639" xr:uid="{00000000-0005-0000-0000-0000A1400000}"/>
    <cellStyle name="요약 2 2 2 3 11 2" xfId="16640" xr:uid="{00000000-0005-0000-0000-0000A2400000}"/>
    <cellStyle name="요약 2 2 2 3 11 3" xfId="16641" xr:uid="{00000000-0005-0000-0000-0000A3400000}"/>
    <cellStyle name="요약 2 2 2 3 11 4" xfId="16642" xr:uid="{00000000-0005-0000-0000-0000A4400000}"/>
    <cellStyle name="요약 2 2 2 3 11 5" xfId="16643" xr:uid="{00000000-0005-0000-0000-0000A5400000}"/>
    <cellStyle name="요약 2 2 2 3 12" xfId="16644" xr:uid="{00000000-0005-0000-0000-0000A6400000}"/>
    <cellStyle name="요약 2 2 2 3 12 2" xfId="16645" xr:uid="{00000000-0005-0000-0000-0000A7400000}"/>
    <cellStyle name="요약 2 2 2 3 12 3" xfId="16646" xr:uid="{00000000-0005-0000-0000-0000A8400000}"/>
    <cellStyle name="요약 2 2 2 3 12 4" xfId="16647" xr:uid="{00000000-0005-0000-0000-0000A9400000}"/>
    <cellStyle name="요약 2 2 2 3 12 5" xfId="16648" xr:uid="{00000000-0005-0000-0000-0000AA400000}"/>
    <cellStyle name="요약 2 2 2 3 13" xfId="16649" xr:uid="{00000000-0005-0000-0000-0000AB400000}"/>
    <cellStyle name="요약 2 2 2 3 13 2" xfId="16650" xr:uid="{00000000-0005-0000-0000-0000AC400000}"/>
    <cellStyle name="요약 2 2 2 3 13 3" xfId="16651" xr:uid="{00000000-0005-0000-0000-0000AD400000}"/>
    <cellStyle name="요약 2 2 2 3 13 4" xfId="16652" xr:uid="{00000000-0005-0000-0000-0000AE400000}"/>
    <cellStyle name="요약 2 2 2 3 13 5" xfId="16653" xr:uid="{00000000-0005-0000-0000-0000AF400000}"/>
    <cellStyle name="요약 2 2 2 3 14" xfId="16654" xr:uid="{00000000-0005-0000-0000-0000B0400000}"/>
    <cellStyle name="요약 2 2 2 3 14 2" xfId="16655" xr:uid="{00000000-0005-0000-0000-0000B1400000}"/>
    <cellStyle name="요약 2 2 2 3 14 3" xfId="16656" xr:uid="{00000000-0005-0000-0000-0000B2400000}"/>
    <cellStyle name="요약 2 2 2 3 14 4" xfId="16657" xr:uid="{00000000-0005-0000-0000-0000B3400000}"/>
    <cellStyle name="요약 2 2 2 3 14 5" xfId="16658" xr:uid="{00000000-0005-0000-0000-0000B4400000}"/>
    <cellStyle name="요약 2 2 2 3 15" xfId="16659" xr:uid="{00000000-0005-0000-0000-0000B5400000}"/>
    <cellStyle name="요약 2 2 2 3 15 2" xfId="16660" xr:uid="{00000000-0005-0000-0000-0000B6400000}"/>
    <cellStyle name="요약 2 2 2 3 15 3" xfId="16661" xr:uid="{00000000-0005-0000-0000-0000B7400000}"/>
    <cellStyle name="요약 2 2 2 3 15 4" xfId="16662" xr:uid="{00000000-0005-0000-0000-0000B8400000}"/>
    <cellStyle name="요약 2 2 2 3 15 5" xfId="16663" xr:uid="{00000000-0005-0000-0000-0000B9400000}"/>
    <cellStyle name="요약 2 2 2 3 16" xfId="16664" xr:uid="{00000000-0005-0000-0000-0000BA400000}"/>
    <cellStyle name="요약 2 2 2 3 16 2" xfId="16665" xr:uid="{00000000-0005-0000-0000-0000BB400000}"/>
    <cellStyle name="요약 2 2 2 3 16 3" xfId="16666" xr:uid="{00000000-0005-0000-0000-0000BC400000}"/>
    <cellStyle name="요약 2 2 2 3 16 4" xfId="16667" xr:uid="{00000000-0005-0000-0000-0000BD400000}"/>
    <cellStyle name="요약 2 2 2 3 16 5" xfId="16668" xr:uid="{00000000-0005-0000-0000-0000BE400000}"/>
    <cellStyle name="요약 2 2 2 3 17" xfId="16669" xr:uid="{00000000-0005-0000-0000-0000BF400000}"/>
    <cellStyle name="요약 2 2 2 3 17 2" xfId="16670" xr:uid="{00000000-0005-0000-0000-0000C0400000}"/>
    <cellStyle name="요약 2 2 2 3 17 3" xfId="16671" xr:uid="{00000000-0005-0000-0000-0000C1400000}"/>
    <cellStyle name="요약 2 2 2 3 17 4" xfId="16672" xr:uid="{00000000-0005-0000-0000-0000C2400000}"/>
    <cellStyle name="요약 2 2 2 3 17 5" xfId="16673" xr:uid="{00000000-0005-0000-0000-0000C3400000}"/>
    <cellStyle name="요약 2 2 2 3 18" xfId="16674" xr:uid="{00000000-0005-0000-0000-0000C4400000}"/>
    <cellStyle name="요약 2 2 2 3 18 2" xfId="16675" xr:uid="{00000000-0005-0000-0000-0000C5400000}"/>
    <cellStyle name="요약 2 2 2 3 18 3" xfId="16676" xr:uid="{00000000-0005-0000-0000-0000C6400000}"/>
    <cellStyle name="요약 2 2 2 3 18 4" xfId="16677" xr:uid="{00000000-0005-0000-0000-0000C7400000}"/>
    <cellStyle name="요약 2 2 2 3 18 5" xfId="16678" xr:uid="{00000000-0005-0000-0000-0000C8400000}"/>
    <cellStyle name="요약 2 2 2 3 19" xfId="16679" xr:uid="{00000000-0005-0000-0000-0000C9400000}"/>
    <cellStyle name="요약 2 2 2 3 2" xfId="16680" xr:uid="{00000000-0005-0000-0000-0000CA400000}"/>
    <cellStyle name="요약 2 2 2 3 2 2" xfId="16681" xr:uid="{00000000-0005-0000-0000-0000CB400000}"/>
    <cellStyle name="요약 2 2 2 3 2 3" xfId="16682" xr:uid="{00000000-0005-0000-0000-0000CC400000}"/>
    <cellStyle name="요약 2 2 2 3 2 4" xfId="16683" xr:uid="{00000000-0005-0000-0000-0000CD400000}"/>
    <cellStyle name="요약 2 2 2 3 2 5" xfId="16684" xr:uid="{00000000-0005-0000-0000-0000CE400000}"/>
    <cellStyle name="요약 2 2 2 3 20" xfId="16685" xr:uid="{00000000-0005-0000-0000-0000CF400000}"/>
    <cellStyle name="요약 2 2 2 3 21" xfId="16686" xr:uid="{00000000-0005-0000-0000-0000D0400000}"/>
    <cellStyle name="요약 2 2 2 3 22" xfId="16687" xr:uid="{00000000-0005-0000-0000-0000D1400000}"/>
    <cellStyle name="요약 2 2 2 3 3" xfId="16688" xr:uid="{00000000-0005-0000-0000-0000D2400000}"/>
    <cellStyle name="요약 2 2 2 3 3 2" xfId="16689" xr:uid="{00000000-0005-0000-0000-0000D3400000}"/>
    <cellStyle name="요약 2 2 2 3 3 3" xfId="16690" xr:uid="{00000000-0005-0000-0000-0000D4400000}"/>
    <cellStyle name="요약 2 2 2 3 3 4" xfId="16691" xr:uid="{00000000-0005-0000-0000-0000D5400000}"/>
    <cellStyle name="요약 2 2 2 3 3 5" xfId="16692" xr:uid="{00000000-0005-0000-0000-0000D6400000}"/>
    <cellStyle name="요약 2 2 2 3 4" xfId="16693" xr:uid="{00000000-0005-0000-0000-0000D7400000}"/>
    <cellStyle name="요약 2 2 2 3 4 2" xfId="16694" xr:uid="{00000000-0005-0000-0000-0000D8400000}"/>
    <cellStyle name="요약 2 2 2 3 4 3" xfId="16695" xr:uid="{00000000-0005-0000-0000-0000D9400000}"/>
    <cellStyle name="요약 2 2 2 3 4 4" xfId="16696" xr:uid="{00000000-0005-0000-0000-0000DA400000}"/>
    <cellStyle name="요약 2 2 2 3 4 5" xfId="16697" xr:uid="{00000000-0005-0000-0000-0000DB400000}"/>
    <cellStyle name="요약 2 2 2 3 5" xfId="16698" xr:uid="{00000000-0005-0000-0000-0000DC400000}"/>
    <cellStyle name="요약 2 2 2 3 5 2" xfId="16699" xr:uid="{00000000-0005-0000-0000-0000DD400000}"/>
    <cellStyle name="요약 2 2 2 3 5 3" xfId="16700" xr:uid="{00000000-0005-0000-0000-0000DE400000}"/>
    <cellStyle name="요약 2 2 2 3 5 4" xfId="16701" xr:uid="{00000000-0005-0000-0000-0000DF400000}"/>
    <cellStyle name="요약 2 2 2 3 5 5" xfId="16702" xr:uid="{00000000-0005-0000-0000-0000E0400000}"/>
    <cellStyle name="요약 2 2 2 3 6" xfId="16703" xr:uid="{00000000-0005-0000-0000-0000E1400000}"/>
    <cellStyle name="요약 2 2 2 3 6 2" xfId="16704" xr:uid="{00000000-0005-0000-0000-0000E2400000}"/>
    <cellStyle name="요약 2 2 2 3 6 3" xfId="16705" xr:uid="{00000000-0005-0000-0000-0000E3400000}"/>
    <cellStyle name="요약 2 2 2 3 6 4" xfId="16706" xr:uid="{00000000-0005-0000-0000-0000E4400000}"/>
    <cellStyle name="요약 2 2 2 3 6 5" xfId="16707" xr:uid="{00000000-0005-0000-0000-0000E5400000}"/>
    <cellStyle name="요약 2 2 2 3 7" xfId="16708" xr:uid="{00000000-0005-0000-0000-0000E6400000}"/>
    <cellStyle name="요약 2 2 2 3 7 2" xfId="16709" xr:uid="{00000000-0005-0000-0000-0000E7400000}"/>
    <cellStyle name="요약 2 2 2 3 7 3" xfId="16710" xr:uid="{00000000-0005-0000-0000-0000E8400000}"/>
    <cellStyle name="요약 2 2 2 3 7 4" xfId="16711" xr:uid="{00000000-0005-0000-0000-0000E9400000}"/>
    <cellStyle name="요약 2 2 2 3 7 5" xfId="16712" xr:uid="{00000000-0005-0000-0000-0000EA400000}"/>
    <cellStyle name="요약 2 2 2 3 8" xfId="16713" xr:uid="{00000000-0005-0000-0000-0000EB400000}"/>
    <cellStyle name="요약 2 2 2 3 8 2" xfId="16714" xr:uid="{00000000-0005-0000-0000-0000EC400000}"/>
    <cellStyle name="요약 2 2 2 3 8 3" xfId="16715" xr:uid="{00000000-0005-0000-0000-0000ED400000}"/>
    <cellStyle name="요약 2 2 2 3 8 4" xfId="16716" xr:uid="{00000000-0005-0000-0000-0000EE400000}"/>
    <cellStyle name="요약 2 2 2 3 8 5" xfId="16717" xr:uid="{00000000-0005-0000-0000-0000EF400000}"/>
    <cellStyle name="요약 2 2 2 3 9" xfId="16718" xr:uid="{00000000-0005-0000-0000-0000F0400000}"/>
    <cellStyle name="요약 2 2 2 3 9 2" xfId="16719" xr:uid="{00000000-0005-0000-0000-0000F1400000}"/>
    <cellStyle name="요약 2 2 2 3 9 3" xfId="16720" xr:uid="{00000000-0005-0000-0000-0000F2400000}"/>
    <cellStyle name="요약 2 2 2 3 9 4" xfId="16721" xr:uid="{00000000-0005-0000-0000-0000F3400000}"/>
    <cellStyle name="요약 2 2 2 3 9 5" xfId="16722" xr:uid="{00000000-0005-0000-0000-0000F4400000}"/>
    <cellStyle name="요약 2 2 2 4" xfId="16723" xr:uid="{00000000-0005-0000-0000-0000F5400000}"/>
    <cellStyle name="요약 2 2 2 4 10" xfId="16724" xr:uid="{00000000-0005-0000-0000-0000F6400000}"/>
    <cellStyle name="요약 2 2 2 4 10 2" xfId="16725" xr:uid="{00000000-0005-0000-0000-0000F7400000}"/>
    <cellStyle name="요약 2 2 2 4 10 3" xfId="16726" xr:uid="{00000000-0005-0000-0000-0000F8400000}"/>
    <cellStyle name="요약 2 2 2 4 10 4" xfId="16727" xr:uid="{00000000-0005-0000-0000-0000F9400000}"/>
    <cellStyle name="요약 2 2 2 4 10 5" xfId="16728" xr:uid="{00000000-0005-0000-0000-0000FA400000}"/>
    <cellStyle name="요약 2 2 2 4 11" xfId="16729" xr:uid="{00000000-0005-0000-0000-0000FB400000}"/>
    <cellStyle name="요약 2 2 2 4 11 2" xfId="16730" xr:uid="{00000000-0005-0000-0000-0000FC400000}"/>
    <cellStyle name="요약 2 2 2 4 11 3" xfId="16731" xr:uid="{00000000-0005-0000-0000-0000FD400000}"/>
    <cellStyle name="요약 2 2 2 4 11 4" xfId="16732" xr:uid="{00000000-0005-0000-0000-0000FE400000}"/>
    <cellStyle name="요약 2 2 2 4 11 5" xfId="16733" xr:uid="{00000000-0005-0000-0000-0000FF400000}"/>
    <cellStyle name="요약 2 2 2 4 12" xfId="16734" xr:uid="{00000000-0005-0000-0000-000000410000}"/>
    <cellStyle name="요약 2 2 2 4 12 2" xfId="16735" xr:uid="{00000000-0005-0000-0000-000001410000}"/>
    <cellStyle name="요약 2 2 2 4 12 3" xfId="16736" xr:uid="{00000000-0005-0000-0000-000002410000}"/>
    <cellStyle name="요약 2 2 2 4 12 4" xfId="16737" xr:uid="{00000000-0005-0000-0000-000003410000}"/>
    <cellStyle name="요약 2 2 2 4 12 5" xfId="16738" xr:uid="{00000000-0005-0000-0000-000004410000}"/>
    <cellStyle name="요약 2 2 2 4 13" xfId="16739" xr:uid="{00000000-0005-0000-0000-000005410000}"/>
    <cellStyle name="요약 2 2 2 4 13 2" xfId="16740" xr:uid="{00000000-0005-0000-0000-000006410000}"/>
    <cellStyle name="요약 2 2 2 4 13 3" xfId="16741" xr:uid="{00000000-0005-0000-0000-000007410000}"/>
    <cellStyle name="요약 2 2 2 4 13 4" xfId="16742" xr:uid="{00000000-0005-0000-0000-000008410000}"/>
    <cellStyle name="요약 2 2 2 4 13 5" xfId="16743" xr:uid="{00000000-0005-0000-0000-000009410000}"/>
    <cellStyle name="요약 2 2 2 4 14" xfId="16744" xr:uid="{00000000-0005-0000-0000-00000A410000}"/>
    <cellStyle name="요약 2 2 2 4 14 2" xfId="16745" xr:uid="{00000000-0005-0000-0000-00000B410000}"/>
    <cellStyle name="요약 2 2 2 4 14 3" xfId="16746" xr:uid="{00000000-0005-0000-0000-00000C410000}"/>
    <cellStyle name="요약 2 2 2 4 14 4" xfId="16747" xr:uid="{00000000-0005-0000-0000-00000D410000}"/>
    <cellStyle name="요약 2 2 2 4 14 5" xfId="16748" xr:uid="{00000000-0005-0000-0000-00000E410000}"/>
    <cellStyle name="요약 2 2 2 4 15" xfId="16749" xr:uid="{00000000-0005-0000-0000-00000F410000}"/>
    <cellStyle name="요약 2 2 2 4 15 2" xfId="16750" xr:uid="{00000000-0005-0000-0000-000010410000}"/>
    <cellStyle name="요약 2 2 2 4 15 3" xfId="16751" xr:uid="{00000000-0005-0000-0000-000011410000}"/>
    <cellStyle name="요약 2 2 2 4 15 4" xfId="16752" xr:uid="{00000000-0005-0000-0000-000012410000}"/>
    <cellStyle name="요약 2 2 2 4 15 5" xfId="16753" xr:uid="{00000000-0005-0000-0000-000013410000}"/>
    <cellStyle name="요약 2 2 2 4 16" xfId="16754" xr:uid="{00000000-0005-0000-0000-000014410000}"/>
    <cellStyle name="요약 2 2 2 4 16 2" xfId="16755" xr:uid="{00000000-0005-0000-0000-000015410000}"/>
    <cellStyle name="요약 2 2 2 4 16 3" xfId="16756" xr:uid="{00000000-0005-0000-0000-000016410000}"/>
    <cellStyle name="요약 2 2 2 4 16 4" xfId="16757" xr:uid="{00000000-0005-0000-0000-000017410000}"/>
    <cellStyle name="요약 2 2 2 4 16 5" xfId="16758" xr:uid="{00000000-0005-0000-0000-000018410000}"/>
    <cellStyle name="요약 2 2 2 4 17" xfId="16759" xr:uid="{00000000-0005-0000-0000-000019410000}"/>
    <cellStyle name="요약 2 2 2 4 17 2" xfId="16760" xr:uid="{00000000-0005-0000-0000-00001A410000}"/>
    <cellStyle name="요약 2 2 2 4 17 3" xfId="16761" xr:uid="{00000000-0005-0000-0000-00001B410000}"/>
    <cellStyle name="요약 2 2 2 4 17 4" xfId="16762" xr:uid="{00000000-0005-0000-0000-00001C410000}"/>
    <cellStyle name="요약 2 2 2 4 17 5" xfId="16763" xr:uid="{00000000-0005-0000-0000-00001D410000}"/>
    <cellStyle name="요약 2 2 2 4 18" xfId="16764" xr:uid="{00000000-0005-0000-0000-00001E410000}"/>
    <cellStyle name="요약 2 2 2 4 18 2" xfId="16765" xr:uid="{00000000-0005-0000-0000-00001F410000}"/>
    <cellStyle name="요약 2 2 2 4 18 3" xfId="16766" xr:uid="{00000000-0005-0000-0000-000020410000}"/>
    <cellStyle name="요약 2 2 2 4 18 4" xfId="16767" xr:uid="{00000000-0005-0000-0000-000021410000}"/>
    <cellStyle name="요약 2 2 2 4 18 5" xfId="16768" xr:uid="{00000000-0005-0000-0000-000022410000}"/>
    <cellStyle name="요약 2 2 2 4 19" xfId="16769" xr:uid="{00000000-0005-0000-0000-000023410000}"/>
    <cellStyle name="요약 2 2 2 4 2" xfId="16770" xr:uid="{00000000-0005-0000-0000-000024410000}"/>
    <cellStyle name="요약 2 2 2 4 2 2" xfId="16771" xr:uid="{00000000-0005-0000-0000-000025410000}"/>
    <cellStyle name="요약 2 2 2 4 2 3" xfId="16772" xr:uid="{00000000-0005-0000-0000-000026410000}"/>
    <cellStyle name="요약 2 2 2 4 2 4" xfId="16773" xr:uid="{00000000-0005-0000-0000-000027410000}"/>
    <cellStyle name="요약 2 2 2 4 2 5" xfId="16774" xr:uid="{00000000-0005-0000-0000-000028410000}"/>
    <cellStyle name="요약 2 2 2 4 20" xfId="16775" xr:uid="{00000000-0005-0000-0000-000029410000}"/>
    <cellStyle name="요약 2 2 2 4 21" xfId="16776" xr:uid="{00000000-0005-0000-0000-00002A410000}"/>
    <cellStyle name="요약 2 2 2 4 22" xfId="16777" xr:uid="{00000000-0005-0000-0000-00002B410000}"/>
    <cellStyle name="요약 2 2 2 4 3" xfId="16778" xr:uid="{00000000-0005-0000-0000-00002C410000}"/>
    <cellStyle name="요약 2 2 2 4 3 2" xfId="16779" xr:uid="{00000000-0005-0000-0000-00002D410000}"/>
    <cellStyle name="요약 2 2 2 4 3 3" xfId="16780" xr:uid="{00000000-0005-0000-0000-00002E410000}"/>
    <cellStyle name="요약 2 2 2 4 3 4" xfId="16781" xr:uid="{00000000-0005-0000-0000-00002F410000}"/>
    <cellStyle name="요약 2 2 2 4 3 5" xfId="16782" xr:uid="{00000000-0005-0000-0000-000030410000}"/>
    <cellStyle name="요약 2 2 2 4 4" xfId="16783" xr:uid="{00000000-0005-0000-0000-000031410000}"/>
    <cellStyle name="요약 2 2 2 4 4 2" xfId="16784" xr:uid="{00000000-0005-0000-0000-000032410000}"/>
    <cellStyle name="요약 2 2 2 4 4 3" xfId="16785" xr:uid="{00000000-0005-0000-0000-000033410000}"/>
    <cellStyle name="요약 2 2 2 4 4 4" xfId="16786" xr:uid="{00000000-0005-0000-0000-000034410000}"/>
    <cellStyle name="요약 2 2 2 4 4 5" xfId="16787" xr:uid="{00000000-0005-0000-0000-000035410000}"/>
    <cellStyle name="요약 2 2 2 4 5" xfId="16788" xr:uid="{00000000-0005-0000-0000-000036410000}"/>
    <cellStyle name="요약 2 2 2 4 5 2" xfId="16789" xr:uid="{00000000-0005-0000-0000-000037410000}"/>
    <cellStyle name="요약 2 2 2 4 5 3" xfId="16790" xr:uid="{00000000-0005-0000-0000-000038410000}"/>
    <cellStyle name="요약 2 2 2 4 5 4" xfId="16791" xr:uid="{00000000-0005-0000-0000-000039410000}"/>
    <cellStyle name="요약 2 2 2 4 5 5" xfId="16792" xr:uid="{00000000-0005-0000-0000-00003A410000}"/>
    <cellStyle name="요약 2 2 2 4 6" xfId="16793" xr:uid="{00000000-0005-0000-0000-00003B410000}"/>
    <cellStyle name="요약 2 2 2 4 6 2" xfId="16794" xr:uid="{00000000-0005-0000-0000-00003C410000}"/>
    <cellStyle name="요약 2 2 2 4 6 3" xfId="16795" xr:uid="{00000000-0005-0000-0000-00003D410000}"/>
    <cellStyle name="요약 2 2 2 4 6 4" xfId="16796" xr:uid="{00000000-0005-0000-0000-00003E410000}"/>
    <cellStyle name="요약 2 2 2 4 6 5" xfId="16797" xr:uid="{00000000-0005-0000-0000-00003F410000}"/>
    <cellStyle name="요약 2 2 2 4 7" xfId="16798" xr:uid="{00000000-0005-0000-0000-000040410000}"/>
    <cellStyle name="요약 2 2 2 4 7 2" xfId="16799" xr:uid="{00000000-0005-0000-0000-000041410000}"/>
    <cellStyle name="요약 2 2 2 4 7 3" xfId="16800" xr:uid="{00000000-0005-0000-0000-000042410000}"/>
    <cellStyle name="요약 2 2 2 4 7 4" xfId="16801" xr:uid="{00000000-0005-0000-0000-000043410000}"/>
    <cellStyle name="요약 2 2 2 4 7 5" xfId="16802" xr:uid="{00000000-0005-0000-0000-000044410000}"/>
    <cellStyle name="요약 2 2 2 4 8" xfId="16803" xr:uid="{00000000-0005-0000-0000-000045410000}"/>
    <cellStyle name="요약 2 2 2 4 8 2" xfId="16804" xr:uid="{00000000-0005-0000-0000-000046410000}"/>
    <cellStyle name="요약 2 2 2 4 8 3" xfId="16805" xr:uid="{00000000-0005-0000-0000-000047410000}"/>
    <cellStyle name="요약 2 2 2 4 8 4" xfId="16806" xr:uid="{00000000-0005-0000-0000-000048410000}"/>
    <cellStyle name="요약 2 2 2 4 8 5" xfId="16807" xr:uid="{00000000-0005-0000-0000-000049410000}"/>
    <cellStyle name="요약 2 2 2 4 9" xfId="16808" xr:uid="{00000000-0005-0000-0000-00004A410000}"/>
    <cellStyle name="요약 2 2 2 4 9 2" xfId="16809" xr:uid="{00000000-0005-0000-0000-00004B410000}"/>
    <cellStyle name="요약 2 2 2 4 9 3" xfId="16810" xr:uid="{00000000-0005-0000-0000-00004C410000}"/>
    <cellStyle name="요약 2 2 2 4 9 4" xfId="16811" xr:uid="{00000000-0005-0000-0000-00004D410000}"/>
    <cellStyle name="요약 2 2 2 4 9 5" xfId="16812" xr:uid="{00000000-0005-0000-0000-00004E410000}"/>
    <cellStyle name="요약 2 2 2 5" xfId="16813" xr:uid="{00000000-0005-0000-0000-00004F410000}"/>
    <cellStyle name="요약 2 2 2 5 10" xfId="16814" xr:uid="{00000000-0005-0000-0000-000050410000}"/>
    <cellStyle name="요약 2 2 2 5 10 2" xfId="16815" xr:uid="{00000000-0005-0000-0000-000051410000}"/>
    <cellStyle name="요약 2 2 2 5 10 3" xfId="16816" xr:uid="{00000000-0005-0000-0000-000052410000}"/>
    <cellStyle name="요약 2 2 2 5 10 4" xfId="16817" xr:uid="{00000000-0005-0000-0000-000053410000}"/>
    <cellStyle name="요약 2 2 2 5 10 5" xfId="16818" xr:uid="{00000000-0005-0000-0000-000054410000}"/>
    <cellStyle name="요약 2 2 2 5 11" xfId="16819" xr:uid="{00000000-0005-0000-0000-000055410000}"/>
    <cellStyle name="요약 2 2 2 5 11 2" xfId="16820" xr:uid="{00000000-0005-0000-0000-000056410000}"/>
    <cellStyle name="요약 2 2 2 5 11 3" xfId="16821" xr:uid="{00000000-0005-0000-0000-000057410000}"/>
    <cellStyle name="요약 2 2 2 5 11 4" xfId="16822" xr:uid="{00000000-0005-0000-0000-000058410000}"/>
    <cellStyle name="요약 2 2 2 5 11 5" xfId="16823" xr:uid="{00000000-0005-0000-0000-000059410000}"/>
    <cellStyle name="요약 2 2 2 5 12" xfId="16824" xr:uid="{00000000-0005-0000-0000-00005A410000}"/>
    <cellStyle name="요약 2 2 2 5 12 2" xfId="16825" xr:uid="{00000000-0005-0000-0000-00005B410000}"/>
    <cellStyle name="요약 2 2 2 5 12 3" xfId="16826" xr:uid="{00000000-0005-0000-0000-00005C410000}"/>
    <cellStyle name="요약 2 2 2 5 12 4" xfId="16827" xr:uid="{00000000-0005-0000-0000-00005D410000}"/>
    <cellStyle name="요약 2 2 2 5 12 5" xfId="16828" xr:uid="{00000000-0005-0000-0000-00005E410000}"/>
    <cellStyle name="요약 2 2 2 5 13" xfId="16829" xr:uid="{00000000-0005-0000-0000-00005F410000}"/>
    <cellStyle name="요약 2 2 2 5 13 2" xfId="16830" xr:uid="{00000000-0005-0000-0000-000060410000}"/>
    <cellStyle name="요약 2 2 2 5 13 3" xfId="16831" xr:uid="{00000000-0005-0000-0000-000061410000}"/>
    <cellStyle name="요약 2 2 2 5 13 4" xfId="16832" xr:uid="{00000000-0005-0000-0000-000062410000}"/>
    <cellStyle name="요약 2 2 2 5 13 5" xfId="16833" xr:uid="{00000000-0005-0000-0000-000063410000}"/>
    <cellStyle name="요약 2 2 2 5 14" xfId="16834" xr:uid="{00000000-0005-0000-0000-000064410000}"/>
    <cellStyle name="요약 2 2 2 5 14 2" xfId="16835" xr:uid="{00000000-0005-0000-0000-000065410000}"/>
    <cellStyle name="요약 2 2 2 5 14 3" xfId="16836" xr:uid="{00000000-0005-0000-0000-000066410000}"/>
    <cellStyle name="요약 2 2 2 5 14 4" xfId="16837" xr:uid="{00000000-0005-0000-0000-000067410000}"/>
    <cellStyle name="요약 2 2 2 5 14 5" xfId="16838" xr:uid="{00000000-0005-0000-0000-000068410000}"/>
    <cellStyle name="요약 2 2 2 5 15" xfId="16839" xr:uid="{00000000-0005-0000-0000-000069410000}"/>
    <cellStyle name="요약 2 2 2 5 15 2" xfId="16840" xr:uid="{00000000-0005-0000-0000-00006A410000}"/>
    <cellStyle name="요약 2 2 2 5 15 3" xfId="16841" xr:uid="{00000000-0005-0000-0000-00006B410000}"/>
    <cellStyle name="요약 2 2 2 5 15 4" xfId="16842" xr:uid="{00000000-0005-0000-0000-00006C410000}"/>
    <cellStyle name="요약 2 2 2 5 15 5" xfId="16843" xr:uid="{00000000-0005-0000-0000-00006D410000}"/>
    <cellStyle name="요약 2 2 2 5 16" xfId="16844" xr:uid="{00000000-0005-0000-0000-00006E410000}"/>
    <cellStyle name="요약 2 2 2 5 16 2" xfId="16845" xr:uid="{00000000-0005-0000-0000-00006F410000}"/>
    <cellStyle name="요약 2 2 2 5 16 3" xfId="16846" xr:uid="{00000000-0005-0000-0000-000070410000}"/>
    <cellStyle name="요약 2 2 2 5 16 4" xfId="16847" xr:uid="{00000000-0005-0000-0000-000071410000}"/>
    <cellStyle name="요약 2 2 2 5 16 5" xfId="16848" xr:uid="{00000000-0005-0000-0000-000072410000}"/>
    <cellStyle name="요약 2 2 2 5 17" xfId="16849" xr:uid="{00000000-0005-0000-0000-000073410000}"/>
    <cellStyle name="요약 2 2 2 5 17 2" xfId="16850" xr:uid="{00000000-0005-0000-0000-000074410000}"/>
    <cellStyle name="요약 2 2 2 5 17 3" xfId="16851" xr:uid="{00000000-0005-0000-0000-000075410000}"/>
    <cellStyle name="요약 2 2 2 5 17 4" xfId="16852" xr:uid="{00000000-0005-0000-0000-000076410000}"/>
    <cellStyle name="요약 2 2 2 5 17 5" xfId="16853" xr:uid="{00000000-0005-0000-0000-000077410000}"/>
    <cellStyle name="요약 2 2 2 5 18" xfId="16854" xr:uid="{00000000-0005-0000-0000-000078410000}"/>
    <cellStyle name="요약 2 2 2 5 18 2" xfId="16855" xr:uid="{00000000-0005-0000-0000-000079410000}"/>
    <cellStyle name="요약 2 2 2 5 18 3" xfId="16856" xr:uid="{00000000-0005-0000-0000-00007A410000}"/>
    <cellStyle name="요약 2 2 2 5 18 4" xfId="16857" xr:uid="{00000000-0005-0000-0000-00007B410000}"/>
    <cellStyle name="요약 2 2 2 5 18 5" xfId="16858" xr:uid="{00000000-0005-0000-0000-00007C410000}"/>
    <cellStyle name="요약 2 2 2 5 19" xfId="16859" xr:uid="{00000000-0005-0000-0000-00007D410000}"/>
    <cellStyle name="요약 2 2 2 5 2" xfId="16860" xr:uid="{00000000-0005-0000-0000-00007E410000}"/>
    <cellStyle name="요약 2 2 2 5 2 2" xfId="16861" xr:uid="{00000000-0005-0000-0000-00007F410000}"/>
    <cellStyle name="요약 2 2 2 5 2 3" xfId="16862" xr:uid="{00000000-0005-0000-0000-000080410000}"/>
    <cellStyle name="요약 2 2 2 5 2 4" xfId="16863" xr:uid="{00000000-0005-0000-0000-000081410000}"/>
    <cellStyle name="요약 2 2 2 5 2 5" xfId="16864" xr:uid="{00000000-0005-0000-0000-000082410000}"/>
    <cellStyle name="요약 2 2 2 5 20" xfId="16865" xr:uid="{00000000-0005-0000-0000-000083410000}"/>
    <cellStyle name="요약 2 2 2 5 21" xfId="16866" xr:uid="{00000000-0005-0000-0000-000084410000}"/>
    <cellStyle name="요약 2 2 2 5 22" xfId="16867" xr:uid="{00000000-0005-0000-0000-000085410000}"/>
    <cellStyle name="요약 2 2 2 5 3" xfId="16868" xr:uid="{00000000-0005-0000-0000-000086410000}"/>
    <cellStyle name="요약 2 2 2 5 3 2" xfId="16869" xr:uid="{00000000-0005-0000-0000-000087410000}"/>
    <cellStyle name="요약 2 2 2 5 3 3" xfId="16870" xr:uid="{00000000-0005-0000-0000-000088410000}"/>
    <cellStyle name="요약 2 2 2 5 3 4" xfId="16871" xr:uid="{00000000-0005-0000-0000-000089410000}"/>
    <cellStyle name="요약 2 2 2 5 3 5" xfId="16872" xr:uid="{00000000-0005-0000-0000-00008A410000}"/>
    <cellStyle name="요약 2 2 2 5 4" xfId="16873" xr:uid="{00000000-0005-0000-0000-00008B410000}"/>
    <cellStyle name="요약 2 2 2 5 4 2" xfId="16874" xr:uid="{00000000-0005-0000-0000-00008C410000}"/>
    <cellStyle name="요약 2 2 2 5 4 3" xfId="16875" xr:uid="{00000000-0005-0000-0000-00008D410000}"/>
    <cellStyle name="요약 2 2 2 5 4 4" xfId="16876" xr:uid="{00000000-0005-0000-0000-00008E410000}"/>
    <cellStyle name="요약 2 2 2 5 4 5" xfId="16877" xr:uid="{00000000-0005-0000-0000-00008F410000}"/>
    <cellStyle name="요약 2 2 2 5 5" xfId="16878" xr:uid="{00000000-0005-0000-0000-000090410000}"/>
    <cellStyle name="요약 2 2 2 5 5 2" xfId="16879" xr:uid="{00000000-0005-0000-0000-000091410000}"/>
    <cellStyle name="요약 2 2 2 5 5 3" xfId="16880" xr:uid="{00000000-0005-0000-0000-000092410000}"/>
    <cellStyle name="요약 2 2 2 5 5 4" xfId="16881" xr:uid="{00000000-0005-0000-0000-000093410000}"/>
    <cellStyle name="요약 2 2 2 5 5 5" xfId="16882" xr:uid="{00000000-0005-0000-0000-000094410000}"/>
    <cellStyle name="요약 2 2 2 5 6" xfId="16883" xr:uid="{00000000-0005-0000-0000-000095410000}"/>
    <cellStyle name="요약 2 2 2 5 6 2" xfId="16884" xr:uid="{00000000-0005-0000-0000-000096410000}"/>
    <cellStyle name="요약 2 2 2 5 6 3" xfId="16885" xr:uid="{00000000-0005-0000-0000-000097410000}"/>
    <cellStyle name="요약 2 2 2 5 6 4" xfId="16886" xr:uid="{00000000-0005-0000-0000-000098410000}"/>
    <cellStyle name="요약 2 2 2 5 6 5" xfId="16887" xr:uid="{00000000-0005-0000-0000-000099410000}"/>
    <cellStyle name="요약 2 2 2 5 7" xfId="16888" xr:uid="{00000000-0005-0000-0000-00009A410000}"/>
    <cellStyle name="요약 2 2 2 5 7 2" xfId="16889" xr:uid="{00000000-0005-0000-0000-00009B410000}"/>
    <cellStyle name="요약 2 2 2 5 7 3" xfId="16890" xr:uid="{00000000-0005-0000-0000-00009C410000}"/>
    <cellStyle name="요약 2 2 2 5 7 4" xfId="16891" xr:uid="{00000000-0005-0000-0000-00009D410000}"/>
    <cellStyle name="요약 2 2 2 5 7 5" xfId="16892" xr:uid="{00000000-0005-0000-0000-00009E410000}"/>
    <cellStyle name="요약 2 2 2 5 8" xfId="16893" xr:uid="{00000000-0005-0000-0000-00009F410000}"/>
    <cellStyle name="요약 2 2 2 5 8 2" xfId="16894" xr:uid="{00000000-0005-0000-0000-0000A0410000}"/>
    <cellStyle name="요약 2 2 2 5 8 3" xfId="16895" xr:uid="{00000000-0005-0000-0000-0000A1410000}"/>
    <cellStyle name="요약 2 2 2 5 8 4" xfId="16896" xr:uid="{00000000-0005-0000-0000-0000A2410000}"/>
    <cellStyle name="요약 2 2 2 5 8 5" xfId="16897" xr:uid="{00000000-0005-0000-0000-0000A3410000}"/>
    <cellStyle name="요약 2 2 2 5 9" xfId="16898" xr:uid="{00000000-0005-0000-0000-0000A4410000}"/>
    <cellStyle name="요약 2 2 2 5 9 2" xfId="16899" xr:uid="{00000000-0005-0000-0000-0000A5410000}"/>
    <cellStyle name="요약 2 2 2 5 9 3" xfId="16900" xr:uid="{00000000-0005-0000-0000-0000A6410000}"/>
    <cellStyle name="요약 2 2 2 5 9 4" xfId="16901" xr:uid="{00000000-0005-0000-0000-0000A7410000}"/>
    <cellStyle name="요약 2 2 2 5 9 5" xfId="16902" xr:uid="{00000000-0005-0000-0000-0000A8410000}"/>
    <cellStyle name="요약 2 2 2 6" xfId="16903" xr:uid="{00000000-0005-0000-0000-0000A9410000}"/>
    <cellStyle name="요약 2 2 2 6 2" xfId="16904" xr:uid="{00000000-0005-0000-0000-0000AA410000}"/>
    <cellStyle name="요약 2 2 2 6 3" xfId="16905" xr:uid="{00000000-0005-0000-0000-0000AB410000}"/>
    <cellStyle name="요약 2 2 2 6 4" xfId="16906" xr:uid="{00000000-0005-0000-0000-0000AC410000}"/>
    <cellStyle name="요약 2 2 2 6 5" xfId="16907" xr:uid="{00000000-0005-0000-0000-0000AD410000}"/>
    <cellStyle name="요약 2 2 2 7" xfId="16908" xr:uid="{00000000-0005-0000-0000-0000AE410000}"/>
    <cellStyle name="요약 2 2 2 7 2" xfId="16909" xr:uid="{00000000-0005-0000-0000-0000AF410000}"/>
    <cellStyle name="요약 2 2 2 7 3" xfId="16910" xr:uid="{00000000-0005-0000-0000-0000B0410000}"/>
    <cellStyle name="요약 2 2 2 7 4" xfId="16911" xr:uid="{00000000-0005-0000-0000-0000B1410000}"/>
    <cellStyle name="요약 2 2 2 7 5" xfId="16912" xr:uid="{00000000-0005-0000-0000-0000B2410000}"/>
    <cellStyle name="요약 2 2 2 8" xfId="16913" xr:uid="{00000000-0005-0000-0000-0000B3410000}"/>
    <cellStyle name="요약 2 2 2 8 2" xfId="16914" xr:uid="{00000000-0005-0000-0000-0000B4410000}"/>
    <cellStyle name="요약 2 2 2 8 3" xfId="16915" xr:uid="{00000000-0005-0000-0000-0000B5410000}"/>
    <cellStyle name="요약 2 2 2 8 4" xfId="16916" xr:uid="{00000000-0005-0000-0000-0000B6410000}"/>
    <cellStyle name="요약 2 2 2 8 5" xfId="16917" xr:uid="{00000000-0005-0000-0000-0000B7410000}"/>
    <cellStyle name="요약 2 2 2 9" xfId="16918" xr:uid="{00000000-0005-0000-0000-0000B8410000}"/>
    <cellStyle name="요약 2 2 2 9 2" xfId="16919" xr:uid="{00000000-0005-0000-0000-0000B9410000}"/>
    <cellStyle name="요약 2 2 2 9 3" xfId="16920" xr:uid="{00000000-0005-0000-0000-0000BA410000}"/>
    <cellStyle name="요약 2 2 2 9 4" xfId="16921" xr:uid="{00000000-0005-0000-0000-0000BB410000}"/>
    <cellStyle name="요약 2 2 2 9 5" xfId="16922" xr:uid="{00000000-0005-0000-0000-0000BC410000}"/>
    <cellStyle name="요약 2 2 20" xfId="16923" xr:uid="{00000000-0005-0000-0000-0000BD410000}"/>
    <cellStyle name="요약 2 2 20 2" xfId="16924" xr:uid="{00000000-0005-0000-0000-0000BE410000}"/>
    <cellStyle name="요약 2 2 20 3" xfId="16925" xr:uid="{00000000-0005-0000-0000-0000BF410000}"/>
    <cellStyle name="요약 2 2 20 4" xfId="16926" xr:uid="{00000000-0005-0000-0000-0000C0410000}"/>
    <cellStyle name="요약 2 2 20 5" xfId="16927" xr:uid="{00000000-0005-0000-0000-0000C1410000}"/>
    <cellStyle name="요약 2 2 21" xfId="16928" xr:uid="{00000000-0005-0000-0000-0000C2410000}"/>
    <cellStyle name="요약 2 2 22" xfId="16929" xr:uid="{00000000-0005-0000-0000-0000C3410000}"/>
    <cellStyle name="요약 2 2 23" xfId="16930" xr:uid="{00000000-0005-0000-0000-0000C4410000}"/>
    <cellStyle name="요약 2 2 24" xfId="16931" xr:uid="{00000000-0005-0000-0000-0000C5410000}"/>
    <cellStyle name="요약 2 2 3" xfId="16932" xr:uid="{00000000-0005-0000-0000-0000C6410000}"/>
    <cellStyle name="요약 2 2 3 10" xfId="16933" xr:uid="{00000000-0005-0000-0000-0000C7410000}"/>
    <cellStyle name="요약 2 2 3 10 2" xfId="16934" xr:uid="{00000000-0005-0000-0000-0000C8410000}"/>
    <cellStyle name="요약 2 2 3 10 3" xfId="16935" xr:uid="{00000000-0005-0000-0000-0000C9410000}"/>
    <cellStyle name="요약 2 2 3 10 4" xfId="16936" xr:uid="{00000000-0005-0000-0000-0000CA410000}"/>
    <cellStyle name="요약 2 2 3 10 5" xfId="16937" xr:uid="{00000000-0005-0000-0000-0000CB410000}"/>
    <cellStyle name="요약 2 2 3 11" xfId="16938" xr:uid="{00000000-0005-0000-0000-0000CC410000}"/>
    <cellStyle name="요약 2 2 3 11 2" xfId="16939" xr:uid="{00000000-0005-0000-0000-0000CD410000}"/>
    <cellStyle name="요약 2 2 3 11 3" xfId="16940" xr:uid="{00000000-0005-0000-0000-0000CE410000}"/>
    <cellStyle name="요약 2 2 3 11 4" xfId="16941" xr:uid="{00000000-0005-0000-0000-0000CF410000}"/>
    <cellStyle name="요약 2 2 3 11 5" xfId="16942" xr:uid="{00000000-0005-0000-0000-0000D0410000}"/>
    <cellStyle name="요약 2 2 3 12" xfId="16943" xr:uid="{00000000-0005-0000-0000-0000D1410000}"/>
    <cellStyle name="요약 2 2 3 12 2" xfId="16944" xr:uid="{00000000-0005-0000-0000-0000D2410000}"/>
    <cellStyle name="요약 2 2 3 12 3" xfId="16945" xr:uid="{00000000-0005-0000-0000-0000D3410000}"/>
    <cellStyle name="요약 2 2 3 12 4" xfId="16946" xr:uid="{00000000-0005-0000-0000-0000D4410000}"/>
    <cellStyle name="요약 2 2 3 12 5" xfId="16947" xr:uid="{00000000-0005-0000-0000-0000D5410000}"/>
    <cellStyle name="요약 2 2 3 13" xfId="16948" xr:uid="{00000000-0005-0000-0000-0000D6410000}"/>
    <cellStyle name="요약 2 2 3 13 2" xfId="16949" xr:uid="{00000000-0005-0000-0000-0000D7410000}"/>
    <cellStyle name="요약 2 2 3 13 3" xfId="16950" xr:uid="{00000000-0005-0000-0000-0000D8410000}"/>
    <cellStyle name="요약 2 2 3 13 4" xfId="16951" xr:uid="{00000000-0005-0000-0000-0000D9410000}"/>
    <cellStyle name="요약 2 2 3 13 5" xfId="16952" xr:uid="{00000000-0005-0000-0000-0000DA410000}"/>
    <cellStyle name="요약 2 2 3 14" xfId="16953" xr:uid="{00000000-0005-0000-0000-0000DB410000}"/>
    <cellStyle name="요약 2 2 3 14 2" xfId="16954" xr:uid="{00000000-0005-0000-0000-0000DC410000}"/>
    <cellStyle name="요약 2 2 3 14 3" xfId="16955" xr:uid="{00000000-0005-0000-0000-0000DD410000}"/>
    <cellStyle name="요약 2 2 3 14 4" xfId="16956" xr:uid="{00000000-0005-0000-0000-0000DE410000}"/>
    <cellStyle name="요약 2 2 3 14 5" xfId="16957" xr:uid="{00000000-0005-0000-0000-0000DF410000}"/>
    <cellStyle name="요약 2 2 3 15" xfId="16958" xr:uid="{00000000-0005-0000-0000-0000E0410000}"/>
    <cellStyle name="요약 2 2 3 15 2" xfId="16959" xr:uid="{00000000-0005-0000-0000-0000E1410000}"/>
    <cellStyle name="요약 2 2 3 15 3" xfId="16960" xr:uid="{00000000-0005-0000-0000-0000E2410000}"/>
    <cellStyle name="요약 2 2 3 15 4" xfId="16961" xr:uid="{00000000-0005-0000-0000-0000E3410000}"/>
    <cellStyle name="요약 2 2 3 15 5" xfId="16962" xr:uid="{00000000-0005-0000-0000-0000E4410000}"/>
    <cellStyle name="요약 2 2 3 16" xfId="16963" xr:uid="{00000000-0005-0000-0000-0000E5410000}"/>
    <cellStyle name="요약 2 2 3 16 2" xfId="16964" xr:uid="{00000000-0005-0000-0000-0000E6410000}"/>
    <cellStyle name="요약 2 2 3 16 3" xfId="16965" xr:uid="{00000000-0005-0000-0000-0000E7410000}"/>
    <cellStyle name="요약 2 2 3 16 4" xfId="16966" xr:uid="{00000000-0005-0000-0000-0000E8410000}"/>
    <cellStyle name="요약 2 2 3 16 5" xfId="16967" xr:uid="{00000000-0005-0000-0000-0000E9410000}"/>
    <cellStyle name="요약 2 2 3 17" xfId="16968" xr:uid="{00000000-0005-0000-0000-0000EA410000}"/>
    <cellStyle name="요약 2 2 3 17 2" xfId="16969" xr:uid="{00000000-0005-0000-0000-0000EB410000}"/>
    <cellStyle name="요약 2 2 3 17 3" xfId="16970" xr:uid="{00000000-0005-0000-0000-0000EC410000}"/>
    <cellStyle name="요약 2 2 3 17 4" xfId="16971" xr:uid="{00000000-0005-0000-0000-0000ED410000}"/>
    <cellStyle name="요약 2 2 3 17 5" xfId="16972" xr:uid="{00000000-0005-0000-0000-0000EE410000}"/>
    <cellStyle name="요약 2 2 3 18" xfId="16973" xr:uid="{00000000-0005-0000-0000-0000EF410000}"/>
    <cellStyle name="요약 2 2 3 18 2" xfId="16974" xr:uid="{00000000-0005-0000-0000-0000F0410000}"/>
    <cellStyle name="요약 2 2 3 18 3" xfId="16975" xr:uid="{00000000-0005-0000-0000-0000F1410000}"/>
    <cellStyle name="요약 2 2 3 18 4" xfId="16976" xr:uid="{00000000-0005-0000-0000-0000F2410000}"/>
    <cellStyle name="요약 2 2 3 18 5" xfId="16977" xr:uid="{00000000-0005-0000-0000-0000F3410000}"/>
    <cellStyle name="요약 2 2 3 19" xfId="16978" xr:uid="{00000000-0005-0000-0000-0000F4410000}"/>
    <cellStyle name="요약 2 2 3 19 2" xfId="16979" xr:uid="{00000000-0005-0000-0000-0000F5410000}"/>
    <cellStyle name="요약 2 2 3 19 3" xfId="16980" xr:uid="{00000000-0005-0000-0000-0000F6410000}"/>
    <cellStyle name="요약 2 2 3 19 4" xfId="16981" xr:uid="{00000000-0005-0000-0000-0000F7410000}"/>
    <cellStyle name="요약 2 2 3 19 5" xfId="16982" xr:uid="{00000000-0005-0000-0000-0000F8410000}"/>
    <cellStyle name="요약 2 2 3 2" xfId="16983" xr:uid="{00000000-0005-0000-0000-0000F9410000}"/>
    <cellStyle name="요약 2 2 3 2 10" xfId="16984" xr:uid="{00000000-0005-0000-0000-0000FA410000}"/>
    <cellStyle name="요약 2 2 3 2 10 2" xfId="16985" xr:uid="{00000000-0005-0000-0000-0000FB410000}"/>
    <cellStyle name="요약 2 2 3 2 10 3" xfId="16986" xr:uid="{00000000-0005-0000-0000-0000FC410000}"/>
    <cellStyle name="요약 2 2 3 2 10 4" xfId="16987" xr:uid="{00000000-0005-0000-0000-0000FD410000}"/>
    <cellStyle name="요약 2 2 3 2 10 5" xfId="16988" xr:uid="{00000000-0005-0000-0000-0000FE410000}"/>
    <cellStyle name="요약 2 2 3 2 11" xfId="16989" xr:uid="{00000000-0005-0000-0000-0000FF410000}"/>
    <cellStyle name="요약 2 2 3 2 11 2" xfId="16990" xr:uid="{00000000-0005-0000-0000-000000420000}"/>
    <cellStyle name="요약 2 2 3 2 11 3" xfId="16991" xr:uid="{00000000-0005-0000-0000-000001420000}"/>
    <cellStyle name="요약 2 2 3 2 11 4" xfId="16992" xr:uid="{00000000-0005-0000-0000-000002420000}"/>
    <cellStyle name="요약 2 2 3 2 11 5" xfId="16993" xr:uid="{00000000-0005-0000-0000-000003420000}"/>
    <cellStyle name="요약 2 2 3 2 12" xfId="16994" xr:uid="{00000000-0005-0000-0000-000004420000}"/>
    <cellStyle name="요약 2 2 3 2 12 2" xfId="16995" xr:uid="{00000000-0005-0000-0000-000005420000}"/>
    <cellStyle name="요약 2 2 3 2 12 3" xfId="16996" xr:uid="{00000000-0005-0000-0000-000006420000}"/>
    <cellStyle name="요약 2 2 3 2 12 4" xfId="16997" xr:uid="{00000000-0005-0000-0000-000007420000}"/>
    <cellStyle name="요약 2 2 3 2 12 5" xfId="16998" xr:uid="{00000000-0005-0000-0000-000008420000}"/>
    <cellStyle name="요약 2 2 3 2 13" xfId="16999" xr:uid="{00000000-0005-0000-0000-000009420000}"/>
    <cellStyle name="요약 2 2 3 2 13 2" xfId="17000" xr:uid="{00000000-0005-0000-0000-00000A420000}"/>
    <cellStyle name="요약 2 2 3 2 13 3" xfId="17001" xr:uid="{00000000-0005-0000-0000-00000B420000}"/>
    <cellStyle name="요약 2 2 3 2 13 4" xfId="17002" xr:uid="{00000000-0005-0000-0000-00000C420000}"/>
    <cellStyle name="요약 2 2 3 2 13 5" xfId="17003" xr:uid="{00000000-0005-0000-0000-00000D420000}"/>
    <cellStyle name="요약 2 2 3 2 14" xfId="17004" xr:uid="{00000000-0005-0000-0000-00000E420000}"/>
    <cellStyle name="요약 2 2 3 2 14 2" xfId="17005" xr:uid="{00000000-0005-0000-0000-00000F420000}"/>
    <cellStyle name="요약 2 2 3 2 14 3" xfId="17006" xr:uid="{00000000-0005-0000-0000-000010420000}"/>
    <cellStyle name="요약 2 2 3 2 14 4" xfId="17007" xr:uid="{00000000-0005-0000-0000-000011420000}"/>
    <cellStyle name="요약 2 2 3 2 14 5" xfId="17008" xr:uid="{00000000-0005-0000-0000-000012420000}"/>
    <cellStyle name="요약 2 2 3 2 15" xfId="17009" xr:uid="{00000000-0005-0000-0000-000013420000}"/>
    <cellStyle name="요약 2 2 3 2 15 2" xfId="17010" xr:uid="{00000000-0005-0000-0000-000014420000}"/>
    <cellStyle name="요약 2 2 3 2 15 3" xfId="17011" xr:uid="{00000000-0005-0000-0000-000015420000}"/>
    <cellStyle name="요약 2 2 3 2 15 4" xfId="17012" xr:uid="{00000000-0005-0000-0000-000016420000}"/>
    <cellStyle name="요약 2 2 3 2 15 5" xfId="17013" xr:uid="{00000000-0005-0000-0000-000017420000}"/>
    <cellStyle name="요약 2 2 3 2 16" xfId="17014" xr:uid="{00000000-0005-0000-0000-000018420000}"/>
    <cellStyle name="요약 2 2 3 2 16 2" xfId="17015" xr:uid="{00000000-0005-0000-0000-000019420000}"/>
    <cellStyle name="요약 2 2 3 2 16 3" xfId="17016" xr:uid="{00000000-0005-0000-0000-00001A420000}"/>
    <cellStyle name="요약 2 2 3 2 16 4" xfId="17017" xr:uid="{00000000-0005-0000-0000-00001B420000}"/>
    <cellStyle name="요약 2 2 3 2 16 5" xfId="17018" xr:uid="{00000000-0005-0000-0000-00001C420000}"/>
    <cellStyle name="요약 2 2 3 2 17" xfId="17019" xr:uid="{00000000-0005-0000-0000-00001D420000}"/>
    <cellStyle name="요약 2 2 3 2 17 2" xfId="17020" xr:uid="{00000000-0005-0000-0000-00001E420000}"/>
    <cellStyle name="요약 2 2 3 2 17 3" xfId="17021" xr:uid="{00000000-0005-0000-0000-00001F420000}"/>
    <cellStyle name="요약 2 2 3 2 17 4" xfId="17022" xr:uid="{00000000-0005-0000-0000-000020420000}"/>
    <cellStyle name="요약 2 2 3 2 17 5" xfId="17023" xr:uid="{00000000-0005-0000-0000-000021420000}"/>
    <cellStyle name="요약 2 2 3 2 18" xfId="17024" xr:uid="{00000000-0005-0000-0000-000022420000}"/>
    <cellStyle name="요약 2 2 3 2 18 2" xfId="17025" xr:uid="{00000000-0005-0000-0000-000023420000}"/>
    <cellStyle name="요약 2 2 3 2 18 3" xfId="17026" xr:uid="{00000000-0005-0000-0000-000024420000}"/>
    <cellStyle name="요약 2 2 3 2 18 4" xfId="17027" xr:uid="{00000000-0005-0000-0000-000025420000}"/>
    <cellStyle name="요약 2 2 3 2 18 5" xfId="17028" xr:uid="{00000000-0005-0000-0000-000026420000}"/>
    <cellStyle name="요약 2 2 3 2 19" xfId="17029" xr:uid="{00000000-0005-0000-0000-000027420000}"/>
    <cellStyle name="요약 2 2 3 2 2" xfId="17030" xr:uid="{00000000-0005-0000-0000-000028420000}"/>
    <cellStyle name="요약 2 2 3 2 2 2" xfId="17031" xr:uid="{00000000-0005-0000-0000-000029420000}"/>
    <cellStyle name="요약 2 2 3 2 2 3" xfId="17032" xr:uid="{00000000-0005-0000-0000-00002A420000}"/>
    <cellStyle name="요약 2 2 3 2 2 4" xfId="17033" xr:uid="{00000000-0005-0000-0000-00002B420000}"/>
    <cellStyle name="요약 2 2 3 2 2 5" xfId="17034" xr:uid="{00000000-0005-0000-0000-00002C420000}"/>
    <cellStyle name="요약 2 2 3 2 20" xfId="17035" xr:uid="{00000000-0005-0000-0000-00002D420000}"/>
    <cellStyle name="요약 2 2 3 2 21" xfId="17036" xr:uid="{00000000-0005-0000-0000-00002E420000}"/>
    <cellStyle name="요약 2 2 3 2 22" xfId="17037" xr:uid="{00000000-0005-0000-0000-00002F420000}"/>
    <cellStyle name="요약 2 2 3 2 3" xfId="17038" xr:uid="{00000000-0005-0000-0000-000030420000}"/>
    <cellStyle name="요약 2 2 3 2 3 2" xfId="17039" xr:uid="{00000000-0005-0000-0000-000031420000}"/>
    <cellStyle name="요약 2 2 3 2 3 3" xfId="17040" xr:uid="{00000000-0005-0000-0000-000032420000}"/>
    <cellStyle name="요약 2 2 3 2 3 4" xfId="17041" xr:uid="{00000000-0005-0000-0000-000033420000}"/>
    <cellStyle name="요약 2 2 3 2 3 5" xfId="17042" xr:uid="{00000000-0005-0000-0000-000034420000}"/>
    <cellStyle name="요약 2 2 3 2 4" xfId="17043" xr:uid="{00000000-0005-0000-0000-000035420000}"/>
    <cellStyle name="요약 2 2 3 2 4 2" xfId="17044" xr:uid="{00000000-0005-0000-0000-000036420000}"/>
    <cellStyle name="요약 2 2 3 2 4 3" xfId="17045" xr:uid="{00000000-0005-0000-0000-000037420000}"/>
    <cellStyle name="요약 2 2 3 2 4 4" xfId="17046" xr:uid="{00000000-0005-0000-0000-000038420000}"/>
    <cellStyle name="요약 2 2 3 2 4 5" xfId="17047" xr:uid="{00000000-0005-0000-0000-000039420000}"/>
    <cellStyle name="요약 2 2 3 2 5" xfId="17048" xr:uid="{00000000-0005-0000-0000-00003A420000}"/>
    <cellStyle name="요약 2 2 3 2 5 2" xfId="17049" xr:uid="{00000000-0005-0000-0000-00003B420000}"/>
    <cellStyle name="요약 2 2 3 2 5 3" xfId="17050" xr:uid="{00000000-0005-0000-0000-00003C420000}"/>
    <cellStyle name="요약 2 2 3 2 5 4" xfId="17051" xr:uid="{00000000-0005-0000-0000-00003D420000}"/>
    <cellStyle name="요약 2 2 3 2 5 5" xfId="17052" xr:uid="{00000000-0005-0000-0000-00003E420000}"/>
    <cellStyle name="요약 2 2 3 2 6" xfId="17053" xr:uid="{00000000-0005-0000-0000-00003F420000}"/>
    <cellStyle name="요약 2 2 3 2 6 2" xfId="17054" xr:uid="{00000000-0005-0000-0000-000040420000}"/>
    <cellStyle name="요약 2 2 3 2 6 3" xfId="17055" xr:uid="{00000000-0005-0000-0000-000041420000}"/>
    <cellStyle name="요약 2 2 3 2 6 4" xfId="17056" xr:uid="{00000000-0005-0000-0000-000042420000}"/>
    <cellStyle name="요약 2 2 3 2 6 5" xfId="17057" xr:uid="{00000000-0005-0000-0000-000043420000}"/>
    <cellStyle name="요약 2 2 3 2 7" xfId="17058" xr:uid="{00000000-0005-0000-0000-000044420000}"/>
    <cellStyle name="요약 2 2 3 2 7 2" xfId="17059" xr:uid="{00000000-0005-0000-0000-000045420000}"/>
    <cellStyle name="요약 2 2 3 2 7 3" xfId="17060" xr:uid="{00000000-0005-0000-0000-000046420000}"/>
    <cellStyle name="요약 2 2 3 2 7 4" xfId="17061" xr:uid="{00000000-0005-0000-0000-000047420000}"/>
    <cellStyle name="요약 2 2 3 2 7 5" xfId="17062" xr:uid="{00000000-0005-0000-0000-000048420000}"/>
    <cellStyle name="요약 2 2 3 2 8" xfId="17063" xr:uid="{00000000-0005-0000-0000-000049420000}"/>
    <cellStyle name="요약 2 2 3 2 8 2" xfId="17064" xr:uid="{00000000-0005-0000-0000-00004A420000}"/>
    <cellStyle name="요약 2 2 3 2 8 3" xfId="17065" xr:uid="{00000000-0005-0000-0000-00004B420000}"/>
    <cellStyle name="요약 2 2 3 2 8 4" xfId="17066" xr:uid="{00000000-0005-0000-0000-00004C420000}"/>
    <cellStyle name="요약 2 2 3 2 8 5" xfId="17067" xr:uid="{00000000-0005-0000-0000-00004D420000}"/>
    <cellStyle name="요약 2 2 3 2 9" xfId="17068" xr:uid="{00000000-0005-0000-0000-00004E420000}"/>
    <cellStyle name="요약 2 2 3 2 9 2" xfId="17069" xr:uid="{00000000-0005-0000-0000-00004F420000}"/>
    <cellStyle name="요약 2 2 3 2 9 3" xfId="17070" xr:uid="{00000000-0005-0000-0000-000050420000}"/>
    <cellStyle name="요약 2 2 3 2 9 4" xfId="17071" xr:uid="{00000000-0005-0000-0000-000051420000}"/>
    <cellStyle name="요약 2 2 3 2 9 5" xfId="17072" xr:uid="{00000000-0005-0000-0000-000052420000}"/>
    <cellStyle name="요약 2 2 3 20" xfId="17073" xr:uid="{00000000-0005-0000-0000-000053420000}"/>
    <cellStyle name="요약 2 2 3 20 2" xfId="17074" xr:uid="{00000000-0005-0000-0000-000054420000}"/>
    <cellStyle name="요약 2 2 3 20 3" xfId="17075" xr:uid="{00000000-0005-0000-0000-000055420000}"/>
    <cellStyle name="요약 2 2 3 20 4" xfId="17076" xr:uid="{00000000-0005-0000-0000-000056420000}"/>
    <cellStyle name="요약 2 2 3 20 5" xfId="17077" xr:uid="{00000000-0005-0000-0000-000057420000}"/>
    <cellStyle name="요약 2 2 3 21" xfId="17078" xr:uid="{00000000-0005-0000-0000-000058420000}"/>
    <cellStyle name="요약 2 2 3 21 2" xfId="17079" xr:uid="{00000000-0005-0000-0000-000059420000}"/>
    <cellStyle name="요약 2 2 3 21 3" xfId="17080" xr:uid="{00000000-0005-0000-0000-00005A420000}"/>
    <cellStyle name="요약 2 2 3 21 4" xfId="17081" xr:uid="{00000000-0005-0000-0000-00005B420000}"/>
    <cellStyle name="요약 2 2 3 21 5" xfId="17082" xr:uid="{00000000-0005-0000-0000-00005C420000}"/>
    <cellStyle name="요약 2 2 3 22" xfId="17083" xr:uid="{00000000-0005-0000-0000-00005D420000}"/>
    <cellStyle name="요약 2 2 3 22 2" xfId="17084" xr:uid="{00000000-0005-0000-0000-00005E420000}"/>
    <cellStyle name="요약 2 2 3 22 3" xfId="17085" xr:uid="{00000000-0005-0000-0000-00005F420000}"/>
    <cellStyle name="요약 2 2 3 22 4" xfId="17086" xr:uid="{00000000-0005-0000-0000-000060420000}"/>
    <cellStyle name="요약 2 2 3 22 5" xfId="17087" xr:uid="{00000000-0005-0000-0000-000061420000}"/>
    <cellStyle name="요약 2 2 3 23" xfId="17088" xr:uid="{00000000-0005-0000-0000-000062420000}"/>
    <cellStyle name="요약 2 2 3 24" xfId="17089" xr:uid="{00000000-0005-0000-0000-000063420000}"/>
    <cellStyle name="요약 2 2 3 25" xfId="17090" xr:uid="{00000000-0005-0000-0000-000064420000}"/>
    <cellStyle name="요약 2 2 3 26" xfId="17091" xr:uid="{00000000-0005-0000-0000-000065420000}"/>
    <cellStyle name="요약 2 2 3 3" xfId="17092" xr:uid="{00000000-0005-0000-0000-000066420000}"/>
    <cellStyle name="요약 2 2 3 3 10" xfId="17093" xr:uid="{00000000-0005-0000-0000-000067420000}"/>
    <cellStyle name="요약 2 2 3 3 10 2" xfId="17094" xr:uid="{00000000-0005-0000-0000-000068420000}"/>
    <cellStyle name="요약 2 2 3 3 10 3" xfId="17095" xr:uid="{00000000-0005-0000-0000-000069420000}"/>
    <cellStyle name="요약 2 2 3 3 10 4" xfId="17096" xr:uid="{00000000-0005-0000-0000-00006A420000}"/>
    <cellStyle name="요약 2 2 3 3 10 5" xfId="17097" xr:uid="{00000000-0005-0000-0000-00006B420000}"/>
    <cellStyle name="요약 2 2 3 3 11" xfId="17098" xr:uid="{00000000-0005-0000-0000-00006C420000}"/>
    <cellStyle name="요약 2 2 3 3 11 2" xfId="17099" xr:uid="{00000000-0005-0000-0000-00006D420000}"/>
    <cellStyle name="요약 2 2 3 3 11 3" xfId="17100" xr:uid="{00000000-0005-0000-0000-00006E420000}"/>
    <cellStyle name="요약 2 2 3 3 11 4" xfId="17101" xr:uid="{00000000-0005-0000-0000-00006F420000}"/>
    <cellStyle name="요약 2 2 3 3 11 5" xfId="17102" xr:uid="{00000000-0005-0000-0000-000070420000}"/>
    <cellStyle name="요약 2 2 3 3 12" xfId="17103" xr:uid="{00000000-0005-0000-0000-000071420000}"/>
    <cellStyle name="요약 2 2 3 3 12 2" xfId="17104" xr:uid="{00000000-0005-0000-0000-000072420000}"/>
    <cellStyle name="요약 2 2 3 3 12 3" xfId="17105" xr:uid="{00000000-0005-0000-0000-000073420000}"/>
    <cellStyle name="요약 2 2 3 3 12 4" xfId="17106" xr:uid="{00000000-0005-0000-0000-000074420000}"/>
    <cellStyle name="요약 2 2 3 3 12 5" xfId="17107" xr:uid="{00000000-0005-0000-0000-000075420000}"/>
    <cellStyle name="요약 2 2 3 3 13" xfId="17108" xr:uid="{00000000-0005-0000-0000-000076420000}"/>
    <cellStyle name="요약 2 2 3 3 13 2" xfId="17109" xr:uid="{00000000-0005-0000-0000-000077420000}"/>
    <cellStyle name="요약 2 2 3 3 13 3" xfId="17110" xr:uid="{00000000-0005-0000-0000-000078420000}"/>
    <cellStyle name="요약 2 2 3 3 13 4" xfId="17111" xr:uid="{00000000-0005-0000-0000-000079420000}"/>
    <cellStyle name="요약 2 2 3 3 13 5" xfId="17112" xr:uid="{00000000-0005-0000-0000-00007A420000}"/>
    <cellStyle name="요약 2 2 3 3 14" xfId="17113" xr:uid="{00000000-0005-0000-0000-00007B420000}"/>
    <cellStyle name="요약 2 2 3 3 14 2" xfId="17114" xr:uid="{00000000-0005-0000-0000-00007C420000}"/>
    <cellStyle name="요약 2 2 3 3 14 3" xfId="17115" xr:uid="{00000000-0005-0000-0000-00007D420000}"/>
    <cellStyle name="요약 2 2 3 3 14 4" xfId="17116" xr:uid="{00000000-0005-0000-0000-00007E420000}"/>
    <cellStyle name="요약 2 2 3 3 14 5" xfId="17117" xr:uid="{00000000-0005-0000-0000-00007F420000}"/>
    <cellStyle name="요약 2 2 3 3 15" xfId="17118" xr:uid="{00000000-0005-0000-0000-000080420000}"/>
    <cellStyle name="요약 2 2 3 3 15 2" xfId="17119" xr:uid="{00000000-0005-0000-0000-000081420000}"/>
    <cellStyle name="요약 2 2 3 3 15 3" xfId="17120" xr:uid="{00000000-0005-0000-0000-000082420000}"/>
    <cellStyle name="요약 2 2 3 3 15 4" xfId="17121" xr:uid="{00000000-0005-0000-0000-000083420000}"/>
    <cellStyle name="요약 2 2 3 3 15 5" xfId="17122" xr:uid="{00000000-0005-0000-0000-000084420000}"/>
    <cellStyle name="요약 2 2 3 3 16" xfId="17123" xr:uid="{00000000-0005-0000-0000-000085420000}"/>
    <cellStyle name="요약 2 2 3 3 16 2" xfId="17124" xr:uid="{00000000-0005-0000-0000-000086420000}"/>
    <cellStyle name="요약 2 2 3 3 16 3" xfId="17125" xr:uid="{00000000-0005-0000-0000-000087420000}"/>
    <cellStyle name="요약 2 2 3 3 16 4" xfId="17126" xr:uid="{00000000-0005-0000-0000-000088420000}"/>
    <cellStyle name="요약 2 2 3 3 16 5" xfId="17127" xr:uid="{00000000-0005-0000-0000-000089420000}"/>
    <cellStyle name="요약 2 2 3 3 17" xfId="17128" xr:uid="{00000000-0005-0000-0000-00008A420000}"/>
    <cellStyle name="요약 2 2 3 3 17 2" xfId="17129" xr:uid="{00000000-0005-0000-0000-00008B420000}"/>
    <cellStyle name="요약 2 2 3 3 17 3" xfId="17130" xr:uid="{00000000-0005-0000-0000-00008C420000}"/>
    <cellStyle name="요약 2 2 3 3 17 4" xfId="17131" xr:uid="{00000000-0005-0000-0000-00008D420000}"/>
    <cellStyle name="요약 2 2 3 3 17 5" xfId="17132" xr:uid="{00000000-0005-0000-0000-00008E420000}"/>
    <cellStyle name="요약 2 2 3 3 18" xfId="17133" xr:uid="{00000000-0005-0000-0000-00008F420000}"/>
    <cellStyle name="요약 2 2 3 3 18 2" xfId="17134" xr:uid="{00000000-0005-0000-0000-000090420000}"/>
    <cellStyle name="요약 2 2 3 3 18 3" xfId="17135" xr:uid="{00000000-0005-0000-0000-000091420000}"/>
    <cellStyle name="요약 2 2 3 3 18 4" xfId="17136" xr:uid="{00000000-0005-0000-0000-000092420000}"/>
    <cellStyle name="요약 2 2 3 3 18 5" xfId="17137" xr:uid="{00000000-0005-0000-0000-000093420000}"/>
    <cellStyle name="요약 2 2 3 3 19" xfId="17138" xr:uid="{00000000-0005-0000-0000-000094420000}"/>
    <cellStyle name="요약 2 2 3 3 2" xfId="17139" xr:uid="{00000000-0005-0000-0000-000095420000}"/>
    <cellStyle name="요약 2 2 3 3 2 2" xfId="17140" xr:uid="{00000000-0005-0000-0000-000096420000}"/>
    <cellStyle name="요약 2 2 3 3 2 3" xfId="17141" xr:uid="{00000000-0005-0000-0000-000097420000}"/>
    <cellStyle name="요약 2 2 3 3 2 4" xfId="17142" xr:uid="{00000000-0005-0000-0000-000098420000}"/>
    <cellStyle name="요약 2 2 3 3 2 5" xfId="17143" xr:uid="{00000000-0005-0000-0000-000099420000}"/>
    <cellStyle name="요약 2 2 3 3 20" xfId="17144" xr:uid="{00000000-0005-0000-0000-00009A420000}"/>
    <cellStyle name="요약 2 2 3 3 21" xfId="17145" xr:uid="{00000000-0005-0000-0000-00009B420000}"/>
    <cellStyle name="요약 2 2 3 3 22" xfId="17146" xr:uid="{00000000-0005-0000-0000-00009C420000}"/>
    <cellStyle name="요약 2 2 3 3 3" xfId="17147" xr:uid="{00000000-0005-0000-0000-00009D420000}"/>
    <cellStyle name="요약 2 2 3 3 3 2" xfId="17148" xr:uid="{00000000-0005-0000-0000-00009E420000}"/>
    <cellStyle name="요약 2 2 3 3 3 3" xfId="17149" xr:uid="{00000000-0005-0000-0000-00009F420000}"/>
    <cellStyle name="요약 2 2 3 3 3 4" xfId="17150" xr:uid="{00000000-0005-0000-0000-0000A0420000}"/>
    <cellStyle name="요약 2 2 3 3 3 5" xfId="17151" xr:uid="{00000000-0005-0000-0000-0000A1420000}"/>
    <cellStyle name="요약 2 2 3 3 4" xfId="17152" xr:uid="{00000000-0005-0000-0000-0000A2420000}"/>
    <cellStyle name="요약 2 2 3 3 4 2" xfId="17153" xr:uid="{00000000-0005-0000-0000-0000A3420000}"/>
    <cellStyle name="요약 2 2 3 3 4 3" xfId="17154" xr:uid="{00000000-0005-0000-0000-0000A4420000}"/>
    <cellStyle name="요약 2 2 3 3 4 4" xfId="17155" xr:uid="{00000000-0005-0000-0000-0000A5420000}"/>
    <cellStyle name="요약 2 2 3 3 4 5" xfId="17156" xr:uid="{00000000-0005-0000-0000-0000A6420000}"/>
    <cellStyle name="요약 2 2 3 3 5" xfId="17157" xr:uid="{00000000-0005-0000-0000-0000A7420000}"/>
    <cellStyle name="요약 2 2 3 3 5 2" xfId="17158" xr:uid="{00000000-0005-0000-0000-0000A8420000}"/>
    <cellStyle name="요약 2 2 3 3 5 3" xfId="17159" xr:uid="{00000000-0005-0000-0000-0000A9420000}"/>
    <cellStyle name="요약 2 2 3 3 5 4" xfId="17160" xr:uid="{00000000-0005-0000-0000-0000AA420000}"/>
    <cellStyle name="요약 2 2 3 3 5 5" xfId="17161" xr:uid="{00000000-0005-0000-0000-0000AB420000}"/>
    <cellStyle name="요약 2 2 3 3 6" xfId="17162" xr:uid="{00000000-0005-0000-0000-0000AC420000}"/>
    <cellStyle name="요약 2 2 3 3 6 2" xfId="17163" xr:uid="{00000000-0005-0000-0000-0000AD420000}"/>
    <cellStyle name="요약 2 2 3 3 6 3" xfId="17164" xr:uid="{00000000-0005-0000-0000-0000AE420000}"/>
    <cellStyle name="요약 2 2 3 3 6 4" xfId="17165" xr:uid="{00000000-0005-0000-0000-0000AF420000}"/>
    <cellStyle name="요약 2 2 3 3 6 5" xfId="17166" xr:uid="{00000000-0005-0000-0000-0000B0420000}"/>
    <cellStyle name="요약 2 2 3 3 7" xfId="17167" xr:uid="{00000000-0005-0000-0000-0000B1420000}"/>
    <cellStyle name="요약 2 2 3 3 7 2" xfId="17168" xr:uid="{00000000-0005-0000-0000-0000B2420000}"/>
    <cellStyle name="요약 2 2 3 3 7 3" xfId="17169" xr:uid="{00000000-0005-0000-0000-0000B3420000}"/>
    <cellStyle name="요약 2 2 3 3 7 4" xfId="17170" xr:uid="{00000000-0005-0000-0000-0000B4420000}"/>
    <cellStyle name="요약 2 2 3 3 7 5" xfId="17171" xr:uid="{00000000-0005-0000-0000-0000B5420000}"/>
    <cellStyle name="요약 2 2 3 3 8" xfId="17172" xr:uid="{00000000-0005-0000-0000-0000B6420000}"/>
    <cellStyle name="요약 2 2 3 3 8 2" xfId="17173" xr:uid="{00000000-0005-0000-0000-0000B7420000}"/>
    <cellStyle name="요약 2 2 3 3 8 3" xfId="17174" xr:uid="{00000000-0005-0000-0000-0000B8420000}"/>
    <cellStyle name="요약 2 2 3 3 8 4" xfId="17175" xr:uid="{00000000-0005-0000-0000-0000B9420000}"/>
    <cellStyle name="요약 2 2 3 3 8 5" xfId="17176" xr:uid="{00000000-0005-0000-0000-0000BA420000}"/>
    <cellStyle name="요약 2 2 3 3 9" xfId="17177" xr:uid="{00000000-0005-0000-0000-0000BB420000}"/>
    <cellStyle name="요약 2 2 3 3 9 2" xfId="17178" xr:uid="{00000000-0005-0000-0000-0000BC420000}"/>
    <cellStyle name="요약 2 2 3 3 9 3" xfId="17179" xr:uid="{00000000-0005-0000-0000-0000BD420000}"/>
    <cellStyle name="요약 2 2 3 3 9 4" xfId="17180" xr:uid="{00000000-0005-0000-0000-0000BE420000}"/>
    <cellStyle name="요약 2 2 3 3 9 5" xfId="17181" xr:uid="{00000000-0005-0000-0000-0000BF420000}"/>
    <cellStyle name="요약 2 2 3 4" xfId="17182" xr:uid="{00000000-0005-0000-0000-0000C0420000}"/>
    <cellStyle name="요약 2 2 3 4 10" xfId="17183" xr:uid="{00000000-0005-0000-0000-0000C1420000}"/>
    <cellStyle name="요약 2 2 3 4 10 2" xfId="17184" xr:uid="{00000000-0005-0000-0000-0000C2420000}"/>
    <cellStyle name="요약 2 2 3 4 10 3" xfId="17185" xr:uid="{00000000-0005-0000-0000-0000C3420000}"/>
    <cellStyle name="요약 2 2 3 4 10 4" xfId="17186" xr:uid="{00000000-0005-0000-0000-0000C4420000}"/>
    <cellStyle name="요약 2 2 3 4 10 5" xfId="17187" xr:uid="{00000000-0005-0000-0000-0000C5420000}"/>
    <cellStyle name="요약 2 2 3 4 11" xfId="17188" xr:uid="{00000000-0005-0000-0000-0000C6420000}"/>
    <cellStyle name="요약 2 2 3 4 11 2" xfId="17189" xr:uid="{00000000-0005-0000-0000-0000C7420000}"/>
    <cellStyle name="요약 2 2 3 4 11 3" xfId="17190" xr:uid="{00000000-0005-0000-0000-0000C8420000}"/>
    <cellStyle name="요약 2 2 3 4 11 4" xfId="17191" xr:uid="{00000000-0005-0000-0000-0000C9420000}"/>
    <cellStyle name="요약 2 2 3 4 11 5" xfId="17192" xr:uid="{00000000-0005-0000-0000-0000CA420000}"/>
    <cellStyle name="요약 2 2 3 4 12" xfId="17193" xr:uid="{00000000-0005-0000-0000-0000CB420000}"/>
    <cellStyle name="요약 2 2 3 4 12 2" xfId="17194" xr:uid="{00000000-0005-0000-0000-0000CC420000}"/>
    <cellStyle name="요약 2 2 3 4 12 3" xfId="17195" xr:uid="{00000000-0005-0000-0000-0000CD420000}"/>
    <cellStyle name="요약 2 2 3 4 12 4" xfId="17196" xr:uid="{00000000-0005-0000-0000-0000CE420000}"/>
    <cellStyle name="요약 2 2 3 4 12 5" xfId="17197" xr:uid="{00000000-0005-0000-0000-0000CF420000}"/>
    <cellStyle name="요약 2 2 3 4 13" xfId="17198" xr:uid="{00000000-0005-0000-0000-0000D0420000}"/>
    <cellStyle name="요약 2 2 3 4 13 2" xfId="17199" xr:uid="{00000000-0005-0000-0000-0000D1420000}"/>
    <cellStyle name="요약 2 2 3 4 13 3" xfId="17200" xr:uid="{00000000-0005-0000-0000-0000D2420000}"/>
    <cellStyle name="요약 2 2 3 4 13 4" xfId="17201" xr:uid="{00000000-0005-0000-0000-0000D3420000}"/>
    <cellStyle name="요약 2 2 3 4 13 5" xfId="17202" xr:uid="{00000000-0005-0000-0000-0000D4420000}"/>
    <cellStyle name="요약 2 2 3 4 14" xfId="17203" xr:uid="{00000000-0005-0000-0000-0000D5420000}"/>
    <cellStyle name="요약 2 2 3 4 14 2" xfId="17204" xr:uid="{00000000-0005-0000-0000-0000D6420000}"/>
    <cellStyle name="요약 2 2 3 4 14 3" xfId="17205" xr:uid="{00000000-0005-0000-0000-0000D7420000}"/>
    <cellStyle name="요약 2 2 3 4 14 4" xfId="17206" xr:uid="{00000000-0005-0000-0000-0000D8420000}"/>
    <cellStyle name="요약 2 2 3 4 14 5" xfId="17207" xr:uid="{00000000-0005-0000-0000-0000D9420000}"/>
    <cellStyle name="요약 2 2 3 4 15" xfId="17208" xr:uid="{00000000-0005-0000-0000-0000DA420000}"/>
    <cellStyle name="요약 2 2 3 4 15 2" xfId="17209" xr:uid="{00000000-0005-0000-0000-0000DB420000}"/>
    <cellStyle name="요약 2 2 3 4 15 3" xfId="17210" xr:uid="{00000000-0005-0000-0000-0000DC420000}"/>
    <cellStyle name="요약 2 2 3 4 15 4" xfId="17211" xr:uid="{00000000-0005-0000-0000-0000DD420000}"/>
    <cellStyle name="요약 2 2 3 4 15 5" xfId="17212" xr:uid="{00000000-0005-0000-0000-0000DE420000}"/>
    <cellStyle name="요약 2 2 3 4 16" xfId="17213" xr:uid="{00000000-0005-0000-0000-0000DF420000}"/>
    <cellStyle name="요약 2 2 3 4 16 2" xfId="17214" xr:uid="{00000000-0005-0000-0000-0000E0420000}"/>
    <cellStyle name="요약 2 2 3 4 16 3" xfId="17215" xr:uid="{00000000-0005-0000-0000-0000E1420000}"/>
    <cellStyle name="요약 2 2 3 4 16 4" xfId="17216" xr:uid="{00000000-0005-0000-0000-0000E2420000}"/>
    <cellStyle name="요약 2 2 3 4 16 5" xfId="17217" xr:uid="{00000000-0005-0000-0000-0000E3420000}"/>
    <cellStyle name="요약 2 2 3 4 17" xfId="17218" xr:uid="{00000000-0005-0000-0000-0000E4420000}"/>
    <cellStyle name="요약 2 2 3 4 17 2" xfId="17219" xr:uid="{00000000-0005-0000-0000-0000E5420000}"/>
    <cellStyle name="요약 2 2 3 4 17 3" xfId="17220" xr:uid="{00000000-0005-0000-0000-0000E6420000}"/>
    <cellStyle name="요약 2 2 3 4 17 4" xfId="17221" xr:uid="{00000000-0005-0000-0000-0000E7420000}"/>
    <cellStyle name="요약 2 2 3 4 17 5" xfId="17222" xr:uid="{00000000-0005-0000-0000-0000E8420000}"/>
    <cellStyle name="요약 2 2 3 4 18" xfId="17223" xr:uid="{00000000-0005-0000-0000-0000E9420000}"/>
    <cellStyle name="요약 2 2 3 4 18 2" xfId="17224" xr:uid="{00000000-0005-0000-0000-0000EA420000}"/>
    <cellStyle name="요약 2 2 3 4 18 3" xfId="17225" xr:uid="{00000000-0005-0000-0000-0000EB420000}"/>
    <cellStyle name="요약 2 2 3 4 18 4" xfId="17226" xr:uid="{00000000-0005-0000-0000-0000EC420000}"/>
    <cellStyle name="요약 2 2 3 4 18 5" xfId="17227" xr:uid="{00000000-0005-0000-0000-0000ED420000}"/>
    <cellStyle name="요약 2 2 3 4 19" xfId="17228" xr:uid="{00000000-0005-0000-0000-0000EE420000}"/>
    <cellStyle name="요약 2 2 3 4 2" xfId="17229" xr:uid="{00000000-0005-0000-0000-0000EF420000}"/>
    <cellStyle name="요약 2 2 3 4 2 2" xfId="17230" xr:uid="{00000000-0005-0000-0000-0000F0420000}"/>
    <cellStyle name="요약 2 2 3 4 2 3" xfId="17231" xr:uid="{00000000-0005-0000-0000-0000F1420000}"/>
    <cellStyle name="요약 2 2 3 4 2 4" xfId="17232" xr:uid="{00000000-0005-0000-0000-0000F2420000}"/>
    <cellStyle name="요약 2 2 3 4 2 5" xfId="17233" xr:uid="{00000000-0005-0000-0000-0000F3420000}"/>
    <cellStyle name="요약 2 2 3 4 20" xfId="17234" xr:uid="{00000000-0005-0000-0000-0000F4420000}"/>
    <cellStyle name="요약 2 2 3 4 21" xfId="17235" xr:uid="{00000000-0005-0000-0000-0000F5420000}"/>
    <cellStyle name="요약 2 2 3 4 22" xfId="17236" xr:uid="{00000000-0005-0000-0000-0000F6420000}"/>
    <cellStyle name="요약 2 2 3 4 3" xfId="17237" xr:uid="{00000000-0005-0000-0000-0000F7420000}"/>
    <cellStyle name="요약 2 2 3 4 3 2" xfId="17238" xr:uid="{00000000-0005-0000-0000-0000F8420000}"/>
    <cellStyle name="요약 2 2 3 4 3 3" xfId="17239" xr:uid="{00000000-0005-0000-0000-0000F9420000}"/>
    <cellStyle name="요약 2 2 3 4 3 4" xfId="17240" xr:uid="{00000000-0005-0000-0000-0000FA420000}"/>
    <cellStyle name="요약 2 2 3 4 3 5" xfId="17241" xr:uid="{00000000-0005-0000-0000-0000FB420000}"/>
    <cellStyle name="요약 2 2 3 4 4" xfId="17242" xr:uid="{00000000-0005-0000-0000-0000FC420000}"/>
    <cellStyle name="요약 2 2 3 4 4 2" xfId="17243" xr:uid="{00000000-0005-0000-0000-0000FD420000}"/>
    <cellStyle name="요약 2 2 3 4 4 3" xfId="17244" xr:uid="{00000000-0005-0000-0000-0000FE420000}"/>
    <cellStyle name="요약 2 2 3 4 4 4" xfId="17245" xr:uid="{00000000-0005-0000-0000-0000FF420000}"/>
    <cellStyle name="요약 2 2 3 4 4 5" xfId="17246" xr:uid="{00000000-0005-0000-0000-000000430000}"/>
    <cellStyle name="요약 2 2 3 4 5" xfId="17247" xr:uid="{00000000-0005-0000-0000-000001430000}"/>
    <cellStyle name="요약 2 2 3 4 5 2" xfId="17248" xr:uid="{00000000-0005-0000-0000-000002430000}"/>
    <cellStyle name="요약 2 2 3 4 5 3" xfId="17249" xr:uid="{00000000-0005-0000-0000-000003430000}"/>
    <cellStyle name="요약 2 2 3 4 5 4" xfId="17250" xr:uid="{00000000-0005-0000-0000-000004430000}"/>
    <cellStyle name="요약 2 2 3 4 5 5" xfId="17251" xr:uid="{00000000-0005-0000-0000-000005430000}"/>
    <cellStyle name="요약 2 2 3 4 6" xfId="17252" xr:uid="{00000000-0005-0000-0000-000006430000}"/>
    <cellStyle name="요약 2 2 3 4 6 2" xfId="17253" xr:uid="{00000000-0005-0000-0000-000007430000}"/>
    <cellStyle name="요약 2 2 3 4 6 3" xfId="17254" xr:uid="{00000000-0005-0000-0000-000008430000}"/>
    <cellStyle name="요약 2 2 3 4 6 4" xfId="17255" xr:uid="{00000000-0005-0000-0000-000009430000}"/>
    <cellStyle name="요약 2 2 3 4 6 5" xfId="17256" xr:uid="{00000000-0005-0000-0000-00000A430000}"/>
    <cellStyle name="요약 2 2 3 4 7" xfId="17257" xr:uid="{00000000-0005-0000-0000-00000B430000}"/>
    <cellStyle name="요약 2 2 3 4 7 2" xfId="17258" xr:uid="{00000000-0005-0000-0000-00000C430000}"/>
    <cellStyle name="요약 2 2 3 4 7 3" xfId="17259" xr:uid="{00000000-0005-0000-0000-00000D430000}"/>
    <cellStyle name="요약 2 2 3 4 7 4" xfId="17260" xr:uid="{00000000-0005-0000-0000-00000E430000}"/>
    <cellStyle name="요약 2 2 3 4 7 5" xfId="17261" xr:uid="{00000000-0005-0000-0000-00000F430000}"/>
    <cellStyle name="요약 2 2 3 4 8" xfId="17262" xr:uid="{00000000-0005-0000-0000-000010430000}"/>
    <cellStyle name="요약 2 2 3 4 8 2" xfId="17263" xr:uid="{00000000-0005-0000-0000-000011430000}"/>
    <cellStyle name="요약 2 2 3 4 8 3" xfId="17264" xr:uid="{00000000-0005-0000-0000-000012430000}"/>
    <cellStyle name="요약 2 2 3 4 8 4" xfId="17265" xr:uid="{00000000-0005-0000-0000-000013430000}"/>
    <cellStyle name="요약 2 2 3 4 8 5" xfId="17266" xr:uid="{00000000-0005-0000-0000-000014430000}"/>
    <cellStyle name="요약 2 2 3 4 9" xfId="17267" xr:uid="{00000000-0005-0000-0000-000015430000}"/>
    <cellStyle name="요약 2 2 3 4 9 2" xfId="17268" xr:uid="{00000000-0005-0000-0000-000016430000}"/>
    <cellStyle name="요약 2 2 3 4 9 3" xfId="17269" xr:uid="{00000000-0005-0000-0000-000017430000}"/>
    <cellStyle name="요약 2 2 3 4 9 4" xfId="17270" xr:uid="{00000000-0005-0000-0000-000018430000}"/>
    <cellStyle name="요약 2 2 3 4 9 5" xfId="17271" xr:uid="{00000000-0005-0000-0000-000019430000}"/>
    <cellStyle name="요약 2 2 3 5" xfId="17272" xr:uid="{00000000-0005-0000-0000-00001A430000}"/>
    <cellStyle name="요약 2 2 3 5 10" xfId="17273" xr:uid="{00000000-0005-0000-0000-00001B430000}"/>
    <cellStyle name="요약 2 2 3 5 10 2" xfId="17274" xr:uid="{00000000-0005-0000-0000-00001C430000}"/>
    <cellStyle name="요약 2 2 3 5 10 3" xfId="17275" xr:uid="{00000000-0005-0000-0000-00001D430000}"/>
    <cellStyle name="요약 2 2 3 5 10 4" xfId="17276" xr:uid="{00000000-0005-0000-0000-00001E430000}"/>
    <cellStyle name="요약 2 2 3 5 10 5" xfId="17277" xr:uid="{00000000-0005-0000-0000-00001F430000}"/>
    <cellStyle name="요약 2 2 3 5 11" xfId="17278" xr:uid="{00000000-0005-0000-0000-000020430000}"/>
    <cellStyle name="요약 2 2 3 5 11 2" xfId="17279" xr:uid="{00000000-0005-0000-0000-000021430000}"/>
    <cellStyle name="요약 2 2 3 5 11 3" xfId="17280" xr:uid="{00000000-0005-0000-0000-000022430000}"/>
    <cellStyle name="요약 2 2 3 5 11 4" xfId="17281" xr:uid="{00000000-0005-0000-0000-000023430000}"/>
    <cellStyle name="요약 2 2 3 5 11 5" xfId="17282" xr:uid="{00000000-0005-0000-0000-000024430000}"/>
    <cellStyle name="요약 2 2 3 5 12" xfId="17283" xr:uid="{00000000-0005-0000-0000-000025430000}"/>
    <cellStyle name="요약 2 2 3 5 12 2" xfId="17284" xr:uid="{00000000-0005-0000-0000-000026430000}"/>
    <cellStyle name="요약 2 2 3 5 12 3" xfId="17285" xr:uid="{00000000-0005-0000-0000-000027430000}"/>
    <cellStyle name="요약 2 2 3 5 12 4" xfId="17286" xr:uid="{00000000-0005-0000-0000-000028430000}"/>
    <cellStyle name="요약 2 2 3 5 12 5" xfId="17287" xr:uid="{00000000-0005-0000-0000-000029430000}"/>
    <cellStyle name="요약 2 2 3 5 13" xfId="17288" xr:uid="{00000000-0005-0000-0000-00002A430000}"/>
    <cellStyle name="요약 2 2 3 5 13 2" xfId="17289" xr:uid="{00000000-0005-0000-0000-00002B430000}"/>
    <cellStyle name="요약 2 2 3 5 13 3" xfId="17290" xr:uid="{00000000-0005-0000-0000-00002C430000}"/>
    <cellStyle name="요약 2 2 3 5 13 4" xfId="17291" xr:uid="{00000000-0005-0000-0000-00002D430000}"/>
    <cellStyle name="요약 2 2 3 5 13 5" xfId="17292" xr:uid="{00000000-0005-0000-0000-00002E430000}"/>
    <cellStyle name="요약 2 2 3 5 14" xfId="17293" xr:uid="{00000000-0005-0000-0000-00002F430000}"/>
    <cellStyle name="요약 2 2 3 5 14 2" xfId="17294" xr:uid="{00000000-0005-0000-0000-000030430000}"/>
    <cellStyle name="요약 2 2 3 5 14 3" xfId="17295" xr:uid="{00000000-0005-0000-0000-000031430000}"/>
    <cellStyle name="요약 2 2 3 5 14 4" xfId="17296" xr:uid="{00000000-0005-0000-0000-000032430000}"/>
    <cellStyle name="요약 2 2 3 5 14 5" xfId="17297" xr:uid="{00000000-0005-0000-0000-000033430000}"/>
    <cellStyle name="요약 2 2 3 5 15" xfId="17298" xr:uid="{00000000-0005-0000-0000-000034430000}"/>
    <cellStyle name="요약 2 2 3 5 15 2" xfId="17299" xr:uid="{00000000-0005-0000-0000-000035430000}"/>
    <cellStyle name="요약 2 2 3 5 15 3" xfId="17300" xr:uid="{00000000-0005-0000-0000-000036430000}"/>
    <cellStyle name="요약 2 2 3 5 15 4" xfId="17301" xr:uid="{00000000-0005-0000-0000-000037430000}"/>
    <cellStyle name="요약 2 2 3 5 15 5" xfId="17302" xr:uid="{00000000-0005-0000-0000-000038430000}"/>
    <cellStyle name="요약 2 2 3 5 16" xfId="17303" xr:uid="{00000000-0005-0000-0000-000039430000}"/>
    <cellStyle name="요약 2 2 3 5 16 2" xfId="17304" xr:uid="{00000000-0005-0000-0000-00003A430000}"/>
    <cellStyle name="요약 2 2 3 5 16 3" xfId="17305" xr:uid="{00000000-0005-0000-0000-00003B430000}"/>
    <cellStyle name="요약 2 2 3 5 16 4" xfId="17306" xr:uid="{00000000-0005-0000-0000-00003C430000}"/>
    <cellStyle name="요약 2 2 3 5 16 5" xfId="17307" xr:uid="{00000000-0005-0000-0000-00003D430000}"/>
    <cellStyle name="요약 2 2 3 5 17" xfId="17308" xr:uid="{00000000-0005-0000-0000-00003E430000}"/>
    <cellStyle name="요약 2 2 3 5 17 2" xfId="17309" xr:uid="{00000000-0005-0000-0000-00003F430000}"/>
    <cellStyle name="요약 2 2 3 5 17 3" xfId="17310" xr:uid="{00000000-0005-0000-0000-000040430000}"/>
    <cellStyle name="요약 2 2 3 5 17 4" xfId="17311" xr:uid="{00000000-0005-0000-0000-000041430000}"/>
    <cellStyle name="요약 2 2 3 5 17 5" xfId="17312" xr:uid="{00000000-0005-0000-0000-000042430000}"/>
    <cellStyle name="요약 2 2 3 5 18" xfId="17313" xr:uid="{00000000-0005-0000-0000-000043430000}"/>
    <cellStyle name="요약 2 2 3 5 18 2" xfId="17314" xr:uid="{00000000-0005-0000-0000-000044430000}"/>
    <cellStyle name="요약 2 2 3 5 18 3" xfId="17315" xr:uid="{00000000-0005-0000-0000-000045430000}"/>
    <cellStyle name="요약 2 2 3 5 18 4" xfId="17316" xr:uid="{00000000-0005-0000-0000-000046430000}"/>
    <cellStyle name="요약 2 2 3 5 18 5" xfId="17317" xr:uid="{00000000-0005-0000-0000-000047430000}"/>
    <cellStyle name="요약 2 2 3 5 19" xfId="17318" xr:uid="{00000000-0005-0000-0000-000048430000}"/>
    <cellStyle name="요약 2 2 3 5 2" xfId="17319" xr:uid="{00000000-0005-0000-0000-000049430000}"/>
    <cellStyle name="요약 2 2 3 5 2 2" xfId="17320" xr:uid="{00000000-0005-0000-0000-00004A430000}"/>
    <cellStyle name="요약 2 2 3 5 2 3" xfId="17321" xr:uid="{00000000-0005-0000-0000-00004B430000}"/>
    <cellStyle name="요약 2 2 3 5 2 4" xfId="17322" xr:uid="{00000000-0005-0000-0000-00004C430000}"/>
    <cellStyle name="요약 2 2 3 5 2 5" xfId="17323" xr:uid="{00000000-0005-0000-0000-00004D430000}"/>
    <cellStyle name="요약 2 2 3 5 20" xfId="17324" xr:uid="{00000000-0005-0000-0000-00004E430000}"/>
    <cellStyle name="요약 2 2 3 5 21" xfId="17325" xr:uid="{00000000-0005-0000-0000-00004F430000}"/>
    <cellStyle name="요약 2 2 3 5 22" xfId="17326" xr:uid="{00000000-0005-0000-0000-000050430000}"/>
    <cellStyle name="요약 2 2 3 5 3" xfId="17327" xr:uid="{00000000-0005-0000-0000-000051430000}"/>
    <cellStyle name="요약 2 2 3 5 3 2" xfId="17328" xr:uid="{00000000-0005-0000-0000-000052430000}"/>
    <cellStyle name="요약 2 2 3 5 3 3" xfId="17329" xr:uid="{00000000-0005-0000-0000-000053430000}"/>
    <cellStyle name="요약 2 2 3 5 3 4" xfId="17330" xr:uid="{00000000-0005-0000-0000-000054430000}"/>
    <cellStyle name="요약 2 2 3 5 3 5" xfId="17331" xr:uid="{00000000-0005-0000-0000-000055430000}"/>
    <cellStyle name="요약 2 2 3 5 4" xfId="17332" xr:uid="{00000000-0005-0000-0000-000056430000}"/>
    <cellStyle name="요약 2 2 3 5 4 2" xfId="17333" xr:uid="{00000000-0005-0000-0000-000057430000}"/>
    <cellStyle name="요약 2 2 3 5 4 3" xfId="17334" xr:uid="{00000000-0005-0000-0000-000058430000}"/>
    <cellStyle name="요약 2 2 3 5 4 4" xfId="17335" xr:uid="{00000000-0005-0000-0000-000059430000}"/>
    <cellStyle name="요약 2 2 3 5 4 5" xfId="17336" xr:uid="{00000000-0005-0000-0000-00005A430000}"/>
    <cellStyle name="요약 2 2 3 5 5" xfId="17337" xr:uid="{00000000-0005-0000-0000-00005B430000}"/>
    <cellStyle name="요약 2 2 3 5 5 2" xfId="17338" xr:uid="{00000000-0005-0000-0000-00005C430000}"/>
    <cellStyle name="요약 2 2 3 5 5 3" xfId="17339" xr:uid="{00000000-0005-0000-0000-00005D430000}"/>
    <cellStyle name="요약 2 2 3 5 5 4" xfId="17340" xr:uid="{00000000-0005-0000-0000-00005E430000}"/>
    <cellStyle name="요약 2 2 3 5 5 5" xfId="17341" xr:uid="{00000000-0005-0000-0000-00005F430000}"/>
    <cellStyle name="요약 2 2 3 5 6" xfId="17342" xr:uid="{00000000-0005-0000-0000-000060430000}"/>
    <cellStyle name="요약 2 2 3 5 6 2" xfId="17343" xr:uid="{00000000-0005-0000-0000-000061430000}"/>
    <cellStyle name="요약 2 2 3 5 6 3" xfId="17344" xr:uid="{00000000-0005-0000-0000-000062430000}"/>
    <cellStyle name="요약 2 2 3 5 6 4" xfId="17345" xr:uid="{00000000-0005-0000-0000-000063430000}"/>
    <cellStyle name="요약 2 2 3 5 6 5" xfId="17346" xr:uid="{00000000-0005-0000-0000-000064430000}"/>
    <cellStyle name="요약 2 2 3 5 7" xfId="17347" xr:uid="{00000000-0005-0000-0000-000065430000}"/>
    <cellStyle name="요약 2 2 3 5 7 2" xfId="17348" xr:uid="{00000000-0005-0000-0000-000066430000}"/>
    <cellStyle name="요약 2 2 3 5 7 3" xfId="17349" xr:uid="{00000000-0005-0000-0000-000067430000}"/>
    <cellStyle name="요약 2 2 3 5 7 4" xfId="17350" xr:uid="{00000000-0005-0000-0000-000068430000}"/>
    <cellStyle name="요약 2 2 3 5 7 5" xfId="17351" xr:uid="{00000000-0005-0000-0000-000069430000}"/>
    <cellStyle name="요약 2 2 3 5 8" xfId="17352" xr:uid="{00000000-0005-0000-0000-00006A430000}"/>
    <cellStyle name="요약 2 2 3 5 8 2" xfId="17353" xr:uid="{00000000-0005-0000-0000-00006B430000}"/>
    <cellStyle name="요약 2 2 3 5 8 3" xfId="17354" xr:uid="{00000000-0005-0000-0000-00006C430000}"/>
    <cellStyle name="요약 2 2 3 5 8 4" xfId="17355" xr:uid="{00000000-0005-0000-0000-00006D430000}"/>
    <cellStyle name="요약 2 2 3 5 8 5" xfId="17356" xr:uid="{00000000-0005-0000-0000-00006E430000}"/>
    <cellStyle name="요약 2 2 3 5 9" xfId="17357" xr:uid="{00000000-0005-0000-0000-00006F430000}"/>
    <cellStyle name="요약 2 2 3 5 9 2" xfId="17358" xr:uid="{00000000-0005-0000-0000-000070430000}"/>
    <cellStyle name="요약 2 2 3 5 9 3" xfId="17359" xr:uid="{00000000-0005-0000-0000-000071430000}"/>
    <cellStyle name="요약 2 2 3 5 9 4" xfId="17360" xr:uid="{00000000-0005-0000-0000-000072430000}"/>
    <cellStyle name="요약 2 2 3 5 9 5" xfId="17361" xr:uid="{00000000-0005-0000-0000-000073430000}"/>
    <cellStyle name="요약 2 2 3 6" xfId="17362" xr:uid="{00000000-0005-0000-0000-000074430000}"/>
    <cellStyle name="요약 2 2 3 6 2" xfId="17363" xr:uid="{00000000-0005-0000-0000-000075430000}"/>
    <cellStyle name="요약 2 2 3 6 3" xfId="17364" xr:uid="{00000000-0005-0000-0000-000076430000}"/>
    <cellStyle name="요약 2 2 3 6 4" xfId="17365" xr:uid="{00000000-0005-0000-0000-000077430000}"/>
    <cellStyle name="요약 2 2 3 6 5" xfId="17366" xr:uid="{00000000-0005-0000-0000-000078430000}"/>
    <cellStyle name="요약 2 2 3 7" xfId="17367" xr:uid="{00000000-0005-0000-0000-000079430000}"/>
    <cellStyle name="요약 2 2 3 7 2" xfId="17368" xr:uid="{00000000-0005-0000-0000-00007A430000}"/>
    <cellStyle name="요약 2 2 3 7 3" xfId="17369" xr:uid="{00000000-0005-0000-0000-00007B430000}"/>
    <cellStyle name="요약 2 2 3 7 4" xfId="17370" xr:uid="{00000000-0005-0000-0000-00007C430000}"/>
    <cellStyle name="요약 2 2 3 7 5" xfId="17371" xr:uid="{00000000-0005-0000-0000-00007D430000}"/>
    <cellStyle name="요약 2 2 3 8" xfId="17372" xr:uid="{00000000-0005-0000-0000-00007E430000}"/>
    <cellStyle name="요약 2 2 3 8 2" xfId="17373" xr:uid="{00000000-0005-0000-0000-00007F430000}"/>
    <cellStyle name="요약 2 2 3 8 3" xfId="17374" xr:uid="{00000000-0005-0000-0000-000080430000}"/>
    <cellStyle name="요약 2 2 3 8 4" xfId="17375" xr:uid="{00000000-0005-0000-0000-000081430000}"/>
    <cellStyle name="요약 2 2 3 8 5" xfId="17376" xr:uid="{00000000-0005-0000-0000-000082430000}"/>
    <cellStyle name="요약 2 2 3 9" xfId="17377" xr:uid="{00000000-0005-0000-0000-000083430000}"/>
    <cellStyle name="요약 2 2 3 9 2" xfId="17378" xr:uid="{00000000-0005-0000-0000-000084430000}"/>
    <cellStyle name="요약 2 2 3 9 3" xfId="17379" xr:uid="{00000000-0005-0000-0000-000085430000}"/>
    <cellStyle name="요약 2 2 3 9 4" xfId="17380" xr:uid="{00000000-0005-0000-0000-000086430000}"/>
    <cellStyle name="요약 2 2 3 9 5" xfId="17381" xr:uid="{00000000-0005-0000-0000-000087430000}"/>
    <cellStyle name="요약 2 2 4" xfId="17382" xr:uid="{00000000-0005-0000-0000-000088430000}"/>
    <cellStyle name="요약 2 2 4 10" xfId="17383" xr:uid="{00000000-0005-0000-0000-000089430000}"/>
    <cellStyle name="요약 2 2 4 10 2" xfId="17384" xr:uid="{00000000-0005-0000-0000-00008A430000}"/>
    <cellStyle name="요약 2 2 4 10 3" xfId="17385" xr:uid="{00000000-0005-0000-0000-00008B430000}"/>
    <cellStyle name="요약 2 2 4 10 4" xfId="17386" xr:uid="{00000000-0005-0000-0000-00008C430000}"/>
    <cellStyle name="요약 2 2 4 10 5" xfId="17387" xr:uid="{00000000-0005-0000-0000-00008D430000}"/>
    <cellStyle name="요약 2 2 4 11" xfId="17388" xr:uid="{00000000-0005-0000-0000-00008E430000}"/>
    <cellStyle name="요약 2 2 4 11 2" xfId="17389" xr:uid="{00000000-0005-0000-0000-00008F430000}"/>
    <cellStyle name="요약 2 2 4 11 3" xfId="17390" xr:uid="{00000000-0005-0000-0000-000090430000}"/>
    <cellStyle name="요약 2 2 4 11 4" xfId="17391" xr:uid="{00000000-0005-0000-0000-000091430000}"/>
    <cellStyle name="요약 2 2 4 11 5" xfId="17392" xr:uid="{00000000-0005-0000-0000-000092430000}"/>
    <cellStyle name="요약 2 2 4 12" xfId="17393" xr:uid="{00000000-0005-0000-0000-000093430000}"/>
    <cellStyle name="요약 2 2 4 12 2" xfId="17394" xr:uid="{00000000-0005-0000-0000-000094430000}"/>
    <cellStyle name="요약 2 2 4 12 3" xfId="17395" xr:uid="{00000000-0005-0000-0000-000095430000}"/>
    <cellStyle name="요약 2 2 4 12 4" xfId="17396" xr:uid="{00000000-0005-0000-0000-000096430000}"/>
    <cellStyle name="요약 2 2 4 12 5" xfId="17397" xr:uid="{00000000-0005-0000-0000-000097430000}"/>
    <cellStyle name="요약 2 2 4 13" xfId="17398" xr:uid="{00000000-0005-0000-0000-000098430000}"/>
    <cellStyle name="요약 2 2 4 13 2" xfId="17399" xr:uid="{00000000-0005-0000-0000-000099430000}"/>
    <cellStyle name="요약 2 2 4 13 3" xfId="17400" xr:uid="{00000000-0005-0000-0000-00009A430000}"/>
    <cellStyle name="요약 2 2 4 13 4" xfId="17401" xr:uid="{00000000-0005-0000-0000-00009B430000}"/>
    <cellStyle name="요약 2 2 4 13 5" xfId="17402" xr:uid="{00000000-0005-0000-0000-00009C430000}"/>
    <cellStyle name="요약 2 2 4 14" xfId="17403" xr:uid="{00000000-0005-0000-0000-00009D430000}"/>
    <cellStyle name="요약 2 2 4 14 2" xfId="17404" xr:uid="{00000000-0005-0000-0000-00009E430000}"/>
    <cellStyle name="요약 2 2 4 14 3" xfId="17405" xr:uid="{00000000-0005-0000-0000-00009F430000}"/>
    <cellStyle name="요약 2 2 4 14 4" xfId="17406" xr:uid="{00000000-0005-0000-0000-0000A0430000}"/>
    <cellStyle name="요약 2 2 4 14 5" xfId="17407" xr:uid="{00000000-0005-0000-0000-0000A1430000}"/>
    <cellStyle name="요약 2 2 4 15" xfId="17408" xr:uid="{00000000-0005-0000-0000-0000A2430000}"/>
    <cellStyle name="요약 2 2 4 15 2" xfId="17409" xr:uid="{00000000-0005-0000-0000-0000A3430000}"/>
    <cellStyle name="요약 2 2 4 15 3" xfId="17410" xr:uid="{00000000-0005-0000-0000-0000A4430000}"/>
    <cellStyle name="요약 2 2 4 15 4" xfId="17411" xr:uid="{00000000-0005-0000-0000-0000A5430000}"/>
    <cellStyle name="요약 2 2 4 15 5" xfId="17412" xr:uid="{00000000-0005-0000-0000-0000A6430000}"/>
    <cellStyle name="요약 2 2 4 16" xfId="17413" xr:uid="{00000000-0005-0000-0000-0000A7430000}"/>
    <cellStyle name="요약 2 2 4 16 2" xfId="17414" xr:uid="{00000000-0005-0000-0000-0000A8430000}"/>
    <cellStyle name="요약 2 2 4 16 3" xfId="17415" xr:uid="{00000000-0005-0000-0000-0000A9430000}"/>
    <cellStyle name="요약 2 2 4 16 4" xfId="17416" xr:uid="{00000000-0005-0000-0000-0000AA430000}"/>
    <cellStyle name="요약 2 2 4 16 5" xfId="17417" xr:uid="{00000000-0005-0000-0000-0000AB430000}"/>
    <cellStyle name="요약 2 2 4 17" xfId="17418" xr:uid="{00000000-0005-0000-0000-0000AC430000}"/>
    <cellStyle name="요약 2 2 4 17 2" xfId="17419" xr:uid="{00000000-0005-0000-0000-0000AD430000}"/>
    <cellStyle name="요약 2 2 4 17 3" xfId="17420" xr:uid="{00000000-0005-0000-0000-0000AE430000}"/>
    <cellStyle name="요약 2 2 4 17 4" xfId="17421" xr:uid="{00000000-0005-0000-0000-0000AF430000}"/>
    <cellStyle name="요약 2 2 4 17 5" xfId="17422" xr:uid="{00000000-0005-0000-0000-0000B0430000}"/>
    <cellStyle name="요약 2 2 4 18" xfId="17423" xr:uid="{00000000-0005-0000-0000-0000B1430000}"/>
    <cellStyle name="요약 2 2 4 18 2" xfId="17424" xr:uid="{00000000-0005-0000-0000-0000B2430000}"/>
    <cellStyle name="요약 2 2 4 18 3" xfId="17425" xr:uid="{00000000-0005-0000-0000-0000B3430000}"/>
    <cellStyle name="요약 2 2 4 18 4" xfId="17426" xr:uid="{00000000-0005-0000-0000-0000B4430000}"/>
    <cellStyle name="요약 2 2 4 18 5" xfId="17427" xr:uid="{00000000-0005-0000-0000-0000B5430000}"/>
    <cellStyle name="요약 2 2 4 19" xfId="17428" xr:uid="{00000000-0005-0000-0000-0000B6430000}"/>
    <cellStyle name="요약 2 2 4 19 2" xfId="17429" xr:uid="{00000000-0005-0000-0000-0000B7430000}"/>
    <cellStyle name="요약 2 2 4 19 3" xfId="17430" xr:uid="{00000000-0005-0000-0000-0000B8430000}"/>
    <cellStyle name="요약 2 2 4 19 4" xfId="17431" xr:uid="{00000000-0005-0000-0000-0000B9430000}"/>
    <cellStyle name="요약 2 2 4 19 5" xfId="17432" xr:uid="{00000000-0005-0000-0000-0000BA430000}"/>
    <cellStyle name="요약 2 2 4 2" xfId="17433" xr:uid="{00000000-0005-0000-0000-0000BB430000}"/>
    <cellStyle name="요약 2 2 4 2 10" xfId="17434" xr:uid="{00000000-0005-0000-0000-0000BC430000}"/>
    <cellStyle name="요약 2 2 4 2 10 2" xfId="17435" xr:uid="{00000000-0005-0000-0000-0000BD430000}"/>
    <cellStyle name="요약 2 2 4 2 10 3" xfId="17436" xr:uid="{00000000-0005-0000-0000-0000BE430000}"/>
    <cellStyle name="요약 2 2 4 2 10 4" xfId="17437" xr:uid="{00000000-0005-0000-0000-0000BF430000}"/>
    <cellStyle name="요약 2 2 4 2 10 5" xfId="17438" xr:uid="{00000000-0005-0000-0000-0000C0430000}"/>
    <cellStyle name="요약 2 2 4 2 11" xfId="17439" xr:uid="{00000000-0005-0000-0000-0000C1430000}"/>
    <cellStyle name="요약 2 2 4 2 11 2" xfId="17440" xr:uid="{00000000-0005-0000-0000-0000C2430000}"/>
    <cellStyle name="요약 2 2 4 2 11 3" xfId="17441" xr:uid="{00000000-0005-0000-0000-0000C3430000}"/>
    <cellStyle name="요약 2 2 4 2 11 4" xfId="17442" xr:uid="{00000000-0005-0000-0000-0000C4430000}"/>
    <cellStyle name="요약 2 2 4 2 11 5" xfId="17443" xr:uid="{00000000-0005-0000-0000-0000C5430000}"/>
    <cellStyle name="요약 2 2 4 2 12" xfId="17444" xr:uid="{00000000-0005-0000-0000-0000C6430000}"/>
    <cellStyle name="요약 2 2 4 2 12 2" xfId="17445" xr:uid="{00000000-0005-0000-0000-0000C7430000}"/>
    <cellStyle name="요약 2 2 4 2 12 3" xfId="17446" xr:uid="{00000000-0005-0000-0000-0000C8430000}"/>
    <cellStyle name="요약 2 2 4 2 12 4" xfId="17447" xr:uid="{00000000-0005-0000-0000-0000C9430000}"/>
    <cellStyle name="요약 2 2 4 2 12 5" xfId="17448" xr:uid="{00000000-0005-0000-0000-0000CA430000}"/>
    <cellStyle name="요약 2 2 4 2 13" xfId="17449" xr:uid="{00000000-0005-0000-0000-0000CB430000}"/>
    <cellStyle name="요약 2 2 4 2 13 2" xfId="17450" xr:uid="{00000000-0005-0000-0000-0000CC430000}"/>
    <cellStyle name="요약 2 2 4 2 13 3" xfId="17451" xr:uid="{00000000-0005-0000-0000-0000CD430000}"/>
    <cellStyle name="요약 2 2 4 2 13 4" xfId="17452" xr:uid="{00000000-0005-0000-0000-0000CE430000}"/>
    <cellStyle name="요약 2 2 4 2 13 5" xfId="17453" xr:uid="{00000000-0005-0000-0000-0000CF430000}"/>
    <cellStyle name="요약 2 2 4 2 14" xfId="17454" xr:uid="{00000000-0005-0000-0000-0000D0430000}"/>
    <cellStyle name="요약 2 2 4 2 14 2" xfId="17455" xr:uid="{00000000-0005-0000-0000-0000D1430000}"/>
    <cellStyle name="요약 2 2 4 2 14 3" xfId="17456" xr:uid="{00000000-0005-0000-0000-0000D2430000}"/>
    <cellStyle name="요약 2 2 4 2 14 4" xfId="17457" xr:uid="{00000000-0005-0000-0000-0000D3430000}"/>
    <cellStyle name="요약 2 2 4 2 14 5" xfId="17458" xr:uid="{00000000-0005-0000-0000-0000D4430000}"/>
    <cellStyle name="요약 2 2 4 2 15" xfId="17459" xr:uid="{00000000-0005-0000-0000-0000D5430000}"/>
    <cellStyle name="요약 2 2 4 2 15 2" xfId="17460" xr:uid="{00000000-0005-0000-0000-0000D6430000}"/>
    <cellStyle name="요약 2 2 4 2 15 3" xfId="17461" xr:uid="{00000000-0005-0000-0000-0000D7430000}"/>
    <cellStyle name="요약 2 2 4 2 15 4" xfId="17462" xr:uid="{00000000-0005-0000-0000-0000D8430000}"/>
    <cellStyle name="요약 2 2 4 2 15 5" xfId="17463" xr:uid="{00000000-0005-0000-0000-0000D9430000}"/>
    <cellStyle name="요약 2 2 4 2 16" xfId="17464" xr:uid="{00000000-0005-0000-0000-0000DA430000}"/>
    <cellStyle name="요약 2 2 4 2 16 2" xfId="17465" xr:uid="{00000000-0005-0000-0000-0000DB430000}"/>
    <cellStyle name="요약 2 2 4 2 16 3" xfId="17466" xr:uid="{00000000-0005-0000-0000-0000DC430000}"/>
    <cellStyle name="요약 2 2 4 2 16 4" xfId="17467" xr:uid="{00000000-0005-0000-0000-0000DD430000}"/>
    <cellStyle name="요약 2 2 4 2 16 5" xfId="17468" xr:uid="{00000000-0005-0000-0000-0000DE430000}"/>
    <cellStyle name="요약 2 2 4 2 17" xfId="17469" xr:uid="{00000000-0005-0000-0000-0000DF430000}"/>
    <cellStyle name="요약 2 2 4 2 17 2" xfId="17470" xr:uid="{00000000-0005-0000-0000-0000E0430000}"/>
    <cellStyle name="요약 2 2 4 2 17 3" xfId="17471" xr:uid="{00000000-0005-0000-0000-0000E1430000}"/>
    <cellStyle name="요약 2 2 4 2 17 4" xfId="17472" xr:uid="{00000000-0005-0000-0000-0000E2430000}"/>
    <cellStyle name="요약 2 2 4 2 17 5" xfId="17473" xr:uid="{00000000-0005-0000-0000-0000E3430000}"/>
    <cellStyle name="요약 2 2 4 2 18" xfId="17474" xr:uid="{00000000-0005-0000-0000-0000E4430000}"/>
    <cellStyle name="요약 2 2 4 2 18 2" xfId="17475" xr:uid="{00000000-0005-0000-0000-0000E5430000}"/>
    <cellStyle name="요약 2 2 4 2 18 3" xfId="17476" xr:uid="{00000000-0005-0000-0000-0000E6430000}"/>
    <cellStyle name="요약 2 2 4 2 18 4" xfId="17477" xr:uid="{00000000-0005-0000-0000-0000E7430000}"/>
    <cellStyle name="요약 2 2 4 2 18 5" xfId="17478" xr:uid="{00000000-0005-0000-0000-0000E8430000}"/>
    <cellStyle name="요약 2 2 4 2 19" xfId="17479" xr:uid="{00000000-0005-0000-0000-0000E9430000}"/>
    <cellStyle name="요약 2 2 4 2 2" xfId="17480" xr:uid="{00000000-0005-0000-0000-0000EA430000}"/>
    <cellStyle name="요약 2 2 4 2 2 2" xfId="17481" xr:uid="{00000000-0005-0000-0000-0000EB430000}"/>
    <cellStyle name="요약 2 2 4 2 2 3" xfId="17482" xr:uid="{00000000-0005-0000-0000-0000EC430000}"/>
    <cellStyle name="요약 2 2 4 2 2 4" xfId="17483" xr:uid="{00000000-0005-0000-0000-0000ED430000}"/>
    <cellStyle name="요약 2 2 4 2 2 5" xfId="17484" xr:uid="{00000000-0005-0000-0000-0000EE430000}"/>
    <cellStyle name="요약 2 2 4 2 20" xfId="17485" xr:uid="{00000000-0005-0000-0000-0000EF430000}"/>
    <cellStyle name="요약 2 2 4 2 21" xfId="17486" xr:uid="{00000000-0005-0000-0000-0000F0430000}"/>
    <cellStyle name="요약 2 2 4 2 22" xfId="17487" xr:uid="{00000000-0005-0000-0000-0000F1430000}"/>
    <cellStyle name="요약 2 2 4 2 3" xfId="17488" xr:uid="{00000000-0005-0000-0000-0000F2430000}"/>
    <cellStyle name="요약 2 2 4 2 3 2" xfId="17489" xr:uid="{00000000-0005-0000-0000-0000F3430000}"/>
    <cellStyle name="요약 2 2 4 2 3 3" xfId="17490" xr:uid="{00000000-0005-0000-0000-0000F4430000}"/>
    <cellStyle name="요약 2 2 4 2 3 4" xfId="17491" xr:uid="{00000000-0005-0000-0000-0000F5430000}"/>
    <cellStyle name="요약 2 2 4 2 3 5" xfId="17492" xr:uid="{00000000-0005-0000-0000-0000F6430000}"/>
    <cellStyle name="요약 2 2 4 2 4" xfId="17493" xr:uid="{00000000-0005-0000-0000-0000F7430000}"/>
    <cellStyle name="요약 2 2 4 2 4 2" xfId="17494" xr:uid="{00000000-0005-0000-0000-0000F8430000}"/>
    <cellStyle name="요약 2 2 4 2 4 3" xfId="17495" xr:uid="{00000000-0005-0000-0000-0000F9430000}"/>
    <cellStyle name="요약 2 2 4 2 4 4" xfId="17496" xr:uid="{00000000-0005-0000-0000-0000FA430000}"/>
    <cellStyle name="요약 2 2 4 2 4 5" xfId="17497" xr:uid="{00000000-0005-0000-0000-0000FB430000}"/>
    <cellStyle name="요약 2 2 4 2 5" xfId="17498" xr:uid="{00000000-0005-0000-0000-0000FC430000}"/>
    <cellStyle name="요약 2 2 4 2 5 2" xfId="17499" xr:uid="{00000000-0005-0000-0000-0000FD430000}"/>
    <cellStyle name="요약 2 2 4 2 5 3" xfId="17500" xr:uid="{00000000-0005-0000-0000-0000FE430000}"/>
    <cellStyle name="요약 2 2 4 2 5 4" xfId="17501" xr:uid="{00000000-0005-0000-0000-0000FF430000}"/>
    <cellStyle name="요약 2 2 4 2 5 5" xfId="17502" xr:uid="{00000000-0005-0000-0000-000000440000}"/>
    <cellStyle name="요약 2 2 4 2 6" xfId="17503" xr:uid="{00000000-0005-0000-0000-000001440000}"/>
    <cellStyle name="요약 2 2 4 2 6 2" xfId="17504" xr:uid="{00000000-0005-0000-0000-000002440000}"/>
    <cellStyle name="요약 2 2 4 2 6 3" xfId="17505" xr:uid="{00000000-0005-0000-0000-000003440000}"/>
    <cellStyle name="요약 2 2 4 2 6 4" xfId="17506" xr:uid="{00000000-0005-0000-0000-000004440000}"/>
    <cellStyle name="요약 2 2 4 2 6 5" xfId="17507" xr:uid="{00000000-0005-0000-0000-000005440000}"/>
    <cellStyle name="요약 2 2 4 2 7" xfId="17508" xr:uid="{00000000-0005-0000-0000-000006440000}"/>
    <cellStyle name="요약 2 2 4 2 7 2" xfId="17509" xr:uid="{00000000-0005-0000-0000-000007440000}"/>
    <cellStyle name="요약 2 2 4 2 7 3" xfId="17510" xr:uid="{00000000-0005-0000-0000-000008440000}"/>
    <cellStyle name="요약 2 2 4 2 7 4" xfId="17511" xr:uid="{00000000-0005-0000-0000-000009440000}"/>
    <cellStyle name="요약 2 2 4 2 7 5" xfId="17512" xr:uid="{00000000-0005-0000-0000-00000A440000}"/>
    <cellStyle name="요약 2 2 4 2 8" xfId="17513" xr:uid="{00000000-0005-0000-0000-00000B440000}"/>
    <cellStyle name="요약 2 2 4 2 8 2" xfId="17514" xr:uid="{00000000-0005-0000-0000-00000C440000}"/>
    <cellStyle name="요약 2 2 4 2 8 3" xfId="17515" xr:uid="{00000000-0005-0000-0000-00000D440000}"/>
    <cellStyle name="요약 2 2 4 2 8 4" xfId="17516" xr:uid="{00000000-0005-0000-0000-00000E440000}"/>
    <cellStyle name="요약 2 2 4 2 8 5" xfId="17517" xr:uid="{00000000-0005-0000-0000-00000F440000}"/>
    <cellStyle name="요약 2 2 4 2 9" xfId="17518" xr:uid="{00000000-0005-0000-0000-000010440000}"/>
    <cellStyle name="요약 2 2 4 2 9 2" xfId="17519" xr:uid="{00000000-0005-0000-0000-000011440000}"/>
    <cellStyle name="요약 2 2 4 2 9 3" xfId="17520" xr:uid="{00000000-0005-0000-0000-000012440000}"/>
    <cellStyle name="요약 2 2 4 2 9 4" xfId="17521" xr:uid="{00000000-0005-0000-0000-000013440000}"/>
    <cellStyle name="요약 2 2 4 2 9 5" xfId="17522" xr:uid="{00000000-0005-0000-0000-000014440000}"/>
    <cellStyle name="요약 2 2 4 20" xfId="17523" xr:uid="{00000000-0005-0000-0000-000015440000}"/>
    <cellStyle name="요약 2 2 4 20 2" xfId="17524" xr:uid="{00000000-0005-0000-0000-000016440000}"/>
    <cellStyle name="요약 2 2 4 20 3" xfId="17525" xr:uid="{00000000-0005-0000-0000-000017440000}"/>
    <cellStyle name="요약 2 2 4 20 4" xfId="17526" xr:uid="{00000000-0005-0000-0000-000018440000}"/>
    <cellStyle name="요약 2 2 4 20 5" xfId="17527" xr:uid="{00000000-0005-0000-0000-000019440000}"/>
    <cellStyle name="요약 2 2 4 21" xfId="17528" xr:uid="{00000000-0005-0000-0000-00001A440000}"/>
    <cellStyle name="요약 2 2 4 21 2" xfId="17529" xr:uid="{00000000-0005-0000-0000-00001B440000}"/>
    <cellStyle name="요약 2 2 4 21 3" xfId="17530" xr:uid="{00000000-0005-0000-0000-00001C440000}"/>
    <cellStyle name="요약 2 2 4 21 4" xfId="17531" xr:uid="{00000000-0005-0000-0000-00001D440000}"/>
    <cellStyle name="요약 2 2 4 21 5" xfId="17532" xr:uid="{00000000-0005-0000-0000-00001E440000}"/>
    <cellStyle name="요약 2 2 4 22" xfId="17533" xr:uid="{00000000-0005-0000-0000-00001F440000}"/>
    <cellStyle name="요약 2 2 4 22 2" xfId="17534" xr:uid="{00000000-0005-0000-0000-000020440000}"/>
    <cellStyle name="요약 2 2 4 22 3" xfId="17535" xr:uid="{00000000-0005-0000-0000-000021440000}"/>
    <cellStyle name="요약 2 2 4 22 4" xfId="17536" xr:uid="{00000000-0005-0000-0000-000022440000}"/>
    <cellStyle name="요약 2 2 4 22 5" xfId="17537" xr:uid="{00000000-0005-0000-0000-000023440000}"/>
    <cellStyle name="요약 2 2 4 23" xfId="17538" xr:uid="{00000000-0005-0000-0000-000024440000}"/>
    <cellStyle name="요약 2 2 4 24" xfId="17539" xr:uid="{00000000-0005-0000-0000-000025440000}"/>
    <cellStyle name="요약 2 2 4 25" xfId="17540" xr:uid="{00000000-0005-0000-0000-000026440000}"/>
    <cellStyle name="요약 2 2 4 26" xfId="17541" xr:uid="{00000000-0005-0000-0000-000027440000}"/>
    <cellStyle name="요약 2 2 4 3" xfId="17542" xr:uid="{00000000-0005-0000-0000-000028440000}"/>
    <cellStyle name="요약 2 2 4 3 10" xfId="17543" xr:uid="{00000000-0005-0000-0000-000029440000}"/>
    <cellStyle name="요약 2 2 4 3 10 2" xfId="17544" xr:uid="{00000000-0005-0000-0000-00002A440000}"/>
    <cellStyle name="요약 2 2 4 3 10 3" xfId="17545" xr:uid="{00000000-0005-0000-0000-00002B440000}"/>
    <cellStyle name="요약 2 2 4 3 10 4" xfId="17546" xr:uid="{00000000-0005-0000-0000-00002C440000}"/>
    <cellStyle name="요약 2 2 4 3 10 5" xfId="17547" xr:uid="{00000000-0005-0000-0000-00002D440000}"/>
    <cellStyle name="요약 2 2 4 3 11" xfId="17548" xr:uid="{00000000-0005-0000-0000-00002E440000}"/>
    <cellStyle name="요약 2 2 4 3 11 2" xfId="17549" xr:uid="{00000000-0005-0000-0000-00002F440000}"/>
    <cellStyle name="요약 2 2 4 3 11 3" xfId="17550" xr:uid="{00000000-0005-0000-0000-000030440000}"/>
    <cellStyle name="요약 2 2 4 3 11 4" xfId="17551" xr:uid="{00000000-0005-0000-0000-000031440000}"/>
    <cellStyle name="요약 2 2 4 3 11 5" xfId="17552" xr:uid="{00000000-0005-0000-0000-000032440000}"/>
    <cellStyle name="요약 2 2 4 3 12" xfId="17553" xr:uid="{00000000-0005-0000-0000-000033440000}"/>
    <cellStyle name="요약 2 2 4 3 12 2" xfId="17554" xr:uid="{00000000-0005-0000-0000-000034440000}"/>
    <cellStyle name="요약 2 2 4 3 12 3" xfId="17555" xr:uid="{00000000-0005-0000-0000-000035440000}"/>
    <cellStyle name="요약 2 2 4 3 12 4" xfId="17556" xr:uid="{00000000-0005-0000-0000-000036440000}"/>
    <cellStyle name="요약 2 2 4 3 12 5" xfId="17557" xr:uid="{00000000-0005-0000-0000-000037440000}"/>
    <cellStyle name="요약 2 2 4 3 13" xfId="17558" xr:uid="{00000000-0005-0000-0000-000038440000}"/>
    <cellStyle name="요약 2 2 4 3 13 2" xfId="17559" xr:uid="{00000000-0005-0000-0000-000039440000}"/>
    <cellStyle name="요약 2 2 4 3 13 3" xfId="17560" xr:uid="{00000000-0005-0000-0000-00003A440000}"/>
    <cellStyle name="요약 2 2 4 3 13 4" xfId="17561" xr:uid="{00000000-0005-0000-0000-00003B440000}"/>
    <cellStyle name="요약 2 2 4 3 13 5" xfId="17562" xr:uid="{00000000-0005-0000-0000-00003C440000}"/>
    <cellStyle name="요약 2 2 4 3 14" xfId="17563" xr:uid="{00000000-0005-0000-0000-00003D440000}"/>
    <cellStyle name="요약 2 2 4 3 14 2" xfId="17564" xr:uid="{00000000-0005-0000-0000-00003E440000}"/>
    <cellStyle name="요약 2 2 4 3 14 3" xfId="17565" xr:uid="{00000000-0005-0000-0000-00003F440000}"/>
    <cellStyle name="요약 2 2 4 3 14 4" xfId="17566" xr:uid="{00000000-0005-0000-0000-000040440000}"/>
    <cellStyle name="요약 2 2 4 3 14 5" xfId="17567" xr:uid="{00000000-0005-0000-0000-000041440000}"/>
    <cellStyle name="요약 2 2 4 3 15" xfId="17568" xr:uid="{00000000-0005-0000-0000-000042440000}"/>
    <cellStyle name="요약 2 2 4 3 15 2" xfId="17569" xr:uid="{00000000-0005-0000-0000-000043440000}"/>
    <cellStyle name="요약 2 2 4 3 15 3" xfId="17570" xr:uid="{00000000-0005-0000-0000-000044440000}"/>
    <cellStyle name="요약 2 2 4 3 15 4" xfId="17571" xr:uid="{00000000-0005-0000-0000-000045440000}"/>
    <cellStyle name="요약 2 2 4 3 15 5" xfId="17572" xr:uid="{00000000-0005-0000-0000-000046440000}"/>
    <cellStyle name="요약 2 2 4 3 16" xfId="17573" xr:uid="{00000000-0005-0000-0000-000047440000}"/>
    <cellStyle name="요약 2 2 4 3 16 2" xfId="17574" xr:uid="{00000000-0005-0000-0000-000048440000}"/>
    <cellStyle name="요약 2 2 4 3 16 3" xfId="17575" xr:uid="{00000000-0005-0000-0000-000049440000}"/>
    <cellStyle name="요약 2 2 4 3 16 4" xfId="17576" xr:uid="{00000000-0005-0000-0000-00004A440000}"/>
    <cellStyle name="요약 2 2 4 3 16 5" xfId="17577" xr:uid="{00000000-0005-0000-0000-00004B440000}"/>
    <cellStyle name="요약 2 2 4 3 17" xfId="17578" xr:uid="{00000000-0005-0000-0000-00004C440000}"/>
    <cellStyle name="요약 2 2 4 3 17 2" xfId="17579" xr:uid="{00000000-0005-0000-0000-00004D440000}"/>
    <cellStyle name="요약 2 2 4 3 17 3" xfId="17580" xr:uid="{00000000-0005-0000-0000-00004E440000}"/>
    <cellStyle name="요약 2 2 4 3 17 4" xfId="17581" xr:uid="{00000000-0005-0000-0000-00004F440000}"/>
    <cellStyle name="요약 2 2 4 3 17 5" xfId="17582" xr:uid="{00000000-0005-0000-0000-000050440000}"/>
    <cellStyle name="요약 2 2 4 3 18" xfId="17583" xr:uid="{00000000-0005-0000-0000-000051440000}"/>
    <cellStyle name="요약 2 2 4 3 18 2" xfId="17584" xr:uid="{00000000-0005-0000-0000-000052440000}"/>
    <cellStyle name="요약 2 2 4 3 18 3" xfId="17585" xr:uid="{00000000-0005-0000-0000-000053440000}"/>
    <cellStyle name="요약 2 2 4 3 18 4" xfId="17586" xr:uid="{00000000-0005-0000-0000-000054440000}"/>
    <cellStyle name="요약 2 2 4 3 18 5" xfId="17587" xr:uid="{00000000-0005-0000-0000-000055440000}"/>
    <cellStyle name="요약 2 2 4 3 19" xfId="17588" xr:uid="{00000000-0005-0000-0000-000056440000}"/>
    <cellStyle name="요약 2 2 4 3 2" xfId="17589" xr:uid="{00000000-0005-0000-0000-000057440000}"/>
    <cellStyle name="요약 2 2 4 3 2 2" xfId="17590" xr:uid="{00000000-0005-0000-0000-000058440000}"/>
    <cellStyle name="요약 2 2 4 3 2 3" xfId="17591" xr:uid="{00000000-0005-0000-0000-000059440000}"/>
    <cellStyle name="요약 2 2 4 3 2 4" xfId="17592" xr:uid="{00000000-0005-0000-0000-00005A440000}"/>
    <cellStyle name="요약 2 2 4 3 2 5" xfId="17593" xr:uid="{00000000-0005-0000-0000-00005B440000}"/>
    <cellStyle name="요약 2 2 4 3 20" xfId="17594" xr:uid="{00000000-0005-0000-0000-00005C440000}"/>
    <cellStyle name="요약 2 2 4 3 21" xfId="17595" xr:uid="{00000000-0005-0000-0000-00005D440000}"/>
    <cellStyle name="요약 2 2 4 3 22" xfId="17596" xr:uid="{00000000-0005-0000-0000-00005E440000}"/>
    <cellStyle name="요약 2 2 4 3 3" xfId="17597" xr:uid="{00000000-0005-0000-0000-00005F440000}"/>
    <cellStyle name="요약 2 2 4 3 3 2" xfId="17598" xr:uid="{00000000-0005-0000-0000-000060440000}"/>
    <cellStyle name="요약 2 2 4 3 3 3" xfId="17599" xr:uid="{00000000-0005-0000-0000-000061440000}"/>
    <cellStyle name="요약 2 2 4 3 3 4" xfId="17600" xr:uid="{00000000-0005-0000-0000-000062440000}"/>
    <cellStyle name="요약 2 2 4 3 3 5" xfId="17601" xr:uid="{00000000-0005-0000-0000-000063440000}"/>
    <cellStyle name="요약 2 2 4 3 4" xfId="17602" xr:uid="{00000000-0005-0000-0000-000064440000}"/>
    <cellStyle name="요약 2 2 4 3 4 2" xfId="17603" xr:uid="{00000000-0005-0000-0000-000065440000}"/>
    <cellStyle name="요약 2 2 4 3 4 3" xfId="17604" xr:uid="{00000000-0005-0000-0000-000066440000}"/>
    <cellStyle name="요약 2 2 4 3 4 4" xfId="17605" xr:uid="{00000000-0005-0000-0000-000067440000}"/>
    <cellStyle name="요약 2 2 4 3 4 5" xfId="17606" xr:uid="{00000000-0005-0000-0000-000068440000}"/>
    <cellStyle name="요약 2 2 4 3 5" xfId="17607" xr:uid="{00000000-0005-0000-0000-000069440000}"/>
    <cellStyle name="요약 2 2 4 3 5 2" xfId="17608" xr:uid="{00000000-0005-0000-0000-00006A440000}"/>
    <cellStyle name="요약 2 2 4 3 5 3" xfId="17609" xr:uid="{00000000-0005-0000-0000-00006B440000}"/>
    <cellStyle name="요약 2 2 4 3 5 4" xfId="17610" xr:uid="{00000000-0005-0000-0000-00006C440000}"/>
    <cellStyle name="요약 2 2 4 3 5 5" xfId="17611" xr:uid="{00000000-0005-0000-0000-00006D440000}"/>
    <cellStyle name="요약 2 2 4 3 6" xfId="17612" xr:uid="{00000000-0005-0000-0000-00006E440000}"/>
    <cellStyle name="요약 2 2 4 3 6 2" xfId="17613" xr:uid="{00000000-0005-0000-0000-00006F440000}"/>
    <cellStyle name="요약 2 2 4 3 6 3" xfId="17614" xr:uid="{00000000-0005-0000-0000-000070440000}"/>
    <cellStyle name="요약 2 2 4 3 6 4" xfId="17615" xr:uid="{00000000-0005-0000-0000-000071440000}"/>
    <cellStyle name="요약 2 2 4 3 6 5" xfId="17616" xr:uid="{00000000-0005-0000-0000-000072440000}"/>
    <cellStyle name="요약 2 2 4 3 7" xfId="17617" xr:uid="{00000000-0005-0000-0000-000073440000}"/>
    <cellStyle name="요약 2 2 4 3 7 2" xfId="17618" xr:uid="{00000000-0005-0000-0000-000074440000}"/>
    <cellStyle name="요약 2 2 4 3 7 3" xfId="17619" xr:uid="{00000000-0005-0000-0000-000075440000}"/>
    <cellStyle name="요약 2 2 4 3 7 4" xfId="17620" xr:uid="{00000000-0005-0000-0000-000076440000}"/>
    <cellStyle name="요약 2 2 4 3 7 5" xfId="17621" xr:uid="{00000000-0005-0000-0000-000077440000}"/>
    <cellStyle name="요약 2 2 4 3 8" xfId="17622" xr:uid="{00000000-0005-0000-0000-000078440000}"/>
    <cellStyle name="요약 2 2 4 3 8 2" xfId="17623" xr:uid="{00000000-0005-0000-0000-000079440000}"/>
    <cellStyle name="요약 2 2 4 3 8 3" xfId="17624" xr:uid="{00000000-0005-0000-0000-00007A440000}"/>
    <cellStyle name="요약 2 2 4 3 8 4" xfId="17625" xr:uid="{00000000-0005-0000-0000-00007B440000}"/>
    <cellStyle name="요약 2 2 4 3 8 5" xfId="17626" xr:uid="{00000000-0005-0000-0000-00007C440000}"/>
    <cellStyle name="요약 2 2 4 3 9" xfId="17627" xr:uid="{00000000-0005-0000-0000-00007D440000}"/>
    <cellStyle name="요약 2 2 4 3 9 2" xfId="17628" xr:uid="{00000000-0005-0000-0000-00007E440000}"/>
    <cellStyle name="요약 2 2 4 3 9 3" xfId="17629" xr:uid="{00000000-0005-0000-0000-00007F440000}"/>
    <cellStyle name="요약 2 2 4 3 9 4" xfId="17630" xr:uid="{00000000-0005-0000-0000-000080440000}"/>
    <cellStyle name="요약 2 2 4 3 9 5" xfId="17631" xr:uid="{00000000-0005-0000-0000-000081440000}"/>
    <cellStyle name="요약 2 2 4 4" xfId="17632" xr:uid="{00000000-0005-0000-0000-000082440000}"/>
    <cellStyle name="요약 2 2 4 4 10" xfId="17633" xr:uid="{00000000-0005-0000-0000-000083440000}"/>
    <cellStyle name="요약 2 2 4 4 10 2" xfId="17634" xr:uid="{00000000-0005-0000-0000-000084440000}"/>
    <cellStyle name="요약 2 2 4 4 10 3" xfId="17635" xr:uid="{00000000-0005-0000-0000-000085440000}"/>
    <cellStyle name="요약 2 2 4 4 10 4" xfId="17636" xr:uid="{00000000-0005-0000-0000-000086440000}"/>
    <cellStyle name="요약 2 2 4 4 10 5" xfId="17637" xr:uid="{00000000-0005-0000-0000-000087440000}"/>
    <cellStyle name="요약 2 2 4 4 11" xfId="17638" xr:uid="{00000000-0005-0000-0000-000088440000}"/>
    <cellStyle name="요약 2 2 4 4 11 2" xfId="17639" xr:uid="{00000000-0005-0000-0000-000089440000}"/>
    <cellStyle name="요약 2 2 4 4 11 3" xfId="17640" xr:uid="{00000000-0005-0000-0000-00008A440000}"/>
    <cellStyle name="요약 2 2 4 4 11 4" xfId="17641" xr:uid="{00000000-0005-0000-0000-00008B440000}"/>
    <cellStyle name="요약 2 2 4 4 11 5" xfId="17642" xr:uid="{00000000-0005-0000-0000-00008C440000}"/>
    <cellStyle name="요약 2 2 4 4 12" xfId="17643" xr:uid="{00000000-0005-0000-0000-00008D440000}"/>
    <cellStyle name="요약 2 2 4 4 12 2" xfId="17644" xr:uid="{00000000-0005-0000-0000-00008E440000}"/>
    <cellStyle name="요약 2 2 4 4 12 3" xfId="17645" xr:uid="{00000000-0005-0000-0000-00008F440000}"/>
    <cellStyle name="요약 2 2 4 4 12 4" xfId="17646" xr:uid="{00000000-0005-0000-0000-000090440000}"/>
    <cellStyle name="요약 2 2 4 4 12 5" xfId="17647" xr:uid="{00000000-0005-0000-0000-000091440000}"/>
    <cellStyle name="요약 2 2 4 4 13" xfId="17648" xr:uid="{00000000-0005-0000-0000-000092440000}"/>
    <cellStyle name="요약 2 2 4 4 13 2" xfId="17649" xr:uid="{00000000-0005-0000-0000-000093440000}"/>
    <cellStyle name="요약 2 2 4 4 13 3" xfId="17650" xr:uid="{00000000-0005-0000-0000-000094440000}"/>
    <cellStyle name="요약 2 2 4 4 13 4" xfId="17651" xr:uid="{00000000-0005-0000-0000-000095440000}"/>
    <cellStyle name="요약 2 2 4 4 13 5" xfId="17652" xr:uid="{00000000-0005-0000-0000-000096440000}"/>
    <cellStyle name="요약 2 2 4 4 14" xfId="17653" xr:uid="{00000000-0005-0000-0000-000097440000}"/>
    <cellStyle name="요약 2 2 4 4 14 2" xfId="17654" xr:uid="{00000000-0005-0000-0000-000098440000}"/>
    <cellStyle name="요약 2 2 4 4 14 3" xfId="17655" xr:uid="{00000000-0005-0000-0000-000099440000}"/>
    <cellStyle name="요약 2 2 4 4 14 4" xfId="17656" xr:uid="{00000000-0005-0000-0000-00009A440000}"/>
    <cellStyle name="요약 2 2 4 4 14 5" xfId="17657" xr:uid="{00000000-0005-0000-0000-00009B440000}"/>
    <cellStyle name="요약 2 2 4 4 15" xfId="17658" xr:uid="{00000000-0005-0000-0000-00009C440000}"/>
    <cellStyle name="요약 2 2 4 4 15 2" xfId="17659" xr:uid="{00000000-0005-0000-0000-00009D440000}"/>
    <cellStyle name="요약 2 2 4 4 15 3" xfId="17660" xr:uid="{00000000-0005-0000-0000-00009E440000}"/>
    <cellStyle name="요약 2 2 4 4 15 4" xfId="17661" xr:uid="{00000000-0005-0000-0000-00009F440000}"/>
    <cellStyle name="요약 2 2 4 4 15 5" xfId="17662" xr:uid="{00000000-0005-0000-0000-0000A0440000}"/>
    <cellStyle name="요약 2 2 4 4 16" xfId="17663" xr:uid="{00000000-0005-0000-0000-0000A1440000}"/>
    <cellStyle name="요약 2 2 4 4 16 2" xfId="17664" xr:uid="{00000000-0005-0000-0000-0000A2440000}"/>
    <cellStyle name="요약 2 2 4 4 16 3" xfId="17665" xr:uid="{00000000-0005-0000-0000-0000A3440000}"/>
    <cellStyle name="요약 2 2 4 4 16 4" xfId="17666" xr:uid="{00000000-0005-0000-0000-0000A4440000}"/>
    <cellStyle name="요약 2 2 4 4 16 5" xfId="17667" xr:uid="{00000000-0005-0000-0000-0000A5440000}"/>
    <cellStyle name="요약 2 2 4 4 17" xfId="17668" xr:uid="{00000000-0005-0000-0000-0000A6440000}"/>
    <cellStyle name="요약 2 2 4 4 17 2" xfId="17669" xr:uid="{00000000-0005-0000-0000-0000A7440000}"/>
    <cellStyle name="요약 2 2 4 4 17 3" xfId="17670" xr:uid="{00000000-0005-0000-0000-0000A8440000}"/>
    <cellStyle name="요약 2 2 4 4 17 4" xfId="17671" xr:uid="{00000000-0005-0000-0000-0000A9440000}"/>
    <cellStyle name="요약 2 2 4 4 17 5" xfId="17672" xr:uid="{00000000-0005-0000-0000-0000AA440000}"/>
    <cellStyle name="요약 2 2 4 4 18" xfId="17673" xr:uid="{00000000-0005-0000-0000-0000AB440000}"/>
    <cellStyle name="요약 2 2 4 4 18 2" xfId="17674" xr:uid="{00000000-0005-0000-0000-0000AC440000}"/>
    <cellStyle name="요약 2 2 4 4 18 3" xfId="17675" xr:uid="{00000000-0005-0000-0000-0000AD440000}"/>
    <cellStyle name="요약 2 2 4 4 18 4" xfId="17676" xr:uid="{00000000-0005-0000-0000-0000AE440000}"/>
    <cellStyle name="요약 2 2 4 4 18 5" xfId="17677" xr:uid="{00000000-0005-0000-0000-0000AF440000}"/>
    <cellStyle name="요약 2 2 4 4 19" xfId="17678" xr:uid="{00000000-0005-0000-0000-0000B0440000}"/>
    <cellStyle name="요약 2 2 4 4 2" xfId="17679" xr:uid="{00000000-0005-0000-0000-0000B1440000}"/>
    <cellStyle name="요약 2 2 4 4 2 2" xfId="17680" xr:uid="{00000000-0005-0000-0000-0000B2440000}"/>
    <cellStyle name="요약 2 2 4 4 2 3" xfId="17681" xr:uid="{00000000-0005-0000-0000-0000B3440000}"/>
    <cellStyle name="요약 2 2 4 4 2 4" xfId="17682" xr:uid="{00000000-0005-0000-0000-0000B4440000}"/>
    <cellStyle name="요약 2 2 4 4 2 5" xfId="17683" xr:uid="{00000000-0005-0000-0000-0000B5440000}"/>
    <cellStyle name="요약 2 2 4 4 20" xfId="17684" xr:uid="{00000000-0005-0000-0000-0000B6440000}"/>
    <cellStyle name="요약 2 2 4 4 21" xfId="17685" xr:uid="{00000000-0005-0000-0000-0000B7440000}"/>
    <cellStyle name="요약 2 2 4 4 22" xfId="17686" xr:uid="{00000000-0005-0000-0000-0000B8440000}"/>
    <cellStyle name="요약 2 2 4 4 3" xfId="17687" xr:uid="{00000000-0005-0000-0000-0000B9440000}"/>
    <cellStyle name="요약 2 2 4 4 3 2" xfId="17688" xr:uid="{00000000-0005-0000-0000-0000BA440000}"/>
    <cellStyle name="요약 2 2 4 4 3 3" xfId="17689" xr:uid="{00000000-0005-0000-0000-0000BB440000}"/>
    <cellStyle name="요약 2 2 4 4 3 4" xfId="17690" xr:uid="{00000000-0005-0000-0000-0000BC440000}"/>
    <cellStyle name="요약 2 2 4 4 3 5" xfId="17691" xr:uid="{00000000-0005-0000-0000-0000BD440000}"/>
    <cellStyle name="요약 2 2 4 4 4" xfId="17692" xr:uid="{00000000-0005-0000-0000-0000BE440000}"/>
    <cellStyle name="요약 2 2 4 4 4 2" xfId="17693" xr:uid="{00000000-0005-0000-0000-0000BF440000}"/>
    <cellStyle name="요약 2 2 4 4 4 3" xfId="17694" xr:uid="{00000000-0005-0000-0000-0000C0440000}"/>
    <cellStyle name="요약 2 2 4 4 4 4" xfId="17695" xr:uid="{00000000-0005-0000-0000-0000C1440000}"/>
    <cellStyle name="요약 2 2 4 4 4 5" xfId="17696" xr:uid="{00000000-0005-0000-0000-0000C2440000}"/>
    <cellStyle name="요약 2 2 4 4 5" xfId="17697" xr:uid="{00000000-0005-0000-0000-0000C3440000}"/>
    <cellStyle name="요약 2 2 4 4 5 2" xfId="17698" xr:uid="{00000000-0005-0000-0000-0000C4440000}"/>
    <cellStyle name="요약 2 2 4 4 5 3" xfId="17699" xr:uid="{00000000-0005-0000-0000-0000C5440000}"/>
    <cellStyle name="요약 2 2 4 4 5 4" xfId="17700" xr:uid="{00000000-0005-0000-0000-0000C6440000}"/>
    <cellStyle name="요약 2 2 4 4 5 5" xfId="17701" xr:uid="{00000000-0005-0000-0000-0000C7440000}"/>
    <cellStyle name="요약 2 2 4 4 6" xfId="17702" xr:uid="{00000000-0005-0000-0000-0000C8440000}"/>
    <cellStyle name="요약 2 2 4 4 6 2" xfId="17703" xr:uid="{00000000-0005-0000-0000-0000C9440000}"/>
    <cellStyle name="요약 2 2 4 4 6 3" xfId="17704" xr:uid="{00000000-0005-0000-0000-0000CA440000}"/>
    <cellStyle name="요약 2 2 4 4 6 4" xfId="17705" xr:uid="{00000000-0005-0000-0000-0000CB440000}"/>
    <cellStyle name="요약 2 2 4 4 6 5" xfId="17706" xr:uid="{00000000-0005-0000-0000-0000CC440000}"/>
    <cellStyle name="요약 2 2 4 4 7" xfId="17707" xr:uid="{00000000-0005-0000-0000-0000CD440000}"/>
    <cellStyle name="요약 2 2 4 4 7 2" xfId="17708" xr:uid="{00000000-0005-0000-0000-0000CE440000}"/>
    <cellStyle name="요약 2 2 4 4 7 3" xfId="17709" xr:uid="{00000000-0005-0000-0000-0000CF440000}"/>
    <cellStyle name="요약 2 2 4 4 7 4" xfId="17710" xr:uid="{00000000-0005-0000-0000-0000D0440000}"/>
    <cellStyle name="요약 2 2 4 4 7 5" xfId="17711" xr:uid="{00000000-0005-0000-0000-0000D1440000}"/>
    <cellStyle name="요약 2 2 4 4 8" xfId="17712" xr:uid="{00000000-0005-0000-0000-0000D2440000}"/>
    <cellStyle name="요약 2 2 4 4 8 2" xfId="17713" xr:uid="{00000000-0005-0000-0000-0000D3440000}"/>
    <cellStyle name="요약 2 2 4 4 8 3" xfId="17714" xr:uid="{00000000-0005-0000-0000-0000D4440000}"/>
    <cellStyle name="요약 2 2 4 4 8 4" xfId="17715" xr:uid="{00000000-0005-0000-0000-0000D5440000}"/>
    <cellStyle name="요약 2 2 4 4 8 5" xfId="17716" xr:uid="{00000000-0005-0000-0000-0000D6440000}"/>
    <cellStyle name="요약 2 2 4 4 9" xfId="17717" xr:uid="{00000000-0005-0000-0000-0000D7440000}"/>
    <cellStyle name="요약 2 2 4 4 9 2" xfId="17718" xr:uid="{00000000-0005-0000-0000-0000D8440000}"/>
    <cellStyle name="요약 2 2 4 4 9 3" xfId="17719" xr:uid="{00000000-0005-0000-0000-0000D9440000}"/>
    <cellStyle name="요약 2 2 4 4 9 4" xfId="17720" xr:uid="{00000000-0005-0000-0000-0000DA440000}"/>
    <cellStyle name="요약 2 2 4 4 9 5" xfId="17721" xr:uid="{00000000-0005-0000-0000-0000DB440000}"/>
    <cellStyle name="요약 2 2 4 5" xfId="17722" xr:uid="{00000000-0005-0000-0000-0000DC440000}"/>
    <cellStyle name="요약 2 2 4 5 10" xfId="17723" xr:uid="{00000000-0005-0000-0000-0000DD440000}"/>
    <cellStyle name="요약 2 2 4 5 10 2" xfId="17724" xr:uid="{00000000-0005-0000-0000-0000DE440000}"/>
    <cellStyle name="요약 2 2 4 5 10 3" xfId="17725" xr:uid="{00000000-0005-0000-0000-0000DF440000}"/>
    <cellStyle name="요약 2 2 4 5 10 4" xfId="17726" xr:uid="{00000000-0005-0000-0000-0000E0440000}"/>
    <cellStyle name="요약 2 2 4 5 10 5" xfId="17727" xr:uid="{00000000-0005-0000-0000-0000E1440000}"/>
    <cellStyle name="요약 2 2 4 5 11" xfId="17728" xr:uid="{00000000-0005-0000-0000-0000E2440000}"/>
    <cellStyle name="요약 2 2 4 5 11 2" xfId="17729" xr:uid="{00000000-0005-0000-0000-0000E3440000}"/>
    <cellStyle name="요약 2 2 4 5 11 3" xfId="17730" xr:uid="{00000000-0005-0000-0000-0000E4440000}"/>
    <cellStyle name="요약 2 2 4 5 11 4" xfId="17731" xr:uid="{00000000-0005-0000-0000-0000E5440000}"/>
    <cellStyle name="요약 2 2 4 5 11 5" xfId="17732" xr:uid="{00000000-0005-0000-0000-0000E6440000}"/>
    <cellStyle name="요약 2 2 4 5 12" xfId="17733" xr:uid="{00000000-0005-0000-0000-0000E7440000}"/>
    <cellStyle name="요약 2 2 4 5 12 2" xfId="17734" xr:uid="{00000000-0005-0000-0000-0000E8440000}"/>
    <cellStyle name="요약 2 2 4 5 12 3" xfId="17735" xr:uid="{00000000-0005-0000-0000-0000E9440000}"/>
    <cellStyle name="요약 2 2 4 5 12 4" xfId="17736" xr:uid="{00000000-0005-0000-0000-0000EA440000}"/>
    <cellStyle name="요약 2 2 4 5 12 5" xfId="17737" xr:uid="{00000000-0005-0000-0000-0000EB440000}"/>
    <cellStyle name="요약 2 2 4 5 13" xfId="17738" xr:uid="{00000000-0005-0000-0000-0000EC440000}"/>
    <cellStyle name="요약 2 2 4 5 13 2" xfId="17739" xr:uid="{00000000-0005-0000-0000-0000ED440000}"/>
    <cellStyle name="요약 2 2 4 5 13 3" xfId="17740" xr:uid="{00000000-0005-0000-0000-0000EE440000}"/>
    <cellStyle name="요약 2 2 4 5 13 4" xfId="17741" xr:uid="{00000000-0005-0000-0000-0000EF440000}"/>
    <cellStyle name="요약 2 2 4 5 13 5" xfId="17742" xr:uid="{00000000-0005-0000-0000-0000F0440000}"/>
    <cellStyle name="요약 2 2 4 5 14" xfId="17743" xr:uid="{00000000-0005-0000-0000-0000F1440000}"/>
    <cellStyle name="요약 2 2 4 5 14 2" xfId="17744" xr:uid="{00000000-0005-0000-0000-0000F2440000}"/>
    <cellStyle name="요약 2 2 4 5 14 3" xfId="17745" xr:uid="{00000000-0005-0000-0000-0000F3440000}"/>
    <cellStyle name="요약 2 2 4 5 14 4" xfId="17746" xr:uid="{00000000-0005-0000-0000-0000F4440000}"/>
    <cellStyle name="요약 2 2 4 5 14 5" xfId="17747" xr:uid="{00000000-0005-0000-0000-0000F5440000}"/>
    <cellStyle name="요약 2 2 4 5 15" xfId="17748" xr:uid="{00000000-0005-0000-0000-0000F6440000}"/>
    <cellStyle name="요약 2 2 4 5 15 2" xfId="17749" xr:uid="{00000000-0005-0000-0000-0000F7440000}"/>
    <cellStyle name="요약 2 2 4 5 15 3" xfId="17750" xr:uid="{00000000-0005-0000-0000-0000F8440000}"/>
    <cellStyle name="요약 2 2 4 5 15 4" xfId="17751" xr:uid="{00000000-0005-0000-0000-0000F9440000}"/>
    <cellStyle name="요약 2 2 4 5 15 5" xfId="17752" xr:uid="{00000000-0005-0000-0000-0000FA440000}"/>
    <cellStyle name="요약 2 2 4 5 16" xfId="17753" xr:uid="{00000000-0005-0000-0000-0000FB440000}"/>
    <cellStyle name="요약 2 2 4 5 16 2" xfId="17754" xr:uid="{00000000-0005-0000-0000-0000FC440000}"/>
    <cellStyle name="요약 2 2 4 5 16 3" xfId="17755" xr:uid="{00000000-0005-0000-0000-0000FD440000}"/>
    <cellStyle name="요약 2 2 4 5 16 4" xfId="17756" xr:uid="{00000000-0005-0000-0000-0000FE440000}"/>
    <cellStyle name="요약 2 2 4 5 16 5" xfId="17757" xr:uid="{00000000-0005-0000-0000-0000FF440000}"/>
    <cellStyle name="요약 2 2 4 5 17" xfId="17758" xr:uid="{00000000-0005-0000-0000-000000450000}"/>
    <cellStyle name="요약 2 2 4 5 17 2" xfId="17759" xr:uid="{00000000-0005-0000-0000-000001450000}"/>
    <cellStyle name="요약 2 2 4 5 17 3" xfId="17760" xr:uid="{00000000-0005-0000-0000-000002450000}"/>
    <cellStyle name="요약 2 2 4 5 17 4" xfId="17761" xr:uid="{00000000-0005-0000-0000-000003450000}"/>
    <cellStyle name="요약 2 2 4 5 17 5" xfId="17762" xr:uid="{00000000-0005-0000-0000-000004450000}"/>
    <cellStyle name="요약 2 2 4 5 18" xfId="17763" xr:uid="{00000000-0005-0000-0000-000005450000}"/>
    <cellStyle name="요약 2 2 4 5 18 2" xfId="17764" xr:uid="{00000000-0005-0000-0000-000006450000}"/>
    <cellStyle name="요약 2 2 4 5 18 3" xfId="17765" xr:uid="{00000000-0005-0000-0000-000007450000}"/>
    <cellStyle name="요약 2 2 4 5 18 4" xfId="17766" xr:uid="{00000000-0005-0000-0000-000008450000}"/>
    <cellStyle name="요약 2 2 4 5 18 5" xfId="17767" xr:uid="{00000000-0005-0000-0000-000009450000}"/>
    <cellStyle name="요약 2 2 4 5 19" xfId="17768" xr:uid="{00000000-0005-0000-0000-00000A450000}"/>
    <cellStyle name="요약 2 2 4 5 2" xfId="17769" xr:uid="{00000000-0005-0000-0000-00000B450000}"/>
    <cellStyle name="요약 2 2 4 5 2 2" xfId="17770" xr:uid="{00000000-0005-0000-0000-00000C450000}"/>
    <cellStyle name="요약 2 2 4 5 2 3" xfId="17771" xr:uid="{00000000-0005-0000-0000-00000D450000}"/>
    <cellStyle name="요약 2 2 4 5 2 4" xfId="17772" xr:uid="{00000000-0005-0000-0000-00000E450000}"/>
    <cellStyle name="요약 2 2 4 5 2 5" xfId="17773" xr:uid="{00000000-0005-0000-0000-00000F450000}"/>
    <cellStyle name="요약 2 2 4 5 20" xfId="17774" xr:uid="{00000000-0005-0000-0000-000010450000}"/>
    <cellStyle name="요약 2 2 4 5 21" xfId="17775" xr:uid="{00000000-0005-0000-0000-000011450000}"/>
    <cellStyle name="요약 2 2 4 5 22" xfId="17776" xr:uid="{00000000-0005-0000-0000-000012450000}"/>
    <cellStyle name="요약 2 2 4 5 3" xfId="17777" xr:uid="{00000000-0005-0000-0000-000013450000}"/>
    <cellStyle name="요약 2 2 4 5 3 2" xfId="17778" xr:uid="{00000000-0005-0000-0000-000014450000}"/>
    <cellStyle name="요약 2 2 4 5 3 3" xfId="17779" xr:uid="{00000000-0005-0000-0000-000015450000}"/>
    <cellStyle name="요약 2 2 4 5 3 4" xfId="17780" xr:uid="{00000000-0005-0000-0000-000016450000}"/>
    <cellStyle name="요약 2 2 4 5 3 5" xfId="17781" xr:uid="{00000000-0005-0000-0000-000017450000}"/>
    <cellStyle name="요약 2 2 4 5 4" xfId="17782" xr:uid="{00000000-0005-0000-0000-000018450000}"/>
    <cellStyle name="요약 2 2 4 5 4 2" xfId="17783" xr:uid="{00000000-0005-0000-0000-000019450000}"/>
    <cellStyle name="요약 2 2 4 5 4 3" xfId="17784" xr:uid="{00000000-0005-0000-0000-00001A450000}"/>
    <cellStyle name="요약 2 2 4 5 4 4" xfId="17785" xr:uid="{00000000-0005-0000-0000-00001B450000}"/>
    <cellStyle name="요약 2 2 4 5 4 5" xfId="17786" xr:uid="{00000000-0005-0000-0000-00001C450000}"/>
    <cellStyle name="요약 2 2 4 5 5" xfId="17787" xr:uid="{00000000-0005-0000-0000-00001D450000}"/>
    <cellStyle name="요약 2 2 4 5 5 2" xfId="17788" xr:uid="{00000000-0005-0000-0000-00001E450000}"/>
    <cellStyle name="요약 2 2 4 5 5 3" xfId="17789" xr:uid="{00000000-0005-0000-0000-00001F450000}"/>
    <cellStyle name="요약 2 2 4 5 5 4" xfId="17790" xr:uid="{00000000-0005-0000-0000-000020450000}"/>
    <cellStyle name="요약 2 2 4 5 5 5" xfId="17791" xr:uid="{00000000-0005-0000-0000-000021450000}"/>
    <cellStyle name="요약 2 2 4 5 6" xfId="17792" xr:uid="{00000000-0005-0000-0000-000022450000}"/>
    <cellStyle name="요약 2 2 4 5 6 2" xfId="17793" xr:uid="{00000000-0005-0000-0000-000023450000}"/>
    <cellStyle name="요약 2 2 4 5 6 3" xfId="17794" xr:uid="{00000000-0005-0000-0000-000024450000}"/>
    <cellStyle name="요약 2 2 4 5 6 4" xfId="17795" xr:uid="{00000000-0005-0000-0000-000025450000}"/>
    <cellStyle name="요약 2 2 4 5 6 5" xfId="17796" xr:uid="{00000000-0005-0000-0000-000026450000}"/>
    <cellStyle name="요약 2 2 4 5 7" xfId="17797" xr:uid="{00000000-0005-0000-0000-000027450000}"/>
    <cellStyle name="요약 2 2 4 5 7 2" xfId="17798" xr:uid="{00000000-0005-0000-0000-000028450000}"/>
    <cellStyle name="요약 2 2 4 5 7 3" xfId="17799" xr:uid="{00000000-0005-0000-0000-000029450000}"/>
    <cellStyle name="요약 2 2 4 5 7 4" xfId="17800" xr:uid="{00000000-0005-0000-0000-00002A450000}"/>
    <cellStyle name="요약 2 2 4 5 7 5" xfId="17801" xr:uid="{00000000-0005-0000-0000-00002B450000}"/>
    <cellStyle name="요약 2 2 4 5 8" xfId="17802" xr:uid="{00000000-0005-0000-0000-00002C450000}"/>
    <cellStyle name="요약 2 2 4 5 8 2" xfId="17803" xr:uid="{00000000-0005-0000-0000-00002D450000}"/>
    <cellStyle name="요약 2 2 4 5 8 3" xfId="17804" xr:uid="{00000000-0005-0000-0000-00002E450000}"/>
    <cellStyle name="요약 2 2 4 5 8 4" xfId="17805" xr:uid="{00000000-0005-0000-0000-00002F450000}"/>
    <cellStyle name="요약 2 2 4 5 8 5" xfId="17806" xr:uid="{00000000-0005-0000-0000-000030450000}"/>
    <cellStyle name="요약 2 2 4 5 9" xfId="17807" xr:uid="{00000000-0005-0000-0000-000031450000}"/>
    <cellStyle name="요약 2 2 4 5 9 2" xfId="17808" xr:uid="{00000000-0005-0000-0000-000032450000}"/>
    <cellStyle name="요약 2 2 4 5 9 3" xfId="17809" xr:uid="{00000000-0005-0000-0000-000033450000}"/>
    <cellStyle name="요약 2 2 4 5 9 4" xfId="17810" xr:uid="{00000000-0005-0000-0000-000034450000}"/>
    <cellStyle name="요약 2 2 4 5 9 5" xfId="17811" xr:uid="{00000000-0005-0000-0000-000035450000}"/>
    <cellStyle name="요약 2 2 4 6" xfId="17812" xr:uid="{00000000-0005-0000-0000-000036450000}"/>
    <cellStyle name="요약 2 2 4 6 2" xfId="17813" xr:uid="{00000000-0005-0000-0000-000037450000}"/>
    <cellStyle name="요약 2 2 4 6 3" xfId="17814" xr:uid="{00000000-0005-0000-0000-000038450000}"/>
    <cellStyle name="요약 2 2 4 6 4" xfId="17815" xr:uid="{00000000-0005-0000-0000-000039450000}"/>
    <cellStyle name="요약 2 2 4 6 5" xfId="17816" xr:uid="{00000000-0005-0000-0000-00003A450000}"/>
    <cellStyle name="요약 2 2 4 7" xfId="17817" xr:uid="{00000000-0005-0000-0000-00003B450000}"/>
    <cellStyle name="요약 2 2 4 7 2" xfId="17818" xr:uid="{00000000-0005-0000-0000-00003C450000}"/>
    <cellStyle name="요약 2 2 4 7 3" xfId="17819" xr:uid="{00000000-0005-0000-0000-00003D450000}"/>
    <cellStyle name="요약 2 2 4 7 4" xfId="17820" xr:uid="{00000000-0005-0000-0000-00003E450000}"/>
    <cellStyle name="요약 2 2 4 7 5" xfId="17821" xr:uid="{00000000-0005-0000-0000-00003F450000}"/>
    <cellStyle name="요약 2 2 4 8" xfId="17822" xr:uid="{00000000-0005-0000-0000-000040450000}"/>
    <cellStyle name="요약 2 2 4 8 2" xfId="17823" xr:uid="{00000000-0005-0000-0000-000041450000}"/>
    <cellStyle name="요약 2 2 4 8 3" xfId="17824" xr:uid="{00000000-0005-0000-0000-000042450000}"/>
    <cellStyle name="요약 2 2 4 8 4" xfId="17825" xr:uid="{00000000-0005-0000-0000-000043450000}"/>
    <cellStyle name="요약 2 2 4 8 5" xfId="17826" xr:uid="{00000000-0005-0000-0000-000044450000}"/>
    <cellStyle name="요약 2 2 4 9" xfId="17827" xr:uid="{00000000-0005-0000-0000-000045450000}"/>
    <cellStyle name="요약 2 2 4 9 2" xfId="17828" xr:uid="{00000000-0005-0000-0000-000046450000}"/>
    <cellStyle name="요약 2 2 4 9 3" xfId="17829" xr:uid="{00000000-0005-0000-0000-000047450000}"/>
    <cellStyle name="요약 2 2 4 9 4" xfId="17830" xr:uid="{00000000-0005-0000-0000-000048450000}"/>
    <cellStyle name="요약 2 2 4 9 5" xfId="17831" xr:uid="{00000000-0005-0000-0000-000049450000}"/>
    <cellStyle name="요약 2 2 5" xfId="17832" xr:uid="{00000000-0005-0000-0000-00004A450000}"/>
    <cellStyle name="요약 2 2 5 10" xfId="17833" xr:uid="{00000000-0005-0000-0000-00004B450000}"/>
    <cellStyle name="요약 2 2 5 10 2" xfId="17834" xr:uid="{00000000-0005-0000-0000-00004C450000}"/>
    <cellStyle name="요약 2 2 5 10 3" xfId="17835" xr:uid="{00000000-0005-0000-0000-00004D450000}"/>
    <cellStyle name="요약 2 2 5 10 4" xfId="17836" xr:uid="{00000000-0005-0000-0000-00004E450000}"/>
    <cellStyle name="요약 2 2 5 10 5" xfId="17837" xr:uid="{00000000-0005-0000-0000-00004F450000}"/>
    <cellStyle name="요약 2 2 5 11" xfId="17838" xr:uid="{00000000-0005-0000-0000-000050450000}"/>
    <cellStyle name="요약 2 2 5 11 2" xfId="17839" xr:uid="{00000000-0005-0000-0000-000051450000}"/>
    <cellStyle name="요약 2 2 5 11 3" xfId="17840" xr:uid="{00000000-0005-0000-0000-000052450000}"/>
    <cellStyle name="요약 2 2 5 11 4" xfId="17841" xr:uid="{00000000-0005-0000-0000-000053450000}"/>
    <cellStyle name="요약 2 2 5 11 5" xfId="17842" xr:uid="{00000000-0005-0000-0000-000054450000}"/>
    <cellStyle name="요약 2 2 5 12" xfId="17843" xr:uid="{00000000-0005-0000-0000-000055450000}"/>
    <cellStyle name="요약 2 2 5 12 2" xfId="17844" xr:uid="{00000000-0005-0000-0000-000056450000}"/>
    <cellStyle name="요약 2 2 5 12 3" xfId="17845" xr:uid="{00000000-0005-0000-0000-000057450000}"/>
    <cellStyle name="요약 2 2 5 12 4" xfId="17846" xr:uid="{00000000-0005-0000-0000-000058450000}"/>
    <cellStyle name="요약 2 2 5 12 5" xfId="17847" xr:uid="{00000000-0005-0000-0000-000059450000}"/>
    <cellStyle name="요약 2 2 5 13" xfId="17848" xr:uid="{00000000-0005-0000-0000-00005A450000}"/>
    <cellStyle name="요약 2 2 5 13 2" xfId="17849" xr:uid="{00000000-0005-0000-0000-00005B450000}"/>
    <cellStyle name="요약 2 2 5 13 3" xfId="17850" xr:uid="{00000000-0005-0000-0000-00005C450000}"/>
    <cellStyle name="요약 2 2 5 13 4" xfId="17851" xr:uid="{00000000-0005-0000-0000-00005D450000}"/>
    <cellStyle name="요약 2 2 5 13 5" xfId="17852" xr:uid="{00000000-0005-0000-0000-00005E450000}"/>
    <cellStyle name="요약 2 2 5 14" xfId="17853" xr:uid="{00000000-0005-0000-0000-00005F450000}"/>
    <cellStyle name="요약 2 2 5 14 2" xfId="17854" xr:uid="{00000000-0005-0000-0000-000060450000}"/>
    <cellStyle name="요약 2 2 5 14 3" xfId="17855" xr:uid="{00000000-0005-0000-0000-000061450000}"/>
    <cellStyle name="요약 2 2 5 14 4" xfId="17856" xr:uid="{00000000-0005-0000-0000-000062450000}"/>
    <cellStyle name="요약 2 2 5 14 5" xfId="17857" xr:uid="{00000000-0005-0000-0000-000063450000}"/>
    <cellStyle name="요약 2 2 5 15" xfId="17858" xr:uid="{00000000-0005-0000-0000-000064450000}"/>
    <cellStyle name="요약 2 2 5 15 2" xfId="17859" xr:uid="{00000000-0005-0000-0000-000065450000}"/>
    <cellStyle name="요약 2 2 5 15 3" xfId="17860" xr:uid="{00000000-0005-0000-0000-000066450000}"/>
    <cellStyle name="요약 2 2 5 15 4" xfId="17861" xr:uid="{00000000-0005-0000-0000-000067450000}"/>
    <cellStyle name="요약 2 2 5 15 5" xfId="17862" xr:uid="{00000000-0005-0000-0000-000068450000}"/>
    <cellStyle name="요약 2 2 5 16" xfId="17863" xr:uid="{00000000-0005-0000-0000-000069450000}"/>
    <cellStyle name="요약 2 2 5 16 2" xfId="17864" xr:uid="{00000000-0005-0000-0000-00006A450000}"/>
    <cellStyle name="요약 2 2 5 16 3" xfId="17865" xr:uid="{00000000-0005-0000-0000-00006B450000}"/>
    <cellStyle name="요약 2 2 5 16 4" xfId="17866" xr:uid="{00000000-0005-0000-0000-00006C450000}"/>
    <cellStyle name="요약 2 2 5 16 5" xfId="17867" xr:uid="{00000000-0005-0000-0000-00006D450000}"/>
    <cellStyle name="요약 2 2 5 17" xfId="17868" xr:uid="{00000000-0005-0000-0000-00006E450000}"/>
    <cellStyle name="요약 2 2 5 17 2" xfId="17869" xr:uid="{00000000-0005-0000-0000-00006F450000}"/>
    <cellStyle name="요약 2 2 5 17 3" xfId="17870" xr:uid="{00000000-0005-0000-0000-000070450000}"/>
    <cellStyle name="요약 2 2 5 17 4" xfId="17871" xr:uid="{00000000-0005-0000-0000-000071450000}"/>
    <cellStyle name="요약 2 2 5 17 5" xfId="17872" xr:uid="{00000000-0005-0000-0000-000072450000}"/>
    <cellStyle name="요약 2 2 5 18" xfId="17873" xr:uid="{00000000-0005-0000-0000-000073450000}"/>
    <cellStyle name="요약 2 2 5 18 2" xfId="17874" xr:uid="{00000000-0005-0000-0000-000074450000}"/>
    <cellStyle name="요약 2 2 5 18 3" xfId="17875" xr:uid="{00000000-0005-0000-0000-000075450000}"/>
    <cellStyle name="요약 2 2 5 18 4" xfId="17876" xr:uid="{00000000-0005-0000-0000-000076450000}"/>
    <cellStyle name="요약 2 2 5 18 5" xfId="17877" xr:uid="{00000000-0005-0000-0000-000077450000}"/>
    <cellStyle name="요약 2 2 5 19" xfId="17878" xr:uid="{00000000-0005-0000-0000-000078450000}"/>
    <cellStyle name="요약 2 2 5 19 2" xfId="17879" xr:uid="{00000000-0005-0000-0000-000079450000}"/>
    <cellStyle name="요약 2 2 5 19 3" xfId="17880" xr:uid="{00000000-0005-0000-0000-00007A450000}"/>
    <cellStyle name="요약 2 2 5 19 4" xfId="17881" xr:uid="{00000000-0005-0000-0000-00007B450000}"/>
    <cellStyle name="요약 2 2 5 19 5" xfId="17882" xr:uid="{00000000-0005-0000-0000-00007C450000}"/>
    <cellStyle name="요약 2 2 5 2" xfId="17883" xr:uid="{00000000-0005-0000-0000-00007D450000}"/>
    <cellStyle name="요약 2 2 5 2 2" xfId="17884" xr:uid="{00000000-0005-0000-0000-00007E450000}"/>
    <cellStyle name="요약 2 2 5 2 3" xfId="17885" xr:uid="{00000000-0005-0000-0000-00007F450000}"/>
    <cellStyle name="요약 2 2 5 2 4" xfId="17886" xr:uid="{00000000-0005-0000-0000-000080450000}"/>
    <cellStyle name="요약 2 2 5 2 5" xfId="17887" xr:uid="{00000000-0005-0000-0000-000081450000}"/>
    <cellStyle name="요약 2 2 5 20" xfId="17888" xr:uid="{00000000-0005-0000-0000-000082450000}"/>
    <cellStyle name="요약 2 2 5 21" xfId="17889" xr:uid="{00000000-0005-0000-0000-000083450000}"/>
    <cellStyle name="요약 2 2 5 22" xfId="17890" xr:uid="{00000000-0005-0000-0000-000084450000}"/>
    <cellStyle name="요약 2 2 5 23" xfId="17891" xr:uid="{00000000-0005-0000-0000-000085450000}"/>
    <cellStyle name="요약 2 2 5 3" xfId="17892" xr:uid="{00000000-0005-0000-0000-000086450000}"/>
    <cellStyle name="요약 2 2 5 3 2" xfId="17893" xr:uid="{00000000-0005-0000-0000-000087450000}"/>
    <cellStyle name="요약 2 2 5 3 3" xfId="17894" xr:uid="{00000000-0005-0000-0000-000088450000}"/>
    <cellStyle name="요약 2 2 5 3 4" xfId="17895" xr:uid="{00000000-0005-0000-0000-000089450000}"/>
    <cellStyle name="요약 2 2 5 3 5" xfId="17896" xr:uid="{00000000-0005-0000-0000-00008A450000}"/>
    <cellStyle name="요약 2 2 5 4" xfId="17897" xr:uid="{00000000-0005-0000-0000-00008B450000}"/>
    <cellStyle name="요약 2 2 5 4 2" xfId="17898" xr:uid="{00000000-0005-0000-0000-00008C450000}"/>
    <cellStyle name="요약 2 2 5 4 3" xfId="17899" xr:uid="{00000000-0005-0000-0000-00008D450000}"/>
    <cellStyle name="요약 2 2 5 4 4" xfId="17900" xr:uid="{00000000-0005-0000-0000-00008E450000}"/>
    <cellStyle name="요약 2 2 5 4 5" xfId="17901" xr:uid="{00000000-0005-0000-0000-00008F450000}"/>
    <cellStyle name="요약 2 2 5 5" xfId="17902" xr:uid="{00000000-0005-0000-0000-000090450000}"/>
    <cellStyle name="요약 2 2 5 5 2" xfId="17903" xr:uid="{00000000-0005-0000-0000-000091450000}"/>
    <cellStyle name="요약 2 2 5 5 3" xfId="17904" xr:uid="{00000000-0005-0000-0000-000092450000}"/>
    <cellStyle name="요약 2 2 5 5 4" xfId="17905" xr:uid="{00000000-0005-0000-0000-000093450000}"/>
    <cellStyle name="요약 2 2 5 5 5" xfId="17906" xr:uid="{00000000-0005-0000-0000-000094450000}"/>
    <cellStyle name="요약 2 2 5 6" xfId="17907" xr:uid="{00000000-0005-0000-0000-000095450000}"/>
    <cellStyle name="요약 2 2 5 6 2" xfId="17908" xr:uid="{00000000-0005-0000-0000-000096450000}"/>
    <cellStyle name="요약 2 2 5 6 3" xfId="17909" xr:uid="{00000000-0005-0000-0000-000097450000}"/>
    <cellStyle name="요약 2 2 5 6 4" xfId="17910" xr:uid="{00000000-0005-0000-0000-000098450000}"/>
    <cellStyle name="요약 2 2 5 6 5" xfId="17911" xr:uid="{00000000-0005-0000-0000-000099450000}"/>
    <cellStyle name="요약 2 2 5 7" xfId="17912" xr:uid="{00000000-0005-0000-0000-00009A450000}"/>
    <cellStyle name="요약 2 2 5 7 2" xfId="17913" xr:uid="{00000000-0005-0000-0000-00009B450000}"/>
    <cellStyle name="요약 2 2 5 7 3" xfId="17914" xr:uid="{00000000-0005-0000-0000-00009C450000}"/>
    <cellStyle name="요약 2 2 5 7 4" xfId="17915" xr:uid="{00000000-0005-0000-0000-00009D450000}"/>
    <cellStyle name="요약 2 2 5 7 5" xfId="17916" xr:uid="{00000000-0005-0000-0000-00009E450000}"/>
    <cellStyle name="요약 2 2 5 8" xfId="17917" xr:uid="{00000000-0005-0000-0000-00009F450000}"/>
    <cellStyle name="요약 2 2 5 8 2" xfId="17918" xr:uid="{00000000-0005-0000-0000-0000A0450000}"/>
    <cellStyle name="요약 2 2 5 8 3" xfId="17919" xr:uid="{00000000-0005-0000-0000-0000A1450000}"/>
    <cellStyle name="요약 2 2 5 8 4" xfId="17920" xr:uid="{00000000-0005-0000-0000-0000A2450000}"/>
    <cellStyle name="요약 2 2 5 8 5" xfId="17921" xr:uid="{00000000-0005-0000-0000-0000A3450000}"/>
    <cellStyle name="요약 2 2 5 9" xfId="17922" xr:uid="{00000000-0005-0000-0000-0000A4450000}"/>
    <cellStyle name="요약 2 2 5 9 2" xfId="17923" xr:uid="{00000000-0005-0000-0000-0000A5450000}"/>
    <cellStyle name="요약 2 2 5 9 3" xfId="17924" xr:uid="{00000000-0005-0000-0000-0000A6450000}"/>
    <cellStyle name="요약 2 2 5 9 4" xfId="17925" xr:uid="{00000000-0005-0000-0000-0000A7450000}"/>
    <cellStyle name="요약 2 2 5 9 5" xfId="17926" xr:uid="{00000000-0005-0000-0000-0000A8450000}"/>
    <cellStyle name="요약 2 2 6" xfId="17927" xr:uid="{00000000-0005-0000-0000-0000A9450000}"/>
    <cellStyle name="요약 2 2 6 10" xfId="17928" xr:uid="{00000000-0005-0000-0000-0000AA450000}"/>
    <cellStyle name="요약 2 2 6 10 2" xfId="17929" xr:uid="{00000000-0005-0000-0000-0000AB450000}"/>
    <cellStyle name="요약 2 2 6 10 3" xfId="17930" xr:uid="{00000000-0005-0000-0000-0000AC450000}"/>
    <cellStyle name="요약 2 2 6 10 4" xfId="17931" xr:uid="{00000000-0005-0000-0000-0000AD450000}"/>
    <cellStyle name="요약 2 2 6 10 5" xfId="17932" xr:uid="{00000000-0005-0000-0000-0000AE450000}"/>
    <cellStyle name="요약 2 2 6 11" xfId="17933" xr:uid="{00000000-0005-0000-0000-0000AF450000}"/>
    <cellStyle name="요약 2 2 6 11 2" xfId="17934" xr:uid="{00000000-0005-0000-0000-0000B0450000}"/>
    <cellStyle name="요약 2 2 6 11 3" xfId="17935" xr:uid="{00000000-0005-0000-0000-0000B1450000}"/>
    <cellStyle name="요약 2 2 6 11 4" xfId="17936" xr:uid="{00000000-0005-0000-0000-0000B2450000}"/>
    <cellStyle name="요약 2 2 6 11 5" xfId="17937" xr:uid="{00000000-0005-0000-0000-0000B3450000}"/>
    <cellStyle name="요약 2 2 6 12" xfId="17938" xr:uid="{00000000-0005-0000-0000-0000B4450000}"/>
    <cellStyle name="요약 2 2 6 12 2" xfId="17939" xr:uid="{00000000-0005-0000-0000-0000B5450000}"/>
    <cellStyle name="요약 2 2 6 12 3" xfId="17940" xr:uid="{00000000-0005-0000-0000-0000B6450000}"/>
    <cellStyle name="요약 2 2 6 12 4" xfId="17941" xr:uid="{00000000-0005-0000-0000-0000B7450000}"/>
    <cellStyle name="요약 2 2 6 12 5" xfId="17942" xr:uid="{00000000-0005-0000-0000-0000B8450000}"/>
    <cellStyle name="요약 2 2 6 13" xfId="17943" xr:uid="{00000000-0005-0000-0000-0000B9450000}"/>
    <cellStyle name="요약 2 2 6 13 2" xfId="17944" xr:uid="{00000000-0005-0000-0000-0000BA450000}"/>
    <cellStyle name="요약 2 2 6 13 3" xfId="17945" xr:uid="{00000000-0005-0000-0000-0000BB450000}"/>
    <cellStyle name="요약 2 2 6 13 4" xfId="17946" xr:uid="{00000000-0005-0000-0000-0000BC450000}"/>
    <cellStyle name="요약 2 2 6 13 5" xfId="17947" xr:uid="{00000000-0005-0000-0000-0000BD450000}"/>
    <cellStyle name="요약 2 2 6 14" xfId="17948" xr:uid="{00000000-0005-0000-0000-0000BE450000}"/>
    <cellStyle name="요약 2 2 6 14 2" xfId="17949" xr:uid="{00000000-0005-0000-0000-0000BF450000}"/>
    <cellStyle name="요약 2 2 6 14 3" xfId="17950" xr:uid="{00000000-0005-0000-0000-0000C0450000}"/>
    <cellStyle name="요약 2 2 6 14 4" xfId="17951" xr:uid="{00000000-0005-0000-0000-0000C1450000}"/>
    <cellStyle name="요약 2 2 6 14 5" xfId="17952" xr:uid="{00000000-0005-0000-0000-0000C2450000}"/>
    <cellStyle name="요약 2 2 6 15" xfId="17953" xr:uid="{00000000-0005-0000-0000-0000C3450000}"/>
    <cellStyle name="요약 2 2 6 15 2" xfId="17954" xr:uid="{00000000-0005-0000-0000-0000C4450000}"/>
    <cellStyle name="요약 2 2 6 15 3" xfId="17955" xr:uid="{00000000-0005-0000-0000-0000C5450000}"/>
    <cellStyle name="요약 2 2 6 15 4" xfId="17956" xr:uid="{00000000-0005-0000-0000-0000C6450000}"/>
    <cellStyle name="요약 2 2 6 15 5" xfId="17957" xr:uid="{00000000-0005-0000-0000-0000C7450000}"/>
    <cellStyle name="요약 2 2 6 16" xfId="17958" xr:uid="{00000000-0005-0000-0000-0000C8450000}"/>
    <cellStyle name="요약 2 2 6 16 2" xfId="17959" xr:uid="{00000000-0005-0000-0000-0000C9450000}"/>
    <cellStyle name="요약 2 2 6 16 3" xfId="17960" xr:uid="{00000000-0005-0000-0000-0000CA450000}"/>
    <cellStyle name="요약 2 2 6 16 4" xfId="17961" xr:uid="{00000000-0005-0000-0000-0000CB450000}"/>
    <cellStyle name="요약 2 2 6 16 5" xfId="17962" xr:uid="{00000000-0005-0000-0000-0000CC450000}"/>
    <cellStyle name="요약 2 2 6 17" xfId="17963" xr:uid="{00000000-0005-0000-0000-0000CD450000}"/>
    <cellStyle name="요약 2 2 6 17 2" xfId="17964" xr:uid="{00000000-0005-0000-0000-0000CE450000}"/>
    <cellStyle name="요약 2 2 6 17 3" xfId="17965" xr:uid="{00000000-0005-0000-0000-0000CF450000}"/>
    <cellStyle name="요약 2 2 6 17 4" xfId="17966" xr:uid="{00000000-0005-0000-0000-0000D0450000}"/>
    <cellStyle name="요약 2 2 6 17 5" xfId="17967" xr:uid="{00000000-0005-0000-0000-0000D1450000}"/>
    <cellStyle name="요약 2 2 6 18" xfId="17968" xr:uid="{00000000-0005-0000-0000-0000D2450000}"/>
    <cellStyle name="요약 2 2 6 18 2" xfId="17969" xr:uid="{00000000-0005-0000-0000-0000D3450000}"/>
    <cellStyle name="요약 2 2 6 18 3" xfId="17970" xr:uid="{00000000-0005-0000-0000-0000D4450000}"/>
    <cellStyle name="요약 2 2 6 18 4" xfId="17971" xr:uid="{00000000-0005-0000-0000-0000D5450000}"/>
    <cellStyle name="요약 2 2 6 18 5" xfId="17972" xr:uid="{00000000-0005-0000-0000-0000D6450000}"/>
    <cellStyle name="요약 2 2 6 19" xfId="17973" xr:uid="{00000000-0005-0000-0000-0000D7450000}"/>
    <cellStyle name="요약 2 2 6 2" xfId="17974" xr:uid="{00000000-0005-0000-0000-0000D8450000}"/>
    <cellStyle name="요약 2 2 6 2 2" xfId="17975" xr:uid="{00000000-0005-0000-0000-0000D9450000}"/>
    <cellStyle name="요약 2 2 6 2 3" xfId="17976" xr:uid="{00000000-0005-0000-0000-0000DA450000}"/>
    <cellStyle name="요약 2 2 6 2 4" xfId="17977" xr:uid="{00000000-0005-0000-0000-0000DB450000}"/>
    <cellStyle name="요약 2 2 6 2 5" xfId="17978" xr:uid="{00000000-0005-0000-0000-0000DC450000}"/>
    <cellStyle name="요약 2 2 6 20" xfId="17979" xr:uid="{00000000-0005-0000-0000-0000DD450000}"/>
    <cellStyle name="요약 2 2 6 21" xfId="17980" xr:uid="{00000000-0005-0000-0000-0000DE450000}"/>
    <cellStyle name="요약 2 2 6 22" xfId="17981" xr:uid="{00000000-0005-0000-0000-0000DF450000}"/>
    <cellStyle name="요약 2 2 6 3" xfId="17982" xr:uid="{00000000-0005-0000-0000-0000E0450000}"/>
    <cellStyle name="요약 2 2 6 3 2" xfId="17983" xr:uid="{00000000-0005-0000-0000-0000E1450000}"/>
    <cellStyle name="요약 2 2 6 3 3" xfId="17984" xr:uid="{00000000-0005-0000-0000-0000E2450000}"/>
    <cellStyle name="요약 2 2 6 3 4" xfId="17985" xr:uid="{00000000-0005-0000-0000-0000E3450000}"/>
    <cellStyle name="요약 2 2 6 3 5" xfId="17986" xr:uid="{00000000-0005-0000-0000-0000E4450000}"/>
    <cellStyle name="요약 2 2 6 4" xfId="17987" xr:uid="{00000000-0005-0000-0000-0000E5450000}"/>
    <cellStyle name="요약 2 2 6 4 2" xfId="17988" xr:uid="{00000000-0005-0000-0000-0000E6450000}"/>
    <cellStyle name="요약 2 2 6 4 3" xfId="17989" xr:uid="{00000000-0005-0000-0000-0000E7450000}"/>
    <cellStyle name="요약 2 2 6 4 4" xfId="17990" xr:uid="{00000000-0005-0000-0000-0000E8450000}"/>
    <cellStyle name="요약 2 2 6 4 5" xfId="17991" xr:uid="{00000000-0005-0000-0000-0000E9450000}"/>
    <cellStyle name="요약 2 2 6 5" xfId="17992" xr:uid="{00000000-0005-0000-0000-0000EA450000}"/>
    <cellStyle name="요약 2 2 6 5 2" xfId="17993" xr:uid="{00000000-0005-0000-0000-0000EB450000}"/>
    <cellStyle name="요약 2 2 6 5 3" xfId="17994" xr:uid="{00000000-0005-0000-0000-0000EC450000}"/>
    <cellStyle name="요약 2 2 6 5 4" xfId="17995" xr:uid="{00000000-0005-0000-0000-0000ED450000}"/>
    <cellStyle name="요약 2 2 6 5 5" xfId="17996" xr:uid="{00000000-0005-0000-0000-0000EE450000}"/>
    <cellStyle name="요약 2 2 6 6" xfId="17997" xr:uid="{00000000-0005-0000-0000-0000EF450000}"/>
    <cellStyle name="요약 2 2 6 6 2" xfId="17998" xr:uid="{00000000-0005-0000-0000-0000F0450000}"/>
    <cellStyle name="요약 2 2 6 6 3" xfId="17999" xr:uid="{00000000-0005-0000-0000-0000F1450000}"/>
    <cellStyle name="요약 2 2 6 6 4" xfId="18000" xr:uid="{00000000-0005-0000-0000-0000F2450000}"/>
    <cellStyle name="요약 2 2 6 6 5" xfId="18001" xr:uid="{00000000-0005-0000-0000-0000F3450000}"/>
    <cellStyle name="요약 2 2 6 7" xfId="18002" xr:uid="{00000000-0005-0000-0000-0000F4450000}"/>
    <cellStyle name="요약 2 2 6 7 2" xfId="18003" xr:uid="{00000000-0005-0000-0000-0000F5450000}"/>
    <cellStyle name="요약 2 2 6 7 3" xfId="18004" xr:uid="{00000000-0005-0000-0000-0000F6450000}"/>
    <cellStyle name="요약 2 2 6 7 4" xfId="18005" xr:uid="{00000000-0005-0000-0000-0000F7450000}"/>
    <cellStyle name="요약 2 2 6 7 5" xfId="18006" xr:uid="{00000000-0005-0000-0000-0000F8450000}"/>
    <cellStyle name="요약 2 2 6 8" xfId="18007" xr:uid="{00000000-0005-0000-0000-0000F9450000}"/>
    <cellStyle name="요약 2 2 6 8 2" xfId="18008" xr:uid="{00000000-0005-0000-0000-0000FA450000}"/>
    <cellStyle name="요약 2 2 6 8 3" xfId="18009" xr:uid="{00000000-0005-0000-0000-0000FB450000}"/>
    <cellStyle name="요약 2 2 6 8 4" xfId="18010" xr:uid="{00000000-0005-0000-0000-0000FC450000}"/>
    <cellStyle name="요약 2 2 6 8 5" xfId="18011" xr:uid="{00000000-0005-0000-0000-0000FD450000}"/>
    <cellStyle name="요약 2 2 6 9" xfId="18012" xr:uid="{00000000-0005-0000-0000-0000FE450000}"/>
    <cellStyle name="요약 2 2 6 9 2" xfId="18013" xr:uid="{00000000-0005-0000-0000-0000FF450000}"/>
    <cellStyle name="요약 2 2 6 9 3" xfId="18014" xr:uid="{00000000-0005-0000-0000-000000460000}"/>
    <cellStyle name="요약 2 2 6 9 4" xfId="18015" xr:uid="{00000000-0005-0000-0000-000001460000}"/>
    <cellStyle name="요약 2 2 6 9 5" xfId="18016" xr:uid="{00000000-0005-0000-0000-000002460000}"/>
    <cellStyle name="요약 2 2 7" xfId="18017" xr:uid="{00000000-0005-0000-0000-000003460000}"/>
    <cellStyle name="요약 2 2 7 10" xfId="18018" xr:uid="{00000000-0005-0000-0000-000004460000}"/>
    <cellStyle name="요약 2 2 7 10 2" xfId="18019" xr:uid="{00000000-0005-0000-0000-000005460000}"/>
    <cellStyle name="요약 2 2 7 10 3" xfId="18020" xr:uid="{00000000-0005-0000-0000-000006460000}"/>
    <cellStyle name="요약 2 2 7 10 4" xfId="18021" xr:uid="{00000000-0005-0000-0000-000007460000}"/>
    <cellStyle name="요약 2 2 7 10 5" xfId="18022" xr:uid="{00000000-0005-0000-0000-000008460000}"/>
    <cellStyle name="요약 2 2 7 11" xfId="18023" xr:uid="{00000000-0005-0000-0000-000009460000}"/>
    <cellStyle name="요약 2 2 7 11 2" xfId="18024" xr:uid="{00000000-0005-0000-0000-00000A460000}"/>
    <cellStyle name="요약 2 2 7 11 3" xfId="18025" xr:uid="{00000000-0005-0000-0000-00000B460000}"/>
    <cellStyle name="요약 2 2 7 11 4" xfId="18026" xr:uid="{00000000-0005-0000-0000-00000C460000}"/>
    <cellStyle name="요약 2 2 7 11 5" xfId="18027" xr:uid="{00000000-0005-0000-0000-00000D460000}"/>
    <cellStyle name="요약 2 2 7 12" xfId="18028" xr:uid="{00000000-0005-0000-0000-00000E460000}"/>
    <cellStyle name="요약 2 2 7 12 2" xfId="18029" xr:uid="{00000000-0005-0000-0000-00000F460000}"/>
    <cellStyle name="요약 2 2 7 12 3" xfId="18030" xr:uid="{00000000-0005-0000-0000-000010460000}"/>
    <cellStyle name="요약 2 2 7 12 4" xfId="18031" xr:uid="{00000000-0005-0000-0000-000011460000}"/>
    <cellStyle name="요약 2 2 7 12 5" xfId="18032" xr:uid="{00000000-0005-0000-0000-000012460000}"/>
    <cellStyle name="요약 2 2 7 13" xfId="18033" xr:uid="{00000000-0005-0000-0000-000013460000}"/>
    <cellStyle name="요약 2 2 7 13 2" xfId="18034" xr:uid="{00000000-0005-0000-0000-000014460000}"/>
    <cellStyle name="요약 2 2 7 13 3" xfId="18035" xr:uid="{00000000-0005-0000-0000-000015460000}"/>
    <cellStyle name="요약 2 2 7 13 4" xfId="18036" xr:uid="{00000000-0005-0000-0000-000016460000}"/>
    <cellStyle name="요약 2 2 7 13 5" xfId="18037" xr:uid="{00000000-0005-0000-0000-000017460000}"/>
    <cellStyle name="요약 2 2 7 14" xfId="18038" xr:uid="{00000000-0005-0000-0000-000018460000}"/>
    <cellStyle name="요약 2 2 7 14 2" xfId="18039" xr:uid="{00000000-0005-0000-0000-000019460000}"/>
    <cellStyle name="요약 2 2 7 14 3" xfId="18040" xr:uid="{00000000-0005-0000-0000-00001A460000}"/>
    <cellStyle name="요약 2 2 7 14 4" xfId="18041" xr:uid="{00000000-0005-0000-0000-00001B460000}"/>
    <cellStyle name="요약 2 2 7 14 5" xfId="18042" xr:uid="{00000000-0005-0000-0000-00001C460000}"/>
    <cellStyle name="요약 2 2 7 15" xfId="18043" xr:uid="{00000000-0005-0000-0000-00001D460000}"/>
    <cellStyle name="요약 2 2 7 15 2" xfId="18044" xr:uid="{00000000-0005-0000-0000-00001E460000}"/>
    <cellStyle name="요약 2 2 7 15 3" xfId="18045" xr:uid="{00000000-0005-0000-0000-00001F460000}"/>
    <cellStyle name="요약 2 2 7 15 4" xfId="18046" xr:uid="{00000000-0005-0000-0000-000020460000}"/>
    <cellStyle name="요약 2 2 7 15 5" xfId="18047" xr:uid="{00000000-0005-0000-0000-000021460000}"/>
    <cellStyle name="요약 2 2 7 16" xfId="18048" xr:uid="{00000000-0005-0000-0000-000022460000}"/>
    <cellStyle name="요약 2 2 7 16 2" xfId="18049" xr:uid="{00000000-0005-0000-0000-000023460000}"/>
    <cellStyle name="요약 2 2 7 16 3" xfId="18050" xr:uid="{00000000-0005-0000-0000-000024460000}"/>
    <cellStyle name="요약 2 2 7 16 4" xfId="18051" xr:uid="{00000000-0005-0000-0000-000025460000}"/>
    <cellStyle name="요약 2 2 7 16 5" xfId="18052" xr:uid="{00000000-0005-0000-0000-000026460000}"/>
    <cellStyle name="요약 2 2 7 17" xfId="18053" xr:uid="{00000000-0005-0000-0000-000027460000}"/>
    <cellStyle name="요약 2 2 7 17 2" xfId="18054" xr:uid="{00000000-0005-0000-0000-000028460000}"/>
    <cellStyle name="요약 2 2 7 17 3" xfId="18055" xr:uid="{00000000-0005-0000-0000-000029460000}"/>
    <cellStyle name="요약 2 2 7 17 4" xfId="18056" xr:uid="{00000000-0005-0000-0000-00002A460000}"/>
    <cellStyle name="요약 2 2 7 17 5" xfId="18057" xr:uid="{00000000-0005-0000-0000-00002B460000}"/>
    <cellStyle name="요약 2 2 7 18" xfId="18058" xr:uid="{00000000-0005-0000-0000-00002C460000}"/>
    <cellStyle name="요약 2 2 7 18 2" xfId="18059" xr:uid="{00000000-0005-0000-0000-00002D460000}"/>
    <cellStyle name="요약 2 2 7 18 3" xfId="18060" xr:uid="{00000000-0005-0000-0000-00002E460000}"/>
    <cellStyle name="요약 2 2 7 18 4" xfId="18061" xr:uid="{00000000-0005-0000-0000-00002F460000}"/>
    <cellStyle name="요약 2 2 7 18 5" xfId="18062" xr:uid="{00000000-0005-0000-0000-000030460000}"/>
    <cellStyle name="요약 2 2 7 19" xfId="18063" xr:uid="{00000000-0005-0000-0000-000031460000}"/>
    <cellStyle name="요약 2 2 7 2" xfId="18064" xr:uid="{00000000-0005-0000-0000-000032460000}"/>
    <cellStyle name="요약 2 2 7 2 2" xfId="18065" xr:uid="{00000000-0005-0000-0000-000033460000}"/>
    <cellStyle name="요약 2 2 7 2 3" xfId="18066" xr:uid="{00000000-0005-0000-0000-000034460000}"/>
    <cellStyle name="요약 2 2 7 2 4" xfId="18067" xr:uid="{00000000-0005-0000-0000-000035460000}"/>
    <cellStyle name="요약 2 2 7 2 5" xfId="18068" xr:uid="{00000000-0005-0000-0000-000036460000}"/>
    <cellStyle name="요약 2 2 7 20" xfId="18069" xr:uid="{00000000-0005-0000-0000-000037460000}"/>
    <cellStyle name="요약 2 2 7 21" xfId="18070" xr:uid="{00000000-0005-0000-0000-000038460000}"/>
    <cellStyle name="요약 2 2 7 22" xfId="18071" xr:uid="{00000000-0005-0000-0000-000039460000}"/>
    <cellStyle name="요약 2 2 7 3" xfId="18072" xr:uid="{00000000-0005-0000-0000-00003A460000}"/>
    <cellStyle name="요약 2 2 7 3 2" xfId="18073" xr:uid="{00000000-0005-0000-0000-00003B460000}"/>
    <cellStyle name="요약 2 2 7 3 3" xfId="18074" xr:uid="{00000000-0005-0000-0000-00003C460000}"/>
    <cellStyle name="요약 2 2 7 3 4" xfId="18075" xr:uid="{00000000-0005-0000-0000-00003D460000}"/>
    <cellStyle name="요약 2 2 7 3 5" xfId="18076" xr:uid="{00000000-0005-0000-0000-00003E460000}"/>
    <cellStyle name="요약 2 2 7 4" xfId="18077" xr:uid="{00000000-0005-0000-0000-00003F460000}"/>
    <cellStyle name="요약 2 2 7 4 2" xfId="18078" xr:uid="{00000000-0005-0000-0000-000040460000}"/>
    <cellStyle name="요약 2 2 7 4 3" xfId="18079" xr:uid="{00000000-0005-0000-0000-000041460000}"/>
    <cellStyle name="요약 2 2 7 4 4" xfId="18080" xr:uid="{00000000-0005-0000-0000-000042460000}"/>
    <cellStyle name="요약 2 2 7 4 5" xfId="18081" xr:uid="{00000000-0005-0000-0000-000043460000}"/>
    <cellStyle name="요약 2 2 7 5" xfId="18082" xr:uid="{00000000-0005-0000-0000-000044460000}"/>
    <cellStyle name="요약 2 2 7 5 2" xfId="18083" xr:uid="{00000000-0005-0000-0000-000045460000}"/>
    <cellStyle name="요약 2 2 7 5 3" xfId="18084" xr:uid="{00000000-0005-0000-0000-000046460000}"/>
    <cellStyle name="요약 2 2 7 5 4" xfId="18085" xr:uid="{00000000-0005-0000-0000-000047460000}"/>
    <cellStyle name="요약 2 2 7 5 5" xfId="18086" xr:uid="{00000000-0005-0000-0000-000048460000}"/>
    <cellStyle name="요약 2 2 7 6" xfId="18087" xr:uid="{00000000-0005-0000-0000-000049460000}"/>
    <cellStyle name="요약 2 2 7 6 2" xfId="18088" xr:uid="{00000000-0005-0000-0000-00004A460000}"/>
    <cellStyle name="요약 2 2 7 6 3" xfId="18089" xr:uid="{00000000-0005-0000-0000-00004B460000}"/>
    <cellStyle name="요약 2 2 7 6 4" xfId="18090" xr:uid="{00000000-0005-0000-0000-00004C460000}"/>
    <cellStyle name="요약 2 2 7 6 5" xfId="18091" xr:uid="{00000000-0005-0000-0000-00004D460000}"/>
    <cellStyle name="요약 2 2 7 7" xfId="18092" xr:uid="{00000000-0005-0000-0000-00004E460000}"/>
    <cellStyle name="요약 2 2 7 7 2" xfId="18093" xr:uid="{00000000-0005-0000-0000-00004F460000}"/>
    <cellStyle name="요약 2 2 7 7 3" xfId="18094" xr:uid="{00000000-0005-0000-0000-000050460000}"/>
    <cellStyle name="요약 2 2 7 7 4" xfId="18095" xr:uid="{00000000-0005-0000-0000-000051460000}"/>
    <cellStyle name="요약 2 2 7 7 5" xfId="18096" xr:uid="{00000000-0005-0000-0000-000052460000}"/>
    <cellStyle name="요약 2 2 7 8" xfId="18097" xr:uid="{00000000-0005-0000-0000-000053460000}"/>
    <cellStyle name="요약 2 2 7 8 2" xfId="18098" xr:uid="{00000000-0005-0000-0000-000054460000}"/>
    <cellStyle name="요약 2 2 7 8 3" xfId="18099" xr:uid="{00000000-0005-0000-0000-000055460000}"/>
    <cellStyle name="요약 2 2 7 8 4" xfId="18100" xr:uid="{00000000-0005-0000-0000-000056460000}"/>
    <cellStyle name="요약 2 2 7 8 5" xfId="18101" xr:uid="{00000000-0005-0000-0000-000057460000}"/>
    <cellStyle name="요약 2 2 7 9" xfId="18102" xr:uid="{00000000-0005-0000-0000-000058460000}"/>
    <cellStyle name="요약 2 2 7 9 2" xfId="18103" xr:uid="{00000000-0005-0000-0000-000059460000}"/>
    <cellStyle name="요약 2 2 7 9 3" xfId="18104" xr:uid="{00000000-0005-0000-0000-00005A460000}"/>
    <cellStyle name="요약 2 2 7 9 4" xfId="18105" xr:uid="{00000000-0005-0000-0000-00005B460000}"/>
    <cellStyle name="요약 2 2 7 9 5" xfId="18106" xr:uid="{00000000-0005-0000-0000-00005C460000}"/>
    <cellStyle name="요약 2 2 8" xfId="18107" xr:uid="{00000000-0005-0000-0000-00005D460000}"/>
    <cellStyle name="요약 2 2 8 10" xfId="18108" xr:uid="{00000000-0005-0000-0000-00005E460000}"/>
    <cellStyle name="요약 2 2 8 10 2" xfId="18109" xr:uid="{00000000-0005-0000-0000-00005F460000}"/>
    <cellStyle name="요약 2 2 8 10 3" xfId="18110" xr:uid="{00000000-0005-0000-0000-000060460000}"/>
    <cellStyle name="요약 2 2 8 10 4" xfId="18111" xr:uid="{00000000-0005-0000-0000-000061460000}"/>
    <cellStyle name="요약 2 2 8 10 5" xfId="18112" xr:uid="{00000000-0005-0000-0000-000062460000}"/>
    <cellStyle name="요약 2 2 8 11" xfId="18113" xr:uid="{00000000-0005-0000-0000-000063460000}"/>
    <cellStyle name="요약 2 2 8 11 2" xfId="18114" xr:uid="{00000000-0005-0000-0000-000064460000}"/>
    <cellStyle name="요약 2 2 8 11 3" xfId="18115" xr:uid="{00000000-0005-0000-0000-000065460000}"/>
    <cellStyle name="요약 2 2 8 11 4" xfId="18116" xr:uid="{00000000-0005-0000-0000-000066460000}"/>
    <cellStyle name="요약 2 2 8 11 5" xfId="18117" xr:uid="{00000000-0005-0000-0000-000067460000}"/>
    <cellStyle name="요약 2 2 8 12" xfId="18118" xr:uid="{00000000-0005-0000-0000-000068460000}"/>
    <cellStyle name="요약 2 2 8 12 2" xfId="18119" xr:uid="{00000000-0005-0000-0000-000069460000}"/>
    <cellStyle name="요약 2 2 8 12 3" xfId="18120" xr:uid="{00000000-0005-0000-0000-00006A460000}"/>
    <cellStyle name="요약 2 2 8 12 4" xfId="18121" xr:uid="{00000000-0005-0000-0000-00006B460000}"/>
    <cellStyle name="요약 2 2 8 12 5" xfId="18122" xr:uid="{00000000-0005-0000-0000-00006C460000}"/>
    <cellStyle name="요약 2 2 8 13" xfId="18123" xr:uid="{00000000-0005-0000-0000-00006D460000}"/>
    <cellStyle name="요약 2 2 8 13 2" xfId="18124" xr:uid="{00000000-0005-0000-0000-00006E460000}"/>
    <cellStyle name="요약 2 2 8 13 3" xfId="18125" xr:uid="{00000000-0005-0000-0000-00006F460000}"/>
    <cellStyle name="요약 2 2 8 13 4" xfId="18126" xr:uid="{00000000-0005-0000-0000-000070460000}"/>
    <cellStyle name="요약 2 2 8 13 5" xfId="18127" xr:uid="{00000000-0005-0000-0000-000071460000}"/>
    <cellStyle name="요약 2 2 8 14" xfId="18128" xr:uid="{00000000-0005-0000-0000-000072460000}"/>
    <cellStyle name="요약 2 2 8 14 2" xfId="18129" xr:uid="{00000000-0005-0000-0000-000073460000}"/>
    <cellStyle name="요약 2 2 8 14 3" xfId="18130" xr:uid="{00000000-0005-0000-0000-000074460000}"/>
    <cellStyle name="요약 2 2 8 14 4" xfId="18131" xr:uid="{00000000-0005-0000-0000-000075460000}"/>
    <cellStyle name="요약 2 2 8 14 5" xfId="18132" xr:uid="{00000000-0005-0000-0000-000076460000}"/>
    <cellStyle name="요약 2 2 8 15" xfId="18133" xr:uid="{00000000-0005-0000-0000-000077460000}"/>
    <cellStyle name="요약 2 2 8 15 2" xfId="18134" xr:uid="{00000000-0005-0000-0000-000078460000}"/>
    <cellStyle name="요약 2 2 8 15 3" xfId="18135" xr:uid="{00000000-0005-0000-0000-000079460000}"/>
    <cellStyle name="요약 2 2 8 15 4" xfId="18136" xr:uid="{00000000-0005-0000-0000-00007A460000}"/>
    <cellStyle name="요약 2 2 8 15 5" xfId="18137" xr:uid="{00000000-0005-0000-0000-00007B460000}"/>
    <cellStyle name="요약 2 2 8 16" xfId="18138" xr:uid="{00000000-0005-0000-0000-00007C460000}"/>
    <cellStyle name="요약 2 2 8 16 2" xfId="18139" xr:uid="{00000000-0005-0000-0000-00007D460000}"/>
    <cellStyle name="요약 2 2 8 16 3" xfId="18140" xr:uid="{00000000-0005-0000-0000-00007E460000}"/>
    <cellStyle name="요약 2 2 8 16 4" xfId="18141" xr:uid="{00000000-0005-0000-0000-00007F460000}"/>
    <cellStyle name="요약 2 2 8 16 5" xfId="18142" xr:uid="{00000000-0005-0000-0000-000080460000}"/>
    <cellStyle name="요약 2 2 8 17" xfId="18143" xr:uid="{00000000-0005-0000-0000-000081460000}"/>
    <cellStyle name="요약 2 2 8 17 2" xfId="18144" xr:uid="{00000000-0005-0000-0000-000082460000}"/>
    <cellStyle name="요약 2 2 8 17 3" xfId="18145" xr:uid="{00000000-0005-0000-0000-000083460000}"/>
    <cellStyle name="요약 2 2 8 17 4" xfId="18146" xr:uid="{00000000-0005-0000-0000-000084460000}"/>
    <cellStyle name="요약 2 2 8 17 5" xfId="18147" xr:uid="{00000000-0005-0000-0000-000085460000}"/>
    <cellStyle name="요약 2 2 8 18" xfId="18148" xr:uid="{00000000-0005-0000-0000-000086460000}"/>
    <cellStyle name="요약 2 2 8 18 2" xfId="18149" xr:uid="{00000000-0005-0000-0000-000087460000}"/>
    <cellStyle name="요약 2 2 8 18 3" xfId="18150" xr:uid="{00000000-0005-0000-0000-000088460000}"/>
    <cellStyle name="요약 2 2 8 18 4" xfId="18151" xr:uid="{00000000-0005-0000-0000-000089460000}"/>
    <cellStyle name="요약 2 2 8 18 5" xfId="18152" xr:uid="{00000000-0005-0000-0000-00008A460000}"/>
    <cellStyle name="요약 2 2 8 19" xfId="18153" xr:uid="{00000000-0005-0000-0000-00008B460000}"/>
    <cellStyle name="요약 2 2 8 2" xfId="18154" xr:uid="{00000000-0005-0000-0000-00008C460000}"/>
    <cellStyle name="요약 2 2 8 2 2" xfId="18155" xr:uid="{00000000-0005-0000-0000-00008D460000}"/>
    <cellStyle name="요약 2 2 8 2 3" xfId="18156" xr:uid="{00000000-0005-0000-0000-00008E460000}"/>
    <cellStyle name="요약 2 2 8 2 4" xfId="18157" xr:uid="{00000000-0005-0000-0000-00008F460000}"/>
    <cellStyle name="요약 2 2 8 2 5" xfId="18158" xr:uid="{00000000-0005-0000-0000-000090460000}"/>
    <cellStyle name="요약 2 2 8 20" xfId="18159" xr:uid="{00000000-0005-0000-0000-000091460000}"/>
    <cellStyle name="요약 2 2 8 21" xfId="18160" xr:uid="{00000000-0005-0000-0000-000092460000}"/>
    <cellStyle name="요약 2 2 8 22" xfId="18161" xr:uid="{00000000-0005-0000-0000-000093460000}"/>
    <cellStyle name="요약 2 2 8 3" xfId="18162" xr:uid="{00000000-0005-0000-0000-000094460000}"/>
    <cellStyle name="요약 2 2 8 3 2" xfId="18163" xr:uid="{00000000-0005-0000-0000-000095460000}"/>
    <cellStyle name="요약 2 2 8 3 3" xfId="18164" xr:uid="{00000000-0005-0000-0000-000096460000}"/>
    <cellStyle name="요약 2 2 8 3 4" xfId="18165" xr:uid="{00000000-0005-0000-0000-000097460000}"/>
    <cellStyle name="요약 2 2 8 3 5" xfId="18166" xr:uid="{00000000-0005-0000-0000-000098460000}"/>
    <cellStyle name="요약 2 2 8 4" xfId="18167" xr:uid="{00000000-0005-0000-0000-000099460000}"/>
    <cellStyle name="요약 2 2 8 4 2" xfId="18168" xr:uid="{00000000-0005-0000-0000-00009A460000}"/>
    <cellStyle name="요약 2 2 8 4 3" xfId="18169" xr:uid="{00000000-0005-0000-0000-00009B460000}"/>
    <cellStyle name="요약 2 2 8 4 4" xfId="18170" xr:uid="{00000000-0005-0000-0000-00009C460000}"/>
    <cellStyle name="요약 2 2 8 4 5" xfId="18171" xr:uid="{00000000-0005-0000-0000-00009D460000}"/>
    <cellStyle name="요약 2 2 8 5" xfId="18172" xr:uid="{00000000-0005-0000-0000-00009E460000}"/>
    <cellStyle name="요약 2 2 8 5 2" xfId="18173" xr:uid="{00000000-0005-0000-0000-00009F460000}"/>
    <cellStyle name="요약 2 2 8 5 3" xfId="18174" xr:uid="{00000000-0005-0000-0000-0000A0460000}"/>
    <cellStyle name="요약 2 2 8 5 4" xfId="18175" xr:uid="{00000000-0005-0000-0000-0000A1460000}"/>
    <cellStyle name="요약 2 2 8 5 5" xfId="18176" xr:uid="{00000000-0005-0000-0000-0000A2460000}"/>
    <cellStyle name="요약 2 2 8 6" xfId="18177" xr:uid="{00000000-0005-0000-0000-0000A3460000}"/>
    <cellStyle name="요약 2 2 8 6 2" xfId="18178" xr:uid="{00000000-0005-0000-0000-0000A4460000}"/>
    <cellStyle name="요약 2 2 8 6 3" xfId="18179" xr:uid="{00000000-0005-0000-0000-0000A5460000}"/>
    <cellStyle name="요약 2 2 8 6 4" xfId="18180" xr:uid="{00000000-0005-0000-0000-0000A6460000}"/>
    <cellStyle name="요약 2 2 8 6 5" xfId="18181" xr:uid="{00000000-0005-0000-0000-0000A7460000}"/>
    <cellStyle name="요약 2 2 8 7" xfId="18182" xr:uid="{00000000-0005-0000-0000-0000A8460000}"/>
    <cellStyle name="요약 2 2 8 7 2" xfId="18183" xr:uid="{00000000-0005-0000-0000-0000A9460000}"/>
    <cellStyle name="요약 2 2 8 7 3" xfId="18184" xr:uid="{00000000-0005-0000-0000-0000AA460000}"/>
    <cellStyle name="요약 2 2 8 7 4" xfId="18185" xr:uid="{00000000-0005-0000-0000-0000AB460000}"/>
    <cellStyle name="요약 2 2 8 7 5" xfId="18186" xr:uid="{00000000-0005-0000-0000-0000AC460000}"/>
    <cellStyle name="요약 2 2 8 8" xfId="18187" xr:uid="{00000000-0005-0000-0000-0000AD460000}"/>
    <cellStyle name="요약 2 2 8 8 2" xfId="18188" xr:uid="{00000000-0005-0000-0000-0000AE460000}"/>
    <cellStyle name="요약 2 2 8 8 3" xfId="18189" xr:uid="{00000000-0005-0000-0000-0000AF460000}"/>
    <cellStyle name="요약 2 2 8 8 4" xfId="18190" xr:uid="{00000000-0005-0000-0000-0000B0460000}"/>
    <cellStyle name="요약 2 2 8 8 5" xfId="18191" xr:uid="{00000000-0005-0000-0000-0000B1460000}"/>
    <cellStyle name="요약 2 2 8 9" xfId="18192" xr:uid="{00000000-0005-0000-0000-0000B2460000}"/>
    <cellStyle name="요약 2 2 8 9 2" xfId="18193" xr:uid="{00000000-0005-0000-0000-0000B3460000}"/>
    <cellStyle name="요약 2 2 8 9 3" xfId="18194" xr:uid="{00000000-0005-0000-0000-0000B4460000}"/>
    <cellStyle name="요약 2 2 8 9 4" xfId="18195" xr:uid="{00000000-0005-0000-0000-0000B5460000}"/>
    <cellStyle name="요약 2 2 8 9 5" xfId="18196" xr:uid="{00000000-0005-0000-0000-0000B6460000}"/>
    <cellStyle name="요약 2 2 9" xfId="18197" xr:uid="{00000000-0005-0000-0000-0000B7460000}"/>
    <cellStyle name="요약 2 2 9 10" xfId="18198" xr:uid="{00000000-0005-0000-0000-0000B8460000}"/>
    <cellStyle name="요약 2 2 9 10 2" xfId="18199" xr:uid="{00000000-0005-0000-0000-0000B9460000}"/>
    <cellStyle name="요약 2 2 9 10 3" xfId="18200" xr:uid="{00000000-0005-0000-0000-0000BA460000}"/>
    <cellStyle name="요약 2 2 9 10 4" xfId="18201" xr:uid="{00000000-0005-0000-0000-0000BB460000}"/>
    <cellStyle name="요약 2 2 9 10 5" xfId="18202" xr:uid="{00000000-0005-0000-0000-0000BC460000}"/>
    <cellStyle name="요약 2 2 9 11" xfId="18203" xr:uid="{00000000-0005-0000-0000-0000BD460000}"/>
    <cellStyle name="요약 2 2 9 11 2" xfId="18204" xr:uid="{00000000-0005-0000-0000-0000BE460000}"/>
    <cellStyle name="요약 2 2 9 11 3" xfId="18205" xr:uid="{00000000-0005-0000-0000-0000BF460000}"/>
    <cellStyle name="요약 2 2 9 11 4" xfId="18206" xr:uid="{00000000-0005-0000-0000-0000C0460000}"/>
    <cellStyle name="요약 2 2 9 11 5" xfId="18207" xr:uid="{00000000-0005-0000-0000-0000C1460000}"/>
    <cellStyle name="요약 2 2 9 12" xfId="18208" xr:uid="{00000000-0005-0000-0000-0000C2460000}"/>
    <cellStyle name="요약 2 2 9 12 2" xfId="18209" xr:uid="{00000000-0005-0000-0000-0000C3460000}"/>
    <cellStyle name="요약 2 2 9 12 3" xfId="18210" xr:uid="{00000000-0005-0000-0000-0000C4460000}"/>
    <cellStyle name="요약 2 2 9 12 4" xfId="18211" xr:uid="{00000000-0005-0000-0000-0000C5460000}"/>
    <cellStyle name="요약 2 2 9 12 5" xfId="18212" xr:uid="{00000000-0005-0000-0000-0000C6460000}"/>
    <cellStyle name="요약 2 2 9 13" xfId="18213" xr:uid="{00000000-0005-0000-0000-0000C7460000}"/>
    <cellStyle name="요약 2 2 9 13 2" xfId="18214" xr:uid="{00000000-0005-0000-0000-0000C8460000}"/>
    <cellStyle name="요약 2 2 9 13 3" xfId="18215" xr:uid="{00000000-0005-0000-0000-0000C9460000}"/>
    <cellStyle name="요약 2 2 9 13 4" xfId="18216" xr:uid="{00000000-0005-0000-0000-0000CA460000}"/>
    <cellStyle name="요약 2 2 9 13 5" xfId="18217" xr:uid="{00000000-0005-0000-0000-0000CB460000}"/>
    <cellStyle name="요약 2 2 9 14" xfId="18218" xr:uid="{00000000-0005-0000-0000-0000CC460000}"/>
    <cellStyle name="요약 2 2 9 14 2" xfId="18219" xr:uid="{00000000-0005-0000-0000-0000CD460000}"/>
    <cellStyle name="요약 2 2 9 14 3" xfId="18220" xr:uid="{00000000-0005-0000-0000-0000CE460000}"/>
    <cellStyle name="요약 2 2 9 14 4" xfId="18221" xr:uid="{00000000-0005-0000-0000-0000CF460000}"/>
    <cellStyle name="요약 2 2 9 14 5" xfId="18222" xr:uid="{00000000-0005-0000-0000-0000D0460000}"/>
    <cellStyle name="요약 2 2 9 15" xfId="18223" xr:uid="{00000000-0005-0000-0000-0000D1460000}"/>
    <cellStyle name="요약 2 2 9 15 2" xfId="18224" xr:uid="{00000000-0005-0000-0000-0000D2460000}"/>
    <cellStyle name="요약 2 2 9 15 3" xfId="18225" xr:uid="{00000000-0005-0000-0000-0000D3460000}"/>
    <cellStyle name="요약 2 2 9 15 4" xfId="18226" xr:uid="{00000000-0005-0000-0000-0000D4460000}"/>
    <cellStyle name="요약 2 2 9 15 5" xfId="18227" xr:uid="{00000000-0005-0000-0000-0000D5460000}"/>
    <cellStyle name="요약 2 2 9 16" xfId="18228" xr:uid="{00000000-0005-0000-0000-0000D6460000}"/>
    <cellStyle name="요약 2 2 9 16 2" xfId="18229" xr:uid="{00000000-0005-0000-0000-0000D7460000}"/>
    <cellStyle name="요약 2 2 9 16 3" xfId="18230" xr:uid="{00000000-0005-0000-0000-0000D8460000}"/>
    <cellStyle name="요약 2 2 9 16 4" xfId="18231" xr:uid="{00000000-0005-0000-0000-0000D9460000}"/>
    <cellStyle name="요약 2 2 9 16 5" xfId="18232" xr:uid="{00000000-0005-0000-0000-0000DA460000}"/>
    <cellStyle name="요약 2 2 9 17" xfId="18233" xr:uid="{00000000-0005-0000-0000-0000DB460000}"/>
    <cellStyle name="요약 2 2 9 17 2" xfId="18234" xr:uid="{00000000-0005-0000-0000-0000DC460000}"/>
    <cellStyle name="요약 2 2 9 17 3" xfId="18235" xr:uid="{00000000-0005-0000-0000-0000DD460000}"/>
    <cellStyle name="요약 2 2 9 17 4" xfId="18236" xr:uid="{00000000-0005-0000-0000-0000DE460000}"/>
    <cellStyle name="요약 2 2 9 17 5" xfId="18237" xr:uid="{00000000-0005-0000-0000-0000DF460000}"/>
    <cellStyle name="요약 2 2 9 18" xfId="18238" xr:uid="{00000000-0005-0000-0000-0000E0460000}"/>
    <cellStyle name="요약 2 2 9 18 2" xfId="18239" xr:uid="{00000000-0005-0000-0000-0000E1460000}"/>
    <cellStyle name="요약 2 2 9 18 3" xfId="18240" xr:uid="{00000000-0005-0000-0000-0000E2460000}"/>
    <cellStyle name="요약 2 2 9 18 4" xfId="18241" xr:uid="{00000000-0005-0000-0000-0000E3460000}"/>
    <cellStyle name="요약 2 2 9 18 5" xfId="18242" xr:uid="{00000000-0005-0000-0000-0000E4460000}"/>
    <cellStyle name="요약 2 2 9 19" xfId="18243" xr:uid="{00000000-0005-0000-0000-0000E5460000}"/>
    <cellStyle name="요약 2 2 9 2" xfId="18244" xr:uid="{00000000-0005-0000-0000-0000E6460000}"/>
    <cellStyle name="요약 2 2 9 2 2" xfId="18245" xr:uid="{00000000-0005-0000-0000-0000E7460000}"/>
    <cellStyle name="요약 2 2 9 2 3" xfId="18246" xr:uid="{00000000-0005-0000-0000-0000E8460000}"/>
    <cellStyle name="요약 2 2 9 2 4" xfId="18247" xr:uid="{00000000-0005-0000-0000-0000E9460000}"/>
    <cellStyle name="요약 2 2 9 2 5" xfId="18248" xr:uid="{00000000-0005-0000-0000-0000EA460000}"/>
    <cellStyle name="요약 2 2 9 20" xfId="18249" xr:uid="{00000000-0005-0000-0000-0000EB460000}"/>
    <cellStyle name="요약 2 2 9 21" xfId="18250" xr:uid="{00000000-0005-0000-0000-0000EC460000}"/>
    <cellStyle name="요약 2 2 9 22" xfId="18251" xr:uid="{00000000-0005-0000-0000-0000ED460000}"/>
    <cellStyle name="요약 2 2 9 3" xfId="18252" xr:uid="{00000000-0005-0000-0000-0000EE460000}"/>
    <cellStyle name="요약 2 2 9 3 2" xfId="18253" xr:uid="{00000000-0005-0000-0000-0000EF460000}"/>
    <cellStyle name="요약 2 2 9 3 3" xfId="18254" xr:uid="{00000000-0005-0000-0000-0000F0460000}"/>
    <cellStyle name="요약 2 2 9 3 4" xfId="18255" xr:uid="{00000000-0005-0000-0000-0000F1460000}"/>
    <cellStyle name="요약 2 2 9 3 5" xfId="18256" xr:uid="{00000000-0005-0000-0000-0000F2460000}"/>
    <cellStyle name="요약 2 2 9 4" xfId="18257" xr:uid="{00000000-0005-0000-0000-0000F3460000}"/>
    <cellStyle name="요약 2 2 9 4 2" xfId="18258" xr:uid="{00000000-0005-0000-0000-0000F4460000}"/>
    <cellStyle name="요약 2 2 9 4 3" xfId="18259" xr:uid="{00000000-0005-0000-0000-0000F5460000}"/>
    <cellStyle name="요약 2 2 9 4 4" xfId="18260" xr:uid="{00000000-0005-0000-0000-0000F6460000}"/>
    <cellStyle name="요약 2 2 9 4 5" xfId="18261" xr:uid="{00000000-0005-0000-0000-0000F7460000}"/>
    <cellStyle name="요약 2 2 9 5" xfId="18262" xr:uid="{00000000-0005-0000-0000-0000F8460000}"/>
    <cellStyle name="요약 2 2 9 5 2" xfId="18263" xr:uid="{00000000-0005-0000-0000-0000F9460000}"/>
    <cellStyle name="요약 2 2 9 5 3" xfId="18264" xr:uid="{00000000-0005-0000-0000-0000FA460000}"/>
    <cellStyle name="요약 2 2 9 5 4" xfId="18265" xr:uid="{00000000-0005-0000-0000-0000FB460000}"/>
    <cellStyle name="요약 2 2 9 5 5" xfId="18266" xr:uid="{00000000-0005-0000-0000-0000FC460000}"/>
    <cellStyle name="요약 2 2 9 6" xfId="18267" xr:uid="{00000000-0005-0000-0000-0000FD460000}"/>
    <cellStyle name="요약 2 2 9 6 2" xfId="18268" xr:uid="{00000000-0005-0000-0000-0000FE460000}"/>
    <cellStyle name="요약 2 2 9 6 3" xfId="18269" xr:uid="{00000000-0005-0000-0000-0000FF460000}"/>
    <cellStyle name="요약 2 2 9 6 4" xfId="18270" xr:uid="{00000000-0005-0000-0000-000000470000}"/>
    <cellStyle name="요약 2 2 9 6 5" xfId="18271" xr:uid="{00000000-0005-0000-0000-000001470000}"/>
    <cellStyle name="요약 2 2 9 7" xfId="18272" xr:uid="{00000000-0005-0000-0000-000002470000}"/>
    <cellStyle name="요약 2 2 9 7 2" xfId="18273" xr:uid="{00000000-0005-0000-0000-000003470000}"/>
    <cellStyle name="요약 2 2 9 7 3" xfId="18274" xr:uid="{00000000-0005-0000-0000-000004470000}"/>
    <cellStyle name="요약 2 2 9 7 4" xfId="18275" xr:uid="{00000000-0005-0000-0000-000005470000}"/>
    <cellStyle name="요약 2 2 9 7 5" xfId="18276" xr:uid="{00000000-0005-0000-0000-000006470000}"/>
    <cellStyle name="요약 2 2 9 8" xfId="18277" xr:uid="{00000000-0005-0000-0000-000007470000}"/>
    <cellStyle name="요약 2 2 9 8 2" xfId="18278" xr:uid="{00000000-0005-0000-0000-000008470000}"/>
    <cellStyle name="요약 2 2 9 8 3" xfId="18279" xr:uid="{00000000-0005-0000-0000-000009470000}"/>
    <cellStyle name="요약 2 2 9 8 4" xfId="18280" xr:uid="{00000000-0005-0000-0000-00000A470000}"/>
    <cellStyle name="요약 2 2 9 8 5" xfId="18281" xr:uid="{00000000-0005-0000-0000-00000B470000}"/>
    <cellStyle name="요약 2 2 9 9" xfId="18282" xr:uid="{00000000-0005-0000-0000-00000C470000}"/>
    <cellStyle name="요약 2 2 9 9 2" xfId="18283" xr:uid="{00000000-0005-0000-0000-00000D470000}"/>
    <cellStyle name="요약 2 2 9 9 3" xfId="18284" xr:uid="{00000000-0005-0000-0000-00000E470000}"/>
    <cellStyle name="요약 2 2 9 9 4" xfId="18285" xr:uid="{00000000-0005-0000-0000-00000F470000}"/>
    <cellStyle name="요약 2 2 9 9 5" xfId="18286" xr:uid="{00000000-0005-0000-0000-000010470000}"/>
    <cellStyle name="요약 2 20" xfId="18287" xr:uid="{00000000-0005-0000-0000-000011470000}"/>
    <cellStyle name="요약 2 20 2" xfId="18288" xr:uid="{00000000-0005-0000-0000-000012470000}"/>
    <cellStyle name="요약 2 20 3" xfId="18289" xr:uid="{00000000-0005-0000-0000-000013470000}"/>
    <cellStyle name="요약 2 20 4" xfId="18290" xr:uid="{00000000-0005-0000-0000-000014470000}"/>
    <cellStyle name="요약 2 20 5" xfId="18291" xr:uid="{00000000-0005-0000-0000-000015470000}"/>
    <cellStyle name="요약 2 21" xfId="18292" xr:uid="{00000000-0005-0000-0000-000016470000}"/>
    <cellStyle name="요약 2 21 2" xfId="18293" xr:uid="{00000000-0005-0000-0000-000017470000}"/>
    <cellStyle name="요약 2 21 3" xfId="18294" xr:uid="{00000000-0005-0000-0000-000018470000}"/>
    <cellStyle name="요약 2 21 4" xfId="18295" xr:uid="{00000000-0005-0000-0000-000019470000}"/>
    <cellStyle name="요약 2 21 5" xfId="18296" xr:uid="{00000000-0005-0000-0000-00001A470000}"/>
    <cellStyle name="요약 2 22" xfId="18297" xr:uid="{00000000-0005-0000-0000-00001B470000}"/>
    <cellStyle name="요약 2 23" xfId="18298" xr:uid="{00000000-0005-0000-0000-00001C470000}"/>
    <cellStyle name="요약 2 24" xfId="18299" xr:uid="{00000000-0005-0000-0000-00001D470000}"/>
    <cellStyle name="요약 2 25" xfId="18300" xr:uid="{00000000-0005-0000-0000-00001E470000}"/>
    <cellStyle name="요약 2 26" xfId="18301" xr:uid="{00000000-0005-0000-0000-00001F470000}"/>
    <cellStyle name="요약 2 3" xfId="315" xr:uid="{00000000-0005-0000-0000-000020470000}"/>
    <cellStyle name="요약 2 3 10" xfId="18302" xr:uid="{00000000-0005-0000-0000-000021470000}"/>
    <cellStyle name="요약 2 3 10 2" xfId="18303" xr:uid="{00000000-0005-0000-0000-000022470000}"/>
    <cellStyle name="요약 2 3 10 3" xfId="18304" xr:uid="{00000000-0005-0000-0000-000023470000}"/>
    <cellStyle name="요약 2 3 10 4" xfId="18305" xr:uid="{00000000-0005-0000-0000-000024470000}"/>
    <cellStyle name="요약 2 3 10 5" xfId="18306" xr:uid="{00000000-0005-0000-0000-000025470000}"/>
    <cellStyle name="요약 2 3 11" xfId="18307" xr:uid="{00000000-0005-0000-0000-000026470000}"/>
    <cellStyle name="요약 2 3 11 2" xfId="18308" xr:uid="{00000000-0005-0000-0000-000027470000}"/>
    <cellStyle name="요약 2 3 11 3" xfId="18309" xr:uid="{00000000-0005-0000-0000-000028470000}"/>
    <cellStyle name="요약 2 3 11 4" xfId="18310" xr:uid="{00000000-0005-0000-0000-000029470000}"/>
    <cellStyle name="요약 2 3 11 5" xfId="18311" xr:uid="{00000000-0005-0000-0000-00002A470000}"/>
    <cellStyle name="요약 2 3 12" xfId="18312" xr:uid="{00000000-0005-0000-0000-00002B470000}"/>
    <cellStyle name="요약 2 3 12 2" xfId="18313" xr:uid="{00000000-0005-0000-0000-00002C470000}"/>
    <cellStyle name="요약 2 3 12 3" xfId="18314" xr:uid="{00000000-0005-0000-0000-00002D470000}"/>
    <cellStyle name="요약 2 3 12 4" xfId="18315" xr:uid="{00000000-0005-0000-0000-00002E470000}"/>
    <cellStyle name="요약 2 3 12 5" xfId="18316" xr:uid="{00000000-0005-0000-0000-00002F470000}"/>
    <cellStyle name="요약 2 3 13" xfId="18317" xr:uid="{00000000-0005-0000-0000-000030470000}"/>
    <cellStyle name="요약 2 3 13 2" xfId="18318" xr:uid="{00000000-0005-0000-0000-000031470000}"/>
    <cellStyle name="요약 2 3 13 3" xfId="18319" xr:uid="{00000000-0005-0000-0000-000032470000}"/>
    <cellStyle name="요약 2 3 13 4" xfId="18320" xr:uid="{00000000-0005-0000-0000-000033470000}"/>
    <cellStyle name="요약 2 3 13 5" xfId="18321" xr:uid="{00000000-0005-0000-0000-000034470000}"/>
    <cellStyle name="요약 2 3 14" xfId="18322" xr:uid="{00000000-0005-0000-0000-000035470000}"/>
    <cellStyle name="요약 2 3 14 2" xfId="18323" xr:uid="{00000000-0005-0000-0000-000036470000}"/>
    <cellStyle name="요약 2 3 14 3" xfId="18324" xr:uid="{00000000-0005-0000-0000-000037470000}"/>
    <cellStyle name="요약 2 3 14 4" xfId="18325" xr:uid="{00000000-0005-0000-0000-000038470000}"/>
    <cellStyle name="요약 2 3 14 5" xfId="18326" xr:uid="{00000000-0005-0000-0000-000039470000}"/>
    <cellStyle name="요약 2 3 15" xfId="18327" xr:uid="{00000000-0005-0000-0000-00003A470000}"/>
    <cellStyle name="요약 2 3 15 2" xfId="18328" xr:uid="{00000000-0005-0000-0000-00003B470000}"/>
    <cellStyle name="요약 2 3 15 3" xfId="18329" xr:uid="{00000000-0005-0000-0000-00003C470000}"/>
    <cellStyle name="요약 2 3 15 4" xfId="18330" xr:uid="{00000000-0005-0000-0000-00003D470000}"/>
    <cellStyle name="요약 2 3 15 5" xfId="18331" xr:uid="{00000000-0005-0000-0000-00003E470000}"/>
    <cellStyle name="요약 2 3 16" xfId="18332" xr:uid="{00000000-0005-0000-0000-00003F470000}"/>
    <cellStyle name="요약 2 3 16 2" xfId="18333" xr:uid="{00000000-0005-0000-0000-000040470000}"/>
    <cellStyle name="요약 2 3 16 3" xfId="18334" xr:uid="{00000000-0005-0000-0000-000041470000}"/>
    <cellStyle name="요약 2 3 16 4" xfId="18335" xr:uid="{00000000-0005-0000-0000-000042470000}"/>
    <cellStyle name="요약 2 3 16 5" xfId="18336" xr:uid="{00000000-0005-0000-0000-000043470000}"/>
    <cellStyle name="요약 2 3 17" xfId="18337" xr:uid="{00000000-0005-0000-0000-000044470000}"/>
    <cellStyle name="요약 2 3 17 2" xfId="18338" xr:uid="{00000000-0005-0000-0000-000045470000}"/>
    <cellStyle name="요약 2 3 17 3" xfId="18339" xr:uid="{00000000-0005-0000-0000-000046470000}"/>
    <cellStyle name="요약 2 3 17 4" xfId="18340" xr:uid="{00000000-0005-0000-0000-000047470000}"/>
    <cellStyle name="요약 2 3 17 5" xfId="18341" xr:uid="{00000000-0005-0000-0000-000048470000}"/>
    <cellStyle name="요약 2 3 18" xfId="18342" xr:uid="{00000000-0005-0000-0000-000049470000}"/>
    <cellStyle name="요약 2 3 18 2" xfId="18343" xr:uid="{00000000-0005-0000-0000-00004A470000}"/>
    <cellStyle name="요약 2 3 18 3" xfId="18344" xr:uid="{00000000-0005-0000-0000-00004B470000}"/>
    <cellStyle name="요약 2 3 18 4" xfId="18345" xr:uid="{00000000-0005-0000-0000-00004C470000}"/>
    <cellStyle name="요약 2 3 18 5" xfId="18346" xr:uid="{00000000-0005-0000-0000-00004D470000}"/>
    <cellStyle name="요약 2 3 19" xfId="18347" xr:uid="{00000000-0005-0000-0000-00004E470000}"/>
    <cellStyle name="요약 2 3 19 2" xfId="18348" xr:uid="{00000000-0005-0000-0000-00004F470000}"/>
    <cellStyle name="요약 2 3 19 3" xfId="18349" xr:uid="{00000000-0005-0000-0000-000050470000}"/>
    <cellStyle name="요약 2 3 19 4" xfId="18350" xr:uid="{00000000-0005-0000-0000-000051470000}"/>
    <cellStyle name="요약 2 3 19 5" xfId="18351" xr:uid="{00000000-0005-0000-0000-000052470000}"/>
    <cellStyle name="요약 2 3 2" xfId="18352" xr:uid="{00000000-0005-0000-0000-000053470000}"/>
    <cellStyle name="요약 2 3 2 10" xfId="18353" xr:uid="{00000000-0005-0000-0000-000054470000}"/>
    <cellStyle name="요약 2 3 2 10 2" xfId="18354" xr:uid="{00000000-0005-0000-0000-000055470000}"/>
    <cellStyle name="요약 2 3 2 10 3" xfId="18355" xr:uid="{00000000-0005-0000-0000-000056470000}"/>
    <cellStyle name="요약 2 3 2 10 4" xfId="18356" xr:uid="{00000000-0005-0000-0000-000057470000}"/>
    <cellStyle name="요약 2 3 2 10 5" xfId="18357" xr:uid="{00000000-0005-0000-0000-000058470000}"/>
    <cellStyle name="요약 2 3 2 11" xfId="18358" xr:uid="{00000000-0005-0000-0000-000059470000}"/>
    <cellStyle name="요약 2 3 2 11 2" xfId="18359" xr:uid="{00000000-0005-0000-0000-00005A470000}"/>
    <cellStyle name="요약 2 3 2 11 3" xfId="18360" xr:uid="{00000000-0005-0000-0000-00005B470000}"/>
    <cellStyle name="요약 2 3 2 11 4" xfId="18361" xr:uid="{00000000-0005-0000-0000-00005C470000}"/>
    <cellStyle name="요약 2 3 2 11 5" xfId="18362" xr:uid="{00000000-0005-0000-0000-00005D470000}"/>
    <cellStyle name="요약 2 3 2 12" xfId="18363" xr:uid="{00000000-0005-0000-0000-00005E470000}"/>
    <cellStyle name="요약 2 3 2 12 2" xfId="18364" xr:uid="{00000000-0005-0000-0000-00005F470000}"/>
    <cellStyle name="요약 2 3 2 12 3" xfId="18365" xr:uid="{00000000-0005-0000-0000-000060470000}"/>
    <cellStyle name="요약 2 3 2 12 4" xfId="18366" xr:uid="{00000000-0005-0000-0000-000061470000}"/>
    <cellStyle name="요약 2 3 2 12 5" xfId="18367" xr:uid="{00000000-0005-0000-0000-000062470000}"/>
    <cellStyle name="요약 2 3 2 13" xfId="18368" xr:uid="{00000000-0005-0000-0000-000063470000}"/>
    <cellStyle name="요약 2 3 2 13 2" xfId="18369" xr:uid="{00000000-0005-0000-0000-000064470000}"/>
    <cellStyle name="요약 2 3 2 13 3" xfId="18370" xr:uid="{00000000-0005-0000-0000-000065470000}"/>
    <cellStyle name="요약 2 3 2 13 4" xfId="18371" xr:uid="{00000000-0005-0000-0000-000066470000}"/>
    <cellStyle name="요약 2 3 2 13 5" xfId="18372" xr:uid="{00000000-0005-0000-0000-000067470000}"/>
    <cellStyle name="요약 2 3 2 14" xfId="18373" xr:uid="{00000000-0005-0000-0000-000068470000}"/>
    <cellStyle name="요약 2 3 2 14 2" xfId="18374" xr:uid="{00000000-0005-0000-0000-000069470000}"/>
    <cellStyle name="요약 2 3 2 14 3" xfId="18375" xr:uid="{00000000-0005-0000-0000-00006A470000}"/>
    <cellStyle name="요약 2 3 2 14 4" xfId="18376" xr:uid="{00000000-0005-0000-0000-00006B470000}"/>
    <cellStyle name="요약 2 3 2 14 5" xfId="18377" xr:uid="{00000000-0005-0000-0000-00006C470000}"/>
    <cellStyle name="요약 2 3 2 15" xfId="18378" xr:uid="{00000000-0005-0000-0000-00006D470000}"/>
    <cellStyle name="요약 2 3 2 15 2" xfId="18379" xr:uid="{00000000-0005-0000-0000-00006E470000}"/>
    <cellStyle name="요약 2 3 2 15 3" xfId="18380" xr:uid="{00000000-0005-0000-0000-00006F470000}"/>
    <cellStyle name="요약 2 3 2 15 4" xfId="18381" xr:uid="{00000000-0005-0000-0000-000070470000}"/>
    <cellStyle name="요약 2 3 2 15 5" xfId="18382" xr:uid="{00000000-0005-0000-0000-000071470000}"/>
    <cellStyle name="요약 2 3 2 16" xfId="18383" xr:uid="{00000000-0005-0000-0000-000072470000}"/>
    <cellStyle name="요약 2 3 2 16 2" xfId="18384" xr:uid="{00000000-0005-0000-0000-000073470000}"/>
    <cellStyle name="요약 2 3 2 16 3" xfId="18385" xr:uid="{00000000-0005-0000-0000-000074470000}"/>
    <cellStyle name="요약 2 3 2 16 4" xfId="18386" xr:uid="{00000000-0005-0000-0000-000075470000}"/>
    <cellStyle name="요약 2 3 2 16 5" xfId="18387" xr:uid="{00000000-0005-0000-0000-000076470000}"/>
    <cellStyle name="요약 2 3 2 17" xfId="18388" xr:uid="{00000000-0005-0000-0000-000077470000}"/>
    <cellStyle name="요약 2 3 2 17 2" xfId="18389" xr:uid="{00000000-0005-0000-0000-000078470000}"/>
    <cellStyle name="요약 2 3 2 17 3" xfId="18390" xr:uid="{00000000-0005-0000-0000-000079470000}"/>
    <cellStyle name="요약 2 3 2 17 4" xfId="18391" xr:uid="{00000000-0005-0000-0000-00007A470000}"/>
    <cellStyle name="요약 2 3 2 17 5" xfId="18392" xr:uid="{00000000-0005-0000-0000-00007B470000}"/>
    <cellStyle name="요약 2 3 2 18" xfId="18393" xr:uid="{00000000-0005-0000-0000-00007C470000}"/>
    <cellStyle name="요약 2 3 2 18 2" xfId="18394" xr:uid="{00000000-0005-0000-0000-00007D470000}"/>
    <cellStyle name="요약 2 3 2 18 3" xfId="18395" xr:uid="{00000000-0005-0000-0000-00007E470000}"/>
    <cellStyle name="요약 2 3 2 18 4" xfId="18396" xr:uid="{00000000-0005-0000-0000-00007F470000}"/>
    <cellStyle name="요약 2 3 2 18 5" xfId="18397" xr:uid="{00000000-0005-0000-0000-000080470000}"/>
    <cellStyle name="요약 2 3 2 19" xfId="18398" xr:uid="{00000000-0005-0000-0000-000081470000}"/>
    <cellStyle name="요약 2 3 2 2" xfId="18399" xr:uid="{00000000-0005-0000-0000-000082470000}"/>
    <cellStyle name="요약 2 3 2 2 2" xfId="18400" xr:uid="{00000000-0005-0000-0000-000083470000}"/>
    <cellStyle name="요약 2 3 2 2 3" xfId="18401" xr:uid="{00000000-0005-0000-0000-000084470000}"/>
    <cellStyle name="요약 2 3 2 2 4" xfId="18402" xr:uid="{00000000-0005-0000-0000-000085470000}"/>
    <cellStyle name="요약 2 3 2 2 5" xfId="18403" xr:uid="{00000000-0005-0000-0000-000086470000}"/>
    <cellStyle name="요약 2 3 2 20" xfId="18404" xr:uid="{00000000-0005-0000-0000-000087470000}"/>
    <cellStyle name="요약 2 3 2 21" xfId="18405" xr:uid="{00000000-0005-0000-0000-000088470000}"/>
    <cellStyle name="요약 2 3 2 22" xfId="18406" xr:uid="{00000000-0005-0000-0000-000089470000}"/>
    <cellStyle name="요약 2 3 2 3" xfId="18407" xr:uid="{00000000-0005-0000-0000-00008A470000}"/>
    <cellStyle name="요약 2 3 2 3 2" xfId="18408" xr:uid="{00000000-0005-0000-0000-00008B470000}"/>
    <cellStyle name="요약 2 3 2 3 3" xfId="18409" xr:uid="{00000000-0005-0000-0000-00008C470000}"/>
    <cellStyle name="요약 2 3 2 3 4" xfId="18410" xr:uid="{00000000-0005-0000-0000-00008D470000}"/>
    <cellStyle name="요약 2 3 2 3 5" xfId="18411" xr:uid="{00000000-0005-0000-0000-00008E470000}"/>
    <cellStyle name="요약 2 3 2 4" xfId="18412" xr:uid="{00000000-0005-0000-0000-00008F470000}"/>
    <cellStyle name="요약 2 3 2 4 2" xfId="18413" xr:uid="{00000000-0005-0000-0000-000090470000}"/>
    <cellStyle name="요약 2 3 2 4 3" xfId="18414" xr:uid="{00000000-0005-0000-0000-000091470000}"/>
    <cellStyle name="요약 2 3 2 4 4" xfId="18415" xr:uid="{00000000-0005-0000-0000-000092470000}"/>
    <cellStyle name="요약 2 3 2 4 5" xfId="18416" xr:uid="{00000000-0005-0000-0000-000093470000}"/>
    <cellStyle name="요약 2 3 2 5" xfId="18417" xr:uid="{00000000-0005-0000-0000-000094470000}"/>
    <cellStyle name="요약 2 3 2 5 2" xfId="18418" xr:uid="{00000000-0005-0000-0000-000095470000}"/>
    <cellStyle name="요약 2 3 2 5 3" xfId="18419" xr:uid="{00000000-0005-0000-0000-000096470000}"/>
    <cellStyle name="요약 2 3 2 5 4" xfId="18420" xr:uid="{00000000-0005-0000-0000-000097470000}"/>
    <cellStyle name="요약 2 3 2 5 5" xfId="18421" xr:uid="{00000000-0005-0000-0000-000098470000}"/>
    <cellStyle name="요약 2 3 2 6" xfId="18422" xr:uid="{00000000-0005-0000-0000-000099470000}"/>
    <cellStyle name="요약 2 3 2 6 2" xfId="18423" xr:uid="{00000000-0005-0000-0000-00009A470000}"/>
    <cellStyle name="요약 2 3 2 6 3" xfId="18424" xr:uid="{00000000-0005-0000-0000-00009B470000}"/>
    <cellStyle name="요약 2 3 2 6 4" xfId="18425" xr:uid="{00000000-0005-0000-0000-00009C470000}"/>
    <cellStyle name="요약 2 3 2 6 5" xfId="18426" xr:uid="{00000000-0005-0000-0000-00009D470000}"/>
    <cellStyle name="요약 2 3 2 7" xfId="18427" xr:uid="{00000000-0005-0000-0000-00009E470000}"/>
    <cellStyle name="요약 2 3 2 7 2" xfId="18428" xr:uid="{00000000-0005-0000-0000-00009F470000}"/>
    <cellStyle name="요약 2 3 2 7 3" xfId="18429" xr:uid="{00000000-0005-0000-0000-0000A0470000}"/>
    <cellStyle name="요약 2 3 2 7 4" xfId="18430" xr:uid="{00000000-0005-0000-0000-0000A1470000}"/>
    <cellStyle name="요약 2 3 2 7 5" xfId="18431" xr:uid="{00000000-0005-0000-0000-0000A2470000}"/>
    <cellStyle name="요약 2 3 2 8" xfId="18432" xr:uid="{00000000-0005-0000-0000-0000A3470000}"/>
    <cellStyle name="요약 2 3 2 8 2" xfId="18433" xr:uid="{00000000-0005-0000-0000-0000A4470000}"/>
    <cellStyle name="요약 2 3 2 8 3" xfId="18434" xr:uid="{00000000-0005-0000-0000-0000A5470000}"/>
    <cellStyle name="요약 2 3 2 8 4" xfId="18435" xr:uid="{00000000-0005-0000-0000-0000A6470000}"/>
    <cellStyle name="요약 2 3 2 8 5" xfId="18436" xr:uid="{00000000-0005-0000-0000-0000A7470000}"/>
    <cellStyle name="요약 2 3 2 9" xfId="18437" xr:uid="{00000000-0005-0000-0000-0000A8470000}"/>
    <cellStyle name="요약 2 3 2 9 2" xfId="18438" xr:uid="{00000000-0005-0000-0000-0000A9470000}"/>
    <cellStyle name="요약 2 3 2 9 3" xfId="18439" xr:uid="{00000000-0005-0000-0000-0000AA470000}"/>
    <cellStyle name="요약 2 3 2 9 4" xfId="18440" xr:uid="{00000000-0005-0000-0000-0000AB470000}"/>
    <cellStyle name="요약 2 3 2 9 5" xfId="18441" xr:uid="{00000000-0005-0000-0000-0000AC470000}"/>
    <cellStyle name="요약 2 3 20" xfId="18442" xr:uid="{00000000-0005-0000-0000-0000AD470000}"/>
    <cellStyle name="요약 2 3 20 2" xfId="18443" xr:uid="{00000000-0005-0000-0000-0000AE470000}"/>
    <cellStyle name="요약 2 3 20 3" xfId="18444" xr:uid="{00000000-0005-0000-0000-0000AF470000}"/>
    <cellStyle name="요약 2 3 20 4" xfId="18445" xr:uid="{00000000-0005-0000-0000-0000B0470000}"/>
    <cellStyle name="요약 2 3 20 5" xfId="18446" xr:uid="{00000000-0005-0000-0000-0000B1470000}"/>
    <cellStyle name="요약 2 3 21" xfId="18447" xr:uid="{00000000-0005-0000-0000-0000B2470000}"/>
    <cellStyle name="요약 2 3 21 2" xfId="18448" xr:uid="{00000000-0005-0000-0000-0000B3470000}"/>
    <cellStyle name="요약 2 3 21 3" xfId="18449" xr:uid="{00000000-0005-0000-0000-0000B4470000}"/>
    <cellStyle name="요약 2 3 21 4" xfId="18450" xr:uid="{00000000-0005-0000-0000-0000B5470000}"/>
    <cellStyle name="요약 2 3 21 5" xfId="18451" xr:uid="{00000000-0005-0000-0000-0000B6470000}"/>
    <cellStyle name="요약 2 3 22" xfId="18452" xr:uid="{00000000-0005-0000-0000-0000B7470000}"/>
    <cellStyle name="요약 2 3 22 2" xfId="18453" xr:uid="{00000000-0005-0000-0000-0000B8470000}"/>
    <cellStyle name="요약 2 3 22 3" xfId="18454" xr:uid="{00000000-0005-0000-0000-0000B9470000}"/>
    <cellStyle name="요약 2 3 22 4" xfId="18455" xr:uid="{00000000-0005-0000-0000-0000BA470000}"/>
    <cellStyle name="요약 2 3 22 5" xfId="18456" xr:uid="{00000000-0005-0000-0000-0000BB470000}"/>
    <cellStyle name="요약 2 3 23" xfId="18457" xr:uid="{00000000-0005-0000-0000-0000BC470000}"/>
    <cellStyle name="요약 2 3 24" xfId="18458" xr:uid="{00000000-0005-0000-0000-0000BD470000}"/>
    <cellStyle name="요약 2 3 25" xfId="18459" xr:uid="{00000000-0005-0000-0000-0000BE470000}"/>
    <cellStyle name="요약 2 3 26" xfId="18460" xr:uid="{00000000-0005-0000-0000-0000BF470000}"/>
    <cellStyle name="요약 2 3 3" xfId="18461" xr:uid="{00000000-0005-0000-0000-0000C0470000}"/>
    <cellStyle name="요약 2 3 3 10" xfId="18462" xr:uid="{00000000-0005-0000-0000-0000C1470000}"/>
    <cellStyle name="요약 2 3 3 10 2" xfId="18463" xr:uid="{00000000-0005-0000-0000-0000C2470000}"/>
    <cellStyle name="요약 2 3 3 10 3" xfId="18464" xr:uid="{00000000-0005-0000-0000-0000C3470000}"/>
    <cellStyle name="요약 2 3 3 10 4" xfId="18465" xr:uid="{00000000-0005-0000-0000-0000C4470000}"/>
    <cellStyle name="요약 2 3 3 10 5" xfId="18466" xr:uid="{00000000-0005-0000-0000-0000C5470000}"/>
    <cellStyle name="요약 2 3 3 11" xfId="18467" xr:uid="{00000000-0005-0000-0000-0000C6470000}"/>
    <cellStyle name="요약 2 3 3 11 2" xfId="18468" xr:uid="{00000000-0005-0000-0000-0000C7470000}"/>
    <cellStyle name="요약 2 3 3 11 3" xfId="18469" xr:uid="{00000000-0005-0000-0000-0000C8470000}"/>
    <cellStyle name="요약 2 3 3 11 4" xfId="18470" xr:uid="{00000000-0005-0000-0000-0000C9470000}"/>
    <cellStyle name="요약 2 3 3 11 5" xfId="18471" xr:uid="{00000000-0005-0000-0000-0000CA470000}"/>
    <cellStyle name="요약 2 3 3 12" xfId="18472" xr:uid="{00000000-0005-0000-0000-0000CB470000}"/>
    <cellStyle name="요약 2 3 3 12 2" xfId="18473" xr:uid="{00000000-0005-0000-0000-0000CC470000}"/>
    <cellStyle name="요약 2 3 3 12 3" xfId="18474" xr:uid="{00000000-0005-0000-0000-0000CD470000}"/>
    <cellStyle name="요약 2 3 3 12 4" xfId="18475" xr:uid="{00000000-0005-0000-0000-0000CE470000}"/>
    <cellStyle name="요약 2 3 3 12 5" xfId="18476" xr:uid="{00000000-0005-0000-0000-0000CF470000}"/>
    <cellStyle name="요약 2 3 3 13" xfId="18477" xr:uid="{00000000-0005-0000-0000-0000D0470000}"/>
    <cellStyle name="요약 2 3 3 13 2" xfId="18478" xr:uid="{00000000-0005-0000-0000-0000D1470000}"/>
    <cellStyle name="요약 2 3 3 13 3" xfId="18479" xr:uid="{00000000-0005-0000-0000-0000D2470000}"/>
    <cellStyle name="요약 2 3 3 13 4" xfId="18480" xr:uid="{00000000-0005-0000-0000-0000D3470000}"/>
    <cellStyle name="요약 2 3 3 13 5" xfId="18481" xr:uid="{00000000-0005-0000-0000-0000D4470000}"/>
    <cellStyle name="요약 2 3 3 14" xfId="18482" xr:uid="{00000000-0005-0000-0000-0000D5470000}"/>
    <cellStyle name="요약 2 3 3 14 2" xfId="18483" xr:uid="{00000000-0005-0000-0000-0000D6470000}"/>
    <cellStyle name="요약 2 3 3 14 3" xfId="18484" xr:uid="{00000000-0005-0000-0000-0000D7470000}"/>
    <cellStyle name="요약 2 3 3 14 4" xfId="18485" xr:uid="{00000000-0005-0000-0000-0000D8470000}"/>
    <cellStyle name="요약 2 3 3 14 5" xfId="18486" xr:uid="{00000000-0005-0000-0000-0000D9470000}"/>
    <cellStyle name="요약 2 3 3 15" xfId="18487" xr:uid="{00000000-0005-0000-0000-0000DA470000}"/>
    <cellStyle name="요약 2 3 3 15 2" xfId="18488" xr:uid="{00000000-0005-0000-0000-0000DB470000}"/>
    <cellStyle name="요약 2 3 3 15 3" xfId="18489" xr:uid="{00000000-0005-0000-0000-0000DC470000}"/>
    <cellStyle name="요약 2 3 3 15 4" xfId="18490" xr:uid="{00000000-0005-0000-0000-0000DD470000}"/>
    <cellStyle name="요약 2 3 3 15 5" xfId="18491" xr:uid="{00000000-0005-0000-0000-0000DE470000}"/>
    <cellStyle name="요약 2 3 3 16" xfId="18492" xr:uid="{00000000-0005-0000-0000-0000DF470000}"/>
    <cellStyle name="요약 2 3 3 16 2" xfId="18493" xr:uid="{00000000-0005-0000-0000-0000E0470000}"/>
    <cellStyle name="요약 2 3 3 16 3" xfId="18494" xr:uid="{00000000-0005-0000-0000-0000E1470000}"/>
    <cellStyle name="요약 2 3 3 16 4" xfId="18495" xr:uid="{00000000-0005-0000-0000-0000E2470000}"/>
    <cellStyle name="요약 2 3 3 16 5" xfId="18496" xr:uid="{00000000-0005-0000-0000-0000E3470000}"/>
    <cellStyle name="요약 2 3 3 17" xfId="18497" xr:uid="{00000000-0005-0000-0000-0000E4470000}"/>
    <cellStyle name="요약 2 3 3 17 2" xfId="18498" xr:uid="{00000000-0005-0000-0000-0000E5470000}"/>
    <cellStyle name="요약 2 3 3 17 3" xfId="18499" xr:uid="{00000000-0005-0000-0000-0000E6470000}"/>
    <cellStyle name="요약 2 3 3 17 4" xfId="18500" xr:uid="{00000000-0005-0000-0000-0000E7470000}"/>
    <cellStyle name="요약 2 3 3 17 5" xfId="18501" xr:uid="{00000000-0005-0000-0000-0000E8470000}"/>
    <cellStyle name="요약 2 3 3 18" xfId="18502" xr:uid="{00000000-0005-0000-0000-0000E9470000}"/>
    <cellStyle name="요약 2 3 3 18 2" xfId="18503" xr:uid="{00000000-0005-0000-0000-0000EA470000}"/>
    <cellStyle name="요약 2 3 3 18 3" xfId="18504" xr:uid="{00000000-0005-0000-0000-0000EB470000}"/>
    <cellStyle name="요약 2 3 3 18 4" xfId="18505" xr:uid="{00000000-0005-0000-0000-0000EC470000}"/>
    <cellStyle name="요약 2 3 3 18 5" xfId="18506" xr:uid="{00000000-0005-0000-0000-0000ED470000}"/>
    <cellStyle name="요약 2 3 3 19" xfId="18507" xr:uid="{00000000-0005-0000-0000-0000EE470000}"/>
    <cellStyle name="요약 2 3 3 2" xfId="18508" xr:uid="{00000000-0005-0000-0000-0000EF470000}"/>
    <cellStyle name="요약 2 3 3 2 2" xfId="18509" xr:uid="{00000000-0005-0000-0000-0000F0470000}"/>
    <cellStyle name="요약 2 3 3 2 3" xfId="18510" xr:uid="{00000000-0005-0000-0000-0000F1470000}"/>
    <cellStyle name="요약 2 3 3 2 4" xfId="18511" xr:uid="{00000000-0005-0000-0000-0000F2470000}"/>
    <cellStyle name="요약 2 3 3 2 5" xfId="18512" xr:uid="{00000000-0005-0000-0000-0000F3470000}"/>
    <cellStyle name="요약 2 3 3 20" xfId="18513" xr:uid="{00000000-0005-0000-0000-0000F4470000}"/>
    <cellStyle name="요약 2 3 3 21" xfId="18514" xr:uid="{00000000-0005-0000-0000-0000F5470000}"/>
    <cellStyle name="요약 2 3 3 22" xfId="18515" xr:uid="{00000000-0005-0000-0000-0000F6470000}"/>
    <cellStyle name="요약 2 3 3 3" xfId="18516" xr:uid="{00000000-0005-0000-0000-0000F7470000}"/>
    <cellStyle name="요약 2 3 3 3 2" xfId="18517" xr:uid="{00000000-0005-0000-0000-0000F8470000}"/>
    <cellStyle name="요약 2 3 3 3 3" xfId="18518" xr:uid="{00000000-0005-0000-0000-0000F9470000}"/>
    <cellStyle name="요약 2 3 3 3 4" xfId="18519" xr:uid="{00000000-0005-0000-0000-0000FA470000}"/>
    <cellStyle name="요약 2 3 3 3 5" xfId="18520" xr:uid="{00000000-0005-0000-0000-0000FB470000}"/>
    <cellStyle name="요약 2 3 3 4" xfId="18521" xr:uid="{00000000-0005-0000-0000-0000FC470000}"/>
    <cellStyle name="요약 2 3 3 4 2" xfId="18522" xr:uid="{00000000-0005-0000-0000-0000FD470000}"/>
    <cellStyle name="요약 2 3 3 4 3" xfId="18523" xr:uid="{00000000-0005-0000-0000-0000FE470000}"/>
    <cellStyle name="요약 2 3 3 4 4" xfId="18524" xr:uid="{00000000-0005-0000-0000-0000FF470000}"/>
    <cellStyle name="요약 2 3 3 4 5" xfId="18525" xr:uid="{00000000-0005-0000-0000-000000480000}"/>
    <cellStyle name="요약 2 3 3 5" xfId="18526" xr:uid="{00000000-0005-0000-0000-000001480000}"/>
    <cellStyle name="요약 2 3 3 5 2" xfId="18527" xr:uid="{00000000-0005-0000-0000-000002480000}"/>
    <cellStyle name="요약 2 3 3 5 3" xfId="18528" xr:uid="{00000000-0005-0000-0000-000003480000}"/>
    <cellStyle name="요약 2 3 3 5 4" xfId="18529" xr:uid="{00000000-0005-0000-0000-000004480000}"/>
    <cellStyle name="요약 2 3 3 5 5" xfId="18530" xr:uid="{00000000-0005-0000-0000-000005480000}"/>
    <cellStyle name="요약 2 3 3 6" xfId="18531" xr:uid="{00000000-0005-0000-0000-000006480000}"/>
    <cellStyle name="요약 2 3 3 6 2" xfId="18532" xr:uid="{00000000-0005-0000-0000-000007480000}"/>
    <cellStyle name="요약 2 3 3 6 3" xfId="18533" xr:uid="{00000000-0005-0000-0000-000008480000}"/>
    <cellStyle name="요약 2 3 3 6 4" xfId="18534" xr:uid="{00000000-0005-0000-0000-000009480000}"/>
    <cellStyle name="요약 2 3 3 6 5" xfId="18535" xr:uid="{00000000-0005-0000-0000-00000A480000}"/>
    <cellStyle name="요약 2 3 3 7" xfId="18536" xr:uid="{00000000-0005-0000-0000-00000B480000}"/>
    <cellStyle name="요약 2 3 3 7 2" xfId="18537" xr:uid="{00000000-0005-0000-0000-00000C480000}"/>
    <cellStyle name="요약 2 3 3 7 3" xfId="18538" xr:uid="{00000000-0005-0000-0000-00000D480000}"/>
    <cellStyle name="요약 2 3 3 7 4" xfId="18539" xr:uid="{00000000-0005-0000-0000-00000E480000}"/>
    <cellStyle name="요약 2 3 3 7 5" xfId="18540" xr:uid="{00000000-0005-0000-0000-00000F480000}"/>
    <cellStyle name="요약 2 3 3 8" xfId="18541" xr:uid="{00000000-0005-0000-0000-000010480000}"/>
    <cellStyle name="요약 2 3 3 8 2" xfId="18542" xr:uid="{00000000-0005-0000-0000-000011480000}"/>
    <cellStyle name="요약 2 3 3 8 3" xfId="18543" xr:uid="{00000000-0005-0000-0000-000012480000}"/>
    <cellStyle name="요약 2 3 3 8 4" xfId="18544" xr:uid="{00000000-0005-0000-0000-000013480000}"/>
    <cellStyle name="요약 2 3 3 8 5" xfId="18545" xr:uid="{00000000-0005-0000-0000-000014480000}"/>
    <cellStyle name="요약 2 3 3 9" xfId="18546" xr:uid="{00000000-0005-0000-0000-000015480000}"/>
    <cellStyle name="요약 2 3 3 9 2" xfId="18547" xr:uid="{00000000-0005-0000-0000-000016480000}"/>
    <cellStyle name="요약 2 3 3 9 3" xfId="18548" xr:uid="{00000000-0005-0000-0000-000017480000}"/>
    <cellStyle name="요약 2 3 3 9 4" xfId="18549" xr:uid="{00000000-0005-0000-0000-000018480000}"/>
    <cellStyle name="요약 2 3 3 9 5" xfId="18550" xr:uid="{00000000-0005-0000-0000-000019480000}"/>
    <cellStyle name="요약 2 3 4" xfId="18551" xr:uid="{00000000-0005-0000-0000-00001A480000}"/>
    <cellStyle name="요약 2 3 4 10" xfId="18552" xr:uid="{00000000-0005-0000-0000-00001B480000}"/>
    <cellStyle name="요약 2 3 4 10 2" xfId="18553" xr:uid="{00000000-0005-0000-0000-00001C480000}"/>
    <cellStyle name="요약 2 3 4 10 3" xfId="18554" xr:uid="{00000000-0005-0000-0000-00001D480000}"/>
    <cellStyle name="요약 2 3 4 10 4" xfId="18555" xr:uid="{00000000-0005-0000-0000-00001E480000}"/>
    <cellStyle name="요약 2 3 4 10 5" xfId="18556" xr:uid="{00000000-0005-0000-0000-00001F480000}"/>
    <cellStyle name="요약 2 3 4 11" xfId="18557" xr:uid="{00000000-0005-0000-0000-000020480000}"/>
    <cellStyle name="요약 2 3 4 11 2" xfId="18558" xr:uid="{00000000-0005-0000-0000-000021480000}"/>
    <cellStyle name="요약 2 3 4 11 3" xfId="18559" xr:uid="{00000000-0005-0000-0000-000022480000}"/>
    <cellStyle name="요약 2 3 4 11 4" xfId="18560" xr:uid="{00000000-0005-0000-0000-000023480000}"/>
    <cellStyle name="요약 2 3 4 11 5" xfId="18561" xr:uid="{00000000-0005-0000-0000-000024480000}"/>
    <cellStyle name="요약 2 3 4 12" xfId="18562" xr:uid="{00000000-0005-0000-0000-000025480000}"/>
    <cellStyle name="요약 2 3 4 12 2" xfId="18563" xr:uid="{00000000-0005-0000-0000-000026480000}"/>
    <cellStyle name="요약 2 3 4 12 3" xfId="18564" xr:uid="{00000000-0005-0000-0000-000027480000}"/>
    <cellStyle name="요약 2 3 4 12 4" xfId="18565" xr:uid="{00000000-0005-0000-0000-000028480000}"/>
    <cellStyle name="요약 2 3 4 12 5" xfId="18566" xr:uid="{00000000-0005-0000-0000-000029480000}"/>
    <cellStyle name="요약 2 3 4 13" xfId="18567" xr:uid="{00000000-0005-0000-0000-00002A480000}"/>
    <cellStyle name="요약 2 3 4 13 2" xfId="18568" xr:uid="{00000000-0005-0000-0000-00002B480000}"/>
    <cellStyle name="요약 2 3 4 13 3" xfId="18569" xr:uid="{00000000-0005-0000-0000-00002C480000}"/>
    <cellStyle name="요약 2 3 4 13 4" xfId="18570" xr:uid="{00000000-0005-0000-0000-00002D480000}"/>
    <cellStyle name="요약 2 3 4 13 5" xfId="18571" xr:uid="{00000000-0005-0000-0000-00002E480000}"/>
    <cellStyle name="요약 2 3 4 14" xfId="18572" xr:uid="{00000000-0005-0000-0000-00002F480000}"/>
    <cellStyle name="요약 2 3 4 14 2" xfId="18573" xr:uid="{00000000-0005-0000-0000-000030480000}"/>
    <cellStyle name="요약 2 3 4 14 3" xfId="18574" xr:uid="{00000000-0005-0000-0000-000031480000}"/>
    <cellStyle name="요약 2 3 4 14 4" xfId="18575" xr:uid="{00000000-0005-0000-0000-000032480000}"/>
    <cellStyle name="요약 2 3 4 14 5" xfId="18576" xr:uid="{00000000-0005-0000-0000-000033480000}"/>
    <cellStyle name="요약 2 3 4 15" xfId="18577" xr:uid="{00000000-0005-0000-0000-000034480000}"/>
    <cellStyle name="요약 2 3 4 15 2" xfId="18578" xr:uid="{00000000-0005-0000-0000-000035480000}"/>
    <cellStyle name="요약 2 3 4 15 3" xfId="18579" xr:uid="{00000000-0005-0000-0000-000036480000}"/>
    <cellStyle name="요약 2 3 4 15 4" xfId="18580" xr:uid="{00000000-0005-0000-0000-000037480000}"/>
    <cellStyle name="요약 2 3 4 15 5" xfId="18581" xr:uid="{00000000-0005-0000-0000-000038480000}"/>
    <cellStyle name="요약 2 3 4 16" xfId="18582" xr:uid="{00000000-0005-0000-0000-000039480000}"/>
    <cellStyle name="요약 2 3 4 16 2" xfId="18583" xr:uid="{00000000-0005-0000-0000-00003A480000}"/>
    <cellStyle name="요약 2 3 4 16 3" xfId="18584" xr:uid="{00000000-0005-0000-0000-00003B480000}"/>
    <cellStyle name="요약 2 3 4 16 4" xfId="18585" xr:uid="{00000000-0005-0000-0000-00003C480000}"/>
    <cellStyle name="요약 2 3 4 16 5" xfId="18586" xr:uid="{00000000-0005-0000-0000-00003D480000}"/>
    <cellStyle name="요약 2 3 4 17" xfId="18587" xr:uid="{00000000-0005-0000-0000-00003E480000}"/>
    <cellStyle name="요약 2 3 4 17 2" xfId="18588" xr:uid="{00000000-0005-0000-0000-00003F480000}"/>
    <cellStyle name="요약 2 3 4 17 3" xfId="18589" xr:uid="{00000000-0005-0000-0000-000040480000}"/>
    <cellStyle name="요약 2 3 4 17 4" xfId="18590" xr:uid="{00000000-0005-0000-0000-000041480000}"/>
    <cellStyle name="요약 2 3 4 17 5" xfId="18591" xr:uid="{00000000-0005-0000-0000-000042480000}"/>
    <cellStyle name="요약 2 3 4 18" xfId="18592" xr:uid="{00000000-0005-0000-0000-000043480000}"/>
    <cellStyle name="요약 2 3 4 18 2" xfId="18593" xr:uid="{00000000-0005-0000-0000-000044480000}"/>
    <cellStyle name="요약 2 3 4 18 3" xfId="18594" xr:uid="{00000000-0005-0000-0000-000045480000}"/>
    <cellStyle name="요약 2 3 4 18 4" xfId="18595" xr:uid="{00000000-0005-0000-0000-000046480000}"/>
    <cellStyle name="요약 2 3 4 18 5" xfId="18596" xr:uid="{00000000-0005-0000-0000-000047480000}"/>
    <cellStyle name="요약 2 3 4 19" xfId="18597" xr:uid="{00000000-0005-0000-0000-000048480000}"/>
    <cellStyle name="요약 2 3 4 2" xfId="18598" xr:uid="{00000000-0005-0000-0000-000049480000}"/>
    <cellStyle name="요약 2 3 4 2 2" xfId="18599" xr:uid="{00000000-0005-0000-0000-00004A480000}"/>
    <cellStyle name="요약 2 3 4 2 3" xfId="18600" xr:uid="{00000000-0005-0000-0000-00004B480000}"/>
    <cellStyle name="요약 2 3 4 2 4" xfId="18601" xr:uid="{00000000-0005-0000-0000-00004C480000}"/>
    <cellStyle name="요약 2 3 4 2 5" xfId="18602" xr:uid="{00000000-0005-0000-0000-00004D480000}"/>
    <cellStyle name="요약 2 3 4 20" xfId="18603" xr:uid="{00000000-0005-0000-0000-00004E480000}"/>
    <cellStyle name="요약 2 3 4 21" xfId="18604" xr:uid="{00000000-0005-0000-0000-00004F480000}"/>
    <cellStyle name="요약 2 3 4 22" xfId="18605" xr:uid="{00000000-0005-0000-0000-000050480000}"/>
    <cellStyle name="요약 2 3 4 3" xfId="18606" xr:uid="{00000000-0005-0000-0000-000051480000}"/>
    <cellStyle name="요약 2 3 4 3 2" xfId="18607" xr:uid="{00000000-0005-0000-0000-000052480000}"/>
    <cellStyle name="요약 2 3 4 3 3" xfId="18608" xr:uid="{00000000-0005-0000-0000-000053480000}"/>
    <cellStyle name="요약 2 3 4 3 4" xfId="18609" xr:uid="{00000000-0005-0000-0000-000054480000}"/>
    <cellStyle name="요약 2 3 4 3 5" xfId="18610" xr:uid="{00000000-0005-0000-0000-000055480000}"/>
    <cellStyle name="요약 2 3 4 4" xfId="18611" xr:uid="{00000000-0005-0000-0000-000056480000}"/>
    <cellStyle name="요약 2 3 4 4 2" xfId="18612" xr:uid="{00000000-0005-0000-0000-000057480000}"/>
    <cellStyle name="요약 2 3 4 4 3" xfId="18613" xr:uid="{00000000-0005-0000-0000-000058480000}"/>
    <cellStyle name="요약 2 3 4 4 4" xfId="18614" xr:uid="{00000000-0005-0000-0000-000059480000}"/>
    <cellStyle name="요약 2 3 4 4 5" xfId="18615" xr:uid="{00000000-0005-0000-0000-00005A480000}"/>
    <cellStyle name="요약 2 3 4 5" xfId="18616" xr:uid="{00000000-0005-0000-0000-00005B480000}"/>
    <cellStyle name="요약 2 3 4 5 2" xfId="18617" xr:uid="{00000000-0005-0000-0000-00005C480000}"/>
    <cellStyle name="요약 2 3 4 5 3" xfId="18618" xr:uid="{00000000-0005-0000-0000-00005D480000}"/>
    <cellStyle name="요약 2 3 4 5 4" xfId="18619" xr:uid="{00000000-0005-0000-0000-00005E480000}"/>
    <cellStyle name="요약 2 3 4 5 5" xfId="18620" xr:uid="{00000000-0005-0000-0000-00005F480000}"/>
    <cellStyle name="요약 2 3 4 6" xfId="18621" xr:uid="{00000000-0005-0000-0000-000060480000}"/>
    <cellStyle name="요약 2 3 4 6 2" xfId="18622" xr:uid="{00000000-0005-0000-0000-000061480000}"/>
    <cellStyle name="요약 2 3 4 6 3" xfId="18623" xr:uid="{00000000-0005-0000-0000-000062480000}"/>
    <cellStyle name="요약 2 3 4 6 4" xfId="18624" xr:uid="{00000000-0005-0000-0000-000063480000}"/>
    <cellStyle name="요약 2 3 4 6 5" xfId="18625" xr:uid="{00000000-0005-0000-0000-000064480000}"/>
    <cellStyle name="요약 2 3 4 7" xfId="18626" xr:uid="{00000000-0005-0000-0000-000065480000}"/>
    <cellStyle name="요약 2 3 4 7 2" xfId="18627" xr:uid="{00000000-0005-0000-0000-000066480000}"/>
    <cellStyle name="요약 2 3 4 7 3" xfId="18628" xr:uid="{00000000-0005-0000-0000-000067480000}"/>
    <cellStyle name="요약 2 3 4 7 4" xfId="18629" xr:uid="{00000000-0005-0000-0000-000068480000}"/>
    <cellStyle name="요약 2 3 4 7 5" xfId="18630" xr:uid="{00000000-0005-0000-0000-000069480000}"/>
    <cellStyle name="요약 2 3 4 8" xfId="18631" xr:uid="{00000000-0005-0000-0000-00006A480000}"/>
    <cellStyle name="요약 2 3 4 8 2" xfId="18632" xr:uid="{00000000-0005-0000-0000-00006B480000}"/>
    <cellStyle name="요약 2 3 4 8 3" xfId="18633" xr:uid="{00000000-0005-0000-0000-00006C480000}"/>
    <cellStyle name="요약 2 3 4 8 4" xfId="18634" xr:uid="{00000000-0005-0000-0000-00006D480000}"/>
    <cellStyle name="요약 2 3 4 8 5" xfId="18635" xr:uid="{00000000-0005-0000-0000-00006E480000}"/>
    <cellStyle name="요약 2 3 4 9" xfId="18636" xr:uid="{00000000-0005-0000-0000-00006F480000}"/>
    <cellStyle name="요약 2 3 4 9 2" xfId="18637" xr:uid="{00000000-0005-0000-0000-000070480000}"/>
    <cellStyle name="요약 2 3 4 9 3" xfId="18638" xr:uid="{00000000-0005-0000-0000-000071480000}"/>
    <cellStyle name="요약 2 3 4 9 4" xfId="18639" xr:uid="{00000000-0005-0000-0000-000072480000}"/>
    <cellStyle name="요약 2 3 4 9 5" xfId="18640" xr:uid="{00000000-0005-0000-0000-000073480000}"/>
    <cellStyle name="요약 2 3 5" xfId="18641" xr:uid="{00000000-0005-0000-0000-000074480000}"/>
    <cellStyle name="요약 2 3 5 10" xfId="18642" xr:uid="{00000000-0005-0000-0000-000075480000}"/>
    <cellStyle name="요약 2 3 5 10 2" xfId="18643" xr:uid="{00000000-0005-0000-0000-000076480000}"/>
    <cellStyle name="요약 2 3 5 10 3" xfId="18644" xr:uid="{00000000-0005-0000-0000-000077480000}"/>
    <cellStyle name="요약 2 3 5 10 4" xfId="18645" xr:uid="{00000000-0005-0000-0000-000078480000}"/>
    <cellStyle name="요약 2 3 5 10 5" xfId="18646" xr:uid="{00000000-0005-0000-0000-000079480000}"/>
    <cellStyle name="요약 2 3 5 11" xfId="18647" xr:uid="{00000000-0005-0000-0000-00007A480000}"/>
    <cellStyle name="요약 2 3 5 11 2" xfId="18648" xr:uid="{00000000-0005-0000-0000-00007B480000}"/>
    <cellStyle name="요약 2 3 5 11 3" xfId="18649" xr:uid="{00000000-0005-0000-0000-00007C480000}"/>
    <cellStyle name="요약 2 3 5 11 4" xfId="18650" xr:uid="{00000000-0005-0000-0000-00007D480000}"/>
    <cellStyle name="요약 2 3 5 11 5" xfId="18651" xr:uid="{00000000-0005-0000-0000-00007E480000}"/>
    <cellStyle name="요약 2 3 5 12" xfId="18652" xr:uid="{00000000-0005-0000-0000-00007F480000}"/>
    <cellStyle name="요약 2 3 5 12 2" xfId="18653" xr:uid="{00000000-0005-0000-0000-000080480000}"/>
    <cellStyle name="요약 2 3 5 12 3" xfId="18654" xr:uid="{00000000-0005-0000-0000-000081480000}"/>
    <cellStyle name="요약 2 3 5 12 4" xfId="18655" xr:uid="{00000000-0005-0000-0000-000082480000}"/>
    <cellStyle name="요약 2 3 5 12 5" xfId="18656" xr:uid="{00000000-0005-0000-0000-000083480000}"/>
    <cellStyle name="요약 2 3 5 13" xfId="18657" xr:uid="{00000000-0005-0000-0000-000084480000}"/>
    <cellStyle name="요약 2 3 5 13 2" xfId="18658" xr:uid="{00000000-0005-0000-0000-000085480000}"/>
    <cellStyle name="요약 2 3 5 13 3" xfId="18659" xr:uid="{00000000-0005-0000-0000-000086480000}"/>
    <cellStyle name="요약 2 3 5 13 4" xfId="18660" xr:uid="{00000000-0005-0000-0000-000087480000}"/>
    <cellStyle name="요약 2 3 5 13 5" xfId="18661" xr:uid="{00000000-0005-0000-0000-000088480000}"/>
    <cellStyle name="요약 2 3 5 14" xfId="18662" xr:uid="{00000000-0005-0000-0000-000089480000}"/>
    <cellStyle name="요약 2 3 5 14 2" xfId="18663" xr:uid="{00000000-0005-0000-0000-00008A480000}"/>
    <cellStyle name="요약 2 3 5 14 3" xfId="18664" xr:uid="{00000000-0005-0000-0000-00008B480000}"/>
    <cellStyle name="요약 2 3 5 14 4" xfId="18665" xr:uid="{00000000-0005-0000-0000-00008C480000}"/>
    <cellStyle name="요약 2 3 5 14 5" xfId="18666" xr:uid="{00000000-0005-0000-0000-00008D480000}"/>
    <cellStyle name="요약 2 3 5 15" xfId="18667" xr:uid="{00000000-0005-0000-0000-00008E480000}"/>
    <cellStyle name="요약 2 3 5 15 2" xfId="18668" xr:uid="{00000000-0005-0000-0000-00008F480000}"/>
    <cellStyle name="요약 2 3 5 15 3" xfId="18669" xr:uid="{00000000-0005-0000-0000-000090480000}"/>
    <cellStyle name="요약 2 3 5 15 4" xfId="18670" xr:uid="{00000000-0005-0000-0000-000091480000}"/>
    <cellStyle name="요약 2 3 5 15 5" xfId="18671" xr:uid="{00000000-0005-0000-0000-000092480000}"/>
    <cellStyle name="요약 2 3 5 16" xfId="18672" xr:uid="{00000000-0005-0000-0000-000093480000}"/>
    <cellStyle name="요약 2 3 5 16 2" xfId="18673" xr:uid="{00000000-0005-0000-0000-000094480000}"/>
    <cellStyle name="요약 2 3 5 16 3" xfId="18674" xr:uid="{00000000-0005-0000-0000-000095480000}"/>
    <cellStyle name="요약 2 3 5 16 4" xfId="18675" xr:uid="{00000000-0005-0000-0000-000096480000}"/>
    <cellStyle name="요약 2 3 5 16 5" xfId="18676" xr:uid="{00000000-0005-0000-0000-000097480000}"/>
    <cellStyle name="요약 2 3 5 17" xfId="18677" xr:uid="{00000000-0005-0000-0000-000098480000}"/>
    <cellStyle name="요약 2 3 5 17 2" xfId="18678" xr:uid="{00000000-0005-0000-0000-000099480000}"/>
    <cellStyle name="요약 2 3 5 17 3" xfId="18679" xr:uid="{00000000-0005-0000-0000-00009A480000}"/>
    <cellStyle name="요약 2 3 5 17 4" xfId="18680" xr:uid="{00000000-0005-0000-0000-00009B480000}"/>
    <cellStyle name="요약 2 3 5 17 5" xfId="18681" xr:uid="{00000000-0005-0000-0000-00009C480000}"/>
    <cellStyle name="요약 2 3 5 18" xfId="18682" xr:uid="{00000000-0005-0000-0000-00009D480000}"/>
    <cellStyle name="요약 2 3 5 18 2" xfId="18683" xr:uid="{00000000-0005-0000-0000-00009E480000}"/>
    <cellStyle name="요약 2 3 5 18 3" xfId="18684" xr:uid="{00000000-0005-0000-0000-00009F480000}"/>
    <cellStyle name="요약 2 3 5 18 4" xfId="18685" xr:uid="{00000000-0005-0000-0000-0000A0480000}"/>
    <cellStyle name="요약 2 3 5 18 5" xfId="18686" xr:uid="{00000000-0005-0000-0000-0000A1480000}"/>
    <cellStyle name="요약 2 3 5 19" xfId="18687" xr:uid="{00000000-0005-0000-0000-0000A2480000}"/>
    <cellStyle name="요약 2 3 5 2" xfId="18688" xr:uid="{00000000-0005-0000-0000-0000A3480000}"/>
    <cellStyle name="요약 2 3 5 2 2" xfId="18689" xr:uid="{00000000-0005-0000-0000-0000A4480000}"/>
    <cellStyle name="요약 2 3 5 2 3" xfId="18690" xr:uid="{00000000-0005-0000-0000-0000A5480000}"/>
    <cellStyle name="요약 2 3 5 2 4" xfId="18691" xr:uid="{00000000-0005-0000-0000-0000A6480000}"/>
    <cellStyle name="요약 2 3 5 2 5" xfId="18692" xr:uid="{00000000-0005-0000-0000-0000A7480000}"/>
    <cellStyle name="요약 2 3 5 20" xfId="18693" xr:uid="{00000000-0005-0000-0000-0000A8480000}"/>
    <cellStyle name="요약 2 3 5 21" xfId="18694" xr:uid="{00000000-0005-0000-0000-0000A9480000}"/>
    <cellStyle name="요약 2 3 5 22" xfId="18695" xr:uid="{00000000-0005-0000-0000-0000AA480000}"/>
    <cellStyle name="요약 2 3 5 3" xfId="18696" xr:uid="{00000000-0005-0000-0000-0000AB480000}"/>
    <cellStyle name="요약 2 3 5 3 2" xfId="18697" xr:uid="{00000000-0005-0000-0000-0000AC480000}"/>
    <cellStyle name="요약 2 3 5 3 3" xfId="18698" xr:uid="{00000000-0005-0000-0000-0000AD480000}"/>
    <cellStyle name="요약 2 3 5 3 4" xfId="18699" xr:uid="{00000000-0005-0000-0000-0000AE480000}"/>
    <cellStyle name="요약 2 3 5 3 5" xfId="18700" xr:uid="{00000000-0005-0000-0000-0000AF480000}"/>
    <cellStyle name="요약 2 3 5 4" xfId="18701" xr:uid="{00000000-0005-0000-0000-0000B0480000}"/>
    <cellStyle name="요약 2 3 5 4 2" xfId="18702" xr:uid="{00000000-0005-0000-0000-0000B1480000}"/>
    <cellStyle name="요약 2 3 5 4 3" xfId="18703" xr:uid="{00000000-0005-0000-0000-0000B2480000}"/>
    <cellStyle name="요약 2 3 5 4 4" xfId="18704" xr:uid="{00000000-0005-0000-0000-0000B3480000}"/>
    <cellStyle name="요약 2 3 5 4 5" xfId="18705" xr:uid="{00000000-0005-0000-0000-0000B4480000}"/>
    <cellStyle name="요약 2 3 5 5" xfId="18706" xr:uid="{00000000-0005-0000-0000-0000B5480000}"/>
    <cellStyle name="요약 2 3 5 5 2" xfId="18707" xr:uid="{00000000-0005-0000-0000-0000B6480000}"/>
    <cellStyle name="요약 2 3 5 5 3" xfId="18708" xr:uid="{00000000-0005-0000-0000-0000B7480000}"/>
    <cellStyle name="요약 2 3 5 5 4" xfId="18709" xr:uid="{00000000-0005-0000-0000-0000B8480000}"/>
    <cellStyle name="요약 2 3 5 5 5" xfId="18710" xr:uid="{00000000-0005-0000-0000-0000B9480000}"/>
    <cellStyle name="요약 2 3 5 6" xfId="18711" xr:uid="{00000000-0005-0000-0000-0000BA480000}"/>
    <cellStyle name="요약 2 3 5 6 2" xfId="18712" xr:uid="{00000000-0005-0000-0000-0000BB480000}"/>
    <cellStyle name="요약 2 3 5 6 3" xfId="18713" xr:uid="{00000000-0005-0000-0000-0000BC480000}"/>
    <cellStyle name="요약 2 3 5 6 4" xfId="18714" xr:uid="{00000000-0005-0000-0000-0000BD480000}"/>
    <cellStyle name="요약 2 3 5 6 5" xfId="18715" xr:uid="{00000000-0005-0000-0000-0000BE480000}"/>
    <cellStyle name="요약 2 3 5 7" xfId="18716" xr:uid="{00000000-0005-0000-0000-0000BF480000}"/>
    <cellStyle name="요약 2 3 5 7 2" xfId="18717" xr:uid="{00000000-0005-0000-0000-0000C0480000}"/>
    <cellStyle name="요약 2 3 5 7 3" xfId="18718" xr:uid="{00000000-0005-0000-0000-0000C1480000}"/>
    <cellStyle name="요약 2 3 5 7 4" xfId="18719" xr:uid="{00000000-0005-0000-0000-0000C2480000}"/>
    <cellStyle name="요약 2 3 5 7 5" xfId="18720" xr:uid="{00000000-0005-0000-0000-0000C3480000}"/>
    <cellStyle name="요약 2 3 5 8" xfId="18721" xr:uid="{00000000-0005-0000-0000-0000C4480000}"/>
    <cellStyle name="요약 2 3 5 8 2" xfId="18722" xr:uid="{00000000-0005-0000-0000-0000C5480000}"/>
    <cellStyle name="요약 2 3 5 8 3" xfId="18723" xr:uid="{00000000-0005-0000-0000-0000C6480000}"/>
    <cellStyle name="요약 2 3 5 8 4" xfId="18724" xr:uid="{00000000-0005-0000-0000-0000C7480000}"/>
    <cellStyle name="요약 2 3 5 8 5" xfId="18725" xr:uid="{00000000-0005-0000-0000-0000C8480000}"/>
    <cellStyle name="요약 2 3 5 9" xfId="18726" xr:uid="{00000000-0005-0000-0000-0000C9480000}"/>
    <cellStyle name="요약 2 3 5 9 2" xfId="18727" xr:uid="{00000000-0005-0000-0000-0000CA480000}"/>
    <cellStyle name="요약 2 3 5 9 3" xfId="18728" xr:uid="{00000000-0005-0000-0000-0000CB480000}"/>
    <cellStyle name="요약 2 3 5 9 4" xfId="18729" xr:uid="{00000000-0005-0000-0000-0000CC480000}"/>
    <cellStyle name="요약 2 3 5 9 5" xfId="18730" xr:uid="{00000000-0005-0000-0000-0000CD480000}"/>
    <cellStyle name="요약 2 3 6" xfId="18731" xr:uid="{00000000-0005-0000-0000-0000CE480000}"/>
    <cellStyle name="요약 2 3 6 2" xfId="18732" xr:uid="{00000000-0005-0000-0000-0000CF480000}"/>
    <cellStyle name="요약 2 3 6 3" xfId="18733" xr:uid="{00000000-0005-0000-0000-0000D0480000}"/>
    <cellStyle name="요약 2 3 6 4" xfId="18734" xr:uid="{00000000-0005-0000-0000-0000D1480000}"/>
    <cellStyle name="요약 2 3 6 5" xfId="18735" xr:uid="{00000000-0005-0000-0000-0000D2480000}"/>
    <cellStyle name="요약 2 3 7" xfId="18736" xr:uid="{00000000-0005-0000-0000-0000D3480000}"/>
    <cellStyle name="요약 2 3 7 2" xfId="18737" xr:uid="{00000000-0005-0000-0000-0000D4480000}"/>
    <cellStyle name="요약 2 3 7 3" xfId="18738" xr:uid="{00000000-0005-0000-0000-0000D5480000}"/>
    <cellStyle name="요약 2 3 7 4" xfId="18739" xr:uid="{00000000-0005-0000-0000-0000D6480000}"/>
    <cellStyle name="요약 2 3 7 5" xfId="18740" xr:uid="{00000000-0005-0000-0000-0000D7480000}"/>
    <cellStyle name="요약 2 3 8" xfId="18741" xr:uid="{00000000-0005-0000-0000-0000D8480000}"/>
    <cellStyle name="요약 2 3 8 2" xfId="18742" xr:uid="{00000000-0005-0000-0000-0000D9480000}"/>
    <cellStyle name="요약 2 3 8 3" xfId="18743" xr:uid="{00000000-0005-0000-0000-0000DA480000}"/>
    <cellStyle name="요약 2 3 8 4" xfId="18744" xr:uid="{00000000-0005-0000-0000-0000DB480000}"/>
    <cellStyle name="요약 2 3 8 5" xfId="18745" xr:uid="{00000000-0005-0000-0000-0000DC480000}"/>
    <cellStyle name="요약 2 3 9" xfId="18746" xr:uid="{00000000-0005-0000-0000-0000DD480000}"/>
    <cellStyle name="요약 2 3 9 2" xfId="18747" xr:uid="{00000000-0005-0000-0000-0000DE480000}"/>
    <cellStyle name="요약 2 3 9 3" xfId="18748" xr:uid="{00000000-0005-0000-0000-0000DF480000}"/>
    <cellStyle name="요약 2 3 9 4" xfId="18749" xr:uid="{00000000-0005-0000-0000-0000E0480000}"/>
    <cellStyle name="요약 2 3 9 5" xfId="18750" xr:uid="{00000000-0005-0000-0000-0000E1480000}"/>
    <cellStyle name="요약 2 4" xfId="18751" xr:uid="{00000000-0005-0000-0000-0000E2480000}"/>
    <cellStyle name="요약 2 4 10" xfId="18752" xr:uid="{00000000-0005-0000-0000-0000E3480000}"/>
    <cellStyle name="요약 2 4 10 2" xfId="18753" xr:uid="{00000000-0005-0000-0000-0000E4480000}"/>
    <cellStyle name="요약 2 4 10 3" xfId="18754" xr:uid="{00000000-0005-0000-0000-0000E5480000}"/>
    <cellStyle name="요약 2 4 10 4" xfId="18755" xr:uid="{00000000-0005-0000-0000-0000E6480000}"/>
    <cellStyle name="요약 2 4 10 5" xfId="18756" xr:uid="{00000000-0005-0000-0000-0000E7480000}"/>
    <cellStyle name="요약 2 4 11" xfId="18757" xr:uid="{00000000-0005-0000-0000-0000E8480000}"/>
    <cellStyle name="요약 2 4 11 2" xfId="18758" xr:uid="{00000000-0005-0000-0000-0000E9480000}"/>
    <cellStyle name="요약 2 4 11 3" xfId="18759" xr:uid="{00000000-0005-0000-0000-0000EA480000}"/>
    <cellStyle name="요약 2 4 11 4" xfId="18760" xr:uid="{00000000-0005-0000-0000-0000EB480000}"/>
    <cellStyle name="요약 2 4 11 5" xfId="18761" xr:uid="{00000000-0005-0000-0000-0000EC480000}"/>
    <cellStyle name="요약 2 4 12" xfId="18762" xr:uid="{00000000-0005-0000-0000-0000ED480000}"/>
    <cellStyle name="요약 2 4 12 2" xfId="18763" xr:uid="{00000000-0005-0000-0000-0000EE480000}"/>
    <cellStyle name="요약 2 4 12 3" xfId="18764" xr:uid="{00000000-0005-0000-0000-0000EF480000}"/>
    <cellStyle name="요약 2 4 12 4" xfId="18765" xr:uid="{00000000-0005-0000-0000-0000F0480000}"/>
    <cellStyle name="요약 2 4 12 5" xfId="18766" xr:uid="{00000000-0005-0000-0000-0000F1480000}"/>
    <cellStyle name="요약 2 4 13" xfId="18767" xr:uid="{00000000-0005-0000-0000-0000F2480000}"/>
    <cellStyle name="요약 2 4 13 2" xfId="18768" xr:uid="{00000000-0005-0000-0000-0000F3480000}"/>
    <cellStyle name="요약 2 4 13 3" xfId="18769" xr:uid="{00000000-0005-0000-0000-0000F4480000}"/>
    <cellStyle name="요약 2 4 13 4" xfId="18770" xr:uid="{00000000-0005-0000-0000-0000F5480000}"/>
    <cellStyle name="요약 2 4 13 5" xfId="18771" xr:uid="{00000000-0005-0000-0000-0000F6480000}"/>
    <cellStyle name="요약 2 4 14" xfId="18772" xr:uid="{00000000-0005-0000-0000-0000F7480000}"/>
    <cellStyle name="요약 2 4 14 2" xfId="18773" xr:uid="{00000000-0005-0000-0000-0000F8480000}"/>
    <cellStyle name="요약 2 4 14 3" xfId="18774" xr:uid="{00000000-0005-0000-0000-0000F9480000}"/>
    <cellStyle name="요약 2 4 14 4" xfId="18775" xr:uid="{00000000-0005-0000-0000-0000FA480000}"/>
    <cellStyle name="요약 2 4 14 5" xfId="18776" xr:uid="{00000000-0005-0000-0000-0000FB480000}"/>
    <cellStyle name="요약 2 4 15" xfId="18777" xr:uid="{00000000-0005-0000-0000-0000FC480000}"/>
    <cellStyle name="요약 2 4 15 2" xfId="18778" xr:uid="{00000000-0005-0000-0000-0000FD480000}"/>
    <cellStyle name="요약 2 4 15 3" xfId="18779" xr:uid="{00000000-0005-0000-0000-0000FE480000}"/>
    <cellStyle name="요약 2 4 15 4" xfId="18780" xr:uid="{00000000-0005-0000-0000-0000FF480000}"/>
    <cellStyle name="요약 2 4 15 5" xfId="18781" xr:uid="{00000000-0005-0000-0000-000000490000}"/>
    <cellStyle name="요약 2 4 16" xfId="18782" xr:uid="{00000000-0005-0000-0000-000001490000}"/>
    <cellStyle name="요약 2 4 16 2" xfId="18783" xr:uid="{00000000-0005-0000-0000-000002490000}"/>
    <cellStyle name="요약 2 4 16 3" xfId="18784" xr:uid="{00000000-0005-0000-0000-000003490000}"/>
    <cellStyle name="요약 2 4 16 4" xfId="18785" xr:uid="{00000000-0005-0000-0000-000004490000}"/>
    <cellStyle name="요약 2 4 16 5" xfId="18786" xr:uid="{00000000-0005-0000-0000-000005490000}"/>
    <cellStyle name="요약 2 4 17" xfId="18787" xr:uid="{00000000-0005-0000-0000-000006490000}"/>
    <cellStyle name="요약 2 4 17 2" xfId="18788" xr:uid="{00000000-0005-0000-0000-000007490000}"/>
    <cellStyle name="요약 2 4 17 3" xfId="18789" xr:uid="{00000000-0005-0000-0000-000008490000}"/>
    <cellStyle name="요약 2 4 17 4" xfId="18790" xr:uid="{00000000-0005-0000-0000-000009490000}"/>
    <cellStyle name="요약 2 4 17 5" xfId="18791" xr:uid="{00000000-0005-0000-0000-00000A490000}"/>
    <cellStyle name="요약 2 4 18" xfId="18792" xr:uid="{00000000-0005-0000-0000-00000B490000}"/>
    <cellStyle name="요약 2 4 18 2" xfId="18793" xr:uid="{00000000-0005-0000-0000-00000C490000}"/>
    <cellStyle name="요약 2 4 18 3" xfId="18794" xr:uid="{00000000-0005-0000-0000-00000D490000}"/>
    <cellStyle name="요약 2 4 18 4" xfId="18795" xr:uid="{00000000-0005-0000-0000-00000E490000}"/>
    <cellStyle name="요약 2 4 18 5" xfId="18796" xr:uid="{00000000-0005-0000-0000-00000F490000}"/>
    <cellStyle name="요약 2 4 19" xfId="18797" xr:uid="{00000000-0005-0000-0000-000010490000}"/>
    <cellStyle name="요약 2 4 19 2" xfId="18798" xr:uid="{00000000-0005-0000-0000-000011490000}"/>
    <cellStyle name="요약 2 4 19 3" xfId="18799" xr:uid="{00000000-0005-0000-0000-000012490000}"/>
    <cellStyle name="요약 2 4 19 4" xfId="18800" xr:uid="{00000000-0005-0000-0000-000013490000}"/>
    <cellStyle name="요약 2 4 19 5" xfId="18801" xr:uid="{00000000-0005-0000-0000-000014490000}"/>
    <cellStyle name="요약 2 4 2" xfId="18802" xr:uid="{00000000-0005-0000-0000-000015490000}"/>
    <cellStyle name="요약 2 4 2 10" xfId="18803" xr:uid="{00000000-0005-0000-0000-000016490000}"/>
    <cellStyle name="요약 2 4 2 10 2" xfId="18804" xr:uid="{00000000-0005-0000-0000-000017490000}"/>
    <cellStyle name="요약 2 4 2 10 3" xfId="18805" xr:uid="{00000000-0005-0000-0000-000018490000}"/>
    <cellStyle name="요약 2 4 2 10 4" xfId="18806" xr:uid="{00000000-0005-0000-0000-000019490000}"/>
    <cellStyle name="요약 2 4 2 10 5" xfId="18807" xr:uid="{00000000-0005-0000-0000-00001A490000}"/>
    <cellStyle name="요약 2 4 2 11" xfId="18808" xr:uid="{00000000-0005-0000-0000-00001B490000}"/>
    <cellStyle name="요약 2 4 2 11 2" xfId="18809" xr:uid="{00000000-0005-0000-0000-00001C490000}"/>
    <cellStyle name="요약 2 4 2 11 3" xfId="18810" xr:uid="{00000000-0005-0000-0000-00001D490000}"/>
    <cellStyle name="요약 2 4 2 11 4" xfId="18811" xr:uid="{00000000-0005-0000-0000-00001E490000}"/>
    <cellStyle name="요약 2 4 2 11 5" xfId="18812" xr:uid="{00000000-0005-0000-0000-00001F490000}"/>
    <cellStyle name="요약 2 4 2 12" xfId="18813" xr:uid="{00000000-0005-0000-0000-000020490000}"/>
    <cellStyle name="요약 2 4 2 12 2" xfId="18814" xr:uid="{00000000-0005-0000-0000-000021490000}"/>
    <cellStyle name="요약 2 4 2 12 3" xfId="18815" xr:uid="{00000000-0005-0000-0000-000022490000}"/>
    <cellStyle name="요약 2 4 2 12 4" xfId="18816" xr:uid="{00000000-0005-0000-0000-000023490000}"/>
    <cellStyle name="요약 2 4 2 12 5" xfId="18817" xr:uid="{00000000-0005-0000-0000-000024490000}"/>
    <cellStyle name="요약 2 4 2 13" xfId="18818" xr:uid="{00000000-0005-0000-0000-000025490000}"/>
    <cellStyle name="요약 2 4 2 13 2" xfId="18819" xr:uid="{00000000-0005-0000-0000-000026490000}"/>
    <cellStyle name="요약 2 4 2 13 3" xfId="18820" xr:uid="{00000000-0005-0000-0000-000027490000}"/>
    <cellStyle name="요약 2 4 2 13 4" xfId="18821" xr:uid="{00000000-0005-0000-0000-000028490000}"/>
    <cellStyle name="요약 2 4 2 13 5" xfId="18822" xr:uid="{00000000-0005-0000-0000-000029490000}"/>
    <cellStyle name="요약 2 4 2 14" xfId="18823" xr:uid="{00000000-0005-0000-0000-00002A490000}"/>
    <cellStyle name="요약 2 4 2 14 2" xfId="18824" xr:uid="{00000000-0005-0000-0000-00002B490000}"/>
    <cellStyle name="요약 2 4 2 14 3" xfId="18825" xr:uid="{00000000-0005-0000-0000-00002C490000}"/>
    <cellStyle name="요약 2 4 2 14 4" xfId="18826" xr:uid="{00000000-0005-0000-0000-00002D490000}"/>
    <cellStyle name="요약 2 4 2 14 5" xfId="18827" xr:uid="{00000000-0005-0000-0000-00002E490000}"/>
    <cellStyle name="요약 2 4 2 15" xfId="18828" xr:uid="{00000000-0005-0000-0000-00002F490000}"/>
    <cellStyle name="요약 2 4 2 15 2" xfId="18829" xr:uid="{00000000-0005-0000-0000-000030490000}"/>
    <cellStyle name="요약 2 4 2 15 3" xfId="18830" xr:uid="{00000000-0005-0000-0000-000031490000}"/>
    <cellStyle name="요약 2 4 2 15 4" xfId="18831" xr:uid="{00000000-0005-0000-0000-000032490000}"/>
    <cellStyle name="요약 2 4 2 15 5" xfId="18832" xr:uid="{00000000-0005-0000-0000-000033490000}"/>
    <cellStyle name="요약 2 4 2 16" xfId="18833" xr:uid="{00000000-0005-0000-0000-000034490000}"/>
    <cellStyle name="요약 2 4 2 16 2" xfId="18834" xr:uid="{00000000-0005-0000-0000-000035490000}"/>
    <cellStyle name="요약 2 4 2 16 3" xfId="18835" xr:uid="{00000000-0005-0000-0000-000036490000}"/>
    <cellStyle name="요약 2 4 2 16 4" xfId="18836" xr:uid="{00000000-0005-0000-0000-000037490000}"/>
    <cellStyle name="요약 2 4 2 16 5" xfId="18837" xr:uid="{00000000-0005-0000-0000-000038490000}"/>
    <cellStyle name="요약 2 4 2 17" xfId="18838" xr:uid="{00000000-0005-0000-0000-000039490000}"/>
    <cellStyle name="요약 2 4 2 17 2" xfId="18839" xr:uid="{00000000-0005-0000-0000-00003A490000}"/>
    <cellStyle name="요약 2 4 2 17 3" xfId="18840" xr:uid="{00000000-0005-0000-0000-00003B490000}"/>
    <cellStyle name="요약 2 4 2 17 4" xfId="18841" xr:uid="{00000000-0005-0000-0000-00003C490000}"/>
    <cellStyle name="요약 2 4 2 17 5" xfId="18842" xr:uid="{00000000-0005-0000-0000-00003D490000}"/>
    <cellStyle name="요약 2 4 2 18" xfId="18843" xr:uid="{00000000-0005-0000-0000-00003E490000}"/>
    <cellStyle name="요약 2 4 2 18 2" xfId="18844" xr:uid="{00000000-0005-0000-0000-00003F490000}"/>
    <cellStyle name="요약 2 4 2 18 3" xfId="18845" xr:uid="{00000000-0005-0000-0000-000040490000}"/>
    <cellStyle name="요약 2 4 2 18 4" xfId="18846" xr:uid="{00000000-0005-0000-0000-000041490000}"/>
    <cellStyle name="요약 2 4 2 18 5" xfId="18847" xr:uid="{00000000-0005-0000-0000-000042490000}"/>
    <cellStyle name="요약 2 4 2 19" xfId="18848" xr:uid="{00000000-0005-0000-0000-000043490000}"/>
    <cellStyle name="요약 2 4 2 2" xfId="18849" xr:uid="{00000000-0005-0000-0000-000044490000}"/>
    <cellStyle name="요약 2 4 2 2 2" xfId="18850" xr:uid="{00000000-0005-0000-0000-000045490000}"/>
    <cellStyle name="요약 2 4 2 2 3" xfId="18851" xr:uid="{00000000-0005-0000-0000-000046490000}"/>
    <cellStyle name="요약 2 4 2 2 4" xfId="18852" xr:uid="{00000000-0005-0000-0000-000047490000}"/>
    <cellStyle name="요약 2 4 2 2 5" xfId="18853" xr:uid="{00000000-0005-0000-0000-000048490000}"/>
    <cellStyle name="요약 2 4 2 20" xfId="18854" xr:uid="{00000000-0005-0000-0000-000049490000}"/>
    <cellStyle name="요약 2 4 2 21" xfId="18855" xr:uid="{00000000-0005-0000-0000-00004A490000}"/>
    <cellStyle name="요약 2 4 2 22" xfId="18856" xr:uid="{00000000-0005-0000-0000-00004B490000}"/>
    <cellStyle name="요약 2 4 2 3" xfId="18857" xr:uid="{00000000-0005-0000-0000-00004C490000}"/>
    <cellStyle name="요약 2 4 2 3 2" xfId="18858" xr:uid="{00000000-0005-0000-0000-00004D490000}"/>
    <cellStyle name="요약 2 4 2 3 3" xfId="18859" xr:uid="{00000000-0005-0000-0000-00004E490000}"/>
    <cellStyle name="요약 2 4 2 3 4" xfId="18860" xr:uid="{00000000-0005-0000-0000-00004F490000}"/>
    <cellStyle name="요약 2 4 2 3 5" xfId="18861" xr:uid="{00000000-0005-0000-0000-000050490000}"/>
    <cellStyle name="요약 2 4 2 4" xfId="18862" xr:uid="{00000000-0005-0000-0000-000051490000}"/>
    <cellStyle name="요약 2 4 2 4 2" xfId="18863" xr:uid="{00000000-0005-0000-0000-000052490000}"/>
    <cellStyle name="요약 2 4 2 4 3" xfId="18864" xr:uid="{00000000-0005-0000-0000-000053490000}"/>
    <cellStyle name="요약 2 4 2 4 4" xfId="18865" xr:uid="{00000000-0005-0000-0000-000054490000}"/>
    <cellStyle name="요약 2 4 2 4 5" xfId="18866" xr:uid="{00000000-0005-0000-0000-000055490000}"/>
    <cellStyle name="요약 2 4 2 5" xfId="18867" xr:uid="{00000000-0005-0000-0000-000056490000}"/>
    <cellStyle name="요약 2 4 2 5 2" xfId="18868" xr:uid="{00000000-0005-0000-0000-000057490000}"/>
    <cellStyle name="요약 2 4 2 5 3" xfId="18869" xr:uid="{00000000-0005-0000-0000-000058490000}"/>
    <cellStyle name="요약 2 4 2 5 4" xfId="18870" xr:uid="{00000000-0005-0000-0000-000059490000}"/>
    <cellStyle name="요약 2 4 2 5 5" xfId="18871" xr:uid="{00000000-0005-0000-0000-00005A490000}"/>
    <cellStyle name="요약 2 4 2 6" xfId="18872" xr:uid="{00000000-0005-0000-0000-00005B490000}"/>
    <cellStyle name="요약 2 4 2 6 2" xfId="18873" xr:uid="{00000000-0005-0000-0000-00005C490000}"/>
    <cellStyle name="요약 2 4 2 6 3" xfId="18874" xr:uid="{00000000-0005-0000-0000-00005D490000}"/>
    <cellStyle name="요약 2 4 2 6 4" xfId="18875" xr:uid="{00000000-0005-0000-0000-00005E490000}"/>
    <cellStyle name="요약 2 4 2 6 5" xfId="18876" xr:uid="{00000000-0005-0000-0000-00005F490000}"/>
    <cellStyle name="요약 2 4 2 7" xfId="18877" xr:uid="{00000000-0005-0000-0000-000060490000}"/>
    <cellStyle name="요약 2 4 2 7 2" xfId="18878" xr:uid="{00000000-0005-0000-0000-000061490000}"/>
    <cellStyle name="요약 2 4 2 7 3" xfId="18879" xr:uid="{00000000-0005-0000-0000-000062490000}"/>
    <cellStyle name="요약 2 4 2 7 4" xfId="18880" xr:uid="{00000000-0005-0000-0000-000063490000}"/>
    <cellStyle name="요약 2 4 2 7 5" xfId="18881" xr:uid="{00000000-0005-0000-0000-000064490000}"/>
    <cellStyle name="요약 2 4 2 8" xfId="18882" xr:uid="{00000000-0005-0000-0000-000065490000}"/>
    <cellStyle name="요약 2 4 2 8 2" xfId="18883" xr:uid="{00000000-0005-0000-0000-000066490000}"/>
    <cellStyle name="요약 2 4 2 8 3" xfId="18884" xr:uid="{00000000-0005-0000-0000-000067490000}"/>
    <cellStyle name="요약 2 4 2 8 4" xfId="18885" xr:uid="{00000000-0005-0000-0000-000068490000}"/>
    <cellStyle name="요약 2 4 2 8 5" xfId="18886" xr:uid="{00000000-0005-0000-0000-000069490000}"/>
    <cellStyle name="요약 2 4 2 9" xfId="18887" xr:uid="{00000000-0005-0000-0000-00006A490000}"/>
    <cellStyle name="요약 2 4 2 9 2" xfId="18888" xr:uid="{00000000-0005-0000-0000-00006B490000}"/>
    <cellStyle name="요약 2 4 2 9 3" xfId="18889" xr:uid="{00000000-0005-0000-0000-00006C490000}"/>
    <cellStyle name="요약 2 4 2 9 4" xfId="18890" xr:uid="{00000000-0005-0000-0000-00006D490000}"/>
    <cellStyle name="요약 2 4 2 9 5" xfId="18891" xr:uid="{00000000-0005-0000-0000-00006E490000}"/>
    <cellStyle name="요약 2 4 20" xfId="18892" xr:uid="{00000000-0005-0000-0000-00006F490000}"/>
    <cellStyle name="요약 2 4 20 2" xfId="18893" xr:uid="{00000000-0005-0000-0000-000070490000}"/>
    <cellStyle name="요약 2 4 20 3" xfId="18894" xr:uid="{00000000-0005-0000-0000-000071490000}"/>
    <cellStyle name="요약 2 4 20 4" xfId="18895" xr:uid="{00000000-0005-0000-0000-000072490000}"/>
    <cellStyle name="요약 2 4 20 5" xfId="18896" xr:uid="{00000000-0005-0000-0000-000073490000}"/>
    <cellStyle name="요약 2 4 21" xfId="18897" xr:uid="{00000000-0005-0000-0000-000074490000}"/>
    <cellStyle name="요약 2 4 21 2" xfId="18898" xr:uid="{00000000-0005-0000-0000-000075490000}"/>
    <cellStyle name="요약 2 4 21 3" xfId="18899" xr:uid="{00000000-0005-0000-0000-000076490000}"/>
    <cellStyle name="요약 2 4 21 4" xfId="18900" xr:uid="{00000000-0005-0000-0000-000077490000}"/>
    <cellStyle name="요약 2 4 21 5" xfId="18901" xr:uid="{00000000-0005-0000-0000-000078490000}"/>
    <cellStyle name="요약 2 4 22" xfId="18902" xr:uid="{00000000-0005-0000-0000-000079490000}"/>
    <cellStyle name="요약 2 4 22 2" xfId="18903" xr:uid="{00000000-0005-0000-0000-00007A490000}"/>
    <cellStyle name="요약 2 4 22 3" xfId="18904" xr:uid="{00000000-0005-0000-0000-00007B490000}"/>
    <cellStyle name="요약 2 4 22 4" xfId="18905" xr:uid="{00000000-0005-0000-0000-00007C490000}"/>
    <cellStyle name="요약 2 4 22 5" xfId="18906" xr:uid="{00000000-0005-0000-0000-00007D490000}"/>
    <cellStyle name="요약 2 4 23" xfId="18907" xr:uid="{00000000-0005-0000-0000-00007E490000}"/>
    <cellStyle name="요약 2 4 24" xfId="18908" xr:uid="{00000000-0005-0000-0000-00007F490000}"/>
    <cellStyle name="요약 2 4 25" xfId="18909" xr:uid="{00000000-0005-0000-0000-000080490000}"/>
    <cellStyle name="요약 2 4 26" xfId="18910" xr:uid="{00000000-0005-0000-0000-000081490000}"/>
    <cellStyle name="요약 2 4 3" xfId="18911" xr:uid="{00000000-0005-0000-0000-000082490000}"/>
    <cellStyle name="요약 2 4 3 10" xfId="18912" xr:uid="{00000000-0005-0000-0000-000083490000}"/>
    <cellStyle name="요약 2 4 3 10 2" xfId="18913" xr:uid="{00000000-0005-0000-0000-000084490000}"/>
    <cellStyle name="요약 2 4 3 10 3" xfId="18914" xr:uid="{00000000-0005-0000-0000-000085490000}"/>
    <cellStyle name="요약 2 4 3 10 4" xfId="18915" xr:uid="{00000000-0005-0000-0000-000086490000}"/>
    <cellStyle name="요약 2 4 3 10 5" xfId="18916" xr:uid="{00000000-0005-0000-0000-000087490000}"/>
    <cellStyle name="요약 2 4 3 11" xfId="18917" xr:uid="{00000000-0005-0000-0000-000088490000}"/>
    <cellStyle name="요약 2 4 3 11 2" xfId="18918" xr:uid="{00000000-0005-0000-0000-000089490000}"/>
    <cellStyle name="요약 2 4 3 11 3" xfId="18919" xr:uid="{00000000-0005-0000-0000-00008A490000}"/>
    <cellStyle name="요약 2 4 3 11 4" xfId="18920" xr:uid="{00000000-0005-0000-0000-00008B490000}"/>
    <cellStyle name="요약 2 4 3 11 5" xfId="18921" xr:uid="{00000000-0005-0000-0000-00008C490000}"/>
    <cellStyle name="요약 2 4 3 12" xfId="18922" xr:uid="{00000000-0005-0000-0000-00008D490000}"/>
    <cellStyle name="요약 2 4 3 12 2" xfId="18923" xr:uid="{00000000-0005-0000-0000-00008E490000}"/>
    <cellStyle name="요약 2 4 3 12 3" xfId="18924" xr:uid="{00000000-0005-0000-0000-00008F490000}"/>
    <cellStyle name="요약 2 4 3 12 4" xfId="18925" xr:uid="{00000000-0005-0000-0000-000090490000}"/>
    <cellStyle name="요약 2 4 3 12 5" xfId="18926" xr:uid="{00000000-0005-0000-0000-000091490000}"/>
    <cellStyle name="요약 2 4 3 13" xfId="18927" xr:uid="{00000000-0005-0000-0000-000092490000}"/>
    <cellStyle name="요약 2 4 3 13 2" xfId="18928" xr:uid="{00000000-0005-0000-0000-000093490000}"/>
    <cellStyle name="요약 2 4 3 13 3" xfId="18929" xr:uid="{00000000-0005-0000-0000-000094490000}"/>
    <cellStyle name="요약 2 4 3 13 4" xfId="18930" xr:uid="{00000000-0005-0000-0000-000095490000}"/>
    <cellStyle name="요약 2 4 3 13 5" xfId="18931" xr:uid="{00000000-0005-0000-0000-000096490000}"/>
    <cellStyle name="요약 2 4 3 14" xfId="18932" xr:uid="{00000000-0005-0000-0000-000097490000}"/>
    <cellStyle name="요약 2 4 3 14 2" xfId="18933" xr:uid="{00000000-0005-0000-0000-000098490000}"/>
    <cellStyle name="요약 2 4 3 14 3" xfId="18934" xr:uid="{00000000-0005-0000-0000-000099490000}"/>
    <cellStyle name="요약 2 4 3 14 4" xfId="18935" xr:uid="{00000000-0005-0000-0000-00009A490000}"/>
    <cellStyle name="요약 2 4 3 14 5" xfId="18936" xr:uid="{00000000-0005-0000-0000-00009B490000}"/>
    <cellStyle name="요약 2 4 3 15" xfId="18937" xr:uid="{00000000-0005-0000-0000-00009C490000}"/>
    <cellStyle name="요약 2 4 3 15 2" xfId="18938" xr:uid="{00000000-0005-0000-0000-00009D490000}"/>
    <cellStyle name="요약 2 4 3 15 3" xfId="18939" xr:uid="{00000000-0005-0000-0000-00009E490000}"/>
    <cellStyle name="요약 2 4 3 15 4" xfId="18940" xr:uid="{00000000-0005-0000-0000-00009F490000}"/>
    <cellStyle name="요약 2 4 3 15 5" xfId="18941" xr:uid="{00000000-0005-0000-0000-0000A0490000}"/>
    <cellStyle name="요약 2 4 3 16" xfId="18942" xr:uid="{00000000-0005-0000-0000-0000A1490000}"/>
    <cellStyle name="요약 2 4 3 16 2" xfId="18943" xr:uid="{00000000-0005-0000-0000-0000A2490000}"/>
    <cellStyle name="요약 2 4 3 16 3" xfId="18944" xr:uid="{00000000-0005-0000-0000-0000A3490000}"/>
    <cellStyle name="요약 2 4 3 16 4" xfId="18945" xr:uid="{00000000-0005-0000-0000-0000A4490000}"/>
    <cellStyle name="요약 2 4 3 16 5" xfId="18946" xr:uid="{00000000-0005-0000-0000-0000A5490000}"/>
    <cellStyle name="요약 2 4 3 17" xfId="18947" xr:uid="{00000000-0005-0000-0000-0000A6490000}"/>
    <cellStyle name="요약 2 4 3 17 2" xfId="18948" xr:uid="{00000000-0005-0000-0000-0000A7490000}"/>
    <cellStyle name="요약 2 4 3 17 3" xfId="18949" xr:uid="{00000000-0005-0000-0000-0000A8490000}"/>
    <cellStyle name="요약 2 4 3 17 4" xfId="18950" xr:uid="{00000000-0005-0000-0000-0000A9490000}"/>
    <cellStyle name="요약 2 4 3 17 5" xfId="18951" xr:uid="{00000000-0005-0000-0000-0000AA490000}"/>
    <cellStyle name="요약 2 4 3 18" xfId="18952" xr:uid="{00000000-0005-0000-0000-0000AB490000}"/>
    <cellStyle name="요약 2 4 3 18 2" xfId="18953" xr:uid="{00000000-0005-0000-0000-0000AC490000}"/>
    <cellStyle name="요약 2 4 3 18 3" xfId="18954" xr:uid="{00000000-0005-0000-0000-0000AD490000}"/>
    <cellStyle name="요약 2 4 3 18 4" xfId="18955" xr:uid="{00000000-0005-0000-0000-0000AE490000}"/>
    <cellStyle name="요약 2 4 3 18 5" xfId="18956" xr:uid="{00000000-0005-0000-0000-0000AF490000}"/>
    <cellStyle name="요약 2 4 3 19" xfId="18957" xr:uid="{00000000-0005-0000-0000-0000B0490000}"/>
    <cellStyle name="요약 2 4 3 2" xfId="18958" xr:uid="{00000000-0005-0000-0000-0000B1490000}"/>
    <cellStyle name="요약 2 4 3 2 2" xfId="18959" xr:uid="{00000000-0005-0000-0000-0000B2490000}"/>
    <cellStyle name="요약 2 4 3 2 3" xfId="18960" xr:uid="{00000000-0005-0000-0000-0000B3490000}"/>
    <cellStyle name="요약 2 4 3 2 4" xfId="18961" xr:uid="{00000000-0005-0000-0000-0000B4490000}"/>
    <cellStyle name="요약 2 4 3 2 5" xfId="18962" xr:uid="{00000000-0005-0000-0000-0000B5490000}"/>
    <cellStyle name="요약 2 4 3 20" xfId="18963" xr:uid="{00000000-0005-0000-0000-0000B6490000}"/>
    <cellStyle name="요약 2 4 3 21" xfId="18964" xr:uid="{00000000-0005-0000-0000-0000B7490000}"/>
    <cellStyle name="요약 2 4 3 22" xfId="18965" xr:uid="{00000000-0005-0000-0000-0000B8490000}"/>
    <cellStyle name="요약 2 4 3 3" xfId="18966" xr:uid="{00000000-0005-0000-0000-0000B9490000}"/>
    <cellStyle name="요약 2 4 3 3 2" xfId="18967" xr:uid="{00000000-0005-0000-0000-0000BA490000}"/>
    <cellStyle name="요약 2 4 3 3 3" xfId="18968" xr:uid="{00000000-0005-0000-0000-0000BB490000}"/>
    <cellStyle name="요약 2 4 3 3 4" xfId="18969" xr:uid="{00000000-0005-0000-0000-0000BC490000}"/>
    <cellStyle name="요약 2 4 3 3 5" xfId="18970" xr:uid="{00000000-0005-0000-0000-0000BD490000}"/>
    <cellStyle name="요약 2 4 3 4" xfId="18971" xr:uid="{00000000-0005-0000-0000-0000BE490000}"/>
    <cellStyle name="요약 2 4 3 4 2" xfId="18972" xr:uid="{00000000-0005-0000-0000-0000BF490000}"/>
    <cellStyle name="요약 2 4 3 4 3" xfId="18973" xr:uid="{00000000-0005-0000-0000-0000C0490000}"/>
    <cellStyle name="요약 2 4 3 4 4" xfId="18974" xr:uid="{00000000-0005-0000-0000-0000C1490000}"/>
    <cellStyle name="요약 2 4 3 4 5" xfId="18975" xr:uid="{00000000-0005-0000-0000-0000C2490000}"/>
    <cellStyle name="요약 2 4 3 5" xfId="18976" xr:uid="{00000000-0005-0000-0000-0000C3490000}"/>
    <cellStyle name="요약 2 4 3 5 2" xfId="18977" xr:uid="{00000000-0005-0000-0000-0000C4490000}"/>
    <cellStyle name="요약 2 4 3 5 3" xfId="18978" xr:uid="{00000000-0005-0000-0000-0000C5490000}"/>
    <cellStyle name="요약 2 4 3 5 4" xfId="18979" xr:uid="{00000000-0005-0000-0000-0000C6490000}"/>
    <cellStyle name="요약 2 4 3 5 5" xfId="18980" xr:uid="{00000000-0005-0000-0000-0000C7490000}"/>
    <cellStyle name="요약 2 4 3 6" xfId="18981" xr:uid="{00000000-0005-0000-0000-0000C8490000}"/>
    <cellStyle name="요약 2 4 3 6 2" xfId="18982" xr:uid="{00000000-0005-0000-0000-0000C9490000}"/>
    <cellStyle name="요약 2 4 3 6 3" xfId="18983" xr:uid="{00000000-0005-0000-0000-0000CA490000}"/>
    <cellStyle name="요약 2 4 3 6 4" xfId="18984" xr:uid="{00000000-0005-0000-0000-0000CB490000}"/>
    <cellStyle name="요약 2 4 3 6 5" xfId="18985" xr:uid="{00000000-0005-0000-0000-0000CC490000}"/>
    <cellStyle name="요약 2 4 3 7" xfId="18986" xr:uid="{00000000-0005-0000-0000-0000CD490000}"/>
    <cellStyle name="요약 2 4 3 7 2" xfId="18987" xr:uid="{00000000-0005-0000-0000-0000CE490000}"/>
    <cellStyle name="요약 2 4 3 7 3" xfId="18988" xr:uid="{00000000-0005-0000-0000-0000CF490000}"/>
    <cellStyle name="요약 2 4 3 7 4" xfId="18989" xr:uid="{00000000-0005-0000-0000-0000D0490000}"/>
    <cellStyle name="요약 2 4 3 7 5" xfId="18990" xr:uid="{00000000-0005-0000-0000-0000D1490000}"/>
    <cellStyle name="요약 2 4 3 8" xfId="18991" xr:uid="{00000000-0005-0000-0000-0000D2490000}"/>
    <cellStyle name="요약 2 4 3 8 2" xfId="18992" xr:uid="{00000000-0005-0000-0000-0000D3490000}"/>
    <cellStyle name="요약 2 4 3 8 3" xfId="18993" xr:uid="{00000000-0005-0000-0000-0000D4490000}"/>
    <cellStyle name="요약 2 4 3 8 4" xfId="18994" xr:uid="{00000000-0005-0000-0000-0000D5490000}"/>
    <cellStyle name="요약 2 4 3 8 5" xfId="18995" xr:uid="{00000000-0005-0000-0000-0000D6490000}"/>
    <cellStyle name="요약 2 4 3 9" xfId="18996" xr:uid="{00000000-0005-0000-0000-0000D7490000}"/>
    <cellStyle name="요약 2 4 3 9 2" xfId="18997" xr:uid="{00000000-0005-0000-0000-0000D8490000}"/>
    <cellStyle name="요약 2 4 3 9 3" xfId="18998" xr:uid="{00000000-0005-0000-0000-0000D9490000}"/>
    <cellStyle name="요약 2 4 3 9 4" xfId="18999" xr:uid="{00000000-0005-0000-0000-0000DA490000}"/>
    <cellStyle name="요약 2 4 3 9 5" xfId="19000" xr:uid="{00000000-0005-0000-0000-0000DB490000}"/>
    <cellStyle name="요약 2 4 4" xfId="19001" xr:uid="{00000000-0005-0000-0000-0000DC490000}"/>
    <cellStyle name="요약 2 4 4 10" xfId="19002" xr:uid="{00000000-0005-0000-0000-0000DD490000}"/>
    <cellStyle name="요약 2 4 4 10 2" xfId="19003" xr:uid="{00000000-0005-0000-0000-0000DE490000}"/>
    <cellStyle name="요약 2 4 4 10 3" xfId="19004" xr:uid="{00000000-0005-0000-0000-0000DF490000}"/>
    <cellStyle name="요약 2 4 4 10 4" xfId="19005" xr:uid="{00000000-0005-0000-0000-0000E0490000}"/>
    <cellStyle name="요약 2 4 4 10 5" xfId="19006" xr:uid="{00000000-0005-0000-0000-0000E1490000}"/>
    <cellStyle name="요약 2 4 4 11" xfId="19007" xr:uid="{00000000-0005-0000-0000-0000E2490000}"/>
    <cellStyle name="요약 2 4 4 11 2" xfId="19008" xr:uid="{00000000-0005-0000-0000-0000E3490000}"/>
    <cellStyle name="요약 2 4 4 11 3" xfId="19009" xr:uid="{00000000-0005-0000-0000-0000E4490000}"/>
    <cellStyle name="요약 2 4 4 11 4" xfId="19010" xr:uid="{00000000-0005-0000-0000-0000E5490000}"/>
    <cellStyle name="요약 2 4 4 11 5" xfId="19011" xr:uid="{00000000-0005-0000-0000-0000E6490000}"/>
    <cellStyle name="요약 2 4 4 12" xfId="19012" xr:uid="{00000000-0005-0000-0000-0000E7490000}"/>
    <cellStyle name="요약 2 4 4 12 2" xfId="19013" xr:uid="{00000000-0005-0000-0000-0000E8490000}"/>
    <cellStyle name="요약 2 4 4 12 3" xfId="19014" xr:uid="{00000000-0005-0000-0000-0000E9490000}"/>
    <cellStyle name="요약 2 4 4 12 4" xfId="19015" xr:uid="{00000000-0005-0000-0000-0000EA490000}"/>
    <cellStyle name="요약 2 4 4 12 5" xfId="19016" xr:uid="{00000000-0005-0000-0000-0000EB490000}"/>
    <cellStyle name="요약 2 4 4 13" xfId="19017" xr:uid="{00000000-0005-0000-0000-0000EC490000}"/>
    <cellStyle name="요약 2 4 4 13 2" xfId="19018" xr:uid="{00000000-0005-0000-0000-0000ED490000}"/>
    <cellStyle name="요약 2 4 4 13 3" xfId="19019" xr:uid="{00000000-0005-0000-0000-0000EE490000}"/>
    <cellStyle name="요약 2 4 4 13 4" xfId="19020" xr:uid="{00000000-0005-0000-0000-0000EF490000}"/>
    <cellStyle name="요약 2 4 4 13 5" xfId="19021" xr:uid="{00000000-0005-0000-0000-0000F0490000}"/>
    <cellStyle name="요약 2 4 4 14" xfId="19022" xr:uid="{00000000-0005-0000-0000-0000F1490000}"/>
    <cellStyle name="요약 2 4 4 14 2" xfId="19023" xr:uid="{00000000-0005-0000-0000-0000F2490000}"/>
    <cellStyle name="요약 2 4 4 14 3" xfId="19024" xr:uid="{00000000-0005-0000-0000-0000F3490000}"/>
    <cellStyle name="요약 2 4 4 14 4" xfId="19025" xr:uid="{00000000-0005-0000-0000-0000F4490000}"/>
    <cellStyle name="요약 2 4 4 14 5" xfId="19026" xr:uid="{00000000-0005-0000-0000-0000F5490000}"/>
    <cellStyle name="요약 2 4 4 15" xfId="19027" xr:uid="{00000000-0005-0000-0000-0000F6490000}"/>
    <cellStyle name="요약 2 4 4 15 2" xfId="19028" xr:uid="{00000000-0005-0000-0000-0000F7490000}"/>
    <cellStyle name="요약 2 4 4 15 3" xfId="19029" xr:uid="{00000000-0005-0000-0000-0000F8490000}"/>
    <cellStyle name="요약 2 4 4 15 4" xfId="19030" xr:uid="{00000000-0005-0000-0000-0000F9490000}"/>
    <cellStyle name="요약 2 4 4 15 5" xfId="19031" xr:uid="{00000000-0005-0000-0000-0000FA490000}"/>
    <cellStyle name="요약 2 4 4 16" xfId="19032" xr:uid="{00000000-0005-0000-0000-0000FB490000}"/>
    <cellStyle name="요약 2 4 4 16 2" xfId="19033" xr:uid="{00000000-0005-0000-0000-0000FC490000}"/>
    <cellStyle name="요약 2 4 4 16 3" xfId="19034" xr:uid="{00000000-0005-0000-0000-0000FD490000}"/>
    <cellStyle name="요약 2 4 4 16 4" xfId="19035" xr:uid="{00000000-0005-0000-0000-0000FE490000}"/>
    <cellStyle name="요약 2 4 4 16 5" xfId="19036" xr:uid="{00000000-0005-0000-0000-0000FF490000}"/>
    <cellStyle name="요약 2 4 4 17" xfId="19037" xr:uid="{00000000-0005-0000-0000-0000004A0000}"/>
    <cellStyle name="요약 2 4 4 17 2" xfId="19038" xr:uid="{00000000-0005-0000-0000-0000014A0000}"/>
    <cellStyle name="요약 2 4 4 17 3" xfId="19039" xr:uid="{00000000-0005-0000-0000-0000024A0000}"/>
    <cellStyle name="요약 2 4 4 17 4" xfId="19040" xr:uid="{00000000-0005-0000-0000-0000034A0000}"/>
    <cellStyle name="요약 2 4 4 17 5" xfId="19041" xr:uid="{00000000-0005-0000-0000-0000044A0000}"/>
    <cellStyle name="요약 2 4 4 18" xfId="19042" xr:uid="{00000000-0005-0000-0000-0000054A0000}"/>
    <cellStyle name="요약 2 4 4 18 2" xfId="19043" xr:uid="{00000000-0005-0000-0000-0000064A0000}"/>
    <cellStyle name="요약 2 4 4 18 3" xfId="19044" xr:uid="{00000000-0005-0000-0000-0000074A0000}"/>
    <cellStyle name="요약 2 4 4 18 4" xfId="19045" xr:uid="{00000000-0005-0000-0000-0000084A0000}"/>
    <cellStyle name="요약 2 4 4 18 5" xfId="19046" xr:uid="{00000000-0005-0000-0000-0000094A0000}"/>
    <cellStyle name="요약 2 4 4 19" xfId="19047" xr:uid="{00000000-0005-0000-0000-00000A4A0000}"/>
    <cellStyle name="요약 2 4 4 2" xfId="19048" xr:uid="{00000000-0005-0000-0000-00000B4A0000}"/>
    <cellStyle name="요약 2 4 4 2 2" xfId="19049" xr:uid="{00000000-0005-0000-0000-00000C4A0000}"/>
    <cellStyle name="요약 2 4 4 2 3" xfId="19050" xr:uid="{00000000-0005-0000-0000-00000D4A0000}"/>
    <cellStyle name="요약 2 4 4 2 4" xfId="19051" xr:uid="{00000000-0005-0000-0000-00000E4A0000}"/>
    <cellStyle name="요약 2 4 4 2 5" xfId="19052" xr:uid="{00000000-0005-0000-0000-00000F4A0000}"/>
    <cellStyle name="요약 2 4 4 20" xfId="19053" xr:uid="{00000000-0005-0000-0000-0000104A0000}"/>
    <cellStyle name="요약 2 4 4 21" xfId="19054" xr:uid="{00000000-0005-0000-0000-0000114A0000}"/>
    <cellStyle name="요약 2 4 4 22" xfId="19055" xr:uid="{00000000-0005-0000-0000-0000124A0000}"/>
    <cellStyle name="요약 2 4 4 3" xfId="19056" xr:uid="{00000000-0005-0000-0000-0000134A0000}"/>
    <cellStyle name="요약 2 4 4 3 2" xfId="19057" xr:uid="{00000000-0005-0000-0000-0000144A0000}"/>
    <cellStyle name="요약 2 4 4 3 3" xfId="19058" xr:uid="{00000000-0005-0000-0000-0000154A0000}"/>
    <cellStyle name="요약 2 4 4 3 4" xfId="19059" xr:uid="{00000000-0005-0000-0000-0000164A0000}"/>
    <cellStyle name="요약 2 4 4 3 5" xfId="19060" xr:uid="{00000000-0005-0000-0000-0000174A0000}"/>
    <cellStyle name="요약 2 4 4 4" xfId="19061" xr:uid="{00000000-0005-0000-0000-0000184A0000}"/>
    <cellStyle name="요약 2 4 4 4 2" xfId="19062" xr:uid="{00000000-0005-0000-0000-0000194A0000}"/>
    <cellStyle name="요약 2 4 4 4 3" xfId="19063" xr:uid="{00000000-0005-0000-0000-00001A4A0000}"/>
    <cellStyle name="요약 2 4 4 4 4" xfId="19064" xr:uid="{00000000-0005-0000-0000-00001B4A0000}"/>
    <cellStyle name="요약 2 4 4 4 5" xfId="19065" xr:uid="{00000000-0005-0000-0000-00001C4A0000}"/>
    <cellStyle name="요약 2 4 4 5" xfId="19066" xr:uid="{00000000-0005-0000-0000-00001D4A0000}"/>
    <cellStyle name="요약 2 4 4 5 2" xfId="19067" xr:uid="{00000000-0005-0000-0000-00001E4A0000}"/>
    <cellStyle name="요약 2 4 4 5 3" xfId="19068" xr:uid="{00000000-0005-0000-0000-00001F4A0000}"/>
    <cellStyle name="요약 2 4 4 5 4" xfId="19069" xr:uid="{00000000-0005-0000-0000-0000204A0000}"/>
    <cellStyle name="요약 2 4 4 5 5" xfId="19070" xr:uid="{00000000-0005-0000-0000-0000214A0000}"/>
    <cellStyle name="요약 2 4 4 6" xfId="19071" xr:uid="{00000000-0005-0000-0000-0000224A0000}"/>
    <cellStyle name="요약 2 4 4 6 2" xfId="19072" xr:uid="{00000000-0005-0000-0000-0000234A0000}"/>
    <cellStyle name="요약 2 4 4 6 3" xfId="19073" xr:uid="{00000000-0005-0000-0000-0000244A0000}"/>
    <cellStyle name="요약 2 4 4 6 4" xfId="19074" xr:uid="{00000000-0005-0000-0000-0000254A0000}"/>
    <cellStyle name="요약 2 4 4 6 5" xfId="19075" xr:uid="{00000000-0005-0000-0000-0000264A0000}"/>
    <cellStyle name="요약 2 4 4 7" xfId="19076" xr:uid="{00000000-0005-0000-0000-0000274A0000}"/>
    <cellStyle name="요약 2 4 4 7 2" xfId="19077" xr:uid="{00000000-0005-0000-0000-0000284A0000}"/>
    <cellStyle name="요약 2 4 4 7 3" xfId="19078" xr:uid="{00000000-0005-0000-0000-0000294A0000}"/>
    <cellStyle name="요약 2 4 4 7 4" xfId="19079" xr:uid="{00000000-0005-0000-0000-00002A4A0000}"/>
    <cellStyle name="요약 2 4 4 7 5" xfId="19080" xr:uid="{00000000-0005-0000-0000-00002B4A0000}"/>
    <cellStyle name="요약 2 4 4 8" xfId="19081" xr:uid="{00000000-0005-0000-0000-00002C4A0000}"/>
    <cellStyle name="요약 2 4 4 8 2" xfId="19082" xr:uid="{00000000-0005-0000-0000-00002D4A0000}"/>
    <cellStyle name="요약 2 4 4 8 3" xfId="19083" xr:uid="{00000000-0005-0000-0000-00002E4A0000}"/>
    <cellStyle name="요약 2 4 4 8 4" xfId="19084" xr:uid="{00000000-0005-0000-0000-00002F4A0000}"/>
    <cellStyle name="요약 2 4 4 8 5" xfId="19085" xr:uid="{00000000-0005-0000-0000-0000304A0000}"/>
    <cellStyle name="요약 2 4 4 9" xfId="19086" xr:uid="{00000000-0005-0000-0000-0000314A0000}"/>
    <cellStyle name="요약 2 4 4 9 2" xfId="19087" xr:uid="{00000000-0005-0000-0000-0000324A0000}"/>
    <cellStyle name="요약 2 4 4 9 3" xfId="19088" xr:uid="{00000000-0005-0000-0000-0000334A0000}"/>
    <cellStyle name="요약 2 4 4 9 4" xfId="19089" xr:uid="{00000000-0005-0000-0000-0000344A0000}"/>
    <cellStyle name="요약 2 4 4 9 5" xfId="19090" xr:uid="{00000000-0005-0000-0000-0000354A0000}"/>
    <cellStyle name="요약 2 4 5" xfId="19091" xr:uid="{00000000-0005-0000-0000-0000364A0000}"/>
    <cellStyle name="요약 2 4 5 10" xfId="19092" xr:uid="{00000000-0005-0000-0000-0000374A0000}"/>
    <cellStyle name="요약 2 4 5 10 2" xfId="19093" xr:uid="{00000000-0005-0000-0000-0000384A0000}"/>
    <cellStyle name="요약 2 4 5 10 3" xfId="19094" xr:uid="{00000000-0005-0000-0000-0000394A0000}"/>
    <cellStyle name="요약 2 4 5 10 4" xfId="19095" xr:uid="{00000000-0005-0000-0000-00003A4A0000}"/>
    <cellStyle name="요약 2 4 5 10 5" xfId="19096" xr:uid="{00000000-0005-0000-0000-00003B4A0000}"/>
    <cellStyle name="요약 2 4 5 11" xfId="19097" xr:uid="{00000000-0005-0000-0000-00003C4A0000}"/>
    <cellStyle name="요약 2 4 5 11 2" xfId="19098" xr:uid="{00000000-0005-0000-0000-00003D4A0000}"/>
    <cellStyle name="요약 2 4 5 11 3" xfId="19099" xr:uid="{00000000-0005-0000-0000-00003E4A0000}"/>
    <cellStyle name="요약 2 4 5 11 4" xfId="19100" xr:uid="{00000000-0005-0000-0000-00003F4A0000}"/>
    <cellStyle name="요약 2 4 5 11 5" xfId="19101" xr:uid="{00000000-0005-0000-0000-0000404A0000}"/>
    <cellStyle name="요약 2 4 5 12" xfId="19102" xr:uid="{00000000-0005-0000-0000-0000414A0000}"/>
    <cellStyle name="요약 2 4 5 12 2" xfId="19103" xr:uid="{00000000-0005-0000-0000-0000424A0000}"/>
    <cellStyle name="요약 2 4 5 12 3" xfId="19104" xr:uid="{00000000-0005-0000-0000-0000434A0000}"/>
    <cellStyle name="요약 2 4 5 12 4" xfId="19105" xr:uid="{00000000-0005-0000-0000-0000444A0000}"/>
    <cellStyle name="요약 2 4 5 12 5" xfId="19106" xr:uid="{00000000-0005-0000-0000-0000454A0000}"/>
    <cellStyle name="요약 2 4 5 13" xfId="19107" xr:uid="{00000000-0005-0000-0000-0000464A0000}"/>
    <cellStyle name="요약 2 4 5 13 2" xfId="19108" xr:uid="{00000000-0005-0000-0000-0000474A0000}"/>
    <cellStyle name="요약 2 4 5 13 3" xfId="19109" xr:uid="{00000000-0005-0000-0000-0000484A0000}"/>
    <cellStyle name="요약 2 4 5 13 4" xfId="19110" xr:uid="{00000000-0005-0000-0000-0000494A0000}"/>
    <cellStyle name="요약 2 4 5 13 5" xfId="19111" xr:uid="{00000000-0005-0000-0000-00004A4A0000}"/>
    <cellStyle name="요약 2 4 5 14" xfId="19112" xr:uid="{00000000-0005-0000-0000-00004B4A0000}"/>
    <cellStyle name="요약 2 4 5 14 2" xfId="19113" xr:uid="{00000000-0005-0000-0000-00004C4A0000}"/>
    <cellStyle name="요약 2 4 5 14 3" xfId="19114" xr:uid="{00000000-0005-0000-0000-00004D4A0000}"/>
    <cellStyle name="요약 2 4 5 14 4" xfId="19115" xr:uid="{00000000-0005-0000-0000-00004E4A0000}"/>
    <cellStyle name="요약 2 4 5 14 5" xfId="19116" xr:uid="{00000000-0005-0000-0000-00004F4A0000}"/>
    <cellStyle name="요약 2 4 5 15" xfId="19117" xr:uid="{00000000-0005-0000-0000-0000504A0000}"/>
    <cellStyle name="요약 2 4 5 15 2" xfId="19118" xr:uid="{00000000-0005-0000-0000-0000514A0000}"/>
    <cellStyle name="요약 2 4 5 15 3" xfId="19119" xr:uid="{00000000-0005-0000-0000-0000524A0000}"/>
    <cellStyle name="요약 2 4 5 15 4" xfId="19120" xr:uid="{00000000-0005-0000-0000-0000534A0000}"/>
    <cellStyle name="요약 2 4 5 15 5" xfId="19121" xr:uid="{00000000-0005-0000-0000-0000544A0000}"/>
    <cellStyle name="요약 2 4 5 16" xfId="19122" xr:uid="{00000000-0005-0000-0000-0000554A0000}"/>
    <cellStyle name="요약 2 4 5 16 2" xfId="19123" xr:uid="{00000000-0005-0000-0000-0000564A0000}"/>
    <cellStyle name="요약 2 4 5 16 3" xfId="19124" xr:uid="{00000000-0005-0000-0000-0000574A0000}"/>
    <cellStyle name="요약 2 4 5 16 4" xfId="19125" xr:uid="{00000000-0005-0000-0000-0000584A0000}"/>
    <cellStyle name="요약 2 4 5 16 5" xfId="19126" xr:uid="{00000000-0005-0000-0000-0000594A0000}"/>
    <cellStyle name="요약 2 4 5 17" xfId="19127" xr:uid="{00000000-0005-0000-0000-00005A4A0000}"/>
    <cellStyle name="요약 2 4 5 17 2" xfId="19128" xr:uid="{00000000-0005-0000-0000-00005B4A0000}"/>
    <cellStyle name="요약 2 4 5 17 3" xfId="19129" xr:uid="{00000000-0005-0000-0000-00005C4A0000}"/>
    <cellStyle name="요약 2 4 5 17 4" xfId="19130" xr:uid="{00000000-0005-0000-0000-00005D4A0000}"/>
    <cellStyle name="요약 2 4 5 17 5" xfId="19131" xr:uid="{00000000-0005-0000-0000-00005E4A0000}"/>
    <cellStyle name="요약 2 4 5 18" xfId="19132" xr:uid="{00000000-0005-0000-0000-00005F4A0000}"/>
    <cellStyle name="요약 2 4 5 18 2" xfId="19133" xr:uid="{00000000-0005-0000-0000-0000604A0000}"/>
    <cellStyle name="요약 2 4 5 18 3" xfId="19134" xr:uid="{00000000-0005-0000-0000-0000614A0000}"/>
    <cellStyle name="요약 2 4 5 18 4" xfId="19135" xr:uid="{00000000-0005-0000-0000-0000624A0000}"/>
    <cellStyle name="요약 2 4 5 18 5" xfId="19136" xr:uid="{00000000-0005-0000-0000-0000634A0000}"/>
    <cellStyle name="요약 2 4 5 19" xfId="19137" xr:uid="{00000000-0005-0000-0000-0000644A0000}"/>
    <cellStyle name="요약 2 4 5 2" xfId="19138" xr:uid="{00000000-0005-0000-0000-0000654A0000}"/>
    <cellStyle name="요약 2 4 5 2 2" xfId="19139" xr:uid="{00000000-0005-0000-0000-0000664A0000}"/>
    <cellStyle name="요약 2 4 5 2 3" xfId="19140" xr:uid="{00000000-0005-0000-0000-0000674A0000}"/>
    <cellStyle name="요약 2 4 5 2 4" xfId="19141" xr:uid="{00000000-0005-0000-0000-0000684A0000}"/>
    <cellStyle name="요약 2 4 5 2 5" xfId="19142" xr:uid="{00000000-0005-0000-0000-0000694A0000}"/>
    <cellStyle name="요약 2 4 5 20" xfId="19143" xr:uid="{00000000-0005-0000-0000-00006A4A0000}"/>
    <cellStyle name="요약 2 4 5 21" xfId="19144" xr:uid="{00000000-0005-0000-0000-00006B4A0000}"/>
    <cellStyle name="요약 2 4 5 22" xfId="19145" xr:uid="{00000000-0005-0000-0000-00006C4A0000}"/>
    <cellStyle name="요약 2 4 5 3" xfId="19146" xr:uid="{00000000-0005-0000-0000-00006D4A0000}"/>
    <cellStyle name="요약 2 4 5 3 2" xfId="19147" xr:uid="{00000000-0005-0000-0000-00006E4A0000}"/>
    <cellStyle name="요약 2 4 5 3 3" xfId="19148" xr:uid="{00000000-0005-0000-0000-00006F4A0000}"/>
    <cellStyle name="요약 2 4 5 3 4" xfId="19149" xr:uid="{00000000-0005-0000-0000-0000704A0000}"/>
    <cellStyle name="요약 2 4 5 3 5" xfId="19150" xr:uid="{00000000-0005-0000-0000-0000714A0000}"/>
    <cellStyle name="요약 2 4 5 4" xfId="19151" xr:uid="{00000000-0005-0000-0000-0000724A0000}"/>
    <cellStyle name="요약 2 4 5 4 2" xfId="19152" xr:uid="{00000000-0005-0000-0000-0000734A0000}"/>
    <cellStyle name="요약 2 4 5 4 3" xfId="19153" xr:uid="{00000000-0005-0000-0000-0000744A0000}"/>
    <cellStyle name="요약 2 4 5 4 4" xfId="19154" xr:uid="{00000000-0005-0000-0000-0000754A0000}"/>
    <cellStyle name="요약 2 4 5 4 5" xfId="19155" xr:uid="{00000000-0005-0000-0000-0000764A0000}"/>
    <cellStyle name="요약 2 4 5 5" xfId="19156" xr:uid="{00000000-0005-0000-0000-0000774A0000}"/>
    <cellStyle name="요약 2 4 5 5 2" xfId="19157" xr:uid="{00000000-0005-0000-0000-0000784A0000}"/>
    <cellStyle name="요약 2 4 5 5 3" xfId="19158" xr:uid="{00000000-0005-0000-0000-0000794A0000}"/>
    <cellStyle name="요약 2 4 5 5 4" xfId="19159" xr:uid="{00000000-0005-0000-0000-00007A4A0000}"/>
    <cellStyle name="요약 2 4 5 5 5" xfId="19160" xr:uid="{00000000-0005-0000-0000-00007B4A0000}"/>
    <cellStyle name="요약 2 4 5 6" xfId="19161" xr:uid="{00000000-0005-0000-0000-00007C4A0000}"/>
    <cellStyle name="요약 2 4 5 6 2" xfId="19162" xr:uid="{00000000-0005-0000-0000-00007D4A0000}"/>
    <cellStyle name="요약 2 4 5 6 3" xfId="19163" xr:uid="{00000000-0005-0000-0000-00007E4A0000}"/>
    <cellStyle name="요약 2 4 5 6 4" xfId="19164" xr:uid="{00000000-0005-0000-0000-00007F4A0000}"/>
    <cellStyle name="요약 2 4 5 6 5" xfId="19165" xr:uid="{00000000-0005-0000-0000-0000804A0000}"/>
    <cellStyle name="요약 2 4 5 7" xfId="19166" xr:uid="{00000000-0005-0000-0000-0000814A0000}"/>
    <cellStyle name="요약 2 4 5 7 2" xfId="19167" xr:uid="{00000000-0005-0000-0000-0000824A0000}"/>
    <cellStyle name="요약 2 4 5 7 3" xfId="19168" xr:uid="{00000000-0005-0000-0000-0000834A0000}"/>
    <cellStyle name="요약 2 4 5 7 4" xfId="19169" xr:uid="{00000000-0005-0000-0000-0000844A0000}"/>
    <cellStyle name="요약 2 4 5 7 5" xfId="19170" xr:uid="{00000000-0005-0000-0000-0000854A0000}"/>
    <cellStyle name="요약 2 4 5 8" xfId="19171" xr:uid="{00000000-0005-0000-0000-0000864A0000}"/>
    <cellStyle name="요약 2 4 5 8 2" xfId="19172" xr:uid="{00000000-0005-0000-0000-0000874A0000}"/>
    <cellStyle name="요약 2 4 5 8 3" xfId="19173" xr:uid="{00000000-0005-0000-0000-0000884A0000}"/>
    <cellStyle name="요약 2 4 5 8 4" xfId="19174" xr:uid="{00000000-0005-0000-0000-0000894A0000}"/>
    <cellStyle name="요약 2 4 5 8 5" xfId="19175" xr:uid="{00000000-0005-0000-0000-00008A4A0000}"/>
    <cellStyle name="요약 2 4 5 9" xfId="19176" xr:uid="{00000000-0005-0000-0000-00008B4A0000}"/>
    <cellStyle name="요약 2 4 5 9 2" xfId="19177" xr:uid="{00000000-0005-0000-0000-00008C4A0000}"/>
    <cellStyle name="요약 2 4 5 9 3" xfId="19178" xr:uid="{00000000-0005-0000-0000-00008D4A0000}"/>
    <cellStyle name="요약 2 4 5 9 4" xfId="19179" xr:uid="{00000000-0005-0000-0000-00008E4A0000}"/>
    <cellStyle name="요약 2 4 5 9 5" xfId="19180" xr:uid="{00000000-0005-0000-0000-00008F4A0000}"/>
    <cellStyle name="요약 2 4 6" xfId="19181" xr:uid="{00000000-0005-0000-0000-0000904A0000}"/>
    <cellStyle name="요약 2 4 6 2" xfId="19182" xr:uid="{00000000-0005-0000-0000-0000914A0000}"/>
    <cellStyle name="요약 2 4 6 3" xfId="19183" xr:uid="{00000000-0005-0000-0000-0000924A0000}"/>
    <cellStyle name="요약 2 4 6 4" xfId="19184" xr:uid="{00000000-0005-0000-0000-0000934A0000}"/>
    <cellStyle name="요약 2 4 6 5" xfId="19185" xr:uid="{00000000-0005-0000-0000-0000944A0000}"/>
    <cellStyle name="요약 2 4 7" xfId="19186" xr:uid="{00000000-0005-0000-0000-0000954A0000}"/>
    <cellStyle name="요약 2 4 7 2" xfId="19187" xr:uid="{00000000-0005-0000-0000-0000964A0000}"/>
    <cellStyle name="요약 2 4 7 3" xfId="19188" xr:uid="{00000000-0005-0000-0000-0000974A0000}"/>
    <cellStyle name="요약 2 4 7 4" xfId="19189" xr:uid="{00000000-0005-0000-0000-0000984A0000}"/>
    <cellStyle name="요약 2 4 7 5" xfId="19190" xr:uid="{00000000-0005-0000-0000-0000994A0000}"/>
    <cellStyle name="요약 2 4 8" xfId="19191" xr:uid="{00000000-0005-0000-0000-00009A4A0000}"/>
    <cellStyle name="요약 2 4 8 2" xfId="19192" xr:uid="{00000000-0005-0000-0000-00009B4A0000}"/>
    <cellStyle name="요약 2 4 8 3" xfId="19193" xr:uid="{00000000-0005-0000-0000-00009C4A0000}"/>
    <cellStyle name="요약 2 4 8 4" xfId="19194" xr:uid="{00000000-0005-0000-0000-00009D4A0000}"/>
    <cellStyle name="요약 2 4 8 5" xfId="19195" xr:uid="{00000000-0005-0000-0000-00009E4A0000}"/>
    <cellStyle name="요약 2 4 9" xfId="19196" xr:uid="{00000000-0005-0000-0000-00009F4A0000}"/>
    <cellStyle name="요약 2 4 9 2" xfId="19197" xr:uid="{00000000-0005-0000-0000-0000A04A0000}"/>
    <cellStyle name="요약 2 4 9 3" xfId="19198" xr:uid="{00000000-0005-0000-0000-0000A14A0000}"/>
    <cellStyle name="요약 2 4 9 4" xfId="19199" xr:uid="{00000000-0005-0000-0000-0000A24A0000}"/>
    <cellStyle name="요약 2 4 9 5" xfId="19200" xr:uid="{00000000-0005-0000-0000-0000A34A0000}"/>
    <cellStyle name="요약 2 5" xfId="19201" xr:uid="{00000000-0005-0000-0000-0000A44A0000}"/>
    <cellStyle name="요약 2 5 10" xfId="19202" xr:uid="{00000000-0005-0000-0000-0000A54A0000}"/>
    <cellStyle name="요약 2 5 10 2" xfId="19203" xr:uid="{00000000-0005-0000-0000-0000A64A0000}"/>
    <cellStyle name="요약 2 5 10 3" xfId="19204" xr:uid="{00000000-0005-0000-0000-0000A74A0000}"/>
    <cellStyle name="요약 2 5 10 4" xfId="19205" xr:uid="{00000000-0005-0000-0000-0000A84A0000}"/>
    <cellStyle name="요약 2 5 10 5" xfId="19206" xr:uid="{00000000-0005-0000-0000-0000A94A0000}"/>
    <cellStyle name="요약 2 5 11" xfId="19207" xr:uid="{00000000-0005-0000-0000-0000AA4A0000}"/>
    <cellStyle name="요약 2 5 11 2" xfId="19208" xr:uid="{00000000-0005-0000-0000-0000AB4A0000}"/>
    <cellStyle name="요약 2 5 11 3" xfId="19209" xr:uid="{00000000-0005-0000-0000-0000AC4A0000}"/>
    <cellStyle name="요약 2 5 11 4" xfId="19210" xr:uid="{00000000-0005-0000-0000-0000AD4A0000}"/>
    <cellStyle name="요약 2 5 11 5" xfId="19211" xr:uid="{00000000-0005-0000-0000-0000AE4A0000}"/>
    <cellStyle name="요약 2 5 12" xfId="19212" xr:uid="{00000000-0005-0000-0000-0000AF4A0000}"/>
    <cellStyle name="요약 2 5 12 2" xfId="19213" xr:uid="{00000000-0005-0000-0000-0000B04A0000}"/>
    <cellStyle name="요약 2 5 12 3" xfId="19214" xr:uid="{00000000-0005-0000-0000-0000B14A0000}"/>
    <cellStyle name="요약 2 5 12 4" xfId="19215" xr:uid="{00000000-0005-0000-0000-0000B24A0000}"/>
    <cellStyle name="요약 2 5 12 5" xfId="19216" xr:uid="{00000000-0005-0000-0000-0000B34A0000}"/>
    <cellStyle name="요약 2 5 13" xfId="19217" xr:uid="{00000000-0005-0000-0000-0000B44A0000}"/>
    <cellStyle name="요약 2 5 13 2" xfId="19218" xr:uid="{00000000-0005-0000-0000-0000B54A0000}"/>
    <cellStyle name="요약 2 5 13 3" xfId="19219" xr:uid="{00000000-0005-0000-0000-0000B64A0000}"/>
    <cellStyle name="요약 2 5 13 4" xfId="19220" xr:uid="{00000000-0005-0000-0000-0000B74A0000}"/>
    <cellStyle name="요약 2 5 13 5" xfId="19221" xr:uid="{00000000-0005-0000-0000-0000B84A0000}"/>
    <cellStyle name="요약 2 5 14" xfId="19222" xr:uid="{00000000-0005-0000-0000-0000B94A0000}"/>
    <cellStyle name="요약 2 5 14 2" xfId="19223" xr:uid="{00000000-0005-0000-0000-0000BA4A0000}"/>
    <cellStyle name="요약 2 5 14 3" xfId="19224" xr:uid="{00000000-0005-0000-0000-0000BB4A0000}"/>
    <cellStyle name="요약 2 5 14 4" xfId="19225" xr:uid="{00000000-0005-0000-0000-0000BC4A0000}"/>
    <cellStyle name="요약 2 5 14 5" xfId="19226" xr:uid="{00000000-0005-0000-0000-0000BD4A0000}"/>
    <cellStyle name="요약 2 5 15" xfId="19227" xr:uid="{00000000-0005-0000-0000-0000BE4A0000}"/>
    <cellStyle name="요약 2 5 15 2" xfId="19228" xr:uid="{00000000-0005-0000-0000-0000BF4A0000}"/>
    <cellStyle name="요약 2 5 15 3" xfId="19229" xr:uid="{00000000-0005-0000-0000-0000C04A0000}"/>
    <cellStyle name="요약 2 5 15 4" xfId="19230" xr:uid="{00000000-0005-0000-0000-0000C14A0000}"/>
    <cellStyle name="요약 2 5 15 5" xfId="19231" xr:uid="{00000000-0005-0000-0000-0000C24A0000}"/>
    <cellStyle name="요약 2 5 16" xfId="19232" xr:uid="{00000000-0005-0000-0000-0000C34A0000}"/>
    <cellStyle name="요약 2 5 16 2" xfId="19233" xr:uid="{00000000-0005-0000-0000-0000C44A0000}"/>
    <cellStyle name="요약 2 5 16 3" xfId="19234" xr:uid="{00000000-0005-0000-0000-0000C54A0000}"/>
    <cellStyle name="요약 2 5 16 4" xfId="19235" xr:uid="{00000000-0005-0000-0000-0000C64A0000}"/>
    <cellStyle name="요약 2 5 16 5" xfId="19236" xr:uid="{00000000-0005-0000-0000-0000C74A0000}"/>
    <cellStyle name="요약 2 5 17" xfId="19237" xr:uid="{00000000-0005-0000-0000-0000C84A0000}"/>
    <cellStyle name="요약 2 5 17 2" xfId="19238" xr:uid="{00000000-0005-0000-0000-0000C94A0000}"/>
    <cellStyle name="요약 2 5 17 3" xfId="19239" xr:uid="{00000000-0005-0000-0000-0000CA4A0000}"/>
    <cellStyle name="요약 2 5 17 4" xfId="19240" xr:uid="{00000000-0005-0000-0000-0000CB4A0000}"/>
    <cellStyle name="요약 2 5 17 5" xfId="19241" xr:uid="{00000000-0005-0000-0000-0000CC4A0000}"/>
    <cellStyle name="요약 2 5 18" xfId="19242" xr:uid="{00000000-0005-0000-0000-0000CD4A0000}"/>
    <cellStyle name="요약 2 5 18 2" xfId="19243" xr:uid="{00000000-0005-0000-0000-0000CE4A0000}"/>
    <cellStyle name="요약 2 5 18 3" xfId="19244" xr:uid="{00000000-0005-0000-0000-0000CF4A0000}"/>
    <cellStyle name="요약 2 5 18 4" xfId="19245" xr:uid="{00000000-0005-0000-0000-0000D04A0000}"/>
    <cellStyle name="요약 2 5 18 5" xfId="19246" xr:uid="{00000000-0005-0000-0000-0000D14A0000}"/>
    <cellStyle name="요약 2 5 19" xfId="19247" xr:uid="{00000000-0005-0000-0000-0000D24A0000}"/>
    <cellStyle name="요약 2 5 19 2" xfId="19248" xr:uid="{00000000-0005-0000-0000-0000D34A0000}"/>
    <cellStyle name="요약 2 5 19 3" xfId="19249" xr:uid="{00000000-0005-0000-0000-0000D44A0000}"/>
    <cellStyle name="요약 2 5 19 4" xfId="19250" xr:uid="{00000000-0005-0000-0000-0000D54A0000}"/>
    <cellStyle name="요약 2 5 19 5" xfId="19251" xr:uid="{00000000-0005-0000-0000-0000D64A0000}"/>
    <cellStyle name="요약 2 5 2" xfId="19252" xr:uid="{00000000-0005-0000-0000-0000D74A0000}"/>
    <cellStyle name="요약 2 5 2 10" xfId="19253" xr:uid="{00000000-0005-0000-0000-0000D84A0000}"/>
    <cellStyle name="요약 2 5 2 10 2" xfId="19254" xr:uid="{00000000-0005-0000-0000-0000D94A0000}"/>
    <cellStyle name="요약 2 5 2 10 3" xfId="19255" xr:uid="{00000000-0005-0000-0000-0000DA4A0000}"/>
    <cellStyle name="요약 2 5 2 10 4" xfId="19256" xr:uid="{00000000-0005-0000-0000-0000DB4A0000}"/>
    <cellStyle name="요약 2 5 2 10 5" xfId="19257" xr:uid="{00000000-0005-0000-0000-0000DC4A0000}"/>
    <cellStyle name="요약 2 5 2 11" xfId="19258" xr:uid="{00000000-0005-0000-0000-0000DD4A0000}"/>
    <cellStyle name="요약 2 5 2 11 2" xfId="19259" xr:uid="{00000000-0005-0000-0000-0000DE4A0000}"/>
    <cellStyle name="요약 2 5 2 11 3" xfId="19260" xr:uid="{00000000-0005-0000-0000-0000DF4A0000}"/>
    <cellStyle name="요약 2 5 2 11 4" xfId="19261" xr:uid="{00000000-0005-0000-0000-0000E04A0000}"/>
    <cellStyle name="요약 2 5 2 11 5" xfId="19262" xr:uid="{00000000-0005-0000-0000-0000E14A0000}"/>
    <cellStyle name="요약 2 5 2 12" xfId="19263" xr:uid="{00000000-0005-0000-0000-0000E24A0000}"/>
    <cellStyle name="요약 2 5 2 12 2" xfId="19264" xr:uid="{00000000-0005-0000-0000-0000E34A0000}"/>
    <cellStyle name="요약 2 5 2 12 3" xfId="19265" xr:uid="{00000000-0005-0000-0000-0000E44A0000}"/>
    <cellStyle name="요약 2 5 2 12 4" xfId="19266" xr:uid="{00000000-0005-0000-0000-0000E54A0000}"/>
    <cellStyle name="요약 2 5 2 12 5" xfId="19267" xr:uid="{00000000-0005-0000-0000-0000E64A0000}"/>
    <cellStyle name="요약 2 5 2 13" xfId="19268" xr:uid="{00000000-0005-0000-0000-0000E74A0000}"/>
    <cellStyle name="요약 2 5 2 13 2" xfId="19269" xr:uid="{00000000-0005-0000-0000-0000E84A0000}"/>
    <cellStyle name="요약 2 5 2 13 3" xfId="19270" xr:uid="{00000000-0005-0000-0000-0000E94A0000}"/>
    <cellStyle name="요약 2 5 2 13 4" xfId="19271" xr:uid="{00000000-0005-0000-0000-0000EA4A0000}"/>
    <cellStyle name="요약 2 5 2 13 5" xfId="19272" xr:uid="{00000000-0005-0000-0000-0000EB4A0000}"/>
    <cellStyle name="요약 2 5 2 14" xfId="19273" xr:uid="{00000000-0005-0000-0000-0000EC4A0000}"/>
    <cellStyle name="요약 2 5 2 14 2" xfId="19274" xr:uid="{00000000-0005-0000-0000-0000ED4A0000}"/>
    <cellStyle name="요약 2 5 2 14 3" xfId="19275" xr:uid="{00000000-0005-0000-0000-0000EE4A0000}"/>
    <cellStyle name="요약 2 5 2 14 4" xfId="19276" xr:uid="{00000000-0005-0000-0000-0000EF4A0000}"/>
    <cellStyle name="요약 2 5 2 14 5" xfId="19277" xr:uid="{00000000-0005-0000-0000-0000F04A0000}"/>
    <cellStyle name="요약 2 5 2 15" xfId="19278" xr:uid="{00000000-0005-0000-0000-0000F14A0000}"/>
    <cellStyle name="요약 2 5 2 15 2" xfId="19279" xr:uid="{00000000-0005-0000-0000-0000F24A0000}"/>
    <cellStyle name="요약 2 5 2 15 3" xfId="19280" xr:uid="{00000000-0005-0000-0000-0000F34A0000}"/>
    <cellStyle name="요약 2 5 2 15 4" xfId="19281" xr:uid="{00000000-0005-0000-0000-0000F44A0000}"/>
    <cellStyle name="요약 2 5 2 15 5" xfId="19282" xr:uid="{00000000-0005-0000-0000-0000F54A0000}"/>
    <cellStyle name="요약 2 5 2 16" xfId="19283" xr:uid="{00000000-0005-0000-0000-0000F64A0000}"/>
    <cellStyle name="요약 2 5 2 16 2" xfId="19284" xr:uid="{00000000-0005-0000-0000-0000F74A0000}"/>
    <cellStyle name="요약 2 5 2 16 3" xfId="19285" xr:uid="{00000000-0005-0000-0000-0000F84A0000}"/>
    <cellStyle name="요약 2 5 2 16 4" xfId="19286" xr:uid="{00000000-0005-0000-0000-0000F94A0000}"/>
    <cellStyle name="요약 2 5 2 16 5" xfId="19287" xr:uid="{00000000-0005-0000-0000-0000FA4A0000}"/>
    <cellStyle name="요약 2 5 2 17" xfId="19288" xr:uid="{00000000-0005-0000-0000-0000FB4A0000}"/>
    <cellStyle name="요약 2 5 2 17 2" xfId="19289" xr:uid="{00000000-0005-0000-0000-0000FC4A0000}"/>
    <cellStyle name="요약 2 5 2 17 3" xfId="19290" xr:uid="{00000000-0005-0000-0000-0000FD4A0000}"/>
    <cellStyle name="요약 2 5 2 17 4" xfId="19291" xr:uid="{00000000-0005-0000-0000-0000FE4A0000}"/>
    <cellStyle name="요약 2 5 2 17 5" xfId="19292" xr:uid="{00000000-0005-0000-0000-0000FF4A0000}"/>
    <cellStyle name="요약 2 5 2 18" xfId="19293" xr:uid="{00000000-0005-0000-0000-0000004B0000}"/>
    <cellStyle name="요약 2 5 2 18 2" xfId="19294" xr:uid="{00000000-0005-0000-0000-0000014B0000}"/>
    <cellStyle name="요약 2 5 2 18 3" xfId="19295" xr:uid="{00000000-0005-0000-0000-0000024B0000}"/>
    <cellStyle name="요약 2 5 2 18 4" xfId="19296" xr:uid="{00000000-0005-0000-0000-0000034B0000}"/>
    <cellStyle name="요약 2 5 2 18 5" xfId="19297" xr:uid="{00000000-0005-0000-0000-0000044B0000}"/>
    <cellStyle name="요약 2 5 2 19" xfId="19298" xr:uid="{00000000-0005-0000-0000-0000054B0000}"/>
    <cellStyle name="요약 2 5 2 2" xfId="19299" xr:uid="{00000000-0005-0000-0000-0000064B0000}"/>
    <cellStyle name="요약 2 5 2 2 2" xfId="19300" xr:uid="{00000000-0005-0000-0000-0000074B0000}"/>
    <cellStyle name="요약 2 5 2 2 3" xfId="19301" xr:uid="{00000000-0005-0000-0000-0000084B0000}"/>
    <cellStyle name="요약 2 5 2 2 4" xfId="19302" xr:uid="{00000000-0005-0000-0000-0000094B0000}"/>
    <cellStyle name="요약 2 5 2 2 5" xfId="19303" xr:uid="{00000000-0005-0000-0000-00000A4B0000}"/>
    <cellStyle name="요약 2 5 2 20" xfId="19304" xr:uid="{00000000-0005-0000-0000-00000B4B0000}"/>
    <cellStyle name="요약 2 5 2 21" xfId="19305" xr:uid="{00000000-0005-0000-0000-00000C4B0000}"/>
    <cellStyle name="요약 2 5 2 22" xfId="19306" xr:uid="{00000000-0005-0000-0000-00000D4B0000}"/>
    <cellStyle name="요약 2 5 2 3" xfId="19307" xr:uid="{00000000-0005-0000-0000-00000E4B0000}"/>
    <cellStyle name="요약 2 5 2 3 2" xfId="19308" xr:uid="{00000000-0005-0000-0000-00000F4B0000}"/>
    <cellStyle name="요약 2 5 2 3 3" xfId="19309" xr:uid="{00000000-0005-0000-0000-0000104B0000}"/>
    <cellStyle name="요약 2 5 2 3 4" xfId="19310" xr:uid="{00000000-0005-0000-0000-0000114B0000}"/>
    <cellStyle name="요약 2 5 2 3 5" xfId="19311" xr:uid="{00000000-0005-0000-0000-0000124B0000}"/>
    <cellStyle name="요약 2 5 2 4" xfId="19312" xr:uid="{00000000-0005-0000-0000-0000134B0000}"/>
    <cellStyle name="요약 2 5 2 4 2" xfId="19313" xr:uid="{00000000-0005-0000-0000-0000144B0000}"/>
    <cellStyle name="요약 2 5 2 4 3" xfId="19314" xr:uid="{00000000-0005-0000-0000-0000154B0000}"/>
    <cellStyle name="요약 2 5 2 4 4" xfId="19315" xr:uid="{00000000-0005-0000-0000-0000164B0000}"/>
    <cellStyle name="요약 2 5 2 4 5" xfId="19316" xr:uid="{00000000-0005-0000-0000-0000174B0000}"/>
    <cellStyle name="요약 2 5 2 5" xfId="19317" xr:uid="{00000000-0005-0000-0000-0000184B0000}"/>
    <cellStyle name="요약 2 5 2 5 2" xfId="19318" xr:uid="{00000000-0005-0000-0000-0000194B0000}"/>
    <cellStyle name="요약 2 5 2 5 3" xfId="19319" xr:uid="{00000000-0005-0000-0000-00001A4B0000}"/>
    <cellStyle name="요약 2 5 2 5 4" xfId="19320" xr:uid="{00000000-0005-0000-0000-00001B4B0000}"/>
    <cellStyle name="요약 2 5 2 5 5" xfId="19321" xr:uid="{00000000-0005-0000-0000-00001C4B0000}"/>
    <cellStyle name="요약 2 5 2 6" xfId="19322" xr:uid="{00000000-0005-0000-0000-00001D4B0000}"/>
    <cellStyle name="요약 2 5 2 6 2" xfId="19323" xr:uid="{00000000-0005-0000-0000-00001E4B0000}"/>
    <cellStyle name="요약 2 5 2 6 3" xfId="19324" xr:uid="{00000000-0005-0000-0000-00001F4B0000}"/>
    <cellStyle name="요약 2 5 2 6 4" xfId="19325" xr:uid="{00000000-0005-0000-0000-0000204B0000}"/>
    <cellStyle name="요약 2 5 2 6 5" xfId="19326" xr:uid="{00000000-0005-0000-0000-0000214B0000}"/>
    <cellStyle name="요약 2 5 2 7" xfId="19327" xr:uid="{00000000-0005-0000-0000-0000224B0000}"/>
    <cellStyle name="요약 2 5 2 7 2" xfId="19328" xr:uid="{00000000-0005-0000-0000-0000234B0000}"/>
    <cellStyle name="요약 2 5 2 7 3" xfId="19329" xr:uid="{00000000-0005-0000-0000-0000244B0000}"/>
    <cellStyle name="요약 2 5 2 7 4" xfId="19330" xr:uid="{00000000-0005-0000-0000-0000254B0000}"/>
    <cellStyle name="요약 2 5 2 7 5" xfId="19331" xr:uid="{00000000-0005-0000-0000-0000264B0000}"/>
    <cellStyle name="요약 2 5 2 8" xfId="19332" xr:uid="{00000000-0005-0000-0000-0000274B0000}"/>
    <cellStyle name="요약 2 5 2 8 2" xfId="19333" xr:uid="{00000000-0005-0000-0000-0000284B0000}"/>
    <cellStyle name="요약 2 5 2 8 3" xfId="19334" xr:uid="{00000000-0005-0000-0000-0000294B0000}"/>
    <cellStyle name="요약 2 5 2 8 4" xfId="19335" xr:uid="{00000000-0005-0000-0000-00002A4B0000}"/>
    <cellStyle name="요약 2 5 2 8 5" xfId="19336" xr:uid="{00000000-0005-0000-0000-00002B4B0000}"/>
    <cellStyle name="요약 2 5 2 9" xfId="19337" xr:uid="{00000000-0005-0000-0000-00002C4B0000}"/>
    <cellStyle name="요약 2 5 2 9 2" xfId="19338" xr:uid="{00000000-0005-0000-0000-00002D4B0000}"/>
    <cellStyle name="요약 2 5 2 9 3" xfId="19339" xr:uid="{00000000-0005-0000-0000-00002E4B0000}"/>
    <cellStyle name="요약 2 5 2 9 4" xfId="19340" xr:uid="{00000000-0005-0000-0000-00002F4B0000}"/>
    <cellStyle name="요약 2 5 2 9 5" xfId="19341" xr:uid="{00000000-0005-0000-0000-0000304B0000}"/>
    <cellStyle name="요약 2 5 20" xfId="19342" xr:uid="{00000000-0005-0000-0000-0000314B0000}"/>
    <cellStyle name="요약 2 5 20 2" xfId="19343" xr:uid="{00000000-0005-0000-0000-0000324B0000}"/>
    <cellStyle name="요약 2 5 20 3" xfId="19344" xr:uid="{00000000-0005-0000-0000-0000334B0000}"/>
    <cellStyle name="요약 2 5 20 4" xfId="19345" xr:uid="{00000000-0005-0000-0000-0000344B0000}"/>
    <cellStyle name="요약 2 5 20 5" xfId="19346" xr:uid="{00000000-0005-0000-0000-0000354B0000}"/>
    <cellStyle name="요약 2 5 21" xfId="19347" xr:uid="{00000000-0005-0000-0000-0000364B0000}"/>
    <cellStyle name="요약 2 5 21 2" xfId="19348" xr:uid="{00000000-0005-0000-0000-0000374B0000}"/>
    <cellStyle name="요약 2 5 21 3" xfId="19349" xr:uid="{00000000-0005-0000-0000-0000384B0000}"/>
    <cellStyle name="요약 2 5 21 4" xfId="19350" xr:uid="{00000000-0005-0000-0000-0000394B0000}"/>
    <cellStyle name="요약 2 5 21 5" xfId="19351" xr:uid="{00000000-0005-0000-0000-00003A4B0000}"/>
    <cellStyle name="요약 2 5 22" xfId="19352" xr:uid="{00000000-0005-0000-0000-00003B4B0000}"/>
    <cellStyle name="요약 2 5 22 2" xfId="19353" xr:uid="{00000000-0005-0000-0000-00003C4B0000}"/>
    <cellStyle name="요약 2 5 22 3" xfId="19354" xr:uid="{00000000-0005-0000-0000-00003D4B0000}"/>
    <cellStyle name="요약 2 5 22 4" xfId="19355" xr:uid="{00000000-0005-0000-0000-00003E4B0000}"/>
    <cellStyle name="요약 2 5 22 5" xfId="19356" xr:uid="{00000000-0005-0000-0000-00003F4B0000}"/>
    <cellStyle name="요약 2 5 23" xfId="19357" xr:uid="{00000000-0005-0000-0000-0000404B0000}"/>
    <cellStyle name="요약 2 5 24" xfId="19358" xr:uid="{00000000-0005-0000-0000-0000414B0000}"/>
    <cellStyle name="요약 2 5 25" xfId="19359" xr:uid="{00000000-0005-0000-0000-0000424B0000}"/>
    <cellStyle name="요약 2 5 26" xfId="19360" xr:uid="{00000000-0005-0000-0000-0000434B0000}"/>
    <cellStyle name="요약 2 5 3" xfId="19361" xr:uid="{00000000-0005-0000-0000-0000444B0000}"/>
    <cellStyle name="요약 2 5 3 10" xfId="19362" xr:uid="{00000000-0005-0000-0000-0000454B0000}"/>
    <cellStyle name="요약 2 5 3 10 2" xfId="19363" xr:uid="{00000000-0005-0000-0000-0000464B0000}"/>
    <cellStyle name="요약 2 5 3 10 3" xfId="19364" xr:uid="{00000000-0005-0000-0000-0000474B0000}"/>
    <cellStyle name="요약 2 5 3 10 4" xfId="19365" xr:uid="{00000000-0005-0000-0000-0000484B0000}"/>
    <cellStyle name="요약 2 5 3 10 5" xfId="19366" xr:uid="{00000000-0005-0000-0000-0000494B0000}"/>
    <cellStyle name="요약 2 5 3 11" xfId="19367" xr:uid="{00000000-0005-0000-0000-00004A4B0000}"/>
    <cellStyle name="요약 2 5 3 11 2" xfId="19368" xr:uid="{00000000-0005-0000-0000-00004B4B0000}"/>
    <cellStyle name="요약 2 5 3 11 3" xfId="19369" xr:uid="{00000000-0005-0000-0000-00004C4B0000}"/>
    <cellStyle name="요약 2 5 3 11 4" xfId="19370" xr:uid="{00000000-0005-0000-0000-00004D4B0000}"/>
    <cellStyle name="요약 2 5 3 11 5" xfId="19371" xr:uid="{00000000-0005-0000-0000-00004E4B0000}"/>
    <cellStyle name="요약 2 5 3 12" xfId="19372" xr:uid="{00000000-0005-0000-0000-00004F4B0000}"/>
    <cellStyle name="요약 2 5 3 12 2" xfId="19373" xr:uid="{00000000-0005-0000-0000-0000504B0000}"/>
    <cellStyle name="요약 2 5 3 12 3" xfId="19374" xr:uid="{00000000-0005-0000-0000-0000514B0000}"/>
    <cellStyle name="요약 2 5 3 12 4" xfId="19375" xr:uid="{00000000-0005-0000-0000-0000524B0000}"/>
    <cellStyle name="요약 2 5 3 12 5" xfId="19376" xr:uid="{00000000-0005-0000-0000-0000534B0000}"/>
    <cellStyle name="요약 2 5 3 13" xfId="19377" xr:uid="{00000000-0005-0000-0000-0000544B0000}"/>
    <cellStyle name="요약 2 5 3 13 2" xfId="19378" xr:uid="{00000000-0005-0000-0000-0000554B0000}"/>
    <cellStyle name="요약 2 5 3 13 3" xfId="19379" xr:uid="{00000000-0005-0000-0000-0000564B0000}"/>
    <cellStyle name="요약 2 5 3 13 4" xfId="19380" xr:uid="{00000000-0005-0000-0000-0000574B0000}"/>
    <cellStyle name="요약 2 5 3 13 5" xfId="19381" xr:uid="{00000000-0005-0000-0000-0000584B0000}"/>
    <cellStyle name="요약 2 5 3 14" xfId="19382" xr:uid="{00000000-0005-0000-0000-0000594B0000}"/>
    <cellStyle name="요약 2 5 3 14 2" xfId="19383" xr:uid="{00000000-0005-0000-0000-00005A4B0000}"/>
    <cellStyle name="요약 2 5 3 14 3" xfId="19384" xr:uid="{00000000-0005-0000-0000-00005B4B0000}"/>
    <cellStyle name="요약 2 5 3 14 4" xfId="19385" xr:uid="{00000000-0005-0000-0000-00005C4B0000}"/>
    <cellStyle name="요약 2 5 3 14 5" xfId="19386" xr:uid="{00000000-0005-0000-0000-00005D4B0000}"/>
    <cellStyle name="요약 2 5 3 15" xfId="19387" xr:uid="{00000000-0005-0000-0000-00005E4B0000}"/>
    <cellStyle name="요약 2 5 3 15 2" xfId="19388" xr:uid="{00000000-0005-0000-0000-00005F4B0000}"/>
    <cellStyle name="요약 2 5 3 15 3" xfId="19389" xr:uid="{00000000-0005-0000-0000-0000604B0000}"/>
    <cellStyle name="요약 2 5 3 15 4" xfId="19390" xr:uid="{00000000-0005-0000-0000-0000614B0000}"/>
    <cellStyle name="요약 2 5 3 15 5" xfId="19391" xr:uid="{00000000-0005-0000-0000-0000624B0000}"/>
    <cellStyle name="요약 2 5 3 16" xfId="19392" xr:uid="{00000000-0005-0000-0000-0000634B0000}"/>
    <cellStyle name="요약 2 5 3 16 2" xfId="19393" xr:uid="{00000000-0005-0000-0000-0000644B0000}"/>
    <cellStyle name="요약 2 5 3 16 3" xfId="19394" xr:uid="{00000000-0005-0000-0000-0000654B0000}"/>
    <cellStyle name="요약 2 5 3 16 4" xfId="19395" xr:uid="{00000000-0005-0000-0000-0000664B0000}"/>
    <cellStyle name="요약 2 5 3 16 5" xfId="19396" xr:uid="{00000000-0005-0000-0000-0000674B0000}"/>
    <cellStyle name="요약 2 5 3 17" xfId="19397" xr:uid="{00000000-0005-0000-0000-0000684B0000}"/>
    <cellStyle name="요약 2 5 3 17 2" xfId="19398" xr:uid="{00000000-0005-0000-0000-0000694B0000}"/>
    <cellStyle name="요약 2 5 3 17 3" xfId="19399" xr:uid="{00000000-0005-0000-0000-00006A4B0000}"/>
    <cellStyle name="요약 2 5 3 17 4" xfId="19400" xr:uid="{00000000-0005-0000-0000-00006B4B0000}"/>
    <cellStyle name="요약 2 5 3 17 5" xfId="19401" xr:uid="{00000000-0005-0000-0000-00006C4B0000}"/>
    <cellStyle name="요약 2 5 3 18" xfId="19402" xr:uid="{00000000-0005-0000-0000-00006D4B0000}"/>
    <cellStyle name="요약 2 5 3 18 2" xfId="19403" xr:uid="{00000000-0005-0000-0000-00006E4B0000}"/>
    <cellStyle name="요약 2 5 3 18 3" xfId="19404" xr:uid="{00000000-0005-0000-0000-00006F4B0000}"/>
    <cellStyle name="요약 2 5 3 18 4" xfId="19405" xr:uid="{00000000-0005-0000-0000-0000704B0000}"/>
    <cellStyle name="요약 2 5 3 18 5" xfId="19406" xr:uid="{00000000-0005-0000-0000-0000714B0000}"/>
    <cellStyle name="요약 2 5 3 19" xfId="19407" xr:uid="{00000000-0005-0000-0000-0000724B0000}"/>
    <cellStyle name="요약 2 5 3 2" xfId="19408" xr:uid="{00000000-0005-0000-0000-0000734B0000}"/>
    <cellStyle name="요약 2 5 3 2 2" xfId="19409" xr:uid="{00000000-0005-0000-0000-0000744B0000}"/>
    <cellStyle name="요약 2 5 3 2 3" xfId="19410" xr:uid="{00000000-0005-0000-0000-0000754B0000}"/>
    <cellStyle name="요약 2 5 3 2 4" xfId="19411" xr:uid="{00000000-0005-0000-0000-0000764B0000}"/>
    <cellStyle name="요약 2 5 3 2 5" xfId="19412" xr:uid="{00000000-0005-0000-0000-0000774B0000}"/>
    <cellStyle name="요약 2 5 3 20" xfId="19413" xr:uid="{00000000-0005-0000-0000-0000784B0000}"/>
    <cellStyle name="요약 2 5 3 21" xfId="19414" xr:uid="{00000000-0005-0000-0000-0000794B0000}"/>
    <cellStyle name="요약 2 5 3 22" xfId="19415" xr:uid="{00000000-0005-0000-0000-00007A4B0000}"/>
    <cellStyle name="요약 2 5 3 3" xfId="19416" xr:uid="{00000000-0005-0000-0000-00007B4B0000}"/>
    <cellStyle name="요약 2 5 3 3 2" xfId="19417" xr:uid="{00000000-0005-0000-0000-00007C4B0000}"/>
    <cellStyle name="요약 2 5 3 3 3" xfId="19418" xr:uid="{00000000-0005-0000-0000-00007D4B0000}"/>
    <cellStyle name="요약 2 5 3 3 4" xfId="19419" xr:uid="{00000000-0005-0000-0000-00007E4B0000}"/>
    <cellStyle name="요약 2 5 3 3 5" xfId="19420" xr:uid="{00000000-0005-0000-0000-00007F4B0000}"/>
    <cellStyle name="요약 2 5 3 4" xfId="19421" xr:uid="{00000000-0005-0000-0000-0000804B0000}"/>
    <cellStyle name="요약 2 5 3 4 2" xfId="19422" xr:uid="{00000000-0005-0000-0000-0000814B0000}"/>
    <cellStyle name="요약 2 5 3 4 3" xfId="19423" xr:uid="{00000000-0005-0000-0000-0000824B0000}"/>
    <cellStyle name="요약 2 5 3 4 4" xfId="19424" xr:uid="{00000000-0005-0000-0000-0000834B0000}"/>
    <cellStyle name="요약 2 5 3 4 5" xfId="19425" xr:uid="{00000000-0005-0000-0000-0000844B0000}"/>
    <cellStyle name="요약 2 5 3 5" xfId="19426" xr:uid="{00000000-0005-0000-0000-0000854B0000}"/>
    <cellStyle name="요약 2 5 3 5 2" xfId="19427" xr:uid="{00000000-0005-0000-0000-0000864B0000}"/>
    <cellStyle name="요약 2 5 3 5 3" xfId="19428" xr:uid="{00000000-0005-0000-0000-0000874B0000}"/>
    <cellStyle name="요약 2 5 3 5 4" xfId="19429" xr:uid="{00000000-0005-0000-0000-0000884B0000}"/>
    <cellStyle name="요약 2 5 3 5 5" xfId="19430" xr:uid="{00000000-0005-0000-0000-0000894B0000}"/>
    <cellStyle name="요약 2 5 3 6" xfId="19431" xr:uid="{00000000-0005-0000-0000-00008A4B0000}"/>
    <cellStyle name="요약 2 5 3 6 2" xfId="19432" xr:uid="{00000000-0005-0000-0000-00008B4B0000}"/>
    <cellStyle name="요약 2 5 3 6 3" xfId="19433" xr:uid="{00000000-0005-0000-0000-00008C4B0000}"/>
    <cellStyle name="요약 2 5 3 6 4" xfId="19434" xr:uid="{00000000-0005-0000-0000-00008D4B0000}"/>
    <cellStyle name="요약 2 5 3 6 5" xfId="19435" xr:uid="{00000000-0005-0000-0000-00008E4B0000}"/>
    <cellStyle name="요약 2 5 3 7" xfId="19436" xr:uid="{00000000-0005-0000-0000-00008F4B0000}"/>
    <cellStyle name="요약 2 5 3 7 2" xfId="19437" xr:uid="{00000000-0005-0000-0000-0000904B0000}"/>
    <cellStyle name="요약 2 5 3 7 3" xfId="19438" xr:uid="{00000000-0005-0000-0000-0000914B0000}"/>
    <cellStyle name="요약 2 5 3 7 4" xfId="19439" xr:uid="{00000000-0005-0000-0000-0000924B0000}"/>
    <cellStyle name="요약 2 5 3 7 5" xfId="19440" xr:uid="{00000000-0005-0000-0000-0000934B0000}"/>
    <cellStyle name="요약 2 5 3 8" xfId="19441" xr:uid="{00000000-0005-0000-0000-0000944B0000}"/>
    <cellStyle name="요약 2 5 3 8 2" xfId="19442" xr:uid="{00000000-0005-0000-0000-0000954B0000}"/>
    <cellStyle name="요약 2 5 3 8 3" xfId="19443" xr:uid="{00000000-0005-0000-0000-0000964B0000}"/>
    <cellStyle name="요약 2 5 3 8 4" xfId="19444" xr:uid="{00000000-0005-0000-0000-0000974B0000}"/>
    <cellStyle name="요약 2 5 3 8 5" xfId="19445" xr:uid="{00000000-0005-0000-0000-0000984B0000}"/>
    <cellStyle name="요약 2 5 3 9" xfId="19446" xr:uid="{00000000-0005-0000-0000-0000994B0000}"/>
    <cellStyle name="요약 2 5 3 9 2" xfId="19447" xr:uid="{00000000-0005-0000-0000-00009A4B0000}"/>
    <cellStyle name="요약 2 5 3 9 3" xfId="19448" xr:uid="{00000000-0005-0000-0000-00009B4B0000}"/>
    <cellStyle name="요약 2 5 3 9 4" xfId="19449" xr:uid="{00000000-0005-0000-0000-00009C4B0000}"/>
    <cellStyle name="요약 2 5 3 9 5" xfId="19450" xr:uid="{00000000-0005-0000-0000-00009D4B0000}"/>
    <cellStyle name="요약 2 5 4" xfId="19451" xr:uid="{00000000-0005-0000-0000-00009E4B0000}"/>
    <cellStyle name="요약 2 5 4 10" xfId="19452" xr:uid="{00000000-0005-0000-0000-00009F4B0000}"/>
    <cellStyle name="요약 2 5 4 10 2" xfId="19453" xr:uid="{00000000-0005-0000-0000-0000A04B0000}"/>
    <cellStyle name="요약 2 5 4 10 3" xfId="19454" xr:uid="{00000000-0005-0000-0000-0000A14B0000}"/>
    <cellStyle name="요약 2 5 4 10 4" xfId="19455" xr:uid="{00000000-0005-0000-0000-0000A24B0000}"/>
    <cellStyle name="요약 2 5 4 10 5" xfId="19456" xr:uid="{00000000-0005-0000-0000-0000A34B0000}"/>
    <cellStyle name="요약 2 5 4 11" xfId="19457" xr:uid="{00000000-0005-0000-0000-0000A44B0000}"/>
    <cellStyle name="요약 2 5 4 11 2" xfId="19458" xr:uid="{00000000-0005-0000-0000-0000A54B0000}"/>
    <cellStyle name="요약 2 5 4 11 3" xfId="19459" xr:uid="{00000000-0005-0000-0000-0000A64B0000}"/>
    <cellStyle name="요약 2 5 4 11 4" xfId="19460" xr:uid="{00000000-0005-0000-0000-0000A74B0000}"/>
    <cellStyle name="요약 2 5 4 11 5" xfId="19461" xr:uid="{00000000-0005-0000-0000-0000A84B0000}"/>
    <cellStyle name="요약 2 5 4 12" xfId="19462" xr:uid="{00000000-0005-0000-0000-0000A94B0000}"/>
    <cellStyle name="요약 2 5 4 12 2" xfId="19463" xr:uid="{00000000-0005-0000-0000-0000AA4B0000}"/>
    <cellStyle name="요약 2 5 4 12 3" xfId="19464" xr:uid="{00000000-0005-0000-0000-0000AB4B0000}"/>
    <cellStyle name="요약 2 5 4 12 4" xfId="19465" xr:uid="{00000000-0005-0000-0000-0000AC4B0000}"/>
    <cellStyle name="요약 2 5 4 12 5" xfId="19466" xr:uid="{00000000-0005-0000-0000-0000AD4B0000}"/>
    <cellStyle name="요약 2 5 4 13" xfId="19467" xr:uid="{00000000-0005-0000-0000-0000AE4B0000}"/>
    <cellStyle name="요약 2 5 4 13 2" xfId="19468" xr:uid="{00000000-0005-0000-0000-0000AF4B0000}"/>
    <cellStyle name="요약 2 5 4 13 3" xfId="19469" xr:uid="{00000000-0005-0000-0000-0000B04B0000}"/>
    <cellStyle name="요약 2 5 4 13 4" xfId="19470" xr:uid="{00000000-0005-0000-0000-0000B14B0000}"/>
    <cellStyle name="요약 2 5 4 13 5" xfId="19471" xr:uid="{00000000-0005-0000-0000-0000B24B0000}"/>
    <cellStyle name="요약 2 5 4 14" xfId="19472" xr:uid="{00000000-0005-0000-0000-0000B34B0000}"/>
    <cellStyle name="요약 2 5 4 14 2" xfId="19473" xr:uid="{00000000-0005-0000-0000-0000B44B0000}"/>
    <cellStyle name="요약 2 5 4 14 3" xfId="19474" xr:uid="{00000000-0005-0000-0000-0000B54B0000}"/>
    <cellStyle name="요약 2 5 4 14 4" xfId="19475" xr:uid="{00000000-0005-0000-0000-0000B64B0000}"/>
    <cellStyle name="요약 2 5 4 14 5" xfId="19476" xr:uid="{00000000-0005-0000-0000-0000B74B0000}"/>
    <cellStyle name="요약 2 5 4 15" xfId="19477" xr:uid="{00000000-0005-0000-0000-0000B84B0000}"/>
    <cellStyle name="요약 2 5 4 15 2" xfId="19478" xr:uid="{00000000-0005-0000-0000-0000B94B0000}"/>
    <cellStyle name="요약 2 5 4 15 3" xfId="19479" xr:uid="{00000000-0005-0000-0000-0000BA4B0000}"/>
    <cellStyle name="요약 2 5 4 15 4" xfId="19480" xr:uid="{00000000-0005-0000-0000-0000BB4B0000}"/>
    <cellStyle name="요약 2 5 4 15 5" xfId="19481" xr:uid="{00000000-0005-0000-0000-0000BC4B0000}"/>
    <cellStyle name="요약 2 5 4 16" xfId="19482" xr:uid="{00000000-0005-0000-0000-0000BD4B0000}"/>
    <cellStyle name="요약 2 5 4 16 2" xfId="19483" xr:uid="{00000000-0005-0000-0000-0000BE4B0000}"/>
    <cellStyle name="요약 2 5 4 16 3" xfId="19484" xr:uid="{00000000-0005-0000-0000-0000BF4B0000}"/>
    <cellStyle name="요약 2 5 4 16 4" xfId="19485" xr:uid="{00000000-0005-0000-0000-0000C04B0000}"/>
    <cellStyle name="요약 2 5 4 16 5" xfId="19486" xr:uid="{00000000-0005-0000-0000-0000C14B0000}"/>
    <cellStyle name="요약 2 5 4 17" xfId="19487" xr:uid="{00000000-0005-0000-0000-0000C24B0000}"/>
    <cellStyle name="요약 2 5 4 17 2" xfId="19488" xr:uid="{00000000-0005-0000-0000-0000C34B0000}"/>
    <cellStyle name="요약 2 5 4 17 3" xfId="19489" xr:uid="{00000000-0005-0000-0000-0000C44B0000}"/>
    <cellStyle name="요약 2 5 4 17 4" xfId="19490" xr:uid="{00000000-0005-0000-0000-0000C54B0000}"/>
    <cellStyle name="요약 2 5 4 17 5" xfId="19491" xr:uid="{00000000-0005-0000-0000-0000C64B0000}"/>
    <cellStyle name="요약 2 5 4 18" xfId="19492" xr:uid="{00000000-0005-0000-0000-0000C74B0000}"/>
    <cellStyle name="요약 2 5 4 18 2" xfId="19493" xr:uid="{00000000-0005-0000-0000-0000C84B0000}"/>
    <cellStyle name="요약 2 5 4 18 3" xfId="19494" xr:uid="{00000000-0005-0000-0000-0000C94B0000}"/>
    <cellStyle name="요약 2 5 4 18 4" xfId="19495" xr:uid="{00000000-0005-0000-0000-0000CA4B0000}"/>
    <cellStyle name="요약 2 5 4 18 5" xfId="19496" xr:uid="{00000000-0005-0000-0000-0000CB4B0000}"/>
    <cellStyle name="요약 2 5 4 19" xfId="19497" xr:uid="{00000000-0005-0000-0000-0000CC4B0000}"/>
    <cellStyle name="요약 2 5 4 2" xfId="19498" xr:uid="{00000000-0005-0000-0000-0000CD4B0000}"/>
    <cellStyle name="요약 2 5 4 2 2" xfId="19499" xr:uid="{00000000-0005-0000-0000-0000CE4B0000}"/>
    <cellStyle name="요약 2 5 4 2 3" xfId="19500" xr:uid="{00000000-0005-0000-0000-0000CF4B0000}"/>
    <cellStyle name="요약 2 5 4 2 4" xfId="19501" xr:uid="{00000000-0005-0000-0000-0000D04B0000}"/>
    <cellStyle name="요약 2 5 4 2 5" xfId="19502" xr:uid="{00000000-0005-0000-0000-0000D14B0000}"/>
    <cellStyle name="요약 2 5 4 20" xfId="19503" xr:uid="{00000000-0005-0000-0000-0000D24B0000}"/>
    <cellStyle name="요약 2 5 4 21" xfId="19504" xr:uid="{00000000-0005-0000-0000-0000D34B0000}"/>
    <cellStyle name="요약 2 5 4 22" xfId="19505" xr:uid="{00000000-0005-0000-0000-0000D44B0000}"/>
    <cellStyle name="요약 2 5 4 3" xfId="19506" xr:uid="{00000000-0005-0000-0000-0000D54B0000}"/>
    <cellStyle name="요약 2 5 4 3 2" xfId="19507" xr:uid="{00000000-0005-0000-0000-0000D64B0000}"/>
    <cellStyle name="요약 2 5 4 3 3" xfId="19508" xr:uid="{00000000-0005-0000-0000-0000D74B0000}"/>
    <cellStyle name="요약 2 5 4 3 4" xfId="19509" xr:uid="{00000000-0005-0000-0000-0000D84B0000}"/>
    <cellStyle name="요약 2 5 4 3 5" xfId="19510" xr:uid="{00000000-0005-0000-0000-0000D94B0000}"/>
    <cellStyle name="요약 2 5 4 4" xfId="19511" xr:uid="{00000000-0005-0000-0000-0000DA4B0000}"/>
    <cellStyle name="요약 2 5 4 4 2" xfId="19512" xr:uid="{00000000-0005-0000-0000-0000DB4B0000}"/>
    <cellStyle name="요약 2 5 4 4 3" xfId="19513" xr:uid="{00000000-0005-0000-0000-0000DC4B0000}"/>
    <cellStyle name="요약 2 5 4 4 4" xfId="19514" xr:uid="{00000000-0005-0000-0000-0000DD4B0000}"/>
    <cellStyle name="요약 2 5 4 4 5" xfId="19515" xr:uid="{00000000-0005-0000-0000-0000DE4B0000}"/>
    <cellStyle name="요약 2 5 4 5" xfId="19516" xr:uid="{00000000-0005-0000-0000-0000DF4B0000}"/>
    <cellStyle name="요약 2 5 4 5 2" xfId="19517" xr:uid="{00000000-0005-0000-0000-0000E04B0000}"/>
    <cellStyle name="요약 2 5 4 5 3" xfId="19518" xr:uid="{00000000-0005-0000-0000-0000E14B0000}"/>
    <cellStyle name="요약 2 5 4 5 4" xfId="19519" xr:uid="{00000000-0005-0000-0000-0000E24B0000}"/>
    <cellStyle name="요약 2 5 4 5 5" xfId="19520" xr:uid="{00000000-0005-0000-0000-0000E34B0000}"/>
    <cellStyle name="요약 2 5 4 6" xfId="19521" xr:uid="{00000000-0005-0000-0000-0000E44B0000}"/>
    <cellStyle name="요약 2 5 4 6 2" xfId="19522" xr:uid="{00000000-0005-0000-0000-0000E54B0000}"/>
    <cellStyle name="요약 2 5 4 6 3" xfId="19523" xr:uid="{00000000-0005-0000-0000-0000E64B0000}"/>
    <cellStyle name="요약 2 5 4 6 4" xfId="19524" xr:uid="{00000000-0005-0000-0000-0000E74B0000}"/>
    <cellStyle name="요약 2 5 4 6 5" xfId="19525" xr:uid="{00000000-0005-0000-0000-0000E84B0000}"/>
    <cellStyle name="요약 2 5 4 7" xfId="19526" xr:uid="{00000000-0005-0000-0000-0000E94B0000}"/>
    <cellStyle name="요약 2 5 4 7 2" xfId="19527" xr:uid="{00000000-0005-0000-0000-0000EA4B0000}"/>
    <cellStyle name="요약 2 5 4 7 3" xfId="19528" xr:uid="{00000000-0005-0000-0000-0000EB4B0000}"/>
    <cellStyle name="요약 2 5 4 7 4" xfId="19529" xr:uid="{00000000-0005-0000-0000-0000EC4B0000}"/>
    <cellStyle name="요약 2 5 4 7 5" xfId="19530" xr:uid="{00000000-0005-0000-0000-0000ED4B0000}"/>
    <cellStyle name="요약 2 5 4 8" xfId="19531" xr:uid="{00000000-0005-0000-0000-0000EE4B0000}"/>
    <cellStyle name="요약 2 5 4 8 2" xfId="19532" xr:uid="{00000000-0005-0000-0000-0000EF4B0000}"/>
    <cellStyle name="요약 2 5 4 8 3" xfId="19533" xr:uid="{00000000-0005-0000-0000-0000F04B0000}"/>
    <cellStyle name="요약 2 5 4 8 4" xfId="19534" xr:uid="{00000000-0005-0000-0000-0000F14B0000}"/>
    <cellStyle name="요약 2 5 4 8 5" xfId="19535" xr:uid="{00000000-0005-0000-0000-0000F24B0000}"/>
    <cellStyle name="요약 2 5 4 9" xfId="19536" xr:uid="{00000000-0005-0000-0000-0000F34B0000}"/>
    <cellStyle name="요약 2 5 4 9 2" xfId="19537" xr:uid="{00000000-0005-0000-0000-0000F44B0000}"/>
    <cellStyle name="요약 2 5 4 9 3" xfId="19538" xr:uid="{00000000-0005-0000-0000-0000F54B0000}"/>
    <cellStyle name="요약 2 5 4 9 4" xfId="19539" xr:uid="{00000000-0005-0000-0000-0000F64B0000}"/>
    <cellStyle name="요약 2 5 4 9 5" xfId="19540" xr:uid="{00000000-0005-0000-0000-0000F74B0000}"/>
    <cellStyle name="요약 2 5 5" xfId="19541" xr:uid="{00000000-0005-0000-0000-0000F84B0000}"/>
    <cellStyle name="요약 2 5 5 10" xfId="19542" xr:uid="{00000000-0005-0000-0000-0000F94B0000}"/>
    <cellStyle name="요약 2 5 5 10 2" xfId="19543" xr:uid="{00000000-0005-0000-0000-0000FA4B0000}"/>
    <cellStyle name="요약 2 5 5 10 3" xfId="19544" xr:uid="{00000000-0005-0000-0000-0000FB4B0000}"/>
    <cellStyle name="요약 2 5 5 10 4" xfId="19545" xr:uid="{00000000-0005-0000-0000-0000FC4B0000}"/>
    <cellStyle name="요약 2 5 5 10 5" xfId="19546" xr:uid="{00000000-0005-0000-0000-0000FD4B0000}"/>
    <cellStyle name="요약 2 5 5 11" xfId="19547" xr:uid="{00000000-0005-0000-0000-0000FE4B0000}"/>
    <cellStyle name="요약 2 5 5 11 2" xfId="19548" xr:uid="{00000000-0005-0000-0000-0000FF4B0000}"/>
    <cellStyle name="요약 2 5 5 11 3" xfId="19549" xr:uid="{00000000-0005-0000-0000-0000004C0000}"/>
    <cellStyle name="요약 2 5 5 11 4" xfId="19550" xr:uid="{00000000-0005-0000-0000-0000014C0000}"/>
    <cellStyle name="요약 2 5 5 11 5" xfId="19551" xr:uid="{00000000-0005-0000-0000-0000024C0000}"/>
    <cellStyle name="요약 2 5 5 12" xfId="19552" xr:uid="{00000000-0005-0000-0000-0000034C0000}"/>
    <cellStyle name="요약 2 5 5 12 2" xfId="19553" xr:uid="{00000000-0005-0000-0000-0000044C0000}"/>
    <cellStyle name="요약 2 5 5 12 3" xfId="19554" xr:uid="{00000000-0005-0000-0000-0000054C0000}"/>
    <cellStyle name="요약 2 5 5 12 4" xfId="19555" xr:uid="{00000000-0005-0000-0000-0000064C0000}"/>
    <cellStyle name="요약 2 5 5 12 5" xfId="19556" xr:uid="{00000000-0005-0000-0000-0000074C0000}"/>
    <cellStyle name="요약 2 5 5 13" xfId="19557" xr:uid="{00000000-0005-0000-0000-0000084C0000}"/>
    <cellStyle name="요약 2 5 5 13 2" xfId="19558" xr:uid="{00000000-0005-0000-0000-0000094C0000}"/>
    <cellStyle name="요약 2 5 5 13 3" xfId="19559" xr:uid="{00000000-0005-0000-0000-00000A4C0000}"/>
    <cellStyle name="요약 2 5 5 13 4" xfId="19560" xr:uid="{00000000-0005-0000-0000-00000B4C0000}"/>
    <cellStyle name="요약 2 5 5 13 5" xfId="19561" xr:uid="{00000000-0005-0000-0000-00000C4C0000}"/>
    <cellStyle name="요약 2 5 5 14" xfId="19562" xr:uid="{00000000-0005-0000-0000-00000D4C0000}"/>
    <cellStyle name="요약 2 5 5 14 2" xfId="19563" xr:uid="{00000000-0005-0000-0000-00000E4C0000}"/>
    <cellStyle name="요약 2 5 5 14 3" xfId="19564" xr:uid="{00000000-0005-0000-0000-00000F4C0000}"/>
    <cellStyle name="요약 2 5 5 14 4" xfId="19565" xr:uid="{00000000-0005-0000-0000-0000104C0000}"/>
    <cellStyle name="요약 2 5 5 14 5" xfId="19566" xr:uid="{00000000-0005-0000-0000-0000114C0000}"/>
    <cellStyle name="요약 2 5 5 15" xfId="19567" xr:uid="{00000000-0005-0000-0000-0000124C0000}"/>
    <cellStyle name="요약 2 5 5 15 2" xfId="19568" xr:uid="{00000000-0005-0000-0000-0000134C0000}"/>
    <cellStyle name="요약 2 5 5 15 3" xfId="19569" xr:uid="{00000000-0005-0000-0000-0000144C0000}"/>
    <cellStyle name="요약 2 5 5 15 4" xfId="19570" xr:uid="{00000000-0005-0000-0000-0000154C0000}"/>
    <cellStyle name="요약 2 5 5 15 5" xfId="19571" xr:uid="{00000000-0005-0000-0000-0000164C0000}"/>
    <cellStyle name="요약 2 5 5 16" xfId="19572" xr:uid="{00000000-0005-0000-0000-0000174C0000}"/>
    <cellStyle name="요약 2 5 5 16 2" xfId="19573" xr:uid="{00000000-0005-0000-0000-0000184C0000}"/>
    <cellStyle name="요약 2 5 5 16 3" xfId="19574" xr:uid="{00000000-0005-0000-0000-0000194C0000}"/>
    <cellStyle name="요약 2 5 5 16 4" xfId="19575" xr:uid="{00000000-0005-0000-0000-00001A4C0000}"/>
    <cellStyle name="요약 2 5 5 16 5" xfId="19576" xr:uid="{00000000-0005-0000-0000-00001B4C0000}"/>
    <cellStyle name="요약 2 5 5 17" xfId="19577" xr:uid="{00000000-0005-0000-0000-00001C4C0000}"/>
    <cellStyle name="요약 2 5 5 17 2" xfId="19578" xr:uid="{00000000-0005-0000-0000-00001D4C0000}"/>
    <cellStyle name="요약 2 5 5 17 3" xfId="19579" xr:uid="{00000000-0005-0000-0000-00001E4C0000}"/>
    <cellStyle name="요약 2 5 5 17 4" xfId="19580" xr:uid="{00000000-0005-0000-0000-00001F4C0000}"/>
    <cellStyle name="요약 2 5 5 17 5" xfId="19581" xr:uid="{00000000-0005-0000-0000-0000204C0000}"/>
    <cellStyle name="요약 2 5 5 18" xfId="19582" xr:uid="{00000000-0005-0000-0000-0000214C0000}"/>
    <cellStyle name="요약 2 5 5 18 2" xfId="19583" xr:uid="{00000000-0005-0000-0000-0000224C0000}"/>
    <cellStyle name="요약 2 5 5 18 3" xfId="19584" xr:uid="{00000000-0005-0000-0000-0000234C0000}"/>
    <cellStyle name="요약 2 5 5 18 4" xfId="19585" xr:uid="{00000000-0005-0000-0000-0000244C0000}"/>
    <cellStyle name="요약 2 5 5 18 5" xfId="19586" xr:uid="{00000000-0005-0000-0000-0000254C0000}"/>
    <cellStyle name="요약 2 5 5 19" xfId="19587" xr:uid="{00000000-0005-0000-0000-0000264C0000}"/>
    <cellStyle name="요약 2 5 5 2" xfId="19588" xr:uid="{00000000-0005-0000-0000-0000274C0000}"/>
    <cellStyle name="요약 2 5 5 2 2" xfId="19589" xr:uid="{00000000-0005-0000-0000-0000284C0000}"/>
    <cellStyle name="요약 2 5 5 2 3" xfId="19590" xr:uid="{00000000-0005-0000-0000-0000294C0000}"/>
    <cellStyle name="요약 2 5 5 2 4" xfId="19591" xr:uid="{00000000-0005-0000-0000-00002A4C0000}"/>
    <cellStyle name="요약 2 5 5 2 5" xfId="19592" xr:uid="{00000000-0005-0000-0000-00002B4C0000}"/>
    <cellStyle name="요약 2 5 5 20" xfId="19593" xr:uid="{00000000-0005-0000-0000-00002C4C0000}"/>
    <cellStyle name="요약 2 5 5 21" xfId="19594" xr:uid="{00000000-0005-0000-0000-00002D4C0000}"/>
    <cellStyle name="요약 2 5 5 22" xfId="19595" xr:uid="{00000000-0005-0000-0000-00002E4C0000}"/>
    <cellStyle name="요약 2 5 5 3" xfId="19596" xr:uid="{00000000-0005-0000-0000-00002F4C0000}"/>
    <cellStyle name="요약 2 5 5 3 2" xfId="19597" xr:uid="{00000000-0005-0000-0000-0000304C0000}"/>
    <cellStyle name="요약 2 5 5 3 3" xfId="19598" xr:uid="{00000000-0005-0000-0000-0000314C0000}"/>
    <cellStyle name="요약 2 5 5 3 4" xfId="19599" xr:uid="{00000000-0005-0000-0000-0000324C0000}"/>
    <cellStyle name="요약 2 5 5 3 5" xfId="19600" xr:uid="{00000000-0005-0000-0000-0000334C0000}"/>
    <cellStyle name="요약 2 5 5 4" xfId="19601" xr:uid="{00000000-0005-0000-0000-0000344C0000}"/>
    <cellStyle name="요약 2 5 5 4 2" xfId="19602" xr:uid="{00000000-0005-0000-0000-0000354C0000}"/>
    <cellStyle name="요약 2 5 5 4 3" xfId="19603" xr:uid="{00000000-0005-0000-0000-0000364C0000}"/>
    <cellStyle name="요약 2 5 5 4 4" xfId="19604" xr:uid="{00000000-0005-0000-0000-0000374C0000}"/>
    <cellStyle name="요약 2 5 5 4 5" xfId="19605" xr:uid="{00000000-0005-0000-0000-0000384C0000}"/>
    <cellStyle name="요약 2 5 5 5" xfId="19606" xr:uid="{00000000-0005-0000-0000-0000394C0000}"/>
    <cellStyle name="요약 2 5 5 5 2" xfId="19607" xr:uid="{00000000-0005-0000-0000-00003A4C0000}"/>
    <cellStyle name="요약 2 5 5 5 3" xfId="19608" xr:uid="{00000000-0005-0000-0000-00003B4C0000}"/>
    <cellStyle name="요약 2 5 5 5 4" xfId="19609" xr:uid="{00000000-0005-0000-0000-00003C4C0000}"/>
    <cellStyle name="요약 2 5 5 5 5" xfId="19610" xr:uid="{00000000-0005-0000-0000-00003D4C0000}"/>
    <cellStyle name="요약 2 5 5 6" xfId="19611" xr:uid="{00000000-0005-0000-0000-00003E4C0000}"/>
    <cellStyle name="요약 2 5 5 6 2" xfId="19612" xr:uid="{00000000-0005-0000-0000-00003F4C0000}"/>
    <cellStyle name="요약 2 5 5 6 3" xfId="19613" xr:uid="{00000000-0005-0000-0000-0000404C0000}"/>
    <cellStyle name="요약 2 5 5 6 4" xfId="19614" xr:uid="{00000000-0005-0000-0000-0000414C0000}"/>
    <cellStyle name="요약 2 5 5 6 5" xfId="19615" xr:uid="{00000000-0005-0000-0000-0000424C0000}"/>
    <cellStyle name="요약 2 5 5 7" xfId="19616" xr:uid="{00000000-0005-0000-0000-0000434C0000}"/>
    <cellStyle name="요약 2 5 5 7 2" xfId="19617" xr:uid="{00000000-0005-0000-0000-0000444C0000}"/>
    <cellStyle name="요약 2 5 5 7 3" xfId="19618" xr:uid="{00000000-0005-0000-0000-0000454C0000}"/>
    <cellStyle name="요약 2 5 5 7 4" xfId="19619" xr:uid="{00000000-0005-0000-0000-0000464C0000}"/>
    <cellStyle name="요약 2 5 5 7 5" xfId="19620" xr:uid="{00000000-0005-0000-0000-0000474C0000}"/>
    <cellStyle name="요약 2 5 5 8" xfId="19621" xr:uid="{00000000-0005-0000-0000-0000484C0000}"/>
    <cellStyle name="요약 2 5 5 8 2" xfId="19622" xr:uid="{00000000-0005-0000-0000-0000494C0000}"/>
    <cellStyle name="요약 2 5 5 8 3" xfId="19623" xr:uid="{00000000-0005-0000-0000-00004A4C0000}"/>
    <cellStyle name="요약 2 5 5 8 4" xfId="19624" xr:uid="{00000000-0005-0000-0000-00004B4C0000}"/>
    <cellStyle name="요약 2 5 5 8 5" xfId="19625" xr:uid="{00000000-0005-0000-0000-00004C4C0000}"/>
    <cellStyle name="요약 2 5 5 9" xfId="19626" xr:uid="{00000000-0005-0000-0000-00004D4C0000}"/>
    <cellStyle name="요약 2 5 5 9 2" xfId="19627" xr:uid="{00000000-0005-0000-0000-00004E4C0000}"/>
    <cellStyle name="요약 2 5 5 9 3" xfId="19628" xr:uid="{00000000-0005-0000-0000-00004F4C0000}"/>
    <cellStyle name="요약 2 5 5 9 4" xfId="19629" xr:uid="{00000000-0005-0000-0000-0000504C0000}"/>
    <cellStyle name="요약 2 5 5 9 5" xfId="19630" xr:uid="{00000000-0005-0000-0000-0000514C0000}"/>
    <cellStyle name="요약 2 5 6" xfId="19631" xr:uid="{00000000-0005-0000-0000-0000524C0000}"/>
    <cellStyle name="요약 2 5 6 2" xfId="19632" xr:uid="{00000000-0005-0000-0000-0000534C0000}"/>
    <cellStyle name="요약 2 5 6 3" xfId="19633" xr:uid="{00000000-0005-0000-0000-0000544C0000}"/>
    <cellStyle name="요약 2 5 6 4" xfId="19634" xr:uid="{00000000-0005-0000-0000-0000554C0000}"/>
    <cellStyle name="요약 2 5 6 5" xfId="19635" xr:uid="{00000000-0005-0000-0000-0000564C0000}"/>
    <cellStyle name="요약 2 5 7" xfId="19636" xr:uid="{00000000-0005-0000-0000-0000574C0000}"/>
    <cellStyle name="요약 2 5 7 2" xfId="19637" xr:uid="{00000000-0005-0000-0000-0000584C0000}"/>
    <cellStyle name="요약 2 5 7 3" xfId="19638" xr:uid="{00000000-0005-0000-0000-0000594C0000}"/>
    <cellStyle name="요약 2 5 7 4" xfId="19639" xr:uid="{00000000-0005-0000-0000-00005A4C0000}"/>
    <cellStyle name="요약 2 5 7 5" xfId="19640" xr:uid="{00000000-0005-0000-0000-00005B4C0000}"/>
    <cellStyle name="요약 2 5 8" xfId="19641" xr:uid="{00000000-0005-0000-0000-00005C4C0000}"/>
    <cellStyle name="요약 2 5 8 2" xfId="19642" xr:uid="{00000000-0005-0000-0000-00005D4C0000}"/>
    <cellStyle name="요약 2 5 8 3" xfId="19643" xr:uid="{00000000-0005-0000-0000-00005E4C0000}"/>
    <cellStyle name="요약 2 5 8 4" xfId="19644" xr:uid="{00000000-0005-0000-0000-00005F4C0000}"/>
    <cellStyle name="요약 2 5 8 5" xfId="19645" xr:uid="{00000000-0005-0000-0000-0000604C0000}"/>
    <cellStyle name="요약 2 5 9" xfId="19646" xr:uid="{00000000-0005-0000-0000-0000614C0000}"/>
    <cellStyle name="요약 2 5 9 2" xfId="19647" xr:uid="{00000000-0005-0000-0000-0000624C0000}"/>
    <cellStyle name="요약 2 5 9 3" xfId="19648" xr:uid="{00000000-0005-0000-0000-0000634C0000}"/>
    <cellStyle name="요약 2 5 9 4" xfId="19649" xr:uid="{00000000-0005-0000-0000-0000644C0000}"/>
    <cellStyle name="요약 2 5 9 5" xfId="19650" xr:uid="{00000000-0005-0000-0000-0000654C0000}"/>
    <cellStyle name="요약 2 6" xfId="19651" xr:uid="{00000000-0005-0000-0000-0000664C0000}"/>
    <cellStyle name="요약 2 6 10" xfId="19652" xr:uid="{00000000-0005-0000-0000-0000674C0000}"/>
    <cellStyle name="요약 2 6 10 2" xfId="19653" xr:uid="{00000000-0005-0000-0000-0000684C0000}"/>
    <cellStyle name="요약 2 6 10 3" xfId="19654" xr:uid="{00000000-0005-0000-0000-0000694C0000}"/>
    <cellStyle name="요약 2 6 10 4" xfId="19655" xr:uid="{00000000-0005-0000-0000-00006A4C0000}"/>
    <cellStyle name="요약 2 6 10 5" xfId="19656" xr:uid="{00000000-0005-0000-0000-00006B4C0000}"/>
    <cellStyle name="요약 2 6 11" xfId="19657" xr:uid="{00000000-0005-0000-0000-00006C4C0000}"/>
    <cellStyle name="요약 2 6 11 2" xfId="19658" xr:uid="{00000000-0005-0000-0000-00006D4C0000}"/>
    <cellStyle name="요약 2 6 11 3" xfId="19659" xr:uid="{00000000-0005-0000-0000-00006E4C0000}"/>
    <cellStyle name="요약 2 6 11 4" xfId="19660" xr:uid="{00000000-0005-0000-0000-00006F4C0000}"/>
    <cellStyle name="요약 2 6 11 5" xfId="19661" xr:uid="{00000000-0005-0000-0000-0000704C0000}"/>
    <cellStyle name="요약 2 6 12" xfId="19662" xr:uid="{00000000-0005-0000-0000-0000714C0000}"/>
    <cellStyle name="요약 2 6 12 2" xfId="19663" xr:uid="{00000000-0005-0000-0000-0000724C0000}"/>
    <cellStyle name="요약 2 6 12 3" xfId="19664" xr:uid="{00000000-0005-0000-0000-0000734C0000}"/>
    <cellStyle name="요약 2 6 12 4" xfId="19665" xr:uid="{00000000-0005-0000-0000-0000744C0000}"/>
    <cellStyle name="요약 2 6 12 5" xfId="19666" xr:uid="{00000000-0005-0000-0000-0000754C0000}"/>
    <cellStyle name="요약 2 6 13" xfId="19667" xr:uid="{00000000-0005-0000-0000-0000764C0000}"/>
    <cellStyle name="요약 2 6 13 2" xfId="19668" xr:uid="{00000000-0005-0000-0000-0000774C0000}"/>
    <cellStyle name="요약 2 6 13 3" xfId="19669" xr:uid="{00000000-0005-0000-0000-0000784C0000}"/>
    <cellStyle name="요약 2 6 13 4" xfId="19670" xr:uid="{00000000-0005-0000-0000-0000794C0000}"/>
    <cellStyle name="요약 2 6 13 5" xfId="19671" xr:uid="{00000000-0005-0000-0000-00007A4C0000}"/>
    <cellStyle name="요약 2 6 14" xfId="19672" xr:uid="{00000000-0005-0000-0000-00007B4C0000}"/>
    <cellStyle name="요약 2 6 14 2" xfId="19673" xr:uid="{00000000-0005-0000-0000-00007C4C0000}"/>
    <cellStyle name="요약 2 6 14 3" xfId="19674" xr:uid="{00000000-0005-0000-0000-00007D4C0000}"/>
    <cellStyle name="요약 2 6 14 4" xfId="19675" xr:uid="{00000000-0005-0000-0000-00007E4C0000}"/>
    <cellStyle name="요약 2 6 14 5" xfId="19676" xr:uid="{00000000-0005-0000-0000-00007F4C0000}"/>
    <cellStyle name="요약 2 6 15" xfId="19677" xr:uid="{00000000-0005-0000-0000-0000804C0000}"/>
    <cellStyle name="요약 2 6 15 2" xfId="19678" xr:uid="{00000000-0005-0000-0000-0000814C0000}"/>
    <cellStyle name="요약 2 6 15 3" xfId="19679" xr:uid="{00000000-0005-0000-0000-0000824C0000}"/>
    <cellStyle name="요약 2 6 15 4" xfId="19680" xr:uid="{00000000-0005-0000-0000-0000834C0000}"/>
    <cellStyle name="요약 2 6 15 5" xfId="19681" xr:uid="{00000000-0005-0000-0000-0000844C0000}"/>
    <cellStyle name="요약 2 6 16" xfId="19682" xr:uid="{00000000-0005-0000-0000-0000854C0000}"/>
    <cellStyle name="요약 2 6 16 2" xfId="19683" xr:uid="{00000000-0005-0000-0000-0000864C0000}"/>
    <cellStyle name="요약 2 6 16 3" xfId="19684" xr:uid="{00000000-0005-0000-0000-0000874C0000}"/>
    <cellStyle name="요약 2 6 16 4" xfId="19685" xr:uid="{00000000-0005-0000-0000-0000884C0000}"/>
    <cellStyle name="요약 2 6 16 5" xfId="19686" xr:uid="{00000000-0005-0000-0000-0000894C0000}"/>
    <cellStyle name="요약 2 6 17" xfId="19687" xr:uid="{00000000-0005-0000-0000-00008A4C0000}"/>
    <cellStyle name="요약 2 6 17 2" xfId="19688" xr:uid="{00000000-0005-0000-0000-00008B4C0000}"/>
    <cellStyle name="요약 2 6 17 3" xfId="19689" xr:uid="{00000000-0005-0000-0000-00008C4C0000}"/>
    <cellStyle name="요약 2 6 17 4" xfId="19690" xr:uid="{00000000-0005-0000-0000-00008D4C0000}"/>
    <cellStyle name="요약 2 6 17 5" xfId="19691" xr:uid="{00000000-0005-0000-0000-00008E4C0000}"/>
    <cellStyle name="요약 2 6 18" xfId="19692" xr:uid="{00000000-0005-0000-0000-00008F4C0000}"/>
    <cellStyle name="요약 2 6 18 2" xfId="19693" xr:uid="{00000000-0005-0000-0000-0000904C0000}"/>
    <cellStyle name="요약 2 6 18 3" xfId="19694" xr:uid="{00000000-0005-0000-0000-0000914C0000}"/>
    <cellStyle name="요약 2 6 18 4" xfId="19695" xr:uid="{00000000-0005-0000-0000-0000924C0000}"/>
    <cellStyle name="요약 2 6 18 5" xfId="19696" xr:uid="{00000000-0005-0000-0000-0000934C0000}"/>
    <cellStyle name="요약 2 6 19" xfId="19697" xr:uid="{00000000-0005-0000-0000-0000944C0000}"/>
    <cellStyle name="요약 2 6 19 2" xfId="19698" xr:uid="{00000000-0005-0000-0000-0000954C0000}"/>
    <cellStyle name="요약 2 6 19 3" xfId="19699" xr:uid="{00000000-0005-0000-0000-0000964C0000}"/>
    <cellStyle name="요약 2 6 19 4" xfId="19700" xr:uid="{00000000-0005-0000-0000-0000974C0000}"/>
    <cellStyle name="요약 2 6 19 5" xfId="19701" xr:uid="{00000000-0005-0000-0000-0000984C0000}"/>
    <cellStyle name="요약 2 6 2" xfId="19702" xr:uid="{00000000-0005-0000-0000-0000994C0000}"/>
    <cellStyle name="요약 2 6 2 2" xfId="19703" xr:uid="{00000000-0005-0000-0000-00009A4C0000}"/>
    <cellStyle name="요약 2 6 2 3" xfId="19704" xr:uid="{00000000-0005-0000-0000-00009B4C0000}"/>
    <cellStyle name="요약 2 6 2 4" xfId="19705" xr:uid="{00000000-0005-0000-0000-00009C4C0000}"/>
    <cellStyle name="요약 2 6 2 5" xfId="19706" xr:uid="{00000000-0005-0000-0000-00009D4C0000}"/>
    <cellStyle name="요약 2 6 20" xfId="19707" xr:uid="{00000000-0005-0000-0000-00009E4C0000}"/>
    <cellStyle name="요약 2 6 21" xfId="19708" xr:uid="{00000000-0005-0000-0000-00009F4C0000}"/>
    <cellStyle name="요약 2 6 22" xfId="19709" xr:uid="{00000000-0005-0000-0000-0000A04C0000}"/>
    <cellStyle name="요약 2 6 23" xfId="19710" xr:uid="{00000000-0005-0000-0000-0000A14C0000}"/>
    <cellStyle name="요약 2 6 3" xfId="19711" xr:uid="{00000000-0005-0000-0000-0000A24C0000}"/>
    <cellStyle name="요약 2 6 3 2" xfId="19712" xr:uid="{00000000-0005-0000-0000-0000A34C0000}"/>
    <cellStyle name="요약 2 6 3 3" xfId="19713" xr:uid="{00000000-0005-0000-0000-0000A44C0000}"/>
    <cellStyle name="요약 2 6 3 4" xfId="19714" xr:uid="{00000000-0005-0000-0000-0000A54C0000}"/>
    <cellStyle name="요약 2 6 3 5" xfId="19715" xr:uid="{00000000-0005-0000-0000-0000A64C0000}"/>
    <cellStyle name="요약 2 6 4" xfId="19716" xr:uid="{00000000-0005-0000-0000-0000A74C0000}"/>
    <cellStyle name="요약 2 6 4 2" xfId="19717" xr:uid="{00000000-0005-0000-0000-0000A84C0000}"/>
    <cellStyle name="요약 2 6 4 3" xfId="19718" xr:uid="{00000000-0005-0000-0000-0000A94C0000}"/>
    <cellStyle name="요약 2 6 4 4" xfId="19719" xr:uid="{00000000-0005-0000-0000-0000AA4C0000}"/>
    <cellStyle name="요약 2 6 4 5" xfId="19720" xr:uid="{00000000-0005-0000-0000-0000AB4C0000}"/>
    <cellStyle name="요약 2 6 5" xfId="19721" xr:uid="{00000000-0005-0000-0000-0000AC4C0000}"/>
    <cellStyle name="요약 2 6 5 2" xfId="19722" xr:uid="{00000000-0005-0000-0000-0000AD4C0000}"/>
    <cellStyle name="요약 2 6 5 3" xfId="19723" xr:uid="{00000000-0005-0000-0000-0000AE4C0000}"/>
    <cellStyle name="요약 2 6 5 4" xfId="19724" xr:uid="{00000000-0005-0000-0000-0000AF4C0000}"/>
    <cellStyle name="요약 2 6 5 5" xfId="19725" xr:uid="{00000000-0005-0000-0000-0000B04C0000}"/>
    <cellStyle name="요약 2 6 6" xfId="19726" xr:uid="{00000000-0005-0000-0000-0000B14C0000}"/>
    <cellStyle name="요약 2 6 6 2" xfId="19727" xr:uid="{00000000-0005-0000-0000-0000B24C0000}"/>
    <cellStyle name="요약 2 6 6 3" xfId="19728" xr:uid="{00000000-0005-0000-0000-0000B34C0000}"/>
    <cellStyle name="요약 2 6 6 4" xfId="19729" xr:uid="{00000000-0005-0000-0000-0000B44C0000}"/>
    <cellStyle name="요약 2 6 6 5" xfId="19730" xr:uid="{00000000-0005-0000-0000-0000B54C0000}"/>
    <cellStyle name="요약 2 6 7" xfId="19731" xr:uid="{00000000-0005-0000-0000-0000B64C0000}"/>
    <cellStyle name="요약 2 6 7 2" xfId="19732" xr:uid="{00000000-0005-0000-0000-0000B74C0000}"/>
    <cellStyle name="요약 2 6 7 3" xfId="19733" xr:uid="{00000000-0005-0000-0000-0000B84C0000}"/>
    <cellStyle name="요약 2 6 7 4" xfId="19734" xr:uid="{00000000-0005-0000-0000-0000B94C0000}"/>
    <cellStyle name="요약 2 6 7 5" xfId="19735" xr:uid="{00000000-0005-0000-0000-0000BA4C0000}"/>
    <cellStyle name="요약 2 6 8" xfId="19736" xr:uid="{00000000-0005-0000-0000-0000BB4C0000}"/>
    <cellStyle name="요약 2 6 8 2" xfId="19737" xr:uid="{00000000-0005-0000-0000-0000BC4C0000}"/>
    <cellStyle name="요약 2 6 8 3" xfId="19738" xr:uid="{00000000-0005-0000-0000-0000BD4C0000}"/>
    <cellStyle name="요약 2 6 8 4" xfId="19739" xr:uid="{00000000-0005-0000-0000-0000BE4C0000}"/>
    <cellStyle name="요약 2 6 8 5" xfId="19740" xr:uid="{00000000-0005-0000-0000-0000BF4C0000}"/>
    <cellStyle name="요약 2 6 9" xfId="19741" xr:uid="{00000000-0005-0000-0000-0000C04C0000}"/>
    <cellStyle name="요약 2 6 9 2" xfId="19742" xr:uid="{00000000-0005-0000-0000-0000C14C0000}"/>
    <cellStyle name="요약 2 6 9 3" xfId="19743" xr:uid="{00000000-0005-0000-0000-0000C24C0000}"/>
    <cellStyle name="요약 2 6 9 4" xfId="19744" xr:uid="{00000000-0005-0000-0000-0000C34C0000}"/>
    <cellStyle name="요약 2 6 9 5" xfId="19745" xr:uid="{00000000-0005-0000-0000-0000C44C0000}"/>
    <cellStyle name="요약 2 7" xfId="19746" xr:uid="{00000000-0005-0000-0000-0000C54C0000}"/>
    <cellStyle name="요약 2 7 10" xfId="19747" xr:uid="{00000000-0005-0000-0000-0000C64C0000}"/>
    <cellStyle name="요약 2 7 10 2" xfId="19748" xr:uid="{00000000-0005-0000-0000-0000C74C0000}"/>
    <cellStyle name="요약 2 7 10 3" xfId="19749" xr:uid="{00000000-0005-0000-0000-0000C84C0000}"/>
    <cellStyle name="요약 2 7 10 4" xfId="19750" xr:uid="{00000000-0005-0000-0000-0000C94C0000}"/>
    <cellStyle name="요약 2 7 10 5" xfId="19751" xr:uid="{00000000-0005-0000-0000-0000CA4C0000}"/>
    <cellStyle name="요약 2 7 11" xfId="19752" xr:uid="{00000000-0005-0000-0000-0000CB4C0000}"/>
    <cellStyle name="요약 2 7 11 2" xfId="19753" xr:uid="{00000000-0005-0000-0000-0000CC4C0000}"/>
    <cellStyle name="요약 2 7 11 3" xfId="19754" xr:uid="{00000000-0005-0000-0000-0000CD4C0000}"/>
    <cellStyle name="요약 2 7 11 4" xfId="19755" xr:uid="{00000000-0005-0000-0000-0000CE4C0000}"/>
    <cellStyle name="요약 2 7 11 5" xfId="19756" xr:uid="{00000000-0005-0000-0000-0000CF4C0000}"/>
    <cellStyle name="요약 2 7 12" xfId="19757" xr:uid="{00000000-0005-0000-0000-0000D04C0000}"/>
    <cellStyle name="요약 2 7 12 2" xfId="19758" xr:uid="{00000000-0005-0000-0000-0000D14C0000}"/>
    <cellStyle name="요약 2 7 12 3" xfId="19759" xr:uid="{00000000-0005-0000-0000-0000D24C0000}"/>
    <cellStyle name="요약 2 7 12 4" xfId="19760" xr:uid="{00000000-0005-0000-0000-0000D34C0000}"/>
    <cellStyle name="요약 2 7 12 5" xfId="19761" xr:uid="{00000000-0005-0000-0000-0000D44C0000}"/>
    <cellStyle name="요약 2 7 13" xfId="19762" xr:uid="{00000000-0005-0000-0000-0000D54C0000}"/>
    <cellStyle name="요약 2 7 13 2" xfId="19763" xr:uid="{00000000-0005-0000-0000-0000D64C0000}"/>
    <cellStyle name="요약 2 7 13 3" xfId="19764" xr:uid="{00000000-0005-0000-0000-0000D74C0000}"/>
    <cellStyle name="요약 2 7 13 4" xfId="19765" xr:uid="{00000000-0005-0000-0000-0000D84C0000}"/>
    <cellStyle name="요약 2 7 13 5" xfId="19766" xr:uid="{00000000-0005-0000-0000-0000D94C0000}"/>
    <cellStyle name="요약 2 7 14" xfId="19767" xr:uid="{00000000-0005-0000-0000-0000DA4C0000}"/>
    <cellStyle name="요약 2 7 14 2" xfId="19768" xr:uid="{00000000-0005-0000-0000-0000DB4C0000}"/>
    <cellStyle name="요약 2 7 14 3" xfId="19769" xr:uid="{00000000-0005-0000-0000-0000DC4C0000}"/>
    <cellStyle name="요약 2 7 14 4" xfId="19770" xr:uid="{00000000-0005-0000-0000-0000DD4C0000}"/>
    <cellStyle name="요약 2 7 14 5" xfId="19771" xr:uid="{00000000-0005-0000-0000-0000DE4C0000}"/>
    <cellStyle name="요약 2 7 15" xfId="19772" xr:uid="{00000000-0005-0000-0000-0000DF4C0000}"/>
    <cellStyle name="요약 2 7 15 2" xfId="19773" xr:uid="{00000000-0005-0000-0000-0000E04C0000}"/>
    <cellStyle name="요약 2 7 15 3" xfId="19774" xr:uid="{00000000-0005-0000-0000-0000E14C0000}"/>
    <cellStyle name="요약 2 7 15 4" xfId="19775" xr:uid="{00000000-0005-0000-0000-0000E24C0000}"/>
    <cellStyle name="요약 2 7 15 5" xfId="19776" xr:uid="{00000000-0005-0000-0000-0000E34C0000}"/>
    <cellStyle name="요약 2 7 16" xfId="19777" xr:uid="{00000000-0005-0000-0000-0000E44C0000}"/>
    <cellStyle name="요약 2 7 16 2" xfId="19778" xr:uid="{00000000-0005-0000-0000-0000E54C0000}"/>
    <cellStyle name="요약 2 7 16 3" xfId="19779" xr:uid="{00000000-0005-0000-0000-0000E64C0000}"/>
    <cellStyle name="요약 2 7 16 4" xfId="19780" xr:uid="{00000000-0005-0000-0000-0000E74C0000}"/>
    <cellStyle name="요약 2 7 16 5" xfId="19781" xr:uid="{00000000-0005-0000-0000-0000E84C0000}"/>
    <cellStyle name="요약 2 7 17" xfId="19782" xr:uid="{00000000-0005-0000-0000-0000E94C0000}"/>
    <cellStyle name="요약 2 7 17 2" xfId="19783" xr:uid="{00000000-0005-0000-0000-0000EA4C0000}"/>
    <cellStyle name="요약 2 7 17 3" xfId="19784" xr:uid="{00000000-0005-0000-0000-0000EB4C0000}"/>
    <cellStyle name="요약 2 7 17 4" xfId="19785" xr:uid="{00000000-0005-0000-0000-0000EC4C0000}"/>
    <cellStyle name="요약 2 7 17 5" xfId="19786" xr:uid="{00000000-0005-0000-0000-0000ED4C0000}"/>
    <cellStyle name="요약 2 7 18" xfId="19787" xr:uid="{00000000-0005-0000-0000-0000EE4C0000}"/>
    <cellStyle name="요약 2 7 18 2" xfId="19788" xr:uid="{00000000-0005-0000-0000-0000EF4C0000}"/>
    <cellStyle name="요약 2 7 18 3" xfId="19789" xr:uid="{00000000-0005-0000-0000-0000F04C0000}"/>
    <cellStyle name="요약 2 7 18 4" xfId="19790" xr:uid="{00000000-0005-0000-0000-0000F14C0000}"/>
    <cellStyle name="요약 2 7 18 5" xfId="19791" xr:uid="{00000000-0005-0000-0000-0000F24C0000}"/>
    <cellStyle name="요약 2 7 19" xfId="19792" xr:uid="{00000000-0005-0000-0000-0000F34C0000}"/>
    <cellStyle name="요약 2 7 2" xfId="19793" xr:uid="{00000000-0005-0000-0000-0000F44C0000}"/>
    <cellStyle name="요약 2 7 2 2" xfId="19794" xr:uid="{00000000-0005-0000-0000-0000F54C0000}"/>
    <cellStyle name="요약 2 7 2 3" xfId="19795" xr:uid="{00000000-0005-0000-0000-0000F64C0000}"/>
    <cellStyle name="요약 2 7 2 4" xfId="19796" xr:uid="{00000000-0005-0000-0000-0000F74C0000}"/>
    <cellStyle name="요약 2 7 2 5" xfId="19797" xr:uid="{00000000-0005-0000-0000-0000F84C0000}"/>
    <cellStyle name="요약 2 7 20" xfId="19798" xr:uid="{00000000-0005-0000-0000-0000F94C0000}"/>
    <cellStyle name="요약 2 7 21" xfId="19799" xr:uid="{00000000-0005-0000-0000-0000FA4C0000}"/>
    <cellStyle name="요약 2 7 22" xfId="19800" xr:uid="{00000000-0005-0000-0000-0000FB4C0000}"/>
    <cellStyle name="요약 2 7 3" xfId="19801" xr:uid="{00000000-0005-0000-0000-0000FC4C0000}"/>
    <cellStyle name="요약 2 7 3 2" xfId="19802" xr:uid="{00000000-0005-0000-0000-0000FD4C0000}"/>
    <cellStyle name="요약 2 7 3 3" xfId="19803" xr:uid="{00000000-0005-0000-0000-0000FE4C0000}"/>
    <cellStyle name="요약 2 7 3 4" xfId="19804" xr:uid="{00000000-0005-0000-0000-0000FF4C0000}"/>
    <cellStyle name="요약 2 7 3 5" xfId="19805" xr:uid="{00000000-0005-0000-0000-0000004D0000}"/>
    <cellStyle name="요약 2 7 4" xfId="19806" xr:uid="{00000000-0005-0000-0000-0000014D0000}"/>
    <cellStyle name="요약 2 7 4 2" xfId="19807" xr:uid="{00000000-0005-0000-0000-0000024D0000}"/>
    <cellStyle name="요약 2 7 4 3" xfId="19808" xr:uid="{00000000-0005-0000-0000-0000034D0000}"/>
    <cellStyle name="요약 2 7 4 4" xfId="19809" xr:uid="{00000000-0005-0000-0000-0000044D0000}"/>
    <cellStyle name="요약 2 7 4 5" xfId="19810" xr:uid="{00000000-0005-0000-0000-0000054D0000}"/>
    <cellStyle name="요약 2 7 5" xfId="19811" xr:uid="{00000000-0005-0000-0000-0000064D0000}"/>
    <cellStyle name="요약 2 7 5 2" xfId="19812" xr:uid="{00000000-0005-0000-0000-0000074D0000}"/>
    <cellStyle name="요약 2 7 5 3" xfId="19813" xr:uid="{00000000-0005-0000-0000-0000084D0000}"/>
    <cellStyle name="요약 2 7 5 4" xfId="19814" xr:uid="{00000000-0005-0000-0000-0000094D0000}"/>
    <cellStyle name="요약 2 7 5 5" xfId="19815" xr:uid="{00000000-0005-0000-0000-00000A4D0000}"/>
    <cellStyle name="요약 2 7 6" xfId="19816" xr:uid="{00000000-0005-0000-0000-00000B4D0000}"/>
    <cellStyle name="요약 2 7 6 2" xfId="19817" xr:uid="{00000000-0005-0000-0000-00000C4D0000}"/>
    <cellStyle name="요약 2 7 6 3" xfId="19818" xr:uid="{00000000-0005-0000-0000-00000D4D0000}"/>
    <cellStyle name="요약 2 7 6 4" xfId="19819" xr:uid="{00000000-0005-0000-0000-00000E4D0000}"/>
    <cellStyle name="요약 2 7 6 5" xfId="19820" xr:uid="{00000000-0005-0000-0000-00000F4D0000}"/>
    <cellStyle name="요약 2 7 7" xfId="19821" xr:uid="{00000000-0005-0000-0000-0000104D0000}"/>
    <cellStyle name="요약 2 7 7 2" xfId="19822" xr:uid="{00000000-0005-0000-0000-0000114D0000}"/>
    <cellStyle name="요약 2 7 7 3" xfId="19823" xr:uid="{00000000-0005-0000-0000-0000124D0000}"/>
    <cellStyle name="요약 2 7 7 4" xfId="19824" xr:uid="{00000000-0005-0000-0000-0000134D0000}"/>
    <cellStyle name="요약 2 7 7 5" xfId="19825" xr:uid="{00000000-0005-0000-0000-0000144D0000}"/>
    <cellStyle name="요약 2 7 8" xfId="19826" xr:uid="{00000000-0005-0000-0000-0000154D0000}"/>
    <cellStyle name="요약 2 7 8 2" xfId="19827" xr:uid="{00000000-0005-0000-0000-0000164D0000}"/>
    <cellStyle name="요약 2 7 8 3" xfId="19828" xr:uid="{00000000-0005-0000-0000-0000174D0000}"/>
    <cellStyle name="요약 2 7 8 4" xfId="19829" xr:uid="{00000000-0005-0000-0000-0000184D0000}"/>
    <cellStyle name="요약 2 7 8 5" xfId="19830" xr:uid="{00000000-0005-0000-0000-0000194D0000}"/>
    <cellStyle name="요약 2 7 9" xfId="19831" xr:uid="{00000000-0005-0000-0000-00001A4D0000}"/>
    <cellStyle name="요약 2 7 9 2" xfId="19832" xr:uid="{00000000-0005-0000-0000-00001B4D0000}"/>
    <cellStyle name="요약 2 7 9 3" xfId="19833" xr:uid="{00000000-0005-0000-0000-00001C4D0000}"/>
    <cellStyle name="요약 2 7 9 4" xfId="19834" xr:uid="{00000000-0005-0000-0000-00001D4D0000}"/>
    <cellStyle name="요약 2 7 9 5" xfId="19835" xr:uid="{00000000-0005-0000-0000-00001E4D0000}"/>
    <cellStyle name="요약 2 8" xfId="19836" xr:uid="{00000000-0005-0000-0000-00001F4D0000}"/>
    <cellStyle name="요약 2 8 10" xfId="19837" xr:uid="{00000000-0005-0000-0000-0000204D0000}"/>
    <cellStyle name="요약 2 8 10 2" xfId="19838" xr:uid="{00000000-0005-0000-0000-0000214D0000}"/>
    <cellStyle name="요약 2 8 10 3" xfId="19839" xr:uid="{00000000-0005-0000-0000-0000224D0000}"/>
    <cellStyle name="요약 2 8 10 4" xfId="19840" xr:uid="{00000000-0005-0000-0000-0000234D0000}"/>
    <cellStyle name="요약 2 8 10 5" xfId="19841" xr:uid="{00000000-0005-0000-0000-0000244D0000}"/>
    <cellStyle name="요약 2 8 11" xfId="19842" xr:uid="{00000000-0005-0000-0000-0000254D0000}"/>
    <cellStyle name="요약 2 8 11 2" xfId="19843" xr:uid="{00000000-0005-0000-0000-0000264D0000}"/>
    <cellStyle name="요약 2 8 11 3" xfId="19844" xr:uid="{00000000-0005-0000-0000-0000274D0000}"/>
    <cellStyle name="요약 2 8 11 4" xfId="19845" xr:uid="{00000000-0005-0000-0000-0000284D0000}"/>
    <cellStyle name="요약 2 8 11 5" xfId="19846" xr:uid="{00000000-0005-0000-0000-0000294D0000}"/>
    <cellStyle name="요약 2 8 12" xfId="19847" xr:uid="{00000000-0005-0000-0000-00002A4D0000}"/>
    <cellStyle name="요약 2 8 12 2" xfId="19848" xr:uid="{00000000-0005-0000-0000-00002B4D0000}"/>
    <cellStyle name="요약 2 8 12 3" xfId="19849" xr:uid="{00000000-0005-0000-0000-00002C4D0000}"/>
    <cellStyle name="요약 2 8 12 4" xfId="19850" xr:uid="{00000000-0005-0000-0000-00002D4D0000}"/>
    <cellStyle name="요약 2 8 12 5" xfId="19851" xr:uid="{00000000-0005-0000-0000-00002E4D0000}"/>
    <cellStyle name="요약 2 8 13" xfId="19852" xr:uid="{00000000-0005-0000-0000-00002F4D0000}"/>
    <cellStyle name="요약 2 8 13 2" xfId="19853" xr:uid="{00000000-0005-0000-0000-0000304D0000}"/>
    <cellStyle name="요약 2 8 13 3" xfId="19854" xr:uid="{00000000-0005-0000-0000-0000314D0000}"/>
    <cellStyle name="요약 2 8 13 4" xfId="19855" xr:uid="{00000000-0005-0000-0000-0000324D0000}"/>
    <cellStyle name="요약 2 8 13 5" xfId="19856" xr:uid="{00000000-0005-0000-0000-0000334D0000}"/>
    <cellStyle name="요약 2 8 14" xfId="19857" xr:uid="{00000000-0005-0000-0000-0000344D0000}"/>
    <cellStyle name="요약 2 8 14 2" xfId="19858" xr:uid="{00000000-0005-0000-0000-0000354D0000}"/>
    <cellStyle name="요약 2 8 14 3" xfId="19859" xr:uid="{00000000-0005-0000-0000-0000364D0000}"/>
    <cellStyle name="요약 2 8 14 4" xfId="19860" xr:uid="{00000000-0005-0000-0000-0000374D0000}"/>
    <cellStyle name="요약 2 8 14 5" xfId="19861" xr:uid="{00000000-0005-0000-0000-0000384D0000}"/>
    <cellStyle name="요약 2 8 15" xfId="19862" xr:uid="{00000000-0005-0000-0000-0000394D0000}"/>
    <cellStyle name="요약 2 8 15 2" xfId="19863" xr:uid="{00000000-0005-0000-0000-00003A4D0000}"/>
    <cellStyle name="요약 2 8 15 3" xfId="19864" xr:uid="{00000000-0005-0000-0000-00003B4D0000}"/>
    <cellStyle name="요약 2 8 15 4" xfId="19865" xr:uid="{00000000-0005-0000-0000-00003C4D0000}"/>
    <cellStyle name="요약 2 8 15 5" xfId="19866" xr:uid="{00000000-0005-0000-0000-00003D4D0000}"/>
    <cellStyle name="요약 2 8 16" xfId="19867" xr:uid="{00000000-0005-0000-0000-00003E4D0000}"/>
    <cellStyle name="요약 2 8 16 2" xfId="19868" xr:uid="{00000000-0005-0000-0000-00003F4D0000}"/>
    <cellStyle name="요약 2 8 16 3" xfId="19869" xr:uid="{00000000-0005-0000-0000-0000404D0000}"/>
    <cellStyle name="요약 2 8 16 4" xfId="19870" xr:uid="{00000000-0005-0000-0000-0000414D0000}"/>
    <cellStyle name="요약 2 8 16 5" xfId="19871" xr:uid="{00000000-0005-0000-0000-0000424D0000}"/>
    <cellStyle name="요약 2 8 17" xfId="19872" xr:uid="{00000000-0005-0000-0000-0000434D0000}"/>
    <cellStyle name="요약 2 8 17 2" xfId="19873" xr:uid="{00000000-0005-0000-0000-0000444D0000}"/>
    <cellStyle name="요약 2 8 17 3" xfId="19874" xr:uid="{00000000-0005-0000-0000-0000454D0000}"/>
    <cellStyle name="요약 2 8 17 4" xfId="19875" xr:uid="{00000000-0005-0000-0000-0000464D0000}"/>
    <cellStyle name="요약 2 8 17 5" xfId="19876" xr:uid="{00000000-0005-0000-0000-0000474D0000}"/>
    <cellStyle name="요약 2 8 18" xfId="19877" xr:uid="{00000000-0005-0000-0000-0000484D0000}"/>
    <cellStyle name="요약 2 8 18 2" xfId="19878" xr:uid="{00000000-0005-0000-0000-0000494D0000}"/>
    <cellStyle name="요약 2 8 18 3" xfId="19879" xr:uid="{00000000-0005-0000-0000-00004A4D0000}"/>
    <cellStyle name="요약 2 8 18 4" xfId="19880" xr:uid="{00000000-0005-0000-0000-00004B4D0000}"/>
    <cellStyle name="요약 2 8 18 5" xfId="19881" xr:uid="{00000000-0005-0000-0000-00004C4D0000}"/>
    <cellStyle name="요약 2 8 19" xfId="19882" xr:uid="{00000000-0005-0000-0000-00004D4D0000}"/>
    <cellStyle name="요약 2 8 2" xfId="19883" xr:uid="{00000000-0005-0000-0000-00004E4D0000}"/>
    <cellStyle name="요약 2 8 2 2" xfId="19884" xr:uid="{00000000-0005-0000-0000-00004F4D0000}"/>
    <cellStyle name="요약 2 8 2 3" xfId="19885" xr:uid="{00000000-0005-0000-0000-0000504D0000}"/>
    <cellStyle name="요약 2 8 2 4" xfId="19886" xr:uid="{00000000-0005-0000-0000-0000514D0000}"/>
    <cellStyle name="요약 2 8 2 5" xfId="19887" xr:uid="{00000000-0005-0000-0000-0000524D0000}"/>
    <cellStyle name="요약 2 8 20" xfId="19888" xr:uid="{00000000-0005-0000-0000-0000534D0000}"/>
    <cellStyle name="요약 2 8 21" xfId="19889" xr:uid="{00000000-0005-0000-0000-0000544D0000}"/>
    <cellStyle name="요약 2 8 22" xfId="19890" xr:uid="{00000000-0005-0000-0000-0000554D0000}"/>
    <cellStyle name="요약 2 8 3" xfId="19891" xr:uid="{00000000-0005-0000-0000-0000564D0000}"/>
    <cellStyle name="요약 2 8 3 2" xfId="19892" xr:uid="{00000000-0005-0000-0000-0000574D0000}"/>
    <cellStyle name="요약 2 8 3 3" xfId="19893" xr:uid="{00000000-0005-0000-0000-0000584D0000}"/>
    <cellStyle name="요약 2 8 3 4" xfId="19894" xr:uid="{00000000-0005-0000-0000-0000594D0000}"/>
    <cellStyle name="요약 2 8 3 5" xfId="19895" xr:uid="{00000000-0005-0000-0000-00005A4D0000}"/>
    <cellStyle name="요약 2 8 4" xfId="19896" xr:uid="{00000000-0005-0000-0000-00005B4D0000}"/>
    <cellStyle name="요약 2 8 4 2" xfId="19897" xr:uid="{00000000-0005-0000-0000-00005C4D0000}"/>
    <cellStyle name="요약 2 8 4 3" xfId="19898" xr:uid="{00000000-0005-0000-0000-00005D4D0000}"/>
    <cellStyle name="요약 2 8 4 4" xfId="19899" xr:uid="{00000000-0005-0000-0000-00005E4D0000}"/>
    <cellStyle name="요약 2 8 4 5" xfId="19900" xr:uid="{00000000-0005-0000-0000-00005F4D0000}"/>
    <cellStyle name="요약 2 8 5" xfId="19901" xr:uid="{00000000-0005-0000-0000-0000604D0000}"/>
    <cellStyle name="요약 2 8 5 2" xfId="19902" xr:uid="{00000000-0005-0000-0000-0000614D0000}"/>
    <cellStyle name="요약 2 8 5 3" xfId="19903" xr:uid="{00000000-0005-0000-0000-0000624D0000}"/>
    <cellStyle name="요약 2 8 5 4" xfId="19904" xr:uid="{00000000-0005-0000-0000-0000634D0000}"/>
    <cellStyle name="요약 2 8 5 5" xfId="19905" xr:uid="{00000000-0005-0000-0000-0000644D0000}"/>
    <cellStyle name="요약 2 8 6" xfId="19906" xr:uid="{00000000-0005-0000-0000-0000654D0000}"/>
    <cellStyle name="요약 2 8 6 2" xfId="19907" xr:uid="{00000000-0005-0000-0000-0000664D0000}"/>
    <cellStyle name="요약 2 8 6 3" xfId="19908" xr:uid="{00000000-0005-0000-0000-0000674D0000}"/>
    <cellStyle name="요약 2 8 6 4" xfId="19909" xr:uid="{00000000-0005-0000-0000-0000684D0000}"/>
    <cellStyle name="요약 2 8 6 5" xfId="19910" xr:uid="{00000000-0005-0000-0000-0000694D0000}"/>
    <cellStyle name="요약 2 8 7" xfId="19911" xr:uid="{00000000-0005-0000-0000-00006A4D0000}"/>
    <cellStyle name="요약 2 8 7 2" xfId="19912" xr:uid="{00000000-0005-0000-0000-00006B4D0000}"/>
    <cellStyle name="요약 2 8 7 3" xfId="19913" xr:uid="{00000000-0005-0000-0000-00006C4D0000}"/>
    <cellStyle name="요약 2 8 7 4" xfId="19914" xr:uid="{00000000-0005-0000-0000-00006D4D0000}"/>
    <cellStyle name="요약 2 8 7 5" xfId="19915" xr:uid="{00000000-0005-0000-0000-00006E4D0000}"/>
    <cellStyle name="요약 2 8 8" xfId="19916" xr:uid="{00000000-0005-0000-0000-00006F4D0000}"/>
    <cellStyle name="요약 2 8 8 2" xfId="19917" xr:uid="{00000000-0005-0000-0000-0000704D0000}"/>
    <cellStyle name="요약 2 8 8 3" xfId="19918" xr:uid="{00000000-0005-0000-0000-0000714D0000}"/>
    <cellStyle name="요약 2 8 8 4" xfId="19919" xr:uid="{00000000-0005-0000-0000-0000724D0000}"/>
    <cellStyle name="요약 2 8 8 5" xfId="19920" xr:uid="{00000000-0005-0000-0000-0000734D0000}"/>
    <cellStyle name="요약 2 8 9" xfId="19921" xr:uid="{00000000-0005-0000-0000-0000744D0000}"/>
    <cellStyle name="요약 2 8 9 2" xfId="19922" xr:uid="{00000000-0005-0000-0000-0000754D0000}"/>
    <cellStyle name="요약 2 8 9 3" xfId="19923" xr:uid="{00000000-0005-0000-0000-0000764D0000}"/>
    <cellStyle name="요약 2 8 9 4" xfId="19924" xr:uid="{00000000-0005-0000-0000-0000774D0000}"/>
    <cellStyle name="요약 2 8 9 5" xfId="19925" xr:uid="{00000000-0005-0000-0000-0000784D0000}"/>
    <cellStyle name="요약 2 9" xfId="19926" xr:uid="{00000000-0005-0000-0000-0000794D0000}"/>
    <cellStyle name="요약 2 9 10" xfId="19927" xr:uid="{00000000-0005-0000-0000-00007A4D0000}"/>
    <cellStyle name="요약 2 9 10 2" xfId="19928" xr:uid="{00000000-0005-0000-0000-00007B4D0000}"/>
    <cellStyle name="요약 2 9 10 3" xfId="19929" xr:uid="{00000000-0005-0000-0000-00007C4D0000}"/>
    <cellStyle name="요약 2 9 10 4" xfId="19930" xr:uid="{00000000-0005-0000-0000-00007D4D0000}"/>
    <cellStyle name="요약 2 9 10 5" xfId="19931" xr:uid="{00000000-0005-0000-0000-00007E4D0000}"/>
    <cellStyle name="요약 2 9 11" xfId="19932" xr:uid="{00000000-0005-0000-0000-00007F4D0000}"/>
    <cellStyle name="요약 2 9 11 2" xfId="19933" xr:uid="{00000000-0005-0000-0000-0000804D0000}"/>
    <cellStyle name="요약 2 9 11 3" xfId="19934" xr:uid="{00000000-0005-0000-0000-0000814D0000}"/>
    <cellStyle name="요약 2 9 11 4" xfId="19935" xr:uid="{00000000-0005-0000-0000-0000824D0000}"/>
    <cellStyle name="요약 2 9 11 5" xfId="19936" xr:uid="{00000000-0005-0000-0000-0000834D0000}"/>
    <cellStyle name="요약 2 9 12" xfId="19937" xr:uid="{00000000-0005-0000-0000-0000844D0000}"/>
    <cellStyle name="요약 2 9 12 2" xfId="19938" xr:uid="{00000000-0005-0000-0000-0000854D0000}"/>
    <cellStyle name="요약 2 9 12 3" xfId="19939" xr:uid="{00000000-0005-0000-0000-0000864D0000}"/>
    <cellStyle name="요약 2 9 12 4" xfId="19940" xr:uid="{00000000-0005-0000-0000-0000874D0000}"/>
    <cellStyle name="요약 2 9 12 5" xfId="19941" xr:uid="{00000000-0005-0000-0000-0000884D0000}"/>
    <cellStyle name="요약 2 9 13" xfId="19942" xr:uid="{00000000-0005-0000-0000-0000894D0000}"/>
    <cellStyle name="요약 2 9 13 2" xfId="19943" xr:uid="{00000000-0005-0000-0000-00008A4D0000}"/>
    <cellStyle name="요약 2 9 13 3" xfId="19944" xr:uid="{00000000-0005-0000-0000-00008B4D0000}"/>
    <cellStyle name="요약 2 9 13 4" xfId="19945" xr:uid="{00000000-0005-0000-0000-00008C4D0000}"/>
    <cellStyle name="요약 2 9 13 5" xfId="19946" xr:uid="{00000000-0005-0000-0000-00008D4D0000}"/>
    <cellStyle name="요약 2 9 14" xfId="19947" xr:uid="{00000000-0005-0000-0000-00008E4D0000}"/>
    <cellStyle name="요약 2 9 14 2" xfId="19948" xr:uid="{00000000-0005-0000-0000-00008F4D0000}"/>
    <cellStyle name="요약 2 9 14 3" xfId="19949" xr:uid="{00000000-0005-0000-0000-0000904D0000}"/>
    <cellStyle name="요약 2 9 14 4" xfId="19950" xr:uid="{00000000-0005-0000-0000-0000914D0000}"/>
    <cellStyle name="요약 2 9 14 5" xfId="19951" xr:uid="{00000000-0005-0000-0000-0000924D0000}"/>
    <cellStyle name="요약 2 9 15" xfId="19952" xr:uid="{00000000-0005-0000-0000-0000934D0000}"/>
    <cellStyle name="요약 2 9 15 2" xfId="19953" xr:uid="{00000000-0005-0000-0000-0000944D0000}"/>
    <cellStyle name="요약 2 9 15 3" xfId="19954" xr:uid="{00000000-0005-0000-0000-0000954D0000}"/>
    <cellStyle name="요약 2 9 15 4" xfId="19955" xr:uid="{00000000-0005-0000-0000-0000964D0000}"/>
    <cellStyle name="요약 2 9 15 5" xfId="19956" xr:uid="{00000000-0005-0000-0000-0000974D0000}"/>
    <cellStyle name="요약 2 9 16" xfId="19957" xr:uid="{00000000-0005-0000-0000-0000984D0000}"/>
    <cellStyle name="요약 2 9 16 2" xfId="19958" xr:uid="{00000000-0005-0000-0000-0000994D0000}"/>
    <cellStyle name="요약 2 9 16 3" xfId="19959" xr:uid="{00000000-0005-0000-0000-00009A4D0000}"/>
    <cellStyle name="요약 2 9 16 4" xfId="19960" xr:uid="{00000000-0005-0000-0000-00009B4D0000}"/>
    <cellStyle name="요약 2 9 16 5" xfId="19961" xr:uid="{00000000-0005-0000-0000-00009C4D0000}"/>
    <cellStyle name="요약 2 9 17" xfId="19962" xr:uid="{00000000-0005-0000-0000-00009D4D0000}"/>
    <cellStyle name="요약 2 9 17 2" xfId="19963" xr:uid="{00000000-0005-0000-0000-00009E4D0000}"/>
    <cellStyle name="요약 2 9 17 3" xfId="19964" xr:uid="{00000000-0005-0000-0000-00009F4D0000}"/>
    <cellStyle name="요약 2 9 17 4" xfId="19965" xr:uid="{00000000-0005-0000-0000-0000A04D0000}"/>
    <cellStyle name="요약 2 9 17 5" xfId="19966" xr:uid="{00000000-0005-0000-0000-0000A14D0000}"/>
    <cellStyle name="요약 2 9 18" xfId="19967" xr:uid="{00000000-0005-0000-0000-0000A24D0000}"/>
    <cellStyle name="요약 2 9 18 2" xfId="19968" xr:uid="{00000000-0005-0000-0000-0000A34D0000}"/>
    <cellStyle name="요약 2 9 18 3" xfId="19969" xr:uid="{00000000-0005-0000-0000-0000A44D0000}"/>
    <cellStyle name="요약 2 9 18 4" xfId="19970" xr:uid="{00000000-0005-0000-0000-0000A54D0000}"/>
    <cellStyle name="요약 2 9 18 5" xfId="19971" xr:uid="{00000000-0005-0000-0000-0000A64D0000}"/>
    <cellStyle name="요약 2 9 19" xfId="19972" xr:uid="{00000000-0005-0000-0000-0000A74D0000}"/>
    <cellStyle name="요약 2 9 2" xfId="19973" xr:uid="{00000000-0005-0000-0000-0000A84D0000}"/>
    <cellStyle name="요약 2 9 2 2" xfId="19974" xr:uid="{00000000-0005-0000-0000-0000A94D0000}"/>
    <cellStyle name="요약 2 9 2 3" xfId="19975" xr:uid="{00000000-0005-0000-0000-0000AA4D0000}"/>
    <cellStyle name="요약 2 9 2 4" xfId="19976" xr:uid="{00000000-0005-0000-0000-0000AB4D0000}"/>
    <cellStyle name="요약 2 9 2 5" xfId="19977" xr:uid="{00000000-0005-0000-0000-0000AC4D0000}"/>
    <cellStyle name="요약 2 9 20" xfId="19978" xr:uid="{00000000-0005-0000-0000-0000AD4D0000}"/>
    <cellStyle name="요약 2 9 21" xfId="19979" xr:uid="{00000000-0005-0000-0000-0000AE4D0000}"/>
    <cellStyle name="요약 2 9 22" xfId="19980" xr:uid="{00000000-0005-0000-0000-0000AF4D0000}"/>
    <cellStyle name="요약 2 9 3" xfId="19981" xr:uid="{00000000-0005-0000-0000-0000B04D0000}"/>
    <cellStyle name="요약 2 9 3 2" xfId="19982" xr:uid="{00000000-0005-0000-0000-0000B14D0000}"/>
    <cellStyle name="요약 2 9 3 3" xfId="19983" xr:uid="{00000000-0005-0000-0000-0000B24D0000}"/>
    <cellStyle name="요약 2 9 3 4" xfId="19984" xr:uid="{00000000-0005-0000-0000-0000B34D0000}"/>
    <cellStyle name="요약 2 9 3 5" xfId="19985" xr:uid="{00000000-0005-0000-0000-0000B44D0000}"/>
    <cellStyle name="요약 2 9 4" xfId="19986" xr:uid="{00000000-0005-0000-0000-0000B54D0000}"/>
    <cellStyle name="요약 2 9 4 2" xfId="19987" xr:uid="{00000000-0005-0000-0000-0000B64D0000}"/>
    <cellStyle name="요약 2 9 4 3" xfId="19988" xr:uid="{00000000-0005-0000-0000-0000B74D0000}"/>
    <cellStyle name="요약 2 9 4 4" xfId="19989" xr:uid="{00000000-0005-0000-0000-0000B84D0000}"/>
    <cellStyle name="요약 2 9 4 5" xfId="19990" xr:uid="{00000000-0005-0000-0000-0000B94D0000}"/>
    <cellStyle name="요약 2 9 5" xfId="19991" xr:uid="{00000000-0005-0000-0000-0000BA4D0000}"/>
    <cellStyle name="요약 2 9 5 2" xfId="19992" xr:uid="{00000000-0005-0000-0000-0000BB4D0000}"/>
    <cellStyle name="요약 2 9 5 3" xfId="19993" xr:uid="{00000000-0005-0000-0000-0000BC4D0000}"/>
    <cellStyle name="요약 2 9 5 4" xfId="19994" xr:uid="{00000000-0005-0000-0000-0000BD4D0000}"/>
    <cellStyle name="요약 2 9 5 5" xfId="19995" xr:uid="{00000000-0005-0000-0000-0000BE4D0000}"/>
    <cellStyle name="요약 2 9 6" xfId="19996" xr:uid="{00000000-0005-0000-0000-0000BF4D0000}"/>
    <cellStyle name="요약 2 9 6 2" xfId="19997" xr:uid="{00000000-0005-0000-0000-0000C04D0000}"/>
    <cellStyle name="요약 2 9 6 3" xfId="19998" xr:uid="{00000000-0005-0000-0000-0000C14D0000}"/>
    <cellStyle name="요약 2 9 6 4" xfId="19999" xr:uid="{00000000-0005-0000-0000-0000C24D0000}"/>
    <cellStyle name="요약 2 9 6 5" xfId="20000" xr:uid="{00000000-0005-0000-0000-0000C34D0000}"/>
    <cellStyle name="요약 2 9 7" xfId="20001" xr:uid="{00000000-0005-0000-0000-0000C44D0000}"/>
    <cellStyle name="요약 2 9 7 2" xfId="20002" xr:uid="{00000000-0005-0000-0000-0000C54D0000}"/>
    <cellStyle name="요약 2 9 7 3" xfId="20003" xr:uid="{00000000-0005-0000-0000-0000C64D0000}"/>
    <cellStyle name="요약 2 9 7 4" xfId="20004" xr:uid="{00000000-0005-0000-0000-0000C74D0000}"/>
    <cellStyle name="요약 2 9 7 5" xfId="20005" xr:uid="{00000000-0005-0000-0000-0000C84D0000}"/>
    <cellStyle name="요약 2 9 8" xfId="20006" xr:uid="{00000000-0005-0000-0000-0000C94D0000}"/>
    <cellStyle name="요약 2 9 8 2" xfId="20007" xr:uid="{00000000-0005-0000-0000-0000CA4D0000}"/>
    <cellStyle name="요약 2 9 8 3" xfId="20008" xr:uid="{00000000-0005-0000-0000-0000CB4D0000}"/>
    <cellStyle name="요약 2 9 8 4" xfId="20009" xr:uid="{00000000-0005-0000-0000-0000CC4D0000}"/>
    <cellStyle name="요약 2 9 8 5" xfId="20010" xr:uid="{00000000-0005-0000-0000-0000CD4D0000}"/>
    <cellStyle name="요약 2 9 9" xfId="20011" xr:uid="{00000000-0005-0000-0000-0000CE4D0000}"/>
    <cellStyle name="요약 2 9 9 2" xfId="20012" xr:uid="{00000000-0005-0000-0000-0000CF4D0000}"/>
    <cellStyle name="요약 2 9 9 3" xfId="20013" xr:uid="{00000000-0005-0000-0000-0000D04D0000}"/>
    <cellStyle name="요약 2 9 9 4" xfId="20014" xr:uid="{00000000-0005-0000-0000-0000D14D0000}"/>
    <cellStyle name="요약 2 9 9 5" xfId="20015" xr:uid="{00000000-0005-0000-0000-0000D24D0000}"/>
    <cellStyle name="요약 20" xfId="20016" xr:uid="{00000000-0005-0000-0000-0000D34D0000}"/>
    <cellStyle name="요약 21" xfId="20017" xr:uid="{00000000-0005-0000-0000-0000D44D0000}"/>
    <cellStyle name="요약 22" xfId="20018" xr:uid="{00000000-0005-0000-0000-0000D54D0000}"/>
    <cellStyle name="요약 23" xfId="20019" xr:uid="{00000000-0005-0000-0000-0000D64D0000}"/>
    <cellStyle name="요약 24" xfId="20020" xr:uid="{00000000-0005-0000-0000-0000D74D0000}"/>
    <cellStyle name="요약 25" xfId="20021" xr:uid="{00000000-0005-0000-0000-0000D84D0000}"/>
    <cellStyle name="요약 26" xfId="20022" xr:uid="{00000000-0005-0000-0000-0000D94D0000}"/>
    <cellStyle name="요약 27" xfId="20023" xr:uid="{00000000-0005-0000-0000-0000DA4D0000}"/>
    <cellStyle name="요약 28" xfId="20024" xr:uid="{00000000-0005-0000-0000-0000DB4D0000}"/>
    <cellStyle name="요약 29" xfId="20025" xr:uid="{00000000-0005-0000-0000-0000DC4D0000}"/>
    <cellStyle name="요약 3" xfId="316" xr:uid="{00000000-0005-0000-0000-0000DD4D0000}"/>
    <cellStyle name="요약 3 10" xfId="20026" xr:uid="{00000000-0005-0000-0000-0000DE4D0000}"/>
    <cellStyle name="요약 3 10 2" xfId="20027" xr:uid="{00000000-0005-0000-0000-0000DF4D0000}"/>
    <cellStyle name="요약 3 10 3" xfId="20028" xr:uid="{00000000-0005-0000-0000-0000E04D0000}"/>
    <cellStyle name="요약 3 10 4" xfId="20029" xr:uid="{00000000-0005-0000-0000-0000E14D0000}"/>
    <cellStyle name="요약 3 10 5" xfId="20030" xr:uid="{00000000-0005-0000-0000-0000E24D0000}"/>
    <cellStyle name="요약 3 11" xfId="20031" xr:uid="{00000000-0005-0000-0000-0000E34D0000}"/>
    <cellStyle name="요약 3 11 2" xfId="20032" xr:uid="{00000000-0005-0000-0000-0000E44D0000}"/>
    <cellStyle name="요약 3 11 3" xfId="20033" xr:uid="{00000000-0005-0000-0000-0000E54D0000}"/>
    <cellStyle name="요약 3 11 4" xfId="20034" xr:uid="{00000000-0005-0000-0000-0000E64D0000}"/>
    <cellStyle name="요약 3 11 5" xfId="20035" xr:uid="{00000000-0005-0000-0000-0000E74D0000}"/>
    <cellStyle name="요약 3 12" xfId="20036" xr:uid="{00000000-0005-0000-0000-0000E84D0000}"/>
    <cellStyle name="요약 3 12 2" xfId="20037" xr:uid="{00000000-0005-0000-0000-0000E94D0000}"/>
    <cellStyle name="요약 3 12 3" xfId="20038" xr:uid="{00000000-0005-0000-0000-0000EA4D0000}"/>
    <cellStyle name="요약 3 12 4" xfId="20039" xr:uid="{00000000-0005-0000-0000-0000EB4D0000}"/>
    <cellStyle name="요약 3 12 5" xfId="20040" xr:uid="{00000000-0005-0000-0000-0000EC4D0000}"/>
    <cellStyle name="요약 3 13" xfId="20041" xr:uid="{00000000-0005-0000-0000-0000ED4D0000}"/>
    <cellStyle name="요약 3 13 2" xfId="20042" xr:uid="{00000000-0005-0000-0000-0000EE4D0000}"/>
    <cellStyle name="요약 3 13 3" xfId="20043" xr:uid="{00000000-0005-0000-0000-0000EF4D0000}"/>
    <cellStyle name="요약 3 13 4" xfId="20044" xr:uid="{00000000-0005-0000-0000-0000F04D0000}"/>
    <cellStyle name="요약 3 13 5" xfId="20045" xr:uid="{00000000-0005-0000-0000-0000F14D0000}"/>
    <cellStyle name="요약 3 14" xfId="20046" xr:uid="{00000000-0005-0000-0000-0000F24D0000}"/>
    <cellStyle name="요약 3 14 2" xfId="20047" xr:uid="{00000000-0005-0000-0000-0000F34D0000}"/>
    <cellStyle name="요약 3 14 3" xfId="20048" xr:uid="{00000000-0005-0000-0000-0000F44D0000}"/>
    <cellStyle name="요약 3 14 4" xfId="20049" xr:uid="{00000000-0005-0000-0000-0000F54D0000}"/>
    <cellStyle name="요약 3 14 5" xfId="20050" xr:uid="{00000000-0005-0000-0000-0000F64D0000}"/>
    <cellStyle name="요약 3 15" xfId="20051" xr:uid="{00000000-0005-0000-0000-0000F74D0000}"/>
    <cellStyle name="요약 3 15 2" xfId="20052" xr:uid="{00000000-0005-0000-0000-0000F84D0000}"/>
    <cellStyle name="요약 3 15 3" xfId="20053" xr:uid="{00000000-0005-0000-0000-0000F94D0000}"/>
    <cellStyle name="요약 3 15 4" xfId="20054" xr:uid="{00000000-0005-0000-0000-0000FA4D0000}"/>
    <cellStyle name="요약 3 15 5" xfId="20055" xr:uid="{00000000-0005-0000-0000-0000FB4D0000}"/>
    <cellStyle name="요약 3 16" xfId="20056" xr:uid="{00000000-0005-0000-0000-0000FC4D0000}"/>
    <cellStyle name="요약 3 17" xfId="20057" xr:uid="{00000000-0005-0000-0000-0000FD4D0000}"/>
    <cellStyle name="요약 3 18" xfId="20058" xr:uid="{00000000-0005-0000-0000-0000FE4D0000}"/>
    <cellStyle name="요약 3 19" xfId="20059" xr:uid="{00000000-0005-0000-0000-0000FF4D0000}"/>
    <cellStyle name="요약 3 2" xfId="20060" xr:uid="{00000000-0005-0000-0000-0000004E0000}"/>
    <cellStyle name="요약 3 2 2" xfId="20061" xr:uid="{00000000-0005-0000-0000-0000014E0000}"/>
    <cellStyle name="요약 3 2 3" xfId="20062" xr:uid="{00000000-0005-0000-0000-0000024E0000}"/>
    <cellStyle name="요약 3 2 4" xfId="20063" xr:uid="{00000000-0005-0000-0000-0000034E0000}"/>
    <cellStyle name="요약 3 2 5" xfId="20064" xr:uid="{00000000-0005-0000-0000-0000044E0000}"/>
    <cellStyle name="요약 3 20" xfId="20065" xr:uid="{00000000-0005-0000-0000-0000054E0000}"/>
    <cellStyle name="요약 3 3" xfId="20066" xr:uid="{00000000-0005-0000-0000-0000064E0000}"/>
    <cellStyle name="요약 3 3 2" xfId="20067" xr:uid="{00000000-0005-0000-0000-0000074E0000}"/>
    <cellStyle name="요약 3 3 3" xfId="20068" xr:uid="{00000000-0005-0000-0000-0000084E0000}"/>
    <cellStyle name="요약 3 3 4" xfId="20069" xr:uid="{00000000-0005-0000-0000-0000094E0000}"/>
    <cellStyle name="요약 3 3 5" xfId="20070" xr:uid="{00000000-0005-0000-0000-00000A4E0000}"/>
    <cellStyle name="요약 3 4" xfId="20071" xr:uid="{00000000-0005-0000-0000-00000B4E0000}"/>
    <cellStyle name="요약 3 4 2" xfId="20072" xr:uid="{00000000-0005-0000-0000-00000C4E0000}"/>
    <cellStyle name="요약 3 4 3" xfId="20073" xr:uid="{00000000-0005-0000-0000-00000D4E0000}"/>
    <cellStyle name="요약 3 4 4" xfId="20074" xr:uid="{00000000-0005-0000-0000-00000E4E0000}"/>
    <cellStyle name="요약 3 4 5" xfId="20075" xr:uid="{00000000-0005-0000-0000-00000F4E0000}"/>
    <cellStyle name="요약 3 5" xfId="20076" xr:uid="{00000000-0005-0000-0000-0000104E0000}"/>
    <cellStyle name="요약 3 5 2" xfId="20077" xr:uid="{00000000-0005-0000-0000-0000114E0000}"/>
    <cellStyle name="요약 3 5 3" xfId="20078" xr:uid="{00000000-0005-0000-0000-0000124E0000}"/>
    <cellStyle name="요약 3 5 4" xfId="20079" xr:uid="{00000000-0005-0000-0000-0000134E0000}"/>
    <cellStyle name="요약 3 5 5" xfId="20080" xr:uid="{00000000-0005-0000-0000-0000144E0000}"/>
    <cellStyle name="요약 3 6" xfId="20081" xr:uid="{00000000-0005-0000-0000-0000154E0000}"/>
    <cellStyle name="요약 3 6 2" xfId="20082" xr:uid="{00000000-0005-0000-0000-0000164E0000}"/>
    <cellStyle name="요약 3 6 3" xfId="20083" xr:uid="{00000000-0005-0000-0000-0000174E0000}"/>
    <cellStyle name="요약 3 6 4" xfId="20084" xr:uid="{00000000-0005-0000-0000-0000184E0000}"/>
    <cellStyle name="요약 3 6 5" xfId="20085" xr:uid="{00000000-0005-0000-0000-0000194E0000}"/>
    <cellStyle name="요약 3 7" xfId="20086" xr:uid="{00000000-0005-0000-0000-00001A4E0000}"/>
    <cellStyle name="요약 3 7 2" xfId="20087" xr:uid="{00000000-0005-0000-0000-00001B4E0000}"/>
    <cellStyle name="요약 3 7 3" xfId="20088" xr:uid="{00000000-0005-0000-0000-00001C4E0000}"/>
    <cellStyle name="요약 3 7 4" xfId="20089" xr:uid="{00000000-0005-0000-0000-00001D4E0000}"/>
    <cellStyle name="요약 3 7 5" xfId="20090" xr:uid="{00000000-0005-0000-0000-00001E4E0000}"/>
    <cellStyle name="요약 3 8" xfId="20091" xr:uid="{00000000-0005-0000-0000-00001F4E0000}"/>
    <cellStyle name="요약 3 8 2" xfId="20092" xr:uid="{00000000-0005-0000-0000-0000204E0000}"/>
    <cellStyle name="요약 3 8 3" xfId="20093" xr:uid="{00000000-0005-0000-0000-0000214E0000}"/>
    <cellStyle name="요약 3 8 4" xfId="20094" xr:uid="{00000000-0005-0000-0000-0000224E0000}"/>
    <cellStyle name="요약 3 8 5" xfId="20095" xr:uid="{00000000-0005-0000-0000-0000234E0000}"/>
    <cellStyle name="요약 3 9" xfId="20096" xr:uid="{00000000-0005-0000-0000-0000244E0000}"/>
    <cellStyle name="요약 3 9 2" xfId="20097" xr:uid="{00000000-0005-0000-0000-0000254E0000}"/>
    <cellStyle name="요약 3 9 3" xfId="20098" xr:uid="{00000000-0005-0000-0000-0000264E0000}"/>
    <cellStyle name="요약 3 9 4" xfId="20099" xr:uid="{00000000-0005-0000-0000-0000274E0000}"/>
    <cellStyle name="요약 3 9 5" xfId="20100" xr:uid="{00000000-0005-0000-0000-0000284E0000}"/>
    <cellStyle name="요약 30" xfId="20101" xr:uid="{00000000-0005-0000-0000-0000294E0000}"/>
    <cellStyle name="요약 31" xfId="20102" xr:uid="{00000000-0005-0000-0000-00002A4E0000}"/>
    <cellStyle name="요약 32" xfId="20103" xr:uid="{00000000-0005-0000-0000-00002B4E0000}"/>
    <cellStyle name="요약 33" xfId="20104" xr:uid="{00000000-0005-0000-0000-00002C4E0000}"/>
    <cellStyle name="요약 34" xfId="20105" xr:uid="{00000000-0005-0000-0000-00002D4E0000}"/>
    <cellStyle name="요약 35" xfId="20106" xr:uid="{00000000-0005-0000-0000-00002E4E0000}"/>
    <cellStyle name="요약 36" xfId="20107" xr:uid="{00000000-0005-0000-0000-00002F4E0000}"/>
    <cellStyle name="요약 37" xfId="20108" xr:uid="{00000000-0005-0000-0000-0000304E0000}"/>
    <cellStyle name="요약 38" xfId="20109" xr:uid="{00000000-0005-0000-0000-0000314E0000}"/>
    <cellStyle name="요약 39" xfId="20110" xr:uid="{00000000-0005-0000-0000-0000324E0000}"/>
    <cellStyle name="요약 4" xfId="20111" xr:uid="{00000000-0005-0000-0000-0000334E0000}"/>
    <cellStyle name="요약 4 2" xfId="20112" xr:uid="{00000000-0005-0000-0000-0000344E0000}"/>
    <cellStyle name="요약 40" xfId="20113" xr:uid="{00000000-0005-0000-0000-0000354E0000}"/>
    <cellStyle name="요약 41" xfId="20114" xr:uid="{00000000-0005-0000-0000-0000364E0000}"/>
    <cellStyle name="요약 42" xfId="20115" xr:uid="{00000000-0005-0000-0000-0000374E0000}"/>
    <cellStyle name="요약 43" xfId="20116" xr:uid="{00000000-0005-0000-0000-0000384E0000}"/>
    <cellStyle name="요약 44" xfId="20117" xr:uid="{00000000-0005-0000-0000-0000394E0000}"/>
    <cellStyle name="요약 45" xfId="20118" xr:uid="{00000000-0005-0000-0000-00003A4E0000}"/>
    <cellStyle name="요약 5" xfId="20119" xr:uid="{00000000-0005-0000-0000-00003B4E0000}"/>
    <cellStyle name="요약 5 2" xfId="20120" xr:uid="{00000000-0005-0000-0000-00003C4E0000}"/>
    <cellStyle name="요약 5 3" xfId="20121" xr:uid="{00000000-0005-0000-0000-00003D4E0000}"/>
    <cellStyle name="요약 6" xfId="20122" xr:uid="{00000000-0005-0000-0000-00003E4E0000}"/>
    <cellStyle name="요약 6 2" xfId="20123" xr:uid="{00000000-0005-0000-0000-00003F4E0000}"/>
    <cellStyle name="요약 7" xfId="20124" xr:uid="{00000000-0005-0000-0000-0000404E0000}"/>
    <cellStyle name="요약 7 2" xfId="20125" xr:uid="{00000000-0005-0000-0000-0000414E0000}"/>
    <cellStyle name="요약 8" xfId="20126" xr:uid="{00000000-0005-0000-0000-0000424E0000}"/>
    <cellStyle name="요약 9" xfId="20127" xr:uid="{00000000-0005-0000-0000-0000434E0000}"/>
    <cellStyle name="원" xfId="20128" xr:uid="{00000000-0005-0000-0000-0000444E0000}"/>
    <cellStyle name="원_깨기" xfId="20129" xr:uid="{00000000-0005-0000-0000-0000454E0000}"/>
    <cellStyle name="원_매내천" xfId="20130" xr:uid="{00000000-0005-0000-0000-0000464E0000}"/>
    <cellStyle name="원_매내천_깨기" xfId="20131" xr:uid="{00000000-0005-0000-0000-0000474E0000}"/>
    <cellStyle name="원_매내천_배수공" xfId="20132" xr:uid="{00000000-0005-0000-0000-0000484E0000}"/>
    <cellStyle name="원_매내천_배수공집계" xfId="20133" xr:uid="{00000000-0005-0000-0000-0000494E0000}"/>
    <cellStyle name="원_매내천_석축" xfId="20134" xr:uid="{00000000-0005-0000-0000-00004A4E0000}"/>
    <cellStyle name="원_매내천_수량" xfId="20135" xr:uid="{00000000-0005-0000-0000-00004B4E0000}"/>
    <cellStyle name="원_매내천_수량산출" xfId="20136" xr:uid="{00000000-0005-0000-0000-00004C4E0000}"/>
    <cellStyle name="원_매내천_수량산출_1" xfId="20137" xr:uid="{00000000-0005-0000-0000-00004D4E0000}"/>
    <cellStyle name="원_매내천_수량산출서" xfId="20138" xr:uid="{00000000-0005-0000-0000-00004E4E0000}"/>
    <cellStyle name="원_매내천_수량산출서1" xfId="20139" xr:uid="{00000000-0005-0000-0000-00004F4E0000}"/>
    <cellStyle name="원_매내천_토공(1공구)-최종" xfId="20140" xr:uid="{00000000-0005-0000-0000-0000504E0000}"/>
    <cellStyle name="원_매내천_포장공" xfId="20141" xr:uid="{00000000-0005-0000-0000-0000514E0000}"/>
    <cellStyle name="원_매내천_횡배수관공" xfId="20142" xr:uid="{00000000-0005-0000-0000-0000524E0000}"/>
    <cellStyle name="원_배수공" xfId="20143" xr:uid="{00000000-0005-0000-0000-0000534E0000}"/>
    <cellStyle name="원_배수공_1" xfId="20144" xr:uid="{00000000-0005-0000-0000-0000544E0000}"/>
    <cellStyle name="원_배수공집계" xfId="20145" xr:uid="{00000000-0005-0000-0000-0000554E0000}"/>
    <cellStyle name="원_석축" xfId="20146" xr:uid="{00000000-0005-0000-0000-0000564E0000}"/>
    <cellStyle name="원_수량" xfId="20147" xr:uid="{00000000-0005-0000-0000-0000574E0000}"/>
    <cellStyle name="원_수량산출" xfId="20148" xr:uid="{00000000-0005-0000-0000-0000584E0000}"/>
    <cellStyle name="원_수량산출_1" xfId="20149" xr:uid="{00000000-0005-0000-0000-0000594E0000}"/>
    <cellStyle name="원_수량산출_2" xfId="20150" xr:uid="{00000000-0005-0000-0000-00005A4E0000}"/>
    <cellStyle name="원_수량산출서" xfId="20151" xr:uid="{00000000-0005-0000-0000-00005B4E0000}"/>
    <cellStyle name="원_수량산출서1" xfId="20152" xr:uid="{00000000-0005-0000-0000-00005C4E0000}"/>
    <cellStyle name="원_토공(1공구)-최종" xfId="20153" xr:uid="{00000000-0005-0000-0000-00005D4E0000}"/>
    <cellStyle name="원_포장" xfId="20154" xr:uid="{00000000-0005-0000-0000-00005E4E0000}"/>
    <cellStyle name="원_포장공" xfId="20155" xr:uid="{00000000-0005-0000-0000-00005F4E0000}"/>
    <cellStyle name="원_횡배수관공" xfId="20156" xr:uid="{00000000-0005-0000-0000-0000604E0000}"/>
    <cellStyle name="유영" xfId="20157" xr:uid="{00000000-0005-0000-0000-0000614E0000}"/>
    <cellStyle name="입력 10" xfId="20158" xr:uid="{00000000-0005-0000-0000-0000624E0000}"/>
    <cellStyle name="입력 11" xfId="20159" xr:uid="{00000000-0005-0000-0000-0000634E0000}"/>
    <cellStyle name="입력 12" xfId="20160" xr:uid="{00000000-0005-0000-0000-0000644E0000}"/>
    <cellStyle name="입력 13" xfId="20161" xr:uid="{00000000-0005-0000-0000-0000654E0000}"/>
    <cellStyle name="입력 14" xfId="20162" xr:uid="{00000000-0005-0000-0000-0000664E0000}"/>
    <cellStyle name="입력 15" xfId="20163" xr:uid="{00000000-0005-0000-0000-0000674E0000}"/>
    <cellStyle name="입력 16" xfId="20164" xr:uid="{00000000-0005-0000-0000-0000684E0000}"/>
    <cellStyle name="입력 17" xfId="20165" xr:uid="{00000000-0005-0000-0000-0000694E0000}"/>
    <cellStyle name="입력 18" xfId="20166" xr:uid="{00000000-0005-0000-0000-00006A4E0000}"/>
    <cellStyle name="입력 19" xfId="20167" xr:uid="{00000000-0005-0000-0000-00006B4E0000}"/>
    <cellStyle name="입력 2" xfId="317" xr:uid="{00000000-0005-0000-0000-00006C4E0000}"/>
    <cellStyle name="입력 2 10" xfId="20168" xr:uid="{00000000-0005-0000-0000-00006D4E0000}"/>
    <cellStyle name="입력 2 10 10" xfId="20169" xr:uid="{00000000-0005-0000-0000-00006E4E0000}"/>
    <cellStyle name="입력 2 10 10 2" xfId="20170" xr:uid="{00000000-0005-0000-0000-00006F4E0000}"/>
    <cellStyle name="입력 2 10 10 3" xfId="20171" xr:uid="{00000000-0005-0000-0000-0000704E0000}"/>
    <cellStyle name="입력 2 10 10 4" xfId="20172" xr:uid="{00000000-0005-0000-0000-0000714E0000}"/>
    <cellStyle name="입력 2 10 10 5" xfId="20173" xr:uid="{00000000-0005-0000-0000-0000724E0000}"/>
    <cellStyle name="입력 2 10 11" xfId="20174" xr:uid="{00000000-0005-0000-0000-0000734E0000}"/>
    <cellStyle name="입력 2 10 11 2" xfId="20175" xr:uid="{00000000-0005-0000-0000-0000744E0000}"/>
    <cellStyle name="입력 2 10 11 3" xfId="20176" xr:uid="{00000000-0005-0000-0000-0000754E0000}"/>
    <cellStyle name="입력 2 10 11 4" xfId="20177" xr:uid="{00000000-0005-0000-0000-0000764E0000}"/>
    <cellStyle name="입력 2 10 11 5" xfId="20178" xr:uid="{00000000-0005-0000-0000-0000774E0000}"/>
    <cellStyle name="입력 2 10 12" xfId="20179" xr:uid="{00000000-0005-0000-0000-0000784E0000}"/>
    <cellStyle name="입력 2 10 12 2" xfId="20180" xr:uid="{00000000-0005-0000-0000-0000794E0000}"/>
    <cellStyle name="입력 2 10 12 3" xfId="20181" xr:uid="{00000000-0005-0000-0000-00007A4E0000}"/>
    <cellStyle name="입력 2 10 12 4" xfId="20182" xr:uid="{00000000-0005-0000-0000-00007B4E0000}"/>
    <cellStyle name="입력 2 10 12 5" xfId="20183" xr:uid="{00000000-0005-0000-0000-00007C4E0000}"/>
    <cellStyle name="입력 2 10 13" xfId="20184" xr:uid="{00000000-0005-0000-0000-00007D4E0000}"/>
    <cellStyle name="입력 2 10 13 2" xfId="20185" xr:uid="{00000000-0005-0000-0000-00007E4E0000}"/>
    <cellStyle name="입력 2 10 13 3" xfId="20186" xr:uid="{00000000-0005-0000-0000-00007F4E0000}"/>
    <cellStyle name="입력 2 10 13 4" xfId="20187" xr:uid="{00000000-0005-0000-0000-0000804E0000}"/>
    <cellStyle name="입력 2 10 13 5" xfId="20188" xr:uid="{00000000-0005-0000-0000-0000814E0000}"/>
    <cellStyle name="입력 2 10 14" xfId="20189" xr:uid="{00000000-0005-0000-0000-0000824E0000}"/>
    <cellStyle name="입력 2 10 14 2" xfId="20190" xr:uid="{00000000-0005-0000-0000-0000834E0000}"/>
    <cellStyle name="입력 2 10 14 3" xfId="20191" xr:uid="{00000000-0005-0000-0000-0000844E0000}"/>
    <cellStyle name="입력 2 10 14 4" xfId="20192" xr:uid="{00000000-0005-0000-0000-0000854E0000}"/>
    <cellStyle name="입력 2 10 14 5" xfId="20193" xr:uid="{00000000-0005-0000-0000-0000864E0000}"/>
    <cellStyle name="입력 2 10 15" xfId="20194" xr:uid="{00000000-0005-0000-0000-0000874E0000}"/>
    <cellStyle name="입력 2 10 15 2" xfId="20195" xr:uid="{00000000-0005-0000-0000-0000884E0000}"/>
    <cellStyle name="입력 2 10 15 3" xfId="20196" xr:uid="{00000000-0005-0000-0000-0000894E0000}"/>
    <cellStyle name="입력 2 10 15 4" xfId="20197" xr:uid="{00000000-0005-0000-0000-00008A4E0000}"/>
    <cellStyle name="입력 2 10 15 5" xfId="20198" xr:uid="{00000000-0005-0000-0000-00008B4E0000}"/>
    <cellStyle name="입력 2 10 16" xfId="20199" xr:uid="{00000000-0005-0000-0000-00008C4E0000}"/>
    <cellStyle name="입력 2 10 16 2" xfId="20200" xr:uid="{00000000-0005-0000-0000-00008D4E0000}"/>
    <cellStyle name="입력 2 10 16 3" xfId="20201" xr:uid="{00000000-0005-0000-0000-00008E4E0000}"/>
    <cellStyle name="입력 2 10 16 4" xfId="20202" xr:uid="{00000000-0005-0000-0000-00008F4E0000}"/>
    <cellStyle name="입력 2 10 16 5" xfId="20203" xr:uid="{00000000-0005-0000-0000-0000904E0000}"/>
    <cellStyle name="입력 2 10 17" xfId="20204" xr:uid="{00000000-0005-0000-0000-0000914E0000}"/>
    <cellStyle name="입력 2 10 17 2" xfId="20205" xr:uid="{00000000-0005-0000-0000-0000924E0000}"/>
    <cellStyle name="입력 2 10 17 3" xfId="20206" xr:uid="{00000000-0005-0000-0000-0000934E0000}"/>
    <cellStyle name="입력 2 10 17 4" xfId="20207" xr:uid="{00000000-0005-0000-0000-0000944E0000}"/>
    <cellStyle name="입력 2 10 17 5" xfId="20208" xr:uid="{00000000-0005-0000-0000-0000954E0000}"/>
    <cellStyle name="입력 2 10 18" xfId="20209" xr:uid="{00000000-0005-0000-0000-0000964E0000}"/>
    <cellStyle name="입력 2 10 18 2" xfId="20210" xr:uid="{00000000-0005-0000-0000-0000974E0000}"/>
    <cellStyle name="입력 2 10 18 3" xfId="20211" xr:uid="{00000000-0005-0000-0000-0000984E0000}"/>
    <cellStyle name="입력 2 10 18 4" xfId="20212" xr:uid="{00000000-0005-0000-0000-0000994E0000}"/>
    <cellStyle name="입력 2 10 18 5" xfId="20213" xr:uid="{00000000-0005-0000-0000-00009A4E0000}"/>
    <cellStyle name="입력 2 10 19" xfId="20214" xr:uid="{00000000-0005-0000-0000-00009B4E0000}"/>
    <cellStyle name="입력 2 10 2" xfId="20215" xr:uid="{00000000-0005-0000-0000-00009C4E0000}"/>
    <cellStyle name="입력 2 10 2 2" xfId="20216" xr:uid="{00000000-0005-0000-0000-00009D4E0000}"/>
    <cellStyle name="입력 2 10 2 3" xfId="20217" xr:uid="{00000000-0005-0000-0000-00009E4E0000}"/>
    <cellStyle name="입력 2 10 2 4" xfId="20218" xr:uid="{00000000-0005-0000-0000-00009F4E0000}"/>
    <cellStyle name="입력 2 10 2 5" xfId="20219" xr:uid="{00000000-0005-0000-0000-0000A04E0000}"/>
    <cellStyle name="입력 2 10 20" xfId="20220" xr:uid="{00000000-0005-0000-0000-0000A14E0000}"/>
    <cellStyle name="입력 2 10 21" xfId="20221" xr:uid="{00000000-0005-0000-0000-0000A24E0000}"/>
    <cellStyle name="입력 2 10 22" xfId="20222" xr:uid="{00000000-0005-0000-0000-0000A34E0000}"/>
    <cellStyle name="입력 2 10 3" xfId="20223" xr:uid="{00000000-0005-0000-0000-0000A44E0000}"/>
    <cellStyle name="입력 2 10 3 2" xfId="20224" xr:uid="{00000000-0005-0000-0000-0000A54E0000}"/>
    <cellStyle name="입력 2 10 3 3" xfId="20225" xr:uid="{00000000-0005-0000-0000-0000A64E0000}"/>
    <cellStyle name="입력 2 10 3 4" xfId="20226" xr:uid="{00000000-0005-0000-0000-0000A74E0000}"/>
    <cellStyle name="입력 2 10 3 5" xfId="20227" xr:uid="{00000000-0005-0000-0000-0000A84E0000}"/>
    <cellStyle name="입력 2 10 4" xfId="20228" xr:uid="{00000000-0005-0000-0000-0000A94E0000}"/>
    <cellStyle name="입력 2 10 4 2" xfId="20229" xr:uid="{00000000-0005-0000-0000-0000AA4E0000}"/>
    <cellStyle name="입력 2 10 4 3" xfId="20230" xr:uid="{00000000-0005-0000-0000-0000AB4E0000}"/>
    <cellStyle name="입력 2 10 4 4" xfId="20231" xr:uid="{00000000-0005-0000-0000-0000AC4E0000}"/>
    <cellStyle name="입력 2 10 4 5" xfId="20232" xr:uid="{00000000-0005-0000-0000-0000AD4E0000}"/>
    <cellStyle name="입력 2 10 5" xfId="20233" xr:uid="{00000000-0005-0000-0000-0000AE4E0000}"/>
    <cellStyle name="입력 2 10 5 2" xfId="20234" xr:uid="{00000000-0005-0000-0000-0000AF4E0000}"/>
    <cellStyle name="입력 2 10 5 3" xfId="20235" xr:uid="{00000000-0005-0000-0000-0000B04E0000}"/>
    <cellStyle name="입력 2 10 5 4" xfId="20236" xr:uid="{00000000-0005-0000-0000-0000B14E0000}"/>
    <cellStyle name="입력 2 10 5 5" xfId="20237" xr:uid="{00000000-0005-0000-0000-0000B24E0000}"/>
    <cellStyle name="입력 2 10 6" xfId="20238" xr:uid="{00000000-0005-0000-0000-0000B34E0000}"/>
    <cellStyle name="입력 2 10 6 2" xfId="20239" xr:uid="{00000000-0005-0000-0000-0000B44E0000}"/>
    <cellStyle name="입력 2 10 6 3" xfId="20240" xr:uid="{00000000-0005-0000-0000-0000B54E0000}"/>
    <cellStyle name="입력 2 10 6 4" xfId="20241" xr:uid="{00000000-0005-0000-0000-0000B64E0000}"/>
    <cellStyle name="입력 2 10 6 5" xfId="20242" xr:uid="{00000000-0005-0000-0000-0000B74E0000}"/>
    <cellStyle name="입력 2 10 7" xfId="20243" xr:uid="{00000000-0005-0000-0000-0000B84E0000}"/>
    <cellStyle name="입력 2 10 7 2" xfId="20244" xr:uid="{00000000-0005-0000-0000-0000B94E0000}"/>
    <cellStyle name="입력 2 10 7 3" xfId="20245" xr:uid="{00000000-0005-0000-0000-0000BA4E0000}"/>
    <cellStyle name="입력 2 10 7 4" xfId="20246" xr:uid="{00000000-0005-0000-0000-0000BB4E0000}"/>
    <cellStyle name="입력 2 10 7 5" xfId="20247" xr:uid="{00000000-0005-0000-0000-0000BC4E0000}"/>
    <cellStyle name="입력 2 10 8" xfId="20248" xr:uid="{00000000-0005-0000-0000-0000BD4E0000}"/>
    <cellStyle name="입력 2 10 8 2" xfId="20249" xr:uid="{00000000-0005-0000-0000-0000BE4E0000}"/>
    <cellStyle name="입력 2 10 8 3" xfId="20250" xr:uid="{00000000-0005-0000-0000-0000BF4E0000}"/>
    <cellStyle name="입력 2 10 8 4" xfId="20251" xr:uid="{00000000-0005-0000-0000-0000C04E0000}"/>
    <cellStyle name="입력 2 10 8 5" xfId="20252" xr:uid="{00000000-0005-0000-0000-0000C14E0000}"/>
    <cellStyle name="입력 2 10 9" xfId="20253" xr:uid="{00000000-0005-0000-0000-0000C24E0000}"/>
    <cellStyle name="입력 2 10 9 2" xfId="20254" xr:uid="{00000000-0005-0000-0000-0000C34E0000}"/>
    <cellStyle name="입력 2 10 9 3" xfId="20255" xr:uid="{00000000-0005-0000-0000-0000C44E0000}"/>
    <cellStyle name="입력 2 10 9 4" xfId="20256" xr:uid="{00000000-0005-0000-0000-0000C54E0000}"/>
    <cellStyle name="입력 2 10 9 5" xfId="20257" xr:uid="{00000000-0005-0000-0000-0000C64E0000}"/>
    <cellStyle name="입력 2 11" xfId="20258" xr:uid="{00000000-0005-0000-0000-0000C74E0000}"/>
    <cellStyle name="입력 2 11 2" xfId="20259" xr:uid="{00000000-0005-0000-0000-0000C84E0000}"/>
    <cellStyle name="입력 2 11 3" xfId="20260" xr:uid="{00000000-0005-0000-0000-0000C94E0000}"/>
    <cellStyle name="입력 2 11 4" xfId="20261" xr:uid="{00000000-0005-0000-0000-0000CA4E0000}"/>
    <cellStyle name="입력 2 11 5" xfId="20262" xr:uid="{00000000-0005-0000-0000-0000CB4E0000}"/>
    <cellStyle name="입력 2 12" xfId="20263" xr:uid="{00000000-0005-0000-0000-0000CC4E0000}"/>
    <cellStyle name="입력 2 12 2" xfId="20264" xr:uid="{00000000-0005-0000-0000-0000CD4E0000}"/>
    <cellStyle name="입력 2 12 3" xfId="20265" xr:uid="{00000000-0005-0000-0000-0000CE4E0000}"/>
    <cellStyle name="입력 2 12 4" xfId="20266" xr:uid="{00000000-0005-0000-0000-0000CF4E0000}"/>
    <cellStyle name="입력 2 12 5" xfId="20267" xr:uid="{00000000-0005-0000-0000-0000D04E0000}"/>
    <cellStyle name="입력 2 13" xfId="20268" xr:uid="{00000000-0005-0000-0000-0000D14E0000}"/>
    <cellStyle name="입력 2 13 2" xfId="20269" xr:uid="{00000000-0005-0000-0000-0000D24E0000}"/>
    <cellStyle name="입력 2 13 3" xfId="20270" xr:uid="{00000000-0005-0000-0000-0000D34E0000}"/>
    <cellStyle name="입력 2 13 4" xfId="20271" xr:uid="{00000000-0005-0000-0000-0000D44E0000}"/>
    <cellStyle name="입력 2 13 5" xfId="20272" xr:uid="{00000000-0005-0000-0000-0000D54E0000}"/>
    <cellStyle name="입력 2 14" xfId="20273" xr:uid="{00000000-0005-0000-0000-0000D64E0000}"/>
    <cellStyle name="입력 2 14 2" xfId="20274" xr:uid="{00000000-0005-0000-0000-0000D74E0000}"/>
    <cellStyle name="입력 2 14 3" xfId="20275" xr:uid="{00000000-0005-0000-0000-0000D84E0000}"/>
    <cellStyle name="입력 2 14 4" xfId="20276" xr:uid="{00000000-0005-0000-0000-0000D94E0000}"/>
    <cellStyle name="입력 2 14 5" xfId="20277" xr:uid="{00000000-0005-0000-0000-0000DA4E0000}"/>
    <cellStyle name="입력 2 15" xfId="20278" xr:uid="{00000000-0005-0000-0000-0000DB4E0000}"/>
    <cellStyle name="입력 2 15 2" xfId="20279" xr:uid="{00000000-0005-0000-0000-0000DC4E0000}"/>
    <cellStyle name="입력 2 15 3" xfId="20280" xr:uid="{00000000-0005-0000-0000-0000DD4E0000}"/>
    <cellStyle name="입력 2 15 4" xfId="20281" xr:uid="{00000000-0005-0000-0000-0000DE4E0000}"/>
    <cellStyle name="입력 2 15 5" xfId="20282" xr:uid="{00000000-0005-0000-0000-0000DF4E0000}"/>
    <cellStyle name="입력 2 16" xfId="20283" xr:uid="{00000000-0005-0000-0000-0000E04E0000}"/>
    <cellStyle name="입력 2 16 2" xfId="20284" xr:uid="{00000000-0005-0000-0000-0000E14E0000}"/>
    <cellStyle name="입력 2 16 3" xfId="20285" xr:uid="{00000000-0005-0000-0000-0000E24E0000}"/>
    <cellStyle name="입력 2 16 4" xfId="20286" xr:uid="{00000000-0005-0000-0000-0000E34E0000}"/>
    <cellStyle name="입력 2 16 5" xfId="20287" xr:uid="{00000000-0005-0000-0000-0000E44E0000}"/>
    <cellStyle name="입력 2 17" xfId="20288" xr:uid="{00000000-0005-0000-0000-0000E54E0000}"/>
    <cellStyle name="입력 2 17 2" xfId="20289" xr:uid="{00000000-0005-0000-0000-0000E64E0000}"/>
    <cellStyle name="입력 2 17 3" xfId="20290" xr:uid="{00000000-0005-0000-0000-0000E74E0000}"/>
    <cellStyle name="입력 2 17 4" xfId="20291" xr:uid="{00000000-0005-0000-0000-0000E84E0000}"/>
    <cellStyle name="입력 2 17 5" xfId="20292" xr:uid="{00000000-0005-0000-0000-0000E94E0000}"/>
    <cellStyle name="입력 2 18" xfId="20293" xr:uid="{00000000-0005-0000-0000-0000EA4E0000}"/>
    <cellStyle name="입력 2 18 2" xfId="20294" xr:uid="{00000000-0005-0000-0000-0000EB4E0000}"/>
    <cellStyle name="입력 2 18 3" xfId="20295" xr:uid="{00000000-0005-0000-0000-0000EC4E0000}"/>
    <cellStyle name="입력 2 18 4" xfId="20296" xr:uid="{00000000-0005-0000-0000-0000ED4E0000}"/>
    <cellStyle name="입력 2 18 5" xfId="20297" xr:uid="{00000000-0005-0000-0000-0000EE4E0000}"/>
    <cellStyle name="입력 2 19" xfId="20298" xr:uid="{00000000-0005-0000-0000-0000EF4E0000}"/>
    <cellStyle name="입력 2 19 2" xfId="20299" xr:uid="{00000000-0005-0000-0000-0000F04E0000}"/>
    <cellStyle name="입력 2 19 3" xfId="20300" xr:uid="{00000000-0005-0000-0000-0000F14E0000}"/>
    <cellStyle name="입력 2 19 4" xfId="20301" xr:uid="{00000000-0005-0000-0000-0000F24E0000}"/>
    <cellStyle name="입력 2 19 5" xfId="20302" xr:uid="{00000000-0005-0000-0000-0000F34E0000}"/>
    <cellStyle name="입력 2 2" xfId="318" xr:uid="{00000000-0005-0000-0000-0000F44E0000}"/>
    <cellStyle name="입력 2 2 10" xfId="20303" xr:uid="{00000000-0005-0000-0000-0000F54E0000}"/>
    <cellStyle name="입력 2 2 10 2" xfId="20304" xr:uid="{00000000-0005-0000-0000-0000F64E0000}"/>
    <cellStyle name="입력 2 2 10 3" xfId="20305" xr:uid="{00000000-0005-0000-0000-0000F74E0000}"/>
    <cellStyle name="입력 2 2 10 4" xfId="20306" xr:uid="{00000000-0005-0000-0000-0000F84E0000}"/>
    <cellStyle name="입력 2 2 10 5" xfId="20307" xr:uid="{00000000-0005-0000-0000-0000F94E0000}"/>
    <cellStyle name="입력 2 2 11" xfId="20308" xr:uid="{00000000-0005-0000-0000-0000FA4E0000}"/>
    <cellStyle name="입력 2 2 11 2" xfId="20309" xr:uid="{00000000-0005-0000-0000-0000FB4E0000}"/>
    <cellStyle name="입력 2 2 11 3" xfId="20310" xr:uid="{00000000-0005-0000-0000-0000FC4E0000}"/>
    <cellStyle name="입력 2 2 11 4" xfId="20311" xr:uid="{00000000-0005-0000-0000-0000FD4E0000}"/>
    <cellStyle name="입력 2 2 11 5" xfId="20312" xr:uid="{00000000-0005-0000-0000-0000FE4E0000}"/>
    <cellStyle name="입력 2 2 12" xfId="20313" xr:uid="{00000000-0005-0000-0000-0000FF4E0000}"/>
    <cellStyle name="입력 2 2 12 2" xfId="20314" xr:uid="{00000000-0005-0000-0000-0000004F0000}"/>
    <cellStyle name="입력 2 2 12 3" xfId="20315" xr:uid="{00000000-0005-0000-0000-0000014F0000}"/>
    <cellStyle name="입력 2 2 12 4" xfId="20316" xr:uid="{00000000-0005-0000-0000-0000024F0000}"/>
    <cellStyle name="입력 2 2 12 5" xfId="20317" xr:uid="{00000000-0005-0000-0000-0000034F0000}"/>
    <cellStyle name="입력 2 2 13" xfId="20318" xr:uid="{00000000-0005-0000-0000-0000044F0000}"/>
    <cellStyle name="입력 2 2 13 2" xfId="20319" xr:uid="{00000000-0005-0000-0000-0000054F0000}"/>
    <cellStyle name="입력 2 2 13 3" xfId="20320" xr:uid="{00000000-0005-0000-0000-0000064F0000}"/>
    <cellStyle name="입력 2 2 13 4" xfId="20321" xr:uid="{00000000-0005-0000-0000-0000074F0000}"/>
    <cellStyle name="입력 2 2 13 5" xfId="20322" xr:uid="{00000000-0005-0000-0000-0000084F0000}"/>
    <cellStyle name="입력 2 2 14" xfId="20323" xr:uid="{00000000-0005-0000-0000-0000094F0000}"/>
    <cellStyle name="입력 2 2 14 2" xfId="20324" xr:uid="{00000000-0005-0000-0000-00000A4F0000}"/>
    <cellStyle name="입력 2 2 14 3" xfId="20325" xr:uid="{00000000-0005-0000-0000-00000B4F0000}"/>
    <cellStyle name="입력 2 2 14 4" xfId="20326" xr:uid="{00000000-0005-0000-0000-00000C4F0000}"/>
    <cellStyle name="입력 2 2 14 5" xfId="20327" xr:uid="{00000000-0005-0000-0000-00000D4F0000}"/>
    <cellStyle name="입력 2 2 15" xfId="20328" xr:uid="{00000000-0005-0000-0000-00000E4F0000}"/>
    <cellStyle name="입력 2 2 15 2" xfId="20329" xr:uid="{00000000-0005-0000-0000-00000F4F0000}"/>
    <cellStyle name="입력 2 2 15 3" xfId="20330" xr:uid="{00000000-0005-0000-0000-0000104F0000}"/>
    <cellStyle name="입력 2 2 15 4" xfId="20331" xr:uid="{00000000-0005-0000-0000-0000114F0000}"/>
    <cellStyle name="입력 2 2 15 5" xfId="20332" xr:uid="{00000000-0005-0000-0000-0000124F0000}"/>
    <cellStyle name="입력 2 2 16" xfId="20333" xr:uid="{00000000-0005-0000-0000-0000134F0000}"/>
    <cellStyle name="입력 2 2 16 2" xfId="20334" xr:uid="{00000000-0005-0000-0000-0000144F0000}"/>
    <cellStyle name="입력 2 2 16 3" xfId="20335" xr:uid="{00000000-0005-0000-0000-0000154F0000}"/>
    <cellStyle name="입력 2 2 16 4" xfId="20336" xr:uid="{00000000-0005-0000-0000-0000164F0000}"/>
    <cellStyle name="입력 2 2 16 5" xfId="20337" xr:uid="{00000000-0005-0000-0000-0000174F0000}"/>
    <cellStyle name="입력 2 2 17" xfId="20338" xr:uid="{00000000-0005-0000-0000-0000184F0000}"/>
    <cellStyle name="입력 2 2 17 2" xfId="20339" xr:uid="{00000000-0005-0000-0000-0000194F0000}"/>
    <cellStyle name="입력 2 2 17 3" xfId="20340" xr:uid="{00000000-0005-0000-0000-00001A4F0000}"/>
    <cellStyle name="입력 2 2 17 4" xfId="20341" xr:uid="{00000000-0005-0000-0000-00001B4F0000}"/>
    <cellStyle name="입력 2 2 17 5" xfId="20342" xr:uid="{00000000-0005-0000-0000-00001C4F0000}"/>
    <cellStyle name="입력 2 2 18" xfId="20343" xr:uid="{00000000-0005-0000-0000-00001D4F0000}"/>
    <cellStyle name="입력 2 2 18 2" xfId="20344" xr:uid="{00000000-0005-0000-0000-00001E4F0000}"/>
    <cellStyle name="입력 2 2 18 3" xfId="20345" xr:uid="{00000000-0005-0000-0000-00001F4F0000}"/>
    <cellStyle name="입력 2 2 18 4" xfId="20346" xr:uid="{00000000-0005-0000-0000-0000204F0000}"/>
    <cellStyle name="입력 2 2 18 5" xfId="20347" xr:uid="{00000000-0005-0000-0000-0000214F0000}"/>
    <cellStyle name="입력 2 2 19" xfId="20348" xr:uid="{00000000-0005-0000-0000-0000224F0000}"/>
    <cellStyle name="입력 2 2 19 2" xfId="20349" xr:uid="{00000000-0005-0000-0000-0000234F0000}"/>
    <cellStyle name="입력 2 2 19 3" xfId="20350" xr:uid="{00000000-0005-0000-0000-0000244F0000}"/>
    <cellStyle name="입력 2 2 19 4" xfId="20351" xr:uid="{00000000-0005-0000-0000-0000254F0000}"/>
    <cellStyle name="입력 2 2 19 5" xfId="20352" xr:uid="{00000000-0005-0000-0000-0000264F0000}"/>
    <cellStyle name="입력 2 2 2" xfId="20353" xr:uid="{00000000-0005-0000-0000-0000274F0000}"/>
    <cellStyle name="입력 2 2 2 10" xfId="20354" xr:uid="{00000000-0005-0000-0000-0000284F0000}"/>
    <cellStyle name="입력 2 2 2 10 2" xfId="20355" xr:uid="{00000000-0005-0000-0000-0000294F0000}"/>
    <cellStyle name="입력 2 2 2 10 3" xfId="20356" xr:uid="{00000000-0005-0000-0000-00002A4F0000}"/>
    <cellStyle name="입력 2 2 2 10 4" xfId="20357" xr:uid="{00000000-0005-0000-0000-00002B4F0000}"/>
    <cellStyle name="입력 2 2 2 10 5" xfId="20358" xr:uid="{00000000-0005-0000-0000-00002C4F0000}"/>
    <cellStyle name="입력 2 2 2 11" xfId="20359" xr:uid="{00000000-0005-0000-0000-00002D4F0000}"/>
    <cellStyle name="입력 2 2 2 11 2" xfId="20360" xr:uid="{00000000-0005-0000-0000-00002E4F0000}"/>
    <cellStyle name="입력 2 2 2 11 3" xfId="20361" xr:uid="{00000000-0005-0000-0000-00002F4F0000}"/>
    <cellStyle name="입력 2 2 2 11 4" xfId="20362" xr:uid="{00000000-0005-0000-0000-0000304F0000}"/>
    <cellStyle name="입력 2 2 2 11 5" xfId="20363" xr:uid="{00000000-0005-0000-0000-0000314F0000}"/>
    <cellStyle name="입력 2 2 2 12" xfId="20364" xr:uid="{00000000-0005-0000-0000-0000324F0000}"/>
    <cellStyle name="입력 2 2 2 12 2" xfId="20365" xr:uid="{00000000-0005-0000-0000-0000334F0000}"/>
    <cellStyle name="입력 2 2 2 12 3" xfId="20366" xr:uid="{00000000-0005-0000-0000-0000344F0000}"/>
    <cellStyle name="입력 2 2 2 12 4" xfId="20367" xr:uid="{00000000-0005-0000-0000-0000354F0000}"/>
    <cellStyle name="입력 2 2 2 12 5" xfId="20368" xr:uid="{00000000-0005-0000-0000-0000364F0000}"/>
    <cellStyle name="입력 2 2 2 13" xfId="20369" xr:uid="{00000000-0005-0000-0000-0000374F0000}"/>
    <cellStyle name="입력 2 2 2 13 2" xfId="20370" xr:uid="{00000000-0005-0000-0000-0000384F0000}"/>
    <cellStyle name="입력 2 2 2 13 3" xfId="20371" xr:uid="{00000000-0005-0000-0000-0000394F0000}"/>
    <cellStyle name="입력 2 2 2 13 4" xfId="20372" xr:uid="{00000000-0005-0000-0000-00003A4F0000}"/>
    <cellStyle name="입력 2 2 2 13 5" xfId="20373" xr:uid="{00000000-0005-0000-0000-00003B4F0000}"/>
    <cellStyle name="입력 2 2 2 14" xfId="20374" xr:uid="{00000000-0005-0000-0000-00003C4F0000}"/>
    <cellStyle name="입력 2 2 2 14 2" xfId="20375" xr:uid="{00000000-0005-0000-0000-00003D4F0000}"/>
    <cellStyle name="입력 2 2 2 14 3" xfId="20376" xr:uid="{00000000-0005-0000-0000-00003E4F0000}"/>
    <cellStyle name="입력 2 2 2 14 4" xfId="20377" xr:uid="{00000000-0005-0000-0000-00003F4F0000}"/>
    <cellStyle name="입력 2 2 2 14 5" xfId="20378" xr:uid="{00000000-0005-0000-0000-0000404F0000}"/>
    <cellStyle name="입력 2 2 2 15" xfId="20379" xr:uid="{00000000-0005-0000-0000-0000414F0000}"/>
    <cellStyle name="입력 2 2 2 15 2" xfId="20380" xr:uid="{00000000-0005-0000-0000-0000424F0000}"/>
    <cellStyle name="입력 2 2 2 15 3" xfId="20381" xr:uid="{00000000-0005-0000-0000-0000434F0000}"/>
    <cellStyle name="입력 2 2 2 15 4" xfId="20382" xr:uid="{00000000-0005-0000-0000-0000444F0000}"/>
    <cellStyle name="입력 2 2 2 15 5" xfId="20383" xr:uid="{00000000-0005-0000-0000-0000454F0000}"/>
    <cellStyle name="입력 2 2 2 16" xfId="20384" xr:uid="{00000000-0005-0000-0000-0000464F0000}"/>
    <cellStyle name="입력 2 2 2 16 2" xfId="20385" xr:uid="{00000000-0005-0000-0000-0000474F0000}"/>
    <cellStyle name="입력 2 2 2 16 3" xfId="20386" xr:uid="{00000000-0005-0000-0000-0000484F0000}"/>
    <cellStyle name="입력 2 2 2 16 4" xfId="20387" xr:uid="{00000000-0005-0000-0000-0000494F0000}"/>
    <cellStyle name="입력 2 2 2 16 5" xfId="20388" xr:uid="{00000000-0005-0000-0000-00004A4F0000}"/>
    <cellStyle name="입력 2 2 2 17" xfId="20389" xr:uid="{00000000-0005-0000-0000-00004B4F0000}"/>
    <cellStyle name="입력 2 2 2 17 2" xfId="20390" xr:uid="{00000000-0005-0000-0000-00004C4F0000}"/>
    <cellStyle name="입력 2 2 2 17 3" xfId="20391" xr:uid="{00000000-0005-0000-0000-00004D4F0000}"/>
    <cellStyle name="입력 2 2 2 17 4" xfId="20392" xr:uid="{00000000-0005-0000-0000-00004E4F0000}"/>
    <cellStyle name="입력 2 2 2 17 5" xfId="20393" xr:uid="{00000000-0005-0000-0000-00004F4F0000}"/>
    <cellStyle name="입력 2 2 2 18" xfId="20394" xr:uid="{00000000-0005-0000-0000-0000504F0000}"/>
    <cellStyle name="입력 2 2 2 18 2" xfId="20395" xr:uid="{00000000-0005-0000-0000-0000514F0000}"/>
    <cellStyle name="입력 2 2 2 18 3" xfId="20396" xr:uid="{00000000-0005-0000-0000-0000524F0000}"/>
    <cellStyle name="입력 2 2 2 18 4" xfId="20397" xr:uid="{00000000-0005-0000-0000-0000534F0000}"/>
    <cellStyle name="입력 2 2 2 18 5" xfId="20398" xr:uid="{00000000-0005-0000-0000-0000544F0000}"/>
    <cellStyle name="입력 2 2 2 19" xfId="20399" xr:uid="{00000000-0005-0000-0000-0000554F0000}"/>
    <cellStyle name="입력 2 2 2 19 2" xfId="20400" xr:uid="{00000000-0005-0000-0000-0000564F0000}"/>
    <cellStyle name="입력 2 2 2 19 3" xfId="20401" xr:uid="{00000000-0005-0000-0000-0000574F0000}"/>
    <cellStyle name="입력 2 2 2 19 4" xfId="20402" xr:uid="{00000000-0005-0000-0000-0000584F0000}"/>
    <cellStyle name="입력 2 2 2 19 5" xfId="20403" xr:uid="{00000000-0005-0000-0000-0000594F0000}"/>
    <cellStyle name="입력 2 2 2 2" xfId="20404" xr:uid="{00000000-0005-0000-0000-00005A4F0000}"/>
    <cellStyle name="입력 2 2 2 2 10" xfId="20405" xr:uid="{00000000-0005-0000-0000-00005B4F0000}"/>
    <cellStyle name="입력 2 2 2 2 10 2" xfId="20406" xr:uid="{00000000-0005-0000-0000-00005C4F0000}"/>
    <cellStyle name="입력 2 2 2 2 10 3" xfId="20407" xr:uid="{00000000-0005-0000-0000-00005D4F0000}"/>
    <cellStyle name="입력 2 2 2 2 10 4" xfId="20408" xr:uid="{00000000-0005-0000-0000-00005E4F0000}"/>
    <cellStyle name="입력 2 2 2 2 10 5" xfId="20409" xr:uid="{00000000-0005-0000-0000-00005F4F0000}"/>
    <cellStyle name="입력 2 2 2 2 11" xfId="20410" xr:uid="{00000000-0005-0000-0000-0000604F0000}"/>
    <cellStyle name="입력 2 2 2 2 11 2" xfId="20411" xr:uid="{00000000-0005-0000-0000-0000614F0000}"/>
    <cellStyle name="입력 2 2 2 2 11 3" xfId="20412" xr:uid="{00000000-0005-0000-0000-0000624F0000}"/>
    <cellStyle name="입력 2 2 2 2 11 4" xfId="20413" xr:uid="{00000000-0005-0000-0000-0000634F0000}"/>
    <cellStyle name="입력 2 2 2 2 11 5" xfId="20414" xr:uid="{00000000-0005-0000-0000-0000644F0000}"/>
    <cellStyle name="입력 2 2 2 2 12" xfId="20415" xr:uid="{00000000-0005-0000-0000-0000654F0000}"/>
    <cellStyle name="입력 2 2 2 2 12 2" xfId="20416" xr:uid="{00000000-0005-0000-0000-0000664F0000}"/>
    <cellStyle name="입력 2 2 2 2 12 3" xfId="20417" xr:uid="{00000000-0005-0000-0000-0000674F0000}"/>
    <cellStyle name="입력 2 2 2 2 12 4" xfId="20418" xr:uid="{00000000-0005-0000-0000-0000684F0000}"/>
    <cellStyle name="입력 2 2 2 2 12 5" xfId="20419" xr:uid="{00000000-0005-0000-0000-0000694F0000}"/>
    <cellStyle name="입력 2 2 2 2 13" xfId="20420" xr:uid="{00000000-0005-0000-0000-00006A4F0000}"/>
    <cellStyle name="입력 2 2 2 2 13 2" xfId="20421" xr:uid="{00000000-0005-0000-0000-00006B4F0000}"/>
    <cellStyle name="입력 2 2 2 2 13 3" xfId="20422" xr:uid="{00000000-0005-0000-0000-00006C4F0000}"/>
    <cellStyle name="입력 2 2 2 2 13 4" xfId="20423" xr:uid="{00000000-0005-0000-0000-00006D4F0000}"/>
    <cellStyle name="입력 2 2 2 2 13 5" xfId="20424" xr:uid="{00000000-0005-0000-0000-00006E4F0000}"/>
    <cellStyle name="입력 2 2 2 2 14" xfId="20425" xr:uid="{00000000-0005-0000-0000-00006F4F0000}"/>
    <cellStyle name="입력 2 2 2 2 14 2" xfId="20426" xr:uid="{00000000-0005-0000-0000-0000704F0000}"/>
    <cellStyle name="입력 2 2 2 2 14 3" xfId="20427" xr:uid="{00000000-0005-0000-0000-0000714F0000}"/>
    <cellStyle name="입력 2 2 2 2 14 4" xfId="20428" xr:uid="{00000000-0005-0000-0000-0000724F0000}"/>
    <cellStyle name="입력 2 2 2 2 14 5" xfId="20429" xr:uid="{00000000-0005-0000-0000-0000734F0000}"/>
    <cellStyle name="입력 2 2 2 2 15" xfId="20430" xr:uid="{00000000-0005-0000-0000-0000744F0000}"/>
    <cellStyle name="입력 2 2 2 2 15 2" xfId="20431" xr:uid="{00000000-0005-0000-0000-0000754F0000}"/>
    <cellStyle name="입력 2 2 2 2 15 3" xfId="20432" xr:uid="{00000000-0005-0000-0000-0000764F0000}"/>
    <cellStyle name="입력 2 2 2 2 15 4" xfId="20433" xr:uid="{00000000-0005-0000-0000-0000774F0000}"/>
    <cellStyle name="입력 2 2 2 2 15 5" xfId="20434" xr:uid="{00000000-0005-0000-0000-0000784F0000}"/>
    <cellStyle name="입력 2 2 2 2 16" xfId="20435" xr:uid="{00000000-0005-0000-0000-0000794F0000}"/>
    <cellStyle name="입력 2 2 2 2 16 2" xfId="20436" xr:uid="{00000000-0005-0000-0000-00007A4F0000}"/>
    <cellStyle name="입력 2 2 2 2 16 3" xfId="20437" xr:uid="{00000000-0005-0000-0000-00007B4F0000}"/>
    <cellStyle name="입력 2 2 2 2 16 4" xfId="20438" xr:uid="{00000000-0005-0000-0000-00007C4F0000}"/>
    <cellStyle name="입력 2 2 2 2 16 5" xfId="20439" xr:uid="{00000000-0005-0000-0000-00007D4F0000}"/>
    <cellStyle name="입력 2 2 2 2 17" xfId="20440" xr:uid="{00000000-0005-0000-0000-00007E4F0000}"/>
    <cellStyle name="입력 2 2 2 2 17 2" xfId="20441" xr:uid="{00000000-0005-0000-0000-00007F4F0000}"/>
    <cellStyle name="입력 2 2 2 2 17 3" xfId="20442" xr:uid="{00000000-0005-0000-0000-0000804F0000}"/>
    <cellStyle name="입력 2 2 2 2 17 4" xfId="20443" xr:uid="{00000000-0005-0000-0000-0000814F0000}"/>
    <cellStyle name="입력 2 2 2 2 17 5" xfId="20444" xr:uid="{00000000-0005-0000-0000-0000824F0000}"/>
    <cellStyle name="입력 2 2 2 2 18" xfId="20445" xr:uid="{00000000-0005-0000-0000-0000834F0000}"/>
    <cellStyle name="입력 2 2 2 2 18 2" xfId="20446" xr:uid="{00000000-0005-0000-0000-0000844F0000}"/>
    <cellStyle name="입력 2 2 2 2 18 3" xfId="20447" xr:uid="{00000000-0005-0000-0000-0000854F0000}"/>
    <cellStyle name="입력 2 2 2 2 18 4" xfId="20448" xr:uid="{00000000-0005-0000-0000-0000864F0000}"/>
    <cellStyle name="입력 2 2 2 2 18 5" xfId="20449" xr:uid="{00000000-0005-0000-0000-0000874F0000}"/>
    <cellStyle name="입력 2 2 2 2 19" xfId="20450" xr:uid="{00000000-0005-0000-0000-0000884F0000}"/>
    <cellStyle name="입력 2 2 2 2 2" xfId="20451" xr:uid="{00000000-0005-0000-0000-0000894F0000}"/>
    <cellStyle name="입력 2 2 2 2 2 2" xfId="20452" xr:uid="{00000000-0005-0000-0000-00008A4F0000}"/>
    <cellStyle name="입력 2 2 2 2 2 3" xfId="20453" xr:uid="{00000000-0005-0000-0000-00008B4F0000}"/>
    <cellStyle name="입력 2 2 2 2 2 4" xfId="20454" xr:uid="{00000000-0005-0000-0000-00008C4F0000}"/>
    <cellStyle name="입력 2 2 2 2 2 5" xfId="20455" xr:uid="{00000000-0005-0000-0000-00008D4F0000}"/>
    <cellStyle name="입력 2 2 2 2 20" xfId="20456" xr:uid="{00000000-0005-0000-0000-00008E4F0000}"/>
    <cellStyle name="입력 2 2 2 2 21" xfId="20457" xr:uid="{00000000-0005-0000-0000-00008F4F0000}"/>
    <cellStyle name="입력 2 2 2 2 22" xfId="20458" xr:uid="{00000000-0005-0000-0000-0000904F0000}"/>
    <cellStyle name="입력 2 2 2 2 3" xfId="20459" xr:uid="{00000000-0005-0000-0000-0000914F0000}"/>
    <cellStyle name="입력 2 2 2 2 3 2" xfId="20460" xr:uid="{00000000-0005-0000-0000-0000924F0000}"/>
    <cellStyle name="입력 2 2 2 2 3 3" xfId="20461" xr:uid="{00000000-0005-0000-0000-0000934F0000}"/>
    <cellStyle name="입력 2 2 2 2 3 4" xfId="20462" xr:uid="{00000000-0005-0000-0000-0000944F0000}"/>
    <cellStyle name="입력 2 2 2 2 3 5" xfId="20463" xr:uid="{00000000-0005-0000-0000-0000954F0000}"/>
    <cellStyle name="입력 2 2 2 2 4" xfId="20464" xr:uid="{00000000-0005-0000-0000-0000964F0000}"/>
    <cellStyle name="입력 2 2 2 2 4 2" xfId="20465" xr:uid="{00000000-0005-0000-0000-0000974F0000}"/>
    <cellStyle name="입력 2 2 2 2 4 3" xfId="20466" xr:uid="{00000000-0005-0000-0000-0000984F0000}"/>
    <cellStyle name="입력 2 2 2 2 4 4" xfId="20467" xr:uid="{00000000-0005-0000-0000-0000994F0000}"/>
    <cellStyle name="입력 2 2 2 2 4 5" xfId="20468" xr:uid="{00000000-0005-0000-0000-00009A4F0000}"/>
    <cellStyle name="입력 2 2 2 2 5" xfId="20469" xr:uid="{00000000-0005-0000-0000-00009B4F0000}"/>
    <cellStyle name="입력 2 2 2 2 5 2" xfId="20470" xr:uid="{00000000-0005-0000-0000-00009C4F0000}"/>
    <cellStyle name="입력 2 2 2 2 5 3" xfId="20471" xr:uid="{00000000-0005-0000-0000-00009D4F0000}"/>
    <cellStyle name="입력 2 2 2 2 5 4" xfId="20472" xr:uid="{00000000-0005-0000-0000-00009E4F0000}"/>
    <cellStyle name="입력 2 2 2 2 5 5" xfId="20473" xr:uid="{00000000-0005-0000-0000-00009F4F0000}"/>
    <cellStyle name="입력 2 2 2 2 6" xfId="20474" xr:uid="{00000000-0005-0000-0000-0000A04F0000}"/>
    <cellStyle name="입력 2 2 2 2 6 2" xfId="20475" xr:uid="{00000000-0005-0000-0000-0000A14F0000}"/>
    <cellStyle name="입력 2 2 2 2 6 3" xfId="20476" xr:uid="{00000000-0005-0000-0000-0000A24F0000}"/>
    <cellStyle name="입력 2 2 2 2 6 4" xfId="20477" xr:uid="{00000000-0005-0000-0000-0000A34F0000}"/>
    <cellStyle name="입력 2 2 2 2 6 5" xfId="20478" xr:uid="{00000000-0005-0000-0000-0000A44F0000}"/>
    <cellStyle name="입력 2 2 2 2 7" xfId="20479" xr:uid="{00000000-0005-0000-0000-0000A54F0000}"/>
    <cellStyle name="입력 2 2 2 2 7 2" xfId="20480" xr:uid="{00000000-0005-0000-0000-0000A64F0000}"/>
    <cellStyle name="입력 2 2 2 2 7 3" xfId="20481" xr:uid="{00000000-0005-0000-0000-0000A74F0000}"/>
    <cellStyle name="입력 2 2 2 2 7 4" xfId="20482" xr:uid="{00000000-0005-0000-0000-0000A84F0000}"/>
    <cellStyle name="입력 2 2 2 2 7 5" xfId="20483" xr:uid="{00000000-0005-0000-0000-0000A94F0000}"/>
    <cellStyle name="입력 2 2 2 2 8" xfId="20484" xr:uid="{00000000-0005-0000-0000-0000AA4F0000}"/>
    <cellStyle name="입력 2 2 2 2 8 2" xfId="20485" xr:uid="{00000000-0005-0000-0000-0000AB4F0000}"/>
    <cellStyle name="입력 2 2 2 2 8 3" xfId="20486" xr:uid="{00000000-0005-0000-0000-0000AC4F0000}"/>
    <cellStyle name="입력 2 2 2 2 8 4" xfId="20487" xr:uid="{00000000-0005-0000-0000-0000AD4F0000}"/>
    <cellStyle name="입력 2 2 2 2 8 5" xfId="20488" xr:uid="{00000000-0005-0000-0000-0000AE4F0000}"/>
    <cellStyle name="입력 2 2 2 2 9" xfId="20489" xr:uid="{00000000-0005-0000-0000-0000AF4F0000}"/>
    <cellStyle name="입력 2 2 2 2 9 2" xfId="20490" xr:uid="{00000000-0005-0000-0000-0000B04F0000}"/>
    <cellStyle name="입력 2 2 2 2 9 3" xfId="20491" xr:uid="{00000000-0005-0000-0000-0000B14F0000}"/>
    <cellStyle name="입력 2 2 2 2 9 4" xfId="20492" xr:uid="{00000000-0005-0000-0000-0000B24F0000}"/>
    <cellStyle name="입력 2 2 2 2 9 5" xfId="20493" xr:uid="{00000000-0005-0000-0000-0000B34F0000}"/>
    <cellStyle name="입력 2 2 2 20" xfId="20494" xr:uid="{00000000-0005-0000-0000-0000B44F0000}"/>
    <cellStyle name="입력 2 2 2 20 2" xfId="20495" xr:uid="{00000000-0005-0000-0000-0000B54F0000}"/>
    <cellStyle name="입력 2 2 2 20 3" xfId="20496" xr:uid="{00000000-0005-0000-0000-0000B64F0000}"/>
    <cellStyle name="입력 2 2 2 20 4" xfId="20497" xr:uid="{00000000-0005-0000-0000-0000B74F0000}"/>
    <cellStyle name="입력 2 2 2 20 5" xfId="20498" xr:uid="{00000000-0005-0000-0000-0000B84F0000}"/>
    <cellStyle name="입력 2 2 2 21" xfId="20499" xr:uid="{00000000-0005-0000-0000-0000B94F0000}"/>
    <cellStyle name="입력 2 2 2 21 2" xfId="20500" xr:uid="{00000000-0005-0000-0000-0000BA4F0000}"/>
    <cellStyle name="입력 2 2 2 21 3" xfId="20501" xr:uid="{00000000-0005-0000-0000-0000BB4F0000}"/>
    <cellStyle name="입력 2 2 2 21 4" xfId="20502" xr:uid="{00000000-0005-0000-0000-0000BC4F0000}"/>
    <cellStyle name="입력 2 2 2 21 5" xfId="20503" xr:uid="{00000000-0005-0000-0000-0000BD4F0000}"/>
    <cellStyle name="입력 2 2 2 22" xfId="20504" xr:uid="{00000000-0005-0000-0000-0000BE4F0000}"/>
    <cellStyle name="입력 2 2 2 22 2" xfId="20505" xr:uid="{00000000-0005-0000-0000-0000BF4F0000}"/>
    <cellStyle name="입력 2 2 2 22 3" xfId="20506" xr:uid="{00000000-0005-0000-0000-0000C04F0000}"/>
    <cellStyle name="입력 2 2 2 22 4" xfId="20507" xr:uid="{00000000-0005-0000-0000-0000C14F0000}"/>
    <cellStyle name="입력 2 2 2 22 5" xfId="20508" xr:uid="{00000000-0005-0000-0000-0000C24F0000}"/>
    <cellStyle name="입력 2 2 2 23" xfId="20509" xr:uid="{00000000-0005-0000-0000-0000C34F0000}"/>
    <cellStyle name="입력 2 2 2 24" xfId="20510" xr:uid="{00000000-0005-0000-0000-0000C44F0000}"/>
    <cellStyle name="입력 2 2 2 25" xfId="20511" xr:uid="{00000000-0005-0000-0000-0000C54F0000}"/>
    <cellStyle name="입력 2 2 2 26" xfId="20512" xr:uid="{00000000-0005-0000-0000-0000C64F0000}"/>
    <cellStyle name="입력 2 2 2 3" xfId="20513" xr:uid="{00000000-0005-0000-0000-0000C74F0000}"/>
    <cellStyle name="입력 2 2 2 3 10" xfId="20514" xr:uid="{00000000-0005-0000-0000-0000C84F0000}"/>
    <cellStyle name="입력 2 2 2 3 10 2" xfId="20515" xr:uid="{00000000-0005-0000-0000-0000C94F0000}"/>
    <cellStyle name="입력 2 2 2 3 10 3" xfId="20516" xr:uid="{00000000-0005-0000-0000-0000CA4F0000}"/>
    <cellStyle name="입력 2 2 2 3 10 4" xfId="20517" xr:uid="{00000000-0005-0000-0000-0000CB4F0000}"/>
    <cellStyle name="입력 2 2 2 3 10 5" xfId="20518" xr:uid="{00000000-0005-0000-0000-0000CC4F0000}"/>
    <cellStyle name="입력 2 2 2 3 11" xfId="20519" xr:uid="{00000000-0005-0000-0000-0000CD4F0000}"/>
    <cellStyle name="입력 2 2 2 3 11 2" xfId="20520" xr:uid="{00000000-0005-0000-0000-0000CE4F0000}"/>
    <cellStyle name="입력 2 2 2 3 11 3" xfId="20521" xr:uid="{00000000-0005-0000-0000-0000CF4F0000}"/>
    <cellStyle name="입력 2 2 2 3 11 4" xfId="20522" xr:uid="{00000000-0005-0000-0000-0000D04F0000}"/>
    <cellStyle name="입력 2 2 2 3 11 5" xfId="20523" xr:uid="{00000000-0005-0000-0000-0000D14F0000}"/>
    <cellStyle name="입력 2 2 2 3 12" xfId="20524" xr:uid="{00000000-0005-0000-0000-0000D24F0000}"/>
    <cellStyle name="입력 2 2 2 3 12 2" xfId="20525" xr:uid="{00000000-0005-0000-0000-0000D34F0000}"/>
    <cellStyle name="입력 2 2 2 3 12 3" xfId="20526" xr:uid="{00000000-0005-0000-0000-0000D44F0000}"/>
    <cellStyle name="입력 2 2 2 3 12 4" xfId="20527" xr:uid="{00000000-0005-0000-0000-0000D54F0000}"/>
    <cellStyle name="입력 2 2 2 3 12 5" xfId="20528" xr:uid="{00000000-0005-0000-0000-0000D64F0000}"/>
    <cellStyle name="입력 2 2 2 3 13" xfId="20529" xr:uid="{00000000-0005-0000-0000-0000D74F0000}"/>
    <cellStyle name="입력 2 2 2 3 13 2" xfId="20530" xr:uid="{00000000-0005-0000-0000-0000D84F0000}"/>
    <cellStyle name="입력 2 2 2 3 13 3" xfId="20531" xr:uid="{00000000-0005-0000-0000-0000D94F0000}"/>
    <cellStyle name="입력 2 2 2 3 13 4" xfId="20532" xr:uid="{00000000-0005-0000-0000-0000DA4F0000}"/>
    <cellStyle name="입력 2 2 2 3 13 5" xfId="20533" xr:uid="{00000000-0005-0000-0000-0000DB4F0000}"/>
    <cellStyle name="입력 2 2 2 3 14" xfId="20534" xr:uid="{00000000-0005-0000-0000-0000DC4F0000}"/>
    <cellStyle name="입력 2 2 2 3 14 2" xfId="20535" xr:uid="{00000000-0005-0000-0000-0000DD4F0000}"/>
    <cellStyle name="입력 2 2 2 3 14 3" xfId="20536" xr:uid="{00000000-0005-0000-0000-0000DE4F0000}"/>
    <cellStyle name="입력 2 2 2 3 14 4" xfId="20537" xr:uid="{00000000-0005-0000-0000-0000DF4F0000}"/>
    <cellStyle name="입력 2 2 2 3 14 5" xfId="20538" xr:uid="{00000000-0005-0000-0000-0000E04F0000}"/>
    <cellStyle name="입력 2 2 2 3 15" xfId="20539" xr:uid="{00000000-0005-0000-0000-0000E14F0000}"/>
    <cellStyle name="입력 2 2 2 3 15 2" xfId="20540" xr:uid="{00000000-0005-0000-0000-0000E24F0000}"/>
    <cellStyle name="입력 2 2 2 3 15 3" xfId="20541" xr:uid="{00000000-0005-0000-0000-0000E34F0000}"/>
    <cellStyle name="입력 2 2 2 3 15 4" xfId="20542" xr:uid="{00000000-0005-0000-0000-0000E44F0000}"/>
    <cellStyle name="입력 2 2 2 3 15 5" xfId="20543" xr:uid="{00000000-0005-0000-0000-0000E54F0000}"/>
    <cellStyle name="입력 2 2 2 3 16" xfId="20544" xr:uid="{00000000-0005-0000-0000-0000E64F0000}"/>
    <cellStyle name="입력 2 2 2 3 16 2" xfId="20545" xr:uid="{00000000-0005-0000-0000-0000E74F0000}"/>
    <cellStyle name="입력 2 2 2 3 16 3" xfId="20546" xr:uid="{00000000-0005-0000-0000-0000E84F0000}"/>
    <cellStyle name="입력 2 2 2 3 16 4" xfId="20547" xr:uid="{00000000-0005-0000-0000-0000E94F0000}"/>
    <cellStyle name="입력 2 2 2 3 16 5" xfId="20548" xr:uid="{00000000-0005-0000-0000-0000EA4F0000}"/>
    <cellStyle name="입력 2 2 2 3 17" xfId="20549" xr:uid="{00000000-0005-0000-0000-0000EB4F0000}"/>
    <cellStyle name="입력 2 2 2 3 17 2" xfId="20550" xr:uid="{00000000-0005-0000-0000-0000EC4F0000}"/>
    <cellStyle name="입력 2 2 2 3 17 3" xfId="20551" xr:uid="{00000000-0005-0000-0000-0000ED4F0000}"/>
    <cellStyle name="입력 2 2 2 3 17 4" xfId="20552" xr:uid="{00000000-0005-0000-0000-0000EE4F0000}"/>
    <cellStyle name="입력 2 2 2 3 17 5" xfId="20553" xr:uid="{00000000-0005-0000-0000-0000EF4F0000}"/>
    <cellStyle name="입력 2 2 2 3 18" xfId="20554" xr:uid="{00000000-0005-0000-0000-0000F04F0000}"/>
    <cellStyle name="입력 2 2 2 3 18 2" xfId="20555" xr:uid="{00000000-0005-0000-0000-0000F14F0000}"/>
    <cellStyle name="입력 2 2 2 3 18 3" xfId="20556" xr:uid="{00000000-0005-0000-0000-0000F24F0000}"/>
    <cellStyle name="입력 2 2 2 3 18 4" xfId="20557" xr:uid="{00000000-0005-0000-0000-0000F34F0000}"/>
    <cellStyle name="입력 2 2 2 3 18 5" xfId="20558" xr:uid="{00000000-0005-0000-0000-0000F44F0000}"/>
    <cellStyle name="입력 2 2 2 3 19" xfId="20559" xr:uid="{00000000-0005-0000-0000-0000F54F0000}"/>
    <cellStyle name="입력 2 2 2 3 2" xfId="20560" xr:uid="{00000000-0005-0000-0000-0000F64F0000}"/>
    <cellStyle name="입력 2 2 2 3 2 2" xfId="20561" xr:uid="{00000000-0005-0000-0000-0000F74F0000}"/>
    <cellStyle name="입력 2 2 2 3 2 3" xfId="20562" xr:uid="{00000000-0005-0000-0000-0000F84F0000}"/>
    <cellStyle name="입력 2 2 2 3 2 4" xfId="20563" xr:uid="{00000000-0005-0000-0000-0000F94F0000}"/>
    <cellStyle name="입력 2 2 2 3 2 5" xfId="20564" xr:uid="{00000000-0005-0000-0000-0000FA4F0000}"/>
    <cellStyle name="입력 2 2 2 3 20" xfId="20565" xr:uid="{00000000-0005-0000-0000-0000FB4F0000}"/>
    <cellStyle name="입력 2 2 2 3 21" xfId="20566" xr:uid="{00000000-0005-0000-0000-0000FC4F0000}"/>
    <cellStyle name="입력 2 2 2 3 22" xfId="20567" xr:uid="{00000000-0005-0000-0000-0000FD4F0000}"/>
    <cellStyle name="입력 2 2 2 3 3" xfId="20568" xr:uid="{00000000-0005-0000-0000-0000FE4F0000}"/>
    <cellStyle name="입력 2 2 2 3 3 2" xfId="20569" xr:uid="{00000000-0005-0000-0000-0000FF4F0000}"/>
    <cellStyle name="입력 2 2 2 3 3 3" xfId="20570" xr:uid="{00000000-0005-0000-0000-000000500000}"/>
    <cellStyle name="입력 2 2 2 3 3 4" xfId="20571" xr:uid="{00000000-0005-0000-0000-000001500000}"/>
    <cellStyle name="입력 2 2 2 3 3 5" xfId="20572" xr:uid="{00000000-0005-0000-0000-000002500000}"/>
    <cellStyle name="입력 2 2 2 3 4" xfId="20573" xr:uid="{00000000-0005-0000-0000-000003500000}"/>
    <cellStyle name="입력 2 2 2 3 4 2" xfId="20574" xr:uid="{00000000-0005-0000-0000-000004500000}"/>
    <cellStyle name="입력 2 2 2 3 4 3" xfId="20575" xr:uid="{00000000-0005-0000-0000-000005500000}"/>
    <cellStyle name="입력 2 2 2 3 4 4" xfId="20576" xr:uid="{00000000-0005-0000-0000-000006500000}"/>
    <cellStyle name="입력 2 2 2 3 4 5" xfId="20577" xr:uid="{00000000-0005-0000-0000-000007500000}"/>
    <cellStyle name="입력 2 2 2 3 5" xfId="20578" xr:uid="{00000000-0005-0000-0000-000008500000}"/>
    <cellStyle name="입력 2 2 2 3 5 2" xfId="20579" xr:uid="{00000000-0005-0000-0000-000009500000}"/>
    <cellStyle name="입력 2 2 2 3 5 3" xfId="20580" xr:uid="{00000000-0005-0000-0000-00000A500000}"/>
    <cellStyle name="입력 2 2 2 3 5 4" xfId="20581" xr:uid="{00000000-0005-0000-0000-00000B500000}"/>
    <cellStyle name="입력 2 2 2 3 5 5" xfId="20582" xr:uid="{00000000-0005-0000-0000-00000C500000}"/>
    <cellStyle name="입력 2 2 2 3 6" xfId="20583" xr:uid="{00000000-0005-0000-0000-00000D500000}"/>
    <cellStyle name="입력 2 2 2 3 6 2" xfId="20584" xr:uid="{00000000-0005-0000-0000-00000E500000}"/>
    <cellStyle name="입력 2 2 2 3 6 3" xfId="20585" xr:uid="{00000000-0005-0000-0000-00000F500000}"/>
    <cellStyle name="입력 2 2 2 3 6 4" xfId="20586" xr:uid="{00000000-0005-0000-0000-000010500000}"/>
    <cellStyle name="입력 2 2 2 3 6 5" xfId="20587" xr:uid="{00000000-0005-0000-0000-000011500000}"/>
    <cellStyle name="입력 2 2 2 3 7" xfId="20588" xr:uid="{00000000-0005-0000-0000-000012500000}"/>
    <cellStyle name="입력 2 2 2 3 7 2" xfId="20589" xr:uid="{00000000-0005-0000-0000-000013500000}"/>
    <cellStyle name="입력 2 2 2 3 7 3" xfId="20590" xr:uid="{00000000-0005-0000-0000-000014500000}"/>
    <cellStyle name="입력 2 2 2 3 7 4" xfId="20591" xr:uid="{00000000-0005-0000-0000-000015500000}"/>
    <cellStyle name="입력 2 2 2 3 7 5" xfId="20592" xr:uid="{00000000-0005-0000-0000-000016500000}"/>
    <cellStyle name="입력 2 2 2 3 8" xfId="20593" xr:uid="{00000000-0005-0000-0000-000017500000}"/>
    <cellStyle name="입력 2 2 2 3 8 2" xfId="20594" xr:uid="{00000000-0005-0000-0000-000018500000}"/>
    <cellStyle name="입력 2 2 2 3 8 3" xfId="20595" xr:uid="{00000000-0005-0000-0000-000019500000}"/>
    <cellStyle name="입력 2 2 2 3 8 4" xfId="20596" xr:uid="{00000000-0005-0000-0000-00001A500000}"/>
    <cellStyle name="입력 2 2 2 3 8 5" xfId="20597" xr:uid="{00000000-0005-0000-0000-00001B500000}"/>
    <cellStyle name="입력 2 2 2 3 9" xfId="20598" xr:uid="{00000000-0005-0000-0000-00001C500000}"/>
    <cellStyle name="입력 2 2 2 3 9 2" xfId="20599" xr:uid="{00000000-0005-0000-0000-00001D500000}"/>
    <cellStyle name="입력 2 2 2 3 9 3" xfId="20600" xr:uid="{00000000-0005-0000-0000-00001E500000}"/>
    <cellStyle name="입력 2 2 2 3 9 4" xfId="20601" xr:uid="{00000000-0005-0000-0000-00001F500000}"/>
    <cellStyle name="입력 2 2 2 3 9 5" xfId="20602" xr:uid="{00000000-0005-0000-0000-000020500000}"/>
    <cellStyle name="입력 2 2 2 4" xfId="20603" xr:uid="{00000000-0005-0000-0000-000021500000}"/>
    <cellStyle name="입력 2 2 2 4 10" xfId="20604" xr:uid="{00000000-0005-0000-0000-000022500000}"/>
    <cellStyle name="입력 2 2 2 4 10 2" xfId="20605" xr:uid="{00000000-0005-0000-0000-000023500000}"/>
    <cellStyle name="입력 2 2 2 4 10 3" xfId="20606" xr:uid="{00000000-0005-0000-0000-000024500000}"/>
    <cellStyle name="입력 2 2 2 4 10 4" xfId="20607" xr:uid="{00000000-0005-0000-0000-000025500000}"/>
    <cellStyle name="입력 2 2 2 4 10 5" xfId="20608" xr:uid="{00000000-0005-0000-0000-000026500000}"/>
    <cellStyle name="입력 2 2 2 4 11" xfId="20609" xr:uid="{00000000-0005-0000-0000-000027500000}"/>
    <cellStyle name="입력 2 2 2 4 11 2" xfId="20610" xr:uid="{00000000-0005-0000-0000-000028500000}"/>
    <cellStyle name="입력 2 2 2 4 11 3" xfId="20611" xr:uid="{00000000-0005-0000-0000-000029500000}"/>
    <cellStyle name="입력 2 2 2 4 11 4" xfId="20612" xr:uid="{00000000-0005-0000-0000-00002A500000}"/>
    <cellStyle name="입력 2 2 2 4 11 5" xfId="20613" xr:uid="{00000000-0005-0000-0000-00002B500000}"/>
    <cellStyle name="입력 2 2 2 4 12" xfId="20614" xr:uid="{00000000-0005-0000-0000-00002C500000}"/>
    <cellStyle name="입력 2 2 2 4 12 2" xfId="20615" xr:uid="{00000000-0005-0000-0000-00002D500000}"/>
    <cellStyle name="입력 2 2 2 4 12 3" xfId="20616" xr:uid="{00000000-0005-0000-0000-00002E500000}"/>
    <cellStyle name="입력 2 2 2 4 12 4" xfId="20617" xr:uid="{00000000-0005-0000-0000-00002F500000}"/>
    <cellStyle name="입력 2 2 2 4 12 5" xfId="20618" xr:uid="{00000000-0005-0000-0000-000030500000}"/>
    <cellStyle name="입력 2 2 2 4 13" xfId="20619" xr:uid="{00000000-0005-0000-0000-000031500000}"/>
    <cellStyle name="입력 2 2 2 4 13 2" xfId="20620" xr:uid="{00000000-0005-0000-0000-000032500000}"/>
    <cellStyle name="입력 2 2 2 4 13 3" xfId="20621" xr:uid="{00000000-0005-0000-0000-000033500000}"/>
    <cellStyle name="입력 2 2 2 4 13 4" xfId="20622" xr:uid="{00000000-0005-0000-0000-000034500000}"/>
    <cellStyle name="입력 2 2 2 4 13 5" xfId="20623" xr:uid="{00000000-0005-0000-0000-000035500000}"/>
    <cellStyle name="입력 2 2 2 4 14" xfId="20624" xr:uid="{00000000-0005-0000-0000-000036500000}"/>
    <cellStyle name="입력 2 2 2 4 14 2" xfId="20625" xr:uid="{00000000-0005-0000-0000-000037500000}"/>
    <cellStyle name="입력 2 2 2 4 14 3" xfId="20626" xr:uid="{00000000-0005-0000-0000-000038500000}"/>
    <cellStyle name="입력 2 2 2 4 14 4" xfId="20627" xr:uid="{00000000-0005-0000-0000-000039500000}"/>
    <cellStyle name="입력 2 2 2 4 14 5" xfId="20628" xr:uid="{00000000-0005-0000-0000-00003A500000}"/>
    <cellStyle name="입력 2 2 2 4 15" xfId="20629" xr:uid="{00000000-0005-0000-0000-00003B500000}"/>
    <cellStyle name="입력 2 2 2 4 15 2" xfId="20630" xr:uid="{00000000-0005-0000-0000-00003C500000}"/>
    <cellStyle name="입력 2 2 2 4 15 3" xfId="20631" xr:uid="{00000000-0005-0000-0000-00003D500000}"/>
    <cellStyle name="입력 2 2 2 4 15 4" xfId="20632" xr:uid="{00000000-0005-0000-0000-00003E500000}"/>
    <cellStyle name="입력 2 2 2 4 15 5" xfId="20633" xr:uid="{00000000-0005-0000-0000-00003F500000}"/>
    <cellStyle name="입력 2 2 2 4 16" xfId="20634" xr:uid="{00000000-0005-0000-0000-000040500000}"/>
    <cellStyle name="입력 2 2 2 4 16 2" xfId="20635" xr:uid="{00000000-0005-0000-0000-000041500000}"/>
    <cellStyle name="입력 2 2 2 4 16 3" xfId="20636" xr:uid="{00000000-0005-0000-0000-000042500000}"/>
    <cellStyle name="입력 2 2 2 4 16 4" xfId="20637" xr:uid="{00000000-0005-0000-0000-000043500000}"/>
    <cellStyle name="입력 2 2 2 4 16 5" xfId="20638" xr:uid="{00000000-0005-0000-0000-000044500000}"/>
    <cellStyle name="입력 2 2 2 4 17" xfId="20639" xr:uid="{00000000-0005-0000-0000-000045500000}"/>
    <cellStyle name="입력 2 2 2 4 17 2" xfId="20640" xr:uid="{00000000-0005-0000-0000-000046500000}"/>
    <cellStyle name="입력 2 2 2 4 17 3" xfId="20641" xr:uid="{00000000-0005-0000-0000-000047500000}"/>
    <cellStyle name="입력 2 2 2 4 17 4" xfId="20642" xr:uid="{00000000-0005-0000-0000-000048500000}"/>
    <cellStyle name="입력 2 2 2 4 17 5" xfId="20643" xr:uid="{00000000-0005-0000-0000-000049500000}"/>
    <cellStyle name="입력 2 2 2 4 18" xfId="20644" xr:uid="{00000000-0005-0000-0000-00004A500000}"/>
    <cellStyle name="입력 2 2 2 4 18 2" xfId="20645" xr:uid="{00000000-0005-0000-0000-00004B500000}"/>
    <cellStyle name="입력 2 2 2 4 18 3" xfId="20646" xr:uid="{00000000-0005-0000-0000-00004C500000}"/>
    <cellStyle name="입력 2 2 2 4 18 4" xfId="20647" xr:uid="{00000000-0005-0000-0000-00004D500000}"/>
    <cellStyle name="입력 2 2 2 4 18 5" xfId="20648" xr:uid="{00000000-0005-0000-0000-00004E500000}"/>
    <cellStyle name="입력 2 2 2 4 19" xfId="20649" xr:uid="{00000000-0005-0000-0000-00004F500000}"/>
    <cellStyle name="입력 2 2 2 4 2" xfId="20650" xr:uid="{00000000-0005-0000-0000-000050500000}"/>
    <cellStyle name="입력 2 2 2 4 2 2" xfId="20651" xr:uid="{00000000-0005-0000-0000-000051500000}"/>
    <cellStyle name="입력 2 2 2 4 2 3" xfId="20652" xr:uid="{00000000-0005-0000-0000-000052500000}"/>
    <cellStyle name="입력 2 2 2 4 2 4" xfId="20653" xr:uid="{00000000-0005-0000-0000-000053500000}"/>
    <cellStyle name="입력 2 2 2 4 2 5" xfId="20654" xr:uid="{00000000-0005-0000-0000-000054500000}"/>
    <cellStyle name="입력 2 2 2 4 20" xfId="20655" xr:uid="{00000000-0005-0000-0000-000055500000}"/>
    <cellStyle name="입력 2 2 2 4 21" xfId="20656" xr:uid="{00000000-0005-0000-0000-000056500000}"/>
    <cellStyle name="입력 2 2 2 4 22" xfId="20657" xr:uid="{00000000-0005-0000-0000-000057500000}"/>
    <cellStyle name="입력 2 2 2 4 3" xfId="20658" xr:uid="{00000000-0005-0000-0000-000058500000}"/>
    <cellStyle name="입력 2 2 2 4 3 2" xfId="20659" xr:uid="{00000000-0005-0000-0000-000059500000}"/>
    <cellStyle name="입력 2 2 2 4 3 3" xfId="20660" xr:uid="{00000000-0005-0000-0000-00005A500000}"/>
    <cellStyle name="입력 2 2 2 4 3 4" xfId="20661" xr:uid="{00000000-0005-0000-0000-00005B500000}"/>
    <cellStyle name="입력 2 2 2 4 3 5" xfId="20662" xr:uid="{00000000-0005-0000-0000-00005C500000}"/>
    <cellStyle name="입력 2 2 2 4 4" xfId="20663" xr:uid="{00000000-0005-0000-0000-00005D500000}"/>
    <cellStyle name="입력 2 2 2 4 4 2" xfId="20664" xr:uid="{00000000-0005-0000-0000-00005E500000}"/>
    <cellStyle name="입력 2 2 2 4 4 3" xfId="20665" xr:uid="{00000000-0005-0000-0000-00005F500000}"/>
    <cellStyle name="입력 2 2 2 4 4 4" xfId="20666" xr:uid="{00000000-0005-0000-0000-000060500000}"/>
    <cellStyle name="입력 2 2 2 4 4 5" xfId="20667" xr:uid="{00000000-0005-0000-0000-000061500000}"/>
    <cellStyle name="입력 2 2 2 4 5" xfId="20668" xr:uid="{00000000-0005-0000-0000-000062500000}"/>
    <cellStyle name="입력 2 2 2 4 5 2" xfId="20669" xr:uid="{00000000-0005-0000-0000-000063500000}"/>
    <cellStyle name="입력 2 2 2 4 5 3" xfId="20670" xr:uid="{00000000-0005-0000-0000-000064500000}"/>
    <cellStyle name="입력 2 2 2 4 5 4" xfId="20671" xr:uid="{00000000-0005-0000-0000-000065500000}"/>
    <cellStyle name="입력 2 2 2 4 5 5" xfId="20672" xr:uid="{00000000-0005-0000-0000-000066500000}"/>
    <cellStyle name="입력 2 2 2 4 6" xfId="20673" xr:uid="{00000000-0005-0000-0000-000067500000}"/>
    <cellStyle name="입력 2 2 2 4 6 2" xfId="20674" xr:uid="{00000000-0005-0000-0000-000068500000}"/>
    <cellStyle name="입력 2 2 2 4 6 3" xfId="20675" xr:uid="{00000000-0005-0000-0000-000069500000}"/>
    <cellStyle name="입력 2 2 2 4 6 4" xfId="20676" xr:uid="{00000000-0005-0000-0000-00006A500000}"/>
    <cellStyle name="입력 2 2 2 4 6 5" xfId="20677" xr:uid="{00000000-0005-0000-0000-00006B500000}"/>
    <cellStyle name="입력 2 2 2 4 7" xfId="20678" xr:uid="{00000000-0005-0000-0000-00006C500000}"/>
    <cellStyle name="입력 2 2 2 4 7 2" xfId="20679" xr:uid="{00000000-0005-0000-0000-00006D500000}"/>
    <cellStyle name="입력 2 2 2 4 7 3" xfId="20680" xr:uid="{00000000-0005-0000-0000-00006E500000}"/>
    <cellStyle name="입력 2 2 2 4 7 4" xfId="20681" xr:uid="{00000000-0005-0000-0000-00006F500000}"/>
    <cellStyle name="입력 2 2 2 4 7 5" xfId="20682" xr:uid="{00000000-0005-0000-0000-000070500000}"/>
    <cellStyle name="입력 2 2 2 4 8" xfId="20683" xr:uid="{00000000-0005-0000-0000-000071500000}"/>
    <cellStyle name="입력 2 2 2 4 8 2" xfId="20684" xr:uid="{00000000-0005-0000-0000-000072500000}"/>
    <cellStyle name="입력 2 2 2 4 8 3" xfId="20685" xr:uid="{00000000-0005-0000-0000-000073500000}"/>
    <cellStyle name="입력 2 2 2 4 8 4" xfId="20686" xr:uid="{00000000-0005-0000-0000-000074500000}"/>
    <cellStyle name="입력 2 2 2 4 8 5" xfId="20687" xr:uid="{00000000-0005-0000-0000-000075500000}"/>
    <cellStyle name="입력 2 2 2 4 9" xfId="20688" xr:uid="{00000000-0005-0000-0000-000076500000}"/>
    <cellStyle name="입력 2 2 2 4 9 2" xfId="20689" xr:uid="{00000000-0005-0000-0000-000077500000}"/>
    <cellStyle name="입력 2 2 2 4 9 3" xfId="20690" xr:uid="{00000000-0005-0000-0000-000078500000}"/>
    <cellStyle name="입력 2 2 2 4 9 4" xfId="20691" xr:uid="{00000000-0005-0000-0000-000079500000}"/>
    <cellStyle name="입력 2 2 2 4 9 5" xfId="20692" xr:uid="{00000000-0005-0000-0000-00007A500000}"/>
    <cellStyle name="입력 2 2 2 5" xfId="20693" xr:uid="{00000000-0005-0000-0000-00007B500000}"/>
    <cellStyle name="입력 2 2 2 5 10" xfId="20694" xr:uid="{00000000-0005-0000-0000-00007C500000}"/>
    <cellStyle name="입력 2 2 2 5 10 2" xfId="20695" xr:uid="{00000000-0005-0000-0000-00007D500000}"/>
    <cellStyle name="입력 2 2 2 5 10 3" xfId="20696" xr:uid="{00000000-0005-0000-0000-00007E500000}"/>
    <cellStyle name="입력 2 2 2 5 10 4" xfId="20697" xr:uid="{00000000-0005-0000-0000-00007F500000}"/>
    <cellStyle name="입력 2 2 2 5 10 5" xfId="20698" xr:uid="{00000000-0005-0000-0000-000080500000}"/>
    <cellStyle name="입력 2 2 2 5 11" xfId="20699" xr:uid="{00000000-0005-0000-0000-000081500000}"/>
    <cellStyle name="입력 2 2 2 5 11 2" xfId="20700" xr:uid="{00000000-0005-0000-0000-000082500000}"/>
    <cellStyle name="입력 2 2 2 5 11 3" xfId="20701" xr:uid="{00000000-0005-0000-0000-000083500000}"/>
    <cellStyle name="입력 2 2 2 5 11 4" xfId="20702" xr:uid="{00000000-0005-0000-0000-000084500000}"/>
    <cellStyle name="입력 2 2 2 5 11 5" xfId="20703" xr:uid="{00000000-0005-0000-0000-000085500000}"/>
    <cellStyle name="입력 2 2 2 5 12" xfId="20704" xr:uid="{00000000-0005-0000-0000-000086500000}"/>
    <cellStyle name="입력 2 2 2 5 12 2" xfId="20705" xr:uid="{00000000-0005-0000-0000-000087500000}"/>
    <cellStyle name="입력 2 2 2 5 12 3" xfId="20706" xr:uid="{00000000-0005-0000-0000-000088500000}"/>
    <cellStyle name="입력 2 2 2 5 12 4" xfId="20707" xr:uid="{00000000-0005-0000-0000-000089500000}"/>
    <cellStyle name="입력 2 2 2 5 12 5" xfId="20708" xr:uid="{00000000-0005-0000-0000-00008A500000}"/>
    <cellStyle name="입력 2 2 2 5 13" xfId="20709" xr:uid="{00000000-0005-0000-0000-00008B500000}"/>
    <cellStyle name="입력 2 2 2 5 13 2" xfId="20710" xr:uid="{00000000-0005-0000-0000-00008C500000}"/>
    <cellStyle name="입력 2 2 2 5 13 3" xfId="20711" xr:uid="{00000000-0005-0000-0000-00008D500000}"/>
    <cellStyle name="입력 2 2 2 5 13 4" xfId="20712" xr:uid="{00000000-0005-0000-0000-00008E500000}"/>
    <cellStyle name="입력 2 2 2 5 13 5" xfId="20713" xr:uid="{00000000-0005-0000-0000-00008F500000}"/>
    <cellStyle name="입력 2 2 2 5 14" xfId="20714" xr:uid="{00000000-0005-0000-0000-000090500000}"/>
    <cellStyle name="입력 2 2 2 5 14 2" xfId="20715" xr:uid="{00000000-0005-0000-0000-000091500000}"/>
    <cellStyle name="입력 2 2 2 5 14 3" xfId="20716" xr:uid="{00000000-0005-0000-0000-000092500000}"/>
    <cellStyle name="입력 2 2 2 5 14 4" xfId="20717" xr:uid="{00000000-0005-0000-0000-000093500000}"/>
    <cellStyle name="입력 2 2 2 5 14 5" xfId="20718" xr:uid="{00000000-0005-0000-0000-000094500000}"/>
    <cellStyle name="입력 2 2 2 5 15" xfId="20719" xr:uid="{00000000-0005-0000-0000-000095500000}"/>
    <cellStyle name="입력 2 2 2 5 15 2" xfId="20720" xr:uid="{00000000-0005-0000-0000-000096500000}"/>
    <cellStyle name="입력 2 2 2 5 15 3" xfId="20721" xr:uid="{00000000-0005-0000-0000-000097500000}"/>
    <cellStyle name="입력 2 2 2 5 15 4" xfId="20722" xr:uid="{00000000-0005-0000-0000-000098500000}"/>
    <cellStyle name="입력 2 2 2 5 15 5" xfId="20723" xr:uid="{00000000-0005-0000-0000-000099500000}"/>
    <cellStyle name="입력 2 2 2 5 16" xfId="20724" xr:uid="{00000000-0005-0000-0000-00009A500000}"/>
    <cellStyle name="입력 2 2 2 5 16 2" xfId="20725" xr:uid="{00000000-0005-0000-0000-00009B500000}"/>
    <cellStyle name="입력 2 2 2 5 16 3" xfId="20726" xr:uid="{00000000-0005-0000-0000-00009C500000}"/>
    <cellStyle name="입력 2 2 2 5 16 4" xfId="20727" xr:uid="{00000000-0005-0000-0000-00009D500000}"/>
    <cellStyle name="입력 2 2 2 5 16 5" xfId="20728" xr:uid="{00000000-0005-0000-0000-00009E500000}"/>
    <cellStyle name="입력 2 2 2 5 17" xfId="20729" xr:uid="{00000000-0005-0000-0000-00009F500000}"/>
    <cellStyle name="입력 2 2 2 5 17 2" xfId="20730" xr:uid="{00000000-0005-0000-0000-0000A0500000}"/>
    <cellStyle name="입력 2 2 2 5 17 3" xfId="20731" xr:uid="{00000000-0005-0000-0000-0000A1500000}"/>
    <cellStyle name="입력 2 2 2 5 17 4" xfId="20732" xr:uid="{00000000-0005-0000-0000-0000A2500000}"/>
    <cellStyle name="입력 2 2 2 5 17 5" xfId="20733" xr:uid="{00000000-0005-0000-0000-0000A3500000}"/>
    <cellStyle name="입력 2 2 2 5 18" xfId="20734" xr:uid="{00000000-0005-0000-0000-0000A4500000}"/>
    <cellStyle name="입력 2 2 2 5 18 2" xfId="20735" xr:uid="{00000000-0005-0000-0000-0000A5500000}"/>
    <cellStyle name="입력 2 2 2 5 18 3" xfId="20736" xr:uid="{00000000-0005-0000-0000-0000A6500000}"/>
    <cellStyle name="입력 2 2 2 5 18 4" xfId="20737" xr:uid="{00000000-0005-0000-0000-0000A7500000}"/>
    <cellStyle name="입력 2 2 2 5 18 5" xfId="20738" xr:uid="{00000000-0005-0000-0000-0000A8500000}"/>
    <cellStyle name="입력 2 2 2 5 19" xfId="20739" xr:uid="{00000000-0005-0000-0000-0000A9500000}"/>
    <cellStyle name="입력 2 2 2 5 2" xfId="20740" xr:uid="{00000000-0005-0000-0000-0000AA500000}"/>
    <cellStyle name="입력 2 2 2 5 2 2" xfId="20741" xr:uid="{00000000-0005-0000-0000-0000AB500000}"/>
    <cellStyle name="입력 2 2 2 5 2 3" xfId="20742" xr:uid="{00000000-0005-0000-0000-0000AC500000}"/>
    <cellStyle name="입력 2 2 2 5 2 4" xfId="20743" xr:uid="{00000000-0005-0000-0000-0000AD500000}"/>
    <cellStyle name="입력 2 2 2 5 2 5" xfId="20744" xr:uid="{00000000-0005-0000-0000-0000AE500000}"/>
    <cellStyle name="입력 2 2 2 5 20" xfId="20745" xr:uid="{00000000-0005-0000-0000-0000AF500000}"/>
    <cellStyle name="입력 2 2 2 5 21" xfId="20746" xr:uid="{00000000-0005-0000-0000-0000B0500000}"/>
    <cellStyle name="입력 2 2 2 5 22" xfId="20747" xr:uid="{00000000-0005-0000-0000-0000B1500000}"/>
    <cellStyle name="입력 2 2 2 5 3" xfId="20748" xr:uid="{00000000-0005-0000-0000-0000B2500000}"/>
    <cellStyle name="입력 2 2 2 5 3 2" xfId="20749" xr:uid="{00000000-0005-0000-0000-0000B3500000}"/>
    <cellStyle name="입력 2 2 2 5 3 3" xfId="20750" xr:uid="{00000000-0005-0000-0000-0000B4500000}"/>
    <cellStyle name="입력 2 2 2 5 3 4" xfId="20751" xr:uid="{00000000-0005-0000-0000-0000B5500000}"/>
    <cellStyle name="입력 2 2 2 5 3 5" xfId="20752" xr:uid="{00000000-0005-0000-0000-0000B6500000}"/>
    <cellStyle name="입력 2 2 2 5 4" xfId="20753" xr:uid="{00000000-0005-0000-0000-0000B7500000}"/>
    <cellStyle name="입력 2 2 2 5 4 2" xfId="20754" xr:uid="{00000000-0005-0000-0000-0000B8500000}"/>
    <cellStyle name="입력 2 2 2 5 4 3" xfId="20755" xr:uid="{00000000-0005-0000-0000-0000B9500000}"/>
    <cellStyle name="입력 2 2 2 5 4 4" xfId="20756" xr:uid="{00000000-0005-0000-0000-0000BA500000}"/>
    <cellStyle name="입력 2 2 2 5 4 5" xfId="20757" xr:uid="{00000000-0005-0000-0000-0000BB500000}"/>
    <cellStyle name="입력 2 2 2 5 5" xfId="20758" xr:uid="{00000000-0005-0000-0000-0000BC500000}"/>
    <cellStyle name="입력 2 2 2 5 5 2" xfId="20759" xr:uid="{00000000-0005-0000-0000-0000BD500000}"/>
    <cellStyle name="입력 2 2 2 5 5 3" xfId="20760" xr:uid="{00000000-0005-0000-0000-0000BE500000}"/>
    <cellStyle name="입력 2 2 2 5 5 4" xfId="20761" xr:uid="{00000000-0005-0000-0000-0000BF500000}"/>
    <cellStyle name="입력 2 2 2 5 5 5" xfId="20762" xr:uid="{00000000-0005-0000-0000-0000C0500000}"/>
    <cellStyle name="입력 2 2 2 5 6" xfId="20763" xr:uid="{00000000-0005-0000-0000-0000C1500000}"/>
    <cellStyle name="입력 2 2 2 5 6 2" xfId="20764" xr:uid="{00000000-0005-0000-0000-0000C2500000}"/>
    <cellStyle name="입력 2 2 2 5 6 3" xfId="20765" xr:uid="{00000000-0005-0000-0000-0000C3500000}"/>
    <cellStyle name="입력 2 2 2 5 6 4" xfId="20766" xr:uid="{00000000-0005-0000-0000-0000C4500000}"/>
    <cellStyle name="입력 2 2 2 5 6 5" xfId="20767" xr:uid="{00000000-0005-0000-0000-0000C5500000}"/>
    <cellStyle name="입력 2 2 2 5 7" xfId="20768" xr:uid="{00000000-0005-0000-0000-0000C6500000}"/>
    <cellStyle name="입력 2 2 2 5 7 2" xfId="20769" xr:uid="{00000000-0005-0000-0000-0000C7500000}"/>
    <cellStyle name="입력 2 2 2 5 7 3" xfId="20770" xr:uid="{00000000-0005-0000-0000-0000C8500000}"/>
    <cellStyle name="입력 2 2 2 5 7 4" xfId="20771" xr:uid="{00000000-0005-0000-0000-0000C9500000}"/>
    <cellStyle name="입력 2 2 2 5 7 5" xfId="20772" xr:uid="{00000000-0005-0000-0000-0000CA500000}"/>
    <cellStyle name="입력 2 2 2 5 8" xfId="20773" xr:uid="{00000000-0005-0000-0000-0000CB500000}"/>
    <cellStyle name="입력 2 2 2 5 8 2" xfId="20774" xr:uid="{00000000-0005-0000-0000-0000CC500000}"/>
    <cellStyle name="입력 2 2 2 5 8 3" xfId="20775" xr:uid="{00000000-0005-0000-0000-0000CD500000}"/>
    <cellStyle name="입력 2 2 2 5 8 4" xfId="20776" xr:uid="{00000000-0005-0000-0000-0000CE500000}"/>
    <cellStyle name="입력 2 2 2 5 8 5" xfId="20777" xr:uid="{00000000-0005-0000-0000-0000CF500000}"/>
    <cellStyle name="입력 2 2 2 5 9" xfId="20778" xr:uid="{00000000-0005-0000-0000-0000D0500000}"/>
    <cellStyle name="입력 2 2 2 5 9 2" xfId="20779" xr:uid="{00000000-0005-0000-0000-0000D1500000}"/>
    <cellStyle name="입력 2 2 2 5 9 3" xfId="20780" xr:uid="{00000000-0005-0000-0000-0000D2500000}"/>
    <cellStyle name="입력 2 2 2 5 9 4" xfId="20781" xr:uid="{00000000-0005-0000-0000-0000D3500000}"/>
    <cellStyle name="입력 2 2 2 5 9 5" xfId="20782" xr:uid="{00000000-0005-0000-0000-0000D4500000}"/>
    <cellStyle name="입력 2 2 2 6" xfId="20783" xr:uid="{00000000-0005-0000-0000-0000D5500000}"/>
    <cellStyle name="입력 2 2 2 6 2" xfId="20784" xr:uid="{00000000-0005-0000-0000-0000D6500000}"/>
    <cellStyle name="입력 2 2 2 6 3" xfId="20785" xr:uid="{00000000-0005-0000-0000-0000D7500000}"/>
    <cellStyle name="입력 2 2 2 6 4" xfId="20786" xr:uid="{00000000-0005-0000-0000-0000D8500000}"/>
    <cellStyle name="입력 2 2 2 6 5" xfId="20787" xr:uid="{00000000-0005-0000-0000-0000D9500000}"/>
    <cellStyle name="입력 2 2 2 7" xfId="20788" xr:uid="{00000000-0005-0000-0000-0000DA500000}"/>
    <cellStyle name="입력 2 2 2 7 2" xfId="20789" xr:uid="{00000000-0005-0000-0000-0000DB500000}"/>
    <cellStyle name="입력 2 2 2 7 3" xfId="20790" xr:uid="{00000000-0005-0000-0000-0000DC500000}"/>
    <cellStyle name="입력 2 2 2 7 4" xfId="20791" xr:uid="{00000000-0005-0000-0000-0000DD500000}"/>
    <cellStyle name="입력 2 2 2 7 5" xfId="20792" xr:uid="{00000000-0005-0000-0000-0000DE500000}"/>
    <cellStyle name="입력 2 2 2 8" xfId="20793" xr:uid="{00000000-0005-0000-0000-0000DF500000}"/>
    <cellStyle name="입력 2 2 2 8 2" xfId="20794" xr:uid="{00000000-0005-0000-0000-0000E0500000}"/>
    <cellStyle name="입력 2 2 2 8 3" xfId="20795" xr:uid="{00000000-0005-0000-0000-0000E1500000}"/>
    <cellStyle name="입력 2 2 2 8 4" xfId="20796" xr:uid="{00000000-0005-0000-0000-0000E2500000}"/>
    <cellStyle name="입력 2 2 2 8 5" xfId="20797" xr:uid="{00000000-0005-0000-0000-0000E3500000}"/>
    <cellStyle name="입력 2 2 2 9" xfId="20798" xr:uid="{00000000-0005-0000-0000-0000E4500000}"/>
    <cellStyle name="입력 2 2 2 9 2" xfId="20799" xr:uid="{00000000-0005-0000-0000-0000E5500000}"/>
    <cellStyle name="입력 2 2 2 9 3" xfId="20800" xr:uid="{00000000-0005-0000-0000-0000E6500000}"/>
    <cellStyle name="입력 2 2 2 9 4" xfId="20801" xr:uid="{00000000-0005-0000-0000-0000E7500000}"/>
    <cellStyle name="입력 2 2 2 9 5" xfId="20802" xr:uid="{00000000-0005-0000-0000-0000E8500000}"/>
    <cellStyle name="입력 2 2 20" xfId="20803" xr:uid="{00000000-0005-0000-0000-0000E9500000}"/>
    <cellStyle name="입력 2 2 20 2" xfId="20804" xr:uid="{00000000-0005-0000-0000-0000EA500000}"/>
    <cellStyle name="입력 2 2 20 3" xfId="20805" xr:uid="{00000000-0005-0000-0000-0000EB500000}"/>
    <cellStyle name="입력 2 2 20 4" xfId="20806" xr:uid="{00000000-0005-0000-0000-0000EC500000}"/>
    <cellStyle name="입력 2 2 20 5" xfId="20807" xr:uid="{00000000-0005-0000-0000-0000ED500000}"/>
    <cellStyle name="입력 2 2 21" xfId="20808" xr:uid="{00000000-0005-0000-0000-0000EE500000}"/>
    <cellStyle name="입력 2 2 22" xfId="20809" xr:uid="{00000000-0005-0000-0000-0000EF500000}"/>
    <cellStyle name="입력 2 2 23" xfId="20810" xr:uid="{00000000-0005-0000-0000-0000F0500000}"/>
    <cellStyle name="입력 2 2 24" xfId="20811" xr:uid="{00000000-0005-0000-0000-0000F1500000}"/>
    <cellStyle name="입력 2 2 3" xfId="20812" xr:uid="{00000000-0005-0000-0000-0000F2500000}"/>
    <cellStyle name="입력 2 2 3 10" xfId="20813" xr:uid="{00000000-0005-0000-0000-0000F3500000}"/>
    <cellStyle name="입력 2 2 3 10 2" xfId="20814" xr:uid="{00000000-0005-0000-0000-0000F4500000}"/>
    <cellStyle name="입력 2 2 3 10 3" xfId="20815" xr:uid="{00000000-0005-0000-0000-0000F5500000}"/>
    <cellStyle name="입력 2 2 3 10 4" xfId="20816" xr:uid="{00000000-0005-0000-0000-0000F6500000}"/>
    <cellStyle name="입력 2 2 3 10 5" xfId="20817" xr:uid="{00000000-0005-0000-0000-0000F7500000}"/>
    <cellStyle name="입력 2 2 3 11" xfId="20818" xr:uid="{00000000-0005-0000-0000-0000F8500000}"/>
    <cellStyle name="입력 2 2 3 11 2" xfId="20819" xr:uid="{00000000-0005-0000-0000-0000F9500000}"/>
    <cellStyle name="입력 2 2 3 11 3" xfId="20820" xr:uid="{00000000-0005-0000-0000-0000FA500000}"/>
    <cellStyle name="입력 2 2 3 11 4" xfId="20821" xr:uid="{00000000-0005-0000-0000-0000FB500000}"/>
    <cellStyle name="입력 2 2 3 11 5" xfId="20822" xr:uid="{00000000-0005-0000-0000-0000FC500000}"/>
    <cellStyle name="입력 2 2 3 12" xfId="20823" xr:uid="{00000000-0005-0000-0000-0000FD500000}"/>
    <cellStyle name="입력 2 2 3 12 2" xfId="20824" xr:uid="{00000000-0005-0000-0000-0000FE500000}"/>
    <cellStyle name="입력 2 2 3 12 3" xfId="20825" xr:uid="{00000000-0005-0000-0000-0000FF500000}"/>
    <cellStyle name="입력 2 2 3 12 4" xfId="20826" xr:uid="{00000000-0005-0000-0000-000000510000}"/>
    <cellStyle name="입력 2 2 3 12 5" xfId="20827" xr:uid="{00000000-0005-0000-0000-000001510000}"/>
    <cellStyle name="입력 2 2 3 13" xfId="20828" xr:uid="{00000000-0005-0000-0000-000002510000}"/>
    <cellStyle name="입력 2 2 3 13 2" xfId="20829" xr:uid="{00000000-0005-0000-0000-000003510000}"/>
    <cellStyle name="입력 2 2 3 13 3" xfId="20830" xr:uid="{00000000-0005-0000-0000-000004510000}"/>
    <cellStyle name="입력 2 2 3 13 4" xfId="20831" xr:uid="{00000000-0005-0000-0000-000005510000}"/>
    <cellStyle name="입력 2 2 3 13 5" xfId="20832" xr:uid="{00000000-0005-0000-0000-000006510000}"/>
    <cellStyle name="입력 2 2 3 14" xfId="20833" xr:uid="{00000000-0005-0000-0000-000007510000}"/>
    <cellStyle name="입력 2 2 3 14 2" xfId="20834" xr:uid="{00000000-0005-0000-0000-000008510000}"/>
    <cellStyle name="입력 2 2 3 14 3" xfId="20835" xr:uid="{00000000-0005-0000-0000-000009510000}"/>
    <cellStyle name="입력 2 2 3 14 4" xfId="20836" xr:uid="{00000000-0005-0000-0000-00000A510000}"/>
    <cellStyle name="입력 2 2 3 14 5" xfId="20837" xr:uid="{00000000-0005-0000-0000-00000B510000}"/>
    <cellStyle name="입력 2 2 3 15" xfId="20838" xr:uid="{00000000-0005-0000-0000-00000C510000}"/>
    <cellStyle name="입력 2 2 3 15 2" xfId="20839" xr:uid="{00000000-0005-0000-0000-00000D510000}"/>
    <cellStyle name="입력 2 2 3 15 3" xfId="20840" xr:uid="{00000000-0005-0000-0000-00000E510000}"/>
    <cellStyle name="입력 2 2 3 15 4" xfId="20841" xr:uid="{00000000-0005-0000-0000-00000F510000}"/>
    <cellStyle name="입력 2 2 3 15 5" xfId="20842" xr:uid="{00000000-0005-0000-0000-000010510000}"/>
    <cellStyle name="입력 2 2 3 16" xfId="20843" xr:uid="{00000000-0005-0000-0000-000011510000}"/>
    <cellStyle name="입력 2 2 3 16 2" xfId="20844" xr:uid="{00000000-0005-0000-0000-000012510000}"/>
    <cellStyle name="입력 2 2 3 16 3" xfId="20845" xr:uid="{00000000-0005-0000-0000-000013510000}"/>
    <cellStyle name="입력 2 2 3 16 4" xfId="20846" xr:uid="{00000000-0005-0000-0000-000014510000}"/>
    <cellStyle name="입력 2 2 3 16 5" xfId="20847" xr:uid="{00000000-0005-0000-0000-000015510000}"/>
    <cellStyle name="입력 2 2 3 17" xfId="20848" xr:uid="{00000000-0005-0000-0000-000016510000}"/>
    <cellStyle name="입력 2 2 3 17 2" xfId="20849" xr:uid="{00000000-0005-0000-0000-000017510000}"/>
    <cellStyle name="입력 2 2 3 17 3" xfId="20850" xr:uid="{00000000-0005-0000-0000-000018510000}"/>
    <cellStyle name="입력 2 2 3 17 4" xfId="20851" xr:uid="{00000000-0005-0000-0000-000019510000}"/>
    <cellStyle name="입력 2 2 3 17 5" xfId="20852" xr:uid="{00000000-0005-0000-0000-00001A510000}"/>
    <cellStyle name="입력 2 2 3 18" xfId="20853" xr:uid="{00000000-0005-0000-0000-00001B510000}"/>
    <cellStyle name="입력 2 2 3 18 2" xfId="20854" xr:uid="{00000000-0005-0000-0000-00001C510000}"/>
    <cellStyle name="입력 2 2 3 18 3" xfId="20855" xr:uid="{00000000-0005-0000-0000-00001D510000}"/>
    <cellStyle name="입력 2 2 3 18 4" xfId="20856" xr:uid="{00000000-0005-0000-0000-00001E510000}"/>
    <cellStyle name="입력 2 2 3 18 5" xfId="20857" xr:uid="{00000000-0005-0000-0000-00001F510000}"/>
    <cellStyle name="입력 2 2 3 19" xfId="20858" xr:uid="{00000000-0005-0000-0000-000020510000}"/>
    <cellStyle name="입력 2 2 3 19 2" xfId="20859" xr:uid="{00000000-0005-0000-0000-000021510000}"/>
    <cellStyle name="입력 2 2 3 19 3" xfId="20860" xr:uid="{00000000-0005-0000-0000-000022510000}"/>
    <cellStyle name="입력 2 2 3 19 4" xfId="20861" xr:uid="{00000000-0005-0000-0000-000023510000}"/>
    <cellStyle name="입력 2 2 3 19 5" xfId="20862" xr:uid="{00000000-0005-0000-0000-000024510000}"/>
    <cellStyle name="입력 2 2 3 2" xfId="20863" xr:uid="{00000000-0005-0000-0000-000025510000}"/>
    <cellStyle name="입력 2 2 3 2 10" xfId="20864" xr:uid="{00000000-0005-0000-0000-000026510000}"/>
    <cellStyle name="입력 2 2 3 2 10 2" xfId="20865" xr:uid="{00000000-0005-0000-0000-000027510000}"/>
    <cellStyle name="입력 2 2 3 2 10 3" xfId="20866" xr:uid="{00000000-0005-0000-0000-000028510000}"/>
    <cellStyle name="입력 2 2 3 2 10 4" xfId="20867" xr:uid="{00000000-0005-0000-0000-000029510000}"/>
    <cellStyle name="입력 2 2 3 2 10 5" xfId="20868" xr:uid="{00000000-0005-0000-0000-00002A510000}"/>
    <cellStyle name="입력 2 2 3 2 11" xfId="20869" xr:uid="{00000000-0005-0000-0000-00002B510000}"/>
    <cellStyle name="입력 2 2 3 2 11 2" xfId="20870" xr:uid="{00000000-0005-0000-0000-00002C510000}"/>
    <cellStyle name="입력 2 2 3 2 11 3" xfId="20871" xr:uid="{00000000-0005-0000-0000-00002D510000}"/>
    <cellStyle name="입력 2 2 3 2 11 4" xfId="20872" xr:uid="{00000000-0005-0000-0000-00002E510000}"/>
    <cellStyle name="입력 2 2 3 2 11 5" xfId="20873" xr:uid="{00000000-0005-0000-0000-00002F510000}"/>
    <cellStyle name="입력 2 2 3 2 12" xfId="20874" xr:uid="{00000000-0005-0000-0000-000030510000}"/>
    <cellStyle name="입력 2 2 3 2 12 2" xfId="20875" xr:uid="{00000000-0005-0000-0000-000031510000}"/>
    <cellStyle name="입력 2 2 3 2 12 3" xfId="20876" xr:uid="{00000000-0005-0000-0000-000032510000}"/>
    <cellStyle name="입력 2 2 3 2 12 4" xfId="20877" xr:uid="{00000000-0005-0000-0000-000033510000}"/>
    <cellStyle name="입력 2 2 3 2 12 5" xfId="20878" xr:uid="{00000000-0005-0000-0000-000034510000}"/>
    <cellStyle name="입력 2 2 3 2 13" xfId="20879" xr:uid="{00000000-0005-0000-0000-000035510000}"/>
    <cellStyle name="입력 2 2 3 2 13 2" xfId="20880" xr:uid="{00000000-0005-0000-0000-000036510000}"/>
    <cellStyle name="입력 2 2 3 2 13 3" xfId="20881" xr:uid="{00000000-0005-0000-0000-000037510000}"/>
    <cellStyle name="입력 2 2 3 2 13 4" xfId="20882" xr:uid="{00000000-0005-0000-0000-000038510000}"/>
    <cellStyle name="입력 2 2 3 2 13 5" xfId="20883" xr:uid="{00000000-0005-0000-0000-000039510000}"/>
    <cellStyle name="입력 2 2 3 2 14" xfId="20884" xr:uid="{00000000-0005-0000-0000-00003A510000}"/>
    <cellStyle name="입력 2 2 3 2 14 2" xfId="20885" xr:uid="{00000000-0005-0000-0000-00003B510000}"/>
    <cellStyle name="입력 2 2 3 2 14 3" xfId="20886" xr:uid="{00000000-0005-0000-0000-00003C510000}"/>
    <cellStyle name="입력 2 2 3 2 14 4" xfId="20887" xr:uid="{00000000-0005-0000-0000-00003D510000}"/>
    <cellStyle name="입력 2 2 3 2 14 5" xfId="20888" xr:uid="{00000000-0005-0000-0000-00003E510000}"/>
    <cellStyle name="입력 2 2 3 2 15" xfId="20889" xr:uid="{00000000-0005-0000-0000-00003F510000}"/>
    <cellStyle name="입력 2 2 3 2 15 2" xfId="20890" xr:uid="{00000000-0005-0000-0000-000040510000}"/>
    <cellStyle name="입력 2 2 3 2 15 3" xfId="20891" xr:uid="{00000000-0005-0000-0000-000041510000}"/>
    <cellStyle name="입력 2 2 3 2 15 4" xfId="20892" xr:uid="{00000000-0005-0000-0000-000042510000}"/>
    <cellStyle name="입력 2 2 3 2 15 5" xfId="20893" xr:uid="{00000000-0005-0000-0000-000043510000}"/>
    <cellStyle name="입력 2 2 3 2 16" xfId="20894" xr:uid="{00000000-0005-0000-0000-000044510000}"/>
    <cellStyle name="입력 2 2 3 2 16 2" xfId="20895" xr:uid="{00000000-0005-0000-0000-000045510000}"/>
    <cellStyle name="입력 2 2 3 2 16 3" xfId="20896" xr:uid="{00000000-0005-0000-0000-000046510000}"/>
    <cellStyle name="입력 2 2 3 2 16 4" xfId="20897" xr:uid="{00000000-0005-0000-0000-000047510000}"/>
    <cellStyle name="입력 2 2 3 2 16 5" xfId="20898" xr:uid="{00000000-0005-0000-0000-000048510000}"/>
    <cellStyle name="입력 2 2 3 2 17" xfId="20899" xr:uid="{00000000-0005-0000-0000-000049510000}"/>
    <cellStyle name="입력 2 2 3 2 17 2" xfId="20900" xr:uid="{00000000-0005-0000-0000-00004A510000}"/>
    <cellStyle name="입력 2 2 3 2 17 3" xfId="20901" xr:uid="{00000000-0005-0000-0000-00004B510000}"/>
    <cellStyle name="입력 2 2 3 2 17 4" xfId="20902" xr:uid="{00000000-0005-0000-0000-00004C510000}"/>
    <cellStyle name="입력 2 2 3 2 17 5" xfId="20903" xr:uid="{00000000-0005-0000-0000-00004D510000}"/>
    <cellStyle name="입력 2 2 3 2 18" xfId="20904" xr:uid="{00000000-0005-0000-0000-00004E510000}"/>
    <cellStyle name="입력 2 2 3 2 18 2" xfId="20905" xr:uid="{00000000-0005-0000-0000-00004F510000}"/>
    <cellStyle name="입력 2 2 3 2 18 3" xfId="20906" xr:uid="{00000000-0005-0000-0000-000050510000}"/>
    <cellStyle name="입력 2 2 3 2 18 4" xfId="20907" xr:uid="{00000000-0005-0000-0000-000051510000}"/>
    <cellStyle name="입력 2 2 3 2 18 5" xfId="20908" xr:uid="{00000000-0005-0000-0000-000052510000}"/>
    <cellStyle name="입력 2 2 3 2 19" xfId="20909" xr:uid="{00000000-0005-0000-0000-000053510000}"/>
    <cellStyle name="입력 2 2 3 2 2" xfId="20910" xr:uid="{00000000-0005-0000-0000-000054510000}"/>
    <cellStyle name="입력 2 2 3 2 2 2" xfId="20911" xr:uid="{00000000-0005-0000-0000-000055510000}"/>
    <cellStyle name="입력 2 2 3 2 2 3" xfId="20912" xr:uid="{00000000-0005-0000-0000-000056510000}"/>
    <cellStyle name="입력 2 2 3 2 2 4" xfId="20913" xr:uid="{00000000-0005-0000-0000-000057510000}"/>
    <cellStyle name="입력 2 2 3 2 2 5" xfId="20914" xr:uid="{00000000-0005-0000-0000-000058510000}"/>
    <cellStyle name="입력 2 2 3 2 20" xfId="20915" xr:uid="{00000000-0005-0000-0000-000059510000}"/>
    <cellStyle name="입력 2 2 3 2 21" xfId="20916" xr:uid="{00000000-0005-0000-0000-00005A510000}"/>
    <cellStyle name="입력 2 2 3 2 22" xfId="20917" xr:uid="{00000000-0005-0000-0000-00005B510000}"/>
    <cellStyle name="입력 2 2 3 2 3" xfId="20918" xr:uid="{00000000-0005-0000-0000-00005C510000}"/>
    <cellStyle name="입력 2 2 3 2 3 2" xfId="20919" xr:uid="{00000000-0005-0000-0000-00005D510000}"/>
    <cellStyle name="입력 2 2 3 2 3 3" xfId="20920" xr:uid="{00000000-0005-0000-0000-00005E510000}"/>
    <cellStyle name="입력 2 2 3 2 3 4" xfId="20921" xr:uid="{00000000-0005-0000-0000-00005F510000}"/>
    <cellStyle name="입력 2 2 3 2 3 5" xfId="20922" xr:uid="{00000000-0005-0000-0000-000060510000}"/>
    <cellStyle name="입력 2 2 3 2 4" xfId="20923" xr:uid="{00000000-0005-0000-0000-000061510000}"/>
    <cellStyle name="입력 2 2 3 2 4 2" xfId="20924" xr:uid="{00000000-0005-0000-0000-000062510000}"/>
    <cellStyle name="입력 2 2 3 2 4 3" xfId="20925" xr:uid="{00000000-0005-0000-0000-000063510000}"/>
    <cellStyle name="입력 2 2 3 2 4 4" xfId="20926" xr:uid="{00000000-0005-0000-0000-000064510000}"/>
    <cellStyle name="입력 2 2 3 2 4 5" xfId="20927" xr:uid="{00000000-0005-0000-0000-000065510000}"/>
    <cellStyle name="입력 2 2 3 2 5" xfId="20928" xr:uid="{00000000-0005-0000-0000-000066510000}"/>
    <cellStyle name="입력 2 2 3 2 5 2" xfId="20929" xr:uid="{00000000-0005-0000-0000-000067510000}"/>
    <cellStyle name="입력 2 2 3 2 5 3" xfId="20930" xr:uid="{00000000-0005-0000-0000-000068510000}"/>
    <cellStyle name="입력 2 2 3 2 5 4" xfId="20931" xr:uid="{00000000-0005-0000-0000-000069510000}"/>
    <cellStyle name="입력 2 2 3 2 5 5" xfId="20932" xr:uid="{00000000-0005-0000-0000-00006A510000}"/>
    <cellStyle name="입력 2 2 3 2 6" xfId="20933" xr:uid="{00000000-0005-0000-0000-00006B510000}"/>
    <cellStyle name="입력 2 2 3 2 6 2" xfId="20934" xr:uid="{00000000-0005-0000-0000-00006C510000}"/>
    <cellStyle name="입력 2 2 3 2 6 3" xfId="20935" xr:uid="{00000000-0005-0000-0000-00006D510000}"/>
    <cellStyle name="입력 2 2 3 2 6 4" xfId="20936" xr:uid="{00000000-0005-0000-0000-00006E510000}"/>
    <cellStyle name="입력 2 2 3 2 6 5" xfId="20937" xr:uid="{00000000-0005-0000-0000-00006F510000}"/>
    <cellStyle name="입력 2 2 3 2 7" xfId="20938" xr:uid="{00000000-0005-0000-0000-000070510000}"/>
    <cellStyle name="입력 2 2 3 2 7 2" xfId="20939" xr:uid="{00000000-0005-0000-0000-000071510000}"/>
    <cellStyle name="입력 2 2 3 2 7 3" xfId="20940" xr:uid="{00000000-0005-0000-0000-000072510000}"/>
    <cellStyle name="입력 2 2 3 2 7 4" xfId="20941" xr:uid="{00000000-0005-0000-0000-000073510000}"/>
    <cellStyle name="입력 2 2 3 2 7 5" xfId="20942" xr:uid="{00000000-0005-0000-0000-000074510000}"/>
    <cellStyle name="입력 2 2 3 2 8" xfId="20943" xr:uid="{00000000-0005-0000-0000-000075510000}"/>
    <cellStyle name="입력 2 2 3 2 8 2" xfId="20944" xr:uid="{00000000-0005-0000-0000-000076510000}"/>
    <cellStyle name="입력 2 2 3 2 8 3" xfId="20945" xr:uid="{00000000-0005-0000-0000-000077510000}"/>
    <cellStyle name="입력 2 2 3 2 8 4" xfId="20946" xr:uid="{00000000-0005-0000-0000-000078510000}"/>
    <cellStyle name="입력 2 2 3 2 8 5" xfId="20947" xr:uid="{00000000-0005-0000-0000-000079510000}"/>
    <cellStyle name="입력 2 2 3 2 9" xfId="20948" xr:uid="{00000000-0005-0000-0000-00007A510000}"/>
    <cellStyle name="입력 2 2 3 2 9 2" xfId="20949" xr:uid="{00000000-0005-0000-0000-00007B510000}"/>
    <cellStyle name="입력 2 2 3 2 9 3" xfId="20950" xr:uid="{00000000-0005-0000-0000-00007C510000}"/>
    <cellStyle name="입력 2 2 3 2 9 4" xfId="20951" xr:uid="{00000000-0005-0000-0000-00007D510000}"/>
    <cellStyle name="입력 2 2 3 2 9 5" xfId="20952" xr:uid="{00000000-0005-0000-0000-00007E510000}"/>
    <cellStyle name="입력 2 2 3 20" xfId="20953" xr:uid="{00000000-0005-0000-0000-00007F510000}"/>
    <cellStyle name="입력 2 2 3 20 2" xfId="20954" xr:uid="{00000000-0005-0000-0000-000080510000}"/>
    <cellStyle name="입력 2 2 3 20 3" xfId="20955" xr:uid="{00000000-0005-0000-0000-000081510000}"/>
    <cellStyle name="입력 2 2 3 20 4" xfId="20956" xr:uid="{00000000-0005-0000-0000-000082510000}"/>
    <cellStyle name="입력 2 2 3 20 5" xfId="20957" xr:uid="{00000000-0005-0000-0000-000083510000}"/>
    <cellStyle name="입력 2 2 3 21" xfId="20958" xr:uid="{00000000-0005-0000-0000-000084510000}"/>
    <cellStyle name="입력 2 2 3 21 2" xfId="20959" xr:uid="{00000000-0005-0000-0000-000085510000}"/>
    <cellStyle name="입력 2 2 3 21 3" xfId="20960" xr:uid="{00000000-0005-0000-0000-000086510000}"/>
    <cellStyle name="입력 2 2 3 21 4" xfId="20961" xr:uid="{00000000-0005-0000-0000-000087510000}"/>
    <cellStyle name="입력 2 2 3 21 5" xfId="20962" xr:uid="{00000000-0005-0000-0000-000088510000}"/>
    <cellStyle name="입력 2 2 3 22" xfId="20963" xr:uid="{00000000-0005-0000-0000-000089510000}"/>
    <cellStyle name="입력 2 2 3 22 2" xfId="20964" xr:uid="{00000000-0005-0000-0000-00008A510000}"/>
    <cellStyle name="입력 2 2 3 22 3" xfId="20965" xr:uid="{00000000-0005-0000-0000-00008B510000}"/>
    <cellStyle name="입력 2 2 3 22 4" xfId="20966" xr:uid="{00000000-0005-0000-0000-00008C510000}"/>
    <cellStyle name="입력 2 2 3 22 5" xfId="20967" xr:uid="{00000000-0005-0000-0000-00008D510000}"/>
    <cellStyle name="입력 2 2 3 23" xfId="20968" xr:uid="{00000000-0005-0000-0000-00008E510000}"/>
    <cellStyle name="입력 2 2 3 24" xfId="20969" xr:uid="{00000000-0005-0000-0000-00008F510000}"/>
    <cellStyle name="입력 2 2 3 25" xfId="20970" xr:uid="{00000000-0005-0000-0000-000090510000}"/>
    <cellStyle name="입력 2 2 3 26" xfId="20971" xr:uid="{00000000-0005-0000-0000-000091510000}"/>
    <cellStyle name="입력 2 2 3 3" xfId="20972" xr:uid="{00000000-0005-0000-0000-000092510000}"/>
    <cellStyle name="입력 2 2 3 3 10" xfId="20973" xr:uid="{00000000-0005-0000-0000-000093510000}"/>
    <cellStyle name="입력 2 2 3 3 10 2" xfId="20974" xr:uid="{00000000-0005-0000-0000-000094510000}"/>
    <cellStyle name="입력 2 2 3 3 10 3" xfId="20975" xr:uid="{00000000-0005-0000-0000-000095510000}"/>
    <cellStyle name="입력 2 2 3 3 10 4" xfId="20976" xr:uid="{00000000-0005-0000-0000-000096510000}"/>
    <cellStyle name="입력 2 2 3 3 10 5" xfId="20977" xr:uid="{00000000-0005-0000-0000-000097510000}"/>
    <cellStyle name="입력 2 2 3 3 11" xfId="20978" xr:uid="{00000000-0005-0000-0000-000098510000}"/>
    <cellStyle name="입력 2 2 3 3 11 2" xfId="20979" xr:uid="{00000000-0005-0000-0000-000099510000}"/>
    <cellStyle name="입력 2 2 3 3 11 3" xfId="20980" xr:uid="{00000000-0005-0000-0000-00009A510000}"/>
    <cellStyle name="입력 2 2 3 3 11 4" xfId="20981" xr:uid="{00000000-0005-0000-0000-00009B510000}"/>
    <cellStyle name="입력 2 2 3 3 11 5" xfId="20982" xr:uid="{00000000-0005-0000-0000-00009C510000}"/>
    <cellStyle name="입력 2 2 3 3 12" xfId="20983" xr:uid="{00000000-0005-0000-0000-00009D510000}"/>
    <cellStyle name="입력 2 2 3 3 12 2" xfId="20984" xr:uid="{00000000-0005-0000-0000-00009E510000}"/>
    <cellStyle name="입력 2 2 3 3 12 3" xfId="20985" xr:uid="{00000000-0005-0000-0000-00009F510000}"/>
    <cellStyle name="입력 2 2 3 3 12 4" xfId="20986" xr:uid="{00000000-0005-0000-0000-0000A0510000}"/>
    <cellStyle name="입력 2 2 3 3 12 5" xfId="20987" xr:uid="{00000000-0005-0000-0000-0000A1510000}"/>
    <cellStyle name="입력 2 2 3 3 13" xfId="20988" xr:uid="{00000000-0005-0000-0000-0000A2510000}"/>
    <cellStyle name="입력 2 2 3 3 13 2" xfId="20989" xr:uid="{00000000-0005-0000-0000-0000A3510000}"/>
    <cellStyle name="입력 2 2 3 3 13 3" xfId="20990" xr:uid="{00000000-0005-0000-0000-0000A4510000}"/>
    <cellStyle name="입력 2 2 3 3 13 4" xfId="20991" xr:uid="{00000000-0005-0000-0000-0000A5510000}"/>
    <cellStyle name="입력 2 2 3 3 13 5" xfId="20992" xr:uid="{00000000-0005-0000-0000-0000A6510000}"/>
    <cellStyle name="입력 2 2 3 3 14" xfId="20993" xr:uid="{00000000-0005-0000-0000-0000A7510000}"/>
    <cellStyle name="입력 2 2 3 3 14 2" xfId="20994" xr:uid="{00000000-0005-0000-0000-0000A8510000}"/>
    <cellStyle name="입력 2 2 3 3 14 3" xfId="20995" xr:uid="{00000000-0005-0000-0000-0000A9510000}"/>
    <cellStyle name="입력 2 2 3 3 14 4" xfId="20996" xr:uid="{00000000-0005-0000-0000-0000AA510000}"/>
    <cellStyle name="입력 2 2 3 3 14 5" xfId="20997" xr:uid="{00000000-0005-0000-0000-0000AB510000}"/>
    <cellStyle name="입력 2 2 3 3 15" xfId="20998" xr:uid="{00000000-0005-0000-0000-0000AC510000}"/>
    <cellStyle name="입력 2 2 3 3 15 2" xfId="20999" xr:uid="{00000000-0005-0000-0000-0000AD510000}"/>
    <cellStyle name="입력 2 2 3 3 15 3" xfId="21000" xr:uid="{00000000-0005-0000-0000-0000AE510000}"/>
    <cellStyle name="입력 2 2 3 3 15 4" xfId="21001" xr:uid="{00000000-0005-0000-0000-0000AF510000}"/>
    <cellStyle name="입력 2 2 3 3 15 5" xfId="21002" xr:uid="{00000000-0005-0000-0000-0000B0510000}"/>
    <cellStyle name="입력 2 2 3 3 16" xfId="21003" xr:uid="{00000000-0005-0000-0000-0000B1510000}"/>
    <cellStyle name="입력 2 2 3 3 16 2" xfId="21004" xr:uid="{00000000-0005-0000-0000-0000B2510000}"/>
    <cellStyle name="입력 2 2 3 3 16 3" xfId="21005" xr:uid="{00000000-0005-0000-0000-0000B3510000}"/>
    <cellStyle name="입력 2 2 3 3 16 4" xfId="21006" xr:uid="{00000000-0005-0000-0000-0000B4510000}"/>
    <cellStyle name="입력 2 2 3 3 16 5" xfId="21007" xr:uid="{00000000-0005-0000-0000-0000B5510000}"/>
    <cellStyle name="입력 2 2 3 3 17" xfId="21008" xr:uid="{00000000-0005-0000-0000-0000B6510000}"/>
    <cellStyle name="입력 2 2 3 3 17 2" xfId="21009" xr:uid="{00000000-0005-0000-0000-0000B7510000}"/>
    <cellStyle name="입력 2 2 3 3 17 3" xfId="21010" xr:uid="{00000000-0005-0000-0000-0000B8510000}"/>
    <cellStyle name="입력 2 2 3 3 17 4" xfId="21011" xr:uid="{00000000-0005-0000-0000-0000B9510000}"/>
    <cellStyle name="입력 2 2 3 3 17 5" xfId="21012" xr:uid="{00000000-0005-0000-0000-0000BA510000}"/>
    <cellStyle name="입력 2 2 3 3 18" xfId="21013" xr:uid="{00000000-0005-0000-0000-0000BB510000}"/>
    <cellStyle name="입력 2 2 3 3 18 2" xfId="21014" xr:uid="{00000000-0005-0000-0000-0000BC510000}"/>
    <cellStyle name="입력 2 2 3 3 18 3" xfId="21015" xr:uid="{00000000-0005-0000-0000-0000BD510000}"/>
    <cellStyle name="입력 2 2 3 3 18 4" xfId="21016" xr:uid="{00000000-0005-0000-0000-0000BE510000}"/>
    <cellStyle name="입력 2 2 3 3 18 5" xfId="21017" xr:uid="{00000000-0005-0000-0000-0000BF510000}"/>
    <cellStyle name="입력 2 2 3 3 19" xfId="21018" xr:uid="{00000000-0005-0000-0000-0000C0510000}"/>
    <cellStyle name="입력 2 2 3 3 2" xfId="21019" xr:uid="{00000000-0005-0000-0000-0000C1510000}"/>
    <cellStyle name="입력 2 2 3 3 2 2" xfId="21020" xr:uid="{00000000-0005-0000-0000-0000C2510000}"/>
    <cellStyle name="입력 2 2 3 3 2 3" xfId="21021" xr:uid="{00000000-0005-0000-0000-0000C3510000}"/>
    <cellStyle name="입력 2 2 3 3 2 4" xfId="21022" xr:uid="{00000000-0005-0000-0000-0000C4510000}"/>
    <cellStyle name="입력 2 2 3 3 2 5" xfId="21023" xr:uid="{00000000-0005-0000-0000-0000C5510000}"/>
    <cellStyle name="입력 2 2 3 3 20" xfId="21024" xr:uid="{00000000-0005-0000-0000-0000C6510000}"/>
    <cellStyle name="입력 2 2 3 3 21" xfId="21025" xr:uid="{00000000-0005-0000-0000-0000C7510000}"/>
    <cellStyle name="입력 2 2 3 3 22" xfId="21026" xr:uid="{00000000-0005-0000-0000-0000C8510000}"/>
    <cellStyle name="입력 2 2 3 3 3" xfId="21027" xr:uid="{00000000-0005-0000-0000-0000C9510000}"/>
    <cellStyle name="입력 2 2 3 3 3 2" xfId="21028" xr:uid="{00000000-0005-0000-0000-0000CA510000}"/>
    <cellStyle name="입력 2 2 3 3 3 3" xfId="21029" xr:uid="{00000000-0005-0000-0000-0000CB510000}"/>
    <cellStyle name="입력 2 2 3 3 3 4" xfId="21030" xr:uid="{00000000-0005-0000-0000-0000CC510000}"/>
    <cellStyle name="입력 2 2 3 3 3 5" xfId="21031" xr:uid="{00000000-0005-0000-0000-0000CD510000}"/>
    <cellStyle name="입력 2 2 3 3 4" xfId="21032" xr:uid="{00000000-0005-0000-0000-0000CE510000}"/>
    <cellStyle name="입력 2 2 3 3 4 2" xfId="21033" xr:uid="{00000000-0005-0000-0000-0000CF510000}"/>
    <cellStyle name="입력 2 2 3 3 4 3" xfId="21034" xr:uid="{00000000-0005-0000-0000-0000D0510000}"/>
    <cellStyle name="입력 2 2 3 3 4 4" xfId="21035" xr:uid="{00000000-0005-0000-0000-0000D1510000}"/>
    <cellStyle name="입력 2 2 3 3 4 5" xfId="21036" xr:uid="{00000000-0005-0000-0000-0000D2510000}"/>
    <cellStyle name="입력 2 2 3 3 5" xfId="21037" xr:uid="{00000000-0005-0000-0000-0000D3510000}"/>
    <cellStyle name="입력 2 2 3 3 5 2" xfId="21038" xr:uid="{00000000-0005-0000-0000-0000D4510000}"/>
    <cellStyle name="입력 2 2 3 3 5 3" xfId="21039" xr:uid="{00000000-0005-0000-0000-0000D5510000}"/>
    <cellStyle name="입력 2 2 3 3 5 4" xfId="21040" xr:uid="{00000000-0005-0000-0000-0000D6510000}"/>
    <cellStyle name="입력 2 2 3 3 5 5" xfId="21041" xr:uid="{00000000-0005-0000-0000-0000D7510000}"/>
    <cellStyle name="입력 2 2 3 3 6" xfId="21042" xr:uid="{00000000-0005-0000-0000-0000D8510000}"/>
    <cellStyle name="입력 2 2 3 3 6 2" xfId="21043" xr:uid="{00000000-0005-0000-0000-0000D9510000}"/>
    <cellStyle name="입력 2 2 3 3 6 3" xfId="21044" xr:uid="{00000000-0005-0000-0000-0000DA510000}"/>
    <cellStyle name="입력 2 2 3 3 6 4" xfId="21045" xr:uid="{00000000-0005-0000-0000-0000DB510000}"/>
    <cellStyle name="입력 2 2 3 3 6 5" xfId="21046" xr:uid="{00000000-0005-0000-0000-0000DC510000}"/>
    <cellStyle name="입력 2 2 3 3 7" xfId="21047" xr:uid="{00000000-0005-0000-0000-0000DD510000}"/>
    <cellStyle name="입력 2 2 3 3 7 2" xfId="21048" xr:uid="{00000000-0005-0000-0000-0000DE510000}"/>
    <cellStyle name="입력 2 2 3 3 7 3" xfId="21049" xr:uid="{00000000-0005-0000-0000-0000DF510000}"/>
    <cellStyle name="입력 2 2 3 3 7 4" xfId="21050" xr:uid="{00000000-0005-0000-0000-0000E0510000}"/>
    <cellStyle name="입력 2 2 3 3 7 5" xfId="21051" xr:uid="{00000000-0005-0000-0000-0000E1510000}"/>
    <cellStyle name="입력 2 2 3 3 8" xfId="21052" xr:uid="{00000000-0005-0000-0000-0000E2510000}"/>
    <cellStyle name="입력 2 2 3 3 8 2" xfId="21053" xr:uid="{00000000-0005-0000-0000-0000E3510000}"/>
    <cellStyle name="입력 2 2 3 3 8 3" xfId="21054" xr:uid="{00000000-0005-0000-0000-0000E4510000}"/>
    <cellStyle name="입력 2 2 3 3 8 4" xfId="21055" xr:uid="{00000000-0005-0000-0000-0000E5510000}"/>
    <cellStyle name="입력 2 2 3 3 8 5" xfId="21056" xr:uid="{00000000-0005-0000-0000-0000E6510000}"/>
    <cellStyle name="입력 2 2 3 3 9" xfId="21057" xr:uid="{00000000-0005-0000-0000-0000E7510000}"/>
    <cellStyle name="입력 2 2 3 3 9 2" xfId="21058" xr:uid="{00000000-0005-0000-0000-0000E8510000}"/>
    <cellStyle name="입력 2 2 3 3 9 3" xfId="21059" xr:uid="{00000000-0005-0000-0000-0000E9510000}"/>
    <cellStyle name="입력 2 2 3 3 9 4" xfId="21060" xr:uid="{00000000-0005-0000-0000-0000EA510000}"/>
    <cellStyle name="입력 2 2 3 3 9 5" xfId="21061" xr:uid="{00000000-0005-0000-0000-0000EB510000}"/>
    <cellStyle name="입력 2 2 3 4" xfId="21062" xr:uid="{00000000-0005-0000-0000-0000EC510000}"/>
    <cellStyle name="입력 2 2 3 4 10" xfId="21063" xr:uid="{00000000-0005-0000-0000-0000ED510000}"/>
    <cellStyle name="입력 2 2 3 4 10 2" xfId="21064" xr:uid="{00000000-0005-0000-0000-0000EE510000}"/>
    <cellStyle name="입력 2 2 3 4 10 3" xfId="21065" xr:uid="{00000000-0005-0000-0000-0000EF510000}"/>
    <cellStyle name="입력 2 2 3 4 10 4" xfId="21066" xr:uid="{00000000-0005-0000-0000-0000F0510000}"/>
    <cellStyle name="입력 2 2 3 4 10 5" xfId="21067" xr:uid="{00000000-0005-0000-0000-0000F1510000}"/>
    <cellStyle name="입력 2 2 3 4 11" xfId="21068" xr:uid="{00000000-0005-0000-0000-0000F2510000}"/>
    <cellStyle name="입력 2 2 3 4 11 2" xfId="21069" xr:uid="{00000000-0005-0000-0000-0000F3510000}"/>
    <cellStyle name="입력 2 2 3 4 11 3" xfId="21070" xr:uid="{00000000-0005-0000-0000-0000F4510000}"/>
    <cellStyle name="입력 2 2 3 4 11 4" xfId="21071" xr:uid="{00000000-0005-0000-0000-0000F5510000}"/>
    <cellStyle name="입력 2 2 3 4 11 5" xfId="21072" xr:uid="{00000000-0005-0000-0000-0000F6510000}"/>
    <cellStyle name="입력 2 2 3 4 12" xfId="21073" xr:uid="{00000000-0005-0000-0000-0000F7510000}"/>
    <cellStyle name="입력 2 2 3 4 12 2" xfId="21074" xr:uid="{00000000-0005-0000-0000-0000F8510000}"/>
    <cellStyle name="입력 2 2 3 4 12 3" xfId="21075" xr:uid="{00000000-0005-0000-0000-0000F9510000}"/>
    <cellStyle name="입력 2 2 3 4 12 4" xfId="21076" xr:uid="{00000000-0005-0000-0000-0000FA510000}"/>
    <cellStyle name="입력 2 2 3 4 12 5" xfId="21077" xr:uid="{00000000-0005-0000-0000-0000FB510000}"/>
    <cellStyle name="입력 2 2 3 4 13" xfId="21078" xr:uid="{00000000-0005-0000-0000-0000FC510000}"/>
    <cellStyle name="입력 2 2 3 4 13 2" xfId="21079" xr:uid="{00000000-0005-0000-0000-0000FD510000}"/>
    <cellStyle name="입력 2 2 3 4 13 3" xfId="21080" xr:uid="{00000000-0005-0000-0000-0000FE510000}"/>
    <cellStyle name="입력 2 2 3 4 13 4" xfId="21081" xr:uid="{00000000-0005-0000-0000-0000FF510000}"/>
    <cellStyle name="입력 2 2 3 4 13 5" xfId="21082" xr:uid="{00000000-0005-0000-0000-000000520000}"/>
    <cellStyle name="입력 2 2 3 4 14" xfId="21083" xr:uid="{00000000-0005-0000-0000-000001520000}"/>
    <cellStyle name="입력 2 2 3 4 14 2" xfId="21084" xr:uid="{00000000-0005-0000-0000-000002520000}"/>
    <cellStyle name="입력 2 2 3 4 14 3" xfId="21085" xr:uid="{00000000-0005-0000-0000-000003520000}"/>
    <cellStyle name="입력 2 2 3 4 14 4" xfId="21086" xr:uid="{00000000-0005-0000-0000-000004520000}"/>
    <cellStyle name="입력 2 2 3 4 14 5" xfId="21087" xr:uid="{00000000-0005-0000-0000-000005520000}"/>
    <cellStyle name="입력 2 2 3 4 15" xfId="21088" xr:uid="{00000000-0005-0000-0000-000006520000}"/>
    <cellStyle name="입력 2 2 3 4 15 2" xfId="21089" xr:uid="{00000000-0005-0000-0000-000007520000}"/>
    <cellStyle name="입력 2 2 3 4 15 3" xfId="21090" xr:uid="{00000000-0005-0000-0000-000008520000}"/>
    <cellStyle name="입력 2 2 3 4 15 4" xfId="21091" xr:uid="{00000000-0005-0000-0000-000009520000}"/>
    <cellStyle name="입력 2 2 3 4 15 5" xfId="21092" xr:uid="{00000000-0005-0000-0000-00000A520000}"/>
    <cellStyle name="입력 2 2 3 4 16" xfId="21093" xr:uid="{00000000-0005-0000-0000-00000B520000}"/>
    <cellStyle name="입력 2 2 3 4 16 2" xfId="21094" xr:uid="{00000000-0005-0000-0000-00000C520000}"/>
    <cellStyle name="입력 2 2 3 4 16 3" xfId="21095" xr:uid="{00000000-0005-0000-0000-00000D520000}"/>
    <cellStyle name="입력 2 2 3 4 16 4" xfId="21096" xr:uid="{00000000-0005-0000-0000-00000E520000}"/>
    <cellStyle name="입력 2 2 3 4 16 5" xfId="21097" xr:uid="{00000000-0005-0000-0000-00000F520000}"/>
    <cellStyle name="입력 2 2 3 4 17" xfId="21098" xr:uid="{00000000-0005-0000-0000-000010520000}"/>
    <cellStyle name="입력 2 2 3 4 17 2" xfId="21099" xr:uid="{00000000-0005-0000-0000-000011520000}"/>
    <cellStyle name="입력 2 2 3 4 17 3" xfId="21100" xr:uid="{00000000-0005-0000-0000-000012520000}"/>
    <cellStyle name="입력 2 2 3 4 17 4" xfId="21101" xr:uid="{00000000-0005-0000-0000-000013520000}"/>
    <cellStyle name="입력 2 2 3 4 17 5" xfId="21102" xr:uid="{00000000-0005-0000-0000-000014520000}"/>
    <cellStyle name="입력 2 2 3 4 18" xfId="21103" xr:uid="{00000000-0005-0000-0000-000015520000}"/>
    <cellStyle name="입력 2 2 3 4 18 2" xfId="21104" xr:uid="{00000000-0005-0000-0000-000016520000}"/>
    <cellStyle name="입력 2 2 3 4 18 3" xfId="21105" xr:uid="{00000000-0005-0000-0000-000017520000}"/>
    <cellStyle name="입력 2 2 3 4 18 4" xfId="21106" xr:uid="{00000000-0005-0000-0000-000018520000}"/>
    <cellStyle name="입력 2 2 3 4 18 5" xfId="21107" xr:uid="{00000000-0005-0000-0000-000019520000}"/>
    <cellStyle name="입력 2 2 3 4 19" xfId="21108" xr:uid="{00000000-0005-0000-0000-00001A520000}"/>
    <cellStyle name="입력 2 2 3 4 2" xfId="21109" xr:uid="{00000000-0005-0000-0000-00001B520000}"/>
    <cellStyle name="입력 2 2 3 4 2 2" xfId="21110" xr:uid="{00000000-0005-0000-0000-00001C520000}"/>
    <cellStyle name="입력 2 2 3 4 2 3" xfId="21111" xr:uid="{00000000-0005-0000-0000-00001D520000}"/>
    <cellStyle name="입력 2 2 3 4 2 4" xfId="21112" xr:uid="{00000000-0005-0000-0000-00001E520000}"/>
    <cellStyle name="입력 2 2 3 4 2 5" xfId="21113" xr:uid="{00000000-0005-0000-0000-00001F520000}"/>
    <cellStyle name="입력 2 2 3 4 20" xfId="21114" xr:uid="{00000000-0005-0000-0000-000020520000}"/>
    <cellStyle name="입력 2 2 3 4 21" xfId="21115" xr:uid="{00000000-0005-0000-0000-000021520000}"/>
    <cellStyle name="입력 2 2 3 4 22" xfId="21116" xr:uid="{00000000-0005-0000-0000-000022520000}"/>
    <cellStyle name="입력 2 2 3 4 3" xfId="21117" xr:uid="{00000000-0005-0000-0000-000023520000}"/>
    <cellStyle name="입력 2 2 3 4 3 2" xfId="21118" xr:uid="{00000000-0005-0000-0000-000024520000}"/>
    <cellStyle name="입력 2 2 3 4 3 3" xfId="21119" xr:uid="{00000000-0005-0000-0000-000025520000}"/>
    <cellStyle name="입력 2 2 3 4 3 4" xfId="21120" xr:uid="{00000000-0005-0000-0000-000026520000}"/>
    <cellStyle name="입력 2 2 3 4 3 5" xfId="21121" xr:uid="{00000000-0005-0000-0000-000027520000}"/>
    <cellStyle name="입력 2 2 3 4 4" xfId="21122" xr:uid="{00000000-0005-0000-0000-000028520000}"/>
    <cellStyle name="입력 2 2 3 4 4 2" xfId="21123" xr:uid="{00000000-0005-0000-0000-000029520000}"/>
    <cellStyle name="입력 2 2 3 4 4 3" xfId="21124" xr:uid="{00000000-0005-0000-0000-00002A520000}"/>
    <cellStyle name="입력 2 2 3 4 4 4" xfId="21125" xr:uid="{00000000-0005-0000-0000-00002B520000}"/>
    <cellStyle name="입력 2 2 3 4 4 5" xfId="21126" xr:uid="{00000000-0005-0000-0000-00002C520000}"/>
    <cellStyle name="입력 2 2 3 4 5" xfId="21127" xr:uid="{00000000-0005-0000-0000-00002D520000}"/>
    <cellStyle name="입력 2 2 3 4 5 2" xfId="21128" xr:uid="{00000000-0005-0000-0000-00002E520000}"/>
    <cellStyle name="입력 2 2 3 4 5 3" xfId="21129" xr:uid="{00000000-0005-0000-0000-00002F520000}"/>
    <cellStyle name="입력 2 2 3 4 5 4" xfId="21130" xr:uid="{00000000-0005-0000-0000-000030520000}"/>
    <cellStyle name="입력 2 2 3 4 5 5" xfId="21131" xr:uid="{00000000-0005-0000-0000-000031520000}"/>
    <cellStyle name="입력 2 2 3 4 6" xfId="21132" xr:uid="{00000000-0005-0000-0000-000032520000}"/>
    <cellStyle name="입력 2 2 3 4 6 2" xfId="21133" xr:uid="{00000000-0005-0000-0000-000033520000}"/>
    <cellStyle name="입력 2 2 3 4 6 3" xfId="21134" xr:uid="{00000000-0005-0000-0000-000034520000}"/>
    <cellStyle name="입력 2 2 3 4 6 4" xfId="21135" xr:uid="{00000000-0005-0000-0000-000035520000}"/>
    <cellStyle name="입력 2 2 3 4 6 5" xfId="21136" xr:uid="{00000000-0005-0000-0000-000036520000}"/>
    <cellStyle name="입력 2 2 3 4 7" xfId="21137" xr:uid="{00000000-0005-0000-0000-000037520000}"/>
    <cellStyle name="입력 2 2 3 4 7 2" xfId="21138" xr:uid="{00000000-0005-0000-0000-000038520000}"/>
    <cellStyle name="입력 2 2 3 4 7 3" xfId="21139" xr:uid="{00000000-0005-0000-0000-000039520000}"/>
    <cellStyle name="입력 2 2 3 4 7 4" xfId="21140" xr:uid="{00000000-0005-0000-0000-00003A520000}"/>
    <cellStyle name="입력 2 2 3 4 7 5" xfId="21141" xr:uid="{00000000-0005-0000-0000-00003B520000}"/>
    <cellStyle name="입력 2 2 3 4 8" xfId="21142" xr:uid="{00000000-0005-0000-0000-00003C520000}"/>
    <cellStyle name="입력 2 2 3 4 8 2" xfId="21143" xr:uid="{00000000-0005-0000-0000-00003D520000}"/>
    <cellStyle name="입력 2 2 3 4 8 3" xfId="21144" xr:uid="{00000000-0005-0000-0000-00003E520000}"/>
    <cellStyle name="입력 2 2 3 4 8 4" xfId="21145" xr:uid="{00000000-0005-0000-0000-00003F520000}"/>
    <cellStyle name="입력 2 2 3 4 8 5" xfId="21146" xr:uid="{00000000-0005-0000-0000-000040520000}"/>
    <cellStyle name="입력 2 2 3 4 9" xfId="21147" xr:uid="{00000000-0005-0000-0000-000041520000}"/>
    <cellStyle name="입력 2 2 3 4 9 2" xfId="21148" xr:uid="{00000000-0005-0000-0000-000042520000}"/>
    <cellStyle name="입력 2 2 3 4 9 3" xfId="21149" xr:uid="{00000000-0005-0000-0000-000043520000}"/>
    <cellStyle name="입력 2 2 3 4 9 4" xfId="21150" xr:uid="{00000000-0005-0000-0000-000044520000}"/>
    <cellStyle name="입력 2 2 3 4 9 5" xfId="21151" xr:uid="{00000000-0005-0000-0000-000045520000}"/>
    <cellStyle name="입력 2 2 3 5" xfId="21152" xr:uid="{00000000-0005-0000-0000-000046520000}"/>
    <cellStyle name="입력 2 2 3 5 10" xfId="21153" xr:uid="{00000000-0005-0000-0000-000047520000}"/>
    <cellStyle name="입력 2 2 3 5 10 2" xfId="21154" xr:uid="{00000000-0005-0000-0000-000048520000}"/>
    <cellStyle name="입력 2 2 3 5 10 3" xfId="21155" xr:uid="{00000000-0005-0000-0000-000049520000}"/>
    <cellStyle name="입력 2 2 3 5 10 4" xfId="21156" xr:uid="{00000000-0005-0000-0000-00004A520000}"/>
    <cellStyle name="입력 2 2 3 5 10 5" xfId="21157" xr:uid="{00000000-0005-0000-0000-00004B520000}"/>
    <cellStyle name="입력 2 2 3 5 11" xfId="21158" xr:uid="{00000000-0005-0000-0000-00004C520000}"/>
    <cellStyle name="입력 2 2 3 5 11 2" xfId="21159" xr:uid="{00000000-0005-0000-0000-00004D520000}"/>
    <cellStyle name="입력 2 2 3 5 11 3" xfId="21160" xr:uid="{00000000-0005-0000-0000-00004E520000}"/>
    <cellStyle name="입력 2 2 3 5 11 4" xfId="21161" xr:uid="{00000000-0005-0000-0000-00004F520000}"/>
    <cellStyle name="입력 2 2 3 5 11 5" xfId="21162" xr:uid="{00000000-0005-0000-0000-000050520000}"/>
    <cellStyle name="입력 2 2 3 5 12" xfId="21163" xr:uid="{00000000-0005-0000-0000-000051520000}"/>
    <cellStyle name="입력 2 2 3 5 12 2" xfId="21164" xr:uid="{00000000-0005-0000-0000-000052520000}"/>
    <cellStyle name="입력 2 2 3 5 12 3" xfId="21165" xr:uid="{00000000-0005-0000-0000-000053520000}"/>
    <cellStyle name="입력 2 2 3 5 12 4" xfId="21166" xr:uid="{00000000-0005-0000-0000-000054520000}"/>
    <cellStyle name="입력 2 2 3 5 12 5" xfId="21167" xr:uid="{00000000-0005-0000-0000-000055520000}"/>
    <cellStyle name="입력 2 2 3 5 13" xfId="21168" xr:uid="{00000000-0005-0000-0000-000056520000}"/>
    <cellStyle name="입력 2 2 3 5 13 2" xfId="21169" xr:uid="{00000000-0005-0000-0000-000057520000}"/>
    <cellStyle name="입력 2 2 3 5 13 3" xfId="21170" xr:uid="{00000000-0005-0000-0000-000058520000}"/>
    <cellStyle name="입력 2 2 3 5 13 4" xfId="21171" xr:uid="{00000000-0005-0000-0000-000059520000}"/>
    <cellStyle name="입력 2 2 3 5 13 5" xfId="21172" xr:uid="{00000000-0005-0000-0000-00005A520000}"/>
    <cellStyle name="입력 2 2 3 5 14" xfId="21173" xr:uid="{00000000-0005-0000-0000-00005B520000}"/>
    <cellStyle name="입력 2 2 3 5 14 2" xfId="21174" xr:uid="{00000000-0005-0000-0000-00005C520000}"/>
    <cellStyle name="입력 2 2 3 5 14 3" xfId="21175" xr:uid="{00000000-0005-0000-0000-00005D520000}"/>
    <cellStyle name="입력 2 2 3 5 14 4" xfId="21176" xr:uid="{00000000-0005-0000-0000-00005E520000}"/>
    <cellStyle name="입력 2 2 3 5 14 5" xfId="21177" xr:uid="{00000000-0005-0000-0000-00005F520000}"/>
    <cellStyle name="입력 2 2 3 5 15" xfId="21178" xr:uid="{00000000-0005-0000-0000-000060520000}"/>
    <cellStyle name="입력 2 2 3 5 15 2" xfId="21179" xr:uid="{00000000-0005-0000-0000-000061520000}"/>
    <cellStyle name="입력 2 2 3 5 15 3" xfId="21180" xr:uid="{00000000-0005-0000-0000-000062520000}"/>
    <cellStyle name="입력 2 2 3 5 15 4" xfId="21181" xr:uid="{00000000-0005-0000-0000-000063520000}"/>
    <cellStyle name="입력 2 2 3 5 15 5" xfId="21182" xr:uid="{00000000-0005-0000-0000-000064520000}"/>
    <cellStyle name="입력 2 2 3 5 16" xfId="21183" xr:uid="{00000000-0005-0000-0000-000065520000}"/>
    <cellStyle name="입력 2 2 3 5 16 2" xfId="21184" xr:uid="{00000000-0005-0000-0000-000066520000}"/>
    <cellStyle name="입력 2 2 3 5 16 3" xfId="21185" xr:uid="{00000000-0005-0000-0000-000067520000}"/>
    <cellStyle name="입력 2 2 3 5 16 4" xfId="21186" xr:uid="{00000000-0005-0000-0000-000068520000}"/>
    <cellStyle name="입력 2 2 3 5 16 5" xfId="21187" xr:uid="{00000000-0005-0000-0000-000069520000}"/>
    <cellStyle name="입력 2 2 3 5 17" xfId="21188" xr:uid="{00000000-0005-0000-0000-00006A520000}"/>
    <cellStyle name="입력 2 2 3 5 17 2" xfId="21189" xr:uid="{00000000-0005-0000-0000-00006B520000}"/>
    <cellStyle name="입력 2 2 3 5 17 3" xfId="21190" xr:uid="{00000000-0005-0000-0000-00006C520000}"/>
    <cellStyle name="입력 2 2 3 5 17 4" xfId="21191" xr:uid="{00000000-0005-0000-0000-00006D520000}"/>
    <cellStyle name="입력 2 2 3 5 17 5" xfId="21192" xr:uid="{00000000-0005-0000-0000-00006E520000}"/>
    <cellStyle name="입력 2 2 3 5 18" xfId="21193" xr:uid="{00000000-0005-0000-0000-00006F520000}"/>
    <cellStyle name="입력 2 2 3 5 18 2" xfId="21194" xr:uid="{00000000-0005-0000-0000-000070520000}"/>
    <cellStyle name="입력 2 2 3 5 18 3" xfId="21195" xr:uid="{00000000-0005-0000-0000-000071520000}"/>
    <cellStyle name="입력 2 2 3 5 18 4" xfId="21196" xr:uid="{00000000-0005-0000-0000-000072520000}"/>
    <cellStyle name="입력 2 2 3 5 18 5" xfId="21197" xr:uid="{00000000-0005-0000-0000-000073520000}"/>
    <cellStyle name="입력 2 2 3 5 19" xfId="21198" xr:uid="{00000000-0005-0000-0000-000074520000}"/>
    <cellStyle name="입력 2 2 3 5 2" xfId="21199" xr:uid="{00000000-0005-0000-0000-000075520000}"/>
    <cellStyle name="입력 2 2 3 5 2 2" xfId="21200" xr:uid="{00000000-0005-0000-0000-000076520000}"/>
    <cellStyle name="입력 2 2 3 5 2 3" xfId="21201" xr:uid="{00000000-0005-0000-0000-000077520000}"/>
    <cellStyle name="입력 2 2 3 5 2 4" xfId="21202" xr:uid="{00000000-0005-0000-0000-000078520000}"/>
    <cellStyle name="입력 2 2 3 5 2 5" xfId="21203" xr:uid="{00000000-0005-0000-0000-000079520000}"/>
    <cellStyle name="입력 2 2 3 5 20" xfId="21204" xr:uid="{00000000-0005-0000-0000-00007A520000}"/>
    <cellStyle name="입력 2 2 3 5 21" xfId="21205" xr:uid="{00000000-0005-0000-0000-00007B520000}"/>
    <cellStyle name="입력 2 2 3 5 22" xfId="21206" xr:uid="{00000000-0005-0000-0000-00007C520000}"/>
    <cellStyle name="입력 2 2 3 5 3" xfId="21207" xr:uid="{00000000-0005-0000-0000-00007D520000}"/>
    <cellStyle name="입력 2 2 3 5 3 2" xfId="21208" xr:uid="{00000000-0005-0000-0000-00007E520000}"/>
    <cellStyle name="입력 2 2 3 5 3 3" xfId="21209" xr:uid="{00000000-0005-0000-0000-00007F520000}"/>
    <cellStyle name="입력 2 2 3 5 3 4" xfId="21210" xr:uid="{00000000-0005-0000-0000-000080520000}"/>
    <cellStyle name="입력 2 2 3 5 3 5" xfId="21211" xr:uid="{00000000-0005-0000-0000-000081520000}"/>
    <cellStyle name="입력 2 2 3 5 4" xfId="21212" xr:uid="{00000000-0005-0000-0000-000082520000}"/>
    <cellStyle name="입력 2 2 3 5 4 2" xfId="21213" xr:uid="{00000000-0005-0000-0000-000083520000}"/>
    <cellStyle name="입력 2 2 3 5 4 3" xfId="21214" xr:uid="{00000000-0005-0000-0000-000084520000}"/>
    <cellStyle name="입력 2 2 3 5 4 4" xfId="21215" xr:uid="{00000000-0005-0000-0000-000085520000}"/>
    <cellStyle name="입력 2 2 3 5 4 5" xfId="21216" xr:uid="{00000000-0005-0000-0000-000086520000}"/>
    <cellStyle name="입력 2 2 3 5 5" xfId="21217" xr:uid="{00000000-0005-0000-0000-000087520000}"/>
    <cellStyle name="입력 2 2 3 5 5 2" xfId="21218" xr:uid="{00000000-0005-0000-0000-000088520000}"/>
    <cellStyle name="입력 2 2 3 5 5 3" xfId="21219" xr:uid="{00000000-0005-0000-0000-000089520000}"/>
    <cellStyle name="입력 2 2 3 5 5 4" xfId="21220" xr:uid="{00000000-0005-0000-0000-00008A520000}"/>
    <cellStyle name="입력 2 2 3 5 5 5" xfId="21221" xr:uid="{00000000-0005-0000-0000-00008B520000}"/>
    <cellStyle name="입력 2 2 3 5 6" xfId="21222" xr:uid="{00000000-0005-0000-0000-00008C520000}"/>
    <cellStyle name="입력 2 2 3 5 6 2" xfId="21223" xr:uid="{00000000-0005-0000-0000-00008D520000}"/>
    <cellStyle name="입력 2 2 3 5 6 3" xfId="21224" xr:uid="{00000000-0005-0000-0000-00008E520000}"/>
    <cellStyle name="입력 2 2 3 5 6 4" xfId="21225" xr:uid="{00000000-0005-0000-0000-00008F520000}"/>
    <cellStyle name="입력 2 2 3 5 6 5" xfId="21226" xr:uid="{00000000-0005-0000-0000-000090520000}"/>
    <cellStyle name="입력 2 2 3 5 7" xfId="21227" xr:uid="{00000000-0005-0000-0000-000091520000}"/>
    <cellStyle name="입력 2 2 3 5 7 2" xfId="21228" xr:uid="{00000000-0005-0000-0000-000092520000}"/>
    <cellStyle name="입력 2 2 3 5 7 3" xfId="21229" xr:uid="{00000000-0005-0000-0000-000093520000}"/>
    <cellStyle name="입력 2 2 3 5 7 4" xfId="21230" xr:uid="{00000000-0005-0000-0000-000094520000}"/>
    <cellStyle name="입력 2 2 3 5 7 5" xfId="21231" xr:uid="{00000000-0005-0000-0000-000095520000}"/>
    <cellStyle name="입력 2 2 3 5 8" xfId="21232" xr:uid="{00000000-0005-0000-0000-000096520000}"/>
    <cellStyle name="입력 2 2 3 5 8 2" xfId="21233" xr:uid="{00000000-0005-0000-0000-000097520000}"/>
    <cellStyle name="입력 2 2 3 5 8 3" xfId="21234" xr:uid="{00000000-0005-0000-0000-000098520000}"/>
    <cellStyle name="입력 2 2 3 5 8 4" xfId="21235" xr:uid="{00000000-0005-0000-0000-000099520000}"/>
    <cellStyle name="입력 2 2 3 5 8 5" xfId="21236" xr:uid="{00000000-0005-0000-0000-00009A520000}"/>
    <cellStyle name="입력 2 2 3 5 9" xfId="21237" xr:uid="{00000000-0005-0000-0000-00009B520000}"/>
    <cellStyle name="입력 2 2 3 5 9 2" xfId="21238" xr:uid="{00000000-0005-0000-0000-00009C520000}"/>
    <cellStyle name="입력 2 2 3 5 9 3" xfId="21239" xr:uid="{00000000-0005-0000-0000-00009D520000}"/>
    <cellStyle name="입력 2 2 3 5 9 4" xfId="21240" xr:uid="{00000000-0005-0000-0000-00009E520000}"/>
    <cellStyle name="입력 2 2 3 5 9 5" xfId="21241" xr:uid="{00000000-0005-0000-0000-00009F520000}"/>
    <cellStyle name="입력 2 2 3 6" xfId="21242" xr:uid="{00000000-0005-0000-0000-0000A0520000}"/>
    <cellStyle name="입력 2 2 3 6 2" xfId="21243" xr:uid="{00000000-0005-0000-0000-0000A1520000}"/>
    <cellStyle name="입력 2 2 3 6 3" xfId="21244" xr:uid="{00000000-0005-0000-0000-0000A2520000}"/>
    <cellStyle name="입력 2 2 3 6 4" xfId="21245" xr:uid="{00000000-0005-0000-0000-0000A3520000}"/>
    <cellStyle name="입력 2 2 3 6 5" xfId="21246" xr:uid="{00000000-0005-0000-0000-0000A4520000}"/>
    <cellStyle name="입력 2 2 3 7" xfId="21247" xr:uid="{00000000-0005-0000-0000-0000A5520000}"/>
    <cellStyle name="입력 2 2 3 7 2" xfId="21248" xr:uid="{00000000-0005-0000-0000-0000A6520000}"/>
    <cellStyle name="입력 2 2 3 7 3" xfId="21249" xr:uid="{00000000-0005-0000-0000-0000A7520000}"/>
    <cellStyle name="입력 2 2 3 7 4" xfId="21250" xr:uid="{00000000-0005-0000-0000-0000A8520000}"/>
    <cellStyle name="입력 2 2 3 7 5" xfId="21251" xr:uid="{00000000-0005-0000-0000-0000A9520000}"/>
    <cellStyle name="입력 2 2 3 8" xfId="21252" xr:uid="{00000000-0005-0000-0000-0000AA520000}"/>
    <cellStyle name="입력 2 2 3 8 2" xfId="21253" xr:uid="{00000000-0005-0000-0000-0000AB520000}"/>
    <cellStyle name="입력 2 2 3 8 3" xfId="21254" xr:uid="{00000000-0005-0000-0000-0000AC520000}"/>
    <cellStyle name="입력 2 2 3 8 4" xfId="21255" xr:uid="{00000000-0005-0000-0000-0000AD520000}"/>
    <cellStyle name="입력 2 2 3 8 5" xfId="21256" xr:uid="{00000000-0005-0000-0000-0000AE520000}"/>
    <cellStyle name="입력 2 2 3 9" xfId="21257" xr:uid="{00000000-0005-0000-0000-0000AF520000}"/>
    <cellStyle name="입력 2 2 3 9 2" xfId="21258" xr:uid="{00000000-0005-0000-0000-0000B0520000}"/>
    <cellStyle name="입력 2 2 3 9 3" xfId="21259" xr:uid="{00000000-0005-0000-0000-0000B1520000}"/>
    <cellStyle name="입력 2 2 3 9 4" xfId="21260" xr:uid="{00000000-0005-0000-0000-0000B2520000}"/>
    <cellStyle name="입력 2 2 3 9 5" xfId="21261" xr:uid="{00000000-0005-0000-0000-0000B3520000}"/>
    <cellStyle name="입력 2 2 4" xfId="21262" xr:uid="{00000000-0005-0000-0000-0000B4520000}"/>
    <cellStyle name="입력 2 2 4 10" xfId="21263" xr:uid="{00000000-0005-0000-0000-0000B5520000}"/>
    <cellStyle name="입력 2 2 4 10 2" xfId="21264" xr:uid="{00000000-0005-0000-0000-0000B6520000}"/>
    <cellStyle name="입력 2 2 4 10 3" xfId="21265" xr:uid="{00000000-0005-0000-0000-0000B7520000}"/>
    <cellStyle name="입력 2 2 4 10 4" xfId="21266" xr:uid="{00000000-0005-0000-0000-0000B8520000}"/>
    <cellStyle name="입력 2 2 4 10 5" xfId="21267" xr:uid="{00000000-0005-0000-0000-0000B9520000}"/>
    <cellStyle name="입력 2 2 4 11" xfId="21268" xr:uid="{00000000-0005-0000-0000-0000BA520000}"/>
    <cellStyle name="입력 2 2 4 11 2" xfId="21269" xr:uid="{00000000-0005-0000-0000-0000BB520000}"/>
    <cellStyle name="입력 2 2 4 11 3" xfId="21270" xr:uid="{00000000-0005-0000-0000-0000BC520000}"/>
    <cellStyle name="입력 2 2 4 11 4" xfId="21271" xr:uid="{00000000-0005-0000-0000-0000BD520000}"/>
    <cellStyle name="입력 2 2 4 11 5" xfId="21272" xr:uid="{00000000-0005-0000-0000-0000BE520000}"/>
    <cellStyle name="입력 2 2 4 12" xfId="21273" xr:uid="{00000000-0005-0000-0000-0000BF520000}"/>
    <cellStyle name="입력 2 2 4 12 2" xfId="21274" xr:uid="{00000000-0005-0000-0000-0000C0520000}"/>
    <cellStyle name="입력 2 2 4 12 3" xfId="21275" xr:uid="{00000000-0005-0000-0000-0000C1520000}"/>
    <cellStyle name="입력 2 2 4 12 4" xfId="21276" xr:uid="{00000000-0005-0000-0000-0000C2520000}"/>
    <cellStyle name="입력 2 2 4 12 5" xfId="21277" xr:uid="{00000000-0005-0000-0000-0000C3520000}"/>
    <cellStyle name="입력 2 2 4 13" xfId="21278" xr:uid="{00000000-0005-0000-0000-0000C4520000}"/>
    <cellStyle name="입력 2 2 4 13 2" xfId="21279" xr:uid="{00000000-0005-0000-0000-0000C5520000}"/>
    <cellStyle name="입력 2 2 4 13 3" xfId="21280" xr:uid="{00000000-0005-0000-0000-0000C6520000}"/>
    <cellStyle name="입력 2 2 4 13 4" xfId="21281" xr:uid="{00000000-0005-0000-0000-0000C7520000}"/>
    <cellStyle name="입력 2 2 4 13 5" xfId="21282" xr:uid="{00000000-0005-0000-0000-0000C8520000}"/>
    <cellStyle name="입력 2 2 4 14" xfId="21283" xr:uid="{00000000-0005-0000-0000-0000C9520000}"/>
    <cellStyle name="입력 2 2 4 14 2" xfId="21284" xr:uid="{00000000-0005-0000-0000-0000CA520000}"/>
    <cellStyle name="입력 2 2 4 14 3" xfId="21285" xr:uid="{00000000-0005-0000-0000-0000CB520000}"/>
    <cellStyle name="입력 2 2 4 14 4" xfId="21286" xr:uid="{00000000-0005-0000-0000-0000CC520000}"/>
    <cellStyle name="입력 2 2 4 14 5" xfId="21287" xr:uid="{00000000-0005-0000-0000-0000CD520000}"/>
    <cellStyle name="입력 2 2 4 15" xfId="21288" xr:uid="{00000000-0005-0000-0000-0000CE520000}"/>
    <cellStyle name="입력 2 2 4 15 2" xfId="21289" xr:uid="{00000000-0005-0000-0000-0000CF520000}"/>
    <cellStyle name="입력 2 2 4 15 3" xfId="21290" xr:uid="{00000000-0005-0000-0000-0000D0520000}"/>
    <cellStyle name="입력 2 2 4 15 4" xfId="21291" xr:uid="{00000000-0005-0000-0000-0000D1520000}"/>
    <cellStyle name="입력 2 2 4 15 5" xfId="21292" xr:uid="{00000000-0005-0000-0000-0000D2520000}"/>
    <cellStyle name="입력 2 2 4 16" xfId="21293" xr:uid="{00000000-0005-0000-0000-0000D3520000}"/>
    <cellStyle name="입력 2 2 4 16 2" xfId="21294" xr:uid="{00000000-0005-0000-0000-0000D4520000}"/>
    <cellStyle name="입력 2 2 4 16 3" xfId="21295" xr:uid="{00000000-0005-0000-0000-0000D5520000}"/>
    <cellStyle name="입력 2 2 4 16 4" xfId="21296" xr:uid="{00000000-0005-0000-0000-0000D6520000}"/>
    <cellStyle name="입력 2 2 4 16 5" xfId="21297" xr:uid="{00000000-0005-0000-0000-0000D7520000}"/>
    <cellStyle name="입력 2 2 4 17" xfId="21298" xr:uid="{00000000-0005-0000-0000-0000D8520000}"/>
    <cellStyle name="입력 2 2 4 17 2" xfId="21299" xr:uid="{00000000-0005-0000-0000-0000D9520000}"/>
    <cellStyle name="입력 2 2 4 17 3" xfId="21300" xr:uid="{00000000-0005-0000-0000-0000DA520000}"/>
    <cellStyle name="입력 2 2 4 17 4" xfId="21301" xr:uid="{00000000-0005-0000-0000-0000DB520000}"/>
    <cellStyle name="입력 2 2 4 17 5" xfId="21302" xr:uid="{00000000-0005-0000-0000-0000DC520000}"/>
    <cellStyle name="입력 2 2 4 18" xfId="21303" xr:uid="{00000000-0005-0000-0000-0000DD520000}"/>
    <cellStyle name="입력 2 2 4 18 2" xfId="21304" xr:uid="{00000000-0005-0000-0000-0000DE520000}"/>
    <cellStyle name="입력 2 2 4 18 3" xfId="21305" xr:uid="{00000000-0005-0000-0000-0000DF520000}"/>
    <cellStyle name="입력 2 2 4 18 4" xfId="21306" xr:uid="{00000000-0005-0000-0000-0000E0520000}"/>
    <cellStyle name="입력 2 2 4 18 5" xfId="21307" xr:uid="{00000000-0005-0000-0000-0000E1520000}"/>
    <cellStyle name="입력 2 2 4 19" xfId="21308" xr:uid="{00000000-0005-0000-0000-0000E2520000}"/>
    <cellStyle name="입력 2 2 4 19 2" xfId="21309" xr:uid="{00000000-0005-0000-0000-0000E3520000}"/>
    <cellStyle name="입력 2 2 4 19 3" xfId="21310" xr:uid="{00000000-0005-0000-0000-0000E4520000}"/>
    <cellStyle name="입력 2 2 4 19 4" xfId="21311" xr:uid="{00000000-0005-0000-0000-0000E5520000}"/>
    <cellStyle name="입력 2 2 4 19 5" xfId="21312" xr:uid="{00000000-0005-0000-0000-0000E6520000}"/>
    <cellStyle name="입력 2 2 4 2" xfId="21313" xr:uid="{00000000-0005-0000-0000-0000E7520000}"/>
    <cellStyle name="입력 2 2 4 2 10" xfId="21314" xr:uid="{00000000-0005-0000-0000-0000E8520000}"/>
    <cellStyle name="입력 2 2 4 2 10 2" xfId="21315" xr:uid="{00000000-0005-0000-0000-0000E9520000}"/>
    <cellStyle name="입력 2 2 4 2 10 3" xfId="21316" xr:uid="{00000000-0005-0000-0000-0000EA520000}"/>
    <cellStyle name="입력 2 2 4 2 10 4" xfId="21317" xr:uid="{00000000-0005-0000-0000-0000EB520000}"/>
    <cellStyle name="입력 2 2 4 2 10 5" xfId="21318" xr:uid="{00000000-0005-0000-0000-0000EC520000}"/>
    <cellStyle name="입력 2 2 4 2 11" xfId="21319" xr:uid="{00000000-0005-0000-0000-0000ED520000}"/>
    <cellStyle name="입력 2 2 4 2 11 2" xfId="21320" xr:uid="{00000000-0005-0000-0000-0000EE520000}"/>
    <cellStyle name="입력 2 2 4 2 11 3" xfId="21321" xr:uid="{00000000-0005-0000-0000-0000EF520000}"/>
    <cellStyle name="입력 2 2 4 2 11 4" xfId="21322" xr:uid="{00000000-0005-0000-0000-0000F0520000}"/>
    <cellStyle name="입력 2 2 4 2 11 5" xfId="21323" xr:uid="{00000000-0005-0000-0000-0000F1520000}"/>
    <cellStyle name="입력 2 2 4 2 12" xfId="21324" xr:uid="{00000000-0005-0000-0000-0000F2520000}"/>
    <cellStyle name="입력 2 2 4 2 12 2" xfId="21325" xr:uid="{00000000-0005-0000-0000-0000F3520000}"/>
    <cellStyle name="입력 2 2 4 2 12 3" xfId="21326" xr:uid="{00000000-0005-0000-0000-0000F4520000}"/>
    <cellStyle name="입력 2 2 4 2 12 4" xfId="21327" xr:uid="{00000000-0005-0000-0000-0000F5520000}"/>
    <cellStyle name="입력 2 2 4 2 12 5" xfId="21328" xr:uid="{00000000-0005-0000-0000-0000F6520000}"/>
    <cellStyle name="입력 2 2 4 2 13" xfId="21329" xr:uid="{00000000-0005-0000-0000-0000F7520000}"/>
    <cellStyle name="입력 2 2 4 2 13 2" xfId="21330" xr:uid="{00000000-0005-0000-0000-0000F8520000}"/>
    <cellStyle name="입력 2 2 4 2 13 3" xfId="21331" xr:uid="{00000000-0005-0000-0000-0000F9520000}"/>
    <cellStyle name="입력 2 2 4 2 13 4" xfId="21332" xr:uid="{00000000-0005-0000-0000-0000FA520000}"/>
    <cellStyle name="입력 2 2 4 2 13 5" xfId="21333" xr:uid="{00000000-0005-0000-0000-0000FB520000}"/>
    <cellStyle name="입력 2 2 4 2 14" xfId="21334" xr:uid="{00000000-0005-0000-0000-0000FC520000}"/>
    <cellStyle name="입력 2 2 4 2 14 2" xfId="21335" xr:uid="{00000000-0005-0000-0000-0000FD520000}"/>
    <cellStyle name="입력 2 2 4 2 14 3" xfId="21336" xr:uid="{00000000-0005-0000-0000-0000FE520000}"/>
    <cellStyle name="입력 2 2 4 2 14 4" xfId="21337" xr:uid="{00000000-0005-0000-0000-0000FF520000}"/>
    <cellStyle name="입력 2 2 4 2 14 5" xfId="21338" xr:uid="{00000000-0005-0000-0000-000000530000}"/>
    <cellStyle name="입력 2 2 4 2 15" xfId="21339" xr:uid="{00000000-0005-0000-0000-000001530000}"/>
    <cellStyle name="입력 2 2 4 2 15 2" xfId="21340" xr:uid="{00000000-0005-0000-0000-000002530000}"/>
    <cellStyle name="입력 2 2 4 2 15 3" xfId="21341" xr:uid="{00000000-0005-0000-0000-000003530000}"/>
    <cellStyle name="입력 2 2 4 2 15 4" xfId="21342" xr:uid="{00000000-0005-0000-0000-000004530000}"/>
    <cellStyle name="입력 2 2 4 2 15 5" xfId="21343" xr:uid="{00000000-0005-0000-0000-000005530000}"/>
    <cellStyle name="입력 2 2 4 2 16" xfId="21344" xr:uid="{00000000-0005-0000-0000-000006530000}"/>
    <cellStyle name="입력 2 2 4 2 16 2" xfId="21345" xr:uid="{00000000-0005-0000-0000-000007530000}"/>
    <cellStyle name="입력 2 2 4 2 16 3" xfId="21346" xr:uid="{00000000-0005-0000-0000-000008530000}"/>
    <cellStyle name="입력 2 2 4 2 16 4" xfId="21347" xr:uid="{00000000-0005-0000-0000-000009530000}"/>
    <cellStyle name="입력 2 2 4 2 16 5" xfId="21348" xr:uid="{00000000-0005-0000-0000-00000A530000}"/>
    <cellStyle name="입력 2 2 4 2 17" xfId="21349" xr:uid="{00000000-0005-0000-0000-00000B530000}"/>
    <cellStyle name="입력 2 2 4 2 17 2" xfId="21350" xr:uid="{00000000-0005-0000-0000-00000C530000}"/>
    <cellStyle name="입력 2 2 4 2 17 3" xfId="21351" xr:uid="{00000000-0005-0000-0000-00000D530000}"/>
    <cellStyle name="입력 2 2 4 2 17 4" xfId="21352" xr:uid="{00000000-0005-0000-0000-00000E530000}"/>
    <cellStyle name="입력 2 2 4 2 17 5" xfId="21353" xr:uid="{00000000-0005-0000-0000-00000F530000}"/>
    <cellStyle name="입력 2 2 4 2 18" xfId="21354" xr:uid="{00000000-0005-0000-0000-000010530000}"/>
    <cellStyle name="입력 2 2 4 2 18 2" xfId="21355" xr:uid="{00000000-0005-0000-0000-000011530000}"/>
    <cellStyle name="입력 2 2 4 2 18 3" xfId="21356" xr:uid="{00000000-0005-0000-0000-000012530000}"/>
    <cellStyle name="입력 2 2 4 2 18 4" xfId="21357" xr:uid="{00000000-0005-0000-0000-000013530000}"/>
    <cellStyle name="입력 2 2 4 2 18 5" xfId="21358" xr:uid="{00000000-0005-0000-0000-000014530000}"/>
    <cellStyle name="입력 2 2 4 2 19" xfId="21359" xr:uid="{00000000-0005-0000-0000-000015530000}"/>
    <cellStyle name="입력 2 2 4 2 2" xfId="21360" xr:uid="{00000000-0005-0000-0000-000016530000}"/>
    <cellStyle name="입력 2 2 4 2 2 2" xfId="21361" xr:uid="{00000000-0005-0000-0000-000017530000}"/>
    <cellStyle name="입력 2 2 4 2 2 3" xfId="21362" xr:uid="{00000000-0005-0000-0000-000018530000}"/>
    <cellStyle name="입력 2 2 4 2 2 4" xfId="21363" xr:uid="{00000000-0005-0000-0000-000019530000}"/>
    <cellStyle name="입력 2 2 4 2 2 5" xfId="21364" xr:uid="{00000000-0005-0000-0000-00001A530000}"/>
    <cellStyle name="입력 2 2 4 2 20" xfId="21365" xr:uid="{00000000-0005-0000-0000-00001B530000}"/>
    <cellStyle name="입력 2 2 4 2 21" xfId="21366" xr:uid="{00000000-0005-0000-0000-00001C530000}"/>
    <cellStyle name="입력 2 2 4 2 22" xfId="21367" xr:uid="{00000000-0005-0000-0000-00001D530000}"/>
    <cellStyle name="입력 2 2 4 2 3" xfId="21368" xr:uid="{00000000-0005-0000-0000-00001E530000}"/>
    <cellStyle name="입력 2 2 4 2 3 2" xfId="21369" xr:uid="{00000000-0005-0000-0000-00001F530000}"/>
    <cellStyle name="입력 2 2 4 2 3 3" xfId="21370" xr:uid="{00000000-0005-0000-0000-000020530000}"/>
    <cellStyle name="입력 2 2 4 2 3 4" xfId="21371" xr:uid="{00000000-0005-0000-0000-000021530000}"/>
    <cellStyle name="입력 2 2 4 2 3 5" xfId="21372" xr:uid="{00000000-0005-0000-0000-000022530000}"/>
    <cellStyle name="입력 2 2 4 2 4" xfId="21373" xr:uid="{00000000-0005-0000-0000-000023530000}"/>
    <cellStyle name="입력 2 2 4 2 4 2" xfId="21374" xr:uid="{00000000-0005-0000-0000-000024530000}"/>
    <cellStyle name="입력 2 2 4 2 4 3" xfId="21375" xr:uid="{00000000-0005-0000-0000-000025530000}"/>
    <cellStyle name="입력 2 2 4 2 4 4" xfId="21376" xr:uid="{00000000-0005-0000-0000-000026530000}"/>
    <cellStyle name="입력 2 2 4 2 4 5" xfId="21377" xr:uid="{00000000-0005-0000-0000-000027530000}"/>
    <cellStyle name="입력 2 2 4 2 5" xfId="21378" xr:uid="{00000000-0005-0000-0000-000028530000}"/>
    <cellStyle name="입력 2 2 4 2 5 2" xfId="21379" xr:uid="{00000000-0005-0000-0000-000029530000}"/>
    <cellStyle name="입력 2 2 4 2 5 3" xfId="21380" xr:uid="{00000000-0005-0000-0000-00002A530000}"/>
    <cellStyle name="입력 2 2 4 2 5 4" xfId="21381" xr:uid="{00000000-0005-0000-0000-00002B530000}"/>
    <cellStyle name="입력 2 2 4 2 5 5" xfId="21382" xr:uid="{00000000-0005-0000-0000-00002C530000}"/>
    <cellStyle name="입력 2 2 4 2 6" xfId="21383" xr:uid="{00000000-0005-0000-0000-00002D530000}"/>
    <cellStyle name="입력 2 2 4 2 6 2" xfId="21384" xr:uid="{00000000-0005-0000-0000-00002E530000}"/>
    <cellStyle name="입력 2 2 4 2 6 3" xfId="21385" xr:uid="{00000000-0005-0000-0000-00002F530000}"/>
    <cellStyle name="입력 2 2 4 2 6 4" xfId="21386" xr:uid="{00000000-0005-0000-0000-000030530000}"/>
    <cellStyle name="입력 2 2 4 2 6 5" xfId="21387" xr:uid="{00000000-0005-0000-0000-000031530000}"/>
    <cellStyle name="입력 2 2 4 2 7" xfId="21388" xr:uid="{00000000-0005-0000-0000-000032530000}"/>
    <cellStyle name="입력 2 2 4 2 7 2" xfId="21389" xr:uid="{00000000-0005-0000-0000-000033530000}"/>
    <cellStyle name="입력 2 2 4 2 7 3" xfId="21390" xr:uid="{00000000-0005-0000-0000-000034530000}"/>
    <cellStyle name="입력 2 2 4 2 7 4" xfId="21391" xr:uid="{00000000-0005-0000-0000-000035530000}"/>
    <cellStyle name="입력 2 2 4 2 7 5" xfId="21392" xr:uid="{00000000-0005-0000-0000-000036530000}"/>
    <cellStyle name="입력 2 2 4 2 8" xfId="21393" xr:uid="{00000000-0005-0000-0000-000037530000}"/>
    <cellStyle name="입력 2 2 4 2 8 2" xfId="21394" xr:uid="{00000000-0005-0000-0000-000038530000}"/>
    <cellStyle name="입력 2 2 4 2 8 3" xfId="21395" xr:uid="{00000000-0005-0000-0000-000039530000}"/>
    <cellStyle name="입력 2 2 4 2 8 4" xfId="21396" xr:uid="{00000000-0005-0000-0000-00003A530000}"/>
    <cellStyle name="입력 2 2 4 2 8 5" xfId="21397" xr:uid="{00000000-0005-0000-0000-00003B530000}"/>
    <cellStyle name="입력 2 2 4 2 9" xfId="21398" xr:uid="{00000000-0005-0000-0000-00003C530000}"/>
    <cellStyle name="입력 2 2 4 2 9 2" xfId="21399" xr:uid="{00000000-0005-0000-0000-00003D530000}"/>
    <cellStyle name="입력 2 2 4 2 9 3" xfId="21400" xr:uid="{00000000-0005-0000-0000-00003E530000}"/>
    <cellStyle name="입력 2 2 4 2 9 4" xfId="21401" xr:uid="{00000000-0005-0000-0000-00003F530000}"/>
    <cellStyle name="입력 2 2 4 2 9 5" xfId="21402" xr:uid="{00000000-0005-0000-0000-000040530000}"/>
    <cellStyle name="입력 2 2 4 20" xfId="21403" xr:uid="{00000000-0005-0000-0000-000041530000}"/>
    <cellStyle name="입력 2 2 4 20 2" xfId="21404" xr:uid="{00000000-0005-0000-0000-000042530000}"/>
    <cellStyle name="입력 2 2 4 20 3" xfId="21405" xr:uid="{00000000-0005-0000-0000-000043530000}"/>
    <cellStyle name="입력 2 2 4 20 4" xfId="21406" xr:uid="{00000000-0005-0000-0000-000044530000}"/>
    <cellStyle name="입력 2 2 4 20 5" xfId="21407" xr:uid="{00000000-0005-0000-0000-000045530000}"/>
    <cellStyle name="입력 2 2 4 21" xfId="21408" xr:uid="{00000000-0005-0000-0000-000046530000}"/>
    <cellStyle name="입력 2 2 4 21 2" xfId="21409" xr:uid="{00000000-0005-0000-0000-000047530000}"/>
    <cellStyle name="입력 2 2 4 21 3" xfId="21410" xr:uid="{00000000-0005-0000-0000-000048530000}"/>
    <cellStyle name="입력 2 2 4 21 4" xfId="21411" xr:uid="{00000000-0005-0000-0000-000049530000}"/>
    <cellStyle name="입력 2 2 4 21 5" xfId="21412" xr:uid="{00000000-0005-0000-0000-00004A530000}"/>
    <cellStyle name="입력 2 2 4 22" xfId="21413" xr:uid="{00000000-0005-0000-0000-00004B530000}"/>
    <cellStyle name="입력 2 2 4 22 2" xfId="21414" xr:uid="{00000000-0005-0000-0000-00004C530000}"/>
    <cellStyle name="입력 2 2 4 22 3" xfId="21415" xr:uid="{00000000-0005-0000-0000-00004D530000}"/>
    <cellStyle name="입력 2 2 4 22 4" xfId="21416" xr:uid="{00000000-0005-0000-0000-00004E530000}"/>
    <cellStyle name="입력 2 2 4 22 5" xfId="21417" xr:uid="{00000000-0005-0000-0000-00004F530000}"/>
    <cellStyle name="입력 2 2 4 23" xfId="21418" xr:uid="{00000000-0005-0000-0000-000050530000}"/>
    <cellStyle name="입력 2 2 4 24" xfId="21419" xr:uid="{00000000-0005-0000-0000-000051530000}"/>
    <cellStyle name="입력 2 2 4 25" xfId="21420" xr:uid="{00000000-0005-0000-0000-000052530000}"/>
    <cellStyle name="입력 2 2 4 26" xfId="21421" xr:uid="{00000000-0005-0000-0000-000053530000}"/>
    <cellStyle name="입력 2 2 4 3" xfId="21422" xr:uid="{00000000-0005-0000-0000-000054530000}"/>
    <cellStyle name="입력 2 2 4 3 10" xfId="21423" xr:uid="{00000000-0005-0000-0000-000055530000}"/>
    <cellStyle name="입력 2 2 4 3 10 2" xfId="21424" xr:uid="{00000000-0005-0000-0000-000056530000}"/>
    <cellStyle name="입력 2 2 4 3 10 3" xfId="21425" xr:uid="{00000000-0005-0000-0000-000057530000}"/>
    <cellStyle name="입력 2 2 4 3 10 4" xfId="21426" xr:uid="{00000000-0005-0000-0000-000058530000}"/>
    <cellStyle name="입력 2 2 4 3 10 5" xfId="21427" xr:uid="{00000000-0005-0000-0000-000059530000}"/>
    <cellStyle name="입력 2 2 4 3 11" xfId="21428" xr:uid="{00000000-0005-0000-0000-00005A530000}"/>
    <cellStyle name="입력 2 2 4 3 11 2" xfId="21429" xr:uid="{00000000-0005-0000-0000-00005B530000}"/>
    <cellStyle name="입력 2 2 4 3 11 3" xfId="21430" xr:uid="{00000000-0005-0000-0000-00005C530000}"/>
    <cellStyle name="입력 2 2 4 3 11 4" xfId="21431" xr:uid="{00000000-0005-0000-0000-00005D530000}"/>
    <cellStyle name="입력 2 2 4 3 11 5" xfId="21432" xr:uid="{00000000-0005-0000-0000-00005E530000}"/>
    <cellStyle name="입력 2 2 4 3 12" xfId="21433" xr:uid="{00000000-0005-0000-0000-00005F530000}"/>
    <cellStyle name="입력 2 2 4 3 12 2" xfId="21434" xr:uid="{00000000-0005-0000-0000-000060530000}"/>
    <cellStyle name="입력 2 2 4 3 12 3" xfId="21435" xr:uid="{00000000-0005-0000-0000-000061530000}"/>
    <cellStyle name="입력 2 2 4 3 12 4" xfId="21436" xr:uid="{00000000-0005-0000-0000-000062530000}"/>
    <cellStyle name="입력 2 2 4 3 12 5" xfId="21437" xr:uid="{00000000-0005-0000-0000-000063530000}"/>
    <cellStyle name="입력 2 2 4 3 13" xfId="21438" xr:uid="{00000000-0005-0000-0000-000064530000}"/>
    <cellStyle name="입력 2 2 4 3 13 2" xfId="21439" xr:uid="{00000000-0005-0000-0000-000065530000}"/>
    <cellStyle name="입력 2 2 4 3 13 3" xfId="21440" xr:uid="{00000000-0005-0000-0000-000066530000}"/>
    <cellStyle name="입력 2 2 4 3 13 4" xfId="21441" xr:uid="{00000000-0005-0000-0000-000067530000}"/>
    <cellStyle name="입력 2 2 4 3 13 5" xfId="21442" xr:uid="{00000000-0005-0000-0000-000068530000}"/>
    <cellStyle name="입력 2 2 4 3 14" xfId="21443" xr:uid="{00000000-0005-0000-0000-000069530000}"/>
    <cellStyle name="입력 2 2 4 3 14 2" xfId="21444" xr:uid="{00000000-0005-0000-0000-00006A530000}"/>
    <cellStyle name="입력 2 2 4 3 14 3" xfId="21445" xr:uid="{00000000-0005-0000-0000-00006B530000}"/>
    <cellStyle name="입력 2 2 4 3 14 4" xfId="21446" xr:uid="{00000000-0005-0000-0000-00006C530000}"/>
    <cellStyle name="입력 2 2 4 3 14 5" xfId="21447" xr:uid="{00000000-0005-0000-0000-00006D530000}"/>
    <cellStyle name="입력 2 2 4 3 15" xfId="21448" xr:uid="{00000000-0005-0000-0000-00006E530000}"/>
    <cellStyle name="입력 2 2 4 3 15 2" xfId="21449" xr:uid="{00000000-0005-0000-0000-00006F530000}"/>
    <cellStyle name="입력 2 2 4 3 15 3" xfId="21450" xr:uid="{00000000-0005-0000-0000-000070530000}"/>
    <cellStyle name="입력 2 2 4 3 15 4" xfId="21451" xr:uid="{00000000-0005-0000-0000-000071530000}"/>
    <cellStyle name="입력 2 2 4 3 15 5" xfId="21452" xr:uid="{00000000-0005-0000-0000-000072530000}"/>
    <cellStyle name="입력 2 2 4 3 16" xfId="21453" xr:uid="{00000000-0005-0000-0000-000073530000}"/>
    <cellStyle name="입력 2 2 4 3 16 2" xfId="21454" xr:uid="{00000000-0005-0000-0000-000074530000}"/>
    <cellStyle name="입력 2 2 4 3 16 3" xfId="21455" xr:uid="{00000000-0005-0000-0000-000075530000}"/>
    <cellStyle name="입력 2 2 4 3 16 4" xfId="21456" xr:uid="{00000000-0005-0000-0000-000076530000}"/>
    <cellStyle name="입력 2 2 4 3 16 5" xfId="21457" xr:uid="{00000000-0005-0000-0000-000077530000}"/>
    <cellStyle name="입력 2 2 4 3 17" xfId="21458" xr:uid="{00000000-0005-0000-0000-000078530000}"/>
    <cellStyle name="입력 2 2 4 3 17 2" xfId="21459" xr:uid="{00000000-0005-0000-0000-000079530000}"/>
    <cellStyle name="입력 2 2 4 3 17 3" xfId="21460" xr:uid="{00000000-0005-0000-0000-00007A530000}"/>
    <cellStyle name="입력 2 2 4 3 17 4" xfId="21461" xr:uid="{00000000-0005-0000-0000-00007B530000}"/>
    <cellStyle name="입력 2 2 4 3 17 5" xfId="21462" xr:uid="{00000000-0005-0000-0000-00007C530000}"/>
    <cellStyle name="입력 2 2 4 3 18" xfId="21463" xr:uid="{00000000-0005-0000-0000-00007D530000}"/>
    <cellStyle name="입력 2 2 4 3 18 2" xfId="21464" xr:uid="{00000000-0005-0000-0000-00007E530000}"/>
    <cellStyle name="입력 2 2 4 3 18 3" xfId="21465" xr:uid="{00000000-0005-0000-0000-00007F530000}"/>
    <cellStyle name="입력 2 2 4 3 18 4" xfId="21466" xr:uid="{00000000-0005-0000-0000-000080530000}"/>
    <cellStyle name="입력 2 2 4 3 18 5" xfId="21467" xr:uid="{00000000-0005-0000-0000-000081530000}"/>
    <cellStyle name="입력 2 2 4 3 19" xfId="21468" xr:uid="{00000000-0005-0000-0000-000082530000}"/>
    <cellStyle name="입력 2 2 4 3 2" xfId="21469" xr:uid="{00000000-0005-0000-0000-000083530000}"/>
    <cellStyle name="입력 2 2 4 3 2 2" xfId="21470" xr:uid="{00000000-0005-0000-0000-000084530000}"/>
    <cellStyle name="입력 2 2 4 3 2 3" xfId="21471" xr:uid="{00000000-0005-0000-0000-000085530000}"/>
    <cellStyle name="입력 2 2 4 3 2 4" xfId="21472" xr:uid="{00000000-0005-0000-0000-000086530000}"/>
    <cellStyle name="입력 2 2 4 3 2 5" xfId="21473" xr:uid="{00000000-0005-0000-0000-000087530000}"/>
    <cellStyle name="입력 2 2 4 3 20" xfId="21474" xr:uid="{00000000-0005-0000-0000-000088530000}"/>
    <cellStyle name="입력 2 2 4 3 21" xfId="21475" xr:uid="{00000000-0005-0000-0000-000089530000}"/>
    <cellStyle name="입력 2 2 4 3 22" xfId="21476" xr:uid="{00000000-0005-0000-0000-00008A530000}"/>
    <cellStyle name="입력 2 2 4 3 3" xfId="21477" xr:uid="{00000000-0005-0000-0000-00008B530000}"/>
    <cellStyle name="입력 2 2 4 3 3 2" xfId="21478" xr:uid="{00000000-0005-0000-0000-00008C530000}"/>
    <cellStyle name="입력 2 2 4 3 3 3" xfId="21479" xr:uid="{00000000-0005-0000-0000-00008D530000}"/>
    <cellStyle name="입력 2 2 4 3 3 4" xfId="21480" xr:uid="{00000000-0005-0000-0000-00008E530000}"/>
    <cellStyle name="입력 2 2 4 3 3 5" xfId="21481" xr:uid="{00000000-0005-0000-0000-00008F530000}"/>
    <cellStyle name="입력 2 2 4 3 4" xfId="21482" xr:uid="{00000000-0005-0000-0000-000090530000}"/>
    <cellStyle name="입력 2 2 4 3 4 2" xfId="21483" xr:uid="{00000000-0005-0000-0000-000091530000}"/>
    <cellStyle name="입력 2 2 4 3 4 3" xfId="21484" xr:uid="{00000000-0005-0000-0000-000092530000}"/>
    <cellStyle name="입력 2 2 4 3 4 4" xfId="21485" xr:uid="{00000000-0005-0000-0000-000093530000}"/>
    <cellStyle name="입력 2 2 4 3 4 5" xfId="21486" xr:uid="{00000000-0005-0000-0000-000094530000}"/>
    <cellStyle name="입력 2 2 4 3 5" xfId="21487" xr:uid="{00000000-0005-0000-0000-000095530000}"/>
    <cellStyle name="입력 2 2 4 3 5 2" xfId="21488" xr:uid="{00000000-0005-0000-0000-000096530000}"/>
    <cellStyle name="입력 2 2 4 3 5 3" xfId="21489" xr:uid="{00000000-0005-0000-0000-000097530000}"/>
    <cellStyle name="입력 2 2 4 3 5 4" xfId="21490" xr:uid="{00000000-0005-0000-0000-000098530000}"/>
    <cellStyle name="입력 2 2 4 3 5 5" xfId="21491" xr:uid="{00000000-0005-0000-0000-000099530000}"/>
    <cellStyle name="입력 2 2 4 3 6" xfId="21492" xr:uid="{00000000-0005-0000-0000-00009A530000}"/>
    <cellStyle name="입력 2 2 4 3 6 2" xfId="21493" xr:uid="{00000000-0005-0000-0000-00009B530000}"/>
    <cellStyle name="입력 2 2 4 3 6 3" xfId="21494" xr:uid="{00000000-0005-0000-0000-00009C530000}"/>
    <cellStyle name="입력 2 2 4 3 6 4" xfId="21495" xr:uid="{00000000-0005-0000-0000-00009D530000}"/>
    <cellStyle name="입력 2 2 4 3 6 5" xfId="21496" xr:uid="{00000000-0005-0000-0000-00009E530000}"/>
    <cellStyle name="입력 2 2 4 3 7" xfId="21497" xr:uid="{00000000-0005-0000-0000-00009F530000}"/>
    <cellStyle name="입력 2 2 4 3 7 2" xfId="21498" xr:uid="{00000000-0005-0000-0000-0000A0530000}"/>
    <cellStyle name="입력 2 2 4 3 7 3" xfId="21499" xr:uid="{00000000-0005-0000-0000-0000A1530000}"/>
    <cellStyle name="입력 2 2 4 3 7 4" xfId="21500" xr:uid="{00000000-0005-0000-0000-0000A2530000}"/>
    <cellStyle name="입력 2 2 4 3 7 5" xfId="21501" xr:uid="{00000000-0005-0000-0000-0000A3530000}"/>
    <cellStyle name="입력 2 2 4 3 8" xfId="21502" xr:uid="{00000000-0005-0000-0000-0000A4530000}"/>
    <cellStyle name="입력 2 2 4 3 8 2" xfId="21503" xr:uid="{00000000-0005-0000-0000-0000A5530000}"/>
    <cellStyle name="입력 2 2 4 3 8 3" xfId="21504" xr:uid="{00000000-0005-0000-0000-0000A6530000}"/>
    <cellStyle name="입력 2 2 4 3 8 4" xfId="21505" xr:uid="{00000000-0005-0000-0000-0000A7530000}"/>
    <cellStyle name="입력 2 2 4 3 8 5" xfId="21506" xr:uid="{00000000-0005-0000-0000-0000A8530000}"/>
    <cellStyle name="입력 2 2 4 3 9" xfId="21507" xr:uid="{00000000-0005-0000-0000-0000A9530000}"/>
    <cellStyle name="입력 2 2 4 3 9 2" xfId="21508" xr:uid="{00000000-0005-0000-0000-0000AA530000}"/>
    <cellStyle name="입력 2 2 4 3 9 3" xfId="21509" xr:uid="{00000000-0005-0000-0000-0000AB530000}"/>
    <cellStyle name="입력 2 2 4 3 9 4" xfId="21510" xr:uid="{00000000-0005-0000-0000-0000AC530000}"/>
    <cellStyle name="입력 2 2 4 3 9 5" xfId="21511" xr:uid="{00000000-0005-0000-0000-0000AD530000}"/>
    <cellStyle name="입력 2 2 4 4" xfId="21512" xr:uid="{00000000-0005-0000-0000-0000AE530000}"/>
    <cellStyle name="입력 2 2 4 4 10" xfId="21513" xr:uid="{00000000-0005-0000-0000-0000AF530000}"/>
    <cellStyle name="입력 2 2 4 4 10 2" xfId="21514" xr:uid="{00000000-0005-0000-0000-0000B0530000}"/>
    <cellStyle name="입력 2 2 4 4 10 3" xfId="21515" xr:uid="{00000000-0005-0000-0000-0000B1530000}"/>
    <cellStyle name="입력 2 2 4 4 10 4" xfId="21516" xr:uid="{00000000-0005-0000-0000-0000B2530000}"/>
    <cellStyle name="입력 2 2 4 4 10 5" xfId="21517" xr:uid="{00000000-0005-0000-0000-0000B3530000}"/>
    <cellStyle name="입력 2 2 4 4 11" xfId="21518" xr:uid="{00000000-0005-0000-0000-0000B4530000}"/>
    <cellStyle name="입력 2 2 4 4 11 2" xfId="21519" xr:uid="{00000000-0005-0000-0000-0000B5530000}"/>
    <cellStyle name="입력 2 2 4 4 11 3" xfId="21520" xr:uid="{00000000-0005-0000-0000-0000B6530000}"/>
    <cellStyle name="입력 2 2 4 4 11 4" xfId="21521" xr:uid="{00000000-0005-0000-0000-0000B7530000}"/>
    <cellStyle name="입력 2 2 4 4 11 5" xfId="21522" xr:uid="{00000000-0005-0000-0000-0000B8530000}"/>
    <cellStyle name="입력 2 2 4 4 12" xfId="21523" xr:uid="{00000000-0005-0000-0000-0000B9530000}"/>
    <cellStyle name="입력 2 2 4 4 12 2" xfId="21524" xr:uid="{00000000-0005-0000-0000-0000BA530000}"/>
    <cellStyle name="입력 2 2 4 4 12 3" xfId="21525" xr:uid="{00000000-0005-0000-0000-0000BB530000}"/>
    <cellStyle name="입력 2 2 4 4 12 4" xfId="21526" xr:uid="{00000000-0005-0000-0000-0000BC530000}"/>
    <cellStyle name="입력 2 2 4 4 12 5" xfId="21527" xr:uid="{00000000-0005-0000-0000-0000BD530000}"/>
    <cellStyle name="입력 2 2 4 4 13" xfId="21528" xr:uid="{00000000-0005-0000-0000-0000BE530000}"/>
    <cellStyle name="입력 2 2 4 4 13 2" xfId="21529" xr:uid="{00000000-0005-0000-0000-0000BF530000}"/>
    <cellStyle name="입력 2 2 4 4 13 3" xfId="21530" xr:uid="{00000000-0005-0000-0000-0000C0530000}"/>
    <cellStyle name="입력 2 2 4 4 13 4" xfId="21531" xr:uid="{00000000-0005-0000-0000-0000C1530000}"/>
    <cellStyle name="입력 2 2 4 4 13 5" xfId="21532" xr:uid="{00000000-0005-0000-0000-0000C2530000}"/>
    <cellStyle name="입력 2 2 4 4 14" xfId="21533" xr:uid="{00000000-0005-0000-0000-0000C3530000}"/>
    <cellStyle name="입력 2 2 4 4 14 2" xfId="21534" xr:uid="{00000000-0005-0000-0000-0000C4530000}"/>
    <cellStyle name="입력 2 2 4 4 14 3" xfId="21535" xr:uid="{00000000-0005-0000-0000-0000C5530000}"/>
    <cellStyle name="입력 2 2 4 4 14 4" xfId="21536" xr:uid="{00000000-0005-0000-0000-0000C6530000}"/>
    <cellStyle name="입력 2 2 4 4 14 5" xfId="21537" xr:uid="{00000000-0005-0000-0000-0000C7530000}"/>
    <cellStyle name="입력 2 2 4 4 15" xfId="21538" xr:uid="{00000000-0005-0000-0000-0000C8530000}"/>
    <cellStyle name="입력 2 2 4 4 15 2" xfId="21539" xr:uid="{00000000-0005-0000-0000-0000C9530000}"/>
    <cellStyle name="입력 2 2 4 4 15 3" xfId="21540" xr:uid="{00000000-0005-0000-0000-0000CA530000}"/>
    <cellStyle name="입력 2 2 4 4 15 4" xfId="21541" xr:uid="{00000000-0005-0000-0000-0000CB530000}"/>
    <cellStyle name="입력 2 2 4 4 15 5" xfId="21542" xr:uid="{00000000-0005-0000-0000-0000CC530000}"/>
    <cellStyle name="입력 2 2 4 4 16" xfId="21543" xr:uid="{00000000-0005-0000-0000-0000CD530000}"/>
    <cellStyle name="입력 2 2 4 4 16 2" xfId="21544" xr:uid="{00000000-0005-0000-0000-0000CE530000}"/>
    <cellStyle name="입력 2 2 4 4 16 3" xfId="21545" xr:uid="{00000000-0005-0000-0000-0000CF530000}"/>
    <cellStyle name="입력 2 2 4 4 16 4" xfId="21546" xr:uid="{00000000-0005-0000-0000-0000D0530000}"/>
    <cellStyle name="입력 2 2 4 4 16 5" xfId="21547" xr:uid="{00000000-0005-0000-0000-0000D1530000}"/>
    <cellStyle name="입력 2 2 4 4 17" xfId="21548" xr:uid="{00000000-0005-0000-0000-0000D2530000}"/>
    <cellStyle name="입력 2 2 4 4 17 2" xfId="21549" xr:uid="{00000000-0005-0000-0000-0000D3530000}"/>
    <cellStyle name="입력 2 2 4 4 17 3" xfId="21550" xr:uid="{00000000-0005-0000-0000-0000D4530000}"/>
    <cellStyle name="입력 2 2 4 4 17 4" xfId="21551" xr:uid="{00000000-0005-0000-0000-0000D5530000}"/>
    <cellStyle name="입력 2 2 4 4 17 5" xfId="21552" xr:uid="{00000000-0005-0000-0000-0000D6530000}"/>
    <cellStyle name="입력 2 2 4 4 18" xfId="21553" xr:uid="{00000000-0005-0000-0000-0000D7530000}"/>
    <cellStyle name="입력 2 2 4 4 18 2" xfId="21554" xr:uid="{00000000-0005-0000-0000-0000D8530000}"/>
    <cellStyle name="입력 2 2 4 4 18 3" xfId="21555" xr:uid="{00000000-0005-0000-0000-0000D9530000}"/>
    <cellStyle name="입력 2 2 4 4 18 4" xfId="21556" xr:uid="{00000000-0005-0000-0000-0000DA530000}"/>
    <cellStyle name="입력 2 2 4 4 18 5" xfId="21557" xr:uid="{00000000-0005-0000-0000-0000DB530000}"/>
    <cellStyle name="입력 2 2 4 4 19" xfId="21558" xr:uid="{00000000-0005-0000-0000-0000DC530000}"/>
    <cellStyle name="입력 2 2 4 4 2" xfId="21559" xr:uid="{00000000-0005-0000-0000-0000DD530000}"/>
    <cellStyle name="입력 2 2 4 4 2 2" xfId="21560" xr:uid="{00000000-0005-0000-0000-0000DE530000}"/>
    <cellStyle name="입력 2 2 4 4 2 3" xfId="21561" xr:uid="{00000000-0005-0000-0000-0000DF530000}"/>
    <cellStyle name="입력 2 2 4 4 2 4" xfId="21562" xr:uid="{00000000-0005-0000-0000-0000E0530000}"/>
    <cellStyle name="입력 2 2 4 4 2 5" xfId="21563" xr:uid="{00000000-0005-0000-0000-0000E1530000}"/>
    <cellStyle name="입력 2 2 4 4 20" xfId="21564" xr:uid="{00000000-0005-0000-0000-0000E2530000}"/>
    <cellStyle name="입력 2 2 4 4 21" xfId="21565" xr:uid="{00000000-0005-0000-0000-0000E3530000}"/>
    <cellStyle name="입력 2 2 4 4 22" xfId="21566" xr:uid="{00000000-0005-0000-0000-0000E4530000}"/>
    <cellStyle name="입력 2 2 4 4 3" xfId="21567" xr:uid="{00000000-0005-0000-0000-0000E5530000}"/>
    <cellStyle name="입력 2 2 4 4 3 2" xfId="21568" xr:uid="{00000000-0005-0000-0000-0000E6530000}"/>
    <cellStyle name="입력 2 2 4 4 3 3" xfId="21569" xr:uid="{00000000-0005-0000-0000-0000E7530000}"/>
    <cellStyle name="입력 2 2 4 4 3 4" xfId="21570" xr:uid="{00000000-0005-0000-0000-0000E8530000}"/>
    <cellStyle name="입력 2 2 4 4 3 5" xfId="21571" xr:uid="{00000000-0005-0000-0000-0000E9530000}"/>
    <cellStyle name="입력 2 2 4 4 4" xfId="21572" xr:uid="{00000000-0005-0000-0000-0000EA530000}"/>
    <cellStyle name="입력 2 2 4 4 4 2" xfId="21573" xr:uid="{00000000-0005-0000-0000-0000EB530000}"/>
    <cellStyle name="입력 2 2 4 4 4 3" xfId="21574" xr:uid="{00000000-0005-0000-0000-0000EC530000}"/>
    <cellStyle name="입력 2 2 4 4 4 4" xfId="21575" xr:uid="{00000000-0005-0000-0000-0000ED530000}"/>
    <cellStyle name="입력 2 2 4 4 4 5" xfId="21576" xr:uid="{00000000-0005-0000-0000-0000EE530000}"/>
    <cellStyle name="입력 2 2 4 4 5" xfId="21577" xr:uid="{00000000-0005-0000-0000-0000EF530000}"/>
    <cellStyle name="입력 2 2 4 4 5 2" xfId="21578" xr:uid="{00000000-0005-0000-0000-0000F0530000}"/>
    <cellStyle name="입력 2 2 4 4 5 3" xfId="21579" xr:uid="{00000000-0005-0000-0000-0000F1530000}"/>
    <cellStyle name="입력 2 2 4 4 5 4" xfId="21580" xr:uid="{00000000-0005-0000-0000-0000F2530000}"/>
    <cellStyle name="입력 2 2 4 4 5 5" xfId="21581" xr:uid="{00000000-0005-0000-0000-0000F3530000}"/>
    <cellStyle name="입력 2 2 4 4 6" xfId="21582" xr:uid="{00000000-0005-0000-0000-0000F4530000}"/>
    <cellStyle name="입력 2 2 4 4 6 2" xfId="21583" xr:uid="{00000000-0005-0000-0000-0000F5530000}"/>
    <cellStyle name="입력 2 2 4 4 6 3" xfId="21584" xr:uid="{00000000-0005-0000-0000-0000F6530000}"/>
    <cellStyle name="입력 2 2 4 4 6 4" xfId="21585" xr:uid="{00000000-0005-0000-0000-0000F7530000}"/>
    <cellStyle name="입력 2 2 4 4 6 5" xfId="21586" xr:uid="{00000000-0005-0000-0000-0000F8530000}"/>
    <cellStyle name="입력 2 2 4 4 7" xfId="21587" xr:uid="{00000000-0005-0000-0000-0000F9530000}"/>
    <cellStyle name="입력 2 2 4 4 7 2" xfId="21588" xr:uid="{00000000-0005-0000-0000-0000FA530000}"/>
    <cellStyle name="입력 2 2 4 4 7 3" xfId="21589" xr:uid="{00000000-0005-0000-0000-0000FB530000}"/>
    <cellStyle name="입력 2 2 4 4 7 4" xfId="21590" xr:uid="{00000000-0005-0000-0000-0000FC530000}"/>
    <cellStyle name="입력 2 2 4 4 7 5" xfId="21591" xr:uid="{00000000-0005-0000-0000-0000FD530000}"/>
    <cellStyle name="입력 2 2 4 4 8" xfId="21592" xr:uid="{00000000-0005-0000-0000-0000FE530000}"/>
    <cellStyle name="입력 2 2 4 4 8 2" xfId="21593" xr:uid="{00000000-0005-0000-0000-0000FF530000}"/>
    <cellStyle name="입력 2 2 4 4 8 3" xfId="21594" xr:uid="{00000000-0005-0000-0000-000000540000}"/>
    <cellStyle name="입력 2 2 4 4 8 4" xfId="21595" xr:uid="{00000000-0005-0000-0000-000001540000}"/>
    <cellStyle name="입력 2 2 4 4 8 5" xfId="21596" xr:uid="{00000000-0005-0000-0000-000002540000}"/>
    <cellStyle name="입력 2 2 4 4 9" xfId="21597" xr:uid="{00000000-0005-0000-0000-000003540000}"/>
    <cellStyle name="입력 2 2 4 4 9 2" xfId="21598" xr:uid="{00000000-0005-0000-0000-000004540000}"/>
    <cellStyle name="입력 2 2 4 4 9 3" xfId="21599" xr:uid="{00000000-0005-0000-0000-000005540000}"/>
    <cellStyle name="입력 2 2 4 4 9 4" xfId="21600" xr:uid="{00000000-0005-0000-0000-000006540000}"/>
    <cellStyle name="입력 2 2 4 4 9 5" xfId="21601" xr:uid="{00000000-0005-0000-0000-000007540000}"/>
    <cellStyle name="입력 2 2 4 5" xfId="21602" xr:uid="{00000000-0005-0000-0000-000008540000}"/>
    <cellStyle name="입력 2 2 4 5 10" xfId="21603" xr:uid="{00000000-0005-0000-0000-000009540000}"/>
    <cellStyle name="입력 2 2 4 5 10 2" xfId="21604" xr:uid="{00000000-0005-0000-0000-00000A540000}"/>
    <cellStyle name="입력 2 2 4 5 10 3" xfId="21605" xr:uid="{00000000-0005-0000-0000-00000B540000}"/>
    <cellStyle name="입력 2 2 4 5 10 4" xfId="21606" xr:uid="{00000000-0005-0000-0000-00000C540000}"/>
    <cellStyle name="입력 2 2 4 5 10 5" xfId="21607" xr:uid="{00000000-0005-0000-0000-00000D540000}"/>
    <cellStyle name="입력 2 2 4 5 11" xfId="21608" xr:uid="{00000000-0005-0000-0000-00000E540000}"/>
    <cellStyle name="입력 2 2 4 5 11 2" xfId="21609" xr:uid="{00000000-0005-0000-0000-00000F540000}"/>
    <cellStyle name="입력 2 2 4 5 11 3" xfId="21610" xr:uid="{00000000-0005-0000-0000-000010540000}"/>
    <cellStyle name="입력 2 2 4 5 11 4" xfId="21611" xr:uid="{00000000-0005-0000-0000-000011540000}"/>
    <cellStyle name="입력 2 2 4 5 11 5" xfId="21612" xr:uid="{00000000-0005-0000-0000-000012540000}"/>
    <cellStyle name="입력 2 2 4 5 12" xfId="21613" xr:uid="{00000000-0005-0000-0000-000013540000}"/>
    <cellStyle name="입력 2 2 4 5 12 2" xfId="21614" xr:uid="{00000000-0005-0000-0000-000014540000}"/>
    <cellStyle name="입력 2 2 4 5 12 3" xfId="21615" xr:uid="{00000000-0005-0000-0000-000015540000}"/>
    <cellStyle name="입력 2 2 4 5 12 4" xfId="21616" xr:uid="{00000000-0005-0000-0000-000016540000}"/>
    <cellStyle name="입력 2 2 4 5 12 5" xfId="21617" xr:uid="{00000000-0005-0000-0000-000017540000}"/>
    <cellStyle name="입력 2 2 4 5 13" xfId="21618" xr:uid="{00000000-0005-0000-0000-000018540000}"/>
    <cellStyle name="입력 2 2 4 5 13 2" xfId="21619" xr:uid="{00000000-0005-0000-0000-000019540000}"/>
    <cellStyle name="입력 2 2 4 5 13 3" xfId="21620" xr:uid="{00000000-0005-0000-0000-00001A540000}"/>
    <cellStyle name="입력 2 2 4 5 13 4" xfId="21621" xr:uid="{00000000-0005-0000-0000-00001B540000}"/>
    <cellStyle name="입력 2 2 4 5 13 5" xfId="21622" xr:uid="{00000000-0005-0000-0000-00001C540000}"/>
    <cellStyle name="입력 2 2 4 5 14" xfId="21623" xr:uid="{00000000-0005-0000-0000-00001D540000}"/>
    <cellStyle name="입력 2 2 4 5 14 2" xfId="21624" xr:uid="{00000000-0005-0000-0000-00001E540000}"/>
    <cellStyle name="입력 2 2 4 5 14 3" xfId="21625" xr:uid="{00000000-0005-0000-0000-00001F540000}"/>
    <cellStyle name="입력 2 2 4 5 14 4" xfId="21626" xr:uid="{00000000-0005-0000-0000-000020540000}"/>
    <cellStyle name="입력 2 2 4 5 14 5" xfId="21627" xr:uid="{00000000-0005-0000-0000-000021540000}"/>
    <cellStyle name="입력 2 2 4 5 15" xfId="21628" xr:uid="{00000000-0005-0000-0000-000022540000}"/>
    <cellStyle name="입력 2 2 4 5 15 2" xfId="21629" xr:uid="{00000000-0005-0000-0000-000023540000}"/>
    <cellStyle name="입력 2 2 4 5 15 3" xfId="21630" xr:uid="{00000000-0005-0000-0000-000024540000}"/>
    <cellStyle name="입력 2 2 4 5 15 4" xfId="21631" xr:uid="{00000000-0005-0000-0000-000025540000}"/>
    <cellStyle name="입력 2 2 4 5 15 5" xfId="21632" xr:uid="{00000000-0005-0000-0000-000026540000}"/>
    <cellStyle name="입력 2 2 4 5 16" xfId="21633" xr:uid="{00000000-0005-0000-0000-000027540000}"/>
    <cellStyle name="입력 2 2 4 5 16 2" xfId="21634" xr:uid="{00000000-0005-0000-0000-000028540000}"/>
    <cellStyle name="입력 2 2 4 5 16 3" xfId="21635" xr:uid="{00000000-0005-0000-0000-000029540000}"/>
    <cellStyle name="입력 2 2 4 5 16 4" xfId="21636" xr:uid="{00000000-0005-0000-0000-00002A540000}"/>
    <cellStyle name="입력 2 2 4 5 16 5" xfId="21637" xr:uid="{00000000-0005-0000-0000-00002B540000}"/>
    <cellStyle name="입력 2 2 4 5 17" xfId="21638" xr:uid="{00000000-0005-0000-0000-00002C540000}"/>
    <cellStyle name="입력 2 2 4 5 17 2" xfId="21639" xr:uid="{00000000-0005-0000-0000-00002D540000}"/>
    <cellStyle name="입력 2 2 4 5 17 3" xfId="21640" xr:uid="{00000000-0005-0000-0000-00002E540000}"/>
    <cellStyle name="입력 2 2 4 5 17 4" xfId="21641" xr:uid="{00000000-0005-0000-0000-00002F540000}"/>
    <cellStyle name="입력 2 2 4 5 17 5" xfId="21642" xr:uid="{00000000-0005-0000-0000-000030540000}"/>
    <cellStyle name="입력 2 2 4 5 18" xfId="21643" xr:uid="{00000000-0005-0000-0000-000031540000}"/>
    <cellStyle name="입력 2 2 4 5 18 2" xfId="21644" xr:uid="{00000000-0005-0000-0000-000032540000}"/>
    <cellStyle name="입력 2 2 4 5 18 3" xfId="21645" xr:uid="{00000000-0005-0000-0000-000033540000}"/>
    <cellStyle name="입력 2 2 4 5 18 4" xfId="21646" xr:uid="{00000000-0005-0000-0000-000034540000}"/>
    <cellStyle name="입력 2 2 4 5 18 5" xfId="21647" xr:uid="{00000000-0005-0000-0000-000035540000}"/>
    <cellStyle name="입력 2 2 4 5 19" xfId="21648" xr:uid="{00000000-0005-0000-0000-000036540000}"/>
    <cellStyle name="입력 2 2 4 5 2" xfId="21649" xr:uid="{00000000-0005-0000-0000-000037540000}"/>
    <cellStyle name="입력 2 2 4 5 2 2" xfId="21650" xr:uid="{00000000-0005-0000-0000-000038540000}"/>
    <cellStyle name="입력 2 2 4 5 2 3" xfId="21651" xr:uid="{00000000-0005-0000-0000-000039540000}"/>
    <cellStyle name="입력 2 2 4 5 2 4" xfId="21652" xr:uid="{00000000-0005-0000-0000-00003A540000}"/>
    <cellStyle name="입력 2 2 4 5 2 5" xfId="21653" xr:uid="{00000000-0005-0000-0000-00003B540000}"/>
    <cellStyle name="입력 2 2 4 5 20" xfId="21654" xr:uid="{00000000-0005-0000-0000-00003C540000}"/>
    <cellStyle name="입력 2 2 4 5 21" xfId="21655" xr:uid="{00000000-0005-0000-0000-00003D540000}"/>
    <cellStyle name="입력 2 2 4 5 22" xfId="21656" xr:uid="{00000000-0005-0000-0000-00003E540000}"/>
    <cellStyle name="입력 2 2 4 5 3" xfId="21657" xr:uid="{00000000-0005-0000-0000-00003F540000}"/>
    <cellStyle name="입력 2 2 4 5 3 2" xfId="21658" xr:uid="{00000000-0005-0000-0000-000040540000}"/>
    <cellStyle name="입력 2 2 4 5 3 3" xfId="21659" xr:uid="{00000000-0005-0000-0000-000041540000}"/>
    <cellStyle name="입력 2 2 4 5 3 4" xfId="21660" xr:uid="{00000000-0005-0000-0000-000042540000}"/>
    <cellStyle name="입력 2 2 4 5 3 5" xfId="21661" xr:uid="{00000000-0005-0000-0000-000043540000}"/>
    <cellStyle name="입력 2 2 4 5 4" xfId="21662" xr:uid="{00000000-0005-0000-0000-000044540000}"/>
    <cellStyle name="입력 2 2 4 5 4 2" xfId="21663" xr:uid="{00000000-0005-0000-0000-000045540000}"/>
    <cellStyle name="입력 2 2 4 5 4 3" xfId="21664" xr:uid="{00000000-0005-0000-0000-000046540000}"/>
    <cellStyle name="입력 2 2 4 5 4 4" xfId="21665" xr:uid="{00000000-0005-0000-0000-000047540000}"/>
    <cellStyle name="입력 2 2 4 5 4 5" xfId="21666" xr:uid="{00000000-0005-0000-0000-000048540000}"/>
    <cellStyle name="입력 2 2 4 5 5" xfId="21667" xr:uid="{00000000-0005-0000-0000-000049540000}"/>
    <cellStyle name="입력 2 2 4 5 5 2" xfId="21668" xr:uid="{00000000-0005-0000-0000-00004A540000}"/>
    <cellStyle name="입력 2 2 4 5 5 3" xfId="21669" xr:uid="{00000000-0005-0000-0000-00004B540000}"/>
    <cellStyle name="입력 2 2 4 5 5 4" xfId="21670" xr:uid="{00000000-0005-0000-0000-00004C540000}"/>
    <cellStyle name="입력 2 2 4 5 5 5" xfId="21671" xr:uid="{00000000-0005-0000-0000-00004D540000}"/>
    <cellStyle name="입력 2 2 4 5 6" xfId="21672" xr:uid="{00000000-0005-0000-0000-00004E540000}"/>
    <cellStyle name="입력 2 2 4 5 6 2" xfId="21673" xr:uid="{00000000-0005-0000-0000-00004F540000}"/>
    <cellStyle name="입력 2 2 4 5 6 3" xfId="21674" xr:uid="{00000000-0005-0000-0000-000050540000}"/>
    <cellStyle name="입력 2 2 4 5 6 4" xfId="21675" xr:uid="{00000000-0005-0000-0000-000051540000}"/>
    <cellStyle name="입력 2 2 4 5 6 5" xfId="21676" xr:uid="{00000000-0005-0000-0000-000052540000}"/>
    <cellStyle name="입력 2 2 4 5 7" xfId="21677" xr:uid="{00000000-0005-0000-0000-000053540000}"/>
    <cellStyle name="입력 2 2 4 5 7 2" xfId="21678" xr:uid="{00000000-0005-0000-0000-000054540000}"/>
    <cellStyle name="입력 2 2 4 5 7 3" xfId="21679" xr:uid="{00000000-0005-0000-0000-000055540000}"/>
    <cellStyle name="입력 2 2 4 5 7 4" xfId="21680" xr:uid="{00000000-0005-0000-0000-000056540000}"/>
    <cellStyle name="입력 2 2 4 5 7 5" xfId="21681" xr:uid="{00000000-0005-0000-0000-000057540000}"/>
    <cellStyle name="입력 2 2 4 5 8" xfId="21682" xr:uid="{00000000-0005-0000-0000-000058540000}"/>
    <cellStyle name="입력 2 2 4 5 8 2" xfId="21683" xr:uid="{00000000-0005-0000-0000-000059540000}"/>
    <cellStyle name="입력 2 2 4 5 8 3" xfId="21684" xr:uid="{00000000-0005-0000-0000-00005A540000}"/>
    <cellStyle name="입력 2 2 4 5 8 4" xfId="21685" xr:uid="{00000000-0005-0000-0000-00005B540000}"/>
    <cellStyle name="입력 2 2 4 5 8 5" xfId="21686" xr:uid="{00000000-0005-0000-0000-00005C540000}"/>
    <cellStyle name="입력 2 2 4 5 9" xfId="21687" xr:uid="{00000000-0005-0000-0000-00005D540000}"/>
    <cellStyle name="입력 2 2 4 5 9 2" xfId="21688" xr:uid="{00000000-0005-0000-0000-00005E540000}"/>
    <cellStyle name="입력 2 2 4 5 9 3" xfId="21689" xr:uid="{00000000-0005-0000-0000-00005F540000}"/>
    <cellStyle name="입력 2 2 4 5 9 4" xfId="21690" xr:uid="{00000000-0005-0000-0000-000060540000}"/>
    <cellStyle name="입력 2 2 4 5 9 5" xfId="21691" xr:uid="{00000000-0005-0000-0000-000061540000}"/>
    <cellStyle name="입력 2 2 4 6" xfId="21692" xr:uid="{00000000-0005-0000-0000-000062540000}"/>
    <cellStyle name="입력 2 2 4 6 2" xfId="21693" xr:uid="{00000000-0005-0000-0000-000063540000}"/>
    <cellStyle name="입력 2 2 4 6 3" xfId="21694" xr:uid="{00000000-0005-0000-0000-000064540000}"/>
    <cellStyle name="입력 2 2 4 6 4" xfId="21695" xr:uid="{00000000-0005-0000-0000-000065540000}"/>
    <cellStyle name="입력 2 2 4 6 5" xfId="21696" xr:uid="{00000000-0005-0000-0000-000066540000}"/>
    <cellStyle name="입력 2 2 4 7" xfId="21697" xr:uid="{00000000-0005-0000-0000-000067540000}"/>
    <cellStyle name="입력 2 2 4 7 2" xfId="21698" xr:uid="{00000000-0005-0000-0000-000068540000}"/>
    <cellStyle name="입력 2 2 4 7 3" xfId="21699" xr:uid="{00000000-0005-0000-0000-000069540000}"/>
    <cellStyle name="입력 2 2 4 7 4" xfId="21700" xr:uid="{00000000-0005-0000-0000-00006A540000}"/>
    <cellStyle name="입력 2 2 4 7 5" xfId="21701" xr:uid="{00000000-0005-0000-0000-00006B540000}"/>
    <cellStyle name="입력 2 2 4 8" xfId="21702" xr:uid="{00000000-0005-0000-0000-00006C540000}"/>
    <cellStyle name="입력 2 2 4 8 2" xfId="21703" xr:uid="{00000000-0005-0000-0000-00006D540000}"/>
    <cellStyle name="입력 2 2 4 8 3" xfId="21704" xr:uid="{00000000-0005-0000-0000-00006E540000}"/>
    <cellStyle name="입력 2 2 4 8 4" xfId="21705" xr:uid="{00000000-0005-0000-0000-00006F540000}"/>
    <cellStyle name="입력 2 2 4 8 5" xfId="21706" xr:uid="{00000000-0005-0000-0000-000070540000}"/>
    <cellStyle name="입력 2 2 4 9" xfId="21707" xr:uid="{00000000-0005-0000-0000-000071540000}"/>
    <cellStyle name="입력 2 2 4 9 2" xfId="21708" xr:uid="{00000000-0005-0000-0000-000072540000}"/>
    <cellStyle name="입력 2 2 4 9 3" xfId="21709" xr:uid="{00000000-0005-0000-0000-000073540000}"/>
    <cellStyle name="입력 2 2 4 9 4" xfId="21710" xr:uid="{00000000-0005-0000-0000-000074540000}"/>
    <cellStyle name="입력 2 2 4 9 5" xfId="21711" xr:uid="{00000000-0005-0000-0000-000075540000}"/>
    <cellStyle name="입력 2 2 5" xfId="21712" xr:uid="{00000000-0005-0000-0000-000076540000}"/>
    <cellStyle name="입력 2 2 5 10" xfId="21713" xr:uid="{00000000-0005-0000-0000-000077540000}"/>
    <cellStyle name="입력 2 2 5 10 2" xfId="21714" xr:uid="{00000000-0005-0000-0000-000078540000}"/>
    <cellStyle name="입력 2 2 5 10 3" xfId="21715" xr:uid="{00000000-0005-0000-0000-000079540000}"/>
    <cellStyle name="입력 2 2 5 10 4" xfId="21716" xr:uid="{00000000-0005-0000-0000-00007A540000}"/>
    <cellStyle name="입력 2 2 5 10 5" xfId="21717" xr:uid="{00000000-0005-0000-0000-00007B540000}"/>
    <cellStyle name="입력 2 2 5 11" xfId="21718" xr:uid="{00000000-0005-0000-0000-00007C540000}"/>
    <cellStyle name="입력 2 2 5 11 2" xfId="21719" xr:uid="{00000000-0005-0000-0000-00007D540000}"/>
    <cellStyle name="입력 2 2 5 11 3" xfId="21720" xr:uid="{00000000-0005-0000-0000-00007E540000}"/>
    <cellStyle name="입력 2 2 5 11 4" xfId="21721" xr:uid="{00000000-0005-0000-0000-00007F540000}"/>
    <cellStyle name="입력 2 2 5 11 5" xfId="21722" xr:uid="{00000000-0005-0000-0000-000080540000}"/>
    <cellStyle name="입력 2 2 5 12" xfId="21723" xr:uid="{00000000-0005-0000-0000-000081540000}"/>
    <cellStyle name="입력 2 2 5 12 2" xfId="21724" xr:uid="{00000000-0005-0000-0000-000082540000}"/>
    <cellStyle name="입력 2 2 5 12 3" xfId="21725" xr:uid="{00000000-0005-0000-0000-000083540000}"/>
    <cellStyle name="입력 2 2 5 12 4" xfId="21726" xr:uid="{00000000-0005-0000-0000-000084540000}"/>
    <cellStyle name="입력 2 2 5 12 5" xfId="21727" xr:uid="{00000000-0005-0000-0000-000085540000}"/>
    <cellStyle name="입력 2 2 5 13" xfId="21728" xr:uid="{00000000-0005-0000-0000-000086540000}"/>
    <cellStyle name="입력 2 2 5 13 2" xfId="21729" xr:uid="{00000000-0005-0000-0000-000087540000}"/>
    <cellStyle name="입력 2 2 5 13 3" xfId="21730" xr:uid="{00000000-0005-0000-0000-000088540000}"/>
    <cellStyle name="입력 2 2 5 13 4" xfId="21731" xr:uid="{00000000-0005-0000-0000-000089540000}"/>
    <cellStyle name="입력 2 2 5 13 5" xfId="21732" xr:uid="{00000000-0005-0000-0000-00008A540000}"/>
    <cellStyle name="입력 2 2 5 14" xfId="21733" xr:uid="{00000000-0005-0000-0000-00008B540000}"/>
    <cellStyle name="입력 2 2 5 14 2" xfId="21734" xr:uid="{00000000-0005-0000-0000-00008C540000}"/>
    <cellStyle name="입력 2 2 5 14 3" xfId="21735" xr:uid="{00000000-0005-0000-0000-00008D540000}"/>
    <cellStyle name="입력 2 2 5 14 4" xfId="21736" xr:uid="{00000000-0005-0000-0000-00008E540000}"/>
    <cellStyle name="입력 2 2 5 14 5" xfId="21737" xr:uid="{00000000-0005-0000-0000-00008F540000}"/>
    <cellStyle name="입력 2 2 5 15" xfId="21738" xr:uid="{00000000-0005-0000-0000-000090540000}"/>
    <cellStyle name="입력 2 2 5 15 2" xfId="21739" xr:uid="{00000000-0005-0000-0000-000091540000}"/>
    <cellStyle name="입력 2 2 5 15 3" xfId="21740" xr:uid="{00000000-0005-0000-0000-000092540000}"/>
    <cellStyle name="입력 2 2 5 15 4" xfId="21741" xr:uid="{00000000-0005-0000-0000-000093540000}"/>
    <cellStyle name="입력 2 2 5 15 5" xfId="21742" xr:uid="{00000000-0005-0000-0000-000094540000}"/>
    <cellStyle name="입력 2 2 5 16" xfId="21743" xr:uid="{00000000-0005-0000-0000-000095540000}"/>
    <cellStyle name="입력 2 2 5 16 2" xfId="21744" xr:uid="{00000000-0005-0000-0000-000096540000}"/>
    <cellStyle name="입력 2 2 5 16 3" xfId="21745" xr:uid="{00000000-0005-0000-0000-000097540000}"/>
    <cellStyle name="입력 2 2 5 16 4" xfId="21746" xr:uid="{00000000-0005-0000-0000-000098540000}"/>
    <cellStyle name="입력 2 2 5 16 5" xfId="21747" xr:uid="{00000000-0005-0000-0000-000099540000}"/>
    <cellStyle name="입력 2 2 5 17" xfId="21748" xr:uid="{00000000-0005-0000-0000-00009A540000}"/>
    <cellStyle name="입력 2 2 5 17 2" xfId="21749" xr:uid="{00000000-0005-0000-0000-00009B540000}"/>
    <cellStyle name="입력 2 2 5 17 3" xfId="21750" xr:uid="{00000000-0005-0000-0000-00009C540000}"/>
    <cellStyle name="입력 2 2 5 17 4" xfId="21751" xr:uid="{00000000-0005-0000-0000-00009D540000}"/>
    <cellStyle name="입력 2 2 5 17 5" xfId="21752" xr:uid="{00000000-0005-0000-0000-00009E540000}"/>
    <cellStyle name="입력 2 2 5 18" xfId="21753" xr:uid="{00000000-0005-0000-0000-00009F540000}"/>
    <cellStyle name="입력 2 2 5 18 2" xfId="21754" xr:uid="{00000000-0005-0000-0000-0000A0540000}"/>
    <cellStyle name="입력 2 2 5 18 3" xfId="21755" xr:uid="{00000000-0005-0000-0000-0000A1540000}"/>
    <cellStyle name="입력 2 2 5 18 4" xfId="21756" xr:uid="{00000000-0005-0000-0000-0000A2540000}"/>
    <cellStyle name="입력 2 2 5 18 5" xfId="21757" xr:uid="{00000000-0005-0000-0000-0000A3540000}"/>
    <cellStyle name="입력 2 2 5 19" xfId="21758" xr:uid="{00000000-0005-0000-0000-0000A4540000}"/>
    <cellStyle name="입력 2 2 5 19 2" xfId="21759" xr:uid="{00000000-0005-0000-0000-0000A5540000}"/>
    <cellStyle name="입력 2 2 5 19 3" xfId="21760" xr:uid="{00000000-0005-0000-0000-0000A6540000}"/>
    <cellStyle name="입력 2 2 5 19 4" xfId="21761" xr:uid="{00000000-0005-0000-0000-0000A7540000}"/>
    <cellStyle name="입력 2 2 5 19 5" xfId="21762" xr:uid="{00000000-0005-0000-0000-0000A8540000}"/>
    <cellStyle name="입력 2 2 5 2" xfId="21763" xr:uid="{00000000-0005-0000-0000-0000A9540000}"/>
    <cellStyle name="입력 2 2 5 2 2" xfId="21764" xr:uid="{00000000-0005-0000-0000-0000AA540000}"/>
    <cellStyle name="입력 2 2 5 2 3" xfId="21765" xr:uid="{00000000-0005-0000-0000-0000AB540000}"/>
    <cellStyle name="입력 2 2 5 2 4" xfId="21766" xr:uid="{00000000-0005-0000-0000-0000AC540000}"/>
    <cellStyle name="입력 2 2 5 2 5" xfId="21767" xr:uid="{00000000-0005-0000-0000-0000AD540000}"/>
    <cellStyle name="입력 2 2 5 20" xfId="21768" xr:uid="{00000000-0005-0000-0000-0000AE540000}"/>
    <cellStyle name="입력 2 2 5 21" xfId="21769" xr:uid="{00000000-0005-0000-0000-0000AF540000}"/>
    <cellStyle name="입력 2 2 5 22" xfId="21770" xr:uid="{00000000-0005-0000-0000-0000B0540000}"/>
    <cellStyle name="입력 2 2 5 23" xfId="21771" xr:uid="{00000000-0005-0000-0000-0000B1540000}"/>
    <cellStyle name="입력 2 2 5 3" xfId="21772" xr:uid="{00000000-0005-0000-0000-0000B2540000}"/>
    <cellStyle name="입력 2 2 5 3 2" xfId="21773" xr:uid="{00000000-0005-0000-0000-0000B3540000}"/>
    <cellStyle name="입력 2 2 5 3 3" xfId="21774" xr:uid="{00000000-0005-0000-0000-0000B4540000}"/>
    <cellStyle name="입력 2 2 5 3 4" xfId="21775" xr:uid="{00000000-0005-0000-0000-0000B5540000}"/>
    <cellStyle name="입력 2 2 5 3 5" xfId="21776" xr:uid="{00000000-0005-0000-0000-0000B6540000}"/>
    <cellStyle name="입력 2 2 5 4" xfId="21777" xr:uid="{00000000-0005-0000-0000-0000B7540000}"/>
    <cellStyle name="입력 2 2 5 4 2" xfId="21778" xr:uid="{00000000-0005-0000-0000-0000B8540000}"/>
    <cellStyle name="입력 2 2 5 4 3" xfId="21779" xr:uid="{00000000-0005-0000-0000-0000B9540000}"/>
    <cellStyle name="입력 2 2 5 4 4" xfId="21780" xr:uid="{00000000-0005-0000-0000-0000BA540000}"/>
    <cellStyle name="입력 2 2 5 4 5" xfId="21781" xr:uid="{00000000-0005-0000-0000-0000BB540000}"/>
    <cellStyle name="입력 2 2 5 5" xfId="21782" xr:uid="{00000000-0005-0000-0000-0000BC540000}"/>
    <cellStyle name="입력 2 2 5 5 2" xfId="21783" xr:uid="{00000000-0005-0000-0000-0000BD540000}"/>
    <cellStyle name="입력 2 2 5 5 3" xfId="21784" xr:uid="{00000000-0005-0000-0000-0000BE540000}"/>
    <cellStyle name="입력 2 2 5 5 4" xfId="21785" xr:uid="{00000000-0005-0000-0000-0000BF540000}"/>
    <cellStyle name="입력 2 2 5 5 5" xfId="21786" xr:uid="{00000000-0005-0000-0000-0000C0540000}"/>
    <cellStyle name="입력 2 2 5 6" xfId="21787" xr:uid="{00000000-0005-0000-0000-0000C1540000}"/>
    <cellStyle name="입력 2 2 5 6 2" xfId="21788" xr:uid="{00000000-0005-0000-0000-0000C2540000}"/>
    <cellStyle name="입력 2 2 5 6 3" xfId="21789" xr:uid="{00000000-0005-0000-0000-0000C3540000}"/>
    <cellStyle name="입력 2 2 5 6 4" xfId="21790" xr:uid="{00000000-0005-0000-0000-0000C4540000}"/>
    <cellStyle name="입력 2 2 5 6 5" xfId="21791" xr:uid="{00000000-0005-0000-0000-0000C5540000}"/>
    <cellStyle name="입력 2 2 5 7" xfId="21792" xr:uid="{00000000-0005-0000-0000-0000C6540000}"/>
    <cellStyle name="입력 2 2 5 7 2" xfId="21793" xr:uid="{00000000-0005-0000-0000-0000C7540000}"/>
    <cellStyle name="입력 2 2 5 7 3" xfId="21794" xr:uid="{00000000-0005-0000-0000-0000C8540000}"/>
    <cellStyle name="입력 2 2 5 7 4" xfId="21795" xr:uid="{00000000-0005-0000-0000-0000C9540000}"/>
    <cellStyle name="입력 2 2 5 7 5" xfId="21796" xr:uid="{00000000-0005-0000-0000-0000CA540000}"/>
    <cellStyle name="입력 2 2 5 8" xfId="21797" xr:uid="{00000000-0005-0000-0000-0000CB540000}"/>
    <cellStyle name="입력 2 2 5 8 2" xfId="21798" xr:uid="{00000000-0005-0000-0000-0000CC540000}"/>
    <cellStyle name="입력 2 2 5 8 3" xfId="21799" xr:uid="{00000000-0005-0000-0000-0000CD540000}"/>
    <cellStyle name="입력 2 2 5 8 4" xfId="21800" xr:uid="{00000000-0005-0000-0000-0000CE540000}"/>
    <cellStyle name="입력 2 2 5 8 5" xfId="21801" xr:uid="{00000000-0005-0000-0000-0000CF540000}"/>
    <cellStyle name="입력 2 2 5 9" xfId="21802" xr:uid="{00000000-0005-0000-0000-0000D0540000}"/>
    <cellStyle name="입력 2 2 5 9 2" xfId="21803" xr:uid="{00000000-0005-0000-0000-0000D1540000}"/>
    <cellStyle name="입력 2 2 5 9 3" xfId="21804" xr:uid="{00000000-0005-0000-0000-0000D2540000}"/>
    <cellStyle name="입력 2 2 5 9 4" xfId="21805" xr:uid="{00000000-0005-0000-0000-0000D3540000}"/>
    <cellStyle name="입력 2 2 5 9 5" xfId="21806" xr:uid="{00000000-0005-0000-0000-0000D4540000}"/>
    <cellStyle name="입력 2 2 6" xfId="21807" xr:uid="{00000000-0005-0000-0000-0000D5540000}"/>
    <cellStyle name="입력 2 2 6 10" xfId="21808" xr:uid="{00000000-0005-0000-0000-0000D6540000}"/>
    <cellStyle name="입력 2 2 6 10 2" xfId="21809" xr:uid="{00000000-0005-0000-0000-0000D7540000}"/>
    <cellStyle name="입력 2 2 6 10 3" xfId="21810" xr:uid="{00000000-0005-0000-0000-0000D8540000}"/>
    <cellStyle name="입력 2 2 6 10 4" xfId="21811" xr:uid="{00000000-0005-0000-0000-0000D9540000}"/>
    <cellStyle name="입력 2 2 6 10 5" xfId="21812" xr:uid="{00000000-0005-0000-0000-0000DA540000}"/>
    <cellStyle name="입력 2 2 6 11" xfId="21813" xr:uid="{00000000-0005-0000-0000-0000DB540000}"/>
    <cellStyle name="입력 2 2 6 11 2" xfId="21814" xr:uid="{00000000-0005-0000-0000-0000DC540000}"/>
    <cellStyle name="입력 2 2 6 11 3" xfId="21815" xr:uid="{00000000-0005-0000-0000-0000DD540000}"/>
    <cellStyle name="입력 2 2 6 11 4" xfId="21816" xr:uid="{00000000-0005-0000-0000-0000DE540000}"/>
    <cellStyle name="입력 2 2 6 11 5" xfId="21817" xr:uid="{00000000-0005-0000-0000-0000DF540000}"/>
    <cellStyle name="입력 2 2 6 12" xfId="21818" xr:uid="{00000000-0005-0000-0000-0000E0540000}"/>
    <cellStyle name="입력 2 2 6 12 2" xfId="21819" xr:uid="{00000000-0005-0000-0000-0000E1540000}"/>
    <cellStyle name="입력 2 2 6 12 3" xfId="21820" xr:uid="{00000000-0005-0000-0000-0000E2540000}"/>
    <cellStyle name="입력 2 2 6 12 4" xfId="21821" xr:uid="{00000000-0005-0000-0000-0000E3540000}"/>
    <cellStyle name="입력 2 2 6 12 5" xfId="21822" xr:uid="{00000000-0005-0000-0000-0000E4540000}"/>
    <cellStyle name="입력 2 2 6 13" xfId="21823" xr:uid="{00000000-0005-0000-0000-0000E5540000}"/>
    <cellStyle name="입력 2 2 6 13 2" xfId="21824" xr:uid="{00000000-0005-0000-0000-0000E6540000}"/>
    <cellStyle name="입력 2 2 6 13 3" xfId="21825" xr:uid="{00000000-0005-0000-0000-0000E7540000}"/>
    <cellStyle name="입력 2 2 6 13 4" xfId="21826" xr:uid="{00000000-0005-0000-0000-0000E8540000}"/>
    <cellStyle name="입력 2 2 6 13 5" xfId="21827" xr:uid="{00000000-0005-0000-0000-0000E9540000}"/>
    <cellStyle name="입력 2 2 6 14" xfId="21828" xr:uid="{00000000-0005-0000-0000-0000EA540000}"/>
    <cellStyle name="입력 2 2 6 14 2" xfId="21829" xr:uid="{00000000-0005-0000-0000-0000EB540000}"/>
    <cellStyle name="입력 2 2 6 14 3" xfId="21830" xr:uid="{00000000-0005-0000-0000-0000EC540000}"/>
    <cellStyle name="입력 2 2 6 14 4" xfId="21831" xr:uid="{00000000-0005-0000-0000-0000ED540000}"/>
    <cellStyle name="입력 2 2 6 14 5" xfId="21832" xr:uid="{00000000-0005-0000-0000-0000EE540000}"/>
    <cellStyle name="입력 2 2 6 15" xfId="21833" xr:uid="{00000000-0005-0000-0000-0000EF540000}"/>
    <cellStyle name="입력 2 2 6 15 2" xfId="21834" xr:uid="{00000000-0005-0000-0000-0000F0540000}"/>
    <cellStyle name="입력 2 2 6 15 3" xfId="21835" xr:uid="{00000000-0005-0000-0000-0000F1540000}"/>
    <cellStyle name="입력 2 2 6 15 4" xfId="21836" xr:uid="{00000000-0005-0000-0000-0000F2540000}"/>
    <cellStyle name="입력 2 2 6 15 5" xfId="21837" xr:uid="{00000000-0005-0000-0000-0000F3540000}"/>
    <cellStyle name="입력 2 2 6 16" xfId="21838" xr:uid="{00000000-0005-0000-0000-0000F4540000}"/>
    <cellStyle name="입력 2 2 6 16 2" xfId="21839" xr:uid="{00000000-0005-0000-0000-0000F5540000}"/>
    <cellStyle name="입력 2 2 6 16 3" xfId="21840" xr:uid="{00000000-0005-0000-0000-0000F6540000}"/>
    <cellStyle name="입력 2 2 6 16 4" xfId="21841" xr:uid="{00000000-0005-0000-0000-0000F7540000}"/>
    <cellStyle name="입력 2 2 6 16 5" xfId="21842" xr:uid="{00000000-0005-0000-0000-0000F8540000}"/>
    <cellStyle name="입력 2 2 6 17" xfId="21843" xr:uid="{00000000-0005-0000-0000-0000F9540000}"/>
    <cellStyle name="입력 2 2 6 17 2" xfId="21844" xr:uid="{00000000-0005-0000-0000-0000FA540000}"/>
    <cellStyle name="입력 2 2 6 17 3" xfId="21845" xr:uid="{00000000-0005-0000-0000-0000FB540000}"/>
    <cellStyle name="입력 2 2 6 17 4" xfId="21846" xr:uid="{00000000-0005-0000-0000-0000FC540000}"/>
    <cellStyle name="입력 2 2 6 17 5" xfId="21847" xr:uid="{00000000-0005-0000-0000-0000FD540000}"/>
    <cellStyle name="입력 2 2 6 18" xfId="21848" xr:uid="{00000000-0005-0000-0000-0000FE540000}"/>
    <cellStyle name="입력 2 2 6 18 2" xfId="21849" xr:uid="{00000000-0005-0000-0000-0000FF540000}"/>
    <cellStyle name="입력 2 2 6 18 3" xfId="21850" xr:uid="{00000000-0005-0000-0000-000000550000}"/>
    <cellStyle name="입력 2 2 6 18 4" xfId="21851" xr:uid="{00000000-0005-0000-0000-000001550000}"/>
    <cellStyle name="입력 2 2 6 18 5" xfId="21852" xr:uid="{00000000-0005-0000-0000-000002550000}"/>
    <cellStyle name="입력 2 2 6 19" xfId="21853" xr:uid="{00000000-0005-0000-0000-000003550000}"/>
    <cellStyle name="입력 2 2 6 2" xfId="21854" xr:uid="{00000000-0005-0000-0000-000004550000}"/>
    <cellStyle name="입력 2 2 6 2 2" xfId="21855" xr:uid="{00000000-0005-0000-0000-000005550000}"/>
    <cellStyle name="입력 2 2 6 2 3" xfId="21856" xr:uid="{00000000-0005-0000-0000-000006550000}"/>
    <cellStyle name="입력 2 2 6 2 4" xfId="21857" xr:uid="{00000000-0005-0000-0000-000007550000}"/>
    <cellStyle name="입력 2 2 6 2 5" xfId="21858" xr:uid="{00000000-0005-0000-0000-000008550000}"/>
    <cellStyle name="입력 2 2 6 20" xfId="21859" xr:uid="{00000000-0005-0000-0000-000009550000}"/>
    <cellStyle name="입력 2 2 6 21" xfId="21860" xr:uid="{00000000-0005-0000-0000-00000A550000}"/>
    <cellStyle name="입력 2 2 6 22" xfId="21861" xr:uid="{00000000-0005-0000-0000-00000B550000}"/>
    <cellStyle name="입력 2 2 6 3" xfId="21862" xr:uid="{00000000-0005-0000-0000-00000C550000}"/>
    <cellStyle name="입력 2 2 6 3 2" xfId="21863" xr:uid="{00000000-0005-0000-0000-00000D550000}"/>
    <cellStyle name="입력 2 2 6 3 3" xfId="21864" xr:uid="{00000000-0005-0000-0000-00000E550000}"/>
    <cellStyle name="입력 2 2 6 3 4" xfId="21865" xr:uid="{00000000-0005-0000-0000-00000F550000}"/>
    <cellStyle name="입력 2 2 6 3 5" xfId="21866" xr:uid="{00000000-0005-0000-0000-000010550000}"/>
    <cellStyle name="입력 2 2 6 4" xfId="21867" xr:uid="{00000000-0005-0000-0000-000011550000}"/>
    <cellStyle name="입력 2 2 6 4 2" xfId="21868" xr:uid="{00000000-0005-0000-0000-000012550000}"/>
    <cellStyle name="입력 2 2 6 4 3" xfId="21869" xr:uid="{00000000-0005-0000-0000-000013550000}"/>
    <cellStyle name="입력 2 2 6 4 4" xfId="21870" xr:uid="{00000000-0005-0000-0000-000014550000}"/>
    <cellStyle name="입력 2 2 6 4 5" xfId="21871" xr:uid="{00000000-0005-0000-0000-000015550000}"/>
    <cellStyle name="입력 2 2 6 5" xfId="21872" xr:uid="{00000000-0005-0000-0000-000016550000}"/>
    <cellStyle name="입력 2 2 6 5 2" xfId="21873" xr:uid="{00000000-0005-0000-0000-000017550000}"/>
    <cellStyle name="입력 2 2 6 5 3" xfId="21874" xr:uid="{00000000-0005-0000-0000-000018550000}"/>
    <cellStyle name="입력 2 2 6 5 4" xfId="21875" xr:uid="{00000000-0005-0000-0000-000019550000}"/>
    <cellStyle name="입력 2 2 6 5 5" xfId="21876" xr:uid="{00000000-0005-0000-0000-00001A550000}"/>
    <cellStyle name="입력 2 2 6 6" xfId="21877" xr:uid="{00000000-0005-0000-0000-00001B550000}"/>
    <cellStyle name="입력 2 2 6 6 2" xfId="21878" xr:uid="{00000000-0005-0000-0000-00001C550000}"/>
    <cellStyle name="입력 2 2 6 6 3" xfId="21879" xr:uid="{00000000-0005-0000-0000-00001D550000}"/>
    <cellStyle name="입력 2 2 6 6 4" xfId="21880" xr:uid="{00000000-0005-0000-0000-00001E550000}"/>
    <cellStyle name="입력 2 2 6 6 5" xfId="21881" xr:uid="{00000000-0005-0000-0000-00001F550000}"/>
    <cellStyle name="입력 2 2 6 7" xfId="21882" xr:uid="{00000000-0005-0000-0000-000020550000}"/>
    <cellStyle name="입력 2 2 6 7 2" xfId="21883" xr:uid="{00000000-0005-0000-0000-000021550000}"/>
    <cellStyle name="입력 2 2 6 7 3" xfId="21884" xr:uid="{00000000-0005-0000-0000-000022550000}"/>
    <cellStyle name="입력 2 2 6 7 4" xfId="21885" xr:uid="{00000000-0005-0000-0000-000023550000}"/>
    <cellStyle name="입력 2 2 6 7 5" xfId="21886" xr:uid="{00000000-0005-0000-0000-000024550000}"/>
    <cellStyle name="입력 2 2 6 8" xfId="21887" xr:uid="{00000000-0005-0000-0000-000025550000}"/>
    <cellStyle name="입력 2 2 6 8 2" xfId="21888" xr:uid="{00000000-0005-0000-0000-000026550000}"/>
    <cellStyle name="입력 2 2 6 8 3" xfId="21889" xr:uid="{00000000-0005-0000-0000-000027550000}"/>
    <cellStyle name="입력 2 2 6 8 4" xfId="21890" xr:uid="{00000000-0005-0000-0000-000028550000}"/>
    <cellStyle name="입력 2 2 6 8 5" xfId="21891" xr:uid="{00000000-0005-0000-0000-000029550000}"/>
    <cellStyle name="입력 2 2 6 9" xfId="21892" xr:uid="{00000000-0005-0000-0000-00002A550000}"/>
    <cellStyle name="입력 2 2 6 9 2" xfId="21893" xr:uid="{00000000-0005-0000-0000-00002B550000}"/>
    <cellStyle name="입력 2 2 6 9 3" xfId="21894" xr:uid="{00000000-0005-0000-0000-00002C550000}"/>
    <cellStyle name="입력 2 2 6 9 4" xfId="21895" xr:uid="{00000000-0005-0000-0000-00002D550000}"/>
    <cellStyle name="입력 2 2 6 9 5" xfId="21896" xr:uid="{00000000-0005-0000-0000-00002E550000}"/>
    <cellStyle name="입력 2 2 7" xfId="21897" xr:uid="{00000000-0005-0000-0000-00002F550000}"/>
    <cellStyle name="입력 2 2 7 10" xfId="21898" xr:uid="{00000000-0005-0000-0000-000030550000}"/>
    <cellStyle name="입력 2 2 7 10 2" xfId="21899" xr:uid="{00000000-0005-0000-0000-000031550000}"/>
    <cellStyle name="입력 2 2 7 10 3" xfId="21900" xr:uid="{00000000-0005-0000-0000-000032550000}"/>
    <cellStyle name="입력 2 2 7 10 4" xfId="21901" xr:uid="{00000000-0005-0000-0000-000033550000}"/>
    <cellStyle name="입력 2 2 7 10 5" xfId="21902" xr:uid="{00000000-0005-0000-0000-000034550000}"/>
    <cellStyle name="입력 2 2 7 11" xfId="21903" xr:uid="{00000000-0005-0000-0000-000035550000}"/>
    <cellStyle name="입력 2 2 7 11 2" xfId="21904" xr:uid="{00000000-0005-0000-0000-000036550000}"/>
    <cellStyle name="입력 2 2 7 11 3" xfId="21905" xr:uid="{00000000-0005-0000-0000-000037550000}"/>
    <cellStyle name="입력 2 2 7 11 4" xfId="21906" xr:uid="{00000000-0005-0000-0000-000038550000}"/>
    <cellStyle name="입력 2 2 7 11 5" xfId="21907" xr:uid="{00000000-0005-0000-0000-000039550000}"/>
    <cellStyle name="입력 2 2 7 12" xfId="21908" xr:uid="{00000000-0005-0000-0000-00003A550000}"/>
    <cellStyle name="입력 2 2 7 12 2" xfId="21909" xr:uid="{00000000-0005-0000-0000-00003B550000}"/>
    <cellStyle name="입력 2 2 7 12 3" xfId="21910" xr:uid="{00000000-0005-0000-0000-00003C550000}"/>
    <cellStyle name="입력 2 2 7 12 4" xfId="21911" xr:uid="{00000000-0005-0000-0000-00003D550000}"/>
    <cellStyle name="입력 2 2 7 12 5" xfId="21912" xr:uid="{00000000-0005-0000-0000-00003E550000}"/>
    <cellStyle name="입력 2 2 7 13" xfId="21913" xr:uid="{00000000-0005-0000-0000-00003F550000}"/>
    <cellStyle name="입력 2 2 7 13 2" xfId="21914" xr:uid="{00000000-0005-0000-0000-000040550000}"/>
    <cellStyle name="입력 2 2 7 13 3" xfId="21915" xr:uid="{00000000-0005-0000-0000-000041550000}"/>
    <cellStyle name="입력 2 2 7 13 4" xfId="21916" xr:uid="{00000000-0005-0000-0000-000042550000}"/>
    <cellStyle name="입력 2 2 7 13 5" xfId="21917" xr:uid="{00000000-0005-0000-0000-000043550000}"/>
    <cellStyle name="입력 2 2 7 14" xfId="21918" xr:uid="{00000000-0005-0000-0000-000044550000}"/>
    <cellStyle name="입력 2 2 7 14 2" xfId="21919" xr:uid="{00000000-0005-0000-0000-000045550000}"/>
    <cellStyle name="입력 2 2 7 14 3" xfId="21920" xr:uid="{00000000-0005-0000-0000-000046550000}"/>
    <cellStyle name="입력 2 2 7 14 4" xfId="21921" xr:uid="{00000000-0005-0000-0000-000047550000}"/>
    <cellStyle name="입력 2 2 7 14 5" xfId="21922" xr:uid="{00000000-0005-0000-0000-000048550000}"/>
    <cellStyle name="입력 2 2 7 15" xfId="21923" xr:uid="{00000000-0005-0000-0000-000049550000}"/>
    <cellStyle name="입력 2 2 7 15 2" xfId="21924" xr:uid="{00000000-0005-0000-0000-00004A550000}"/>
    <cellStyle name="입력 2 2 7 15 3" xfId="21925" xr:uid="{00000000-0005-0000-0000-00004B550000}"/>
    <cellStyle name="입력 2 2 7 15 4" xfId="21926" xr:uid="{00000000-0005-0000-0000-00004C550000}"/>
    <cellStyle name="입력 2 2 7 15 5" xfId="21927" xr:uid="{00000000-0005-0000-0000-00004D550000}"/>
    <cellStyle name="입력 2 2 7 16" xfId="21928" xr:uid="{00000000-0005-0000-0000-00004E550000}"/>
    <cellStyle name="입력 2 2 7 16 2" xfId="21929" xr:uid="{00000000-0005-0000-0000-00004F550000}"/>
    <cellStyle name="입력 2 2 7 16 3" xfId="21930" xr:uid="{00000000-0005-0000-0000-000050550000}"/>
    <cellStyle name="입력 2 2 7 16 4" xfId="21931" xr:uid="{00000000-0005-0000-0000-000051550000}"/>
    <cellStyle name="입력 2 2 7 16 5" xfId="21932" xr:uid="{00000000-0005-0000-0000-000052550000}"/>
    <cellStyle name="입력 2 2 7 17" xfId="21933" xr:uid="{00000000-0005-0000-0000-000053550000}"/>
    <cellStyle name="입력 2 2 7 17 2" xfId="21934" xr:uid="{00000000-0005-0000-0000-000054550000}"/>
    <cellStyle name="입력 2 2 7 17 3" xfId="21935" xr:uid="{00000000-0005-0000-0000-000055550000}"/>
    <cellStyle name="입력 2 2 7 17 4" xfId="21936" xr:uid="{00000000-0005-0000-0000-000056550000}"/>
    <cellStyle name="입력 2 2 7 17 5" xfId="21937" xr:uid="{00000000-0005-0000-0000-000057550000}"/>
    <cellStyle name="입력 2 2 7 18" xfId="21938" xr:uid="{00000000-0005-0000-0000-000058550000}"/>
    <cellStyle name="입력 2 2 7 18 2" xfId="21939" xr:uid="{00000000-0005-0000-0000-000059550000}"/>
    <cellStyle name="입력 2 2 7 18 3" xfId="21940" xr:uid="{00000000-0005-0000-0000-00005A550000}"/>
    <cellStyle name="입력 2 2 7 18 4" xfId="21941" xr:uid="{00000000-0005-0000-0000-00005B550000}"/>
    <cellStyle name="입력 2 2 7 18 5" xfId="21942" xr:uid="{00000000-0005-0000-0000-00005C550000}"/>
    <cellStyle name="입력 2 2 7 19" xfId="21943" xr:uid="{00000000-0005-0000-0000-00005D550000}"/>
    <cellStyle name="입력 2 2 7 2" xfId="21944" xr:uid="{00000000-0005-0000-0000-00005E550000}"/>
    <cellStyle name="입력 2 2 7 2 2" xfId="21945" xr:uid="{00000000-0005-0000-0000-00005F550000}"/>
    <cellStyle name="입력 2 2 7 2 3" xfId="21946" xr:uid="{00000000-0005-0000-0000-000060550000}"/>
    <cellStyle name="입력 2 2 7 2 4" xfId="21947" xr:uid="{00000000-0005-0000-0000-000061550000}"/>
    <cellStyle name="입력 2 2 7 2 5" xfId="21948" xr:uid="{00000000-0005-0000-0000-000062550000}"/>
    <cellStyle name="입력 2 2 7 20" xfId="21949" xr:uid="{00000000-0005-0000-0000-000063550000}"/>
    <cellStyle name="입력 2 2 7 21" xfId="21950" xr:uid="{00000000-0005-0000-0000-000064550000}"/>
    <cellStyle name="입력 2 2 7 22" xfId="21951" xr:uid="{00000000-0005-0000-0000-000065550000}"/>
    <cellStyle name="입력 2 2 7 3" xfId="21952" xr:uid="{00000000-0005-0000-0000-000066550000}"/>
    <cellStyle name="입력 2 2 7 3 2" xfId="21953" xr:uid="{00000000-0005-0000-0000-000067550000}"/>
    <cellStyle name="입력 2 2 7 3 3" xfId="21954" xr:uid="{00000000-0005-0000-0000-000068550000}"/>
    <cellStyle name="입력 2 2 7 3 4" xfId="21955" xr:uid="{00000000-0005-0000-0000-000069550000}"/>
    <cellStyle name="입력 2 2 7 3 5" xfId="21956" xr:uid="{00000000-0005-0000-0000-00006A550000}"/>
    <cellStyle name="입력 2 2 7 4" xfId="21957" xr:uid="{00000000-0005-0000-0000-00006B550000}"/>
    <cellStyle name="입력 2 2 7 4 2" xfId="21958" xr:uid="{00000000-0005-0000-0000-00006C550000}"/>
    <cellStyle name="입력 2 2 7 4 3" xfId="21959" xr:uid="{00000000-0005-0000-0000-00006D550000}"/>
    <cellStyle name="입력 2 2 7 4 4" xfId="21960" xr:uid="{00000000-0005-0000-0000-00006E550000}"/>
    <cellStyle name="입력 2 2 7 4 5" xfId="21961" xr:uid="{00000000-0005-0000-0000-00006F550000}"/>
    <cellStyle name="입력 2 2 7 5" xfId="21962" xr:uid="{00000000-0005-0000-0000-000070550000}"/>
    <cellStyle name="입력 2 2 7 5 2" xfId="21963" xr:uid="{00000000-0005-0000-0000-000071550000}"/>
    <cellStyle name="입력 2 2 7 5 3" xfId="21964" xr:uid="{00000000-0005-0000-0000-000072550000}"/>
    <cellStyle name="입력 2 2 7 5 4" xfId="21965" xr:uid="{00000000-0005-0000-0000-000073550000}"/>
    <cellStyle name="입력 2 2 7 5 5" xfId="21966" xr:uid="{00000000-0005-0000-0000-000074550000}"/>
    <cellStyle name="입력 2 2 7 6" xfId="21967" xr:uid="{00000000-0005-0000-0000-000075550000}"/>
    <cellStyle name="입력 2 2 7 6 2" xfId="21968" xr:uid="{00000000-0005-0000-0000-000076550000}"/>
    <cellStyle name="입력 2 2 7 6 3" xfId="21969" xr:uid="{00000000-0005-0000-0000-000077550000}"/>
    <cellStyle name="입력 2 2 7 6 4" xfId="21970" xr:uid="{00000000-0005-0000-0000-000078550000}"/>
    <cellStyle name="입력 2 2 7 6 5" xfId="21971" xr:uid="{00000000-0005-0000-0000-000079550000}"/>
    <cellStyle name="입력 2 2 7 7" xfId="21972" xr:uid="{00000000-0005-0000-0000-00007A550000}"/>
    <cellStyle name="입력 2 2 7 7 2" xfId="21973" xr:uid="{00000000-0005-0000-0000-00007B550000}"/>
    <cellStyle name="입력 2 2 7 7 3" xfId="21974" xr:uid="{00000000-0005-0000-0000-00007C550000}"/>
    <cellStyle name="입력 2 2 7 7 4" xfId="21975" xr:uid="{00000000-0005-0000-0000-00007D550000}"/>
    <cellStyle name="입력 2 2 7 7 5" xfId="21976" xr:uid="{00000000-0005-0000-0000-00007E550000}"/>
    <cellStyle name="입력 2 2 7 8" xfId="21977" xr:uid="{00000000-0005-0000-0000-00007F550000}"/>
    <cellStyle name="입력 2 2 7 8 2" xfId="21978" xr:uid="{00000000-0005-0000-0000-000080550000}"/>
    <cellStyle name="입력 2 2 7 8 3" xfId="21979" xr:uid="{00000000-0005-0000-0000-000081550000}"/>
    <cellStyle name="입력 2 2 7 8 4" xfId="21980" xr:uid="{00000000-0005-0000-0000-000082550000}"/>
    <cellStyle name="입력 2 2 7 8 5" xfId="21981" xr:uid="{00000000-0005-0000-0000-000083550000}"/>
    <cellStyle name="입력 2 2 7 9" xfId="21982" xr:uid="{00000000-0005-0000-0000-000084550000}"/>
    <cellStyle name="입력 2 2 7 9 2" xfId="21983" xr:uid="{00000000-0005-0000-0000-000085550000}"/>
    <cellStyle name="입력 2 2 7 9 3" xfId="21984" xr:uid="{00000000-0005-0000-0000-000086550000}"/>
    <cellStyle name="입력 2 2 7 9 4" xfId="21985" xr:uid="{00000000-0005-0000-0000-000087550000}"/>
    <cellStyle name="입력 2 2 7 9 5" xfId="21986" xr:uid="{00000000-0005-0000-0000-000088550000}"/>
    <cellStyle name="입력 2 2 8" xfId="21987" xr:uid="{00000000-0005-0000-0000-000089550000}"/>
    <cellStyle name="입력 2 2 8 10" xfId="21988" xr:uid="{00000000-0005-0000-0000-00008A550000}"/>
    <cellStyle name="입력 2 2 8 10 2" xfId="21989" xr:uid="{00000000-0005-0000-0000-00008B550000}"/>
    <cellStyle name="입력 2 2 8 10 3" xfId="21990" xr:uid="{00000000-0005-0000-0000-00008C550000}"/>
    <cellStyle name="입력 2 2 8 10 4" xfId="21991" xr:uid="{00000000-0005-0000-0000-00008D550000}"/>
    <cellStyle name="입력 2 2 8 10 5" xfId="21992" xr:uid="{00000000-0005-0000-0000-00008E550000}"/>
    <cellStyle name="입력 2 2 8 11" xfId="21993" xr:uid="{00000000-0005-0000-0000-00008F550000}"/>
    <cellStyle name="입력 2 2 8 11 2" xfId="21994" xr:uid="{00000000-0005-0000-0000-000090550000}"/>
    <cellStyle name="입력 2 2 8 11 3" xfId="21995" xr:uid="{00000000-0005-0000-0000-000091550000}"/>
    <cellStyle name="입력 2 2 8 11 4" xfId="21996" xr:uid="{00000000-0005-0000-0000-000092550000}"/>
    <cellStyle name="입력 2 2 8 11 5" xfId="21997" xr:uid="{00000000-0005-0000-0000-000093550000}"/>
    <cellStyle name="입력 2 2 8 12" xfId="21998" xr:uid="{00000000-0005-0000-0000-000094550000}"/>
    <cellStyle name="입력 2 2 8 12 2" xfId="21999" xr:uid="{00000000-0005-0000-0000-000095550000}"/>
    <cellStyle name="입력 2 2 8 12 3" xfId="22000" xr:uid="{00000000-0005-0000-0000-000096550000}"/>
    <cellStyle name="입력 2 2 8 12 4" xfId="22001" xr:uid="{00000000-0005-0000-0000-000097550000}"/>
    <cellStyle name="입력 2 2 8 12 5" xfId="22002" xr:uid="{00000000-0005-0000-0000-000098550000}"/>
    <cellStyle name="입력 2 2 8 13" xfId="22003" xr:uid="{00000000-0005-0000-0000-000099550000}"/>
    <cellStyle name="입력 2 2 8 13 2" xfId="22004" xr:uid="{00000000-0005-0000-0000-00009A550000}"/>
    <cellStyle name="입력 2 2 8 13 3" xfId="22005" xr:uid="{00000000-0005-0000-0000-00009B550000}"/>
    <cellStyle name="입력 2 2 8 13 4" xfId="22006" xr:uid="{00000000-0005-0000-0000-00009C550000}"/>
    <cellStyle name="입력 2 2 8 13 5" xfId="22007" xr:uid="{00000000-0005-0000-0000-00009D550000}"/>
    <cellStyle name="입력 2 2 8 14" xfId="22008" xr:uid="{00000000-0005-0000-0000-00009E550000}"/>
    <cellStyle name="입력 2 2 8 14 2" xfId="22009" xr:uid="{00000000-0005-0000-0000-00009F550000}"/>
    <cellStyle name="입력 2 2 8 14 3" xfId="22010" xr:uid="{00000000-0005-0000-0000-0000A0550000}"/>
    <cellStyle name="입력 2 2 8 14 4" xfId="22011" xr:uid="{00000000-0005-0000-0000-0000A1550000}"/>
    <cellStyle name="입력 2 2 8 14 5" xfId="22012" xr:uid="{00000000-0005-0000-0000-0000A2550000}"/>
    <cellStyle name="입력 2 2 8 15" xfId="22013" xr:uid="{00000000-0005-0000-0000-0000A3550000}"/>
    <cellStyle name="입력 2 2 8 15 2" xfId="22014" xr:uid="{00000000-0005-0000-0000-0000A4550000}"/>
    <cellStyle name="입력 2 2 8 15 3" xfId="22015" xr:uid="{00000000-0005-0000-0000-0000A5550000}"/>
    <cellStyle name="입력 2 2 8 15 4" xfId="22016" xr:uid="{00000000-0005-0000-0000-0000A6550000}"/>
    <cellStyle name="입력 2 2 8 15 5" xfId="22017" xr:uid="{00000000-0005-0000-0000-0000A7550000}"/>
    <cellStyle name="입력 2 2 8 16" xfId="22018" xr:uid="{00000000-0005-0000-0000-0000A8550000}"/>
    <cellStyle name="입력 2 2 8 16 2" xfId="22019" xr:uid="{00000000-0005-0000-0000-0000A9550000}"/>
    <cellStyle name="입력 2 2 8 16 3" xfId="22020" xr:uid="{00000000-0005-0000-0000-0000AA550000}"/>
    <cellStyle name="입력 2 2 8 16 4" xfId="22021" xr:uid="{00000000-0005-0000-0000-0000AB550000}"/>
    <cellStyle name="입력 2 2 8 16 5" xfId="22022" xr:uid="{00000000-0005-0000-0000-0000AC550000}"/>
    <cellStyle name="입력 2 2 8 17" xfId="22023" xr:uid="{00000000-0005-0000-0000-0000AD550000}"/>
    <cellStyle name="입력 2 2 8 17 2" xfId="22024" xr:uid="{00000000-0005-0000-0000-0000AE550000}"/>
    <cellStyle name="입력 2 2 8 17 3" xfId="22025" xr:uid="{00000000-0005-0000-0000-0000AF550000}"/>
    <cellStyle name="입력 2 2 8 17 4" xfId="22026" xr:uid="{00000000-0005-0000-0000-0000B0550000}"/>
    <cellStyle name="입력 2 2 8 17 5" xfId="22027" xr:uid="{00000000-0005-0000-0000-0000B1550000}"/>
    <cellStyle name="입력 2 2 8 18" xfId="22028" xr:uid="{00000000-0005-0000-0000-0000B2550000}"/>
    <cellStyle name="입력 2 2 8 18 2" xfId="22029" xr:uid="{00000000-0005-0000-0000-0000B3550000}"/>
    <cellStyle name="입력 2 2 8 18 3" xfId="22030" xr:uid="{00000000-0005-0000-0000-0000B4550000}"/>
    <cellStyle name="입력 2 2 8 18 4" xfId="22031" xr:uid="{00000000-0005-0000-0000-0000B5550000}"/>
    <cellStyle name="입력 2 2 8 18 5" xfId="22032" xr:uid="{00000000-0005-0000-0000-0000B6550000}"/>
    <cellStyle name="입력 2 2 8 19" xfId="22033" xr:uid="{00000000-0005-0000-0000-0000B7550000}"/>
    <cellStyle name="입력 2 2 8 2" xfId="22034" xr:uid="{00000000-0005-0000-0000-0000B8550000}"/>
    <cellStyle name="입력 2 2 8 2 2" xfId="22035" xr:uid="{00000000-0005-0000-0000-0000B9550000}"/>
    <cellStyle name="입력 2 2 8 2 3" xfId="22036" xr:uid="{00000000-0005-0000-0000-0000BA550000}"/>
    <cellStyle name="입력 2 2 8 2 4" xfId="22037" xr:uid="{00000000-0005-0000-0000-0000BB550000}"/>
    <cellStyle name="입력 2 2 8 2 5" xfId="22038" xr:uid="{00000000-0005-0000-0000-0000BC550000}"/>
    <cellStyle name="입력 2 2 8 20" xfId="22039" xr:uid="{00000000-0005-0000-0000-0000BD550000}"/>
    <cellStyle name="입력 2 2 8 21" xfId="22040" xr:uid="{00000000-0005-0000-0000-0000BE550000}"/>
    <cellStyle name="입력 2 2 8 22" xfId="22041" xr:uid="{00000000-0005-0000-0000-0000BF550000}"/>
    <cellStyle name="입력 2 2 8 3" xfId="22042" xr:uid="{00000000-0005-0000-0000-0000C0550000}"/>
    <cellStyle name="입력 2 2 8 3 2" xfId="22043" xr:uid="{00000000-0005-0000-0000-0000C1550000}"/>
    <cellStyle name="입력 2 2 8 3 3" xfId="22044" xr:uid="{00000000-0005-0000-0000-0000C2550000}"/>
    <cellStyle name="입력 2 2 8 3 4" xfId="22045" xr:uid="{00000000-0005-0000-0000-0000C3550000}"/>
    <cellStyle name="입력 2 2 8 3 5" xfId="22046" xr:uid="{00000000-0005-0000-0000-0000C4550000}"/>
    <cellStyle name="입력 2 2 8 4" xfId="22047" xr:uid="{00000000-0005-0000-0000-0000C5550000}"/>
    <cellStyle name="입력 2 2 8 4 2" xfId="22048" xr:uid="{00000000-0005-0000-0000-0000C6550000}"/>
    <cellStyle name="입력 2 2 8 4 3" xfId="22049" xr:uid="{00000000-0005-0000-0000-0000C7550000}"/>
    <cellStyle name="입력 2 2 8 4 4" xfId="22050" xr:uid="{00000000-0005-0000-0000-0000C8550000}"/>
    <cellStyle name="입력 2 2 8 4 5" xfId="22051" xr:uid="{00000000-0005-0000-0000-0000C9550000}"/>
    <cellStyle name="입력 2 2 8 5" xfId="22052" xr:uid="{00000000-0005-0000-0000-0000CA550000}"/>
    <cellStyle name="입력 2 2 8 5 2" xfId="22053" xr:uid="{00000000-0005-0000-0000-0000CB550000}"/>
    <cellStyle name="입력 2 2 8 5 3" xfId="22054" xr:uid="{00000000-0005-0000-0000-0000CC550000}"/>
    <cellStyle name="입력 2 2 8 5 4" xfId="22055" xr:uid="{00000000-0005-0000-0000-0000CD550000}"/>
    <cellStyle name="입력 2 2 8 5 5" xfId="22056" xr:uid="{00000000-0005-0000-0000-0000CE550000}"/>
    <cellStyle name="입력 2 2 8 6" xfId="22057" xr:uid="{00000000-0005-0000-0000-0000CF550000}"/>
    <cellStyle name="입력 2 2 8 6 2" xfId="22058" xr:uid="{00000000-0005-0000-0000-0000D0550000}"/>
    <cellStyle name="입력 2 2 8 6 3" xfId="22059" xr:uid="{00000000-0005-0000-0000-0000D1550000}"/>
    <cellStyle name="입력 2 2 8 6 4" xfId="22060" xr:uid="{00000000-0005-0000-0000-0000D2550000}"/>
    <cellStyle name="입력 2 2 8 6 5" xfId="22061" xr:uid="{00000000-0005-0000-0000-0000D3550000}"/>
    <cellStyle name="입력 2 2 8 7" xfId="22062" xr:uid="{00000000-0005-0000-0000-0000D4550000}"/>
    <cellStyle name="입력 2 2 8 7 2" xfId="22063" xr:uid="{00000000-0005-0000-0000-0000D5550000}"/>
    <cellStyle name="입력 2 2 8 7 3" xfId="22064" xr:uid="{00000000-0005-0000-0000-0000D6550000}"/>
    <cellStyle name="입력 2 2 8 7 4" xfId="22065" xr:uid="{00000000-0005-0000-0000-0000D7550000}"/>
    <cellStyle name="입력 2 2 8 7 5" xfId="22066" xr:uid="{00000000-0005-0000-0000-0000D8550000}"/>
    <cellStyle name="입력 2 2 8 8" xfId="22067" xr:uid="{00000000-0005-0000-0000-0000D9550000}"/>
    <cellStyle name="입력 2 2 8 8 2" xfId="22068" xr:uid="{00000000-0005-0000-0000-0000DA550000}"/>
    <cellStyle name="입력 2 2 8 8 3" xfId="22069" xr:uid="{00000000-0005-0000-0000-0000DB550000}"/>
    <cellStyle name="입력 2 2 8 8 4" xfId="22070" xr:uid="{00000000-0005-0000-0000-0000DC550000}"/>
    <cellStyle name="입력 2 2 8 8 5" xfId="22071" xr:uid="{00000000-0005-0000-0000-0000DD550000}"/>
    <cellStyle name="입력 2 2 8 9" xfId="22072" xr:uid="{00000000-0005-0000-0000-0000DE550000}"/>
    <cellStyle name="입력 2 2 8 9 2" xfId="22073" xr:uid="{00000000-0005-0000-0000-0000DF550000}"/>
    <cellStyle name="입력 2 2 8 9 3" xfId="22074" xr:uid="{00000000-0005-0000-0000-0000E0550000}"/>
    <cellStyle name="입력 2 2 8 9 4" xfId="22075" xr:uid="{00000000-0005-0000-0000-0000E1550000}"/>
    <cellStyle name="입력 2 2 8 9 5" xfId="22076" xr:uid="{00000000-0005-0000-0000-0000E2550000}"/>
    <cellStyle name="입력 2 2 9" xfId="22077" xr:uid="{00000000-0005-0000-0000-0000E3550000}"/>
    <cellStyle name="입력 2 2 9 10" xfId="22078" xr:uid="{00000000-0005-0000-0000-0000E4550000}"/>
    <cellStyle name="입력 2 2 9 10 2" xfId="22079" xr:uid="{00000000-0005-0000-0000-0000E5550000}"/>
    <cellStyle name="입력 2 2 9 10 3" xfId="22080" xr:uid="{00000000-0005-0000-0000-0000E6550000}"/>
    <cellStyle name="입력 2 2 9 10 4" xfId="22081" xr:uid="{00000000-0005-0000-0000-0000E7550000}"/>
    <cellStyle name="입력 2 2 9 10 5" xfId="22082" xr:uid="{00000000-0005-0000-0000-0000E8550000}"/>
    <cellStyle name="입력 2 2 9 11" xfId="22083" xr:uid="{00000000-0005-0000-0000-0000E9550000}"/>
    <cellStyle name="입력 2 2 9 11 2" xfId="22084" xr:uid="{00000000-0005-0000-0000-0000EA550000}"/>
    <cellStyle name="입력 2 2 9 11 3" xfId="22085" xr:uid="{00000000-0005-0000-0000-0000EB550000}"/>
    <cellStyle name="입력 2 2 9 11 4" xfId="22086" xr:uid="{00000000-0005-0000-0000-0000EC550000}"/>
    <cellStyle name="입력 2 2 9 11 5" xfId="22087" xr:uid="{00000000-0005-0000-0000-0000ED550000}"/>
    <cellStyle name="입력 2 2 9 12" xfId="22088" xr:uid="{00000000-0005-0000-0000-0000EE550000}"/>
    <cellStyle name="입력 2 2 9 12 2" xfId="22089" xr:uid="{00000000-0005-0000-0000-0000EF550000}"/>
    <cellStyle name="입력 2 2 9 12 3" xfId="22090" xr:uid="{00000000-0005-0000-0000-0000F0550000}"/>
    <cellStyle name="입력 2 2 9 12 4" xfId="22091" xr:uid="{00000000-0005-0000-0000-0000F1550000}"/>
    <cellStyle name="입력 2 2 9 12 5" xfId="22092" xr:uid="{00000000-0005-0000-0000-0000F2550000}"/>
    <cellStyle name="입력 2 2 9 13" xfId="22093" xr:uid="{00000000-0005-0000-0000-0000F3550000}"/>
    <cellStyle name="입력 2 2 9 13 2" xfId="22094" xr:uid="{00000000-0005-0000-0000-0000F4550000}"/>
    <cellStyle name="입력 2 2 9 13 3" xfId="22095" xr:uid="{00000000-0005-0000-0000-0000F5550000}"/>
    <cellStyle name="입력 2 2 9 13 4" xfId="22096" xr:uid="{00000000-0005-0000-0000-0000F6550000}"/>
    <cellStyle name="입력 2 2 9 13 5" xfId="22097" xr:uid="{00000000-0005-0000-0000-0000F7550000}"/>
    <cellStyle name="입력 2 2 9 14" xfId="22098" xr:uid="{00000000-0005-0000-0000-0000F8550000}"/>
    <cellStyle name="입력 2 2 9 14 2" xfId="22099" xr:uid="{00000000-0005-0000-0000-0000F9550000}"/>
    <cellStyle name="입력 2 2 9 14 3" xfId="22100" xr:uid="{00000000-0005-0000-0000-0000FA550000}"/>
    <cellStyle name="입력 2 2 9 14 4" xfId="22101" xr:uid="{00000000-0005-0000-0000-0000FB550000}"/>
    <cellStyle name="입력 2 2 9 14 5" xfId="22102" xr:uid="{00000000-0005-0000-0000-0000FC550000}"/>
    <cellStyle name="입력 2 2 9 15" xfId="22103" xr:uid="{00000000-0005-0000-0000-0000FD550000}"/>
    <cellStyle name="입력 2 2 9 15 2" xfId="22104" xr:uid="{00000000-0005-0000-0000-0000FE550000}"/>
    <cellStyle name="입력 2 2 9 15 3" xfId="22105" xr:uid="{00000000-0005-0000-0000-0000FF550000}"/>
    <cellStyle name="입력 2 2 9 15 4" xfId="22106" xr:uid="{00000000-0005-0000-0000-000000560000}"/>
    <cellStyle name="입력 2 2 9 15 5" xfId="22107" xr:uid="{00000000-0005-0000-0000-000001560000}"/>
    <cellStyle name="입력 2 2 9 16" xfId="22108" xr:uid="{00000000-0005-0000-0000-000002560000}"/>
    <cellStyle name="입력 2 2 9 16 2" xfId="22109" xr:uid="{00000000-0005-0000-0000-000003560000}"/>
    <cellStyle name="입력 2 2 9 16 3" xfId="22110" xr:uid="{00000000-0005-0000-0000-000004560000}"/>
    <cellStyle name="입력 2 2 9 16 4" xfId="22111" xr:uid="{00000000-0005-0000-0000-000005560000}"/>
    <cellStyle name="입력 2 2 9 16 5" xfId="22112" xr:uid="{00000000-0005-0000-0000-000006560000}"/>
    <cellStyle name="입력 2 2 9 17" xfId="22113" xr:uid="{00000000-0005-0000-0000-000007560000}"/>
    <cellStyle name="입력 2 2 9 17 2" xfId="22114" xr:uid="{00000000-0005-0000-0000-000008560000}"/>
    <cellStyle name="입력 2 2 9 17 3" xfId="22115" xr:uid="{00000000-0005-0000-0000-000009560000}"/>
    <cellStyle name="입력 2 2 9 17 4" xfId="22116" xr:uid="{00000000-0005-0000-0000-00000A560000}"/>
    <cellStyle name="입력 2 2 9 17 5" xfId="22117" xr:uid="{00000000-0005-0000-0000-00000B560000}"/>
    <cellStyle name="입력 2 2 9 18" xfId="22118" xr:uid="{00000000-0005-0000-0000-00000C560000}"/>
    <cellStyle name="입력 2 2 9 18 2" xfId="22119" xr:uid="{00000000-0005-0000-0000-00000D560000}"/>
    <cellStyle name="입력 2 2 9 18 3" xfId="22120" xr:uid="{00000000-0005-0000-0000-00000E560000}"/>
    <cellStyle name="입력 2 2 9 18 4" xfId="22121" xr:uid="{00000000-0005-0000-0000-00000F560000}"/>
    <cellStyle name="입력 2 2 9 18 5" xfId="22122" xr:uid="{00000000-0005-0000-0000-000010560000}"/>
    <cellStyle name="입력 2 2 9 19" xfId="22123" xr:uid="{00000000-0005-0000-0000-000011560000}"/>
    <cellStyle name="입력 2 2 9 2" xfId="22124" xr:uid="{00000000-0005-0000-0000-000012560000}"/>
    <cellStyle name="입력 2 2 9 2 2" xfId="22125" xr:uid="{00000000-0005-0000-0000-000013560000}"/>
    <cellStyle name="입력 2 2 9 2 3" xfId="22126" xr:uid="{00000000-0005-0000-0000-000014560000}"/>
    <cellStyle name="입력 2 2 9 2 4" xfId="22127" xr:uid="{00000000-0005-0000-0000-000015560000}"/>
    <cellStyle name="입력 2 2 9 2 5" xfId="22128" xr:uid="{00000000-0005-0000-0000-000016560000}"/>
    <cellStyle name="입력 2 2 9 20" xfId="22129" xr:uid="{00000000-0005-0000-0000-000017560000}"/>
    <cellStyle name="입력 2 2 9 21" xfId="22130" xr:uid="{00000000-0005-0000-0000-000018560000}"/>
    <cellStyle name="입력 2 2 9 22" xfId="22131" xr:uid="{00000000-0005-0000-0000-000019560000}"/>
    <cellStyle name="입력 2 2 9 3" xfId="22132" xr:uid="{00000000-0005-0000-0000-00001A560000}"/>
    <cellStyle name="입력 2 2 9 3 2" xfId="22133" xr:uid="{00000000-0005-0000-0000-00001B560000}"/>
    <cellStyle name="입력 2 2 9 3 3" xfId="22134" xr:uid="{00000000-0005-0000-0000-00001C560000}"/>
    <cellStyle name="입력 2 2 9 3 4" xfId="22135" xr:uid="{00000000-0005-0000-0000-00001D560000}"/>
    <cellStyle name="입력 2 2 9 3 5" xfId="22136" xr:uid="{00000000-0005-0000-0000-00001E560000}"/>
    <cellStyle name="입력 2 2 9 4" xfId="22137" xr:uid="{00000000-0005-0000-0000-00001F560000}"/>
    <cellStyle name="입력 2 2 9 4 2" xfId="22138" xr:uid="{00000000-0005-0000-0000-000020560000}"/>
    <cellStyle name="입력 2 2 9 4 3" xfId="22139" xr:uid="{00000000-0005-0000-0000-000021560000}"/>
    <cellStyle name="입력 2 2 9 4 4" xfId="22140" xr:uid="{00000000-0005-0000-0000-000022560000}"/>
    <cellStyle name="입력 2 2 9 4 5" xfId="22141" xr:uid="{00000000-0005-0000-0000-000023560000}"/>
    <cellStyle name="입력 2 2 9 5" xfId="22142" xr:uid="{00000000-0005-0000-0000-000024560000}"/>
    <cellStyle name="입력 2 2 9 5 2" xfId="22143" xr:uid="{00000000-0005-0000-0000-000025560000}"/>
    <cellStyle name="입력 2 2 9 5 3" xfId="22144" xr:uid="{00000000-0005-0000-0000-000026560000}"/>
    <cellStyle name="입력 2 2 9 5 4" xfId="22145" xr:uid="{00000000-0005-0000-0000-000027560000}"/>
    <cellStyle name="입력 2 2 9 5 5" xfId="22146" xr:uid="{00000000-0005-0000-0000-000028560000}"/>
    <cellStyle name="입력 2 2 9 6" xfId="22147" xr:uid="{00000000-0005-0000-0000-000029560000}"/>
    <cellStyle name="입력 2 2 9 6 2" xfId="22148" xr:uid="{00000000-0005-0000-0000-00002A560000}"/>
    <cellStyle name="입력 2 2 9 6 3" xfId="22149" xr:uid="{00000000-0005-0000-0000-00002B560000}"/>
    <cellStyle name="입력 2 2 9 6 4" xfId="22150" xr:uid="{00000000-0005-0000-0000-00002C560000}"/>
    <cellStyle name="입력 2 2 9 6 5" xfId="22151" xr:uid="{00000000-0005-0000-0000-00002D560000}"/>
    <cellStyle name="입력 2 2 9 7" xfId="22152" xr:uid="{00000000-0005-0000-0000-00002E560000}"/>
    <cellStyle name="입력 2 2 9 7 2" xfId="22153" xr:uid="{00000000-0005-0000-0000-00002F560000}"/>
    <cellStyle name="입력 2 2 9 7 3" xfId="22154" xr:uid="{00000000-0005-0000-0000-000030560000}"/>
    <cellStyle name="입력 2 2 9 7 4" xfId="22155" xr:uid="{00000000-0005-0000-0000-000031560000}"/>
    <cellStyle name="입력 2 2 9 7 5" xfId="22156" xr:uid="{00000000-0005-0000-0000-000032560000}"/>
    <cellStyle name="입력 2 2 9 8" xfId="22157" xr:uid="{00000000-0005-0000-0000-000033560000}"/>
    <cellStyle name="입력 2 2 9 8 2" xfId="22158" xr:uid="{00000000-0005-0000-0000-000034560000}"/>
    <cellStyle name="입력 2 2 9 8 3" xfId="22159" xr:uid="{00000000-0005-0000-0000-000035560000}"/>
    <cellStyle name="입력 2 2 9 8 4" xfId="22160" xr:uid="{00000000-0005-0000-0000-000036560000}"/>
    <cellStyle name="입력 2 2 9 8 5" xfId="22161" xr:uid="{00000000-0005-0000-0000-000037560000}"/>
    <cellStyle name="입력 2 2 9 9" xfId="22162" xr:uid="{00000000-0005-0000-0000-000038560000}"/>
    <cellStyle name="입력 2 2 9 9 2" xfId="22163" xr:uid="{00000000-0005-0000-0000-000039560000}"/>
    <cellStyle name="입력 2 2 9 9 3" xfId="22164" xr:uid="{00000000-0005-0000-0000-00003A560000}"/>
    <cellStyle name="입력 2 2 9 9 4" xfId="22165" xr:uid="{00000000-0005-0000-0000-00003B560000}"/>
    <cellStyle name="입력 2 2 9 9 5" xfId="22166" xr:uid="{00000000-0005-0000-0000-00003C560000}"/>
    <cellStyle name="입력 2 20" xfId="22167" xr:uid="{00000000-0005-0000-0000-00003D560000}"/>
    <cellStyle name="입력 2 20 2" xfId="22168" xr:uid="{00000000-0005-0000-0000-00003E560000}"/>
    <cellStyle name="입력 2 20 3" xfId="22169" xr:uid="{00000000-0005-0000-0000-00003F560000}"/>
    <cellStyle name="입력 2 20 4" xfId="22170" xr:uid="{00000000-0005-0000-0000-000040560000}"/>
    <cellStyle name="입력 2 20 5" xfId="22171" xr:uid="{00000000-0005-0000-0000-000041560000}"/>
    <cellStyle name="입력 2 21" xfId="22172" xr:uid="{00000000-0005-0000-0000-000042560000}"/>
    <cellStyle name="입력 2 21 2" xfId="22173" xr:uid="{00000000-0005-0000-0000-000043560000}"/>
    <cellStyle name="입력 2 21 3" xfId="22174" xr:uid="{00000000-0005-0000-0000-000044560000}"/>
    <cellStyle name="입력 2 21 4" xfId="22175" xr:uid="{00000000-0005-0000-0000-000045560000}"/>
    <cellStyle name="입력 2 21 5" xfId="22176" xr:uid="{00000000-0005-0000-0000-000046560000}"/>
    <cellStyle name="입력 2 22" xfId="22177" xr:uid="{00000000-0005-0000-0000-000047560000}"/>
    <cellStyle name="입력 2 23" xfId="22178" xr:uid="{00000000-0005-0000-0000-000048560000}"/>
    <cellStyle name="입력 2 24" xfId="22179" xr:uid="{00000000-0005-0000-0000-000049560000}"/>
    <cellStyle name="입력 2 25" xfId="22180" xr:uid="{00000000-0005-0000-0000-00004A560000}"/>
    <cellStyle name="입력 2 26" xfId="22181" xr:uid="{00000000-0005-0000-0000-00004B560000}"/>
    <cellStyle name="입력 2 3" xfId="319" xr:uid="{00000000-0005-0000-0000-00004C560000}"/>
    <cellStyle name="입력 2 3 10" xfId="22182" xr:uid="{00000000-0005-0000-0000-00004D560000}"/>
    <cellStyle name="입력 2 3 10 2" xfId="22183" xr:uid="{00000000-0005-0000-0000-00004E560000}"/>
    <cellStyle name="입력 2 3 10 3" xfId="22184" xr:uid="{00000000-0005-0000-0000-00004F560000}"/>
    <cellStyle name="입력 2 3 10 4" xfId="22185" xr:uid="{00000000-0005-0000-0000-000050560000}"/>
    <cellStyle name="입력 2 3 10 5" xfId="22186" xr:uid="{00000000-0005-0000-0000-000051560000}"/>
    <cellStyle name="입력 2 3 11" xfId="22187" xr:uid="{00000000-0005-0000-0000-000052560000}"/>
    <cellStyle name="입력 2 3 11 2" xfId="22188" xr:uid="{00000000-0005-0000-0000-000053560000}"/>
    <cellStyle name="입력 2 3 11 3" xfId="22189" xr:uid="{00000000-0005-0000-0000-000054560000}"/>
    <cellStyle name="입력 2 3 11 4" xfId="22190" xr:uid="{00000000-0005-0000-0000-000055560000}"/>
    <cellStyle name="입력 2 3 11 5" xfId="22191" xr:uid="{00000000-0005-0000-0000-000056560000}"/>
    <cellStyle name="입력 2 3 12" xfId="22192" xr:uid="{00000000-0005-0000-0000-000057560000}"/>
    <cellStyle name="입력 2 3 12 2" xfId="22193" xr:uid="{00000000-0005-0000-0000-000058560000}"/>
    <cellStyle name="입력 2 3 12 3" xfId="22194" xr:uid="{00000000-0005-0000-0000-000059560000}"/>
    <cellStyle name="입력 2 3 12 4" xfId="22195" xr:uid="{00000000-0005-0000-0000-00005A560000}"/>
    <cellStyle name="입력 2 3 12 5" xfId="22196" xr:uid="{00000000-0005-0000-0000-00005B560000}"/>
    <cellStyle name="입력 2 3 13" xfId="22197" xr:uid="{00000000-0005-0000-0000-00005C560000}"/>
    <cellStyle name="입력 2 3 13 2" xfId="22198" xr:uid="{00000000-0005-0000-0000-00005D560000}"/>
    <cellStyle name="입력 2 3 13 3" xfId="22199" xr:uid="{00000000-0005-0000-0000-00005E560000}"/>
    <cellStyle name="입력 2 3 13 4" xfId="22200" xr:uid="{00000000-0005-0000-0000-00005F560000}"/>
    <cellStyle name="입력 2 3 13 5" xfId="22201" xr:uid="{00000000-0005-0000-0000-000060560000}"/>
    <cellStyle name="입력 2 3 14" xfId="22202" xr:uid="{00000000-0005-0000-0000-000061560000}"/>
    <cellStyle name="입력 2 3 14 2" xfId="22203" xr:uid="{00000000-0005-0000-0000-000062560000}"/>
    <cellStyle name="입력 2 3 14 3" xfId="22204" xr:uid="{00000000-0005-0000-0000-000063560000}"/>
    <cellStyle name="입력 2 3 14 4" xfId="22205" xr:uid="{00000000-0005-0000-0000-000064560000}"/>
    <cellStyle name="입력 2 3 14 5" xfId="22206" xr:uid="{00000000-0005-0000-0000-000065560000}"/>
    <cellStyle name="입력 2 3 15" xfId="22207" xr:uid="{00000000-0005-0000-0000-000066560000}"/>
    <cellStyle name="입력 2 3 15 2" xfId="22208" xr:uid="{00000000-0005-0000-0000-000067560000}"/>
    <cellStyle name="입력 2 3 15 3" xfId="22209" xr:uid="{00000000-0005-0000-0000-000068560000}"/>
    <cellStyle name="입력 2 3 15 4" xfId="22210" xr:uid="{00000000-0005-0000-0000-000069560000}"/>
    <cellStyle name="입력 2 3 15 5" xfId="22211" xr:uid="{00000000-0005-0000-0000-00006A560000}"/>
    <cellStyle name="입력 2 3 16" xfId="22212" xr:uid="{00000000-0005-0000-0000-00006B560000}"/>
    <cellStyle name="입력 2 3 16 2" xfId="22213" xr:uid="{00000000-0005-0000-0000-00006C560000}"/>
    <cellStyle name="입력 2 3 16 3" xfId="22214" xr:uid="{00000000-0005-0000-0000-00006D560000}"/>
    <cellStyle name="입력 2 3 16 4" xfId="22215" xr:uid="{00000000-0005-0000-0000-00006E560000}"/>
    <cellStyle name="입력 2 3 16 5" xfId="22216" xr:uid="{00000000-0005-0000-0000-00006F560000}"/>
    <cellStyle name="입력 2 3 17" xfId="22217" xr:uid="{00000000-0005-0000-0000-000070560000}"/>
    <cellStyle name="입력 2 3 17 2" xfId="22218" xr:uid="{00000000-0005-0000-0000-000071560000}"/>
    <cellStyle name="입력 2 3 17 3" xfId="22219" xr:uid="{00000000-0005-0000-0000-000072560000}"/>
    <cellStyle name="입력 2 3 17 4" xfId="22220" xr:uid="{00000000-0005-0000-0000-000073560000}"/>
    <cellStyle name="입력 2 3 17 5" xfId="22221" xr:uid="{00000000-0005-0000-0000-000074560000}"/>
    <cellStyle name="입력 2 3 18" xfId="22222" xr:uid="{00000000-0005-0000-0000-000075560000}"/>
    <cellStyle name="입력 2 3 18 2" xfId="22223" xr:uid="{00000000-0005-0000-0000-000076560000}"/>
    <cellStyle name="입력 2 3 18 3" xfId="22224" xr:uid="{00000000-0005-0000-0000-000077560000}"/>
    <cellStyle name="입력 2 3 18 4" xfId="22225" xr:uid="{00000000-0005-0000-0000-000078560000}"/>
    <cellStyle name="입력 2 3 18 5" xfId="22226" xr:uid="{00000000-0005-0000-0000-000079560000}"/>
    <cellStyle name="입력 2 3 19" xfId="22227" xr:uid="{00000000-0005-0000-0000-00007A560000}"/>
    <cellStyle name="입력 2 3 19 2" xfId="22228" xr:uid="{00000000-0005-0000-0000-00007B560000}"/>
    <cellStyle name="입력 2 3 19 3" xfId="22229" xr:uid="{00000000-0005-0000-0000-00007C560000}"/>
    <cellStyle name="입력 2 3 19 4" xfId="22230" xr:uid="{00000000-0005-0000-0000-00007D560000}"/>
    <cellStyle name="입력 2 3 19 5" xfId="22231" xr:uid="{00000000-0005-0000-0000-00007E560000}"/>
    <cellStyle name="입력 2 3 2" xfId="22232" xr:uid="{00000000-0005-0000-0000-00007F560000}"/>
    <cellStyle name="입력 2 3 2 10" xfId="22233" xr:uid="{00000000-0005-0000-0000-000080560000}"/>
    <cellStyle name="입력 2 3 2 10 2" xfId="22234" xr:uid="{00000000-0005-0000-0000-000081560000}"/>
    <cellStyle name="입력 2 3 2 10 3" xfId="22235" xr:uid="{00000000-0005-0000-0000-000082560000}"/>
    <cellStyle name="입력 2 3 2 10 4" xfId="22236" xr:uid="{00000000-0005-0000-0000-000083560000}"/>
    <cellStyle name="입력 2 3 2 10 5" xfId="22237" xr:uid="{00000000-0005-0000-0000-000084560000}"/>
    <cellStyle name="입력 2 3 2 11" xfId="22238" xr:uid="{00000000-0005-0000-0000-000085560000}"/>
    <cellStyle name="입력 2 3 2 11 2" xfId="22239" xr:uid="{00000000-0005-0000-0000-000086560000}"/>
    <cellStyle name="입력 2 3 2 11 3" xfId="22240" xr:uid="{00000000-0005-0000-0000-000087560000}"/>
    <cellStyle name="입력 2 3 2 11 4" xfId="22241" xr:uid="{00000000-0005-0000-0000-000088560000}"/>
    <cellStyle name="입력 2 3 2 11 5" xfId="22242" xr:uid="{00000000-0005-0000-0000-000089560000}"/>
    <cellStyle name="입력 2 3 2 12" xfId="22243" xr:uid="{00000000-0005-0000-0000-00008A560000}"/>
    <cellStyle name="입력 2 3 2 12 2" xfId="22244" xr:uid="{00000000-0005-0000-0000-00008B560000}"/>
    <cellStyle name="입력 2 3 2 12 3" xfId="22245" xr:uid="{00000000-0005-0000-0000-00008C560000}"/>
    <cellStyle name="입력 2 3 2 12 4" xfId="22246" xr:uid="{00000000-0005-0000-0000-00008D560000}"/>
    <cellStyle name="입력 2 3 2 12 5" xfId="22247" xr:uid="{00000000-0005-0000-0000-00008E560000}"/>
    <cellStyle name="입력 2 3 2 13" xfId="22248" xr:uid="{00000000-0005-0000-0000-00008F560000}"/>
    <cellStyle name="입력 2 3 2 13 2" xfId="22249" xr:uid="{00000000-0005-0000-0000-000090560000}"/>
    <cellStyle name="입력 2 3 2 13 3" xfId="22250" xr:uid="{00000000-0005-0000-0000-000091560000}"/>
    <cellStyle name="입력 2 3 2 13 4" xfId="22251" xr:uid="{00000000-0005-0000-0000-000092560000}"/>
    <cellStyle name="입력 2 3 2 13 5" xfId="22252" xr:uid="{00000000-0005-0000-0000-000093560000}"/>
    <cellStyle name="입력 2 3 2 14" xfId="22253" xr:uid="{00000000-0005-0000-0000-000094560000}"/>
    <cellStyle name="입력 2 3 2 14 2" xfId="22254" xr:uid="{00000000-0005-0000-0000-000095560000}"/>
    <cellStyle name="입력 2 3 2 14 3" xfId="22255" xr:uid="{00000000-0005-0000-0000-000096560000}"/>
    <cellStyle name="입력 2 3 2 14 4" xfId="22256" xr:uid="{00000000-0005-0000-0000-000097560000}"/>
    <cellStyle name="입력 2 3 2 14 5" xfId="22257" xr:uid="{00000000-0005-0000-0000-000098560000}"/>
    <cellStyle name="입력 2 3 2 15" xfId="22258" xr:uid="{00000000-0005-0000-0000-000099560000}"/>
    <cellStyle name="입력 2 3 2 15 2" xfId="22259" xr:uid="{00000000-0005-0000-0000-00009A560000}"/>
    <cellStyle name="입력 2 3 2 15 3" xfId="22260" xr:uid="{00000000-0005-0000-0000-00009B560000}"/>
    <cellStyle name="입력 2 3 2 15 4" xfId="22261" xr:uid="{00000000-0005-0000-0000-00009C560000}"/>
    <cellStyle name="입력 2 3 2 15 5" xfId="22262" xr:uid="{00000000-0005-0000-0000-00009D560000}"/>
    <cellStyle name="입력 2 3 2 16" xfId="22263" xr:uid="{00000000-0005-0000-0000-00009E560000}"/>
    <cellStyle name="입력 2 3 2 16 2" xfId="22264" xr:uid="{00000000-0005-0000-0000-00009F560000}"/>
    <cellStyle name="입력 2 3 2 16 3" xfId="22265" xr:uid="{00000000-0005-0000-0000-0000A0560000}"/>
    <cellStyle name="입력 2 3 2 16 4" xfId="22266" xr:uid="{00000000-0005-0000-0000-0000A1560000}"/>
    <cellStyle name="입력 2 3 2 16 5" xfId="22267" xr:uid="{00000000-0005-0000-0000-0000A2560000}"/>
    <cellStyle name="입력 2 3 2 17" xfId="22268" xr:uid="{00000000-0005-0000-0000-0000A3560000}"/>
    <cellStyle name="입력 2 3 2 17 2" xfId="22269" xr:uid="{00000000-0005-0000-0000-0000A4560000}"/>
    <cellStyle name="입력 2 3 2 17 3" xfId="22270" xr:uid="{00000000-0005-0000-0000-0000A5560000}"/>
    <cellStyle name="입력 2 3 2 17 4" xfId="22271" xr:uid="{00000000-0005-0000-0000-0000A6560000}"/>
    <cellStyle name="입력 2 3 2 17 5" xfId="22272" xr:uid="{00000000-0005-0000-0000-0000A7560000}"/>
    <cellStyle name="입력 2 3 2 18" xfId="22273" xr:uid="{00000000-0005-0000-0000-0000A8560000}"/>
    <cellStyle name="입력 2 3 2 18 2" xfId="22274" xr:uid="{00000000-0005-0000-0000-0000A9560000}"/>
    <cellStyle name="입력 2 3 2 18 3" xfId="22275" xr:uid="{00000000-0005-0000-0000-0000AA560000}"/>
    <cellStyle name="입력 2 3 2 18 4" xfId="22276" xr:uid="{00000000-0005-0000-0000-0000AB560000}"/>
    <cellStyle name="입력 2 3 2 18 5" xfId="22277" xr:uid="{00000000-0005-0000-0000-0000AC560000}"/>
    <cellStyle name="입력 2 3 2 19" xfId="22278" xr:uid="{00000000-0005-0000-0000-0000AD560000}"/>
    <cellStyle name="입력 2 3 2 2" xfId="22279" xr:uid="{00000000-0005-0000-0000-0000AE560000}"/>
    <cellStyle name="입력 2 3 2 2 2" xfId="22280" xr:uid="{00000000-0005-0000-0000-0000AF560000}"/>
    <cellStyle name="입력 2 3 2 2 3" xfId="22281" xr:uid="{00000000-0005-0000-0000-0000B0560000}"/>
    <cellStyle name="입력 2 3 2 2 4" xfId="22282" xr:uid="{00000000-0005-0000-0000-0000B1560000}"/>
    <cellStyle name="입력 2 3 2 2 5" xfId="22283" xr:uid="{00000000-0005-0000-0000-0000B2560000}"/>
    <cellStyle name="입력 2 3 2 20" xfId="22284" xr:uid="{00000000-0005-0000-0000-0000B3560000}"/>
    <cellStyle name="입력 2 3 2 21" xfId="22285" xr:uid="{00000000-0005-0000-0000-0000B4560000}"/>
    <cellStyle name="입력 2 3 2 22" xfId="22286" xr:uid="{00000000-0005-0000-0000-0000B5560000}"/>
    <cellStyle name="입력 2 3 2 3" xfId="22287" xr:uid="{00000000-0005-0000-0000-0000B6560000}"/>
    <cellStyle name="입력 2 3 2 3 2" xfId="22288" xr:uid="{00000000-0005-0000-0000-0000B7560000}"/>
    <cellStyle name="입력 2 3 2 3 3" xfId="22289" xr:uid="{00000000-0005-0000-0000-0000B8560000}"/>
    <cellStyle name="입력 2 3 2 3 4" xfId="22290" xr:uid="{00000000-0005-0000-0000-0000B9560000}"/>
    <cellStyle name="입력 2 3 2 3 5" xfId="22291" xr:uid="{00000000-0005-0000-0000-0000BA560000}"/>
    <cellStyle name="입력 2 3 2 4" xfId="22292" xr:uid="{00000000-0005-0000-0000-0000BB560000}"/>
    <cellStyle name="입력 2 3 2 4 2" xfId="22293" xr:uid="{00000000-0005-0000-0000-0000BC560000}"/>
    <cellStyle name="입력 2 3 2 4 3" xfId="22294" xr:uid="{00000000-0005-0000-0000-0000BD560000}"/>
    <cellStyle name="입력 2 3 2 4 4" xfId="22295" xr:uid="{00000000-0005-0000-0000-0000BE560000}"/>
    <cellStyle name="입력 2 3 2 4 5" xfId="22296" xr:uid="{00000000-0005-0000-0000-0000BF560000}"/>
    <cellStyle name="입력 2 3 2 5" xfId="22297" xr:uid="{00000000-0005-0000-0000-0000C0560000}"/>
    <cellStyle name="입력 2 3 2 5 2" xfId="22298" xr:uid="{00000000-0005-0000-0000-0000C1560000}"/>
    <cellStyle name="입력 2 3 2 5 3" xfId="22299" xr:uid="{00000000-0005-0000-0000-0000C2560000}"/>
    <cellStyle name="입력 2 3 2 5 4" xfId="22300" xr:uid="{00000000-0005-0000-0000-0000C3560000}"/>
    <cellStyle name="입력 2 3 2 5 5" xfId="22301" xr:uid="{00000000-0005-0000-0000-0000C4560000}"/>
    <cellStyle name="입력 2 3 2 6" xfId="22302" xr:uid="{00000000-0005-0000-0000-0000C5560000}"/>
    <cellStyle name="입력 2 3 2 6 2" xfId="22303" xr:uid="{00000000-0005-0000-0000-0000C6560000}"/>
    <cellStyle name="입력 2 3 2 6 3" xfId="22304" xr:uid="{00000000-0005-0000-0000-0000C7560000}"/>
    <cellStyle name="입력 2 3 2 6 4" xfId="22305" xr:uid="{00000000-0005-0000-0000-0000C8560000}"/>
    <cellStyle name="입력 2 3 2 6 5" xfId="22306" xr:uid="{00000000-0005-0000-0000-0000C9560000}"/>
    <cellStyle name="입력 2 3 2 7" xfId="22307" xr:uid="{00000000-0005-0000-0000-0000CA560000}"/>
    <cellStyle name="입력 2 3 2 7 2" xfId="22308" xr:uid="{00000000-0005-0000-0000-0000CB560000}"/>
    <cellStyle name="입력 2 3 2 7 3" xfId="22309" xr:uid="{00000000-0005-0000-0000-0000CC560000}"/>
    <cellStyle name="입력 2 3 2 7 4" xfId="22310" xr:uid="{00000000-0005-0000-0000-0000CD560000}"/>
    <cellStyle name="입력 2 3 2 7 5" xfId="22311" xr:uid="{00000000-0005-0000-0000-0000CE560000}"/>
    <cellStyle name="입력 2 3 2 8" xfId="22312" xr:uid="{00000000-0005-0000-0000-0000CF560000}"/>
    <cellStyle name="입력 2 3 2 8 2" xfId="22313" xr:uid="{00000000-0005-0000-0000-0000D0560000}"/>
    <cellStyle name="입력 2 3 2 8 3" xfId="22314" xr:uid="{00000000-0005-0000-0000-0000D1560000}"/>
    <cellStyle name="입력 2 3 2 8 4" xfId="22315" xr:uid="{00000000-0005-0000-0000-0000D2560000}"/>
    <cellStyle name="입력 2 3 2 8 5" xfId="22316" xr:uid="{00000000-0005-0000-0000-0000D3560000}"/>
    <cellStyle name="입력 2 3 2 9" xfId="22317" xr:uid="{00000000-0005-0000-0000-0000D4560000}"/>
    <cellStyle name="입력 2 3 2 9 2" xfId="22318" xr:uid="{00000000-0005-0000-0000-0000D5560000}"/>
    <cellStyle name="입력 2 3 2 9 3" xfId="22319" xr:uid="{00000000-0005-0000-0000-0000D6560000}"/>
    <cellStyle name="입력 2 3 2 9 4" xfId="22320" xr:uid="{00000000-0005-0000-0000-0000D7560000}"/>
    <cellStyle name="입력 2 3 2 9 5" xfId="22321" xr:uid="{00000000-0005-0000-0000-0000D8560000}"/>
    <cellStyle name="입력 2 3 20" xfId="22322" xr:uid="{00000000-0005-0000-0000-0000D9560000}"/>
    <cellStyle name="입력 2 3 20 2" xfId="22323" xr:uid="{00000000-0005-0000-0000-0000DA560000}"/>
    <cellStyle name="입력 2 3 20 3" xfId="22324" xr:uid="{00000000-0005-0000-0000-0000DB560000}"/>
    <cellStyle name="입력 2 3 20 4" xfId="22325" xr:uid="{00000000-0005-0000-0000-0000DC560000}"/>
    <cellStyle name="입력 2 3 20 5" xfId="22326" xr:uid="{00000000-0005-0000-0000-0000DD560000}"/>
    <cellStyle name="입력 2 3 21" xfId="22327" xr:uid="{00000000-0005-0000-0000-0000DE560000}"/>
    <cellStyle name="입력 2 3 21 2" xfId="22328" xr:uid="{00000000-0005-0000-0000-0000DF560000}"/>
    <cellStyle name="입력 2 3 21 3" xfId="22329" xr:uid="{00000000-0005-0000-0000-0000E0560000}"/>
    <cellStyle name="입력 2 3 21 4" xfId="22330" xr:uid="{00000000-0005-0000-0000-0000E1560000}"/>
    <cellStyle name="입력 2 3 21 5" xfId="22331" xr:uid="{00000000-0005-0000-0000-0000E2560000}"/>
    <cellStyle name="입력 2 3 22" xfId="22332" xr:uid="{00000000-0005-0000-0000-0000E3560000}"/>
    <cellStyle name="입력 2 3 22 2" xfId="22333" xr:uid="{00000000-0005-0000-0000-0000E4560000}"/>
    <cellStyle name="입력 2 3 22 3" xfId="22334" xr:uid="{00000000-0005-0000-0000-0000E5560000}"/>
    <cellStyle name="입력 2 3 22 4" xfId="22335" xr:uid="{00000000-0005-0000-0000-0000E6560000}"/>
    <cellStyle name="입력 2 3 22 5" xfId="22336" xr:uid="{00000000-0005-0000-0000-0000E7560000}"/>
    <cellStyle name="입력 2 3 23" xfId="22337" xr:uid="{00000000-0005-0000-0000-0000E8560000}"/>
    <cellStyle name="입력 2 3 24" xfId="22338" xr:uid="{00000000-0005-0000-0000-0000E9560000}"/>
    <cellStyle name="입력 2 3 25" xfId="22339" xr:uid="{00000000-0005-0000-0000-0000EA560000}"/>
    <cellStyle name="입력 2 3 26" xfId="22340" xr:uid="{00000000-0005-0000-0000-0000EB560000}"/>
    <cellStyle name="입력 2 3 3" xfId="22341" xr:uid="{00000000-0005-0000-0000-0000EC560000}"/>
    <cellStyle name="입력 2 3 3 10" xfId="22342" xr:uid="{00000000-0005-0000-0000-0000ED560000}"/>
    <cellStyle name="입력 2 3 3 10 2" xfId="22343" xr:uid="{00000000-0005-0000-0000-0000EE560000}"/>
    <cellStyle name="입력 2 3 3 10 3" xfId="22344" xr:uid="{00000000-0005-0000-0000-0000EF560000}"/>
    <cellStyle name="입력 2 3 3 10 4" xfId="22345" xr:uid="{00000000-0005-0000-0000-0000F0560000}"/>
    <cellStyle name="입력 2 3 3 10 5" xfId="22346" xr:uid="{00000000-0005-0000-0000-0000F1560000}"/>
    <cellStyle name="입력 2 3 3 11" xfId="22347" xr:uid="{00000000-0005-0000-0000-0000F2560000}"/>
    <cellStyle name="입력 2 3 3 11 2" xfId="22348" xr:uid="{00000000-0005-0000-0000-0000F3560000}"/>
    <cellStyle name="입력 2 3 3 11 3" xfId="22349" xr:uid="{00000000-0005-0000-0000-0000F4560000}"/>
    <cellStyle name="입력 2 3 3 11 4" xfId="22350" xr:uid="{00000000-0005-0000-0000-0000F5560000}"/>
    <cellStyle name="입력 2 3 3 11 5" xfId="22351" xr:uid="{00000000-0005-0000-0000-0000F6560000}"/>
    <cellStyle name="입력 2 3 3 12" xfId="22352" xr:uid="{00000000-0005-0000-0000-0000F7560000}"/>
    <cellStyle name="입력 2 3 3 12 2" xfId="22353" xr:uid="{00000000-0005-0000-0000-0000F8560000}"/>
    <cellStyle name="입력 2 3 3 12 3" xfId="22354" xr:uid="{00000000-0005-0000-0000-0000F9560000}"/>
    <cellStyle name="입력 2 3 3 12 4" xfId="22355" xr:uid="{00000000-0005-0000-0000-0000FA560000}"/>
    <cellStyle name="입력 2 3 3 12 5" xfId="22356" xr:uid="{00000000-0005-0000-0000-0000FB560000}"/>
    <cellStyle name="입력 2 3 3 13" xfId="22357" xr:uid="{00000000-0005-0000-0000-0000FC560000}"/>
    <cellStyle name="입력 2 3 3 13 2" xfId="22358" xr:uid="{00000000-0005-0000-0000-0000FD560000}"/>
    <cellStyle name="입력 2 3 3 13 3" xfId="22359" xr:uid="{00000000-0005-0000-0000-0000FE560000}"/>
    <cellStyle name="입력 2 3 3 13 4" xfId="22360" xr:uid="{00000000-0005-0000-0000-0000FF560000}"/>
    <cellStyle name="입력 2 3 3 13 5" xfId="22361" xr:uid="{00000000-0005-0000-0000-000000570000}"/>
    <cellStyle name="입력 2 3 3 14" xfId="22362" xr:uid="{00000000-0005-0000-0000-000001570000}"/>
    <cellStyle name="입력 2 3 3 14 2" xfId="22363" xr:uid="{00000000-0005-0000-0000-000002570000}"/>
    <cellStyle name="입력 2 3 3 14 3" xfId="22364" xr:uid="{00000000-0005-0000-0000-000003570000}"/>
    <cellStyle name="입력 2 3 3 14 4" xfId="22365" xr:uid="{00000000-0005-0000-0000-000004570000}"/>
    <cellStyle name="입력 2 3 3 14 5" xfId="22366" xr:uid="{00000000-0005-0000-0000-000005570000}"/>
    <cellStyle name="입력 2 3 3 15" xfId="22367" xr:uid="{00000000-0005-0000-0000-000006570000}"/>
    <cellStyle name="입력 2 3 3 15 2" xfId="22368" xr:uid="{00000000-0005-0000-0000-000007570000}"/>
    <cellStyle name="입력 2 3 3 15 3" xfId="22369" xr:uid="{00000000-0005-0000-0000-000008570000}"/>
    <cellStyle name="입력 2 3 3 15 4" xfId="22370" xr:uid="{00000000-0005-0000-0000-000009570000}"/>
    <cellStyle name="입력 2 3 3 15 5" xfId="22371" xr:uid="{00000000-0005-0000-0000-00000A570000}"/>
    <cellStyle name="입력 2 3 3 16" xfId="22372" xr:uid="{00000000-0005-0000-0000-00000B570000}"/>
    <cellStyle name="입력 2 3 3 16 2" xfId="22373" xr:uid="{00000000-0005-0000-0000-00000C570000}"/>
    <cellStyle name="입력 2 3 3 16 3" xfId="22374" xr:uid="{00000000-0005-0000-0000-00000D570000}"/>
    <cellStyle name="입력 2 3 3 16 4" xfId="22375" xr:uid="{00000000-0005-0000-0000-00000E570000}"/>
    <cellStyle name="입력 2 3 3 16 5" xfId="22376" xr:uid="{00000000-0005-0000-0000-00000F570000}"/>
    <cellStyle name="입력 2 3 3 17" xfId="22377" xr:uid="{00000000-0005-0000-0000-000010570000}"/>
    <cellStyle name="입력 2 3 3 17 2" xfId="22378" xr:uid="{00000000-0005-0000-0000-000011570000}"/>
    <cellStyle name="입력 2 3 3 17 3" xfId="22379" xr:uid="{00000000-0005-0000-0000-000012570000}"/>
    <cellStyle name="입력 2 3 3 17 4" xfId="22380" xr:uid="{00000000-0005-0000-0000-000013570000}"/>
    <cellStyle name="입력 2 3 3 17 5" xfId="22381" xr:uid="{00000000-0005-0000-0000-000014570000}"/>
    <cellStyle name="입력 2 3 3 18" xfId="22382" xr:uid="{00000000-0005-0000-0000-000015570000}"/>
    <cellStyle name="입력 2 3 3 18 2" xfId="22383" xr:uid="{00000000-0005-0000-0000-000016570000}"/>
    <cellStyle name="입력 2 3 3 18 3" xfId="22384" xr:uid="{00000000-0005-0000-0000-000017570000}"/>
    <cellStyle name="입력 2 3 3 18 4" xfId="22385" xr:uid="{00000000-0005-0000-0000-000018570000}"/>
    <cellStyle name="입력 2 3 3 18 5" xfId="22386" xr:uid="{00000000-0005-0000-0000-000019570000}"/>
    <cellStyle name="입력 2 3 3 19" xfId="22387" xr:uid="{00000000-0005-0000-0000-00001A570000}"/>
    <cellStyle name="입력 2 3 3 2" xfId="22388" xr:uid="{00000000-0005-0000-0000-00001B570000}"/>
    <cellStyle name="입력 2 3 3 2 2" xfId="22389" xr:uid="{00000000-0005-0000-0000-00001C570000}"/>
    <cellStyle name="입력 2 3 3 2 3" xfId="22390" xr:uid="{00000000-0005-0000-0000-00001D570000}"/>
    <cellStyle name="입력 2 3 3 2 4" xfId="22391" xr:uid="{00000000-0005-0000-0000-00001E570000}"/>
    <cellStyle name="입력 2 3 3 2 5" xfId="22392" xr:uid="{00000000-0005-0000-0000-00001F570000}"/>
    <cellStyle name="입력 2 3 3 20" xfId="22393" xr:uid="{00000000-0005-0000-0000-000020570000}"/>
    <cellStyle name="입력 2 3 3 21" xfId="22394" xr:uid="{00000000-0005-0000-0000-000021570000}"/>
    <cellStyle name="입력 2 3 3 22" xfId="22395" xr:uid="{00000000-0005-0000-0000-000022570000}"/>
    <cellStyle name="입력 2 3 3 3" xfId="22396" xr:uid="{00000000-0005-0000-0000-000023570000}"/>
    <cellStyle name="입력 2 3 3 3 2" xfId="22397" xr:uid="{00000000-0005-0000-0000-000024570000}"/>
    <cellStyle name="입력 2 3 3 3 3" xfId="22398" xr:uid="{00000000-0005-0000-0000-000025570000}"/>
    <cellStyle name="입력 2 3 3 3 4" xfId="22399" xr:uid="{00000000-0005-0000-0000-000026570000}"/>
    <cellStyle name="입력 2 3 3 3 5" xfId="22400" xr:uid="{00000000-0005-0000-0000-000027570000}"/>
    <cellStyle name="입력 2 3 3 4" xfId="22401" xr:uid="{00000000-0005-0000-0000-000028570000}"/>
    <cellStyle name="입력 2 3 3 4 2" xfId="22402" xr:uid="{00000000-0005-0000-0000-000029570000}"/>
    <cellStyle name="입력 2 3 3 4 3" xfId="22403" xr:uid="{00000000-0005-0000-0000-00002A570000}"/>
    <cellStyle name="입력 2 3 3 4 4" xfId="22404" xr:uid="{00000000-0005-0000-0000-00002B570000}"/>
    <cellStyle name="입력 2 3 3 4 5" xfId="22405" xr:uid="{00000000-0005-0000-0000-00002C570000}"/>
    <cellStyle name="입력 2 3 3 5" xfId="22406" xr:uid="{00000000-0005-0000-0000-00002D570000}"/>
    <cellStyle name="입력 2 3 3 5 2" xfId="22407" xr:uid="{00000000-0005-0000-0000-00002E570000}"/>
    <cellStyle name="입력 2 3 3 5 3" xfId="22408" xr:uid="{00000000-0005-0000-0000-00002F570000}"/>
    <cellStyle name="입력 2 3 3 5 4" xfId="22409" xr:uid="{00000000-0005-0000-0000-000030570000}"/>
    <cellStyle name="입력 2 3 3 5 5" xfId="22410" xr:uid="{00000000-0005-0000-0000-000031570000}"/>
    <cellStyle name="입력 2 3 3 6" xfId="22411" xr:uid="{00000000-0005-0000-0000-000032570000}"/>
    <cellStyle name="입력 2 3 3 6 2" xfId="22412" xr:uid="{00000000-0005-0000-0000-000033570000}"/>
    <cellStyle name="입력 2 3 3 6 3" xfId="22413" xr:uid="{00000000-0005-0000-0000-000034570000}"/>
    <cellStyle name="입력 2 3 3 6 4" xfId="22414" xr:uid="{00000000-0005-0000-0000-000035570000}"/>
    <cellStyle name="입력 2 3 3 6 5" xfId="22415" xr:uid="{00000000-0005-0000-0000-000036570000}"/>
    <cellStyle name="입력 2 3 3 7" xfId="22416" xr:uid="{00000000-0005-0000-0000-000037570000}"/>
    <cellStyle name="입력 2 3 3 7 2" xfId="22417" xr:uid="{00000000-0005-0000-0000-000038570000}"/>
    <cellStyle name="입력 2 3 3 7 3" xfId="22418" xr:uid="{00000000-0005-0000-0000-000039570000}"/>
    <cellStyle name="입력 2 3 3 7 4" xfId="22419" xr:uid="{00000000-0005-0000-0000-00003A570000}"/>
    <cellStyle name="입력 2 3 3 7 5" xfId="22420" xr:uid="{00000000-0005-0000-0000-00003B570000}"/>
    <cellStyle name="입력 2 3 3 8" xfId="22421" xr:uid="{00000000-0005-0000-0000-00003C570000}"/>
    <cellStyle name="입력 2 3 3 8 2" xfId="22422" xr:uid="{00000000-0005-0000-0000-00003D570000}"/>
    <cellStyle name="입력 2 3 3 8 3" xfId="22423" xr:uid="{00000000-0005-0000-0000-00003E570000}"/>
    <cellStyle name="입력 2 3 3 8 4" xfId="22424" xr:uid="{00000000-0005-0000-0000-00003F570000}"/>
    <cellStyle name="입력 2 3 3 8 5" xfId="22425" xr:uid="{00000000-0005-0000-0000-000040570000}"/>
    <cellStyle name="입력 2 3 3 9" xfId="22426" xr:uid="{00000000-0005-0000-0000-000041570000}"/>
    <cellStyle name="입력 2 3 3 9 2" xfId="22427" xr:uid="{00000000-0005-0000-0000-000042570000}"/>
    <cellStyle name="입력 2 3 3 9 3" xfId="22428" xr:uid="{00000000-0005-0000-0000-000043570000}"/>
    <cellStyle name="입력 2 3 3 9 4" xfId="22429" xr:uid="{00000000-0005-0000-0000-000044570000}"/>
    <cellStyle name="입력 2 3 3 9 5" xfId="22430" xr:uid="{00000000-0005-0000-0000-000045570000}"/>
    <cellStyle name="입력 2 3 4" xfId="22431" xr:uid="{00000000-0005-0000-0000-000046570000}"/>
    <cellStyle name="입력 2 3 4 10" xfId="22432" xr:uid="{00000000-0005-0000-0000-000047570000}"/>
    <cellStyle name="입력 2 3 4 10 2" xfId="22433" xr:uid="{00000000-0005-0000-0000-000048570000}"/>
    <cellStyle name="입력 2 3 4 10 3" xfId="22434" xr:uid="{00000000-0005-0000-0000-000049570000}"/>
    <cellStyle name="입력 2 3 4 10 4" xfId="22435" xr:uid="{00000000-0005-0000-0000-00004A570000}"/>
    <cellStyle name="입력 2 3 4 10 5" xfId="22436" xr:uid="{00000000-0005-0000-0000-00004B570000}"/>
    <cellStyle name="입력 2 3 4 11" xfId="22437" xr:uid="{00000000-0005-0000-0000-00004C570000}"/>
    <cellStyle name="입력 2 3 4 11 2" xfId="22438" xr:uid="{00000000-0005-0000-0000-00004D570000}"/>
    <cellStyle name="입력 2 3 4 11 3" xfId="22439" xr:uid="{00000000-0005-0000-0000-00004E570000}"/>
    <cellStyle name="입력 2 3 4 11 4" xfId="22440" xr:uid="{00000000-0005-0000-0000-00004F570000}"/>
    <cellStyle name="입력 2 3 4 11 5" xfId="22441" xr:uid="{00000000-0005-0000-0000-000050570000}"/>
    <cellStyle name="입력 2 3 4 12" xfId="22442" xr:uid="{00000000-0005-0000-0000-000051570000}"/>
    <cellStyle name="입력 2 3 4 12 2" xfId="22443" xr:uid="{00000000-0005-0000-0000-000052570000}"/>
    <cellStyle name="입력 2 3 4 12 3" xfId="22444" xr:uid="{00000000-0005-0000-0000-000053570000}"/>
    <cellStyle name="입력 2 3 4 12 4" xfId="22445" xr:uid="{00000000-0005-0000-0000-000054570000}"/>
    <cellStyle name="입력 2 3 4 12 5" xfId="22446" xr:uid="{00000000-0005-0000-0000-000055570000}"/>
    <cellStyle name="입력 2 3 4 13" xfId="22447" xr:uid="{00000000-0005-0000-0000-000056570000}"/>
    <cellStyle name="입력 2 3 4 13 2" xfId="22448" xr:uid="{00000000-0005-0000-0000-000057570000}"/>
    <cellStyle name="입력 2 3 4 13 3" xfId="22449" xr:uid="{00000000-0005-0000-0000-000058570000}"/>
    <cellStyle name="입력 2 3 4 13 4" xfId="22450" xr:uid="{00000000-0005-0000-0000-000059570000}"/>
    <cellStyle name="입력 2 3 4 13 5" xfId="22451" xr:uid="{00000000-0005-0000-0000-00005A570000}"/>
    <cellStyle name="입력 2 3 4 14" xfId="22452" xr:uid="{00000000-0005-0000-0000-00005B570000}"/>
    <cellStyle name="입력 2 3 4 14 2" xfId="22453" xr:uid="{00000000-0005-0000-0000-00005C570000}"/>
    <cellStyle name="입력 2 3 4 14 3" xfId="22454" xr:uid="{00000000-0005-0000-0000-00005D570000}"/>
    <cellStyle name="입력 2 3 4 14 4" xfId="22455" xr:uid="{00000000-0005-0000-0000-00005E570000}"/>
    <cellStyle name="입력 2 3 4 14 5" xfId="22456" xr:uid="{00000000-0005-0000-0000-00005F570000}"/>
    <cellStyle name="입력 2 3 4 15" xfId="22457" xr:uid="{00000000-0005-0000-0000-000060570000}"/>
    <cellStyle name="입력 2 3 4 15 2" xfId="22458" xr:uid="{00000000-0005-0000-0000-000061570000}"/>
    <cellStyle name="입력 2 3 4 15 3" xfId="22459" xr:uid="{00000000-0005-0000-0000-000062570000}"/>
    <cellStyle name="입력 2 3 4 15 4" xfId="22460" xr:uid="{00000000-0005-0000-0000-000063570000}"/>
    <cellStyle name="입력 2 3 4 15 5" xfId="22461" xr:uid="{00000000-0005-0000-0000-000064570000}"/>
    <cellStyle name="입력 2 3 4 16" xfId="22462" xr:uid="{00000000-0005-0000-0000-000065570000}"/>
    <cellStyle name="입력 2 3 4 16 2" xfId="22463" xr:uid="{00000000-0005-0000-0000-000066570000}"/>
    <cellStyle name="입력 2 3 4 16 3" xfId="22464" xr:uid="{00000000-0005-0000-0000-000067570000}"/>
    <cellStyle name="입력 2 3 4 16 4" xfId="22465" xr:uid="{00000000-0005-0000-0000-000068570000}"/>
    <cellStyle name="입력 2 3 4 16 5" xfId="22466" xr:uid="{00000000-0005-0000-0000-000069570000}"/>
    <cellStyle name="입력 2 3 4 17" xfId="22467" xr:uid="{00000000-0005-0000-0000-00006A570000}"/>
    <cellStyle name="입력 2 3 4 17 2" xfId="22468" xr:uid="{00000000-0005-0000-0000-00006B570000}"/>
    <cellStyle name="입력 2 3 4 17 3" xfId="22469" xr:uid="{00000000-0005-0000-0000-00006C570000}"/>
    <cellStyle name="입력 2 3 4 17 4" xfId="22470" xr:uid="{00000000-0005-0000-0000-00006D570000}"/>
    <cellStyle name="입력 2 3 4 17 5" xfId="22471" xr:uid="{00000000-0005-0000-0000-00006E570000}"/>
    <cellStyle name="입력 2 3 4 18" xfId="22472" xr:uid="{00000000-0005-0000-0000-00006F570000}"/>
    <cellStyle name="입력 2 3 4 18 2" xfId="22473" xr:uid="{00000000-0005-0000-0000-000070570000}"/>
    <cellStyle name="입력 2 3 4 18 3" xfId="22474" xr:uid="{00000000-0005-0000-0000-000071570000}"/>
    <cellStyle name="입력 2 3 4 18 4" xfId="22475" xr:uid="{00000000-0005-0000-0000-000072570000}"/>
    <cellStyle name="입력 2 3 4 18 5" xfId="22476" xr:uid="{00000000-0005-0000-0000-000073570000}"/>
    <cellStyle name="입력 2 3 4 19" xfId="22477" xr:uid="{00000000-0005-0000-0000-000074570000}"/>
    <cellStyle name="입력 2 3 4 2" xfId="22478" xr:uid="{00000000-0005-0000-0000-000075570000}"/>
    <cellStyle name="입력 2 3 4 2 2" xfId="22479" xr:uid="{00000000-0005-0000-0000-000076570000}"/>
    <cellStyle name="입력 2 3 4 2 3" xfId="22480" xr:uid="{00000000-0005-0000-0000-000077570000}"/>
    <cellStyle name="입력 2 3 4 2 4" xfId="22481" xr:uid="{00000000-0005-0000-0000-000078570000}"/>
    <cellStyle name="입력 2 3 4 2 5" xfId="22482" xr:uid="{00000000-0005-0000-0000-000079570000}"/>
    <cellStyle name="입력 2 3 4 20" xfId="22483" xr:uid="{00000000-0005-0000-0000-00007A570000}"/>
    <cellStyle name="입력 2 3 4 21" xfId="22484" xr:uid="{00000000-0005-0000-0000-00007B570000}"/>
    <cellStyle name="입력 2 3 4 22" xfId="22485" xr:uid="{00000000-0005-0000-0000-00007C570000}"/>
    <cellStyle name="입력 2 3 4 3" xfId="22486" xr:uid="{00000000-0005-0000-0000-00007D570000}"/>
    <cellStyle name="입력 2 3 4 3 2" xfId="22487" xr:uid="{00000000-0005-0000-0000-00007E570000}"/>
    <cellStyle name="입력 2 3 4 3 3" xfId="22488" xr:uid="{00000000-0005-0000-0000-00007F570000}"/>
    <cellStyle name="입력 2 3 4 3 4" xfId="22489" xr:uid="{00000000-0005-0000-0000-000080570000}"/>
    <cellStyle name="입력 2 3 4 3 5" xfId="22490" xr:uid="{00000000-0005-0000-0000-000081570000}"/>
    <cellStyle name="입력 2 3 4 4" xfId="22491" xr:uid="{00000000-0005-0000-0000-000082570000}"/>
    <cellStyle name="입력 2 3 4 4 2" xfId="22492" xr:uid="{00000000-0005-0000-0000-000083570000}"/>
    <cellStyle name="입력 2 3 4 4 3" xfId="22493" xr:uid="{00000000-0005-0000-0000-000084570000}"/>
    <cellStyle name="입력 2 3 4 4 4" xfId="22494" xr:uid="{00000000-0005-0000-0000-000085570000}"/>
    <cellStyle name="입력 2 3 4 4 5" xfId="22495" xr:uid="{00000000-0005-0000-0000-000086570000}"/>
    <cellStyle name="입력 2 3 4 5" xfId="22496" xr:uid="{00000000-0005-0000-0000-000087570000}"/>
    <cellStyle name="입력 2 3 4 5 2" xfId="22497" xr:uid="{00000000-0005-0000-0000-000088570000}"/>
    <cellStyle name="입력 2 3 4 5 3" xfId="22498" xr:uid="{00000000-0005-0000-0000-000089570000}"/>
    <cellStyle name="입력 2 3 4 5 4" xfId="22499" xr:uid="{00000000-0005-0000-0000-00008A570000}"/>
    <cellStyle name="입력 2 3 4 5 5" xfId="22500" xr:uid="{00000000-0005-0000-0000-00008B570000}"/>
    <cellStyle name="입력 2 3 4 6" xfId="22501" xr:uid="{00000000-0005-0000-0000-00008C570000}"/>
    <cellStyle name="입력 2 3 4 6 2" xfId="22502" xr:uid="{00000000-0005-0000-0000-00008D570000}"/>
    <cellStyle name="입력 2 3 4 6 3" xfId="22503" xr:uid="{00000000-0005-0000-0000-00008E570000}"/>
    <cellStyle name="입력 2 3 4 6 4" xfId="22504" xr:uid="{00000000-0005-0000-0000-00008F570000}"/>
    <cellStyle name="입력 2 3 4 6 5" xfId="22505" xr:uid="{00000000-0005-0000-0000-000090570000}"/>
    <cellStyle name="입력 2 3 4 7" xfId="22506" xr:uid="{00000000-0005-0000-0000-000091570000}"/>
    <cellStyle name="입력 2 3 4 7 2" xfId="22507" xr:uid="{00000000-0005-0000-0000-000092570000}"/>
    <cellStyle name="입력 2 3 4 7 3" xfId="22508" xr:uid="{00000000-0005-0000-0000-000093570000}"/>
    <cellStyle name="입력 2 3 4 7 4" xfId="22509" xr:uid="{00000000-0005-0000-0000-000094570000}"/>
    <cellStyle name="입력 2 3 4 7 5" xfId="22510" xr:uid="{00000000-0005-0000-0000-000095570000}"/>
    <cellStyle name="입력 2 3 4 8" xfId="22511" xr:uid="{00000000-0005-0000-0000-000096570000}"/>
    <cellStyle name="입력 2 3 4 8 2" xfId="22512" xr:uid="{00000000-0005-0000-0000-000097570000}"/>
    <cellStyle name="입력 2 3 4 8 3" xfId="22513" xr:uid="{00000000-0005-0000-0000-000098570000}"/>
    <cellStyle name="입력 2 3 4 8 4" xfId="22514" xr:uid="{00000000-0005-0000-0000-000099570000}"/>
    <cellStyle name="입력 2 3 4 8 5" xfId="22515" xr:uid="{00000000-0005-0000-0000-00009A570000}"/>
    <cellStyle name="입력 2 3 4 9" xfId="22516" xr:uid="{00000000-0005-0000-0000-00009B570000}"/>
    <cellStyle name="입력 2 3 4 9 2" xfId="22517" xr:uid="{00000000-0005-0000-0000-00009C570000}"/>
    <cellStyle name="입력 2 3 4 9 3" xfId="22518" xr:uid="{00000000-0005-0000-0000-00009D570000}"/>
    <cellStyle name="입력 2 3 4 9 4" xfId="22519" xr:uid="{00000000-0005-0000-0000-00009E570000}"/>
    <cellStyle name="입력 2 3 4 9 5" xfId="22520" xr:uid="{00000000-0005-0000-0000-00009F570000}"/>
    <cellStyle name="입력 2 3 5" xfId="22521" xr:uid="{00000000-0005-0000-0000-0000A0570000}"/>
    <cellStyle name="입력 2 3 5 10" xfId="22522" xr:uid="{00000000-0005-0000-0000-0000A1570000}"/>
    <cellStyle name="입력 2 3 5 10 2" xfId="22523" xr:uid="{00000000-0005-0000-0000-0000A2570000}"/>
    <cellStyle name="입력 2 3 5 10 3" xfId="22524" xr:uid="{00000000-0005-0000-0000-0000A3570000}"/>
    <cellStyle name="입력 2 3 5 10 4" xfId="22525" xr:uid="{00000000-0005-0000-0000-0000A4570000}"/>
    <cellStyle name="입력 2 3 5 10 5" xfId="22526" xr:uid="{00000000-0005-0000-0000-0000A5570000}"/>
    <cellStyle name="입력 2 3 5 11" xfId="22527" xr:uid="{00000000-0005-0000-0000-0000A6570000}"/>
    <cellStyle name="입력 2 3 5 11 2" xfId="22528" xr:uid="{00000000-0005-0000-0000-0000A7570000}"/>
    <cellStyle name="입력 2 3 5 11 3" xfId="22529" xr:uid="{00000000-0005-0000-0000-0000A8570000}"/>
    <cellStyle name="입력 2 3 5 11 4" xfId="22530" xr:uid="{00000000-0005-0000-0000-0000A9570000}"/>
    <cellStyle name="입력 2 3 5 11 5" xfId="22531" xr:uid="{00000000-0005-0000-0000-0000AA570000}"/>
    <cellStyle name="입력 2 3 5 12" xfId="22532" xr:uid="{00000000-0005-0000-0000-0000AB570000}"/>
    <cellStyle name="입력 2 3 5 12 2" xfId="22533" xr:uid="{00000000-0005-0000-0000-0000AC570000}"/>
    <cellStyle name="입력 2 3 5 12 3" xfId="22534" xr:uid="{00000000-0005-0000-0000-0000AD570000}"/>
    <cellStyle name="입력 2 3 5 12 4" xfId="22535" xr:uid="{00000000-0005-0000-0000-0000AE570000}"/>
    <cellStyle name="입력 2 3 5 12 5" xfId="22536" xr:uid="{00000000-0005-0000-0000-0000AF570000}"/>
    <cellStyle name="입력 2 3 5 13" xfId="22537" xr:uid="{00000000-0005-0000-0000-0000B0570000}"/>
    <cellStyle name="입력 2 3 5 13 2" xfId="22538" xr:uid="{00000000-0005-0000-0000-0000B1570000}"/>
    <cellStyle name="입력 2 3 5 13 3" xfId="22539" xr:uid="{00000000-0005-0000-0000-0000B2570000}"/>
    <cellStyle name="입력 2 3 5 13 4" xfId="22540" xr:uid="{00000000-0005-0000-0000-0000B3570000}"/>
    <cellStyle name="입력 2 3 5 13 5" xfId="22541" xr:uid="{00000000-0005-0000-0000-0000B4570000}"/>
    <cellStyle name="입력 2 3 5 14" xfId="22542" xr:uid="{00000000-0005-0000-0000-0000B5570000}"/>
    <cellStyle name="입력 2 3 5 14 2" xfId="22543" xr:uid="{00000000-0005-0000-0000-0000B6570000}"/>
    <cellStyle name="입력 2 3 5 14 3" xfId="22544" xr:uid="{00000000-0005-0000-0000-0000B7570000}"/>
    <cellStyle name="입력 2 3 5 14 4" xfId="22545" xr:uid="{00000000-0005-0000-0000-0000B8570000}"/>
    <cellStyle name="입력 2 3 5 14 5" xfId="22546" xr:uid="{00000000-0005-0000-0000-0000B9570000}"/>
    <cellStyle name="입력 2 3 5 15" xfId="22547" xr:uid="{00000000-0005-0000-0000-0000BA570000}"/>
    <cellStyle name="입력 2 3 5 15 2" xfId="22548" xr:uid="{00000000-0005-0000-0000-0000BB570000}"/>
    <cellStyle name="입력 2 3 5 15 3" xfId="22549" xr:uid="{00000000-0005-0000-0000-0000BC570000}"/>
    <cellStyle name="입력 2 3 5 15 4" xfId="22550" xr:uid="{00000000-0005-0000-0000-0000BD570000}"/>
    <cellStyle name="입력 2 3 5 15 5" xfId="22551" xr:uid="{00000000-0005-0000-0000-0000BE570000}"/>
    <cellStyle name="입력 2 3 5 16" xfId="22552" xr:uid="{00000000-0005-0000-0000-0000BF570000}"/>
    <cellStyle name="입력 2 3 5 16 2" xfId="22553" xr:uid="{00000000-0005-0000-0000-0000C0570000}"/>
    <cellStyle name="입력 2 3 5 16 3" xfId="22554" xr:uid="{00000000-0005-0000-0000-0000C1570000}"/>
    <cellStyle name="입력 2 3 5 16 4" xfId="22555" xr:uid="{00000000-0005-0000-0000-0000C2570000}"/>
    <cellStyle name="입력 2 3 5 16 5" xfId="22556" xr:uid="{00000000-0005-0000-0000-0000C3570000}"/>
    <cellStyle name="입력 2 3 5 17" xfId="22557" xr:uid="{00000000-0005-0000-0000-0000C4570000}"/>
    <cellStyle name="입력 2 3 5 17 2" xfId="22558" xr:uid="{00000000-0005-0000-0000-0000C5570000}"/>
    <cellStyle name="입력 2 3 5 17 3" xfId="22559" xr:uid="{00000000-0005-0000-0000-0000C6570000}"/>
    <cellStyle name="입력 2 3 5 17 4" xfId="22560" xr:uid="{00000000-0005-0000-0000-0000C7570000}"/>
    <cellStyle name="입력 2 3 5 17 5" xfId="22561" xr:uid="{00000000-0005-0000-0000-0000C8570000}"/>
    <cellStyle name="입력 2 3 5 18" xfId="22562" xr:uid="{00000000-0005-0000-0000-0000C9570000}"/>
    <cellStyle name="입력 2 3 5 18 2" xfId="22563" xr:uid="{00000000-0005-0000-0000-0000CA570000}"/>
    <cellStyle name="입력 2 3 5 18 3" xfId="22564" xr:uid="{00000000-0005-0000-0000-0000CB570000}"/>
    <cellStyle name="입력 2 3 5 18 4" xfId="22565" xr:uid="{00000000-0005-0000-0000-0000CC570000}"/>
    <cellStyle name="입력 2 3 5 18 5" xfId="22566" xr:uid="{00000000-0005-0000-0000-0000CD570000}"/>
    <cellStyle name="입력 2 3 5 19" xfId="22567" xr:uid="{00000000-0005-0000-0000-0000CE570000}"/>
    <cellStyle name="입력 2 3 5 2" xfId="22568" xr:uid="{00000000-0005-0000-0000-0000CF570000}"/>
    <cellStyle name="입력 2 3 5 2 2" xfId="22569" xr:uid="{00000000-0005-0000-0000-0000D0570000}"/>
    <cellStyle name="입력 2 3 5 2 3" xfId="22570" xr:uid="{00000000-0005-0000-0000-0000D1570000}"/>
    <cellStyle name="입력 2 3 5 2 4" xfId="22571" xr:uid="{00000000-0005-0000-0000-0000D2570000}"/>
    <cellStyle name="입력 2 3 5 2 5" xfId="22572" xr:uid="{00000000-0005-0000-0000-0000D3570000}"/>
    <cellStyle name="입력 2 3 5 20" xfId="22573" xr:uid="{00000000-0005-0000-0000-0000D4570000}"/>
    <cellStyle name="입력 2 3 5 21" xfId="22574" xr:uid="{00000000-0005-0000-0000-0000D5570000}"/>
    <cellStyle name="입력 2 3 5 22" xfId="22575" xr:uid="{00000000-0005-0000-0000-0000D6570000}"/>
    <cellStyle name="입력 2 3 5 3" xfId="22576" xr:uid="{00000000-0005-0000-0000-0000D7570000}"/>
    <cellStyle name="입력 2 3 5 3 2" xfId="22577" xr:uid="{00000000-0005-0000-0000-0000D8570000}"/>
    <cellStyle name="입력 2 3 5 3 3" xfId="22578" xr:uid="{00000000-0005-0000-0000-0000D9570000}"/>
    <cellStyle name="입력 2 3 5 3 4" xfId="22579" xr:uid="{00000000-0005-0000-0000-0000DA570000}"/>
    <cellStyle name="입력 2 3 5 3 5" xfId="22580" xr:uid="{00000000-0005-0000-0000-0000DB570000}"/>
    <cellStyle name="입력 2 3 5 4" xfId="22581" xr:uid="{00000000-0005-0000-0000-0000DC570000}"/>
    <cellStyle name="입력 2 3 5 4 2" xfId="22582" xr:uid="{00000000-0005-0000-0000-0000DD570000}"/>
    <cellStyle name="입력 2 3 5 4 3" xfId="22583" xr:uid="{00000000-0005-0000-0000-0000DE570000}"/>
    <cellStyle name="입력 2 3 5 4 4" xfId="22584" xr:uid="{00000000-0005-0000-0000-0000DF570000}"/>
    <cellStyle name="입력 2 3 5 4 5" xfId="22585" xr:uid="{00000000-0005-0000-0000-0000E0570000}"/>
    <cellStyle name="입력 2 3 5 5" xfId="22586" xr:uid="{00000000-0005-0000-0000-0000E1570000}"/>
    <cellStyle name="입력 2 3 5 5 2" xfId="22587" xr:uid="{00000000-0005-0000-0000-0000E2570000}"/>
    <cellStyle name="입력 2 3 5 5 3" xfId="22588" xr:uid="{00000000-0005-0000-0000-0000E3570000}"/>
    <cellStyle name="입력 2 3 5 5 4" xfId="22589" xr:uid="{00000000-0005-0000-0000-0000E4570000}"/>
    <cellStyle name="입력 2 3 5 5 5" xfId="22590" xr:uid="{00000000-0005-0000-0000-0000E5570000}"/>
    <cellStyle name="입력 2 3 5 6" xfId="22591" xr:uid="{00000000-0005-0000-0000-0000E6570000}"/>
    <cellStyle name="입력 2 3 5 6 2" xfId="22592" xr:uid="{00000000-0005-0000-0000-0000E7570000}"/>
    <cellStyle name="입력 2 3 5 6 3" xfId="22593" xr:uid="{00000000-0005-0000-0000-0000E8570000}"/>
    <cellStyle name="입력 2 3 5 6 4" xfId="22594" xr:uid="{00000000-0005-0000-0000-0000E9570000}"/>
    <cellStyle name="입력 2 3 5 6 5" xfId="22595" xr:uid="{00000000-0005-0000-0000-0000EA570000}"/>
    <cellStyle name="입력 2 3 5 7" xfId="22596" xr:uid="{00000000-0005-0000-0000-0000EB570000}"/>
    <cellStyle name="입력 2 3 5 7 2" xfId="22597" xr:uid="{00000000-0005-0000-0000-0000EC570000}"/>
    <cellStyle name="입력 2 3 5 7 3" xfId="22598" xr:uid="{00000000-0005-0000-0000-0000ED570000}"/>
    <cellStyle name="입력 2 3 5 7 4" xfId="22599" xr:uid="{00000000-0005-0000-0000-0000EE570000}"/>
    <cellStyle name="입력 2 3 5 7 5" xfId="22600" xr:uid="{00000000-0005-0000-0000-0000EF570000}"/>
    <cellStyle name="입력 2 3 5 8" xfId="22601" xr:uid="{00000000-0005-0000-0000-0000F0570000}"/>
    <cellStyle name="입력 2 3 5 8 2" xfId="22602" xr:uid="{00000000-0005-0000-0000-0000F1570000}"/>
    <cellStyle name="입력 2 3 5 8 3" xfId="22603" xr:uid="{00000000-0005-0000-0000-0000F2570000}"/>
    <cellStyle name="입력 2 3 5 8 4" xfId="22604" xr:uid="{00000000-0005-0000-0000-0000F3570000}"/>
    <cellStyle name="입력 2 3 5 8 5" xfId="22605" xr:uid="{00000000-0005-0000-0000-0000F4570000}"/>
    <cellStyle name="입력 2 3 5 9" xfId="22606" xr:uid="{00000000-0005-0000-0000-0000F5570000}"/>
    <cellStyle name="입력 2 3 5 9 2" xfId="22607" xr:uid="{00000000-0005-0000-0000-0000F6570000}"/>
    <cellStyle name="입력 2 3 5 9 3" xfId="22608" xr:uid="{00000000-0005-0000-0000-0000F7570000}"/>
    <cellStyle name="입력 2 3 5 9 4" xfId="22609" xr:uid="{00000000-0005-0000-0000-0000F8570000}"/>
    <cellStyle name="입력 2 3 5 9 5" xfId="22610" xr:uid="{00000000-0005-0000-0000-0000F9570000}"/>
    <cellStyle name="입력 2 3 6" xfId="22611" xr:uid="{00000000-0005-0000-0000-0000FA570000}"/>
    <cellStyle name="입력 2 3 6 2" xfId="22612" xr:uid="{00000000-0005-0000-0000-0000FB570000}"/>
    <cellStyle name="입력 2 3 6 3" xfId="22613" xr:uid="{00000000-0005-0000-0000-0000FC570000}"/>
    <cellStyle name="입력 2 3 6 4" xfId="22614" xr:uid="{00000000-0005-0000-0000-0000FD570000}"/>
    <cellStyle name="입력 2 3 6 5" xfId="22615" xr:uid="{00000000-0005-0000-0000-0000FE570000}"/>
    <cellStyle name="입력 2 3 7" xfId="22616" xr:uid="{00000000-0005-0000-0000-0000FF570000}"/>
    <cellStyle name="입력 2 3 7 2" xfId="22617" xr:uid="{00000000-0005-0000-0000-000000580000}"/>
    <cellStyle name="입력 2 3 7 3" xfId="22618" xr:uid="{00000000-0005-0000-0000-000001580000}"/>
    <cellStyle name="입력 2 3 7 4" xfId="22619" xr:uid="{00000000-0005-0000-0000-000002580000}"/>
    <cellStyle name="입력 2 3 7 5" xfId="22620" xr:uid="{00000000-0005-0000-0000-000003580000}"/>
    <cellStyle name="입력 2 3 8" xfId="22621" xr:uid="{00000000-0005-0000-0000-000004580000}"/>
    <cellStyle name="입력 2 3 8 2" xfId="22622" xr:uid="{00000000-0005-0000-0000-000005580000}"/>
    <cellStyle name="입력 2 3 8 3" xfId="22623" xr:uid="{00000000-0005-0000-0000-000006580000}"/>
    <cellStyle name="입력 2 3 8 4" xfId="22624" xr:uid="{00000000-0005-0000-0000-000007580000}"/>
    <cellStyle name="입력 2 3 8 5" xfId="22625" xr:uid="{00000000-0005-0000-0000-000008580000}"/>
    <cellStyle name="입력 2 3 9" xfId="22626" xr:uid="{00000000-0005-0000-0000-000009580000}"/>
    <cellStyle name="입력 2 3 9 2" xfId="22627" xr:uid="{00000000-0005-0000-0000-00000A580000}"/>
    <cellStyle name="입력 2 3 9 3" xfId="22628" xr:uid="{00000000-0005-0000-0000-00000B580000}"/>
    <cellStyle name="입력 2 3 9 4" xfId="22629" xr:uid="{00000000-0005-0000-0000-00000C580000}"/>
    <cellStyle name="입력 2 3 9 5" xfId="22630" xr:uid="{00000000-0005-0000-0000-00000D580000}"/>
    <cellStyle name="입력 2 4" xfId="22631" xr:uid="{00000000-0005-0000-0000-00000E580000}"/>
    <cellStyle name="입력 2 4 10" xfId="22632" xr:uid="{00000000-0005-0000-0000-00000F580000}"/>
    <cellStyle name="입력 2 4 10 2" xfId="22633" xr:uid="{00000000-0005-0000-0000-000010580000}"/>
    <cellStyle name="입력 2 4 10 3" xfId="22634" xr:uid="{00000000-0005-0000-0000-000011580000}"/>
    <cellStyle name="입력 2 4 10 4" xfId="22635" xr:uid="{00000000-0005-0000-0000-000012580000}"/>
    <cellStyle name="입력 2 4 10 5" xfId="22636" xr:uid="{00000000-0005-0000-0000-000013580000}"/>
    <cellStyle name="입력 2 4 11" xfId="22637" xr:uid="{00000000-0005-0000-0000-000014580000}"/>
    <cellStyle name="입력 2 4 11 2" xfId="22638" xr:uid="{00000000-0005-0000-0000-000015580000}"/>
    <cellStyle name="입력 2 4 11 3" xfId="22639" xr:uid="{00000000-0005-0000-0000-000016580000}"/>
    <cellStyle name="입력 2 4 11 4" xfId="22640" xr:uid="{00000000-0005-0000-0000-000017580000}"/>
    <cellStyle name="입력 2 4 11 5" xfId="22641" xr:uid="{00000000-0005-0000-0000-000018580000}"/>
    <cellStyle name="입력 2 4 12" xfId="22642" xr:uid="{00000000-0005-0000-0000-000019580000}"/>
    <cellStyle name="입력 2 4 12 2" xfId="22643" xr:uid="{00000000-0005-0000-0000-00001A580000}"/>
    <cellStyle name="입력 2 4 12 3" xfId="22644" xr:uid="{00000000-0005-0000-0000-00001B580000}"/>
    <cellStyle name="입력 2 4 12 4" xfId="22645" xr:uid="{00000000-0005-0000-0000-00001C580000}"/>
    <cellStyle name="입력 2 4 12 5" xfId="22646" xr:uid="{00000000-0005-0000-0000-00001D580000}"/>
    <cellStyle name="입력 2 4 13" xfId="22647" xr:uid="{00000000-0005-0000-0000-00001E580000}"/>
    <cellStyle name="입력 2 4 13 2" xfId="22648" xr:uid="{00000000-0005-0000-0000-00001F580000}"/>
    <cellStyle name="입력 2 4 13 3" xfId="22649" xr:uid="{00000000-0005-0000-0000-000020580000}"/>
    <cellStyle name="입력 2 4 13 4" xfId="22650" xr:uid="{00000000-0005-0000-0000-000021580000}"/>
    <cellStyle name="입력 2 4 13 5" xfId="22651" xr:uid="{00000000-0005-0000-0000-000022580000}"/>
    <cellStyle name="입력 2 4 14" xfId="22652" xr:uid="{00000000-0005-0000-0000-000023580000}"/>
    <cellStyle name="입력 2 4 14 2" xfId="22653" xr:uid="{00000000-0005-0000-0000-000024580000}"/>
    <cellStyle name="입력 2 4 14 3" xfId="22654" xr:uid="{00000000-0005-0000-0000-000025580000}"/>
    <cellStyle name="입력 2 4 14 4" xfId="22655" xr:uid="{00000000-0005-0000-0000-000026580000}"/>
    <cellStyle name="입력 2 4 14 5" xfId="22656" xr:uid="{00000000-0005-0000-0000-000027580000}"/>
    <cellStyle name="입력 2 4 15" xfId="22657" xr:uid="{00000000-0005-0000-0000-000028580000}"/>
    <cellStyle name="입력 2 4 15 2" xfId="22658" xr:uid="{00000000-0005-0000-0000-000029580000}"/>
    <cellStyle name="입력 2 4 15 3" xfId="22659" xr:uid="{00000000-0005-0000-0000-00002A580000}"/>
    <cellStyle name="입력 2 4 15 4" xfId="22660" xr:uid="{00000000-0005-0000-0000-00002B580000}"/>
    <cellStyle name="입력 2 4 15 5" xfId="22661" xr:uid="{00000000-0005-0000-0000-00002C580000}"/>
    <cellStyle name="입력 2 4 16" xfId="22662" xr:uid="{00000000-0005-0000-0000-00002D580000}"/>
    <cellStyle name="입력 2 4 16 2" xfId="22663" xr:uid="{00000000-0005-0000-0000-00002E580000}"/>
    <cellStyle name="입력 2 4 16 3" xfId="22664" xr:uid="{00000000-0005-0000-0000-00002F580000}"/>
    <cellStyle name="입력 2 4 16 4" xfId="22665" xr:uid="{00000000-0005-0000-0000-000030580000}"/>
    <cellStyle name="입력 2 4 16 5" xfId="22666" xr:uid="{00000000-0005-0000-0000-000031580000}"/>
    <cellStyle name="입력 2 4 17" xfId="22667" xr:uid="{00000000-0005-0000-0000-000032580000}"/>
    <cellStyle name="입력 2 4 17 2" xfId="22668" xr:uid="{00000000-0005-0000-0000-000033580000}"/>
    <cellStyle name="입력 2 4 17 3" xfId="22669" xr:uid="{00000000-0005-0000-0000-000034580000}"/>
    <cellStyle name="입력 2 4 17 4" xfId="22670" xr:uid="{00000000-0005-0000-0000-000035580000}"/>
    <cellStyle name="입력 2 4 17 5" xfId="22671" xr:uid="{00000000-0005-0000-0000-000036580000}"/>
    <cellStyle name="입력 2 4 18" xfId="22672" xr:uid="{00000000-0005-0000-0000-000037580000}"/>
    <cellStyle name="입력 2 4 18 2" xfId="22673" xr:uid="{00000000-0005-0000-0000-000038580000}"/>
    <cellStyle name="입력 2 4 18 3" xfId="22674" xr:uid="{00000000-0005-0000-0000-000039580000}"/>
    <cellStyle name="입력 2 4 18 4" xfId="22675" xr:uid="{00000000-0005-0000-0000-00003A580000}"/>
    <cellStyle name="입력 2 4 18 5" xfId="22676" xr:uid="{00000000-0005-0000-0000-00003B580000}"/>
    <cellStyle name="입력 2 4 19" xfId="22677" xr:uid="{00000000-0005-0000-0000-00003C580000}"/>
    <cellStyle name="입력 2 4 19 2" xfId="22678" xr:uid="{00000000-0005-0000-0000-00003D580000}"/>
    <cellStyle name="입력 2 4 19 3" xfId="22679" xr:uid="{00000000-0005-0000-0000-00003E580000}"/>
    <cellStyle name="입력 2 4 19 4" xfId="22680" xr:uid="{00000000-0005-0000-0000-00003F580000}"/>
    <cellStyle name="입력 2 4 19 5" xfId="22681" xr:uid="{00000000-0005-0000-0000-000040580000}"/>
    <cellStyle name="입력 2 4 2" xfId="22682" xr:uid="{00000000-0005-0000-0000-000041580000}"/>
    <cellStyle name="입력 2 4 2 10" xfId="22683" xr:uid="{00000000-0005-0000-0000-000042580000}"/>
    <cellStyle name="입력 2 4 2 10 2" xfId="22684" xr:uid="{00000000-0005-0000-0000-000043580000}"/>
    <cellStyle name="입력 2 4 2 10 3" xfId="22685" xr:uid="{00000000-0005-0000-0000-000044580000}"/>
    <cellStyle name="입력 2 4 2 10 4" xfId="22686" xr:uid="{00000000-0005-0000-0000-000045580000}"/>
    <cellStyle name="입력 2 4 2 10 5" xfId="22687" xr:uid="{00000000-0005-0000-0000-000046580000}"/>
    <cellStyle name="입력 2 4 2 11" xfId="22688" xr:uid="{00000000-0005-0000-0000-000047580000}"/>
    <cellStyle name="입력 2 4 2 11 2" xfId="22689" xr:uid="{00000000-0005-0000-0000-000048580000}"/>
    <cellStyle name="입력 2 4 2 11 3" xfId="22690" xr:uid="{00000000-0005-0000-0000-000049580000}"/>
    <cellStyle name="입력 2 4 2 11 4" xfId="22691" xr:uid="{00000000-0005-0000-0000-00004A580000}"/>
    <cellStyle name="입력 2 4 2 11 5" xfId="22692" xr:uid="{00000000-0005-0000-0000-00004B580000}"/>
    <cellStyle name="입력 2 4 2 12" xfId="22693" xr:uid="{00000000-0005-0000-0000-00004C580000}"/>
    <cellStyle name="입력 2 4 2 12 2" xfId="22694" xr:uid="{00000000-0005-0000-0000-00004D580000}"/>
    <cellStyle name="입력 2 4 2 12 3" xfId="22695" xr:uid="{00000000-0005-0000-0000-00004E580000}"/>
    <cellStyle name="입력 2 4 2 12 4" xfId="22696" xr:uid="{00000000-0005-0000-0000-00004F580000}"/>
    <cellStyle name="입력 2 4 2 12 5" xfId="22697" xr:uid="{00000000-0005-0000-0000-000050580000}"/>
    <cellStyle name="입력 2 4 2 13" xfId="22698" xr:uid="{00000000-0005-0000-0000-000051580000}"/>
    <cellStyle name="입력 2 4 2 13 2" xfId="22699" xr:uid="{00000000-0005-0000-0000-000052580000}"/>
    <cellStyle name="입력 2 4 2 13 3" xfId="22700" xr:uid="{00000000-0005-0000-0000-000053580000}"/>
    <cellStyle name="입력 2 4 2 13 4" xfId="22701" xr:uid="{00000000-0005-0000-0000-000054580000}"/>
    <cellStyle name="입력 2 4 2 13 5" xfId="22702" xr:uid="{00000000-0005-0000-0000-000055580000}"/>
    <cellStyle name="입력 2 4 2 14" xfId="22703" xr:uid="{00000000-0005-0000-0000-000056580000}"/>
    <cellStyle name="입력 2 4 2 14 2" xfId="22704" xr:uid="{00000000-0005-0000-0000-000057580000}"/>
    <cellStyle name="입력 2 4 2 14 3" xfId="22705" xr:uid="{00000000-0005-0000-0000-000058580000}"/>
    <cellStyle name="입력 2 4 2 14 4" xfId="22706" xr:uid="{00000000-0005-0000-0000-000059580000}"/>
    <cellStyle name="입력 2 4 2 14 5" xfId="22707" xr:uid="{00000000-0005-0000-0000-00005A580000}"/>
    <cellStyle name="입력 2 4 2 15" xfId="22708" xr:uid="{00000000-0005-0000-0000-00005B580000}"/>
    <cellStyle name="입력 2 4 2 15 2" xfId="22709" xr:uid="{00000000-0005-0000-0000-00005C580000}"/>
    <cellStyle name="입력 2 4 2 15 3" xfId="22710" xr:uid="{00000000-0005-0000-0000-00005D580000}"/>
    <cellStyle name="입력 2 4 2 15 4" xfId="22711" xr:uid="{00000000-0005-0000-0000-00005E580000}"/>
    <cellStyle name="입력 2 4 2 15 5" xfId="22712" xr:uid="{00000000-0005-0000-0000-00005F580000}"/>
    <cellStyle name="입력 2 4 2 16" xfId="22713" xr:uid="{00000000-0005-0000-0000-000060580000}"/>
    <cellStyle name="입력 2 4 2 16 2" xfId="22714" xr:uid="{00000000-0005-0000-0000-000061580000}"/>
    <cellStyle name="입력 2 4 2 16 3" xfId="22715" xr:uid="{00000000-0005-0000-0000-000062580000}"/>
    <cellStyle name="입력 2 4 2 16 4" xfId="22716" xr:uid="{00000000-0005-0000-0000-000063580000}"/>
    <cellStyle name="입력 2 4 2 16 5" xfId="22717" xr:uid="{00000000-0005-0000-0000-000064580000}"/>
    <cellStyle name="입력 2 4 2 17" xfId="22718" xr:uid="{00000000-0005-0000-0000-000065580000}"/>
    <cellStyle name="입력 2 4 2 17 2" xfId="22719" xr:uid="{00000000-0005-0000-0000-000066580000}"/>
    <cellStyle name="입력 2 4 2 17 3" xfId="22720" xr:uid="{00000000-0005-0000-0000-000067580000}"/>
    <cellStyle name="입력 2 4 2 17 4" xfId="22721" xr:uid="{00000000-0005-0000-0000-000068580000}"/>
    <cellStyle name="입력 2 4 2 17 5" xfId="22722" xr:uid="{00000000-0005-0000-0000-000069580000}"/>
    <cellStyle name="입력 2 4 2 18" xfId="22723" xr:uid="{00000000-0005-0000-0000-00006A580000}"/>
    <cellStyle name="입력 2 4 2 18 2" xfId="22724" xr:uid="{00000000-0005-0000-0000-00006B580000}"/>
    <cellStyle name="입력 2 4 2 18 3" xfId="22725" xr:uid="{00000000-0005-0000-0000-00006C580000}"/>
    <cellStyle name="입력 2 4 2 18 4" xfId="22726" xr:uid="{00000000-0005-0000-0000-00006D580000}"/>
    <cellStyle name="입력 2 4 2 18 5" xfId="22727" xr:uid="{00000000-0005-0000-0000-00006E580000}"/>
    <cellStyle name="입력 2 4 2 19" xfId="22728" xr:uid="{00000000-0005-0000-0000-00006F580000}"/>
    <cellStyle name="입력 2 4 2 2" xfId="22729" xr:uid="{00000000-0005-0000-0000-000070580000}"/>
    <cellStyle name="입력 2 4 2 2 2" xfId="22730" xr:uid="{00000000-0005-0000-0000-000071580000}"/>
    <cellStyle name="입력 2 4 2 2 3" xfId="22731" xr:uid="{00000000-0005-0000-0000-000072580000}"/>
    <cellStyle name="입력 2 4 2 2 4" xfId="22732" xr:uid="{00000000-0005-0000-0000-000073580000}"/>
    <cellStyle name="입력 2 4 2 2 5" xfId="22733" xr:uid="{00000000-0005-0000-0000-000074580000}"/>
    <cellStyle name="입력 2 4 2 20" xfId="22734" xr:uid="{00000000-0005-0000-0000-000075580000}"/>
    <cellStyle name="입력 2 4 2 21" xfId="22735" xr:uid="{00000000-0005-0000-0000-000076580000}"/>
    <cellStyle name="입력 2 4 2 22" xfId="22736" xr:uid="{00000000-0005-0000-0000-000077580000}"/>
    <cellStyle name="입력 2 4 2 3" xfId="22737" xr:uid="{00000000-0005-0000-0000-000078580000}"/>
    <cellStyle name="입력 2 4 2 3 2" xfId="22738" xr:uid="{00000000-0005-0000-0000-000079580000}"/>
    <cellStyle name="입력 2 4 2 3 3" xfId="22739" xr:uid="{00000000-0005-0000-0000-00007A580000}"/>
    <cellStyle name="입력 2 4 2 3 4" xfId="22740" xr:uid="{00000000-0005-0000-0000-00007B580000}"/>
    <cellStyle name="입력 2 4 2 3 5" xfId="22741" xr:uid="{00000000-0005-0000-0000-00007C580000}"/>
    <cellStyle name="입력 2 4 2 4" xfId="22742" xr:uid="{00000000-0005-0000-0000-00007D580000}"/>
    <cellStyle name="입력 2 4 2 4 2" xfId="22743" xr:uid="{00000000-0005-0000-0000-00007E580000}"/>
    <cellStyle name="입력 2 4 2 4 3" xfId="22744" xr:uid="{00000000-0005-0000-0000-00007F580000}"/>
    <cellStyle name="입력 2 4 2 4 4" xfId="22745" xr:uid="{00000000-0005-0000-0000-000080580000}"/>
    <cellStyle name="입력 2 4 2 4 5" xfId="22746" xr:uid="{00000000-0005-0000-0000-000081580000}"/>
    <cellStyle name="입력 2 4 2 5" xfId="22747" xr:uid="{00000000-0005-0000-0000-000082580000}"/>
    <cellStyle name="입력 2 4 2 5 2" xfId="22748" xr:uid="{00000000-0005-0000-0000-000083580000}"/>
    <cellStyle name="입력 2 4 2 5 3" xfId="22749" xr:uid="{00000000-0005-0000-0000-000084580000}"/>
    <cellStyle name="입력 2 4 2 5 4" xfId="22750" xr:uid="{00000000-0005-0000-0000-000085580000}"/>
    <cellStyle name="입력 2 4 2 5 5" xfId="22751" xr:uid="{00000000-0005-0000-0000-000086580000}"/>
    <cellStyle name="입력 2 4 2 6" xfId="22752" xr:uid="{00000000-0005-0000-0000-000087580000}"/>
    <cellStyle name="입력 2 4 2 6 2" xfId="22753" xr:uid="{00000000-0005-0000-0000-000088580000}"/>
    <cellStyle name="입력 2 4 2 6 3" xfId="22754" xr:uid="{00000000-0005-0000-0000-000089580000}"/>
    <cellStyle name="입력 2 4 2 6 4" xfId="22755" xr:uid="{00000000-0005-0000-0000-00008A580000}"/>
    <cellStyle name="입력 2 4 2 6 5" xfId="22756" xr:uid="{00000000-0005-0000-0000-00008B580000}"/>
    <cellStyle name="입력 2 4 2 7" xfId="22757" xr:uid="{00000000-0005-0000-0000-00008C580000}"/>
    <cellStyle name="입력 2 4 2 7 2" xfId="22758" xr:uid="{00000000-0005-0000-0000-00008D580000}"/>
    <cellStyle name="입력 2 4 2 7 3" xfId="22759" xr:uid="{00000000-0005-0000-0000-00008E580000}"/>
    <cellStyle name="입력 2 4 2 7 4" xfId="22760" xr:uid="{00000000-0005-0000-0000-00008F580000}"/>
    <cellStyle name="입력 2 4 2 7 5" xfId="22761" xr:uid="{00000000-0005-0000-0000-000090580000}"/>
    <cellStyle name="입력 2 4 2 8" xfId="22762" xr:uid="{00000000-0005-0000-0000-000091580000}"/>
    <cellStyle name="입력 2 4 2 8 2" xfId="22763" xr:uid="{00000000-0005-0000-0000-000092580000}"/>
    <cellStyle name="입력 2 4 2 8 3" xfId="22764" xr:uid="{00000000-0005-0000-0000-000093580000}"/>
    <cellStyle name="입력 2 4 2 8 4" xfId="22765" xr:uid="{00000000-0005-0000-0000-000094580000}"/>
    <cellStyle name="입력 2 4 2 8 5" xfId="22766" xr:uid="{00000000-0005-0000-0000-000095580000}"/>
    <cellStyle name="입력 2 4 2 9" xfId="22767" xr:uid="{00000000-0005-0000-0000-000096580000}"/>
    <cellStyle name="입력 2 4 2 9 2" xfId="22768" xr:uid="{00000000-0005-0000-0000-000097580000}"/>
    <cellStyle name="입력 2 4 2 9 3" xfId="22769" xr:uid="{00000000-0005-0000-0000-000098580000}"/>
    <cellStyle name="입력 2 4 2 9 4" xfId="22770" xr:uid="{00000000-0005-0000-0000-000099580000}"/>
    <cellStyle name="입력 2 4 2 9 5" xfId="22771" xr:uid="{00000000-0005-0000-0000-00009A580000}"/>
    <cellStyle name="입력 2 4 20" xfId="22772" xr:uid="{00000000-0005-0000-0000-00009B580000}"/>
    <cellStyle name="입력 2 4 20 2" xfId="22773" xr:uid="{00000000-0005-0000-0000-00009C580000}"/>
    <cellStyle name="입력 2 4 20 3" xfId="22774" xr:uid="{00000000-0005-0000-0000-00009D580000}"/>
    <cellStyle name="입력 2 4 20 4" xfId="22775" xr:uid="{00000000-0005-0000-0000-00009E580000}"/>
    <cellStyle name="입력 2 4 20 5" xfId="22776" xr:uid="{00000000-0005-0000-0000-00009F580000}"/>
    <cellStyle name="입력 2 4 21" xfId="22777" xr:uid="{00000000-0005-0000-0000-0000A0580000}"/>
    <cellStyle name="입력 2 4 21 2" xfId="22778" xr:uid="{00000000-0005-0000-0000-0000A1580000}"/>
    <cellStyle name="입력 2 4 21 3" xfId="22779" xr:uid="{00000000-0005-0000-0000-0000A2580000}"/>
    <cellStyle name="입력 2 4 21 4" xfId="22780" xr:uid="{00000000-0005-0000-0000-0000A3580000}"/>
    <cellStyle name="입력 2 4 21 5" xfId="22781" xr:uid="{00000000-0005-0000-0000-0000A4580000}"/>
    <cellStyle name="입력 2 4 22" xfId="22782" xr:uid="{00000000-0005-0000-0000-0000A5580000}"/>
    <cellStyle name="입력 2 4 22 2" xfId="22783" xr:uid="{00000000-0005-0000-0000-0000A6580000}"/>
    <cellStyle name="입력 2 4 22 3" xfId="22784" xr:uid="{00000000-0005-0000-0000-0000A7580000}"/>
    <cellStyle name="입력 2 4 22 4" xfId="22785" xr:uid="{00000000-0005-0000-0000-0000A8580000}"/>
    <cellStyle name="입력 2 4 22 5" xfId="22786" xr:uid="{00000000-0005-0000-0000-0000A9580000}"/>
    <cellStyle name="입력 2 4 23" xfId="22787" xr:uid="{00000000-0005-0000-0000-0000AA580000}"/>
    <cellStyle name="입력 2 4 24" xfId="22788" xr:uid="{00000000-0005-0000-0000-0000AB580000}"/>
    <cellStyle name="입력 2 4 25" xfId="22789" xr:uid="{00000000-0005-0000-0000-0000AC580000}"/>
    <cellStyle name="입력 2 4 26" xfId="22790" xr:uid="{00000000-0005-0000-0000-0000AD580000}"/>
    <cellStyle name="입력 2 4 3" xfId="22791" xr:uid="{00000000-0005-0000-0000-0000AE580000}"/>
    <cellStyle name="입력 2 4 3 10" xfId="22792" xr:uid="{00000000-0005-0000-0000-0000AF580000}"/>
    <cellStyle name="입력 2 4 3 10 2" xfId="22793" xr:uid="{00000000-0005-0000-0000-0000B0580000}"/>
    <cellStyle name="입력 2 4 3 10 3" xfId="22794" xr:uid="{00000000-0005-0000-0000-0000B1580000}"/>
    <cellStyle name="입력 2 4 3 10 4" xfId="22795" xr:uid="{00000000-0005-0000-0000-0000B2580000}"/>
    <cellStyle name="입력 2 4 3 10 5" xfId="22796" xr:uid="{00000000-0005-0000-0000-0000B3580000}"/>
    <cellStyle name="입력 2 4 3 11" xfId="22797" xr:uid="{00000000-0005-0000-0000-0000B4580000}"/>
    <cellStyle name="입력 2 4 3 11 2" xfId="22798" xr:uid="{00000000-0005-0000-0000-0000B5580000}"/>
    <cellStyle name="입력 2 4 3 11 3" xfId="22799" xr:uid="{00000000-0005-0000-0000-0000B6580000}"/>
    <cellStyle name="입력 2 4 3 11 4" xfId="22800" xr:uid="{00000000-0005-0000-0000-0000B7580000}"/>
    <cellStyle name="입력 2 4 3 11 5" xfId="22801" xr:uid="{00000000-0005-0000-0000-0000B8580000}"/>
    <cellStyle name="입력 2 4 3 12" xfId="22802" xr:uid="{00000000-0005-0000-0000-0000B9580000}"/>
    <cellStyle name="입력 2 4 3 12 2" xfId="22803" xr:uid="{00000000-0005-0000-0000-0000BA580000}"/>
    <cellStyle name="입력 2 4 3 12 3" xfId="22804" xr:uid="{00000000-0005-0000-0000-0000BB580000}"/>
    <cellStyle name="입력 2 4 3 12 4" xfId="22805" xr:uid="{00000000-0005-0000-0000-0000BC580000}"/>
    <cellStyle name="입력 2 4 3 12 5" xfId="22806" xr:uid="{00000000-0005-0000-0000-0000BD580000}"/>
    <cellStyle name="입력 2 4 3 13" xfId="22807" xr:uid="{00000000-0005-0000-0000-0000BE580000}"/>
    <cellStyle name="입력 2 4 3 13 2" xfId="22808" xr:uid="{00000000-0005-0000-0000-0000BF580000}"/>
    <cellStyle name="입력 2 4 3 13 3" xfId="22809" xr:uid="{00000000-0005-0000-0000-0000C0580000}"/>
    <cellStyle name="입력 2 4 3 13 4" xfId="22810" xr:uid="{00000000-0005-0000-0000-0000C1580000}"/>
    <cellStyle name="입력 2 4 3 13 5" xfId="22811" xr:uid="{00000000-0005-0000-0000-0000C2580000}"/>
    <cellStyle name="입력 2 4 3 14" xfId="22812" xr:uid="{00000000-0005-0000-0000-0000C3580000}"/>
    <cellStyle name="입력 2 4 3 14 2" xfId="22813" xr:uid="{00000000-0005-0000-0000-0000C4580000}"/>
    <cellStyle name="입력 2 4 3 14 3" xfId="22814" xr:uid="{00000000-0005-0000-0000-0000C5580000}"/>
    <cellStyle name="입력 2 4 3 14 4" xfId="22815" xr:uid="{00000000-0005-0000-0000-0000C6580000}"/>
    <cellStyle name="입력 2 4 3 14 5" xfId="22816" xr:uid="{00000000-0005-0000-0000-0000C7580000}"/>
    <cellStyle name="입력 2 4 3 15" xfId="22817" xr:uid="{00000000-0005-0000-0000-0000C8580000}"/>
    <cellStyle name="입력 2 4 3 15 2" xfId="22818" xr:uid="{00000000-0005-0000-0000-0000C9580000}"/>
    <cellStyle name="입력 2 4 3 15 3" xfId="22819" xr:uid="{00000000-0005-0000-0000-0000CA580000}"/>
    <cellStyle name="입력 2 4 3 15 4" xfId="22820" xr:uid="{00000000-0005-0000-0000-0000CB580000}"/>
    <cellStyle name="입력 2 4 3 15 5" xfId="22821" xr:uid="{00000000-0005-0000-0000-0000CC580000}"/>
    <cellStyle name="입력 2 4 3 16" xfId="22822" xr:uid="{00000000-0005-0000-0000-0000CD580000}"/>
    <cellStyle name="입력 2 4 3 16 2" xfId="22823" xr:uid="{00000000-0005-0000-0000-0000CE580000}"/>
    <cellStyle name="입력 2 4 3 16 3" xfId="22824" xr:uid="{00000000-0005-0000-0000-0000CF580000}"/>
    <cellStyle name="입력 2 4 3 16 4" xfId="22825" xr:uid="{00000000-0005-0000-0000-0000D0580000}"/>
    <cellStyle name="입력 2 4 3 16 5" xfId="22826" xr:uid="{00000000-0005-0000-0000-0000D1580000}"/>
    <cellStyle name="입력 2 4 3 17" xfId="22827" xr:uid="{00000000-0005-0000-0000-0000D2580000}"/>
    <cellStyle name="입력 2 4 3 17 2" xfId="22828" xr:uid="{00000000-0005-0000-0000-0000D3580000}"/>
    <cellStyle name="입력 2 4 3 17 3" xfId="22829" xr:uid="{00000000-0005-0000-0000-0000D4580000}"/>
    <cellStyle name="입력 2 4 3 17 4" xfId="22830" xr:uid="{00000000-0005-0000-0000-0000D5580000}"/>
    <cellStyle name="입력 2 4 3 17 5" xfId="22831" xr:uid="{00000000-0005-0000-0000-0000D6580000}"/>
    <cellStyle name="입력 2 4 3 18" xfId="22832" xr:uid="{00000000-0005-0000-0000-0000D7580000}"/>
    <cellStyle name="입력 2 4 3 18 2" xfId="22833" xr:uid="{00000000-0005-0000-0000-0000D8580000}"/>
    <cellStyle name="입력 2 4 3 18 3" xfId="22834" xr:uid="{00000000-0005-0000-0000-0000D9580000}"/>
    <cellStyle name="입력 2 4 3 18 4" xfId="22835" xr:uid="{00000000-0005-0000-0000-0000DA580000}"/>
    <cellStyle name="입력 2 4 3 18 5" xfId="22836" xr:uid="{00000000-0005-0000-0000-0000DB580000}"/>
    <cellStyle name="입력 2 4 3 19" xfId="22837" xr:uid="{00000000-0005-0000-0000-0000DC580000}"/>
    <cellStyle name="입력 2 4 3 2" xfId="22838" xr:uid="{00000000-0005-0000-0000-0000DD580000}"/>
    <cellStyle name="입력 2 4 3 2 2" xfId="22839" xr:uid="{00000000-0005-0000-0000-0000DE580000}"/>
    <cellStyle name="입력 2 4 3 2 3" xfId="22840" xr:uid="{00000000-0005-0000-0000-0000DF580000}"/>
    <cellStyle name="입력 2 4 3 2 4" xfId="22841" xr:uid="{00000000-0005-0000-0000-0000E0580000}"/>
    <cellStyle name="입력 2 4 3 2 5" xfId="22842" xr:uid="{00000000-0005-0000-0000-0000E1580000}"/>
    <cellStyle name="입력 2 4 3 20" xfId="22843" xr:uid="{00000000-0005-0000-0000-0000E2580000}"/>
    <cellStyle name="입력 2 4 3 21" xfId="22844" xr:uid="{00000000-0005-0000-0000-0000E3580000}"/>
    <cellStyle name="입력 2 4 3 22" xfId="22845" xr:uid="{00000000-0005-0000-0000-0000E4580000}"/>
    <cellStyle name="입력 2 4 3 3" xfId="22846" xr:uid="{00000000-0005-0000-0000-0000E5580000}"/>
    <cellStyle name="입력 2 4 3 3 2" xfId="22847" xr:uid="{00000000-0005-0000-0000-0000E6580000}"/>
    <cellStyle name="입력 2 4 3 3 3" xfId="22848" xr:uid="{00000000-0005-0000-0000-0000E7580000}"/>
    <cellStyle name="입력 2 4 3 3 4" xfId="22849" xr:uid="{00000000-0005-0000-0000-0000E8580000}"/>
    <cellStyle name="입력 2 4 3 3 5" xfId="22850" xr:uid="{00000000-0005-0000-0000-0000E9580000}"/>
    <cellStyle name="입력 2 4 3 4" xfId="22851" xr:uid="{00000000-0005-0000-0000-0000EA580000}"/>
    <cellStyle name="입력 2 4 3 4 2" xfId="22852" xr:uid="{00000000-0005-0000-0000-0000EB580000}"/>
    <cellStyle name="입력 2 4 3 4 3" xfId="22853" xr:uid="{00000000-0005-0000-0000-0000EC580000}"/>
    <cellStyle name="입력 2 4 3 4 4" xfId="22854" xr:uid="{00000000-0005-0000-0000-0000ED580000}"/>
    <cellStyle name="입력 2 4 3 4 5" xfId="22855" xr:uid="{00000000-0005-0000-0000-0000EE580000}"/>
    <cellStyle name="입력 2 4 3 5" xfId="22856" xr:uid="{00000000-0005-0000-0000-0000EF580000}"/>
    <cellStyle name="입력 2 4 3 5 2" xfId="22857" xr:uid="{00000000-0005-0000-0000-0000F0580000}"/>
    <cellStyle name="입력 2 4 3 5 3" xfId="22858" xr:uid="{00000000-0005-0000-0000-0000F1580000}"/>
    <cellStyle name="입력 2 4 3 5 4" xfId="22859" xr:uid="{00000000-0005-0000-0000-0000F2580000}"/>
    <cellStyle name="입력 2 4 3 5 5" xfId="22860" xr:uid="{00000000-0005-0000-0000-0000F3580000}"/>
    <cellStyle name="입력 2 4 3 6" xfId="22861" xr:uid="{00000000-0005-0000-0000-0000F4580000}"/>
    <cellStyle name="입력 2 4 3 6 2" xfId="22862" xr:uid="{00000000-0005-0000-0000-0000F5580000}"/>
    <cellStyle name="입력 2 4 3 6 3" xfId="22863" xr:uid="{00000000-0005-0000-0000-0000F6580000}"/>
    <cellStyle name="입력 2 4 3 6 4" xfId="22864" xr:uid="{00000000-0005-0000-0000-0000F7580000}"/>
    <cellStyle name="입력 2 4 3 6 5" xfId="22865" xr:uid="{00000000-0005-0000-0000-0000F8580000}"/>
    <cellStyle name="입력 2 4 3 7" xfId="22866" xr:uid="{00000000-0005-0000-0000-0000F9580000}"/>
    <cellStyle name="입력 2 4 3 7 2" xfId="22867" xr:uid="{00000000-0005-0000-0000-0000FA580000}"/>
    <cellStyle name="입력 2 4 3 7 3" xfId="22868" xr:uid="{00000000-0005-0000-0000-0000FB580000}"/>
    <cellStyle name="입력 2 4 3 7 4" xfId="22869" xr:uid="{00000000-0005-0000-0000-0000FC580000}"/>
    <cellStyle name="입력 2 4 3 7 5" xfId="22870" xr:uid="{00000000-0005-0000-0000-0000FD580000}"/>
    <cellStyle name="입력 2 4 3 8" xfId="22871" xr:uid="{00000000-0005-0000-0000-0000FE580000}"/>
    <cellStyle name="입력 2 4 3 8 2" xfId="22872" xr:uid="{00000000-0005-0000-0000-0000FF580000}"/>
    <cellStyle name="입력 2 4 3 8 3" xfId="22873" xr:uid="{00000000-0005-0000-0000-000000590000}"/>
    <cellStyle name="입력 2 4 3 8 4" xfId="22874" xr:uid="{00000000-0005-0000-0000-000001590000}"/>
    <cellStyle name="입력 2 4 3 8 5" xfId="22875" xr:uid="{00000000-0005-0000-0000-000002590000}"/>
    <cellStyle name="입력 2 4 3 9" xfId="22876" xr:uid="{00000000-0005-0000-0000-000003590000}"/>
    <cellStyle name="입력 2 4 3 9 2" xfId="22877" xr:uid="{00000000-0005-0000-0000-000004590000}"/>
    <cellStyle name="입력 2 4 3 9 3" xfId="22878" xr:uid="{00000000-0005-0000-0000-000005590000}"/>
    <cellStyle name="입력 2 4 3 9 4" xfId="22879" xr:uid="{00000000-0005-0000-0000-000006590000}"/>
    <cellStyle name="입력 2 4 3 9 5" xfId="22880" xr:uid="{00000000-0005-0000-0000-000007590000}"/>
    <cellStyle name="입력 2 4 4" xfId="22881" xr:uid="{00000000-0005-0000-0000-000008590000}"/>
    <cellStyle name="입력 2 4 4 10" xfId="22882" xr:uid="{00000000-0005-0000-0000-000009590000}"/>
    <cellStyle name="입력 2 4 4 10 2" xfId="22883" xr:uid="{00000000-0005-0000-0000-00000A590000}"/>
    <cellStyle name="입력 2 4 4 10 3" xfId="22884" xr:uid="{00000000-0005-0000-0000-00000B590000}"/>
    <cellStyle name="입력 2 4 4 10 4" xfId="22885" xr:uid="{00000000-0005-0000-0000-00000C590000}"/>
    <cellStyle name="입력 2 4 4 10 5" xfId="22886" xr:uid="{00000000-0005-0000-0000-00000D590000}"/>
    <cellStyle name="입력 2 4 4 11" xfId="22887" xr:uid="{00000000-0005-0000-0000-00000E590000}"/>
    <cellStyle name="입력 2 4 4 11 2" xfId="22888" xr:uid="{00000000-0005-0000-0000-00000F590000}"/>
    <cellStyle name="입력 2 4 4 11 3" xfId="22889" xr:uid="{00000000-0005-0000-0000-000010590000}"/>
    <cellStyle name="입력 2 4 4 11 4" xfId="22890" xr:uid="{00000000-0005-0000-0000-000011590000}"/>
    <cellStyle name="입력 2 4 4 11 5" xfId="22891" xr:uid="{00000000-0005-0000-0000-000012590000}"/>
    <cellStyle name="입력 2 4 4 12" xfId="22892" xr:uid="{00000000-0005-0000-0000-000013590000}"/>
    <cellStyle name="입력 2 4 4 12 2" xfId="22893" xr:uid="{00000000-0005-0000-0000-000014590000}"/>
    <cellStyle name="입력 2 4 4 12 3" xfId="22894" xr:uid="{00000000-0005-0000-0000-000015590000}"/>
    <cellStyle name="입력 2 4 4 12 4" xfId="22895" xr:uid="{00000000-0005-0000-0000-000016590000}"/>
    <cellStyle name="입력 2 4 4 12 5" xfId="22896" xr:uid="{00000000-0005-0000-0000-000017590000}"/>
    <cellStyle name="입력 2 4 4 13" xfId="22897" xr:uid="{00000000-0005-0000-0000-000018590000}"/>
    <cellStyle name="입력 2 4 4 13 2" xfId="22898" xr:uid="{00000000-0005-0000-0000-000019590000}"/>
    <cellStyle name="입력 2 4 4 13 3" xfId="22899" xr:uid="{00000000-0005-0000-0000-00001A590000}"/>
    <cellStyle name="입력 2 4 4 13 4" xfId="22900" xr:uid="{00000000-0005-0000-0000-00001B590000}"/>
    <cellStyle name="입력 2 4 4 13 5" xfId="22901" xr:uid="{00000000-0005-0000-0000-00001C590000}"/>
    <cellStyle name="입력 2 4 4 14" xfId="22902" xr:uid="{00000000-0005-0000-0000-00001D590000}"/>
    <cellStyle name="입력 2 4 4 14 2" xfId="22903" xr:uid="{00000000-0005-0000-0000-00001E590000}"/>
    <cellStyle name="입력 2 4 4 14 3" xfId="22904" xr:uid="{00000000-0005-0000-0000-00001F590000}"/>
    <cellStyle name="입력 2 4 4 14 4" xfId="22905" xr:uid="{00000000-0005-0000-0000-000020590000}"/>
    <cellStyle name="입력 2 4 4 14 5" xfId="22906" xr:uid="{00000000-0005-0000-0000-000021590000}"/>
    <cellStyle name="입력 2 4 4 15" xfId="22907" xr:uid="{00000000-0005-0000-0000-000022590000}"/>
    <cellStyle name="입력 2 4 4 15 2" xfId="22908" xr:uid="{00000000-0005-0000-0000-000023590000}"/>
    <cellStyle name="입력 2 4 4 15 3" xfId="22909" xr:uid="{00000000-0005-0000-0000-000024590000}"/>
    <cellStyle name="입력 2 4 4 15 4" xfId="22910" xr:uid="{00000000-0005-0000-0000-000025590000}"/>
    <cellStyle name="입력 2 4 4 15 5" xfId="22911" xr:uid="{00000000-0005-0000-0000-000026590000}"/>
    <cellStyle name="입력 2 4 4 16" xfId="22912" xr:uid="{00000000-0005-0000-0000-000027590000}"/>
    <cellStyle name="입력 2 4 4 16 2" xfId="22913" xr:uid="{00000000-0005-0000-0000-000028590000}"/>
    <cellStyle name="입력 2 4 4 16 3" xfId="22914" xr:uid="{00000000-0005-0000-0000-000029590000}"/>
    <cellStyle name="입력 2 4 4 16 4" xfId="22915" xr:uid="{00000000-0005-0000-0000-00002A590000}"/>
    <cellStyle name="입력 2 4 4 16 5" xfId="22916" xr:uid="{00000000-0005-0000-0000-00002B590000}"/>
    <cellStyle name="입력 2 4 4 17" xfId="22917" xr:uid="{00000000-0005-0000-0000-00002C590000}"/>
    <cellStyle name="입력 2 4 4 17 2" xfId="22918" xr:uid="{00000000-0005-0000-0000-00002D590000}"/>
    <cellStyle name="입력 2 4 4 17 3" xfId="22919" xr:uid="{00000000-0005-0000-0000-00002E590000}"/>
    <cellStyle name="입력 2 4 4 17 4" xfId="22920" xr:uid="{00000000-0005-0000-0000-00002F590000}"/>
    <cellStyle name="입력 2 4 4 17 5" xfId="22921" xr:uid="{00000000-0005-0000-0000-000030590000}"/>
    <cellStyle name="입력 2 4 4 18" xfId="22922" xr:uid="{00000000-0005-0000-0000-000031590000}"/>
    <cellStyle name="입력 2 4 4 18 2" xfId="22923" xr:uid="{00000000-0005-0000-0000-000032590000}"/>
    <cellStyle name="입력 2 4 4 18 3" xfId="22924" xr:uid="{00000000-0005-0000-0000-000033590000}"/>
    <cellStyle name="입력 2 4 4 18 4" xfId="22925" xr:uid="{00000000-0005-0000-0000-000034590000}"/>
    <cellStyle name="입력 2 4 4 18 5" xfId="22926" xr:uid="{00000000-0005-0000-0000-000035590000}"/>
    <cellStyle name="입력 2 4 4 19" xfId="22927" xr:uid="{00000000-0005-0000-0000-000036590000}"/>
    <cellStyle name="입력 2 4 4 2" xfId="22928" xr:uid="{00000000-0005-0000-0000-000037590000}"/>
    <cellStyle name="입력 2 4 4 2 2" xfId="22929" xr:uid="{00000000-0005-0000-0000-000038590000}"/>
    <cellStyle name="입력 2 4 4 2 3" xfId="22930" xr:uid="{00000000-0005-0000-0000-000039590000}"/>
    <cellStyle name="입력 2 4 4 2 4" xfId="22931" xr:uid="{00000000-0005-0000-0000-00003A590000}"/>
    <cellStyle name="입력 2 4 4 2 5" xfId="22932" xr:uid="{00000000-0005-0000-0000-00003B590000}"/>
    <cellStyle name="입력 2 4 4 20" xfId="22933" xr:uid="{00000000-0005-0000-0000-00003C590000}"/>
    <cellStyle name="입력 2 4 4 21" xfId="22934" xr:uid="{00000000-0005-0000-0000-00003D590000}"/>
    <cellStyle name="입력 2 4 4 22" xfId="22935" xr:uid="{00000000-0005-0000-0000-00003E590000}"/>
    <cellStyle name="입력 2 4 4 3" xfId="22936" xr:uid="{00000000-0005-0000-0000-00003F590000}"/>
    <cellStyle name="입력 2 4 4 3 2" xfId="22937" xr:uid="{00000000-0005-0000-0000-000040590000}"/>
    <cellStyle name="입력 2 4 4 3 3" xfId="22938" xr:uid="{00000000-0005-0000-0000-000041590000}"/>
    <cellStyle name="입력 2 4 4 3 4" xfId="22939" xr:uid="{00000000-0005-0000-0000-000042590000}"/>
    <cellStyle name="입력 2 4 4 3 5" xfId="22940" xr:uid="{00000000-0005-0000-0000-000043590000}"/>
    <cellStyle name="입력 2 4 4 4" xfId="22941" xr:uid="{00000000-0005-0000-0000-000044590000}"/>
    <cellStyle name="입력 2 4 4 4 2" xfId="22942" xr:uid="{00000000-0005-0000-0000-000045590000}"/>
    <cellStyle name="입력 2 4 4 4 3" xfId="22943" xr:uid="{00000000-0005-0000-0000-000046590000}"/>
    <cellStyle name="입력 2 4 4 4 4" xfId="22944" xr:uid="{00000000-0005-0000-0000-000047590000}"/>
    <cellStyle name="입력 2 4 4 4 5" xfId="22945" xr:uid="{00000000-0005-0000-0000-000048590000}"/>
    <cellStyle name="입력 2 4 4 5" xfId="22946" xr:uid="{00000000-0005-0000-0000-000049590000}"/>
    <cellStyle name="입력 2 4 4 5 2" xfId="22947" xr:uid="{00000000-0005-0000-0000-00004A590000}"/>
    <cellStyle name="입력 2 4 4 5 3" xfId="22948" xr:uid="{00000000-0005-0000-0000-00004B590000}"/>
    <cellStyle name="입력 2 4 4 5 4" xfId="22949" xr:uid="{00000000-0005-0000-0000-00004C590000}"/>
    <cellStyle name="입력 2 4 4 5 5" xfId="22950" xr:uid="{00000000-0005-0000-0000-00004D590000}"/>
    <cellStyle name="입력 2 4 4 6" xfId="22951" xr:uid="{00000000-0005-0000-0000-00004E590000}"/>
    <cellStyle name="입력 2 4 4 6 2" xfId="22952" xr:uid="{00000000-0005-0000-0000-00004F590000}"/>
    <cellStyle name="입력 2 4 4 6 3" xfId="22953" xr:uid="{00000000-0005-0000-0000-000050590000}"/>
    <cellStyle name="입력 2 4 4 6 4" xfId="22954" xr:uid="{00000000-0005-0000-0000-000051590000}"/>
    <cellStyle name="입력 2 4 4 6 5" xfId="22955" xr:uid="{00000000-0005-0000-0000-000052590000}"/>
    <cellStyle name="입력 2 4 4 7" xfId="22956" xr:uid="{00000000-0005-0000-0000-000053590000}"/>
    <cellStyle name="입력 2 4 4 7 2" xfId="22957" xr:uid="{00000000-0005-0000-0000-000054590000}"/>
    <cellStyle name="입력 2 4 4 7 3" xfId="22958" xr:uid="{00000000-0005-0000-0000-000055590000}"/>
    <cellStyle name="입력 2 4 4 7 4" xfId="22959" xr:uid="{00000000-0005-0000-0000-000056590000}"/>
    <cellStyle name="입력 2 4 4 7 5" xfId="22960" xr:uid="{00000000-0005-0000-0000-000057590000}"/>
    <cellStyle name="입력 2 4 4 8" xfId="22961" xr:uid="{00000000-0005-0000-0000-000058590000}"/>
    <cellStyle name="입력 2 4 4 8 2" xfId="22962" xr:uid="{00000000-0005-0000-0000-000059590000}"/>
    <cellStyle name="입력 2 4 4 8 3" xfId="22963" xr:uid="{00000000-0005-0000-0000-00005A590000}"/>
    <cellStyle name="입력 2 4 4 8 4" xfId="22964" xr:uid="{00000000-0005-0000-0000-00005B590000}"/>
    <cellStyle name="입력 2 4 4 8 5" xfId="22965" xr:uid="{00000000-0005-0000-0000-00005C590000}"/>
    <cellStyle name="입력 2 4 4 9" xfId="22966" xr:uid="{00000000-0005-0000-0000-00005D590000}"/>
    <cellStyle name="입력 2 4 4 9 2" xfId="22967" xr:uid="{00000000-0005-0000-0000-00005E590000}"/>
    <cellStyle name="입력 2 4 4 9 3" xfId="22968" xr:uid="{00000000-0005-0000-0000-00005F590000}"/>
    <cellStyle name="입력 2 4 4 9 4" xfId="22969" xr:uid="{00000000-0005-0000-0000-000060590000}"/>
    <cellStyle name="입력 2 4 4 9 5" xfId="22970" xr:uid="{00000000-0005-0000-0000-000061590000}"/>
    <cellStyle name="입력 2 4 5" xfId="22971" xr:uid="{00000000-0005-0000-0000-000062590000}"/>
    <cellStyle name="입력 2 4 5 10" xfId="22972" xr:uid="{00000000-0005-0000-0000-000063590000}"/>
    <cellStyle name="입력 2 4 5 10 2" xfId="22973" xr:uid="{00000000-0005-0000-0000-000064590000}"/>
    <cellStyle name="입력 2 4 5 10 3" xfId="22974" xr:uid="{00000000-0005-0000-0000-000065590000}"/>
    <cellStyle name="입력 2 4 5 10 4" xfId="22975" xr:uid="{00000000-0005-0000-0000-000066590000}"/>
    <cellStyle name="입력 2 4 5 10 5" xfId="22976" xr:uid="{00000000-0005-0000-0000-000067590000}"/>
    <cellStyle name="입력 2 4 5 11" xfId="22977" xr:uid="{00000000-0005-0000-0000-000068590000}"/>
    <cellStyle name="입력 2 4 5 11 2" xfId="22978" xr:uid="{00000000-0005-0000-0000-000069590000}"/>
    <cellStyle name="입력 2 4 5 11 3" xfId="22979" xr:uid="{00000000-0005-0000-0000-00006A590000}"/>
    <cellStyle name="입력 2 4 5 11 4" xfId="22980" xr:uid="{00000000-0005-0000-0000-00006B590000}"/>
    <cellStyle name="입력 2 4 5 11 5" xfId="22981" xr:uid="{00000000-0005-0000-0000-00006C590000}"/>
    <cellStyle name="입력 2 4 5 12" xfId="22982" xr:uid="{00000000-0005-0000-0000-00006D590000}"/>
    <cellStyle name="입력 2 4 5 12 2" xfId="22983" xr:uid="{00000000-0005-0000-0000-00006E590000}"/>
    <cellStyle name="입력 2 4 5 12 3" xfId="22984" xr:uid="{00000000-0005-0000-0000-00006F590000}"/>
    <cellStyle name="입력 2 4 5 12 4" xfId="22985" xr:uid="{00000000-0005-0000-0000-000070590000}"/>
    <cellStyle name="입력 2 4 5 12 5" xfId="22986" xr:uid="{00000000-0005-0000-0000-000071590000}"/>
    <cellStyle name="입력 2 4 5 13" xfId="22987" xr:uid="{00000000-0005-0000-0000-000072590000}"/>
    <cellStyle name="입력 2 4 5 13 2" xfId="22988" xr:uid="{00000000-0005-0000-0000-000073590000}"/>
    <cellStyle name="입력 2 4 5 13 3" xfId="22989" xr:uid="{00000000-0005-0000-0000-000074590000}"/>
    <cellStyle name="입력 2 4 5 13 4" xfId="22990" xr:uid="{00000000-0005-0000-0000-000075590000}"/>
    <cellStyle name="입력 2 4 5 13 5" xfId="22991" xr:uid="{00000000-0005-0000-0000-000076590000}"/>
    <cellStyle name="입력 2 4 5 14" xfId="22992" xr:uid="{00000000-0005-0000-0000-000077590000}"/>
    <cellStyle name="입력 2 4 5 14 2" xfId="22993" xr:uid="{00000000-0005-0000-0000-000078590000}"/>
    <cellStyle name="입력 2 4 5 14 3" xfId="22994" xr:uid="{00000000-0005-0000-0000-000079590000}"/>
    <cellStyle name="입력 2 4 5 14 4" xfId="22995" xr:uid="{00000000-0005-0000-0000-00007A590000}"/>
    <cellStyle name="입력 2 4 5 14 5" xfId="22996" xr:uid="{00000000-0005-0000-0000-00007B590000}"/>
    <cellStyle name="입력 2 4 5 15" xfId="22997" xr:uid="{00000000-0005-0000-0000-00007C590000}"/>
    <cellStyle name="입력 2 4 5 15 2" xfId="22998" xr:uid="{00000000-0005-0000-0000-00007D590000}"/>
    <cellStyle name="입력 2 4 5 15 3" xfId="22999" xr:uid="{00000000-0005-0000-0000-00007E590000}"/>
    <cellStyle name="입력 2 4 5 15 4" xfId="23000" xr:uid="{00000000-0005-0000-0000-00007F590000}"/>
    <cellStyle name="입력 2 4 5 15 5" xfId="23001" xr:uid="{00000000-0005-0000-0000-000080590000}"/>
    <cellStyle name="입력 2 4 5 16" xfId="23002" xr:uid="{00000000-0005-0000-0000-000081590000}"/>
    <cellStyle name="입력 2 4 5 16 2" xfId="23003" xr:uid="{00000000-0005-0000-0000-000082590000}"/>
    <cellStyle name="입력 2 4 5 16 3" xfId="23004" xr:uid="{00000000-0005-0000-0000-000083590000}"/>
    <cellStyle name="입력 2 4 5 16 4" xfId="23005" xr:uid="{00000000-0005-0000-0000-000084590000}"/>
    <cellStyle name="입력 2 4 5 16 5" xfId="23006" xr:uid="{00000000-0005-0000-0000-000085590000}"/>
    <cellStyle name="입력 2 4 5 17" xfId="23007" xr:uid="{00000000-0005-0000-0000-000086590000}"/>
    <cellStyle name="입력 2 4 5 17 2" xfId="23008" xr:uid="{00000000-0005-0000-0000-000087590000}"/>
    <cellStyle name="입력 2 4 5 17 3" xfId="23009" xr:uid="{00000000-0005-0000-0000-000088590000}"/>
    <cellStyle name="입력 2 4 5 17 4" xfId="23010" xr:uid="{00000000-0005-0000-0000-000089590000}"/>
    <cellStyle name="입력 2 4 5 17 5" xfId="23011" xr:uid="{00000000-0005-0000-0000-00008A590000}"/>
    <cellStyle name="입력 2 4 5 18" xfId="23012" xr:uid="{00000000-0005-0000-0000-00008B590000}"/>
    <cellStyle name="입력 2 4 5 18 2" xfId="23013" xr:uid="{00000000-0005-0000-0000-00008C590000}"/>
    <cellStyle name="입력 2 4 5 18 3" xfId="23014" xr:uid="{00000000-0005-0000-0000-00008D590000}"/>
    <cellStyle name="입력 2 4 5 18 4" xfId="23015" xr:uid="{00000000-0005-0000-0000-00008E590000}"/>
    <cellStyle name="입력 2 4 5 18 5" xfId="23016" xr:uid="{00000000-0005-0000-0000-00008F590000}"/>
    <cellStyle name="입력 2 4 5 19" xfId="23017" xr:uid="{00000000-0005-0000-0000-000090590000}"/>
    <cellStyle name="입력 2 4 5 2" xfId="23018" xr:uid="{00000000-0005-0000-0000-000091590000}"/>
    <cellStyle name="입력 2 4 5 2 2" xfId="23019" xr:uid="{00000000-0005-0000-0000-000092590000}"/>
    <cellStyle name="입력 2 4 5 2 3" xfId="23020" xr:uid="{00000000-0005-0000-0000-000093590000}"/>
    <cellStyle name="입력 2 4 5 2 4" xfId="23021" xr:uid="{00000000-0005-0000-0000-000094590000}"/>
    <cellStyle name="입력 2 4 5 2 5" xfId="23022" xr:uid="{00000000-0005-0000-0000-000095590000}"/>
    <cellStyle name="입력 2 4 5 20" xfId="23023" xr:uid="{00000000-0005-0000-0000-000096590000}"/>
    <cellStyle name="입력 2 4 5 21" xfId="23024" xr:uid="{00000000-0005-0000-0000-000097590000}"/>
    <cellStyle name="입력 2 4 5 22" xfId="23025" xr:uid="{00000000-0005-0000-0000-000098590000}"/>
    <cellStyle name="입력 2 4 5 3" xfId="23026" xr:uid="{00000000-0005-0000-0000-000099590000}"/>
    <cellStyle name="입력 2 4 5 3 2" xfId="23027" xr:uid="{00000000-0005-0000-0000-00009A590000}"/>
    <cellStyle name="입력 2 4 5 3 3" xfId="23028" xr:uid="{00000000-0005-0000-0000-00009B590000}"/>
    <cellStyle name="입력 2 4 5 3 4" xfId="23029" xr:uid="{00000000-0005-0000-0000-00009C590000}"/>
    <cellStyle name="입력 2 4 5 3 5" xfId="23030" xr:uid="{00000000-0005-0000-0000-00009D590000}"/>
    <cellStyle name="입력 2 4 5 4" xfId="23031" xr:uid="{00000000-0005-0000-0000-00009E590000}"/>
    <cellStyle name="입력 2 4 5 4 2" xfId="23032" xr:uid="{00000000-0005-0000-0000-00009F590000}"/>
    <cellStyle name="입력 2 4 5 4 3" xfId="23033" xr:uid="{00000000-0005-0000-0000-0000A0590000}"/>
    <cellStyle name="입력 2 4 5 4 4" xfId="23034" xr:uid="{00000000-0005-0000-0000-0000A1590000}"/>
    <cellStyle name="입력 2 4 5 4 5" xfId="23035" xr:uid="{00000000-0005-0000-0000-0000A2590000}"/>
    <cellStyle name="입력 2 4 5 5" xfId="23036" xr:uid="{00000000-0005-0000-0000-0000A3590000}"/>
    <cellStyle name="입력 2 4 5 5 2" xfId="23037" xr:uid="{00000000-0005-0000-0000-0000A4590000}"/>
    <cellStyle name="입력 2 4 5 5 3" xfId="23038" xr:uid="{00000000-0005-0000-0000-0000A5590000}"/>
    <cellStyle name="입력 2 4 5 5 4" xfId="23039" xr:uid="{00000000-0005-0000-0000-0000A6590000}"/>
    <cellStyle name="입력 2 4 5 5 5" xfId="23040" xr:uid="{00000000-0005-0000-0000-0000A7590000}"/>
    <cellStyle name="입력 2 4 5 6" xfId="23041" xr:uid="{00000000-0005-0000-0000-0000A8590000}"/>
    <cellStyle name="입력 2 4 5 6 2" xfId="23042" xr:uid="{00000000-0005-0000-0000-0000A9590000}"/>
    <cellStyle name="입력 2 4 5 6 3" xfId="23043" xr:uid="{00000000-0005-0000-0000-0000AA590000}"/>
    <cellStyle name="입력 2 4 5 6 4" xfId="23044" xr:uid="{00000000-0005-0000-0000-0000AB590000}"/>
    <cellStyle name="입력 2 4 5 6 5" xfId="23045" xr:uid="{00000000-0005-0000-0000-0000AC590000}"/>
    <cellStyle name="입력 2 4 5 7" xfId="23046" xr:uid="{00000000-0005-0000-0000-0000AD590000}"/>
    <cellStyle name="입력 2 4 5 7 2" xfId="23047" xr:uid="{00000000-0005-0000-0000-0000AE590000}"/>
    <cellStyle name="입력 2 4 5 7 3" xfId="23048" xr:uid="{00000000-0005-0000-0000-0000AF590000}"/>
    <cellStyle name="입력 2 4 5 7 4" xfId="23049" xr:uid="{00000000-0005-0000-0000-0000B0590000}"/>
    <cellStyle name="입력 2 4 5 7 5" xfId="23050" xr:uid="{00000000-0005-0000-0000-0000B1590000}"/>
    <cellStyle name="입력 2 4 5 8" xfId="23051" xr:uid="{00000000-0005-0000-0000-0000B2590000}"/>
    <cellStyle name="입력 2 4 5 8 2" xfId="23052" xr:uid="{00000000-0005-0000-0000-0000B3590000}"/>
    <cellStyle name="입력 2 4 5 8 3" xfId="23053" xr:uid="{00000000-0005-0000-0000-0000B4590000}"/>
    <cellStyle name="입력 2 4 5 8 4" xfId="23054" xr:uid="{00000000-0005-0000-0000-0000B5590000}"/>
    <cellStyle name="입력 2 4 5 8 5" xfId="23055" xr:uid="{00000000-0005-0000-0000-0000B6590000}"/>
    <cellStyle name="입력 2 4 5 9" xfId="23056" xr:uid="{00000000-0005-0000-0000-0000B7590000}"/>
    <cellStyle name="입력 2 4 5 9 2" xfId="23057" xr:uid="{00000000-0005-0000-0000-0000B8590000}"/>
    <cellStyle name="입력 2 4 5 9 3" xfId="23058" xr:uid="{00000000-0005-0000-0000-0000B9590000}"/>
    <cellStyle name="입력 2 4 5 9 4" xfId="23059" xr:uid="{00000000-0005-0000-0000-0000BA590000}"/>
    <cellStyle name="입력 2 4 5 9 5" xfId="23060" xr:uid="{00000000-0005-0000-0000-0000BB590000}"/>
    <cellStyle name="입력 2 4 6" xfId="23061" xr:uid="{00000000-0005-0000-0000-0000BC590000}"/>
    <cellStyle name="입력 2 4 6 2" xfId="23062" xr:uid="{00000000-0005-0000-0000-0000BD590000}"/>
    <cellStyle name="입력 2 4 6 3" xfId="23063" xr:uid="{00000000-0005-0000-0000-0000BE590000}"/>
    <cellStyle name="입력 2 4 6 4" xfId="23064" xr:uid="{00000000-0005-0000-0000-0000BF590000}"/>
    <cellStyle name="입력 2 4 6 5" xfId="23065" xr:uid="{00000000-0005-0000-0000-0000C0590000}"/>
    <cellStyle name="입력 2 4 7" xfId="23066" xr:uid="{00000000-0005-0000-0000-0000C1590000}"/>
    <cellStyle name="입력 2 4 7 2" xfId="23067" xr:uid="{00000000-0005-0000-0000-0000C2590000}"/>
    <cellStyle name="입력 2 4 7 3" xfId="23068" xr:uid="{00000000-0005-0000-0000-0000C3590000}"/>
    <cellStyle name="입력 2 4 7 4" xfId="23069" xr:uid="{00000000-0005-0000-0000-0000C4590000}"/>
    <cellStyle name="입력 2 4 7 5" xfId="23070" xr:uid="{00000000-0005-0000-0000-0000C5590000}"/>
    <cellStyle name="입력 2 4 8" xfId="23071" xr:uid="{00000000-0005-0000-0000-0000C6590000}"/>
    <cellStyle name="입력 2 4 8 2" xfId="23072" xr:uid="{00000000-0005-0000-0000-0000C7590000}"/>
    <cellStyle name="입력 2 4 8 3" xfId="23073" xr:uid="{00000000-0005-0000-0000-0000C8590000}"/>
    <cellStyle name="입력 2 4 8 4" xfId="23074" xr:uid="{00000000-0005-0000-0000-0000C9590000}"/>
    <cellStyle name="입력 2 4 8 5" xfId="23075" xr:uid="{00000000-0005-0000-0000-0000CA590000}"/>
    <cellStyle name="입력 2 4 9" xfId="23076" xr:uid="{00000000-0005-0000-0000-0000CB590000}"/>
    <cellStyle name="입력 2 4 9 2" xfId="23077" xr:uid="{00000000-0005-0000-0000-0000CC590000}"/>
    <cellStyle name="입력 2 4 9 3" xfId="23078" xr:uid="{00000000-0005-0000-0000-0000CD590000}"/>
    <cellStyle name="입력 2 4 9 4" xfId="23079" xr:uid="{00000000-0005-0000-0000-0000CE590000}"/>
    <cellStyle name="입력 2 4 9 5" xfId="23080" xr:uid="{00000000-0005-0000-0000-0000CF590000}"/>
    <cellStyle name="입력 2 5" xfId="23081" xr:uid="{00000000-0005-0000-0000-0000D0590000}"/>
    <cellStyle name="입력 2 5 10" xfId="23082" xr:uid="{00000000-0005-0000-0000-0000D1590000}"/>
    <cellStyle name="입력 2 5 10 2" xfId="23083" xr:uid="{00000000-0005-0000-0000-0000D2590000}"/>
    <cellStyle name="입력 2 5 10 3" xfId="23084" xr:uid="{00000000-0005-0000-0000-0000D3590000}"/>
    <cellStyle name="입력 2 5 10 4" xfId="23085" xr:uid="{00000000-0005-0000-0000-0000D4590000}"/>
    <cellStyle name="입력 2 5 10 5" xfId="23086" xr:uid="{00000000-0005-0000-0000-0000D5590000}"/>
    <cellStyle name="입력 2 5 11" xfId="23087" xr:uid="{00000000-0005-0000-0000-0000D6590000}"/>
    <cellStyle name="입력 2 5 11 2" xfId="23088" xr:uid="{00000000-0005-0000-0000-0000D7590000}"/>
    <cellStyle name="입력 2 5 11 3" xfId="23089" xr:uid="{00000000-0005-0000-0000-0000D8590000}"/>
    <cellStyle name="입력 2 5 11 4" xfId="23090" xr:uid="{00000000-0005-0000-0000-0000D9590000}"/>
    <cellStyle name="입력 2 5 11 5" xfId="23091" xr:uid="{00000000-0005-0000-0000-0000DA590000}"/>
    <cellStyle name="입력 2 5 12" xfId="23092" xr:uid="{00000000-0005-0000-0000-0000DB590000}"/>
    <cellStyle name="입력 2 5 12 2" xfId="23093" xr:uid="{00000000-0005-0000-0000-0000DC590000}"/>
    <cellStyle name="입력 2 5 12 3" xfId="23094" xr:uid="{00000000-0005-0000-0000-0000DD590000}"/>
    <cellStyle name="입력 2 5 12 4" xfId="23095" xr:uid="{00000000-0005-0000-0000-0000DE590000}"/>
    <cellStyle name="입력 2 5 12 5" xfId="23096" xr:uid="{00000000-0005-0000-0000-0000DF590000}"/>
    <cellStyle name="입력 2 5 13" xfId="23097" xr:uid="{00000000-0005-0000-0000-0000E0590000}"/>
    <cellStyle name="입력 2 5 13 2" xfId="23098" xr:uid="{00000000-0005-0000-0000-0000E1590000}"/>
    <cellStyle name="입력 2 5 13 3" xfId="23099" xr:uid="{00000000-0005-0000-0000-0000E2590000}"/>
    <cellStyle name="입력 2 5 13 4" xfId="23100" xr:uid="{00000000-0005-0000-0000-0000E3590000}"/>
    <cellStyle name="입력 2 5 13 5" xfId="23101" xr:uid="{00000000-0005-0000-0000-0000E4590000}"/>
    <cellStyle name="입력 2 5 14" xfId="23102" xr:uid="{00000000-0005-0000-0000-0000E5590000}"/>
    <cellStyle name="입력 2 5 14 2" xfId="23103" xr:uid="{00000000-0005-0000-0000-0000E6590000}"/>
    <cellStyle name="입력 2 5 14 3" xfId="23104" xr:uid="{00000000-0005-0000-0000-0000E7590000}"/>
    <cellStyle name="입력 2 5 14 4" xfId="23105" xr:uid="{00000000-0005-0000-0000-0000E8590000}"/>
    <cellStyle name="입력 2 5 14 5" xfId="23106" xr:uid="{00000000-0005-0000-0000-0000E9590000}"/>
    <cellStyle name="입력 2 5 15" xfId="23107" xr:uid="{00000000-0005-0000-0000-0000EA590000}"/>
    <cellStyle name="입력 2 5 15 2" xfId="23108" xr:uid="{00000000-0005-0000-0000-0000EB590000}"/>
    <cellStyle name="입력 2 5 15 3" xfId="23109" xr:uid="{00000000-0005-0000-0000-0000EC590000}"/>
    <cellStyle name="입력 2 5 15 4" xfId="23110" xr:uid="{00000000-0005-0000-0000-0000ED590000}"/>
    <cellStyle name="입력 2 5 15 5" xfId="23111" xr:uid="{00000000-0005-0000-0000-0000EE590000}"/>
    <cellStyle name="입력 2 5 16" xfId="23112" xr:uid="{00000000-0005-0000-0000-0000EF590000}"/>
    <cellStyle name="입력 2 5 16 2" xfId="23113" xr:uid="{00000000-0005-0000-0000-0000F0590000}"/>
    <cellStyle name="입력 2 5 16 3" xfId="23114" xr:uid="{00000000-0005-0000-0000-0000F1590000}"/>
    <cellStyle name="입력 2 5 16 4" xfId="23115" xr:uid="{00000000-0005-0000-0000-0000F2590000}"/>
    <cellStyle name="입력 2 5 16 5" xfId="23116" xr:uid="{00000000-0005-0000-0000-0000F3590000}"/>
    <cellStyle name="입력 2 5 17" xfId="23117" xr:uid="{00000000-0005-0000-0000-0000F4590000}"/>
    <cellStyle name="입력 2 5 17 2" xfId="23118" xr:uid="{00000000-0005-0000-0000-0000F5590000}"/>
    <cellStyle name="입력 2 5 17 3" xfId="23119" xr:uid="{00000000-0005-0000-0000-0000F6590000}"/>
    <cellStyle name="입력 2 5 17 4" xfId="23120" xr:uid="{00000000-0005-0000-0000-0000F7590000}"/>
    <cellStyle name="입력 2 5 17 5" xfId="23121" xr:uid="{00000000-0005-0000-0000-0000F8590000}"/>
    <cellStyle name="입력 2 5 18" xfId="23122" xr:uid="{00000000-0005-0000-0000-0000F9590000}"/>
    <cellStyle name="입력 2 5 18 2" xfId="23123" xr:uid="{00000000-0005-0000-0000-0000FA590000}"/>
    <cellStyle name="입력 2 5 18 3" xfId="23124" xr:uid="{00000000-0005-0000-0000-0000FB590000}"/>
    <cellStyle name="입력 2 5 18 4" xfId="23125" xr:uid="{00000000-0005-0000-0000-0000FC590000}"/>
    <cellStyle name="입력 2 5 18 5" xfId="23126" xr:uid="{00000000-0005-0000-0000-0000FD590000}"/>
    <cellStyle name="입력 2 5 19" xfId="23127" xr:uid="{00000000-0005-0000-0000-0000FE590000}"/>
    <cellStyle name="입력 2 5 19 2" xfId="23128" xr:uid="{00000000-0005-0000-0000-0000FF590000}"/>
    <cellStyle name="입력 2 5 19 3" xfId="23129" xr:uid="{00000000-0005-0000-0000-0000005A0000}"/>
    <cellStyle name="입력 2 5 19 4" xfId="23130" xr:uid="{00000000-0005-0000-0000-0000015A0000}"/>
    <cellStyle name="입력 2 5 19 5" xfId="23131" xr:uid="{00000000-0005-0000-0000-0000025A0000}"/>
    <cellStyle name="입력 2 5 2" xfId="23132" xr:uid="{00000000-0005-0000-0000-0000035A0000}"/>
    <cellStyle name="입력 2 5 2 10" xfId="23133" xr:uid="{00000000-0005-0000-0000-0000045A0000}"/>
    <cellStyle name="입력 2 5 2 10 2" xfId="23134" xr:uid="{00000000-0005-0000-0000-0000055A0000}"/>
    <cellStyle name="입력 2 5 2 10 3" xfId="23135" xr:uid="{00000000-0005-0000-0000-0000065A0000}"/>
    <cellStyle name="입력 2 5 2 10 4" xfId="23136" xr:uid="{00000000-0005-0000-0000-0000075A0000}"/>
    <cellStyle name="입력 2 5 2 10 5" xfId="23137" xr:uid="{00000000-0005-0000-0000-0000085A0000}"/>
    <cellStyle name="입력 2 5 2 11" xfId="23138" xr:uid="{00000000-0005-0000-0000-0000095A0000}"/>
    <cellStyle name="입력 2 5 2 11 2" xfId="23139" xr:uid="{00000000-0005-0000-0000-00000A5A0000}"/>
    <cellStyle name="입력 2 5 2 11 3" xfId="23140" xr:uid="{00000000-0005-0000-0000-00000B5A0000}"/>
    <cellStyle name="입력 2 5 2 11 4" xfId="23141" xr:uid="{00000000-0005-0000-0000-00000C5A0000}"/>
    <cellStyle name="입력 2 5 2 11 5" xfId="23142" xr:uid="{00000000-0005-0000-0000-00000D5A0000}"/>
    <cellStyle name="입력 2 5 2 12" xfId="23143" xr:uid="{00000000-0005-0000-0000-00000E5A0000}"/>
    <cellStyle name="입력 2 5 2 12 2" xfId="23144" xr:uid="{00000000-0005-0000-0000-00000F5A0000}"/>
    <cellStyle name="입력 2 5 2 12 3" xfId="23145" xr:uid="{00000000-0005-0000-0000-0000105A0000}"/>
    <cellStyle name="입력 2 5 2 12 4" xfId="23146" xr:uid="{00000000-0005-0000-0000-0000115A0000}"/>
    <cellStyle name="입력 2 5 2 12 5" xfId="23147" xr:uid="{00000000-0005-0000-0000-0000125A0000}"/>
    <cellStyle name="입력 2 5 2 13" xfId="23148" xr:uid="{00000000-0005-0000-0000-0000135A0000}"/>
    <cellStyle name="입력 2 5 2 13 2" xfId="23149" xr:uid="{00000000-0005-0000-0000-0000145A0000}"/>
    <cellStyle name="입력 2 5 2 13 3" xfId="23150" xr:uid="{00000000-0005-0000-0000-0000155A0000}"/>
    <cellStyle name="입력 2 5 2 13 4" xfId="23151" xr:uid="{00000000-0005-0000-0000-0000165A0000}"/>
    <cellStyle name="입력 2 5 2 13 5" xfId="23152" xr:uid="{00000000-0005-0000-0000-0000175A0000}"/>
    <cellStyle name="입력 2 5 2 14" xfId="23153" xr:uid="{00000000-0005-0000-0000-0000185A0000}"/>
    <cellStyle name="입력 2 5 2 14 2" xfId="23154" xr:uid="{00000000-0005-0000-0000-0000195A0000}"/>
    <cellStyle name="입력 2 5 2 14 3" xfId="23155" xr:uid="{00000000-0005-0000-0000-00001A5A0000}"/>
    <cellStyle name="입력 2 5 2 14 4" xfId="23156" xr:uid="{00000000-0005-0000-0000-00001B5A0000}"/>
    <cellStyle name="입력 2 5 2 14 5" xfId="23157" xr:uid="{00000000-0005-0000-0000-00001C5A0000}"/>
    <cellStyle name="입력 2 5 2 15" xfId="23158" xr:uid="{00000000-0005-0000-0000-00001D5A0000}"/>
    <cellStyle name="입력 2 5 2 15 2" xfId="23159" xr:uid="{00000000-0005-0000-0000-00001E5A0000}"/>
    <cellStyle name="입력 2 5 2 15 3" xfId="23160" xr:uid="{00000000-0005-0000-0000-00001F5A0000}"/>
    <cellStyle name="입력 2 5 2 15 4" xfId="23161" xr:uid="{00000000-0005-0000-0000-0000205A0000}"/>
    <cellStyle name="입력 2 5 2 15 5" xfId="23162" xr:uid="{00000000-0005-0000-0000-0000215A0000}"/>
    <cellStyle name="입력 2 5 2 16" xfId="23163" xr:uid="{00000000-0005-0000-0000-0000225A0000}"/>
    <cellStyle name="입력 2 5 2 16 2" xfId="23164" xr:uid="{00000000-0005-0000-0000-0000235A0000}"/>
    <cellStyle name="입력 2 5 2 16 3" xfId="23165" xr:uid="{00000000-0005-0000-0000-0000245A0000}"/>
    <cellStyle name="입력 2 5 2 16 4" xfId="23166" xr:uid="{00000000-0005-0000-0000-0000255A0000}"/>
    <cellStyle name="입력 2 5 2 16 5" xfId="23167" xr:uid="{00000000-0005-0000-0000-0000265A0000}"/>
    <cellStyle name="입력 2 5 2 17" xfId="23168" xr:uid="{00000000-0005-0000-0000-0000275A0000}"/>
    <cellStyle name="입력 2 5 2 17 2" xfId="23169" xr:uid="{00000000-0005-0000-0000-0000285A0000}"/>
    <cellStyle name="입력 2 5 2 17 3" xfId="23170" xr:uid="{00000000-0005-0000-0000-0000295A0000}"/>
    <cellStyle name="입력 2 5 2 17 4" xfId="23171" xr:uid="{00000000-0005-0000-0000-00002A5A0000}"/>
    <cellStyle name="입력 2 5 2 17 5" xfId="23172" xr:uid="{00000000-0005-0000-0000-00002B5A0000}"/>
    <cellStyle name="입력 2 5 2 18" xfId="23173" xr:uid="{00000000-0005-0000-0000-00002C5A0000}"/>
    <cellStyle name="입력 2 5 2 18 2" xfId="23174" xr:uid="{00000000-0005-0000-0000-00002D5A0000}"/>
    <cellStyle name="입력 2 5 2 18 3" xfId="23175" xr:uid="{00000000-0005-0000-0000-00002E5A0000}"/>
    <cellStyle name="입력 2 5 2 18 4" xfId="23176" xr:uid="{00000000-0005-0000-0000-00002F5A0000}"/>
    <cellStyle name="입력 2 5 2 18 5" xfId="23177" xr:uid="{00000000-0005-0000-0000-0000305A0000}"/>
    <cellStyle name="입력 2 5 2 19" xfId="23178" xr:uid="{00000000-0005-0000-0000-0000315A0000}"/>
    <cellStyle name="입력 2 5 2 2" xfId="23179" xr:uid="{00000000-0005-0000-0000-0000325A0000}"/>
    <cellStyle name="입력 2 5 2 2 2" xfId="23180" xr:uid="{00000000-0005-0000-0000-0000335A0000}"/>
    <cellStyle name="입력 2 5 2 2 3" xfId="23181" xr:uid="{00000000-0005-0000-0000-0000345A0000}"/>
    <cellStyle name="입력 2 5 2 2 4" xfId="23182" xr:uid="{00000000-0005-0000-0000-0000355A0000}"/>
    <cellStyle name="입력 2 5 2 2 5" xfId="23183" xr:uid="{00000000-0005-0000-0000-0000365A0000}"/>
    <cellStyle name="입력 2 5 2 20" xfId="23184" xr:uid="{00000000-0005-0000-0000-0000375A0000}"/>
    <cellStyle name="입력 2 5 2 21" xfId="23185" xr:uid="{00000000-0005-0000-0000-0000385A0000}"/>
    <cellStyle name="입력 2 5 2 22" xfId="23186" xr:uid="{00000000-0005-0000-0000-0000395A0000}"/>
    <cellStyle name="입력 2 5 2 3" xfId="23187" xr:uid="{00000000-0005-0000-0000-00003A5A0000}"/>
    <cellStyle name="입력 2 5 2 3 2" xfId="23188" xr:uid="{00000000-0005-0000-0000-00003B5A0000}"/>
    <cellStyle name="입력 2 5 2 3 3" xfId="23189" xr:uid="{00000000-0005-0000-0000-00003C5A0000}"/>
    <cellStyle name="입력 2 5 2 3 4" xfId="23190" xr:uid="{00000000-0005-0000-0000-00003D5A0000}"/>
    <cellStyle name="입력 2 5 2 3 5" xfId="23191" xr:uid="{00000000-0005-0000-0000-00003E5A0000}"/>
    <cellStyle name="입력 2 5 2 4" xfId="23192" xr:uid="{00000000-0005-0000-0000-00003F5A0000}"/>
    <cellStyle name="입력 2 5 2 4 2" xfId="23193" xr:uid="{00000000-0005-0000-0000-0000405A0000}"/>
    <cellStyle name="입력 2 5 2 4 3" xfId="23194" xr:uid="{00000000-0005-0000-0000-0000415A0000}"/>
    <cellStyle name="입력 2 5 2 4 4" xfId="23195" xr:uid="{00000000-0005-0000-0000-0000425A0000}"/>
    <cellStyle name="입력 2 5 2 4 5" xfId="23196" xr:uid="{00000000-0005-0000-0000-0000435A0000}"/>
    <cellStyle name="입력 2 5 2 5" xfId="23197" xr:uid="{00000000-0005-0000-0000-0000445A0000}"/>
    <cellStyle name="입력 2 5 2 5 2" xfId="23198" xr:uid="{00000000-0005-0000-0000-0000455A0000}"/>
    <cellStyle name="입력 2 5 2 5 3" xfId="23199" xr:uid="{00000000-0005-0000-0000-0000465A0000}"/>
    <cellStyle name="입력 2 5 2 5 4" xfId="23200" xr:uid="{00000000-0005-0000-0000-0000475A0000}"/>
    <cellStyle name="입력 2 5 2 5 5" xfId="23201" xr:uid="{00000000-0005-0000-0000-0000485A0000}"/>
    <cellStyle name="입력 2 5 2 6" xfId="23202" xr:uid="{00000000-0005-0000-0000-0000495A0000}"/>
    <cellStyle name="입력 2 5 2 6 2" xfId="23203" xr:uid="{00000000-0005-0000-0000-00004A5A0000}"/>
    <cellStyle name="입력 2 5 2 6 3" xfId="23204" xr:uid="{00000000-0005-0000-0000-00004B5A0000}"/>
    <cellStyle name="입력 2 5 2 6 4" xfId="23205" xr:uid="{00000000-0005-0000-0000-00004C5A0000}"/>
    <cellStyle name="입력 2 5 2 6 5" xfId="23206" xr:uid="{00000000-0005-0000-0000-00004D5A0000}"/>
    <cellStyle name="입력 2 5 2 7" xfId="23207" xr:uid="{00000000-0005-0000-0000-00004E5A0000}"/>
    <cellStyle name="입력 2 5 2 7 2" xfId="23208" xr:uid="{00000000-0005-0000-0000-00004F5A0000}"/>
    <cellStyle name="입력 2 5 2 7 3" xfId="23209" xr:uid="{00000000-0005-0000-0000-0000505A0000}"/>
    <cellStyle name="입력 2 5 2 7 4" xfId="23210" xr:uid="{00000000-0005-0000-0000-0000515A0000}"/>
    <cellStyle name="입력 2 5 2 7 5" xfId="23211" xr:uid="{00000000-0005-0000-0000-0000525A0000}"/>
    <cellStyle name="입력 2 5 2 8" xfId="23212" xr:uid="{00000000-0005-0000-0000-0000535A0000}"/>
    <cellStyle name="입력 2 5 2 8 2" xfId="23213" xr:uid="{00000000-0005-0000-0000-0000545A0000}"/>
    <cellStyle name="입력 2 5 2 8 3" xfId="23214" xr:uid="{00000000-0005-0000-0000-0000555A0000}"/>
    <cellStyle name="입력 2 5 2 8 4" xfId="23215" xr:uid="{00000000-0005-0000-0000-0000565A0000}"/>
    <cellStyle name="입력 2 5 2 8 5" xfId="23216" xr:uid="{00000000-0005-0000-0000-0000575A0000}"/>
    <cellStyle name="입력 2 5 2 9" xfId="23217" xr:uid="{00000000-0005-0000-0000-0000585A0000}"/>
    <cellStyle name="입력 2 5 2 9 2" xfId="23218" xr:uid="{00000000-0005-0000-0000-0000595A0000}"/>
    <cellStyle name="입력 2 5 2 9 3" xfId="23219" xr:uid="{00000000-0005-0000-0000-00005A5A0000}"/>
    <cellStyle name="입력 2 5 2 9 4" xfId="23220" xr:uid="{00000000-0005-0000-0000-00005B5A0000}"/>
    <cellStyle name="입력 2 5 2 9 5" xfId="23221" xr:uid="{00000000-0005-0000-0000-00005C5A0000}"/>
    <cellStyle name="입력 2 5 20" xfId="23222" xr:uid="{00000000-0005-0000-0000-00005D5A0000}"/>
    <cellStyle name="입력 2 5 20 2" xfId="23223" xr:uid="{00000000-0005-0000-0000-00005E5A0000}"/>
    <cellStyle name="입력 2 5 20 3" xfId="23224" xr:uid="{00000000-0005-0000-0000-00005F5A0000}"/>
    <cellStyle name="입력 2 5 20 4" xfId="23225" xr:uid="{00000000-0005-0000-0000-0000605A0000}"/>
    <cellStyle name="입력 2 5 20 5" xfId="23226" xr:uid="{00000000-0005-0000-0000-0000615A0000}"/>
    <cellStyle name="입력 2 5 21" xfId="23227" xr:uid="{00000000-0005-0000-0000-0000625A0000}"/>
    <cellStyle name="입력 2 5 21 2" xfId="23228" xr:uid="{00000000-0005-0000-0000-0000635A0000}"/>
    <cellStyle name="입력 2 5 21 3" xfId="23229" xr:uid="{00000000-0005-0000-0000-0000645A0000}"/>
    <cellStyle name="입력 2 5 21 4" xfId="23230" xr:uid="{00000000-0005-0000-0000-0000655A0000}"/>
    <cellStyle name="입력 2 5 21 5" xfId="23231" xr:uid="{00000000-0005-0000-0000-0000665A0000}"/>
    <cellStyle name="입력 2 5 22" xfId="23232" xr:uid="{00000000-0005-0000-0000-0000675A0000}"/>
    <cellStyle name="입력 2 5 22 2" xfId="23233" xr:uid="{00000000-0005-0000-0000-0000685A0000}"/>
    <cellStyle name="입력 2 5 22 3" xfId="23234" xr:uid="{00000000-0005-0000-0000-0000695A0000}"/>
    <cellStyle name="입력 2 5 22 4" xfId="23235" xr:uid="{00000000-0005-0000-0000-00006A5A0000}"/>
    <cellStyle name="입력 2 5 22 5" xfId="23236" xr:uid="{00000000-0005-0000-0000-00006B5A0000}"/>
    <cellStyle name="입력 2 5 23" xfId="23237" xr:uid="{00000000-0005-0000-0000-00006C5A0000}"/>
    <cellStyle name="입력 2 5 24" xfId="23238" xr:uid="{00000000-0005-0000-0000-00006D5A0000}"/>
    <cellStyle name="입력 2 5 25" xfId="23239" xr:uid="{00000000-0005-0000-0000-00006E5A0000}"/>
    <cellStyle name="입력 2 5 26" xfId="23240" xr:uid="{00000000-0005-0000-0000-00006F5A0000}"/>
    <cellStyle name="입력 2 5 3" xfId="23241" xr:uid="{00000000-0005-0000-0000-0000705A0000}"/>
    <cellStyle name="입력 2 5 3 10" xfId="23242" xr:uid="{00000000-0005-0000-0000-0000715A0000}"/>
    <cellStyle name="입력 2 5 3 10 2" xfId="23243" xr:uid="{00000000-0005-0000-0000-0000725A0000}"/>
    <cellStyle name="입력 2 5 3 10 3" xfId="23244" xr:uid="{00000000-0005-0000-0000-0000735A0000}"/>
    <cellStyle name="입력 2 5 3 10 4" xfId="23245" xr:uid="{00000000-0005-0000-0000-0000745A0000}"/>
    <cellStyle name="입력 2 5 3 10 5" xfId="23246" xr:uid="{00000000-0005-0000-0000-0000755A0000}"/>
    <cellStyle name="입력 2 5 3 11" xfId="23247" xr:uid="{00000000-0005-0000-0000-0000765A0000}"/>
    <cellStyle name="입력 2 5 3 11 2" xfId="23248" xr:uid="{00000000-0005-0000-0000-0000775A0000}"/>
    <cellStyle name="입력 2 5 3 11 3" xfId="23249" xr:uid="{00000000-0005-0000-0000-0000785A0000}"/>
    <cellStyle name="입력 2 5 3 11 4" xfId="23250" xr:uid="{00000000-0005-0000-0000-0000795A0000}"/>
    <cellStyle name="입력 2 5 3 11 5" xfId="23251" xr:uid="{00000000-0005-0000-0000-00007A5A0000}"/>
    <cellStyle name="입력 2 5 3 12" xfId="23252" xr:uid="{00000000-0005-0000-0000-00007B5A0000}"/>
    <cellStyle name="입력 2 5 3 12 2" xfId="23253" xr:uid="{00000000-0005-0000-0000-00007C5A0000}"/>
    <cellStyle name="입력 2 5 3 12 3" xfId="23254" xr:uid="{00000000-0005-0000-0000-00007D5A0000}"/>
    <cellStyle name="입력 2 5 3 12 4" xfId="23255" xr:uid="{00000000-0005-0000-0000-00007E5A0000}"/>
    <cellStyle name="입력 2 5 3 12 5" xfId="23256" xr:uid="{00000000-0005-0000-0000-00007F5A0000}"/>
    <cellStyle name="입력 2 5 3 13" xfId="23257" xr:uid="{00000000-0005-0000-0000-0000805A0000}"/>
    <cellStyle name="입력 2 5 3 13 2" xfId="23258" xr:uid="{00000000-0005-0000-0000-0000815A0000}"/>
    <cellStyle name="입력 2 5 3 13 3" xfId="23259" xr:uid="{00000000-0005-0000-0000-0000825A0000}"/>
    <cellStyle name="입력 2 5 3 13 4" xfId="23260" xr:uid="{00000000-0005-0000-0000-0000835A0000}"/>
    <cellStyle name="입력 2 5 3 13 5" xfId="23261" xr:uid="{00000000-0005-0000-0000-0000845A0000}"/>
    <cellStyle name="입력 2 5 3 14" xfId="23262" xr:uid="{00000000-0005-0000-0000-0000855A0000}"/>
    <cellStyle name="입력 2 5 3 14 2" xfId="23263" xr:uid="{00000000-0005-0000-0000-0000865A0000}"/>
    <cellStyle name="입력 2 5 3 14 3" xfId="23264" xr:uid="{00000000-0005-0000-0000-0000875A0000}"/>
    <cellStyle name="입력 2 5 3 14 4" xfId="23265" xr:uid="{00000000-0005-0000-0000-0000885A0000}"/>
    <cellStyle name="입력 2 5 3 14 5" xfId="23266" xr:uid="{00000000-0005-0000-0000-0000895A0000}"/>
    <cellStyle name="입력 2 5 3 15" xfId="23267" xr:uid="{00000000-0005-0000-0000-00008A5A0000}"/>
    <cellStyle name="입력 2 5 3 15 2" xfId="23268" xr:uid="{00000000-0005-0000-0000-00008B5A0000}"/>
    <cellStyle name="입력 2 5 3 15 3" xfId="23269" xr:uid="{00000000-0005-0000-0000-00008C5A0000}"/>
    <cellStyle name="입력 2 5 3 15 4" xfId="23270" xr:uid="{00000000-0005-0000-0000-00008D5A0000}"/>
    <cellStyle name="입력 2 5 3 15 5" xfId="23271" xr:uid="{00000000-0005-0000-0000-00008E5A0000}"/>
    <cellStyle name="입력 2 5 3 16" xfId="23272" xr:uid="{00000000-0005-0000-0000-00008F5A0000}"/>
    <cellStyle name="입력 2 5 3 16 2" xfId="23273" xr:uid="{00000000-0005-0000-0000-0000905A0000}"/>
    <cellStyle name="입력 2 5 3 16 3" xfId="23274" xr:uid="{00000000-0005-0000-0000-0000915A0000}"/>
    <cellStyle name="입력 2 5 3 16 4" xfId="23275" xr:uid="{00000000-0005-0000-0000-0000925A0000}"/>
    <cellStyle name="입력 2 5 3 16 5" xfId="23276" xr:uid="{00000000-0005-0000-0000-0000935A0000}"/>
    <cellStyle name="입력 2 5 3 17" xfId="23277" xr:uid="{00000000-0005-0000-0000-0000945A0000}"/>
    <cellStyle name="입력 2 5 3 17 2" xfId="23278" xr:uid="{00000000-0005-0000-0000-0000955A0000}"/>
    <cellStyle name="입력 2 5 3 17 3" xfId="23279" xr:uid="{00000000-0005-0000-0000-0000965A0000}"/>
    <cellStyle name="입력 2 5 3 17 4" xfId="23280" xr:uid="{00000000-0005-0000-0000-0000975A0000}"/>
    <cellStyle name="입력 2 5 3 17 5" xfId="23281" xr:uid="{00000000-0005-0000-0000-0000985A0000}"/>
    <cellStyle name="입력 2 5 3 18" xfId="23282" xr:uid="{00000000-0005-0000-0000-0000995A0000}"/>
    <cellStyle name="입력 2 5 3 18 2" xfId="23283" xr:uid="{00000000-0005-0000-0000-00009A5A0000}"/>
    <cellStyle name="입력 2 5 3 18 3" xfId="23284" xr:uid="{00000000-0005-0000-0000-00009B5A0000}"/>
    <cellStyle name="입력 2 5 3 18 4" xfId="23285" xr:uid="{00000000-0005-0000-0000-00009C5A0000}"/>
    <cellStyle name="입력 2 5 3 18 5" xfId="23286" xr:uid="{00000000-0005-0000-0000-00009D5A0000}"/>
    <cellStyle name="입력 2 5 3 19" xfId="23287" xr:uid="{00000000-0005-0000-0000-00009E5A0000}"/>
    <cellStyle name="입력 2 5 3 2" xfId="23288" xr:uid="{00000000-0005-0000-0000-00009F5A0000}"/>
    <cellStyle name="입력 2 5 3 2 2" xfId="23289" xr:uid="{00000000-0005-0000-0000-0000A05A0000}"/>
    <cellStyle name="입력 2 5 3 2 3" xfId="23290" xr:uid="{00000000-0005-0000-0000-0000A15A0000}"/>
    <cellStyle name="입력 2 5 3 2 4" xfId="23291" xr:uid="{00000000-0005-0000-0000-0000A25A0000}"/>
    <cellStyle name="입력 2 5 3 2 5" xfId="23292" xr:uid="{00000000-0005-0000-0000-0000A35A0000}"/>
    <cellStyle name="입력 2 5 3 20" xfId="23293" xr:uid="{00000000-0005-0000-0000-0000A45A0000}"/>
    <cellStyle name="입력 2 5 3 21" xfId="23294" xr:uid="{00000000-0005-0000-0000-0000A55A0000}"/>
    <cellStyle name="입력 2 5 3 22" xfId="23295" xr:uid="{00000000-0005-0000-0000-0000A65A0000}"/>
    <cellStyle name="입력 2 5 3 3" xfId="23296" xr:uid="{00000000-0005-0000-0000-0000A75A0000}"/>
    <cellStyle name="입력 2 5 3 3 2" xfId="23297" xr:uid="{00000000-0005-0000-0000-0000A85A0000}"/>
    <cellStyle name="입력 2 5 3 3 3" xfId="23298" xr:uid="{00000000-0005-0000-0000-0000A95A0000}"/>
    <cellStyle name="입력 2 5 3 3 4" xfId="23299" xr:uid="{00000000-0005-0000-0000-0000AA5A0000}"/>
    <cellStyle name="입력 2 5 3 3 5" xfId="23300" xr:uid="{00000000-0005-0000-0000-0000AB5A0000}"/>
    <cellStyle name="입력 2 5 3 4" xfId="23301" xr:uid="{00000000-0005-0000-0000-0000AC5A0000}"/>
    <cellStyle name="입력 2 5 3 4 2" xfId="23302" xr:uid="{00000000-0005-0000-0000-0000AD5A0000}"/>
    <cellStyle name="입력 2 5 3 4 3" xfId="23303" xr:uid="{00000000-0005-0000-0000-0000AE5A0000}"/>
    <cellStyle name="입력 2 5 3 4 4" xfId="23304" xr:uid="{00000000-0005-0000-0000-0000AF5A0000}"/>
    <cellStyle name="입력 2 5 3 4 5" xfId="23305" xr:uid="{00000000-0005-0000-0000-0000B05A0000}"/>
    <cellStyle name="입력 2 5 3 5" xfId="23306" xr:uid="{00000000-0005-0000-0000-0000B15A0000}"/>
    <cellStyle name="입력 2 5 3 5 2" xfId="23307" xr:uid="{00000000-0005-0000-0000-0000B25A0000}"/>
    <cellStyle name="입력 2 5 3 5 3" xfId="23308" xr:uid="{00000000-0005-0000-0000-0000B35A0000}"/>
    <cellStyle name="입력 2 5 3 5 4" xfId="23309" xr:uid="{00000000-0005-0000-0000-0000B45A0000}"/>
    <cellStyle name="입력 2 5 3 5 5" xfId="23310" xr:uid="{00000000-0005-0000-0000-0000B55A0000}"/>
    <cellStyle name="입력 2 5 3 6" xfId="23311" xr:uid="{00000000-0005-0000-0000-0000B65A0000}"/>
    <cellStyle name="입력 2 5 3 6 2" xfId="23312" xr:uid="{00000000-0005-0000-0000-0000B75A0000}"/>
    <cellStyle name="입력 2 5 3 6 3" xfId="23313" xr:uid="{00000000-0005-0000-0000-0000B85A0000}"/>
    <cellStyle name="입력 2 5 3 6 4" xfId="23314" xr:uid="{00000000-0005-0000-0000-0000B95A0000}"/>
    <cellStyle name="입력 2 5 3 6 5" xfId="23315" xr:uid="{00000000-0005-0000-0000-0000BA5A0000}"/>
    <cellStyle name="입력 2 5 3 7" xfId="23316" xr:uid="{00000000-0005-0000-0000-0000BB5A0000}"/>
    <cellStyle name="입력 2 5 3 7 2" xfId="23317" xr:uid="{00000000-0005-0000-0000-0000BC5A0000}"/>
    <cellStyle name="입력 2 5 3 7 3" xfId="23318" xr:uid="{00000000-0005-0000-0000-0000BD5A0000}"/>
    <cellStyle name="입력 2 5 3 7 4" xfId="23319" xr:uid="{00000000-0005-0000-0000-0000BE5A0000}"/>
    <cellStyle name="입력 2 5 3 7 5" xfId="23320" xr:uid="{00000000-0005-0000-0000-0000BF5A0000}"/>
    <cellStyle name="입력 2 5 3 8" xfId="23321" xr:uid="{00000000-0005-0000-0000-0000C05A0000}"/>
    <cellStyle name="입력 2 5 3 8 2" xfId="23322" xr:uid="{00000000-0005-0000-0000-0000C15A0000}"/>
    <cellStyle name="입력 2 5 3 8 3" xfId="23323" xr:uid="{00000000-0005-0000-0000-0000C25A0000}"/>
    <cellStyle name="입력 2 5 3 8 4" xfId="23324" xr:uid="{00000000-0005-0000-0000-0000C35A0000}"/>
    <cellStyle name="입력 2 5 3 8 5" xfId="23325" xr:uid="{00000000-0005-0000-0000-0000C45A0000}"/>
    <cellStyle name="입력 2 5 3 9" xfId="23326" xr:uid="{00000000-0005-0000-0000-0000C55A0000}"/>
    <cellStyle name="입력 2 5 3 9 2" xfId="23327" xr:uid="{00000000-0005-0000-0000-0000C65A0000}"/>
    <cellStyle name="입력 2 5 3 9 3" xfId="23328" xr:uid="{00000000-0005-0000-0000-0000C75A0000}"/>
    <cellStyle name="입력 2 5 3 9 4" xfId="23329" xr:uid="{00000000-0005-0000-0000-0000C85A0000}"/>
    <cellStyle name="입력 2 5 3 9 5" xfId="23330" xr:uid="{00000000-0005-0000-0000-0000C95A0000}"/>
    <cellStyle name="입력 2 5 4" xfId="23331" xr:uid="{00000000-0005-0000-0000-0000CA5A0000}"/>
    <cellStyle name="입력 2 5 4 10" xfId="23332" xr:uid="{00000000-0005-0000-0000-0000CB5A0000}"/>
    <cellStyle name="입력 2 5 4 10 2" xfId="23333" xr:uid="{00000000-0005-0000-0000-0000CC5A0000}"/>
    <cellStyle name="입력 2 5 4 10 3" xfId="23334" xr:uid="{00000000-0005-0000-0000-0000CD5A0000}"/>
    <cellStyle name="입력 2 5 4 10 4" xfId="23335" xr:uid="{00000000-0005-0000-0000-0000CE5A0000}"/>
    <cellStyle name="입력 2 5 4 10 5" xfId="23336" xr:uid="{00000000-0005-0000-0000-0000CF5A0000}"/>
    <cellStyle name="입력 2 5 4 11" xfId="23337" xr:uid="{00000000-0005-0000-0000-0000D05A0000}"/>
    <cellStyle name="입력 2 5 4 11 2" xfId="23338" xr:uid="{00000000-0005-0000-0000-0000D15A0000}"/>
    <cellStyle name="입력 2 5 4 11 3" xfId="23339" xr:uid="{00000000-0005-0000-0000-0000D25A0000}"/>
    <cellStyle name="입력 2 5 4 11 4" xfId="23340" xr:uid="{00000000-0005-0000-0000-0000D35A0000}"/>
    <cellStyle name="입력 2 5 4 11 5" xfId="23341" xr:uid="{00000000-0005-0000-0000-0000D45A0000}"/>
    <cellStyle name="입력 2 5 4 12" xfId="23342" xr:uid="{00000000-0005-0000-0000-0000D55A0000}"/>
    <cellStyle name="입력 2 5 4 12 2" xfId="23343" xr:uid="{00000000-0005-0000-0000-0000D65A0000}"/>
    <cellStyle name="입력 2 5 4 12 3" xfId="23344" xr:uid="{00000000-0005-0000-0000-0000D75A0000}"/>
    <cellStyle name="입력 2 5 4 12 4" xfId="23345" xr:uid="{00000000-0005-0000-0000-0000D85A0000}"/>
    <cellStyle name="입력 2 5 4 12 5" xfId="23346" xr:uid="{00000000-0005-0000-0000-0000D95A0000}"/>
    <cellStyle name="입력 2 5 4 13" xfId="23347" xr:uid="{00000000-0005-0000-0000-0000DA5A0000}"/>
    <cellStyle name="입력 2 5 4 13 2" xfId="23348" xr:uid="{00000000-0005-0000-0000-0000DB5A0000}"/>
    <cellStyle name="입력 2 5 4 13 3" xfId="23349" xr:uid="{00000000-0005-0000-0000-0000DC5A0000}"/>
    <cellStyle name="입력 2 5 4 13 4" xfId="23350" xr:uid="{00000000-0005-0000-0000-0000DD5A0000}"/>
    <cellStyle name="입력 2 5 4 13 5" xfId="23351" xr:uid="{00000000-0005-0000-0000-0000DE5A0000}"/>
    <cellStyle name="입력 2 5 4 14" xfId="23352" xr:uid="{00000000-0005-0000-0000-0000DF5A0000}"/>
    <cellStyle name="입력 2 5 4 14 2" xfId="23353" xr:uid="{00000000-0005-0000-0000-0000E05A0000}"/>
    <cellStyle name="입력 2 5 4 14 3" xfId="23354" xr:uid="{00000000-0005-0000-0000-0000E15A0000}"/>
    <cellStyle name="입력 2 5 4 14 4" xfId="23355" xr:uid="{00000000-0005-0000-0000-0000E25A0000}"/>
    <cellStyle name="입력 2 5 4 14 5" xfId="23356" xr:uid="{00000000-0005-0000-0000-0000E35A0000}"/>
    <cellStyle name="입력 2 5 4 15" xfId="23357" xr:uid="{00000000-0005-0000-0000-0000E45A0000}"/>
    <cellStyle name="입력 2 5 4 15 2" xfId="23358" xr:uid="{00000000-0005-0000-0000-0000E55A0000}"/>
    <cellStyle name="입력 2 5 4 15 3" xfId="23359" xr:uid="{00000000-0005-0000-0000-0000E65A0000}"/>
    <cellStyle name="입력 2 5 4 15 4" xfId="23360" xr:uid="{00000000-0005-0000-0000-0000E75A0000}"/>
    <cellStyle name="입력 2 5 4 15 5" xfId="23361" xr:uid="{00000000-0005-0000-0000-0000E85A0000}"/>
    <cellStyle name="입력 2 5 4 16" xfId="23362" xr:uid="{00000000-0005-0000-0000-0000E95A0000}"/>
    <cellStyle name="입력 2 5 4 16 2" xfId="23363" xr:uid="{00000000-0005-0000-0000-0000EA5A0000}"/>
    <cellStyle name="입력 2 5 4 16 3" xfId="23364" xr:uid="{00000000-0005-0000-0000-0000EB5A0000}"/>
    <cellStyle name="입력 2 5 4 16 4" xfId="23365" xr:uid="{00000000-0005-0000-0000-0000EC5A0000}"/>
    <cellStyle name="입력 2 5 4 16 5" xfId="23366" xr:uid="{00000000-0005-0000-0000-0000ED5A0000}"/>
    <cellStyle name="입력 2 5 4 17" xfId="23367" xr:uid="{00000000-0005-0000-0000-0000EE5A0000}"/>
    <cellStyle name="입력 2 5 4 17 2" xfId="23368" xr:uid="{00000000-0005-0000-0000-0000EF5A0000}"/>
    <cellStyle name="입력 2 5 4 17 3" xfId="23369" xr:uid="{00000000-0005-0000-0000-0000F05A0000}"/>
    <cellStyle name="입력 2 5 4 17 4" xfId="23370" xr:uid="{00000000-0005-0000-0000-0000F15A0000}"/>
    <cellStyle name="입력 2 5 4 17 5" xfId="23371" xr:uid="{00000000-0005-0000-0000-0000F25A0000}"/>
    <cellStyle name="입력 2 5 4 18" xfId="23372" xr:uid="{00000000-0005-0000-0000-0000F35A0000}"/>
    <cellStyle name="입력 2 5 4 18 2" xfId="23373" xr:uid="{00000000-0005-0000-0000-0000F45A0000}"/>
    <cellStyle name="입력 2 5 4 18 3" xfId="23374" xr:uid="{00000000-0005-0000-0000-0000F55A0000}"/>
    <cellStyle name="입력 2 5 4 18 4" xfId="23375" xr:uid="{00000000-0005-0000-0000-0000F65A0000}"/>
    <cellStyle name="입력 2 5 4 18 5" xfId="23376" xr:uid="{00000000-0005-0000-0000-0000F75A0000}"/>
    <cellStyle name="입력 2 5 4 19" xfId="23377" xr:uid="{00000000-0005-0000-0000-0000F85A0000}"/>
    <cellStyle name="입력 2 5 4 2" xfId="23378" xr:uid="{00000000-0005-0000-0000-0000F95A0000}"/>
    <cellStyle name="입력 2 5 4 2 2" xfId="23379" xr:uid="{00000000-0005-0000-0000-0000FA5A0000}"/>
    <cellStyle name="입력 2 5 4 2 3" xfId="23380" xr:uid="{00000000-0005-0000-0000-0000FB5A0000}"/>
    <cellStyle name="입력 2 5 4 2 4" xfId="23381" xr:uid="{00000000-0005-0000-0000-0000FC5A0000}"/>
    <cellStyle name="입력 2 5 4 2 5" xfId="23382" xr:uid="{00000000-0005-0000-0000-0000FD5A0000}"/>
    <cellStyle name="입력 2 5 4 20" xfId="23383" xr:uid="{00000000-0005-0000-0000-0000FE5A0000}"/>
    <cellStyle name="입력 2 5 4 21" xfId="23384" xr:uid="{00000000-0005-0000-0000-0000FF5A0000}"/>
    <cellStyle name="입력 2 5 4 22" xfId="23385" xr:uid="{00000000-0005-0000-0000-0000005B0000}"/>
    <cellStyle name="입력 2 5 4 3" xfId="23386" xr:uid="{00000000-0005-0000-0000-0000015B0000}"/>
    <cellStyle name="입력 2 5 4 3 2" xfId="23387" xr:uid="{00000000-0005-0000-0000-0000025B0000}"/>
    <cellStyle name="입력 2 5 4 3 3" xfId="23388" xr:uid="{00000000-0005-0000-0000-0000035B0000}"/>
    <cellStyle name="입력 2 5 4 3 4" xfId="23389" xr:uid="{00000000-0005-0000-0000-0000045B0000}"/>
    <cellStyle name="입력 2 5 4 3 5" xfId="23390" xr:uid="{00000000-0005-0000-0000-0000055B0000}"/>
    <cellStyle name="입력 2 5 4 4" xfId="23391" xr:uid="{00000000-0005-0000-0000-0000065B0000}"/>
    <cellStyle name="입력 2 5 4 4 2" xfId="23392" xr:uid="{00000000-0005-0000-0000-0000075B0000}"/>
    <cellStyle name="입력 2 5 4 4 3" xfId="23393" xr:uid="{00000000-0005-0000-0000-0000085B0000}"/>
    <cellStyle name="입력 2 5 4 4 4" xfId="23394" xr:uid="{00000000-0005-0000-0000-0000095B0000}"/>
    <cellStyle name="입력 2 5 4 4 5" xfId="23395" xr:uid="{00000000-0005-0000-0000-00000A5B0000}"/>
    <cellStyle name="입력 2 5 4 5" xfId="23396" xr:uid="{00000000-0005-0000-0000-00000B5B0000}"/>
    <cellStyle name="입력 2 5 4 5 2" xfId="23397" xr:uid="{00000000-0005-0000-0000-00000C5B0000}"/>
    <cellStyle name="입력 2 5 4 5 3" xfId="23398" xr:uid="{00000000-0005-0000-0000-00000D5B0000}"/>
    <cellStyle name="입력 2 5 4 5 4" xfId="23399" xr:uid="{00000000-0005-0000-0000-00000E5B0000}"/>
    <cellStyle name="입력 2 5 4 5 5" xfId="23400" xr:uid="{00000000-0005-0000-0000-00000F5B0000}"/>
    <cellStyle name="입력 2 5 4 6" xfId="23401" xr:uid="{00000000-0005-0000-0000-0000105B0000}"/>
    <cellStyle name="입력 2 5 4 6 2" xfId="23402" xr:uid="{00000000-0005-0000-0000-0000115B0000}"/>
    <cellStyle name="입력 2 5 4 6 3" xfId="23403" xr:uid="{00000000-0005-0000-0000-0000125B0000}"/>
    <cellStyle name="입력 2 5 4 6 4" xfId="23404" xr:uid="{00000000-0005-0000-0000-0000135B0000}"/>
    <cellStyle name="입력 2 5 4 6 5" xfId="23405" xr:uid="{00000000-0005-0000-0000-0000145B0000}"/>
    <cellStyle name="입력 2 5 4 7" xfId="23406" xr:uid="{00000000-0005-0000-0000-0000155B0000}"/>
    <cellStyle name="입력 2 5 4 7 2" xfId="23407" xr:uid="{00000000-0005-0000-0000-0000165B0000}"/>
    <cellStyle name="입력 2 5 4 7 3" xfId="23408" xr:uid="{00000000-0005-0000-0000-0000175B0000}"/>
    <cellStyle name="입력 2 5 4 7 4" xfId="23409" xr:uid="{00000000-0005-0000-0000-0000185B0000}"/>
    <cellStyle name="입력 2 5 4 7 5" xfId="23410" xr:uid="{00000000-0005-0000-0000-0000195B0000}"/>
    <cellStyle name="입력 2 5 4 8" xfId="23411" xr:uid="{00000000-0005-0000-0000-00001A5B0000}"/>
    <cellStyle name="입력 2 5 4 8 2" xfId="23412" xr:uid="{00000000-0005-0000-0000-00001B5B0000}"/>
    <cellStyle name="입력 2 5 4 8 3" xfId="23413" xr:uid="{00000000-0005-0000-0000-00001C5B0000}"/>
    <cellStyle name="입력 2 5 4 8 4" xfId="23414" xr:uid="{00000000-0005-0000-0000-00001D5B0000}"/>
    <cellStyle name="입력 2 5 4 8 5" xfId="23415" xr:uid="{00000000-0005-0000-0000-00001E5B0000}"/>
    <cellStyle name="입력 2 5 4 9" xfId="23416" xr:uid="{00000000-0005-0000-0000-00001F5B0000}"/>
    <cellStyle name="입력 2 5 4 9 2" xfId="23417" xr:uid="{00000000-0005-0000-0000-0000205B0000}"/>
    <cellStyle name="입력 2 5 4 9 3" xfId="23418" xr:uid="{00000000-0005-0000-0000-0000215B0000}"/>
    <cellStyle name="입력 2 5 4 9 4" xfId="23419" xr:uid="{00000000-0005-0000-0000-0000225B0000}"/>
    <cellStyle name="입력 2 5 4 9 5" xfId="23420" xr:uid="{00000000-0005-0000-0000-0000235B0000}"/>
    <cellStyle name="입력 2 5 5" xfId="23421" xr:uid="{00000000-0005-0000-0000-0000245B0000}"/>
    <cellStyle name="입력 2 5 5 10" xfId="23422" xr:uid="{00000000-0005-0000-0000-0000255B0000}"/>
    <cellStyle name="입력 2 5 5 10 2" xfId="23423" xr:uid="{00000000-0005-0000-0000-0000265B0000}"/>
    <cellStyle name="입력 2 5 5 10 3" xfId="23424" xr:uid="{00000000-0005-0000-0000-0000275B0000}"/>
    <cellStyle name="입력 2 5 5 10 4" xfId="23425" xr:uid="{00000000-0005-0000-0000-0000285B0000}"/>
    <cellStyle name="입력 2 5 5 10 5" xfId="23426" xr:uid="{00000000-0005-0000-0000-0000295B0000}"/>
    <cellStyle name="입력 2 5 5 11" xfId="23427" xr:uid="{00000000-0005-0000-0000-00002A5B0000}"/>
    <cellStyle name="입력 2 5 5 11 2" xfId="23428" xr:uid="{00000000-0005-0000-0000-00002B5B0000}"/>
    <cellStyle name="입력 2 5 5 11 3" xfId="23429" xr:uid="{00000000-0005-0000-0000-00002C5B0000}"/>
    <cellStyle name="입력 2 5 5 11 4" xfId="23430" xr:uid="{00000000-0005-0000-0000-00002D5B0000}"/>
    <cellStyle name="입력 2 5 5 11 5" xfId="23431" xr:uid="{00000000-0005-0000-0000-00002E5B0000}"/>
    <cellStyle name="입력 2 5 5 12" xfId="23432" xr:uid="{00000000-0005-0000-0000-00002F5B0000}"/>
    <cellStyle name="입력 2 5 5 12 2" xfId="23433" xr:uid="{00000000-0005-0000-0000-0000305B0000}"/>
    <cellStyle name="입력 2 5 5 12 3" xfId="23434" xr:uid="{00000000-0005-0000-0000-0000315B0000}"/>
    <cellStyle name="입력 2 5 5 12 4" xfId="23435" xr:uid="{00000000-0005-0000-0000-0000325B0000}"/>
    <cellStyle name="입력 2 5 5 12 5" xfId="23436" xr:uid="{00000000-0005-0000-0000-0000335B0000}"/>
    <cellStyle name="입력 2 5 5 13" xfId="23437" xr:uid="{00000000-0005-0000-0000-0000345B0000}"/>
    <cellStyle name="입력 2 5 5 13 2" xfId="23438" xr:uid="{00000000-0005-0000-0000-0000355B0000}"/>
    <cellStyle name="입력 2 5 5 13 3" xfId="23439" xr:uid="{00000000-0005-0000-0000-0000365B0000}"/>
    <cellStyle name="입력 2 5 5 13 4" xfId="23440" xr:uid="{00000000-0005-0000-0000-0000375B0000}"/>
    <cellStyle name="입력 2 5 5 13 5" xfId="23441" xr:uid="{00000000-0005-0000-0000-0000385B0000}"/>
    <cellStyle name="입력 2 5 5 14" xfId="23442" xr:uid="{00000000-0005-0000-0000-0000395B0000}"/>
    <cellStyle name="입력 2 5 5 14 2" xfId="23443" xr:uid="{00000000-0005-0000-0000-00003A5B0000}"/>
    <cellStyle name="입력 2 5 5 14 3" xfId="23444" xr:uid="{00000000-0005-0000-0000-00003B5B0000}"/>
    <cellStyle name="입력 2 5 5 14 4" xfId="23445" xr:uid="{00000000-0005-0000-0000-00003C5B0000}"/>
    <cellStyle name="입력 2 5 5 14 5" xfId="23446" xr:uid="{00000000-0005-0000-0000-00003D5B0000}"/>
    <cellStyle name="입력 2 5 5 15" xfId="23447" xr:uid="{00000000-0005-0000-0000-00003E5B0000}"/>
    <cellStyle name="입력 2 5 5 15 2" xfId="23448" xr:uid="{00000000-0005-0000-0000-00003F5B0000}"/>
    <cellStyle name="입력 2 5 5 15 3" xfId="23449" xr:uid="{00000000-0005-0000-0000-0000405B0000}"/>
    <cellStyle name="입력 2 5 5 15 4" xfId="23450" xr:uid="{00000000-0005-0000-0000-0000415B0000}"/>
    <cellStyle name="입력 2 5 5 15 5" xfId="23451" xr:uid="{00000000-0005-0000-0000-0000425B0000}"/>
    <cellStyle name="입력 2 5 5 16" xfId="23452" xr:uid="{00000000-0005-0000-0000-0000435B0000}"/>
    <cellStyle name="입력 2 5 5 16 2" xfId="23453" xr:uid="{00000000-0005-0000-0000-0000445B0000}"/>
    <cellStyle name="입력 2 5 5 16 3" xfId="23454" xr:uid="{00000000-0005-0000-0000-0000455B0000}"/>
    <cellStyle name="입력 2 5 5 16 4" xfId="23455" xr:uid="{00000000-0005-0000-0000-0000465B0000}"/>
    <cellStyle name="입력 2 5 5 16 5" xfId="23456" xr:uid="{00000000-0005-0000-0000-0000475B0000}"/>
    <cellStyle name="입력 2 5 5 17" xfId="23457" xr:uid="{00000000-0005-0000-0000-0000485B0000}"/>
    <cellStyle name="입력 2 5 5 17 2" xfId="23458" xr:uid="{00000000-0005-0000-0000-0000495B0000}"/>
    <cellStyle name="입력 2 5 5 17 3" xfId="23459" xr:uid="{00000000-0005-0000-0000-00004A5B0000}"/>
    <cellStyle name="입력 2 5 5 17 4" xfId="23460" xr:uid="{00000000-0005-0000-0000-00004B5B0000}"/>
    <cellStyle name="입력 2 5 5 17 5" xfId="23461" xr:uid="{00000000-0005-0000-0000-00004C5B0000}"/>
    <cellStyle name="입력 2 5 5 18" xfId="23462" xr:uid="{00000000-0005-0000-0000-00004D5B0000}"/>
    <cellStyle name="입력 2 5 5 18 2" xfId="23463" xr:uid="{00000000-0005-0000-0000-00004E5B0000}"/>
    <cellStyle name="입력 2 5 5 18 3" xfId="23464" xr:uid="{00000000-0005-0000-0000-00004F5B0000}"/>
    <cellStyle name="입력 2 5 5 18 4" xfId="23465" xr:uid="{00000000-0005-0000-0000-0000505B0000}"/>
    <cellStyle name="입력 2 5 5 18 5" xfId="23466" xr:uid="{00000000-0005-0000-0000-0000515B0000}"/>
    <cellStyle name="입력 2 5 5 19" xfId="23467" xr:uid="{00000000-0005-0000-0000-0000525B0000}"/>
    <cellStyle name="입력 2 5 5 2" xfId="23468" xr:uid="{00000000-0005-0000-0000-0000535B0000}"/>
    <cellStyle name="입력 2 5 5 2 2" xfId="23469" xr:uid="{00000000-0005-0000-0000-0000545B0000}"/>
    <cellStyle name="입력 2 5 5 2 3" xfId="23470" xr:uid="{00000000-0005-0000-0000-0000555B0000}"/>
    <cellStyle name="입력 2 5 5 2 4" xfId="23471" xr:uid="{00000000-0005-0000-0000-0000565B0000}"/>
    <cellStyle name="입력 2 5 5 2 5" xfId="23472" xr:uid="{00000000-0005-0000-0000-0000575B0000}"/>
    <cellStyle name="입력 2 5 5 20" xfId="23473" xr:uid="{00000000-0005-0000-0000-0000585B0000}"/>
    <cellStyle name="입력 2 5 5 21" xfId="23474" xr:uid="{00000000-0005-0000-0000-0000595B0000}"/>
    <cellStyle name="입력 2 5 5 22" xfId="23475" xr:uid="{00000000-0005-0000-0000-00005A5B0000}"/>
    <cellStyle name="입력 2 5 5 3" xfId="23476" xr:uid="{00000000-0005-0000-0000-00005B5B0000}"/>
    <cellStyle name="입력 2 5 5 3 2" xfId="23477" xr:uid="{00000000-0005-0000-0000-00005C5B0000}"/>
    <cellStyle name="입력 2 5 5 3 3" xfId="23478" xr:uid="{00000000-0005-0000-0000-00005D5B0000}"/>
    <cellStyle name="입력 2 5 5 3 4" xfId="23479" xr:uid="{00000000-0005-0000-0000-00005E5B0000}"/>
    <cellStyle name="입력 2 5 5 3 5" xfId="23480" xr:uid="{00000000-0005-0000-0000-00005F5B0000}"/>
    <cellStyle name="입력 2 5 5 4" xfId="23481" xr:uid="{00000000-0005-0000-0000-0000605B0000}"/>
    <cellStyle name="입력 2 5 5 4 2" xfId="23482" xr:uid="{00000000-0005-0000-0000-0000615B0000}"/>
    <cellStyle name="입력 2 5 5 4 3" xfId="23483" xr:uid="{00000000-0005-0000-0000-0000625B0000}"/>
    <cellStyle name="입력 2 5 5 4 4" xfId="23484" xr:uid="{00000000-0005-0000-0000-0000635B0000}"/>
    <cellStyle name="입력 2 5 5 4 5" xfId="23485" xr:uid="{00000000-0005-0000-0000-0000645B0000}"/>
    <cellStyle name="입력 2 5 5 5" xfId="23486" xr:uid="{00000000-0005-0000-0000-0000655B0000}"/>
    <cellStyle name="입력 2 5 5 5 2" xfId="23487" xr:uid="{00000000-0005-0000-0000-0000665B0000}"/>
    <cellStyle name="입력 2 5 5 5 3" xfId="23488" xr:uid="{00000000-0005-0000-0000-0000675B0000}"/>
    <cellStyle name="입력 2 5 5 5 4" xfId="23489" xr:uid="{00000000-0005-0000-0000-0000685B0000}"/>
    <cellStyle name="입력 2 5 5 5 5" xfId="23490" xr:uid="{00000000-0005-0000-0000-0000695B0000}"/>
    <cellStyle name="입력 2 5 5 6" xfId="23491" xr:uid="{00000000-0005-0000-0000-00006A5B0000}"/>
    <cellStyle name="입력 2 5 5 6 2" xfId="23492" xr:uid="{00000000-0005-0000-0000-00006B5B0000}"/>
    <cellStyle name="입력 2 5 5 6 3" xfId="23493" xr:uid="{00000000-0005-0000-0000-00006C5B0000}"/>
    <cellStyle name="입력 2 5 5 6 4" xfId="23494" xr:uid="{00000000-0005-0000-0000-00006D5B0000}"/>
    <cellStyle name="입력 2 5 5 6 5" xfId="23495" xr:uid="{00000000-0005-0000-0000-00006E5B0000}"/>
    <cellStyle name="입력 2 5 5 7" xfId="23496" xr:uid="{00000000-0005-0000-0000-00006F5B0000}"/>
    <cellStyle name="입력 2 5 5 7 2" xfId="23497" xr:uid="{00000000-0005-0000-0000-0000705B0000}"/>
    <cellStyle name="입력 2 5 5 7 3" xfId="23498" xr:uid="{00000000-0005-0000-0000-0000715B0000}"/>
    <cellStyle name="입력 2 5 5 7 4" xfId="23499" xr:uid="{00000000-0005-0000-0000-0000725B0000}"/>
    <cellStyle name="입력 2 5 5 7 5" xfId="23500" xr:uid="{00000000-0005-0000-0000-0000735B0000}"/>
    <cellStyle name="입력 2 5 5 8" xfId="23501" xr:uid="{00000000-0005-0000-0000-0000745B0000}"/>
    <cellStyle name="입력 2 5 5 8 2" xfId="23502" xr:uid="{00000000-0005-0000-0000-0000755B0000}"/>
    <cellStyle name="입력 2 5 5 8 3" xfId="23503" xr:uid="{00000000-0005-0000-0000-0000765B0000}"/>
    <cellStyle name="입력 2 5 5 8 4" xfId="23504" xr:uid="{00000000-0005-0000-0000-0000775B0000}"/>
    <cellStyle name="입력 2 5 5 8 5" xfId="23505" xr:uid="{00000000-0005-0000-0000-0000785B0000}"/>
    <cellStyle name="입력 2 5 5 9" xfId="23506" xr:uid="{00000000-0005-0000-0000-0000795B0000}"/>
    <cellStyle name="입력 2 5 5 9 2" xfId="23507" xr:uid="{00000000-0005-0000-0000-00007A5B0000}"/>
    <cellStyle name="입력 2 5 5 9 3" xfId="23508" xr:uid="{00000000-0005-0000-0000-00007B5B0000}"/>
    <cellStyle name="입력 2 5 5 9 4" xfId="23509" xr:uid="{00000000-0005-0000-0000-00007C5B0000}"/>
    <cellStyle name="입력 2 5 5 9 5" xfId="23510" xr:uid="{00000000-0005-0000-0000-00007D5B0000}"/>
    <cellStyle name="입력 2 5 6" xfId="23511" xr:uid="{00000000-0005-0000-0000-00007E5B0000}"/>
    <cellStyle name="입력 2 5 6 2" xfId="23512" xr:uid="{00000000-0005-0000-0000-00007F5B0000}"/>
    <cellStyle name="입력 2 5 6 3" xfId="23513" xr:uid="{00000000-0005-0000-0000-0000805B0000}"/>
    <cellStyle name="입력 2 5 6 4" xfId="23514" xr:uid="{00000000-0005-0000-0000-0000815B0000}"/>
    <cellStyle name="입력 2 5 6 5" xfId="23515" xr:uid="{00000000-0005-0000-0000-0000825B0000}"/>
    <cellStyle name="입력 2 5 7" xfId="23516" xr:uid="{00000000-0005-0000-0000-0000835B0000}"/>
    <cellStyle name="입력 2 5 7 2" xfId="23517" xr:uid="{00000000-0005-0000-0000-0000845B0000}"/>
    <cellStyle name="입력 2 5 7 3" xfId="23518" xr:uid="{00000000-0005-0000-0000-0000855B0000}"/>
    <cellStyle name="입력 2 5 7 4" xfId="23519" xr:uid="{00000000-0005-0000-0000-0000865B0000}"/>
    <cellStyle name="입력 2 5 7 5" xfId="23520" xr:uid="{00000000-0005-0000-0000-0000875B0000}"/>
    <cellStyle name="입력 2 5 8" xfId="23521" xr:uid="{00000000-0005-0000-0000-0000885B0000}"/>
    <cellStyle name="입력 2 5 8 2" xfId="23522" xr:uid="{00000000-0005-0000-0000-0000895B0000}"/>
    <cellStyle name="입력 2 5 8 3" xfId="23523" xr:uid="{00000000-0005-0000-0000-00008A5B0000}"/>
    <cellStyle name="입력 2 5 8 4" xfId="23524" xr:uid="{00000000-0005-0000-0000-00008B5B0000}"/>
    <cellStyle name="입력 2 5 8 5" xfId="23525" xr:uid="{00000000-0005-0000-0000-00008C5B0000}"/>
    <cellStyle name="입력 2 5 9" xfId="23526" xr:uid="{00000000-0005-0000-0000-00008D5B0000}"/>
    <cellStyle name="입력 2 5 9 2" xfId="23527" xr:uid="{00000000-0005-0000-0000-00008E5B0000}"/>
    <cellStyle name="입력 2 5 9 3" xfId="23528" xr:uid="{00000000-0005-0000-0000-00008F5B0000}"/>
    <cellStyle name="입력 2 5 9 4" xfId="23529" xr:uid="{00000000-0005-0000-0000-0000905B0000}"/>
    <cellStyle name="입력 2 5 9 5" xfId="23530" xr:uid="{00000000-0005-0000-0000-0000915B0000}"/>
    <cellStyle name="입력 2 6" xfId="23531" xr:uid="{00000000-0005-0000-0000-0000925B0000}"/>
    <cellStyle name="입력 2 6 10" xfId="23532" xr:uid="{00000000-0005-0000-0000-0000935B0000}"/>
    <cellStyle name="입력 2 6 10 2" xfId="23533" xr:uid="{00000000-0005-0000-0000-0000945B0000}"/>
    <cellStyle name="입력 2 6 10 3" xfId="23534" xr:uid="{00000000-0005-0000-0000-0000955B0000}"/>
    <cellStyle name="입력 2 6 10 4" xfId="23535" xr:uid="{00000000-0005-0000-0000-0000965B0000}"/>
    <cellStyle name="입력 2 6 10 5" xfId="23536" xr:uid="{00000000-0005-0000-0000-0000975B0000}"/>
    <cellStyle name="입력 2 6 11" xfId="23537" xr:uid="{00000000-0005-0000-0000-0000985B0000}"/>
    <cellStyle name="입력 2 6 11 2" xfId="23538" xr:uid="{00000000-0005-0000-0000-0000995B0000}"/>
    <cellStyle name="입력 2 6 11 3" xfId="23539" xr:uid="{00000000-0005-0000-0000-00009A5B0000}"/>
    <cellStyle name="입력 2 6 11 4" xfId="23540" xr:uid="{00000000-0005-0000-0000-00009B5B0000}"/>
    <cellStyle name="입력 2 6 11 5" xfId="23541" xr:uid="{00000000-0005-0000-0000-00009C5B0000}"/>
    <cellStyle name="입력 2 6 12" xfId="23542" xr:uid="{00000000-0005-0000-0000-00009D5B0000}"/>
    <cellStyle name="입력 2 6 12 2" xfId="23543" xr:uid="{00000000-0005-0000-0000-00009E5B0000}"/>
    <cellStyle name="입력 2 6 12 3" xfId="23544" xr:uid="{00000000-0005-0000-0000-00009F5B0000}"/>
    <cellStyle name="입력 2 6 12 4" xfId="23545" xr:uid="{00000000-0005-0000-0000-0000A05B0000}"/>
    <cellStyle name="입력 2 6 12 5" xfId="23546" xr:uid="{00000000-0005-0000-0000-0000A15B0000}"/>
    <cellStyle name="입력 2 6 13" xfId="23547" xr:uid="{00000000-0005-0000-0000-0000A25B0000}"/>
    <cellStyle name="입력 2 6 13 2" xfId="23548" xr:uid="{00000000-0005-0000-0000-0000A35B0000}"/>
    <cellStyle name="입력 2 6 13 3" xfId="23549" xr:uid="{00000000-0005-0000-0000-0000A45B0000}"/>
    <cellStyle name="입력 2 6 13 4" xfId="23550" xr:uid="{00000000-0005-0000-0000-0000A55B0000}"/>
    <cellStyle name="입력 2 6 13 5" xfId="23551" xr:uid="{00000000-0005-0000-0000-0000A65B0000}"/>
    <cellStyle name="입력 2 6 14" xfId="23552" xr:uid="{00000000-0005-0000-0000-0000A75B0000}"/>
    <cellStyle name="입력 2 6 14 2" xfId="23553" xr:uid="{00000000-0005-0000-0000-0000A85B0000}"/>
    <cellStyle name="입력 2 6 14 3" xfId="23554" xr:uid="{00000000-0005-0000-0000-0000A95B0000}"/>
    <cellStyle name="입력 2 6 14 4" xfId="23555" xr:uid="{00000000-0005-0000-0000-0000AA5B0000}"/>
    <cellStyle name="입력 2 6 14 5" xfId="23556" xr:uid="{00000000-0005-0000-0000-0000AB5B0000}"/>
    <cellStyle name="입력 2 6 15" xfId="23557" xr:uid="{00000000-0005-0000-0000-0000AC5B0000}"/>
    <cellStyle name="입력 2 6 15 2" xfId="23558" xr:uid="{00000000-0005-0000-0000-0000AD5B0000}"/>
    <cellStyle name="입력 2 6 15 3" xfId="23559" xr:uid="{00000000-0005-0000-0000-0000AE5B0000}"/>
    <cellStyle name="입력 2 6 15 4" xfId="23560" xr:uid="{00000000-0005-0000-0000-0000AF5B0000}"/>
    <cellStyle name="입력 2 6 15 5" xfId="23561" xr:uid="{00000000-0005-0000-0000-0000B05B0000}"/>
    <cellStyle name="입력 2 6 16" xfId="23562" xr:uid="{00000000-0005-0000-0000-0000B15B0000}"/>
    <cellStyle name="입력 2 6 16 2" xfId="23563" xr:uid="{00000000-0005-0000-0000-0000B25B0000}"/>
    <cellStyle name="입력 2 6 16 3" xfId="23564" xr:uid="{00000000-0005-0000-0000-0000B35B0000}"/>
    <cellStyle name="입력 2 6 16 4" xfId="23565" xr:uid="{00000000-0005-0000-0000-0000B45B0000}"/>
    <cellStyle name="입력 2 6 16 5" xfId="23566" xr:uid="{00000000-0005-0000-0000-0000B55B0000}"/>
    <cellStyle name="입력 2 6 17" xfId="23567" xr:uid="{00000000-0005-0000-0000-0000B65B0000}"/>
    <cellStyle name="입력 2 6 17 2" xfId="23568" xr:uid="{00000000-0005-0000-0000-0000B75B0000}"/>
    <cellStyle name="입력 2 6 17 3" xfId="23569" xr:uid="{00000000-0005-0000-0000-0000B85B0000}"/>
    <cellStyle name="입력 2 6 17 4" xfId="23570" xr:uid="{00000000-0005-0000-0000-0000B95B0000}"/>
    <cellStyle name="입력 2 6 17 5" xfId="23571" xr:uid="{00000000-0005-0000-0000-0000BA5B0000}"/>
    <cellStyle name="입력 2 6 18" xfId="23572" xr:uid="{00000000-0005-0000-0000-0000BB5B0000}"/>
    <cellStyle name="입력 2 6 18 2" xfId="23573" xr:uid="{00000000-0005-0000-0000-0000BC5B0000}"/>
    <cellStyle name="입력 2 6 18 3" xfId="23574" xr:uid="{00000000-0005-0000-0000-0000BD5B0000}"/>
    <cellStyle name="입력 2 6 18 4" xfId="23575" xr:uid="{00000000-0005-0000-0000-0000BE5B0000}"/>
    <cellStyle name="입력 2 6 18 5" xfId="23576" xr:uid="{00000000-0005-0000-0000-0000BF5B0000}"/>
    <cellStyle name="입력 2 6 19" xfId="23577" xr:uid="{00000000-0005-0000-0000-0000C05B0000}"/>
    <cellStyle name="입력 2 6 19 2" xfId="23578" xr:uid="{00000000-0005-0000-0000-0000C15B0000}"/>
    <cellStyle name="입력 2 6 19 3" xfId="23579" xr:uid="{00000000-0005-0000-0000-0000C25B0000}"/>
    <cellStyle name="입력 2 6 19 4" xfId="23580" xr:uid="{00000000-0005-0000-0000-0000C35B0000}"/>
    <cellStyle name="입력 2 6 19 5" xfId="23581" xr:uid="{00000000-0005-0000-0000-0000C45B0000}"/>
    <cellStyle name="입력 2 6 2" xfId="23582" xr:uid="{00000000-0005-0000-0000-0000C55B0000}"/>
    <cellStyle name="입력 2 6 2 2" xfId="23583" xr:uid="{00000000-0005-0000-0000-0000C65B0000}"/>
    <cellStyle name="입력 2 6 2 3" xfId="23584" xr:uid="{00000000-0005-0000-0000-0000C75B0000}"/>
    <cellStyle name="입력 2 6 2 4" xfId="23585" xr:uid="{00000000-0005-0000-0000-0000C85B0000}"/>
    <cellStyle name="입력 2 6 2 5" xfId="23586" xr:uid="{00000000-0005-0000-0000-0000C95B0000}"/>
    <cellStyle name="입력 2 6 20" xfId="23587" xr:uid="{00000000-0005-0000-0000-0000CA5B0000}"/>
    <cellStyle name="입력 2 6 21" xfId="23588" xr:uid="{00000000-0005-0000-0000-0000CB5B0000}"/>
    <cellStyle name="입력 2 6 22" xfId="23589" xr:uid="{00000000-0005-0000-0000-0000CC5B0000}"/>
    <cellStyle name="입력 2 6 23" xfId="23590" xr:uid="{00000000-0005-0000-0000-0000CD5B0000}"/>
    <cellStyle name="입력 2 6 3" xfId="23591" xr:uid="{00000000-0005-0000-0000-0000CE5B0000}"/>
    <cellStyle name="입력 2 6 3 2" xfId="23592" xr:uid="{00000000-0005-0000-0000-0000CF5B0000}"/>
    <cellStyle name="입력 2 6 3 3" xfId="23593" xr:uid="{00000000-0005-0000-0000-0000D05B0000}"/>
    <cellStyle name="입력 2 6 3 4" xfId="23594" xr:uid="{00000000-0005-0000-0000-0000D15B0000}"/>
    <cellStyle name="입력 2 6 3 5" xfId="23595" xr:uid="{00000000-0005-0000-0000-0000D25B0000}"/>
    <cellStyle name="입력 2 6 4" xfId="23596" xr:uid="{00000000-0005-0000-0000-0000D35B0000}"/>
    <cellStyle name="입력 2 6 4 2" xfId="23597" xr:uid="{00000000-0005-0000-0000-0000D45B0000}"/>
    <cellStyle name="입력 2 6 4 3" xfId="23598" xr:uid="{00000000-0005-0000-0000-0000D55B0000}"/>
    <cellStyle name="입력 2 6 4 4" xfId="23599" xr:uid="{00000000-0005-0000-0000-0000D65B0000}"/>
    <cellStyle name="입력 2 6 4 5" xfId="23600" xr:uid="{00000000-0005-0000-0000-0000D75B0000}"/>
    <cellStyle name="입력 2 6 5" xfId="23601" xr:uid="{00000000-0005-0000-0000-0000D85B0000}"/>
    <cellStyle name="입력 2 6 5 2" xfId="23602" xr:uid="{00000000-0005-0000-0000-0000D95B0000}"/>
    <cellStyle name="입력 2 6 5 3" xfId="23603" xr:uid="{00000000-0005-0000-0000-0000DA5B0000}"/>
    <cellStyle name="입력 2 6 5 4" xfId="23604" xr:uid="{00000000-0005-0000-0000-0000DB5B0000}"/>
    <cellStyle name="입력 2 6 5 5" xfId="23605" xr:uid="{00000000-0005-0000-0000-0000DC5B0000}"/>
    <cellStyle name="입력 2 6 6" xfId="23606" xr:uid="{00000000-0005-0000-0000-0000DD5B0000}"/>
    <cellStyle name="입력 2 6 6 2" xfId="23607" xr:uid="{00000000-0005-0000-0000-0000DE5B0000}"/>
    <cellStyle name="입력 2 6 6 3" xfId="23608" xr:uid="{00000000-0005-0000-0000-0000DF5B0000}"/>
    <cellStyle name="입력 2 6 6 4" xfId="23609" xr:uid="{00000000-0005-0000-0000-0000E05B0000}"/>
    <cellStyle name="입력 2 6 6 5" xfId="23610" xr:uid="{00000000-0005-0000-0000-0000E15B0000}"/>
    <cellStyle name="입력 2 6 7" xfId="23611" xr:uid="{00000000-0005-0000-0000-0000E25B0000}"/>
    <cellStyle name="입력 2 6 7 2" xfId="23612" xr:uid="{00000000-0005-0000-0000-0000E35B0000}"/>
    <cellStyle name="입력 2 6 7 3" xfId="23613" xr:uid="{00000000-0005-0000-0000-0000E45B0000}"/>
    <cellStyle name="입력 2 6 7 4" xfId="23614" xr:uid="{00000000-0005-0000-0000-0000E55B0000}"/>
    <cellStyle name="입력 2 6 7 5" xfId="23615" xr:uid="{00000000-0005-0000-0000-0000E65B0000}"/>
    <cellStyle name="입력 2 6 8" xfId="23616" xr:uid="{00000000-0005-0000-0000-0000E75B0000}"/>
    <cellStyle name="입력 2 6 8 2" xfId="23617" xr:uid="{00000000-0005-0000-0000-0000E85B0000}"/>
    <cellStyle name="입력 2 6 8 3" xfId="23618" xr:uid="{00000000-0005-0000-0000-0000E95B0000}"/>
    <cellStyle name="입력 2 6 8 4" xfId="23619" xr:uid="{00000000-0005-0000-0000-0000EA5B0000}"/>
    <cellStyle name="입력 2 6 8 5" xfId="23620" xr:uid="{00000000-0005-0000-0000-0000EB5B0000}"/>
    <cellStyle name="입력 2 6 9" xfId="23621" xr:uid="{00000000-0005-0000-0000-0000EC5B0000}"/>
    <cellStyle name="입력 2 6 9 2" xfId="23622" xr:uid="{00000000-0005-0000-0000-0000ED5B0000}"/>
    <cellStyle name="입력 2 6 9 3" xfId="23623" xr:uid="{00000000-0005-0000-0000-0000EE5B0000}"/>
    <cellStyle name="입력 2 6 9 4" xfId="23624" xr:uid="{00000000-0005-0000-0000-0000EF5B0000}"/>
    <cellStyle name="입력 2 6 9 5" xfId="23625" xr:uid="{00000000-0005-0000-0000-0000F05B0000}"/>
    <cellStyle name="입력 2 7" xfId="23626" xr:uid="{00000000-0005-0000-0000-0000F15B0000}"/>
    <cellStyle name="입력 2 7 10" xfId="23627" xr:uid="{00000000-0005-0000-0000-0000F25B0000}"/>
    <cellStyle name="입력 2 7 10 2" xfId="23628" xr:uid="{00000000-0005-0000-0000-0000F35B0000}"/>
    <cellStyle name="입력 2 7 10 3" xfId="23629" xr:uid="{00000000-0005-0000-0000-0000F45B0000}"/>
    <cellStyle name="입력 2 7 10 4" xfId="23630" xr:uid="{00000000-0005-0000-0000-0000F55B0000}"/>
    <cellStyle name="입력 2 7 10 5" xfId="23631" xr:uid="{00000000-0005-0000-0000-0000F65B0000}"/>
    <cellStyle name="입력 2 7 11" xfId="23632" xr:uid="{00000000-0005-0000-0000-0000F75B0000}"/>
    <cellStyle name="입력 2 7 11 2" xfId="23633" xr:uid="{00000000-0005-0000-0000-0000F85B0000}"/>
    <cellStyle name="입력 2 7 11 3" xfId="23634" xr:uid="{00000000-0005-0000-0000-0000F95B0000}"/>
    <cellStyle name="입력 2 7 11 4" xfId="23635" xr:uid="{00000000-0005-0000-0000-0000FA5B0000}"/>
    <cellStyle name="입력 2 7 11 5" xfId="23636" xr:uid="{00000000-0005-0000-0000-0000FB5B0000}"/>
    <cellStyle name="입력 2 7 12" xfId="23637" xr:uid="{00000000-0005-0000-0000-0000FC5B0000}"/>
    <cellStyle name="입력 2 7 12 2" xfId="23638" xr:uid="{00000000-0005-0000-0000-0000FD5B0000}"/>
    <cellStyle name="입력 2 7 12 3" xfId="23639" xr:uid="{00000000-0005-0000-0000-0000FE5B0000}"/>
    <cellStyle name="입력 2 7 12 4" xfId="23640" xr:uid="{00000000-0005-0000-0000-0000FF5B0000}"/>
    <cellStyle name="입력 2 7 12 5" xfId="23641" xr:uid="{00000000-0005-0000-0000-0000005C0000}"/>
    <cellStyle name="입력 2 7 13" xfId="23642" xr:uid="{00000000-0005-0000-0000-0000015C0000}"/>
    <cellStyle name="입력 2 7 13 2" xfId="23643" xr:uid="{00000000-0005-0000-0000-0000025C0000}"/>
    <cellStyle name="입력 2 7 13 3" xfId="23644" xr:uid="{00000000-0005-0000-0000-0000035C0000}"/>
    <cellStyle name="입력 2 7 13 4" xfId="23645" xr:uid="{00000000-0005-0000-0000-0000045C0000}"/>
    <cellStyle name="입력 2 7 13 5" xfId="23646" xr:uid="{00000000-0005-0000-0000-0000055C0000}"/>
    <cellStyle name="입력 2 7 14" xfId="23647" xr:uid="{00000000-0005-0000-0000-0000065C0000}"/>
    <cellStyle name="입력 2 7 14 2" xfId="23648" xr:uid="{00000000-0005-0000-0000-0000075C0000}"/>
    <cellStyle name="입력 2 7 14 3" xfId="23649" xr:uid="{00000000-0005-0000-0000-0000085C0000}"/>
    <cellStyle name="입력 2 7 14 4" xfId="23650" xr:uid="{00000000-0005-0000-0000-0000095C0000}"/>
    <cellStyle name="입력 2 7 14 5" xfId="23651" xr:uid="{00000000-0005-0000-0000-00000A5C0000}"/>
    <cellStyle name="입력 2 7 15" xfId="23652" xr:uid="{00000000-0005-0000-0000-00000B5C0000}"/>
    <cellStyle name="입력 2 7 15 2" xfId="23653" xr:uid="{00000000-0005-0000-0000-00000C5C0000}"/>
    <cellStyle name="입력 2 7 15 3" xfId="23654" xr:uid="{00000000-0005-0000-0000-00000D5C0000}"/>
    <cellStyle name="입력 2 7 15 4" xfId="23655" xr:uid="{00000000-0005-0000-0000-00000E5C0000}"/>
    <cellStyle name="입력 2 7 15 5" xfId="23656" xr:uid="{00000000-0005-0000-0000-00000F5C0000}"/>
    <cellStyle name="입력 2 7 16" xfId="23657" xr:uid="{00000000-0005-0000-0000-0000105C0000}"/>
    <cellStyle name="입력 2 7 16 2" xfId="23658" xr:uid="{00000000-0005-0000-0000-0000115C0000}"/>
    <cellStyle name="입력 2 7 16 3" xfId="23659" xr:uid="{00000000-0005-0000-0000-0000125C0000}"/>
    <cellStyle name="입력 2 7 16 4" xfId="23660" xr:uid="{00000000-0005-0000-0000-0000135C0000}"/>
    <cellStyle name="입력 2 7 16 5" xfId="23661" xr:uid="{00000000-0005-0000-0000-0000145C0000}"/>
    <cellStyle name="입력 2 7 17" xfId="23662" xr:uid="{00000000-0005-0000-0000-0000155C0000}"/>
    <cellStyle name="입력 2 7 17 2" xfId="23663" xr:uid="{00000000-0005-0000-0000-0000165C0000}"/>
    <cellStyle name="입력 2 7 17 3" xfId="23664" xr:uid="{00000000-0005-0000-0000-0000175C0000}"/>
    <cellStyle name="입력 2 7 17 4" xfId="23665" xr:uid="{00000000-0005-0000-0000-0000185C0000}"/>
    <cellStyle name="입력 2 7 17 5" xfId="23666" xr:uid="{00000000-0005-0000-0000-0000195C0000}"/>
    <cellStyle name="입력 2 7 18" xfId="23667" xr:uid="{00000000-0005-0000-0000-00001A5C0000}"/>
    <cellStyle name="입력 2 7 18 2" xfId="23668" xr:uid="{00000000-0005-0000-0000-00001B5C0000}"/>
    <cellStyle name="입력 2 7 18 3" xfId="23669" xr:uid="{00000000-0005-0000-0000-00001C5C0000}"/>
    <cellStyle name="입력 2 7 18 4" xfId="23670" xr:uid="{00000000-0005-0000-0000-00001D5C0000}"/>
    <cellStyle name="입력 2 7 18 5" xfId="23671" xr:uid="{00000000-0005-0000-0000-00001E5C0000}"/>
    <cellStyle name="입력 2 7 19" xfId="23672" xr:uid="{00000000-0005-0000-0000-00001F5C0000}"/>
    <cellStyle name="입력 2 7 2" xfId="23673" xr:uid="{00000000-0005-0000-0000-0000205C0000}"/>
    <cellStyle name="입력 2 7 2 2" xfId="23674" xr:uid="{00000000-0005-0000-0000-0000215C0000}"/>
    <cellStyle name="입력 2 7 2 3" xfId="23675" xr:uid="{00000000-0005-0000-0000-0000225C0000}"/>
    <cellStyle name="입력 2 7 2 4" xfId="23676" xr:uid="{00000000-0005-0000-0000-0000235C0000}"/>
    <cellStyle name="입력 2 7 2 5" xfId="23677" xr:uid="{00000000-0005-0000-0000-0000245C0000}"/>
    <cellStyle name="입력 2 7 20" xfId="23678" xr:uid="{00000000-0005-0000-0000-0000255C0000}"/>
    <cellStyle name="입력 2 7 21" xfId="23679" xr:uid="{00000000-0005-0000-0000-0000265C0000}"/>
    <cellStyle name="입력 2 7 22" xfId="23680" xr:uid="{00000000-0005-0000-0000-0000275C0000}"/>
    <cellStyle name="입력 2 7 3" xfId="23681" xr:uid="{00000000-0005-0000-0000-0000285C0000}"/>
    <cellStyle name="입력 2 7 3 2" xfId="23682" xr:uid="{00000000-0005-0000-0000-0000295C0000}"/>
    <cellStyle name="입력 2 7 3 3" xfId="23683" xr:uid="{00000000-0005-0000-0000-00002A5C0000}"/>
    <cellStyle name="입력 2 7 3 4" xfId="23684" xr:uid="{00000000-0005-0000-0000-00002B5C0000}"/>
    <cellStyle name="입력 2 7 3 5" xfId="23685" xr:uid="{00000000-0005-0000-0000-00002C5C0000}"/>
    <cellStyle name="입력 2 7 4" xfId="23686" xr:uid="{00000000-0005-0000-0000-00002D5C0000}"/>
    <cellStyle name="입력 2 7 4 2" xfId="23687" xr:uid="{00000000-0005-0000-0000-00002E5C0000}"/>
    <cellStyle name="입력 2 7 4 3" xfId="23688" xr:uid="{00000000-0005-0000-0000-00002F5C0000}"/>
    <cellStyle name="입력 2 7 4 4" xfId="23689" xr:uid="{00000000-0005-0000-0000-0000305C0000}"/>
    <cellStyle name="입력 2 7 4 5" xfId="23690" xr:uid="{00000000-0005-0000-0000-0000315C0000}"/>
    <cellStyle name="입력 2 7 5" xfId="23691" xr:uid="{00000000-0005-0000-0000-0000325C0000}"/>
    <cellStyle name="입력 2 7 5 2" xfId="23692" xr:uid="{00000000-0005-0000-0000-0000335C0000}"/>
    <cellStyle name="입력 2 7 5 3" xfId="23693" xr:uid="{00000000-0005-0000-0000-0000345C0000}"/>
    <cellStyle name="입력 2 7 5 4" xfId="23694" xr:uid="{00000000-0005-0000-0000-0000355C0000}"/>
    <cellStyle name="입력 2 7 5 5" xfId="23695" xr:uid="{00000000-0005-0000-0000-0000365C0000}"/>
    <cellStyle name="입력 2 7 6" xfId="23696" xr:uid="{00000000-0005-0000-0000-0000375C0000}"/>
    <cellStyle name="입력 2 7 6 2" xfId="23697" xr:uid="{00000000-0005-0000-0000-0000385C0000}"/>
    <cellStyle name="입력 2 7 6 3" xfId="23698" xr:uid="{00000000-0005-0000-0000-0000395C0000}"/>
    <cellStyle name="입력 2 7 6 4" xfId="23699" xr:uid="{00000000-0005-0000-0000-00003A5C0000}"/>
    <cellStyle name="입력 2 7 6 5" xfId="23700" xr:uid="{00000000-0005-0000-0000-00003B5C0000}"/>
    <cellStyle name="입력 2 7 7" xfId="23701" xr:uid="{00000000-0005-0000-0000-00003C5C0000}"/>
    <cellStyle name="입력 2 7 7 2" xfId="23702" xr:uid="{00000000-0005-0000-0000-00003D5C0000}"/>
    <cellStyle name="입력 2 7 7 3" xfId="23703" xr:uid="{00000000-0005-0000-0000-00003E5C0000}"/>
    <cellStyle name="입력 2 7 7 4" xfId="23704" xr:uid="{00000000-0005-0000-0000-00003F5C0000}"/>
    <cellStyle name="입력 2 7 7 5" xfId="23705" xr:uid="{00000000-0005-0000-0000-0000405C0000}"/>
    <cellStyle name="입력 2 7 8" xfId="23706" xr:uid="{00000000-0005-0000-0000-0000415C0000}"/>
    <cellStyle name="입력 2 7 8 2" xfId="23707" xr:uid="{00000000-0005-0000-0000-0000425C0000}"/>
    <cellStyle name="입력 2 7 8 3" xfId="23708" xr:uid="{00000000-0005-0000-0000-0000435C0000}"/>
    <cellStyle name="입력 2 7 8 4" xfId="23709" xr:uid="{00000000-0005-0000-0000-0000445C0000}"/>
    <cellStyle name="입력 2 7 8 5" xfId="23710" xr:uid="{00000000-0005-0000-0000-0000455C0000}"/>
    <cellStyle name="입력 2 7 9" xfId="23711" xr:uid="{00000000-0005-0000-0000-0000465C0000}"/>
    <cellStyle name="입력 2 7 9 2" xfId="23712" xr:uid="{00000000-0005-0000-0000-0000475C0000}"/>
    <cellStyle name="입력 2 7 9 3" xfId="23713" xr:uid="{00000000-0005-0000-0000-0000485C0000}"/>
    <cellStyle name="입력 2 7 9 4" xfId="23714" xr:uid="{00000000-0005-0000-0000-0000495C0000}"/>
    <cellStyle name="입력 2 7 9 5" xfId="23715" xr:uid="{00000000-0005-0000-0000-00004A5C0000}"/>
    <cellStyle name="입력 2 8" xfId="23716" xr:uid="{00000000-0005-0000-0000-00004B5C0000}"/>
    <cellStyle name="입력 2 8 10" xfId="23717" xr:uid="{00000000-0005-0000-0000-00004C5C0000}"/>
    <cellStyle name="입력 2 8 10 2" xfId="23718" xr:uid="{00000000-0005-0000-0000-00004D5C0000}"/>
    <cellStyle name="입력 2 8 10 3" xfId="23719" xr:uid="{00000000-0005-0000-0000-00004E5C0000}"/>
    <cellStyle name="입력 2 8 10 4" xfId="23720" xr:uid="{00000000-0005-0000-0000-00004F5C0000}"/>
    <cellStyle name="입력 2 8 10 5" xfId="23721" xr:uid="{00000000-0005-0000-0000-0000505C0000}"/>
    <cellStyle name="입력 2 8 11" xfId="23722" xr:uid="{00000000-0005-0000-0000-0000515C0000}"/>
    <cellStyle name="입력 2 8 11 2" xfId="23723" xr:uid="{00000000-0005-0000-0000-0000525C0000}"/>
    <cellStyle name="입력 2 8 11 3" xfId="23724" xr:uid="{00000000-0005-0000-0000-0000535C0000}"/>
    <cellStyle name="입력 2 8 11 4" xfId="23725" xr:uid="{00000000-0005-0000-0000-0000545C0000}"/>
    <cellStyle name="입력 2 8 11 5" xfId="23726" xr:uid="{00000000-0005-0000-0000-0000555C0000}"/>
    <cellStyle name="입력 2 8 12" xfId="23727" xr:uid="{00000000-0005-0000-0000-0000565C0000}"/>
    <cellStyle name="입력 2 8 12 2" xfId="23728" xr:uid="{00000000-0005-0000-0000-0000575C0000}"/>
    <cellStyle name="입력 2 8 12 3" xfId="23729" xr:uid="{00000000-0005-0000-0000-0000585C0000}"/>
    <cellStyle name="입력 2 8 12 4" xfId="23730" xr:uid="{00000000-0005-0000-0000-0000595C0000}"/>
    <cellStyle name="입력 2 8 12 5" xfId="23731" xr:uid="{00000000-0005-0000-0000-00005A5C0000}"/>
    <cellStyle name="입력 2 8 13" xfId="23732" xr:uid="{00000000-0005-0000-0000-00005B5C0000}"/>
    <cellStyle name="입력 2 8 13 2" xfId="23733" xr:uid="{00000000-0005-0000-0000-00005C5C0000}"/>
    <cellStyle name="입력 2 8 13 3" xfId="23734" xr:uid="{00000000-0005-0000-0000-00005D5C0000}"/>
    <cellStyle name="입력 2 8 13 4" xfId="23735" xr:uid="{00000000-0005-0000-0000-00005E5C0000}"/>
    <cellStyle name="입력 2 8 13 5" xfId="23736" xr:uid="{00000000-0005-0000-0000-00005F5C0000}"/>
    <cellStyle name="입력 2 8 14" xfId="23737" xr:uid="{00000000-0005-0000-0000-0000605C0000}"/>
    <cellStyle name="입력 2 8 14 2" xfId="23738" xr:uid="{00000000-0005-0000-0000-0000615C0000}"/>
    <cellStyle name="입력 2 8 14 3" xfId="23739" xr:uid="{00000000-0005-0000-0000-0000625C0000}"/>
    <cellStyle name="입력 2 8 14 4" xfId="23740" xr:uid="{00000000-0005-0000-0000-0000635C0000}"/>
    <cellStyle name="입력 2 8 14 5" xfId="23741" xr:uid="{00000000-0005-0000-0000-0000645C0000}"/>
    <cellStyle name="입력 2 8 15" xfId="23742" xr:uid="{00000000-0005-0000-0000-0000655C0000}"/>
    <cellStyle name="입력 2 8 15 2" xfId="23743" xr:uid="{00000000-0005-0000-0000-0000665C0000}"/>
    <cellStyle name="입력 2 8 15 3" xfId="23744" xr:uid="{00000000-0005-0000-0000-0000675C0000}"/>
    <cellStyle name="입력 2 8 15 4" xfId="23745" xr:uid="{00000000-0005-0000-0000-0000685C0000}"/>
    <cellStyle name="입력 2 8 15 5" xfId="23746" xr:uid="{00000000-0005-0000-0000-0000695C0000}"/>
    <cellStyle name="입력 2 8 16" xfId="23747" xr:uid="{00000000-0005-0000-0000-00006A5C0000}"/>
    <cellStyle name="입력 2 8 16 2" xfId="23748" xr:uid="{00000000-0005-0000-0000-00006B5C0000}"/>
    <cellStyle name="입력 2 8 16 3" xfId="23749" xr:uid="{00000000-0005-0000-0000-00006C5C0000}"/>
    <cellStyle name="입력 2 8 16 4" xfId="23750" xr:uid="{00000000-0005-0000-0000-00006D5C0000}"/>
    <cellStyle name="입력 2 8 16 5" xfId="23751" xr:uid="{00000000-0005-0000-0000-00006E5C0000}"/>
    <cellStyle name="입력 2 8 17" xfId="23752" xr:uid="{00000000-0005-0000-0000-00006F5C0000}"/>
    <cellStyle name="입력 2 8 17 2" xfId="23753" xr:uid="{00000000-0005-0000-0000-0000705C0000}"/>
    <cellStyle name="입력 2 8 17 3" xfId="23754" xr:uid="{00000000-0005-0000-0000-0000715C0000}"/>
    <cellStyle name="입력 2 8 17 4" xfId="23755" xr:uid="{00000000-0005-0000-0000-0000725C0000}"/>
    <cellStyle name="입력 2 8 17 5" xfId="23756" xr:uid="{00000000-0005-0000-0000-0000735C0000}"/>
    <cellStyle name="입력 2 8 18" xfId="23757" xr:uid="{00000000-0005-0000-0000-0000745C0000}"/>
    <cellStyle name="입력 2 8 18 2" xfId="23758" xr:uid="{00000000-0005-0000-0000-0000755C0000}"/>
    <cellStyle name="입력 2 8 18 3" xfId="23759" xr:uid="{00000000-0005-0000-0000-0000765C0000}"/>
    <cellStyle name="입력 2 8 18 4" xfId="23760" xr:uid="{00000000-0005-0000-0000-0000775C0000}"/>
    <cellStyle name="입력 2 8 18 5" xfId="23761" xr:uid="{00000000-0005-0000-0000-0000785C0000}"/>
    <cellStyle name="입력 2 8 19" xfId="23762" xr:uid="{00000000-0005-0000-0000-0000795C0000}"/>
    <cellStyle name="입력 2 8 2" xfId="23763" xr:uid="{00000000-0005-0000-0000-00007A5C0000}"/>
    <cellStyle name="입력 2 8 2 2" xfId="23764" xr:uid="{00000000-0005-0000-0000-00007B5C0000}"/>
    <cellStyle name="입력 2 8 2 3" xfId="23765" xr:uid="{00000000-0005-0000-0000-00007C5C0000}"/>
    <cellStyle name="입력 2 8 2 4" xfId="23766" xr:uid="{00000000-0005-0000-0000-00007D5C0000}"/>
    <cellStyle name="입력 2 8 2 5" xfId="23767" xr:uid="{00000000-0005-0000-0000-00007E5C0000}"/>
    <cellStyle name="입력 2 8 20" xfId="23768" xr:uid="{00000000-0005-0000-0000-00007F5C0000}"/>
    <cellStyle name="입력 2 8 21" xfId="23769" xr:uid="{00000000-0005-0000-0000-0000805C0000}"/>
    <cellStyle name="입력 2 8 22" xfId="23770" xr:uid="{00000000-0005-0000-0000-0000815C0000}"/>
    <cellStyle name="입력 2 8 3" xfId="23771" xr:uid="{00000000-0005-0000-0000-0000825C0000}"/>
    <cellStyle name="입력 2 8 3 2" xfId="23772" xr:uid="{00000000-0005-0000-0000-0000835C0000}"/>
    <cellStyle name="입력 2 8 3 3" xfId="23773" xr:uid="{00000000-0005-0000-0000-0000845C0000}"/>
    <cellStyle name="입력 2 8 3 4" xfId="23774" xr:uid="{00000000-0005-0000-0000-0000855C0000}"/>
    <cellStyle name="입력 2 8 3 5" xfId="23775" xr:uid="{00000000-0005-0000-0000-0000865C0000}"/>
    <cellStyle name="입력 2 8 4" xfId="23776" xr:uid="{00000000-0005-0000-0000-0000875C0000}"/>
    <cellStyle name="입력 2 8 4 2" xfId="23777" xr:uid="{00000000-0005-0000-0000-0000885C0000}"/>
    <cellStyle name="입력 2 8 4 3" xfId="23778" xr:uid="{00000000-0005-0000-0000-0000895C0000}"/>
    <cellStyle name="입력 2 8 4 4" xfId="23779" xr:uid="{00000000-0005-0000-0000-00008A5C0000}"/>
    <cellStyle name="입력 2 8 4 5" xfId="23780" xr:uid="{00000000-0005-0000-0000-00008B5C0000}"/>
    <cellStyle name="입력 2 8 5" xfId="23781" xr:uid="{00000000-0005-0000-0000-00008C5C0000}"/>
    <cellStyle name="입력 2 8 5 2" xfId="23782" xr:uid="{00000000-0005-0000-0000-00008D5C0000}"/>
    <cellStyle name="입력 2 8 5 3" xfId="23783" xr:uid="{00000000-0005-0000-0000-00008E5C0000}"/>
    <cellStyle name="입력 2 8 5 4" xfId="23784" xr:uid="{00000000-0005-0000-0000-00008F5C0000}"/>
    <cellStyle name="입력 2 8 5 5" xfId="23785" xr:uid="{00000000-0005-0000-0000-0000905C0000}"/>
    <cellStyle name="입력 2 8 6" xfId="23786" xr:uid="{00000000-0005-0000-0000-0000915C0000}"/>
    <cellStyle name="입력 2 8 6 2" xfId="23787" xr:uid="{00000000-0005-0000-0000-0000925C0000}"/>
    <cellStyle name="입력 2 8 6 3" xfId="23788" xr:uid="{00000000-0005-0000-0000-0000935C0000}"/>
    <cellStyle name="입력 2 8 6 4" xfId="23789" xr:uid="{00000000-0005-0000-0000-0000945C0000}"/>
    <cellStyle name="입력 2 8 6 5" xfId="23790" xr:uid="{00000000-0005-0000-0000-0000955C0000}"/>
    <cellStyle name="입력 2 8 7" xfId="23791" xr:uid="{00000000-0005-0000-0000-0000965C0000}"/>
    <cellStyle name="입력 2 8 7 2" xfId="23792" xr:uid="{00000000-0005-0000-0000-0000975C0000}"/>
    <cellStyle name="입력 2 8 7 3" xfId="23793" xr:uid="{00000000-0005-0000-0000-0000985C0000}"/>
    <cellStyle name="입력 2 8 7 4" xfId="23794" xr:uid="{00000000-0005-0000-0000-0000995C0000}"/>
    <cellStyle name="입력 2 8 7 5" xfId="23795" xr:uid="{00000000-0005-0000-0000-00009A5C0000}"/>
    <cellStyle name="입력 2 8 8" xfId="23796" xr:uid="{00000000-0005-0000-0000-00009B5C0000}"/>
    <cellStyle name="입력 2 8 8 2" xfId="23797" xr:uid="{00000000-0005-0000-0000-00009C5C0000}"/>
    <cellStyle name="입력 2 8 8 3" xfId="23798" xr:uid="{00000000-0005-0000-0000-00009D5C0000}"/>
    <cellStyle name="입력 2 8 8 4" xfId="23799" xr:uid="{00000000-0005-0000-0000-00009E5C0000}"/>
    <cellStyle name="입력 2 8 8 5" xfId="23800" xr:uid="{00000000-0005-0000-0000-00009F5C0000}"/>
    <cellStyle name="입력 2 8 9" xfId="23801" xr:uid="{00000000-0005-0000-0000-0000A05C0000}"/>
    <cellStyle name="입력 2 8 9 2" xfId="23802" xr:uid="{00000000-0005-0000-0000-0000A15C0000}"/>
    <cellStyle name="입력 2 8 9 3" xfId="23803" xr:uid="{00000000-0005-0000-0000-0000A25C0000}"/>
    <cellStyle name="입력 2 8 9 4" xfId="23804" xr:uid="{00000000-0005-0000-0000-0000A35C0000}"/>
    <cellStyle name="입력 2 8 9 5" xfId="23805" xr:uid="{00000000-0005-0000-0000-0000A45C0000}"/>
    <cellStyle name="입력 2 9" xfId="23806" xr:uid="{00000000-0005-0000-0000-0000A55C0000}"/>
    <cellStyle name="입력 2 9 10" xfId="23807" xr:uid="{00000000-0005-0000-0000-0000A65C0000}"/>
    <cellStyle name="입력 2 9 10 2" xfId="23808" xr:uid="{00000000-0005-0000-0000-0000A75C0000}"/>
    <cellStyle name="입력 2 9 10 3" xfId="23809" xr:uid="{00000000-0005-0000-0000-0000A85C0000}"/>
    <cellStyle name="입력 2 9 10 4" xfId="23810" xr:uid="{00000000-0005-0000-0000-0000A95C0000}"/>
    <cellStyle name="입력 2 9 10 5" xfId="23811" xr:uid="{00000000-0005-0000-0000-0000AA5C0000}"/>
    <cellStyle name="입력 2 9 11" xfId="23812" xr:uid="{00000000-0005-0000-0000-0000AB5C0000}"/>
    <cellStyle name="입력 2 9 11 2" xfId="23813" xr:uid="{00000000-0005-0000-0000-0000AC5C0000}"/>
    <cellStyle name="입력 2 9 11 3" xfId="23814" xr:uid="{00000000-0005-0000-0000-0000AD5C0000}"/>
    <cellStyle name="입력 2 9 11 4" xfId="23815" xr:uid="{00000000-0005-0000-0000-0000AE5C0000}"/>
    <cellStyle name="입력 2 9 11 5" xfId="23816" xr:uid="{00000000-0005-0000-0000-0000AF5C0000}"/>
    <cellStyle name="입력 2 9 12" xfId="23817" xr:uid="{00000000-0005-0000-0000-0000B05C0000}"/>
    <cellStyle name="입력 2 9 12 2" xfId="23818" xr:uid="{00000000-0005-0000-0000-0000B15C0000}"/>
    <cellStyle name="입력 2 9 12 3" xfId="23819" xr:uid="{00000000-0005-0000-0000-0000B25C0000}"/>
    <cellStyle name="입력 2 9 12 4" xfId="23820" xr:uid="{00000000-0005-0000-0000-0000B35C0000}"/>
    <cellStyle name="입력 2 9 12 5" xfId="23821" xr:uid="{00000000-0005-0000-0000-0000B45C0000}"/>
    <cellStyle name="입력 2 9 13" xfId="23822" xr:uid="{00000000-0005-0000-0000-0000B55C0000}"/>
    <cellStyle name="입력 2 9 13 2" xfId="23823" xr:uid="{00000000-0005-0000-0000-0000B65C0000}"/>
    <cellStyle name="입력 2 9 13 3" xfId="23824" xr:uid="{00000000-0005-0000-0000-0000B75C0000}"/>
    <cellStyle name="입력 2 9 13 4" xfId="23825" xr:uid="{00000000-0005-0000-0000-0000B85C0000}"/>
    <cellStyle name="입력 2 9 13 5" xfId="23826" xr:uid="{00000000-0005-0000-0000-0000B95C0000}"/>
    <cellStyle name="입력 2 9 14" xfId="23827" xr:uid="{00000000-0005-0000-0000-0000BA5C0000}"/>
    <cellStyle name="입력 2 9 14 2" xfId="23828" xr:uid="{00000000-0005-0000-0000-0000BB5C0000}"/>
    <cellStyle name="입력 2 9 14 3" xfId="23829" xr:uid="{00000000-0005-0000-0000-0000BC5C0000}"/>
    <cellStyle name="입력 2 9 14 4" xfId="23830" xr:uid="{00000000-0005-0000-0000-0000BD5C0000}"/>
    <cellStyle name="입력 2 9 14 5" xfId="23831" xr:uid="{00000000-0005-0000-0000-0000BE5C0000}"/>
    <cellStyle name="입력 2 9 15" xfId="23832" xr:uid="{00000000-0005-0000-0000-0000BF5C0000}"/>
    <cellStyle name="입력 2 9 15 2" xfId="23833" xr:uid="{00000000-0005-0000-0000-0000C05C0000}"/>
    <cellStyle name="입력 2 9 15 3" xfId="23834" xr:uid="{00000000-0005-0000-0000-0000C15C0000}"/>
    <cellStyle name="입력 2 9 15 4" xfId="23835" xr:uid="{00000000-0005-0000-0000-0000C25C0000}"/>
    <cellStyle name="입력 2 9 15 5" xfId="23836" xr:uid="{00000000-0005-0000-0000-0000C35C0000}"/>
    <cellStyle name="입력 2 9 16" xfId="23837" xr:uid="{00000000-0005-0000-0000-0000C45C0000}"/>
    <cellStyle name="입력 2 9 16 2" xfId="23838" xr:uid="{00000000-0005-0000-0000-0000C55C0000}"/>
    <cellStyle name="입력 2 9 16 3" xfId="23839" xr:uid="{00000000-0005-0000-0000-0000C65C0000}"/>
    <cellStyle name="입력 2 9 16 4" xfId="23840" xr:uid="{00000000-0005-0000-0000-0000C75C0000}"/>
    <cellStyle name="입력 2 9 16 5" xfId="23841" xr:uid="{00000000-0005-0000-0000-0000C85C0000}"/>
    <cellStyle name="입력 2 9 17" xfId="23842" xr:uid="{00000000-0005-0000-0000-0000C95C0000}"/>
    <cellStyle name="입력 2 9 17 2" xfId="23843" xr:uid="{00000000-0005-0000-0000-0000CA5C0000}"/>
    <cellStyle name="입력 2 9 17 3" xfId="23844" xr:uid="{00000000-0005-0000-0000-0000CB5C0000}"/>
    <cellStyle name="입력 2 9 17 4" xfId="23845" xr:uid="{00000000-0005-0000-0000-0000CC5C0000}"/>
    <cellStyle name="입력 2 9 17 5" xfId="23846" xr:uid="{00000000-0005-0000-0000-0000CD5C0000}"/>
    <cellStyle name="입력 2 9 18" xfId="23847" xr:uid="{00000000-0005-0000-0000-0000CE5C0000}"/>
    <cellStyle name="입력 2 9 18 2" xfId="23848" xr:uid="{00000000-0005-0000-0000-0000CF5C0000}"/>
    <cellStyle name="입력 2 9 18 3" xfId="23849" xr:uid="{00000000-0005-0000-0000-0000D05C0000}"/>
    <cellStyle name="입력 2 9 18 4" xfId="23850" xr:uid="{00000000-0005-0000-0000-0000D15C0000}"/>
    <cellStyle name="입력 2 9 18 5" xfId="23851" xr:uid="{00000000-0005-0000-0000-0000D25C0000}"/>
    <cellStyle name="입력 2 9 19" xfId="23852" xr:uid="{00000000-0005-0000-0000-0000D35C0000}"/>
    <cellStyle name="입력 2 9 2" xfId="23853" xr:uid="{00000000-0005-0000-0000-0000D45C0000}"/>
    <cellStyle name="입력 2 9 2 2" xfId="23854" xr:uid="{00000000-0005-0000-0000-0000D55C0000}"/>
    <cellStyle name="입력 2 9 2 3" xfId="23855" xr:uid="{00000000-0005-0000-0000-0000D65C0000}"/>
    <cellStyle name="입력 2 9 2 4" xfId="23856" xr:uid="{00000000-0005-0000-0000-0000D75C0000}"/>
    <cellStyle name="입력 2 9 2 5" xfId="23857" xr:uid="{00000000-0005-0000-0000-0000D85C0000}"/>
    <cellStyle name="입력 2 9 20" xfId="23858" xr:uid="{00000000-0005-0000-0000-0000D95C0000}"/>
    <cellStyle name="입력 2 9 21" xfId="23859" xr:uid="{00000000-0005-0000-0000-0000DA5C0000}"/>
    <cellStyle name="입력 2 9 22" xfId="23860" xr:uid="{00000000-0005-0000-0000-0000DB5C0000}"/>
    <cellStyle name="입력 2 9 3" xfId="23861" xr:uid="{00000000-0005-0000-0000-0000DC5C0000}"/>
    <cellStyle name="입력 2 9 3 2" xfId="23862" xr:uid="{00000000-0005-0000-0000-0000DD5C0000}"/>
    <cellStyle name="입력 2 9 3 3" xfId="23863" xr:uid="{00000000-0005-0000-0000-0000DE5C0000}"/>
    <cellStyle name="입력 2 9 3 4" xfId="23864" xr:uid="{00000000-0005-0000-0000-0000DF5C0000}"/>
    <cellStyle name="입력 2 9 3 5" xfId="23865" xr:uid="{00000000-0005-0000-0000-0000E05C0000}"/>
    <cellStyle name="입력 2 9 4" xfId="23866" xr:uid="{00000000-0005-0000-0000-0000E15C0000}"/>
    <cellStyle name="입력 2 9 4 2" xfId="23867" xr:uid="{00000000-0005-0000-0000-0000E25C0000}"/>
    <cellStyle name="입력 2 9 4 3" xfId="23868" xr:uid="{00000000-0005-0000-0000-0000E35C0000}"/>
    <cellStyle name="입력 2 9 4 4" xfId="23869" xr:uid="{00000000-0005-0000-0000-0000E45C0000}"/>
    <cellStyle name="입력 2 9 4 5" xfId="23870" xr:uid="{00000000-0005-0000-0000-0000E55C0000}"/>
    <cellStyle name="입력 2 9 5" xfId="23871" xr:uid="{00000000-0005-0000-0000-0000E65C0000}"/>
    <cellStyle name="입력 2 9 5 2" xfId="23872" xr:uid="{00000000-0005-0000-0000-0000E75C0000}"/>
    <cellStyle name="입력 2 9 5 3" xfId="23873" xr:uid="{00000000-0005-0000-0000-0000E85C0000}"/>
    <cellStyle name="입력 2 9 5 4" xfId="23874" xr:uid="{00000000-0005-0000-0000-0000E95C0000}"/>
    <cellStyle name="입력 2 9 5 5" xfId="23875" xr:uid="{00000000-0005-0000-0000-0000EA5C0000}"/>
    <cellStyle name="입력 2 9 6" xfId="23876" xr:uid="{00000000-0005-0000-0000-0000EB5C0000}"/>
    <cellStyle name="입력 2 9 6 2" xfId="23877" xr:uid="{00000000-0005-0000-0000-0000EC5C0000}"/>
    <cellStyle name="입력 2 9 6 3" xfId="23878" xr:uid="{00000000-0005-0000-0000-0000ED5C0000}"/>
    <cellStyle name="입력 2 9 6 4" xfId="23879" xr:uid="{00000000-0005-0000-0000-0000EE5C0000}"/>
    <cellStyle name="입력 2 9 6 5" xfId="23880" xr:uid="{00000000-0005-0000-0000-0000EF5C0000}"/>
    <cellStyle name="입력 2 9 7" xfId="23881" xr:uid="{00000000-0005-0000-0000-0000F05C0000}"/>
    <cellStyle name="입력 2 9 7 2" xfId="23882" xr:uid="{00000000-0005-0000-0000-0000F15C0000}"/>
    <cellStyle name="입력 2 9 7 3" xfId="23883" xr:uid="{00000000-0005-0000-0000-0000F25C0000}"/>
    <cellStyle name="입력 2 9 7 4" xfId="23884" xr:uid="{00000000-0005-0000-0000-0000F35C0000}"/>
    <cellStyle name="입력 2 9 7 5" xfId="23885" xr:uid="{00000000-0005-0000-0000-0000F45C0000}"/>
    <cellStyle name="입력 2 9 8" xfId="23886" xr:uid="{00000000-0005-0000-0000-0000F55C0000}"/>
    <cellStyle name="입력 2 9 8 2" xfId="23887" xr:uid="{00000000-0005-0000-0000-0000F65C0000}"/>
    <cellStyle name="입력 2 9 8 3" xfId="23888" xr:uid="{00000000-0005-0000-0000-0000F75C0000}"/>
    <cellStyle name="입력 2 9 8 4" xfId="23889" xr:uid="{00000000-0005-0000-0000-0000F85C0000}"/>
    <cellStyle name="입력 2 9 8 5" xfId="23890" xr:uid="{00000000-0005-0000-0000-0000F95C0000}"/>
    <cellStyle name="입력 2 9 9" xfId="23891" xr:uid="{00000000-0005-0000-0000-0000FA5C0000}"/>
    <cellStyle name="입력 2 9 9 2" xfId="23892" xr:uid="{00000000-0005-0000-0000-0000FB5C0000}"/>
    <cellStyle name="입력 2 9 9 3" xfId="23893" xr:uid="{00000000-0005-0000-0000-0000FC5C0000}"/>
    <cellStyle name="입력 2 9 9 4" xfId="23894" xr:uid="{00000000-0005-0000-0000-0000FD5C0000}"/>
    <cellStyle name="입력 2 9 9 5" xfId="23895" xr:uid="{00000000-0005-0000-0000-0000FE5C0000}"/>
    <cellStyle name="입력 20" xfId="23896" xr:uid="{00000000-0005-0000-0000-0000FF5C0000}"/>
    <cellStyle name="입력 21" xfId="23897" xr:uid="{00000000-0005-0000-0000-0000005D0000}"/>
    <cellStyle name="입력 22" xfId="23898" xr:uid="{00000000-0005-0000-0000-0000015D0000}"/>
    <cellStyle name="입력 23" xfId="23899" xr:uid="{00000000-0005-0000-0000-0000025D0000}"/>
    <cellStyle name="입력 24" xfId="23900" xr:uid="{00000000-0005-0000-0000-0000035D0000}"/>
    <cellStyle name="입력 25" xfId="23901" xr:uid="{00000000-0005-0000-0000-0000045D0000}"/>
    <cellStyle name="입력 26" xfId="23902" xr:uid="{00000000-0005-0000-0000-0000055D0000}"/>
    <cellStyle name="입력 27" xfId="23903" xr:uid="{00000000-0005-0000-0000-0000065D0000}"/>
    <cellStyle name="입력 28" xfId="23904" xr:uid="{00000000-0005-0000-0000-0000075D0000}"/>
    <cellStyle name="입력 29" xfId="23905" xr:uid="{00000000-0005-0000-0000-0000085D0000}"/>
    <cellStyle name="입력 3" xfId="320" xr:uid="{00000000-0005-0000-0000-0000095D0000}"/>
    <cellStyle name="입력 3 10" xfId="23906" xr:uid="{00000000-0005-0000-0000-00000A5D0000}"/>
    <cellStyle name="입력 3 10 2" xfId="23907" xr:uid="{00000000-0005-0000-0000-00000B5D0000}"/>
    <cellStyle name="입력 3 10 3" xfId="23908" xr:uid="{00000000-0005-0000-0000-00000C5D0000}"/>
    <cellStyle name="입력 3 10 4" xfId="23909" xr:uid="{00000000-0005-0000-0000-00000D5D0000}"/>
    <cellStyle name="입력 3 10 5" xfId="23910" xr:uid="{00000000-0005-0000-0000-00000E5D0000}"/>
    <cellStyle name="입력 3 11" xfId="23911" xr:uid="{00000000-0005-0000-0000-00000F5D0000}"/>
    <cellStyle name="입력 3 11 2" xfId="23912" xr:uid="{00000000-0005-0000-0000-0000105D0000}"/>
    <cellStyle name="입력 3 11 3" xfId="23913" xr:uid="{00000000-0005-0000-0000-0000115D0000}"/>
    <cellStyle name="입력 3 11 4" xfId="23914" xr:uid="{00000000-0005-0000-0000-0000125D0000}"/>
    <cellStyle name="입력 3 11 5" xfId="23915" xr:uid="{00000000-0005-0000-0000-0000135D0000}"/>
    <cellStyle name="입력 3 12" xfId="23916" xr:uid="{00000000-0005-0000-0000-0000145D0000}"/>
    <cellStyle name="입력 3 12 2" xfId="23917" xr:uid="{00000000-0005-0000-0000-0000155D0000}"/>
    <cellStyle name="입력 3 12 3" xfId="23918" xr:uid="{00000000-0005-0000-0000-0000165D0000}"/>
    <cellStyle name="입력 3 12 4" xfId="23919" xr:uid="{00000000-0005-0000-0000-0000175D0000}"/>
    <cellStyle name="입력 3 12 5" xfId="23920" xr:uid="{00000000-0005-0000-0000-0000185D0000}"/>
    <cellStyle name="입력 3 13" xfId="23921" xr:uid="{00000000-0005-0000-0000-0000195D0000}"/>
    <cellStyle name="입력 3 13 2" xfId="23922" xr:uid="{00000000-0005-0000-0000-00001A5D0000}"/>
    <cellStyle name="입력 3 13 3" xfId="23923" xr:uid="{00000000-0005-0000-0000-00001B5D0000}"/>
    <cellStyle name="입력 3 13 4" xfId="23924" xr:uid="{00000000-0005-0000-0000-00001C5D0000}"/>
    <cellStyle name="입력 3 13 5" xfId="23925" xr:uid="{00000000-0005-0000-0000-00001D5D0000}"/>
    <cellStyle name="입력 3 14" xfId="23926" xr:uid="{00000000-0005-0000-0000-00001E5D0000}"/>
    <cellStyle name="입력 3 14 2" xfId="23927" xr:uid="{00000000-0005-0000-0000-00001F5D0000}"/>
    <cellStyle name="입력 3 14 3" xfId="23928" xr:uid="{00000000-0005-0000-0000-0000205D0000}"/>
    <cellStyle name="입력 3 14 4" xfId="23929" xr:uid="{00000000-0005-0000-0000-0000215D0000}"/>
    <cellStyle name="입력 3 14 5" xfId="23930" xr:uid="{00000000-0005-0000-0000-0000225D0000}"/>
    <cellStyle name="입력 3 15" xfId="23931" xr:uid="{00000000-0005-0000-0000-0000235D0000}"/>
    <cellStyle name="입력 3 15 2" xfId="23932" xr:uid="{00000000-0005-0000-0000-0000245D0000}"/>
    <cellStyle name="입력 3 15 3" xfId="23933" xr:uid="{00000000-0005-0000-0000-0000255D0000}"/>
    <cellStyle name="입력 3 15 4" xfId="23934" xr:uid="{00000000-0005-0000-0000-0000265D0000}"/>
    <cellStyle name="입력 3 15 5" xfId="23935" xr:uid="{00000000-0005-0000-0000-0000275D0000}"/>
    <cellStyle name="입력 3 16" xfId="23936" xr:uid="{00000000-0005-0000-0000-0000285D0000}"/>
    <cellStyle name="입력 3 17" xfId="23937" xr:uid="{00000000-0005-0000-0000-0000295D0000}"/>
    <cellStyle name="입력 3 18" xfId="23938" xr:uid="{00000000-0005-0000-0000-00002A5D0000}"/>
    <cellStyle name="입력 3 19" xfId="23939" xr:uid="{00000000-0005-0000-0000-00002B5D0000}"/>
    <cellStyle name="입력 3 2" xfId="23940" xr:uid="{00000000-0005-0000-0000-00002C5D0000}"/>
    <cellStyle name="입력 3 2 2" xfId="23941" xr:uid="{00000000-0005-0000-0000-00002D5D0000}"/>
    <cellStyle name="입력 3 2 3" xfId="23942" xr:uid="{00000000-0005-0000-0000-00002E5D0000}"/>
    <cellStyle name="입력 3 2 4" xfId="23943" xr:uid="{00000000-0005-0000-0000-00002F5D0000}"/>
    <cellStyle name="입력 3 2 5" xfId="23944" xr:uid="{00000000-0005-0000-0000-0000305D0000}"/>
    <cellStyle name="입력 3 20" xfId="23945" xr:uid="{00000000-0005-0000-0000-0000315D0000}"/>
    <cellStyle name="입력 3 3" xfId="23946" xr:uid="{00000000-0005-0000-0000-0000325D0000}"/>
    <cellStyle name="입력 3 3 2" xfId="23947" xr:uid="{00000000-0005-0000-0000-0000335D0000}"/>
    <cellStyle name="입력 3 3 3" xfId="23948" xr:uid="{00000000-0005-0000-0000-0000345D0000}"/>
    <cellStyle name="입력 3 3 4" xfId="23949" xr:uid="{00000000-0005-0000-0000-0000355D0000}"/>
    <cellStyle name="입력 3 3 5" xfId="23950" xr:uid="{00000000-0005-0000-0000-0000365D0000}"/>
    <cellStyle name="입력 3 4" xfId="23951" xr:uid="{00000000-0005-0000-0000-0000375D0000}"/>
    <cellStyle name="입력 3 4 2" xfId="23952" xr:uid="{00000000-0005-0000-0000-0000385D0000}"/>
    <cellStyle name="입력 3 4 3" xfId="23953" xr:uid="{00000000-0005-0000-0000-0000395D0000}"/>
    <cellStyle name="입력 3 4 4" xfId="23954" xr:uid="{00000000-0005-0000-0000-00003A5D0000}"/>
    <cellStyle name="입력 3 4 5" xfId="23955" xr:uid="{00000000-0005-0000-0000-00003B5D0000}"/>
    <cellStyle name="입력 3 5" xfId="23956" xr:uid="{00000000-0005-0000-0000-00003C5D0000}"/>
    <cellStyle name="입력 3 5 2" xfId="23957" xr:uid="{00000000-0005-0000-0000-00003D5D0000}"/>
    <cellStyle name="입력 3 5 3" xfId="23958" xr:uid="{00000000-0005-0000-0000-00003E5D0000}"/>
    <cellStyle name="입력 3 5 4" xfId="23959" xr:uid="{00000000-0005-0000-0000-00003F5D0000}"/>
    <cellStyle name="입력 3 5 5" xfId="23960" xr:uid="{00000000-0005-0000-0000-0000405D0000}"/>
    <cellStyle name="입력 3 6" xfId="23961" xr:uid="{00000000-0005-0000-0000-0000415D0000}"/>
    <cellStyle name="입력 3 6 2" xfId="23962" xr:uid="{00000000-0005-0000-0000-0000425D0000}"/>
    <cellStyle name="입력 3 6 3" xfId="23963" xr:uid="{00000000-0005-0000-0000-0000435D0000}"/>
    <cellStyle name="입력 3 6 4" xfId="23964" xr:uid="{00000000-0005-0000-0000-0000445D0000}"/>
    <cellStyle name="입력 3 6 5" xfId="23965" xr:uid="{00000000-0005-0000-0000-0000455D0000}"/>
    <cellStyle name="입력 3 7" xfId="23966" xr:uid="{00000000-0005-0000-0000-0000465D0000}"/>
    <cellStyle name="입력 3 7 2" xfId="23967" xr:uid="{00000000-0005-0000-0000-0000475D0000}"/>
    <cellStyle name="입력 3 7 3" xfId="23968" xr:uid="{00000000-0005-0000-0000-0000485D0000}"/>
    <cellStyle name="입력 3 7 4" xfId="23969" xr:uid="{00000000-0005-0000-0000-0000495D0000}"/>
    <cellStyle name="입력 3 7 5" xfId="23970" xr:uid="{00000000-0005-0000-0000-00004A5D0000}"/>
    <cellStyle name="입력 3 8" xfId="23971" xr:uid="{00000000-0005-0000-0000-00004B5D0000}"/>
    <cellStyle name="입력 3 8 2" xfId="23972" xr:uid="{00000000-0005-0000-0000-00004C5D0000}"/>
    <cellStyle name="입력 3 8 3" xfId="23973" xr:uid="{00000000-0005-0000-0000-00004D5D0000}"/>
    <cellStyle name="입력 3 8 4" xfId="23974" xr:uid="{00000000-0005-0000-0000-00004E5D0000}"/>
    <cellStyle name="입력 3 8 5" xfId="23975" xr:uid="{00000000-0005-0000-0000-00004F5D0000}"/>
    <cellStyle name="입력 3 9" xfId="23976" xr:uid="{00000000-0005-0000-0000-0000505D0000}"/>
    <cellStyle name="입력 3 9 2" xfId="23977" xr:uid="{00000000-0005-0000-0000-0000515D0000}"/>
    <cellStyle name="입력 3 9 3" xfId="23978" xr:uid="{00000000-0005-0000-0000-0000525D0000}"/>
    <cellStyle name="입력 3 9 4" xfId="23979" xr:uid="{00000000-0005-0000-0000-0000535D0000}"/>
    <cellStyle name="입력 3 9 5" xfId="23980" xr:uid="{00000000-0005-0000-0000-0000545D0000}"/>
    <cellStyle name="입력 30" xfId="23981" xr:uid="{00000000-0005-0000-0000-0000555D0000}"/>
    <cellStyle name="입력 31" xfId="23982" xr:uid="{00000000-0005-0000-0000-0000565D0000}"/>
    <cellStyle name="입력 32" xfId="23983" xr:uid="{00000000-0005-0000-0000-0000575D0000}"/>
    <cellStyle name="입력 33" xfId="23984" xr:uid="{00000000-0005-0000-0000-0000585D0000}"/>
    <cellStyle name="입력 34" xfId="23985" xr:uid="{00000000-0005-0000-0000-0000595D0000}"/>
    <cellStyle name="입력 35" xfId="23986" xr:uid="{00000000-0005-0000-0000-00005A5D0000}"/>
    <cellStyle name="입력 36" xfId="23987" xr:uid="{00000000-0005-0000-0000-00005B5D0000}"/>
    <cellStyle name="입력 37" xfId="23988" xr:uid="{00000000-0005-0000-0000-00005C5D0000}"/>
    <cellStyle name="입력 38" xfId="23989" xr:uid="{00000000-0005-0000-0000-00005D5D0000}"/>
    <cellStyle name="입력 39" xfId="23990" xr:uid="{00000000-0005-0000-0000-00005E5D0000}"/>
    <cellStyle name="입력 4" xfId="23991" xr:uid="{00000000-0005-0000-0000-00005F5D0000}"/>
    <cellStyle name="입력 4 2" xfId="23992" xr:uid="{00000000-0005-0000-0000-0000605D0000}"/>
    <cellStyle name="입력 40" xfId="23993" xr:uid="{00000000-0005-0000-0000-0000615D0000}"/>
    <cellStyle name="입력 41" xfId="23994" xr:uid="{00000000-0005-0000-0000-0000625D0000}"/>
    <cellStyle name="입력 42" xfId="23995" xr:uid="{00000000-0005-0000-0000-0000635D0000}"/>
    <cellStyle name="입력 43" xfId="23996" xr:uid="{00000000-0005-0000-0000-0000645D0000}"/>
    <cellStyle name="입력 44" xfId="23997" xr:uid="{00000000-0005-0000-0000-0000655D0000}"/>
    <cellStyle name="입력 45" xfId="23998" xr:uid="{00000000-0005-0000-0000-0000665D0000}"/>
    <cellStyle name="입력 5" xfId="23999" xr:uid="{00000000-0005-0000-0000-0000675D0000}"/>
    <cellStyle name="입력 5 2" xfId="24000" xr:uid="{00000000-0005-0000-0000-0000685D0000}"/>
    <cellStyle name="입력 5 3" xfId="24001" xr:uid="{00000000-0005-0000-0000-0000695D0000}"/>
    <cellStyle name="입력 6" xfId="24002" xr:uid="{00000000-0005-0000-0000-00006A5D0000}"/>
    <cellStyle name="입력 6 2" xfId="24003" xr:uid="{00000000-0005-0000-0000-00006B5D0000}"/>
    <cellStyle name="입력 7" xfId="24004" xr:uid="{00000000-0005-0000-0000-00006C5D0000}"/>
    <cellStyle name="입력 7 2" xfId="24005" xr:uid="{00000000-0005-0000-0000-00006D5D0000}"/>
    <cellStyle name="입력 8" xfId="24006" xr:uid="{00000000-0005-0000-0000-00006E5D0000}"/>
    <cellStyle name="입력 9" xfId="24007" xr:uid="{00000000-0005-0000-0000-00006F5D0000}"/>
    <cellStyle name="자리수" xfId="24008" xr:uid="{00000000-0005-0000-0000-0000705D0000}"/>
    <cellStyle name="자리수 2" xfId="24009" xr:uid="{00000000-0005-0000-0000-0000715D0000}"/>
    <cellStyle name="자리수 2 2" xfId="24010" xr:uid="{00000000-0005-0000-0000-0000725D0000}"/>
    <cellStyle name="자리수0" xfId="24011" xr:uid="{00000000-0005-0000-0000-0000735D0000}"/>
    <cellStyle name="자리수0 2" xfId="24012" xr:uid="{00000000-0005-0000-0000-0000745D0000}"/>
    <cellStyle name="자리수0 2 2" xfId="24013" xr:uid="{00000000-0005-0000-0000-0000755D0000}"/>
    <cellStyle name="제목 1 10" xfId="24014" xr:uid="{00000000-0005-0000-0000-0000765D0000}"/>
    <cellStyle name="제목 1 11" xfId="24015" xr:uid="{00000000-0005-0000-0000-0000775D0000}"/>
    <cellStyle name="제목 1 12" xfId="24016" xr:uid="{00000000-0005-0000-0000-0000785D0000}"/>
    <cellStyle name="제목 1 13" xfId="24017" xr:uid="{00000000-0005-0000-0000-0000795D0000}"/>
    <cellStyle name="제목 1 14" xfId="24018" xr:uid="{00000000-0005-0000-0000-00007A5D0000}"/>
    <cellStyle name="제목 1 15" xfId="24019" xr:uid="{00000000-0005-0000-0000-00007B5D0000}"/>
    <cellStyle name="제목 1 16" xfId="24020" xr:uid="{00000000-0005-0000-0000-00007C5D0000}"/>
    <cellStyle name="제목 1 17" xfId="24021" xr:uid="{00000000-0005-0000-0000-00007D5D0000}"/>
    <cellStyle name="제목 1 18" xfId="24022" xr:uid="{00000000-0005-0000-0000-00007E5D0000}"/>
    <cellStyle name="제목 1 19" xfId="24023" xr:uid="{00000000-0005-0000-0000-00007F5D0000}"/>
    <cellStyle name="제목 1 2" xfId="321" xr:uid="{00000000-0005-0000-0000-0000805D0000}"/>
    <cellStyle name="제목 1 2 2" xfId="322" xr:uid="{00000000-0005-0000-0000-0000815D0000}"/>
    <cellStyle name="제목 1 2 3" xfId="323" xr:uid="{00000000-0005-0000-0000-0000825D0000}"/>
    <cellStyle name="제목 1 20" xfId="24024" xr:uid="{00000000-0005-0000-0000-0000835D0000}"/>
    <cellStyle name="제목 1 21" xfId="24025" xr:uid="{00000000-0005-0000-0000-0000845D0000}"/>
    <cellStyle name="제목 1 22" xfId="24026" xr:uid="{00000000-0005-0000-0000-0000855D0000}"/>
    <cellStyle name="제목 1 23" xfId="24027" xr:uid="{00000000-0005-0000-0000-0000865D0000}"/>
    <cellStyle name="제목 1 24" xfId="24028" xr:uid="{00000000-0005-0000-0000-0000875D0000}"/>
    <cellStyle name="제목 1 25" xfId="24029" xr:uid="{00000000-0005-0000-0000-0000885D0000}"/>
    <cellStyle name="제목 1 26" xfId="24030" xr:uid="{00000000-0005-0000-0000-0000895D0000}"/>
    <cellStyle name="제목 1 27" xfId="24031" xr:uid="{00000000-0005-0000-0000-00008A5D0000}"/>
    <cellStyle name="제목 1 28" xfId="24032" xr:uid="{00000000-0005-0000-0000-00008B5D0000}"/>
    <cellStyle name="제목 1 29" xfId="24033" xr:uid="{00000000-0005-0000-0000-00008C5D0000}"/>
    <cellStyle name="제목 1 3" xfId="324" xr:uid="{00000000-0005-0000-0000-00008D5D0000}"/>
    <cellStyle name="제목 1 3 2" xfId="24034" xr:uid="{00000000-0005-0000-0000-00008E5D0000}"/>
    <cellStyle name="제목 1 3 2 2" xfId="24035" xr:uid="{00000000-0005-0000-0000-00008F5D0000}"/>
    <cellStyle name="제목 1 30" xfId="24036" xr:uid="{00000000-0005-0000-0000-0000905D0000}"/>
    <cellStyle name="제목 1 31" xfId="24037" xr:uid="{00000000-0005-0000-0000-0000915D0000}"/>
    <cellStyle name="제목 1 32" xfId="24038" xr:uid="{00000000-0005-0000-0000-0000925D0000}"/>
    <cellStyle name="제목 1 33" xfId="24039" xr:uid="{00000000-0005-0000-0000-0000935D0000}"/>
    <cellStyle name="제목 1 34" xfId="24040" xr:uid="{00000000-0005-0000-0000-0000945D0000}"/>
    <cellStyle name="제목 1 35" xfId="24041" xr:uid="{00000000-0005-0000-0000-0000955D0000}"/>
    <cellStyle name="제목 1 36" xfId="24042" xr:uid="{00000000-0005-0000-0000-0000965D0000}"/>
    <cellStyle name="제목 1 37" xfId="24043" xr:uid="{00000000-0005-0000-0000-0000975D0000}"/>
    <cellStyle name="제목 1 38" xfId="24044" xr:uid="{00000000-0005-0000-0000-0000985D0000}"/>
    <cellStyle name="제목 1 39" xfId="24045" xr:uid="{00000000-0005-0000-0000-0000995D0000}"/>
    <cellStyle name="제목 1 4" xfId="24046" xr:uid="{00000000-0005-0000-0000-00009A5D0000}"/>
    <cellStyle name="제목 1 4 2" xfId="24047" xr:uid="{00000000-0005-0000-0000-00009B5D0000}"/>
    <cellStyle name="제목 1 40" xfId="24048" xr:uid="{00000000-0005-0000-0000-00009C5D0000}"/>
    <cellStyle name="제목 1 41" xfId="24049" xr:uid="{00000000-0005-0000-0000-00009D5D0000}"/>
    <cellStyle name="제목 1 42" xfId="24050" xr:uid="{00000000-0005-0000-0000-00009E5D0000}"/>
    <cellStyle name="제목 1 43" xfId="24051" xr:uid="{00000000-0005-0000-0000-00009F5D0000}"/>
    <cellStyle name="제목 1 44" xfId="24052" xr:uid="{00000000-0005-0000-0000-0000A05D0000}"/>
    <cellStyle name="제목 1 45" xfId="24053" xr:uid="{00000000-0005-0000-0000-0000A15D0000}"/>
    <cellStyle name="제목 1 5" xfId="24054" xr:uid="{00000000-0005-0000-0000-0000A25D0000}"/>
    <cellStyle name="제목 1 6" xfId="24055" xr:uid="{00000000-0005-0000-0000-0000A35D0000}"/>
    <cellStyle name="제목 1 7" xfId="24056" xr:uid="{00000000-0005-0000-0000-0000A45D0000}"/>
    <cellStyle name="제목 1 8" xfId="24057" xr:uid="{00000000-0005-0000-0000-0000A55D0000}"/>
    <cellStyle name="제목 1 9" xfId="24058" xr:uid="{00000000-0005-0000-0000-0000A65D0000}"/>
    <cellStyle name="제목 10" xfId="24059" xr:uid="{00000000-0005-0000-0000-0000A75D0000}"/>
    <cellStyle name="제목 11" xfId="24060" xr:uid="{00000000-0005-0000-0000-0000A85D0000}"/>
    <cellStyle name="제목 12" xfId="24061" xr:uid="{00000000-0005-0000-0000-0000A95D0000}"/>
    <cellStyle name="제목 13" xfId="24062" xr:uid="{00000000-0005-0000-0000-0000AA5D0000}"/>
    <cellStyle name="제목 14" xfId="24063" xr:uid="{00000000-0005-0000-0000-0000AB5D0000}"/>
    <cellStyle name="제목 15" xfId="24064" xr:uid="{00000000-0005-0000-0000-0000AC5D0000}"/>
    <cellStyle name="제목 16" xfId="24065" xr:uid="{00000000-0005-0000-0000-0000AD5D0000}"/>
    <cellStyle name="제목 17" xfId="24066" xr:uid="{00000000-0005-0000-0000-0000AE5D0000}"/>
    <cellStyle name="제목 18" xfId="24067" xr:uid="{00000000-0005-0000-0000-0000AF5D0000}"/>
    <cellStyle name="제목 19" xfId="24068" xr:uid="{00000000-0005-0000-0000-0000B05D0000}"/>
    <cellStyle name="제목 2 10" xfId="24069" xr:uid="{00000000-0005-0000-0000-0000B15D0000}"/>
    <cellStyle name="제목 2 11" xfId="24070" xr:uid="{00000000-0005-0000-0000-0000B25D0000}"/>
    <cellStyle name="제목 2 12" xfId="24071" xr:uid="{00000000-0005-0000-0000-0000B35D0000}"/>
    <cellStyle name="제목 2 13" xfId="24072" xr:uid="{00000000-0005-0000-0000-0000B45D0000}"/>
    <cellStyle name="제목 2 14" xfId="24073" xr:uid="{00000000-0005-0000-0000-0000B55D0000}"/>
    <cellStyle name="제목 2 15" xfId="24074" xr:uid="{00000000-0005-0000-0000-0000B65D0000}"/>
    <cellStyle name="제목 2 16" xfId="24075" xr:uid="{00000000-0005-0000-0000-0000B75D0000}"/>
    <cellStyle name="제목 2 17" xfId="24076" xr:uid="{00000000-0005-0000-0000-0000B85D0000}"/>
    <cellStyle name="제목 2 18" xfId="24077" xr:uid="{00000000-0005-0000-0000-0000B95D0000}"/>
    <cellStyle name="제목 2 19" xfId="24078" xr:uid="{00000000-0005-0000-0000-0000BA5D0000}"/>
    <cellStyle name="제목 2 2" xfId="325" xr:uid="{00000000-0005-0000-0000-0000BB5D0000}"/>
    <cellStyle name="제목 2 2 2" xfId="326" xr:uid="{00000000-0005-0000-0000-0000BC5D0000}"/>
    <cellStyle name="제목 2 2 3" xfId="327" xr:uid="{00000000-0005-0000-0000-0000BD5D0000}"/>
    <cellStyle name="제목 2 20" xfId="24079" xr:uid="{00000000-0005-0000-0000-0000BE5D0000}"/>
    <cellStyle name="제목 2 21" xfId="24080" xr:uid="{00000000-0005-0000-0000-0000BF5D0000}"/>
    <cellStyle name="제목 2 22" xfId="24081" xr:uid="{00000000-0005-0000-0000-0000C05D0000}"/>
    <cellStyle name="제목 2 23" xfId="24082" xr:uid="{00000000-0005-0000-0000-0000C15D0000}"/>
    <cellStyle name="제목 2 24" xfId="24083" xr:uid="{00000000-0005-0000-0000-0000C25D0000}"/>
    <cellStyle name="제목 2 25" xfId="24084" xr:uid="{00000000-0005-0000-0000-0000C35D0000}"/>
    <cellStyle name="제목 2 26" xfId="24085" xr:uid="{00000000-0005-0000-0000-0000C45D0000}"/>
    <cellStyle name="제목 2 27" xfId="24086" xr:uid="{00000000-0005-0000-0000-0000C55D0000}"/>
    <cellStyle name="제목 2 28" xfId="24087" xr:uid="{00000000-0005-0000-0000-0000C65D0000}"/>
    <cellStyle name="제목 2 29" xfId="24088" xr:uid="{00000000-0005-0000-0000-0000C75D0000}"/>
    <cellStyle name="제목 2 3" xfId="328" xr:uid="{00000000-0005-0000-0000-0000C85D0000}"/>
    <cellStyle name="제목 2 3 2" xfId="24089" xr:uid="{00000000-0005-0000-0000-0000C95D0000}"/>
    <cellStyle name="제목 2 3 2 2" xfId="24090" xr:uid="{00000000-0005-0000-0000-0000CA5D0000}"/>
    <cellStyle name="제목 2 30" xfId="24091" xr:uid="{00000000-0005-0000-0000-0000CB5D0000}"/>
    <cellStyle name="제목 2 31" xfId="24092" xr:uid="{00000000-0005-0000-0000-0000CC5D0000}"/>
    <cellStyle name="제목 2 32" xfId="24093" xr:uid="{00000000-0005-0000-0000-0000CD5D0000}"/>
    <cellStyle name="제목 2 33" xfId="24094" xr:uid="{00000000-0005-0000-0000-0000CE5D0000}"/>
    <cellStyle name="제목 2 34" xfId="24095" xr:uid="{00000000-0005-0000-0000-0000CF5D0000}"/>
    <cellStyle name="제목 2 35" xfId="24096" xr:uid="{00000000-0005-0000-0000-0000D05D0000}"/>
    <cellStyle name="제목 2 36" xfId="24097" xr:uid="{00000000-0005-0000-0000-0000D15D0000}"/>
    <cellStyle name="제목 2 37" xfId="24098" xr:uid="{00000000-0005-0000-0000-0000D25D0000}"/>
    <cellStyle name="제목 2 38" xfId="24099" xr:uid="{00000000-0005-0000-0000-0000D35D0000}"/>
    <cellStyle name="제목 2 39" xfId="24100" xr:uid="{00000000-0005-0000-0000-0000D45D0000}"/>
    <cellStyle name="제목 2 4" xfId="24101" xr:uid="{00000000-0005-0000-0000-0000D55D0000}"/>
    <cellStyle name="제목 2 4 2" xfId="24102" xr:uid="{00000000-0005-0000-0000-0000D65D0000}"/>
    <cellStyle name="제목 2 40" xfId="24103" xr:uid="{00000000-0005-0000-0000-0000D75D0000}"/>
    <cellStyle name="제목 2 41" xfId="24104" xr:uid="{00000000-0005-0000-0000-0000D85D0000}"/>
    <cellStyle name="제목 2 42" xfId="24105" xr:uid="{00000000-0005-0000-0000-0000D95D0000}"/>
    <cellStyle name="제목 2 43" xfId="24106" xr:uid="{00000000-0005-0000-0000-0000DA5D0000}"/>
    <cellStyle name="제목 2 44" xfId="24107" xr:uid="{00000000-0005-0000-0000-0000DB5D0000}"/>
    <cellStyle name="제목 2 45" xfId="24108" xr:uid="{00000000-0005-0000-0000-0000DC5D0000}"/>
    <cellStyle name="제목 2 5" xfId="24109" xr:uid="{00000000-0005-0000-0000-0000DD5D0000}"/>
    <cellStyle name="제목 2 6" xfId="24110" xr:uid="{00000000-0005-0000-0000-0000DE5D0000}"/>
    <cellStyle name="제목 2 7" xfId="24111" xr:uid="{00000000-0005-0000-0000-0000DF5D0000}"/>
    <cellStyle name="제목 2 8" xfId="24112" xr:uid="{00000000-0005-0000-0000-0000E05D0000}"/>
    <cellStyle name="제목 2 9" xfId="24113" xr:uid="{00000000-0005-0000-0000-0000E15D0000}"/>
    <cellStyle name="제목 20" xfId="24114" xr:uid="{00000000-0005-0000-0000-0000E25D0000}"/>
    <cellStyle name="제목 21" xfId="24115" xr:uid="{00000000-0005-0000-0000-0000E35D0000}"/>
    <cellStyle name="제목 22" xfId="24116" xr:uid="{00000000-0005-0000-0000-0000E45D0000}"/>
    <cellStyle name="제목 23" xfId="24117" xr:uid="{00000000-0005-0000-0000-0000E55D0000}"/>
    <cellStyle name="제목 24" xfId="24118" xr:uid="{00000000-0005-0000-0000-0000E65D0000}"/>
    <cellStyle name="제목 25" xfId="24119" xr:uid="{00000000-0005-0000-0000-0000E75D0000}"/>
    <cellStyle name="제목 26" xfId="24120" xr:uid="{00000000-0005-0000-0000-0000E85D0000}"/>
    <cellStyle name="제목 27" xfId="24121" xr:uid="{00000000-0005-0000-0000-0000E95D0000}"/>
    <cellStyle name="제목 28" xfId="24122" xr:uid="{00000000-0005-0000-0000-0000EA5D0000}"/>
    <cellStyle name="제목 29" xfId="24123" xr:uid="{00000000-0005-0000-0000-0000EB5D0000}"/>
    <cellStyle name="제목 3 10" xfId="24124" xr:uid="{00000000-0005-0000-0000-0000EC5D0000}"/>
    <cellStyle name="제목 3 11" xfId="24125" xr:uid="{00000000-0005-0000-0000-0000ED5D0000}"/>
    <cellStyle name="제목 3 12" xfId="24126" xr:uid="{00000000-0005-0000-0000-0000EE5D0000}"/>
    <cellStyle name="제목 3 13" xfId="24127" xr:uid="{00000000-0005-0000-0000-0000EF5D0000}"/>
    <cellStyle name="제목 3 14" xfId="24128" xr:uid="{00000000-0005-0000-0000-0000F05D0000}"/>
    <cellStyle name="제목 3 15" xfId="24129" xr:uid="{00000000-0005-0000-0000-0000F15D0000}"/>
    <cellStyle name="제목 3 16" xfId="24130" xr:uid="{00000000-0005-0000-0000-0000F25D0000}"/>
    <cellStyle name="제목 3 17" xfId="24131" xr:uid="{00000000-0005-0000-0000-0000F35D0000}"/>
    <cellStyle name="제목 3 18" xfId="24132" xr:uid="{00000000-0005-0000-0000-0000F45D0000}"/>
    <cellStyle name="제목 3 19" xfId="24133" xr:uid="{00000000-0005-0000-0000-0000F55D0000}"/>
    <cellStyle name="제목 3 2" xfId="329" xr:uid="{00000000-0005-0000-0000-0000F65D0000}"/>
    <cellStyle name="제목 3 2 2" xfId="330" xr:uid="{00000000-0005-0000-0000-0000F75D0000}"/>
    <cellStyle name="제목 3 2 2 2" xfId="24134" xr:uid="{00000000-0005-0000-0000-0000F85D0000}"/>
    <cellStyle name="제목 3 2 3" xfId="331" xr:uid="{00000000-0005-0000-0000-0000F95D0000}"/>
    <cellStyle name="제목 3 2 4" xfId="24135" xr:uid="{00000000-0005-0000-0000-0000FA5D0000}"/>
    <cellStyle name="제목 3 20" xfId="24136" xr:uid="{00000000-0005-0000-0000-0000FB5D0000}"/>
    <cellStyle name="제목 3 21" xfId="24137" xr:uid="{00000000-0005-0000-0000-0000FC5D0000}"/>
    <cellStyle name="제목 3 22" xfId="24138" xr:uid="{00000000-0005-0000-0000-0000FD5D0000}"/>
    <cellStyle name="제목 3 23" xfId="24139" xr:uid="{00000000-0005-0000-0000-0000FE5D0000}"/>
    <cellStyle name="제목 3 24" xfId="24140" xr:uid="{00000000-0005-0000-0000-0000FF5D0000}"/>
    <cellStyle name="제목 3 25" xfId="24141" xr:uid="{00000000-0005-0000-0000-0000005E0000}"/>
    <cellStyle name="제목 3 26" xfId="24142" xr:uid="{00000000-0005-0000-0000-0000015E0000}"/>
    <cellStyle name="제목 3 27" xfId="24143" xr:uid="{00000000-0005-0000-0000-0000025E0000}"/>
    <cellStyle name="제목 3 28" xfId="24144" xr:uid="{00000000-0005-0000-0000-0000035E0000}"/>
    <cellStyle name="제목 3 29" xfId="24145" xr:uid="{00000000-0005-0000-0000-0000045E0000}"/>
    <cellStyle name="제목 3 3" xfId="332" xr:uid="{00000000-0005-0000-0000-0000055E0000}"/>
    <cellStyle name="제목 3 3 2" xfId="24146" xr:uid="{00000000-0005-0000-0000-0000065E0000}"/>
    <cellStyle name="제목 3 3 3" xfId="24147" xr:uid="{00000000-0005-0000-0000-0000075E0000}"/>
    <cellStyle name="제목 3 30" xfId="24148" xr:uid="{00000000-0005-0000-0000-0000085E0000}"/>
    <cellStyle name="제목 3 31" xfId="24149" xr:uid="{00000000-0005-0000-0000-0000095E0000}"/>
    <cellStyle name="제목 3 32" xfId="24150" xr:uid="{00000000-0005-0000-0000-00000A5E0000}"/>
    <cellStyle name="제목 3 33" xfId="24151" xr:uid="{00000000-0005-0000-0000-00000B5E0000}"/>
    <cellStyle name="제목 3 34" xfId="24152" xr:uid="{00000000-0005-0000-0000-00000C5E0000}"/>
    <cellStyle name="제목 3 35" xfId="24153" xr:uid="{00000000-0005-0000-0000-00000D5E0000}"/>
    <cellStyle name="제목 3 36" xfId="24154" xr:uid="{00000000-0005-0000-0000-00000E5E0000}"/>
    <cellStyle name="제목 3 37" xfId="24155" xr:uid="{00000000-0005-0000-0000-00000F5E0000}"/>
    <cellStyle name="제목 3 38" xfId="24156" xr:uid="{00000000-0005-0000-0000-0000105E0000}"/>
    <cellStyle name="제목 3 39" xfId="24157" xr:uid="{00000000-0005-0000-0000-0000115E0000}"/>
    <cellStyle name="제목 3 4" xfId="24158" xr:uid="{00000000-0005-0000-0000-0000125E0000}"/>
    <cellStyle name="제목 3 4 2" xfId="24159" xr:uid="{00000000-0005-0000-0000-0000135E0000}"/>
    <cellStyle name="제목 3 40" xfId="24160" xr:uid="{00000000-0005-0000-0000-0000145E0000}"/>
    <cellStyle name="제목 3 41" xfId="24161" xr:uid="{00000000-0005-0000-0000-0000155E0000}"/>
    <cellStyle name="제목 3 42" xfId="24162" xr:uid="{00000000-0005-0000-0000-0000165E0000}"/>
    <cellStyle name="제목 3 43" xfId="24163" xr:uid="{00000000-0005-0000-0000-0000175E0000}"/>
    <cellStyle name="제목 3 44" xfId="24164" xr:uid="{00000000-0005-0000-0000-0000185E0000}"/>
    <cellStyle name="제목 3 45" xfId="24165" xr:uid="{00000000-0005-0000-0000-0000195E0000}"/>
    <cellStyle name="제목 3 5" xfId="24166" xr:uid="{00000000-0005-0000-0000-00001A5E0000}"/>
    <cellStyle name="제목 3 6" xfId="24167" xr:uid="{00000000-0005-0000-0000-00001B5E0000}"/>
    <cellStyle name="제목 3 7" xfId="24168" xr:uid="{00000000-0005-0000-0000-00001C5E0000}"/>
    <cellStyle name="제목 3 8" xfId="24169" xr:uid="{00000000-0005-0000-0000-00001D5E0000}"/>
    <cellStyle name="제목 3 9" xfId="24170" xr:uid="{00000000-0005-0000-0000-00001E5E0000}"/>
    <cellStyle name="제목 30" xfId="24171" xr:uid="{00000000-0005-0000-0000-00001F5E0000}"/>
    <cellStyle name="제목 31" xfId="24172" xr:uid="{00000000-0005-0000-0000-0000205E0000}"/>
    <cellStyle name="제목 32" xfId="24173" xr:uid="{00000000-0005-0000-0000-0000215E0000}"/>
    <cellStyle name="제목 33" xfId="24174" xr:uid="{00000000-0005-0000-0000-0000225E0000}"/>
    <cellStyle name="제목 34" xfId="24175" xr:uid="{00000000-0005-0000-0000-0000235E0000}"/>
    <cellStyle name="제목 35" xfId="24176" xr:uid="{00000000-0005-0000-0000-0000245E0000}"/>
    <cellStyle name="제목 36" xfId="24177" xr:uid="{00000000-0005-0000-0000-0000255E0000}"/>
    <cellStyle name="제목 37" xfId="24178" xr:uid="{00000000-0005-0000-0000-0000265E0000}"/>
    <cellStyle name="제목 38" xfId="24179" xr:uid="{00000000-0005-0000-0000-0000275E0000}"/>
    <cellStyle name="제목 39" xfId="24180" xr:uid="{00000000-0005-0000-0000-0000285E0000}"/>
    <cellStyle name="제목 4 10" xfId="24181" xr:uid="{00000000-0005-0000-0000-0000295E0000}"/>
    <cellStyle name="제목 4 11" xfId="24182" xr:uid="{00000000-0005-0000-0000-00002A5E0000}"/>
    <cellStyle name="제목 4 12" xfId="24183" xr:uid="{00000000-0005-0000-0000-00002B5E0000}"/>
    <cellStyle name="제목 4 13" xfId="24184" xr:uid="{00000000-0005-0000-0000-00002C5E0000}"/>
    <cellStyle name="제목 4 14" xfId="24185" xr:uid="{00000000-0005-0000-0000-00002D5E0000}"/>
    <cellStyle name="제목 4 15" xfId="24186" xr:uid="{00000000-0005-0000-0000-00002E5E0000}"/>
    <cellStyle name="제목 4 16" xfId="24187" xr:uid="{00000000-0005-0000-0000-00002F5E0000}"/>
    <cellStyle name="제목 4 17" xfId="24188" xr:uid="{00000000-0005-0000-0000-0000305E0000}"/>
    <cellStyle name="제목 4 18" xfId="24189" xr:uid="{00000000-0005-0000-0000-0000315E0000}"/>
    <cellStyle name="제목 4 19" xfId="24190" xr:uid="{00000000-0005-0000-0000-0000325E0000}"/>
    <cellStyle name="제목 4 2" xfId="333" xr:uid="{00000000-0005-0000-0000-0000335E0000}"/>
    <cellStyle name="제목 4 2 2" xfId="334" xr:uid="{00000000-0005-0000-0000-0000345E0000}"/>
    <cellStyle name="제목 4 2 3" xfId="335" xr:uid="{00000000-0005-0000-0000-0000355E0000}"/>
    <cellStyle name="제목 4 20" xfId="24191" xr:uid="{00000000-0005-0000-0000-0000365E0000}"/>
    <cellStyle name="제목 4 21" xfId="24192" xr:uid="{00000000-0005-0000-0000-0000375E0000}"/>
    <cellStyle name="제목 4 22" xfId="24193" xr:uid="{00000000-0005-0000-0000-0000385E0000}"/>
    <cellStyle name="제목 4 23" xfId="24194" xr:uid="{00000000-0005-0000-0000-0000395E0000}"/>
    <cellStyle name="제목 4 24" xfId="24195" xr:uid="{00000000-0005-0000-0000-00003A5E0000}"/>
    <cellStyle name="제목 4 25" xfId="24196" xr:uid="{00000000-0005-0000-0000-00003B5E0000}"/>
    <cellStyle name="제목 4 26" xfId="24197" xr:uid="{00000000-0005-0000-0000-00003C5E0000}"/>
    <cellStyle name="제목 4 27" xfId="24198" xr:uid="{00000000-0005-0000-0000-00003D5E0000}"/>
    <cellStyle name="제목 4 28" xfId="24199" xr:uid="{00000000-0005-0000-0000-00003E5E0000}"/>
    <cellStyle name="제목 4 29" xfId="24200" xr:uid="{00000000-0005-0000-0000-00003F5E0000}"/>
    <cellStyle name="제목 4 3" xfId="336" xr:uid="{00000000-0005-0000-0000-0000405E0000}"/>
    <cellStyle name="제목 4 3 2" xfId="24201" xr:uid="{00000000-0005-0000-0000-0000415E0000}"/>
    <cellStyle name="제목 4 3 2 2" xfId="24202" xr:uid="{00000000-0005-0000-0000-0000425E0000}"/>
    <cellStyle name="제목 4 30" xfId="24203" xr:uid="{00000000-0005-0000-0000-0000435E0000}"/>
    <cellStyle name="제목 4 31" xfId="24204" xr:uid="{00000000-0005-0000-0000-0000445E0000}"/>
    <cellStyle name="제목 4 32" xfId="24205" xr:uid="{00000000-0005-0000-0000-0000455E0000}"/>
    <cellStyle name="제목 4 33" xfId="24206" xr:uid="{00000000-0005-0000-0000-0000465E0000}"/>
    <cellStyle name="제목 4 34" xfId="24207" xr:uid="{00000000-0005-0000-0000-0000475E0000}"/>
    <cellStyle name="제목 4 35" xfId="24208" xr:uid="{00000000-0005-0000-0000-0000485E0000}"/>
    <cellStyle name="제목 4 36" xfId="24209" xr:uid="{00000000-0005-0000-0000-0000495E0000}"/>
    <cellStyle name="제목 4 37" xfId="24210" xr:uid="{00000000-0005-0000-0000-00004A5E0000}"/>
    <cellStyle name="제목 4 38" xfId="24211" xr:uid="{00000000-0005-0000-0000-00004B5E0000}"/>
    <cellStyle name="제목 4 39" xfId="24212" xr:uid="{00000000-0005-0000-0000-00004C5E0000}"/>
    <cellStyle name="제목 4 4" xfId="24213" xr:uid="{00000000-0005-0000-0000-00004D5E0000}"/>
    <cellStyle name="제목 4 4 2" xfId="24214" xr:uid="{00000000-0005-0000-0000-00004E5E0000}"/>
    <cellStyle name="제목 4 40" xfId="24215" xr:uid="{00000000-0005-0000-0000-00004F5E0000}"/>
    <cellStyle name="제목 4 41" xfId="24216" xr:uid="{00000000-0005-0000-0000-0000505E0000}"/>
    <cellStyle name="제목 4 42" xfId="24217" xr:uid="{00000000-0005-0000-0000-0000515E0000}"/>
    <cellStyle name="제목 4 43" xfId="24218" xr:uid="{00000000-0005-0000-0000-0000525E0000}"/>
    <cellStyle name="제목 4 44" xfId="24219" xr:uid="{00000000-0005-0000-0000-0000535E0000}"/>
    <cellStyle name="제목 4 45" xfId="24220" xr:uid="{00000000-0005-0000-0000-0000545E0000}"/>
    <cellStyle name="제목 4 5" xfId="24221" xr:uid="{00000000-0005-0000-0000-0000555E0000}"/>
    <cellStyle name="제목 4 6" xfId="24222" xr:uid="{00000000-0005-0000-0000-0000565E0000}"/>
    <cellStyle name="제목 4 7" xfId="24223" xr:uid="{00000000-0005-0000-0000-0000575E0000}"/>
    <cellStyle name="제목 4 8" xfId="24224" xr:uid="{00000000-0005-0000-0000-0000585E0000}"/>
    <cellStyle name="제목 4 9" xfId="24225" xr:uid="{00000000-0005-0000-0000-0000595E0000}"/>
    <cellStyle name="제목 40" xfId="24226" xr:uid="{00000000-0005-0000-0000-00005A5E0000}"/>
    <cellStyle name="제목 41" xfId="24227" xr:uid="{00000000-0005-0000-0000-00005B5E0000}"/>
    <cellStyle name="제목 42" xfId="24228" xr:uid="{00000000-0005-0000-0000-00005C5E0000}"/>
    <cellStyle name="제목 43" xfId="24229" xr:uid="{00000000-0005-0000-0000-00005D5E0000}"/>
    <cellStyle name="제목 44" xfId="24230" xr:uid="{00000000-0005-0000-0000-00005E5E0000}"/>
    <cellStyle name="제목 45" xfId="24231" xr:uid="{00000000-0005-0000-0000-00005F5E0000}"/>
    <cellStyle name="제목 46" xfId="24232" xr:uid="{00000000-0005-0000-0000-0000605E0000}"/>
    <cellStyle name="제목 47" xfId="24233" xr:uid="{00000000-0005-0000-0000-0000615E0000}"/>
    <cellStyle name="제목 48" xfId="24234" xr:uid="{00000000-0005-0000-0000-0000625E0000}"/>
    <cellStyle name="제목 5" xfId="337" xr:uid="{00000000-0005-0000-0000-0000635E0000}"/>
    <cellStyle name="제목 5 2" xfId="338" xr:uid="{00000000-0005-0000-0000-0000645E0000}"/>
    <cellStyle name="제목 5 3" xfId="339" xr:uid="{00000000-0005-0000-0000-0000655E0000}"/>
    <cellStyle name="제목 6" xfId="340" xr:uid="{00000000-0005-0000-0000-0000665E0000}"/>
    <cellStyle name="제목 6 2" xfId="24235" xr:uid="{00000000-0005-0000-0000-0000675E0000}"/>
    <cellStyle name="제목 6 2 2" xfId="24236" xr:uid="{00000000-0005-0000-0000-0000685E0000}"/>
    <cellStyle name="제목 7" xfId="24237" xr:uid="{00000000-0005-0000-0000-0000695E0000}"/>
    <cellStyle name="제목 7 2" xfId="24238" xr:uid="{00000000-0005-0000-0000-00006A5E0000}"/>
    <cellStyle name="제목 8" xfId="24239" xr:uid="{00000000-0005-0000-0000-00006B5E0000}"/>
    <cellStyle name="제목 9" xfId="24240" xr:uid="{00000000-0005-0000-0000-00006C5E0000}"/>
    <cellStyle name="제목1" xfId="24241" xr:uid="{00000000-0005-0000-0000-00006D5E0000}"/>
    <cellStyle name="제목2" xfId="24242" xr:uid="{00000000-0005-0000-0000-00006E5E0000}"/>
    <cellStyle name="좋음" xfId="32788" builtinId="26"/>
    <cellStyle name="좋음 10" xfId="24243" xr:uid="{00000000-0005-0000-0000-0000705E0000}"/>
    <cellStyle name="좋음 11" xfId="24244" xr:uid="{00000000-0005-0000-0000-0000715E0000}"/>
    <cellStyle name="좋음 12" xfId="24245" xr:uid="{00000000-0005-0000-0000-0000725E0000}"/>
    <cellStyle name="좋음 13" xfId="24246" xr:uid="{00000000-0005-0000-0000-0000735E0000}"/>
    <cellStyle name="좋음 14" xfId="24247" xr:uid="{00000000-0005-0000-0000-0000745E0000}"/>
    <cellStyle name="좋음 15" xfId="24248" xr:uid="{00000000-0005-0000-0000-0000755E0000}"/>
    <cellStyle name="좋음 16" xfId="24249" xr:uid="{00000000-0005-0000-0000-0000765E0000}"/>
    <cellStyle name="좋음 17" xfId="24250" xr:uid="{00000000-0005-0000-0000-0000775E0000}"/>
    <cellStyle name="좋음 18" xfId="24251" xr:uid="{00000000-0005-0000-0000-0000785E0000}"/>
    <cellStyle name="좋음 19" xfId="24252" xr:uid="{00000000-0005-0000-0000-0000795E0000}"/>
    <cellStyle name="좋음 2" xfId="341" xr:uid="{00000000-0005-0000-0000-00007A5E0000}"/>
    <cellStyle name="좋음 2 2" xfId="342" xr:uid="{00000000-0005-0000-0000-00007B5E0000}"/>
    <cellStyle name="좋음 2 3" xfId="343" xr:uid="{00000000-0005-0000-0000-00007C5E0000}"/>
    <cellStyle name="좋음 20" xfId="24253" xr:uid="{00000000-0005-0000-0000-00007D5E0000}"/>
    <cellStyle name="좋음 21" xfId="24254" xr:uid="{00000000-0005-0000-0000-00007E5E0000}"/>
    <cellStyle name="좋음 22" xfId="24255" xr:uid="{00000000-0005-0000-0000-00007F5E0000}"/>
    <cellStyle name="좋음 23" xfId="24256" xr:uid="{00000000-0005-0000-0000-0000805E0000}"/>
    <cellStyle name="좋음 24" xfId="24257" xr:uid="{00000000-0005-0000-0000-0000815E0000}"/>
    <cellStyle name="좋음 25" xfId="24258" xr:uid="{00000000-0005-0000-0000-0000825E0000}"/>
    <cellStyle name="좋음 26" xfId="24259" xr:uid="{00000000-0005-0000-0000-0000835E0000}"/>
    <cellStyle name="좋음 27" xfId="24260" xr:uid="{00000000-0005-0000-0000-0000845E0000}"/>
    <cellStyle name="좋음 28" xfId="24261" xr:uid="{00000000-0005-0000-0000-0000855E0000}"/>
    <cellStyle name="좋음 29" xfId="24262" xr:uid="{00000000-0005-0000-0000-0000865E0000}"/>
    <cellStyle name="좋음 3" xfId="344" xr:uid="{00000000-0005-0000-0000-0000875E0000}"/>
    <cellStyle name="좋음 3 2" xfId="24263" xr:uid="{00000000-0005-0000-0000-0000885E0000}"/>
    <cellStyle name="좋음 3 2 2" xfId="24264" xr:uid="{00000000-0005-0000-0000-0000895E0000}"/>
    <cellStyle name="좋음 30" xfId="24265" xr:uid="{00000000-0005-0000-0000-00008A5E0000}"/>
    <cellStyle name="좋음 31" xfId="24266" xr:uid="{00000000-0005-0000-0000-00008B5E0000}"/>
    <cellStyle name="좋음 32" xfId="24267" xr:uid="{00000000-0005-0000-0000-00008C5E0000}"/>
    <cellStyle name="좋음 33" xfId="24268" xr:uid="{00000000-0005-0000-0000-00008D5E0000}"/>
    <cellStyle name="좋음 34" xfId="24269" xr:uid="{00000000-0005-0000-0000-00008E5E0000}"/>
    <cellStyle name="좋음 35" xfId="24270" xr:uid="{00000000-0005-0000-0000-00008F5E0000}"/>
    <cellStyle name="좋음 36" xfId="24271" xr:uid="{00000000-0005-0000-0000-0000905E0000}"/>
    <cellStyle name="좋음 37" xfId="24272" xr:uid="{00000000-0005-0000-0000-0000915E0000}"/>
    <cellStyle name="좋음 38" xfId="24273" xr:uid="{00000000-0005-0000-0000-0000925E0000}"/>
    <cellStyle name="좋음 39" xfId="24274" xr:uid="{00000000-0005-0000-0000-0000935E0000}"/>
    <cellStyle name="좋음 4" xfId="24275" xr:uid="{00000000-0005-0000-0000-0000945E0000}"/>
    <cellStyle name="좋음 4 2" xfId="24276" xr:uid="{00000000-0005-0000-0000-0000955E0000}"/>
    <cellStyle name="좋음 40" xfId="24277" xr:uid="{00000000-0005-0000-0000-0000965E0000}"/>
    <cellStyle name="좋음 41" xfId="24278" xr:uid="{00000000-0005-0000-0000-0000975E0000}"/>
    <cellStyle name="좋음 42" xfId="24279" xr:uid="{00000000-0005-0000-0000-0000985E0000}"/>
    <cellStyle name="좋음 43" xfId="24280" xr:uid="{00000000-0005-0000-0000-0000995E0000}"/>
    <cellStyle name="좋음 44" xfId="24281" xr:uid="{00000000-0005-0000-0000-00009A5E0000}"/>
    <cellStyle name="좋음 45" xfId="24282" xr:uid="{00000000-0005-0000-0000-00009B5E0000}"/>
    <cellStyle name="좋음 5" xfId="24283" xr:uid="{00000000-0005-0000-0000-00009C5E0000}"/>
    <cellStyle name="좋음 6" xfId="24284" xr:uid="{00000000-0005-0000-0000-00009D5E0000}"/>
    <cellStyle name="좋음 7" xfId="24285" xr:uid="{00000000-0005-0000-0000-00009E5E0000}"/>
    <cellStyle name="좋음 8" xfId="24286" xr:uid="{00000000-0005-0000-0000-00009F5E0000}"/>
    <cellStyle name="좋음 9" xfId="24287" xr:uid="{00000000-0005-0000-0000-0000A05E0000}"/>
    <cellStyle name="줿" xfId="24288" xr:uid="{00000000-0005-0000-0000-0000A15E0000}"/>
    <cellStyle name="줿㼿" xfId="24289" xr:uid="{00000000-0005-0000-0000-0000A25E0000}"/>
    <cellStyle name="줿㼿㼿㼿" xfId="345" xr:uid="{00000000-0005-0000-0000-0000A35E0000}"/>
    <cellStyle name="줿㼿㼿㼿 10" xfId="24290" xr:uid="{00000000-0005-0000-0000-0000A45E0000}"/>
    <cellStyle name="줿㼿㼿㼿 11" xfId="24291" xr:uid="{00000000-0005-0000-0000-0000A55E0000}"/>
    <cellStyle name="줿㼿㼿㼿 2" xfId="346" xr:uid="{00000000-0005-0000-0000-0000A65E0000}"/>
    <cellStyle name="줿㼿㼿㼿 3" xfId="347" xr:uid="{00000000-0005-0000-0000-0000A75E0000}"/>
    <cellStyle name="줿㼿㼿㼿 4" xfId="348" xr:uid="{00000000-0005-0000-0000-0000A85E0000}"/>
    <cellStyle name="줿㼿㼿㼿 5" xfId="24292" xr:uid="{00000000-0005-0000-0000-0000A95E0000}"/>
    <cellStyle name="줿㼿㼿㼿 6" xfId="24293" xr:uid="{00000000-0005-0000-0000-0000AA5E0000}"/>
    <cellStyle name="줿㼿㼿㼿 7" xfId="24294" xr:uid="{00000000-0005-0000-0000-0000AB5E0000}"/>
    <cellStyle name="줿㼿㼿㼿 8" xfId="24295" xr:uid="{00000000-0005-0000-0000-0000AC5E0000}"/>
    <cellStyle name="줿㼿㼿㼿 9" xfId="24296" xr:uid="{00000000-0005-0000-0000-0000AD5E0000}"/>
    <cellStyle name="줿㼿㼿㼿㼿?" xfId="349" xr:uid="{00000000-0005-0000-0000-0000AE5E0000}"/>
    <cellStyle name="줿㼿㼿㼿㼿? 10" xfId="24297" xr:uid="{00000000-0005-0000-0000-0000AF5E0000}"/>
    <cellStyle name="줿㼿㼿㼿㼿? 11" xfId="24298" xr:uid="{00000000-0005-0000-0000-0000B05E0000}"/>
    <cellStyle name="줿㼿㼿㼿㼿? 2" xfId="350" xr:uid="{00000000-0005-0000-0000-0000B15E0000}"/>
    <cellStyle name="줿㼿㼿㼿㼿? 3" xfId="351" xr:uid="{00000000-0005-0000-0000-0000B25E0000}"/>
    <cellStyle name="줿㼿㼿㼿㼿? 4" xfId="352" xr:uid="{00000000-0005-0000-0000-0000B35E0000}"/>
    <cellStyle name="줿㼿㼿㼿㼿? 5" xfId="24299" xr:uid="{00000000-0005-0000-0000-0000B45E0000}"/>
    <cellStyle name="줿㼿㼿㼿㼿? 6" xfId="24300" xr:uid="{00000000-0005-0000-0000-0000B55E0000}"/>
    <cellStyle name="줿㼿㼿㼿㼿? 7" xfId="24301" xr:uid="{00000000-0005-0000-0000-0000B65E0000}"/>
    <cellStyle name="줿㼿㼿㼿㼿? 8" xfId="24302" xr:uid="{00000000-0005-0000-0000-0000B75E0000}"/>
    <cellStyle name="줿㼿㼿㼿㼿? 9" xfId="24303" xr:uid="{00000000-0005-0000-0000-0000B85E0000}"/>
    <cellStyle name="줿㼿㼿㼿㼿㼿㼿" xfId="24304" xr:uid="{00000000-0005-0000-0000-0000B95E0000}"/>
    <cellStyle name="줿㼿㼿㼿㼿㼿㼿㼿?" xfId="24305" xr:uid="{00000000-0005-0000-0000-0000BA5E0000}"/>
    <cellStyle name="줿㼿㼿㼿㼿㼿㼿㼿㼿" xfId="24306" xr:uid="{00000000-0005-0000-0000-0000BB5E0000}"/>
    <cellStyle name="줿㼿㼿㼿㼿㼿㼿㼿㼿?" xfId="24307" xr:uid="{00000000-0005-0000-0000-0000BC5E0000}"/>
    <cellStyle name="줿㼿㼿㼿㼿㼿㼿㼿㼿㼿?" xfId="24308" xr:uid="{00000000-0005-0000-0000-0000BD5E0000}"/>
    <cellStyle name="줿㼿㼿㼿㼿㼿㼿㼿㼿㼿㼿㼿㼿㼿?" xfId="24309" xr:uid="{00000000-0005-0000-0000-0000BE5E0000}"/>
    <cellStyle name="줿㼿㼿㼿㼿㼿㼿㼿㼿㼿㼿㼿㼿㼿㼿?" xfId="24310" xr:uid="{00000000-0005-0000-0000-0000BF5E0000}"/>
    <cellStyle name="줿㼿㼿㼿젿㼿줿㼿㼿" xfId="353" xr:uid="{00000000-0005-0000-0000-0000C05E0000}"/>
    <cellStyle name="줿㼿㼿㼿젿㼿줿㼿㼿 2" xfId="354" xr:uid="{00000000-0005-0000-0000-0000C15E0000}"/>
    <cellStyle name="줿㼿㼿㼿젿㼿줿㼿㼿 3" xfId="355" xr:uid="{00000000-0005-0000-0000-0000C25E0000}"/>
    <cellStyle name="줿㼿㼿㼿젿㼿줿㼿㼿 4" xfId="356" xr:uid="{00000000-0005-0000-0000-0000C35E0000}"/>
    <cellStyle name="줿㼿㼿㼿젿㼿줿㼿㼿㼿" xfId="24311" xr:uid="{00000000-0005-0000-0000-0000C45E0000}"/>
    <cellStyle name="지정되지 않음" xfId="24312" xr:uid="{00000000-0005-0000-0000-0000C55E0000}"/>
    <cellStyle name="지정되지 않음 2" xfId="24313" xr:uid="{00000000-0005-0000-0000-0000C65E0000}"/>
    <cellStyle name="지정되지 않음 2 2" xfId="24314" xr:uid="{00000000-0005-0000-0000-0000C75E0000}"/>
    <cellStyle name="출력 10" xfId="24315" xr:uid="{00000000-0005-0000-0000-0000C85E0000}"/>
    <cellStyle name="출력 11" xfId="24316" xr:uid="{00000000-0005-0000-0000-0000C95E0000}"/>
    <cellStyle name="출력 12" xfId="24317" xr:uid="{00000000-0005-0000-0000-0000CA5E0000}"/>
    <cellStyle name="출력 13" xfId="24318" xr:uid="{00000000-0005-0000-0000-0000CB5E0000}"/>
    <cellStyle name="출력 14" xfId="24319" xr:uid="{00000000-0005-0000-0000-0000CC5E0000}"/>
    <cellStyle name="출력 15" xfId="24320" xr:uid="{00000000-0005-0000-0000-0000CD5E0000}"/>
    <cellStyle name="출력 16" xfId="24321" xr:uid="{00000000-0005-0000-0000-0000CE5E0000}"/>
    <cellStyle name="출력 17" xfId="24322" xr:uid="{00000000-0005-0000-0000-0000CF5E0000}"/>
    <cellStyle name="출력 18" xfId="24323" xr:uid="{00000000-0005-0000-0000-0000D05E0000}"/>
    <cellStyle name="출력 19" xfId="24324" xr:uid="{00000000-0005-0000-0000-0000D15E0000}"/>
    <cellStyle name="출력 2" xfId="357" xr:uid="{00000000-0005-0000-0000-0000D25E0000}"/>
    <cellStyle name="출력 2 10" xfId="24325" xr:uid="{00000000-0005-0000-0000-0000D35E0000}"/>
    <cellStyle name="출력 2 10 10" xfId="24326" xr:uid="{00000000-0005-0000-0000-0000D45E0000}"/>
    <cellStyle name="출력 2 10 10 2" xfId="24327" xr:uid="{00000000-0005-0000-0000-0000D55E0000}"/>
    <cellStyle name="출력 2 10 10 3" xfId="24328" xr:uid="{00000000-0005-0000-0000-0000D65E0000}"/>
    <cellStyle name="출력 2 10 10 4" xfId="24329" xr:uid="{00000000-0005-0000-0000-0000D75E0000}"/>
    <cellStyle name="출력 2 10 10 5" xfId="24330" xr:uid="{00000000-0005-0000-0000-0000D85E0000}"/>
    <cellStyle name="출력 2 10 11" xfId="24331" xr:uid="{00000000-0005-0000-0000-0000D95E0000}"/>
    <cellStyle name="출력 2 10 11 2" xfId="24332" xr:uid="{00000000-0005-0000-0000-0000DA5E0000}"/>
    <cellStyle name="출력 2 10 11 3" xfId="24333" xr:uid="{00000000-0005-0000-0000-0000DB5E0000}"/>
    <cellStyle name="출력 2 10 11 4" xfId="24334" xr:uid="{00000000-0005-0000-0000-0000DC5E0000}"/>
    <cellStyle name="출력 2 10 11 5" xfId="24335" xr:uid="{00000000-0005-0000-0000-0000DD5E0000}"/>
    <cellStyle name="출력 2 10 12" xfId="24336" xr:uid="{00000000-0005-0000-0000-0000DE5E0000}"/>
    <cellStyle name="출력 2 10 12 2" xfId="24337" xr:uid="{00000000-0005-0000-0000-0000DF5E0000}"/>
    <cellStyle name="출력 2 10 12 3" xfId="24338" xr:uid="{00000000-0005-0000-0000-0000E05E0000}"/>
    <cellStyle name="출력 2 10 12 4" xfId="24339" xr:uid="{00000000-0005-0000-0000-0000E15E0000}"/>
    <cellStyle name="출력 2 10 12 5" xfId="24340" xr:uid="{00000000-0005-0000-0000-0000E25E0000}"/>
    <cellStyle name="출력 2 10 13" xfId="24341" xr:uid="{00000000-0005-0000-0000-0000E35E0000}"/>
    <cellStyle name="출력 2 10 13 2" xfId="24342" xr:uid="{00000000-0005-0000-0000-0000E45E0000}"/>
    <cellStyle name="출력 2 10 13 3" xfId="24343" xr:uid="{00000000-0005-0000-0000-0000E55E0000}"/>
    <cellStyle name="출력 2 10 13 4" xfId="24344" xr:uid="{00000000-0005-0000-0000-0000E65E0000}"/>
    <cellStyle name="출력 2 10 13 5" xfId="24345" xr:uid="{00000000-0005-0000-0000-0000E75E0000}"/>
    <cellStyle name="출력 2 10 14" xfId="24346" xr:uid="{00000000-0005-0000-0000-0000E85E0000}"/>
    <cellStyle name="출력 2 10 14 2" xfId="24347" xr:uid="{00000000-0005-0000-0000-0000E95E0000}"/>
    <cellStyle name="출력 2 10 14 3" xfId="24348" xr:uid="{00000000-0005-0000-0000-0000EA5E0000}"/>
    <cellStyle name="출력 2 10 14 4" xfId="24349" xr:uid="{00000000-0005-0000-0000-0000EB5E0000}"/>
    <cellStyle name="출력 2 10 14 5" xfId="24350" xr:uid="{00000000-0005-0000-0000-0000EC5E0000}"/>
    <cellStyle name="출력 2 10 15" xfId="24351" xr:uid="{00000000-0005-0000-0000-0000ED5E0000}"/>
    <cellStyle name="출력 2 10 15 2" xfId="24352" xr:uid="{00000000-0005-0000-0000-0000EE5E0000}"/>
    <cellStyle name="출력 2 10 15 3" xfId="24353" xr:uid="{00000000-0005-0000-0000-0000EF5E0000}"/>
    <cellStyle name="출력 2 10 15 4" xfId="24354" xr:uid="{00000000-0005-0000-0000-0000F05E0000}"/>
    <cellStyle name="출력 2 10 15 5" xfId="24355" xr:uid="{00000000-0005-0000-0000-0000F15E0000}"/>
    <cellStyle name="출력 2 10 16" xfId="24356" xr:uid="{00000000-0005-0000-0000-0000F25E0000}"/>
    <cellStyle name="출력 2 10 16 2" xfId="24357" xr:uid="{00000000-0005-0000-0000-0000F35E0000}"/>
    <cellStyle name="출력 2 10 16 3" xfId="24358" xr:uid="{00000000-0005-0000-0000-0000F45E0000}"/>
    <cellStyle name="출력 2 10 16 4" xfId="24359" xr:uid="{00000000-0005-0000-0000-0000F55E0000}"/>
    <cellStyle name="출력 2 10 16 5" xfId="24360" xr:uid="{00000000-0005-0000-0000-0000F65E0000}"/>
    <cellStyle name="출력 2 10 17" xfId="24361" xr:uid="{00000000-0005-0000-0000-0000F75E0000}"/>
    <cellStyle name="출력 2 10 17 2" xfId="24362" xr:uid="{00000000-0005-0000-0000-0000F85E0000}"/>
    <cellStyle name="출력 2 10 17 3" xfId="24363" xr:uid="{00000000-0005-0000-0000-0000F95E0000}"/>
    <cellStyle name="출력 2 10 17 4" xfId="24364" xr:uid="{00000000-0005-0000-0000-0000FA5E0000}"/>
    <cellStyle name="출력 2 10 17 5" xfId="24365" xr:uid="{00000000-0005-0000-0000-0000FB5E0000}"/>
    <cellStyle name="출력 2 10 18" xfId="24366" xr:uid="{00000000-0005-0000-0000-0000FC5E0000}"/>
    <cellStyle name="출력 2 10 18 2" xfId="24367" xr:uid="{00000000-0005-0000-0000-0000FD5E0000}"/>
    <cellStyle name="출력 2 10 18 3" xfId="24368" xr:uid="{00000000-0005-0000-0000-0000FE5E0000}"/>
    <cellStyle name="출력 2 10 18 4" xfId="24369" xr:uid="{00000000-0005-0000-0000-0000FF5E0000}"/>
    <cellStyle name="출력 2 10 18 5" xfId="24370" xr:uid="{00000000-0005-0000-0000-0000005F0000}"/>
    <cellStyle name="출력 2 10 19" xfId="24371" xr:uid="{00000000-0005-0000-0000-0000015F0000}"/>
    <cellStyle name="출력 2 10 19 2" xfId="24372" xr:uid="{00000000-0005-0000-0000-0000025F0000}"/>
    <cellStyle name="출력 2 10 19 3" xfId="24373" xr:uid="{00000000-0005-0000-0000-0000035F0000}"/>
    <cellStyle name="출력 2 10 19 4" xfId="24374" xr:uid="{00000000-0005-0000-0000-0000045F0000}"/>
    <cellStyle name="출력 2 10 19 5" xfId="24375" xr:uid="{00000000-0005-0000-0000-0000055F0000}"/>
    <cellStyle name="출력 2 10 2" xfId="24376" xr:uid="{00000000-0005-0000-0000-0000065F0000}"/>
    <cellStyle name="출력 2 10 2 2" xfId="24377" xr:uid="{00000000-0005-0000-0000-0000075F0000}"/>
    <cellStyle name="출력 2 10 2 3" xfId="24378" xr:uid="{00000000-0005-0000-0000-0000085F0000}"/>
    <cellStyle name="출력 2 10 2 4" xfId="24379" xr:uid="{00000000-0005-0000-0000-0000095F0000}"/>
    <cellStyle name="출력 2 10 2 5" xfId="24380" xr:uid="{00000000-0005-0000-0000-00000A5F0000}"/>
    <cellStyle name="출력 2 10 20" xfId="24381" xr:uid="{00000000-0005-0000-0000-00000B5F0000}"/>
    <cellStyle name="출력 2 10 21" xfId="24382" xr:uid="{00000000-0005-0000-0000-00000C5F0000}"/>
    <cellStyle name="출력 2 10 22" xfId="24383" xr:uid="{00000000-0005-0000-0000-00000D5F0000}"/>
    <cellStyle name="출력 2 10 23" xfId="24384" xr:uid="{00000000-0005-0000-0000-00000E5F0000}"/>
    <cellStyle name="출력 2 10 3" xfId="24385" xr:uid="{00000000-0005-0000-0000-00000F5F0000}"/>
    <cellStyle name="출력 2 10 3 2" xfId="24386" xr:uid="{00000000-0005-0000-0000-0000105F0000}"/>
    <cellStyle name="출력 2 10 3 3" xfId="24387" xr:uid="{00000000-0005-0000-0000-0000115F0000}"/>
    <cellStyle name="출력 2 10 3 4" xfId="24388" xr:uid="{00000000-0005-0000-0000-0000125F0000}"/>
    <cellStyle name="출력 2 10 3 5" xfId="24389" xr:uid="{00000000-0005-0000-0000-0000135F0000}"/>
    <cellStyle name="출력 2 10 4" xfId="24390" xr:uid="{00000000-0005-0000-0000-0000145F0000}"/>
    <cellStyle name="출력 2 10 4 2" xfId="24391" xr:uid="{00000000-0005-0000-0000-0000155F0000}"/>
    <cellStyle name="출력 2 10 4 3" xfId="24392" xr:uid="{00000000-0005-0000-0000-0000165F0000}"/>
    <cellStyle name="출력 2 10 4 4" xfId="24393" xr:uid="{00000000-0005-0000-0000-0000175F0000}"/>
    <cellStyle name="출력 2 10 4 5" xfId="24394" xr:uid="{00000000-0005-0000-0000-0000185F0000}"/>
    <cellStyle name="출력 2 10 5" xfId="24395" xr:uid="{00000000-0005-0000-0000-0000195F0000}"/>
    <cellStyle name="출력 2 10 5 2" xfId="24396" xr:uid="{00000000-0005-0000-0000-00001A5F0000}"/>
    <cellStyle name="출력 2 10 5 3" xfId="24397" xr:uid="{00000000-0005-0000-0000-00001B5F0000}"/>
    <cellStyle name="출력 2 10 5 4" xfId="24398" xr:uid="{00000000-0005-0000-0000-00001C5F0000}"/>
    <cellStyle name="출력 2 10 5 5" xfId="24399" xr:uid="{00000000-0005-0000-0000-00001D5F0000}"/>
    <cellStyle name="출력 2 10 6" xfId="24400" xr:uid="{00000000-0005-0000-0000-00001E5F0000}"/>
    <cellStyle name="출력 2 10 6 2" xfId="24401" xr:uid="{00000000-0005-0000-0000-00001F5F0000}"/>
    <cellStyle name="출력 2 10 6 3" xfId="24402" xr:uid="{00000000-0005-0000-0000-0000205F0000}"/>
    <cellStyle name="출력 2 10 6 4" xfId="24403" xr:uid="{00000000-0005-0000-0000-0000215F0000}"/>
    <cellStyle name="출력 2 10 6 5" xfId="24404" xr:uid="{00000000-0005-0000-0000-0000225F0000}"/>
    <cellStyle name="출력 2 10 7" xfId="24405" xr:uid="{00000000-0005-0000-0000-0000235F0000}"/>
    <cellStyle name="출력 2 10 7 2" xfId="24406" xr:uid="{00000000-0005-0000-0000-0000245F0000}"/>
    <cellStyle name="출력 2 10 7 3" xfId="24407" xr:uid="{00000000-0005-0000-0000-0000255F0000}"/>
    <cellStyle name="출력 2 10 7 4" xfId="24408" xr:uid="{00000000-0005-0000-0000-0000265F0000}"/>
    <cellStyle name="출력 2 10 7 5" xfId="24409" xr:uid="{00000000-0005-0000-0000-0000275F0000}"/>
    <cellStyle name="출력 2 10 8" xfId="24410" xr:uid="{00000000-0005-0000-0000-0000285F0000}"/>
    <cellStyle name="출력 2 10 8 2" xfId="24411" xr:uid="{00000000-0005-0000-0000-0000295F0000}"/>
    <cellStyle name="출력 2 10 8 3" xfId="24412" xr:uid="{00000000-0005-0000-0000-00002A5F0000}"/>
    <cellStyle name="출력 2 10 8 4" xfId="24413" xr:uid="{00000000-0005-0000-0000-00002B5F0000}"/>
    <cellStyle name="출력 2 10 8 5" xfId="24414" xr:uid="{00000000-0005-0000-0000-00002C5F0000}"/>
    <cellStyle name="출력 2 10 9" xfId="24415" xr:uid="{00000000-0005-0000-0000-00002D5F0000}"/>
    <cellStyle name="출력 2 10 9 2" xfId="24416" xr:uid="{00000000-0005-0000-0000-00002E5F0000}"/>
    <cellStyle name="출력 2 10 9 3" xfId="24417" xr:uid="{00000000-0005-0000-0000-00002F5F0000}"/>
    <cellStyle name="출력 2 10 9 4" xfId="24418" xr:uid="{00000000-0005-0000-0000-0000305F0000}"/>
    <cellStyle name="출력 2 10 9 5" xfId="24419" xr:uid="{00000000-0005-0000-0000-0000315F0000}"/>
    <cellStyle name="출력 2 11" xfId="24420" xr:uid="{00000000-0005-0000-0000-0000325F0000}"/>
    <cellStyle name="출력 2 11 2" xfId="24421" xr:uid="{00000000-0005-0000-0000-0000335F0000}"/>
    <cellStyle name="출력 2 11 3" xfId="24422" xr:uid="{00000000-0005-0000-0000-0000345F0000}"/>
    <cellStyle name="출력 2 11 4" xfId="24423" xr:uid="{00000000-0005-0000-0000-0000355F0000}"/>
    <cellStyle name="출력 2 11 5" xfId="24424" xr:uid="{00000000-0005-0000-0000-0000365F0000}"/>
    <cellStyle name="출력 2 12" xfId="24425" xr:uid="{00000000-0005-0000-0000-0000375F0000}"/>
    <cellStyle name="출력 2 12 2" xfId="24426" xr:uid="{00000000-0005-0000-0000-0000385F0000}"/>
    <cellStyle name="출력 2 12 3" xfId="24427" xr:uid="{00000000-0005-0000-0000-0000395F0000}"/>
    <cellStyle name="출력 2 12 4" xfId="24428" xr:uid="{00000000-0005-0000-0000-00003A5F0000}"/>
    <cellStyle name="출력 2 12 5" xfId="24429" xr:uid="{00000000-0005-0000-0000-00003B5F0000}"/>
    <cellStyle name="출력 2 13" xfId="24430" xr:uid="{00000000-0005-0000-0000-00003C5F0000}"/>
    <cellStyle name="출력 2 13 2" xfId="24431" xr:uid="{00000000-0005-0000-0000-00003D5F0000}"/>
    <cellStyle name="출력 2 13 3" xfId="24432" xr:uid="{00000000-0005-0000-0000-00003E5F0000}"/>
    <cellStyle name="출력 2 13 4" xfId="24433" xr:uid="{00000000-0005-0000-0000-00003F5F0000}"/>
    <cellStyle name="출력 2 13 5" xfId="24434" xr:uid="{00000000-0005-0000-0000-0000405F0000}"/>
    <cellStyle name="출력 2 14" xfId="24435" xr:uid="{00000000-0005-0000-0000-0000415F0000}"/>
    <cellStyle name="출력 2 14 2" xfId="24436" xr:uid="{00000000-0005-0000-0000-0000425F0000}"/>
    <cellStyle name="출력 2 14 3" xfId="24437" xr:uid="{00000000-0005-0000-0000-0000435F0000}"/>
    <cellStyle name="출력 2 14 4" xfId="24438" xr:uid="{00000000-0005-0000-0000-0000445F0000}"/>
    <cellStyle name="출력 2 14 5" xfId="24439" xr:uid="{00000000-0005-0000-0000-0000455F0000}"/>
    <cellStyle name="출력 2 15" xfId="24440" xr:uid="{00000000-0005-0000-0000-0000465F0000}"/>
    <cellStyle name="출력 2 15 2" xfId="24441" xr:uid="{00000000-0005-0000-0000-0000475F0000}"/>
    <cellStyle name="출력 2 15 3" xfId="24442" xr:uid="{00000000-0005-0000-0000-0000485F0000}"/>
    <cellStyle name="출력 2 15 4" xfId="24443" xr:uid="{00000000-0005-0000-0000-0000495F0000}"/>
    <cellStyle name="출력 2 15 5" xfId="24444" xr:uid="{00000000-0005-0000-0000-00004A5F0000}"/>
    <cellStyle name="출력 2 16" xfId="24445" xr:uid="{00000000-0005-0000-0000-00004B5F0000}"/>
    <cellStyle name="출력 2 16 2" xfId="24446" xr:uid="{00000000-0005-0000-0000-00004C5F0000}"/>
    <cellStyle name="출력 2 16 3" xfId="24447" xr:uid="{00000000-0005-0000-0000-00004D5F0000}"/>
    <cellStyle name="출력 2 16 4" xfId="24448" xr:uid="{00000000-0005-0000-0000-00004E5F0000}"/>
    <cellStyle name="출력 2 16 5" xfId="24449" xr:uid="{00000000-0005-0000-0000-00004F5F0000}"/>
    <cellStyle name="출력 2 17" xfId="24450" xr:uid="{00000000-0005-0000-0000-0000505F0000}"/>
    <cellStyle name="출력 2 17 2" xfId="24451" xr:uid="{00000000-0005-0000-0000-0000515F0000}"/>
    <cellStyle name="출력 2 17 3" xfId="24452" xr:uid="{00000000-0005-0000-0000-0000525F0000}"/>
    <cellStyle name="출력 2 17 4" xfId="24453" xr:uid="{00000000-0005-0000-0000-0000535F0000}"/>
    <cellStyle name="출력 2 17 5" xfId="24454" xr:uid="{00000000-0005-0000-0000-0000545F0000}"/>
    <cellStyle name="출력 2 18" xfId="24455" xr:uid="{00000000-0005-0000-0000-0000555F0000}"/>
    <cellStyle name="출력 2 18 2" xfId="24456" xr:uid="{00000000-0005-0000-0000-0000565F0000}"/>
    <cellStyle name="출력 2 18 3" xfId="24457" xr:uid="{00000000-0005-0000-0000-0000575F0000}"/>
    <cellStyle name="출력 2 18 4" xfId="24458" xr:uid="{00000000-0005-0000-0000-0000585F0000}"/>
    <cellStyle name="출력 2 18 5" xfId="24459" xr:uid="{00000000-0005-0000-0000-0000595F0000}"/>
    <cellStyle name="출력 2 19" xfId="24460" xr:uid="{00000000-0005-0000-0000-00005A5F0000}"/>
    <cellStyle name="출력 2 19 2" xfId="24461" xr:uid="{00000000-0005-0000-0000-00005B5F0000}"/>
    <cellStyle name="출력 2 19 3" xfId="24462" xr:uid="{00000000-0005-0000-0000-00005C5F0000}"/>
    <cellStyle name="출력 2 19 4" xfId="24463" xr:uid="{00000000-0005-0000-0000-00005D5F0000}"/>
    <cellStyle name="출력 2 19 5" xfId="24464" xr:uid="{00000000-0005-0000-0000-00005E5F0000}"/>
    <cellStyle name="출력 2 2" xfId="358" xr:uid="{00000000-0005-0000-0000-00005F5F0000}"/>
    <cellStyle name="출력 2 2 10" xfId="24465" xr:uid="{00000000-0005-0000-0000-0000605F0000}"/>
    <cellStyle name="출력 2 2 10 2" xfId="24466" xr:uid="{00000000-0005-0000-0000-0000615F0000}"/>
    <cellStyle name="출력 2 2 10 3" xfId="24467" xr:uid="{00000000-0005-0000-0000-0000625F0000}"/>
    <cellStyle name="출력 2 2 10 4" xfId="24468" xr:uid="{00000000-0005-0000-0000-0000635F0000}"/>
    <cellStyle name="출력 2 2 10 5" xfId="24469" xr:uid="{00000000-0005-0000-0000-0000645F0000}"/>
    <cellStyle name="출력 2 2 11" xfId="24470" xr:uid="{00000000-0005-0000-0000-0000655F0000}"/>
    <cellStyle name="출력 2 2 11 2" xfId="24471" xr:uid="{00000000-0005-0000-0000-0000665F0000}"/>
    <cellStyle name="출력 2 2 11 3" xfId="24472" xr:uid="{00000000-0005-0000-0000-0000675F0000}"/>
    <cellStyle name="출력 2 2 11 4" xfId="24473" xr:uid="{00000000-0005-0000-0000-0000685F0000}"/>
    <cellStyle name="출력 2 2 11 5" xfId="24474" xr:uid="{00000000-0005-0000-0000-0000695F0000}"/>
    <cellStyle name="출력 2 2 12" xfId="24475" xr:uid="{00000000-0005-0000-0000-00006A5F0000}"/>
    <cellStyle name="출력 2 2 12 2" xfId="24476" xr:uid="{00000000-0005-0000-0000-00006B5F0000}"/>
    <cellStyle name="출력 2 2 12 3" xfId="24477" xr:uid="{00000000-0005-0000-0000-00006C5F0000}"/>
    <cellStyle name="출력 2 2 12 4" xfId="24478" xr:uid="{00000000-0005-0000-0000-00006D5F0000}"/>
    <cellStyle name="출력 2 2 12 5" xfId="24479" xr:uid="{00000000-0005-0000-0000-00006E5F0000}"/>
    <cellStyle name="출력 2 2 13" xfId="24480" xr:uid="{00000000-0005-0000-0000-00006F5F0000}"/>
    <cellStyle name="출력 2 2 13 2" xfId="24481" xr:uid="{00000000-0005-0000-0000-0000705F0000}"/>
    <cellStyle name="출력 2 2 13 3" xfId="24482" xr:uid="{00000000-0005-0000-0000-0000715F0000}"/>
    <cellStyle name="출력 2 2 13 4" xfId="24483" xr:uid="{00000000-0005-0000-0000-0000725F0000}"/>
    <cellStyle name="출력 2 2 13 5" xfId="24484" xr:uid="{00000000-0005-0000-0000-0000735F0000}"/>
    <cellStyle name="출력 2 2 14" xfId="24485" xr:uid="{00000000-0005-0000-0000-0000745F0000}"/>
    <cellStyle name="출력 2 2 14 2" xfId="24486" xr:uid="{00000000-0005-0000-0000-0000755F0000}"/>
    <cellStyle name="출력 2 2 14 3" xfId="24487" xr:uid="{00000000-0005-0000-0000-0000765F0000}"/>
    <cellStyle name="출력 2 2 14 4" xfId="24488" xr:uid="{00000000-0005-0000-0000-0000775F0000}"/>
    <cellStyle name="출력 2 2 14 5" xfId="24489" xr:uid="{00000000-0005-0000-0000-0000785F0000}"/>
    <cellStyle name="출력 2 2 15" xfId="24490" xr:uid="{00000000-0005-0000-0000-0000795F0000}"/>
    <cellStyle name="출력 2 2 15 2" xfId="24491" xr:uid="{00000000-0005-0000-0000-00007A5F0000}"/>
    <cellStyle name="출력 2 2 15 3" xfId="24492" xr:uid="{00000000-0005-0000-0000-00007B5F0000}"/>
    <cellStyle name="출력 2 2 15 4" xfId="24493" xr:uid="{00000000-0005-0000-0000-00007C5F0000}"/>
    <cellStyle name="출력 2 2 15 5" xfId="24494" xr:uid="{00000000-0005-0000-0000-00007D5F0000}"/>
    <cellStyle name="출력 2 2 16" xfId="24495" xr:uid="{00000000-0005-0000-0000-00007E5F0000}"/>
    <cellStyle name="출력 2 2 16 2" xfId="24496" xr:uid="{00000000-0005-0000-0000-00007F5F0000}"/>
    <cellStyle name="출력 2 2 16 3" xfId="24497" xr:uid="{00000000-0005-0000-0000-0000805F0000}"/>
    <cellStyle name="출력 2 2 16 4" xfId="24498" xr:uid="{00000000-0005-0000-0000-0000815F0000}"/>
    <cellStyle name="출력 2 2 16 5" xfId="24499" xr:uid="{00000000-0005-0000-0000-0000825F0000}"/>
    <cellStyle name="출력 2 2 17" xfId="24500" xr:uid="{00000000-0005-0000-0000-0000835F0000}"/>
    <cellStyle name="출력 2 2 17 2" xfId="24501" xr:uid="{00000000-0005-0000-0000-0000845F0000}"/>
    <cellStyle name="출력 2 2 17 3" xfId="24502" xr:uid="{00000000-0005-0000-0000-0000855F0000}"/>
    <cellStyle name="출력 2 2 17 4" xfId="24503" xr:uid="{00000000-0005-0000-0000-0000865F0000}"/>
    <cellStyle name="출력 2 2 17 5" xfId="24504" xr:uid="{00000000-0005-0000-0000-0000875F0000}"/>
    <cellStyle name="출력 2 2 18" xfId="24505" xr:uid="{00000000-0005-0000-0000-0000885F0000}"/>
    <cellStyle name="출력 2 2 18 2" xfId="24506" xr:uid="{00000000-0005-0000-0000-0000895F0000}"/>
    <cellStyle name="출력 2 2 18 3" xfId="24507" xr:uid="{00000000-0005-0000-0000-00008A5F0000}"/>
    <cellStyle name="출력 2 2 18 4" xfId="24508" xr:uid="{00000000-0005-0000-0000-00008B5F0000}"/>
    <cellStyle name="출력 2 2 18 5" xfId="24509" xr:uid="{00000000-0005-0000-0000-00008C5F0000}"/>
    <cellStyle name="출력 2 2 19" xfId="24510" xr:uid="{00000000-0005-0000-0000-00008D5F0000}"/>
    <cellStyle name="출력 2 2 19 2" xfId="24511" xr:uid="{00000000-0005-0000-0000-00008E5F0000}"/>
    <cellStyle name="출력 2 2 19 3" xfId="24512" xr:uid="{00000000-0005-0000-0000-00008F5F0000}"/>
    <cellStyle name="출력 2 2 19 4" xfId="24513" xr:uid="{00000000-0005-0000-0000-0000905F0000}"/>
    <cellStyle name="출력 2 2 19 5" xfId="24514" xr:uid="{00000000-0005-0000-0000-0000915F0000}"/>
    <cellStyle name="출력 2 2 2" xfId="24515" xr:uid="{00000000-0005-0000-0000-0000925F0000}"/>
    <cellStyle name="출력 2 2 2 10" xfId="24516" xr:uid="{00000000-0005-0000-0000-0000935F0000}"/>
    <cellStyle name="출력 2 2 2 10 2" xfId="24517" xr:uid="{00000000-0005-0000-0000-0000945F0000}"/>
    <cellStyle name="출력 2 2 2 10 3" xfId="24518" xr:uid="{00000000-0005-0000-0000-0000955F0000}"/>
    <cellStyle name="출력 2 2 2 10 4" xfId="24519" xr:uid="{00000000-0005-0000-0000-0000965F0000}"/>
    <cellStyle name="출력 2 2 2 10 5" xfId="24520" xr:uid="{00000000-0005-0000-0000-0000975F0000}"/>
    <cellStyle name="출력 2 2 2 11" xfId="24521" xr:uid="{00000000-0005-0000-0000-0000985F0000}"/>
    <cellStyle name="출력 2 2 2 11 2" xfId="24522" xr:uid="{00000000-0005-0000-0000-0000995F0000}"/>
    <cellStyle name="출력 2 2 2 11 3" xfId="24523" xr:uid="{00000000-0005-0000-0000-00009A5F0000}"/>
    <cellStyle name="출력 2 2 2 11 4" xfId="24524" xr:uid="{00000000-0005-0000-0000-00009B5F0000}"/>
    <cellStyle name="출력 2 2 2 11 5" xfId="24525" xr:uid="{00000000-0005-0000-0000-00009C5F0000}"/>
    <cellStyle name="출력 2 2 2 12" xfId="24526" xr:uid="{00000000-0005-0000-0000-00009D5F0000}"/>
    <cellStyle name="출력 2 2 2 12 2" xfId="24527" xr:uid="{00000000-0005-0000-0000-00009E5F0000}"/>
    <cellStyle name="출력 2 2 2 12 3" xfId="24528" xr:uid="{00000000-0005-0000-0000-00009F5F0000}"/>
    <cellStyle name="출력 2 2 2 12 4" xfId="24529" xr:uid="{00000000-0005-0000-0000-0000A05F0000}"/>
    <cellStyle name="출력 2 2 2 12 5" xfId="24530" xr:uid="{00000000-0005-0000-0000-0000A15F0000}"/>
    <cellStyle name="출력 2 2 2 13" xfId="24531" xr:uid="{00000000-0005-0000-0000-0000A25F0000}"/>
    <cellStyle name="출력 2 2 2 13 2" xfId="24532" xr:uid="{00000000-0005-0000-0000-0000A35F0000}"/>
    <cellStyle name="출력 2 2 2 13 3" xfId="24533" xr:uid="{00000000-0005-0000-0000-0000A45F0000}"/>
    <cellStyle name="출력 2 2 2 13 4" xfId="24534" xr:uid="{00000000-0005-0000-0000-0000A55F0000}"/>
    <cellStyle name="출력 2 2 2 13 5" xfId="24535" xr:uid="{00000000-0005-0000-0000-0000A65F0000}"/>
    <cellStyle name="출력 2 2 2 14" xfId="24536" xr:uid="{00000000-0005-0000-0000-0000A75F0000}"/>
    <cellStyle name="출력 2 2 2 14 2" xfId="24537" xr:uid="{00000000-0005-0000-0000-0000A85F0000}"/>
    <cellStyle name="출력 2 2 2 14 3" xfId="24538" xr:uid="{00000000-0005-0000-0000-0000A95F0000}"/>
    <cellStyle name="출력 2 2 2 14 4" xfId="24539" xr:uid="{00000000-0005-0000-0000-0000AA5F0000}"/>
    <cellStyle name="출력 2 2 2 14 5" xfId="24540" xr:uid="{00000000-0005-0000-0000-0000AB5F0000}"/>
    <cellStyle name="출력 2 2 2 15" xfId="24541" xr:uid="{00000000-0005-0000-0000-0000AC5F0000}"/>
    <cellStyle name="출력 2 2 2 15 2" xfId="24542" xr:uid="{00000000-0005-0000-0000-0000AD5F0000}"/>
    <cellStyle name="출력 2 2 2 15 3" xfId="24543" xr:uid="{00000000-0005-0000-0000-0000AE5F0000}"/>
    <cellStyle name="출력 2 2 2 15 4" xfId="24544" xr:uid="{00000000-0005-0000-0000-0000AF5F0000}"/>
    <cellStyle name="출력 2 2 2 15 5" xfId="24545" xr:uid="{00000000-0005-0000-0000-0000B05F0000}"/>
    <cellStyle name="출력 2 2 2 16" xfId="24546" xr:uid="{00000000-0005-0000-0000-0000B15F0000}"/>
    <cellStyle name="출력 2 2 2 16 2" xfId="24547" xr:uid="{00000000-0005-0000-0000-0000B25F0000}"/>
    <cellStyle name="출력 2 2 2 16 3" xfId="24548" xr:uid="{00000000-0005-0000-0000-0000B35F0000}"/>
    <cellStyle name="출력 2 2 2 16 4" xfId="24549" xr:uid="{00000000-0005-0000-0000-0000B45F0000}"/>
    <cellStyle name="출력 2 2 2 16 5" xfId="24550" xr:uid="{00000000-0005-0000-0000-0000B55F0000}"/>
    <cellStyle name="출력 2 2 2 17" xfId="24551" xr:uid="{00000000-0005-0000-0000-0000B65F0000}"/>
    <cellStyle name="출력 2 2 2 17 2" xfId="24552" xr:uid="{00000000-0005-0000-0000-0000B75F0000}"/>
    <cellStyle name="출력 2 2 2 17 3" xfId="24553" xr:uid="{00000000-0005-0000-0000-0000B85F0000}"/>
    <cellStyle name="출력 2 2 2 17 4" xfId="24554" xr:uid="{00000000-0005-0000-0000-0000B95F0000}"/>
    <cellStyle name="출력 2 2 2 17 5" xfId="24555" xr:uid="{00000000-0005-0000-0000-0000BA5F0000}"/>
    <cellStyle name="출력 2 2 2 18" xfId="24556" xr:uid="{00000000-0005-0000-0000-0000BB5F0000}"/>
    <cellStyle name="출력 2 2 2 18 2" xfId="24557" xr:uid="{00000000-0005-0000-0000-0000BC5F0000}"/>
    <cellStyle name="출력 2 2 2 18 3" xfId="24558" xr:uid="{00000000-0005-0000-0000-0000BD5F0000}"/>
    <cellStyle name="출력 2 2 2 18 4" xfId="24559" xr:uid="{00000000-0005-0000-0000-0000BE5F0000}"/>
    <cellStyle name="출력 2 2 2 18 5" xfId="24560" xr:uid="{00000000-0005-0000-0000-0000BF5F0000}"/>
    <cellStyle name="출력 2 2 2 19" xfId="24561" xr:uid="{00000000-0005-0000-0000-0000C05F0000}"/>
    <cellStyle name="출력 2 2 2 19 2" xfId="24562" xr:uid="{00000000-0005-0000-0000-0000C15F0000}"/>
    <cellStyle name="출력 2 2 2 19 3" xfId="24563" xr:uid="{00000000-0005-0000-0000-0000C25F0000}"/>
    <cellStyle name="출력 2 2 2 19 4" xfId="24564" xr:uid="{00000000-0005-0000-0000-0000C35F0000}"/>
    <cellStyle name="출력 2 2 2 19 5" xfId="24565" xr:uid="{00000000-0005-0000-0000-0000C45F0000}"/>
    <cellStyle name="출력 2 2 2 2" xfId="24566" xr:uid="{00000000-0005-0000-0000-0000C55F0000}"/>
    <cellStyle name="출력 2 2 2 2 10" xfId="24567" xr:uid="{00000000-0005-0000-0000-0000C65F0000}"/>
    <cellStyle name="출력 2 2 2 2 10 2" xfId="24568" xr:uid="{00000000-0005-0000-0000-0000C75F0000}"/>
    <cellStyle name="출력 2 2 2 2 10 3" xfId="24569" xr:uid="{00000000-0005-0000-0000-0000C85F0000}"/>
    <cellStyle name="출력 2 2 2 2 10 4" xfId="24570" xr:uid="{00000000-0005-0000-0000-0000C95F0000}"/>
    <cellStyle name="출력 2 2 2 2 10 5" xfId="24571" xr:uid="{00000000-0005-0000-0000-0000CA5F0000}"/>
    <cellStyle name="출력 2 2 2 2 11" xfId="24572" xr:uid="{00000000-0005-0000-0000-0000CB5F0000}"/>
    <cellStyle name="출력 2 2 2 2 11 2" xfId="24573" xr:uid="{00000000-0005-0000-0000-0000CC5F0000}"/>
    <cellStyle name="출력 2 2 2 2 11 3" xfId="24574" xr:uid="{00000000-0005-0000-0000-0000CD5F0000}"/>
    <cellStyle name="출력 2 2 2 2 11 4" xfId="24575" xr:uid="{00000000-0005-0000-0000-0000CE5F0000}"/>
    <cellStyle name="출력 2 2 2 2 11 5" xfId="24576" xr:uid="{00000000-0005-0000-0000-0000CF5F0000}"/>
    <cellStyle name="출력 2 2 2 2 12" xfId="24577" xr:uid="{00000000-0005-0000-0000-0000D05F0000}"/>
    <cellStyle name="출력 2 2 2 2 12 2" xfId="24578" xr:uid="{00000000-0005-0000-0000-0000D15F0000}"/>
    <cellStyle name="출력 2 2 2 2 12 3" xfId="24579" xr:uid="{00000000-0005-0000-0000-0000D25F0000}"/>
    <cellStyle name="출력 2 2 2 2 12 4" xfId="24580" xr:uid="{00000000-0005-0000-0000-0000D35F0000}"/>
    <cellStyle name="출력 2 2 2 2 12 5" xfId="24581" xr:uid="{00000000-0005-0000-0000-0000D45F0000}"/>
    <cellStyle name="출력 2 2 2 2 13" xfId="24582" xr:uid="{00000000-0005-0000-0000-0000D55F0000}"/>
    <cellStyle name="출력 2 2 2 2 13 2" xfId="24583" xr:uid="{00000000-0005-0000-0000-0000D65F0000}"/>
    <cellStyle name="출력 2 2 2 2 13 3" xfId="24584" xr:uid="{00000000-0005-0000-0000-0000D75F0000}"/>
    <cellStyle name="출력 2 2 2 2 13 4" xfId="24585" xr:uid="{00000000-0005-0000-0000-0000D85F0000}"/>
    <cellStyle name="출력 2 2 2 2 13 5" xfId="24586" xr:uid="{00000000-0005-0000-0000-0000D95F0000}"/>
    <cellStyle name="출력 2 2 2 2 14" xfId="24587" xr:uid="{00000000-0005-0000-0000-0000DA5F0000}"/>
    <cellStyle name="출력 2 2 2 2 14 2" xfId="24588" xr:uid="{00000000-0005-0000-0000-0000DB5F0000}"/>
    <cellStyle name="출력 2 2 2 2 14 3" xfId="24589" xr:uid="{00000000-0005-0000-0000-0000DC5F0000}"/>
    <cellStyle name="출력 2 2 2 2 14 4" xfId="24590" xr:uid="{00000000-0005-0000-0000-0000DD5F0000}"/>
    <cellStyle name="출력 2 2 2 2 14 5" xfId="24591" xr:uid="{00000000-0005-0000-0000-0000DE5F0000}"/>
    <cellStyle name="출력 2 2 2 2 15" xfId="24592" xr:uid="{00000000-0005-0000-0000-0000DF5F0000}"/>
    <cellStyle name="출력 2 2 2 2 15 2" xfId="24593" xr:uid="{00000000-0005-0000-0000-0000E05F0000}"/>
    <cellStyle name="출력 2 2 2 2 15 3" xfId="24594" xr:uid="{00000000-0005-0000-0000-0000E15F0000}"/>
    <cellStyle name="출력 2 2 2 2 15 4" xfId="24595" xr:uid="{00000000-0005-0000-0000-0000E25F0000}"/>
    <cellStyle name="출력 2 2 2 2 15 5" xfId="24596" xr:uid="{00000000-0005-0000-0000-0000E35F0000}"/>
    <cellStyle name="출력 2 2 2 2 16" xfId="24597" xr:uid="{00000000-0005-0000-0000-0000E45F0000}"/>
    <cellStyle name="출력 2 2 2 2 16 2" xfId="24598" xr:uid="{00000000-0005-0000-0000-0000E55F0000}"/>
    <cellStyle name="출력 2 2 2 2 16 3" xfId="24599" xr:uid="{00000000-0005-0000-0000-0000E65F0000}"/>
    <cellStyle name="출력 2 2 2 2 16 4" xfId="24600" xr:uid="{00000000-0005-0000-0000-0000E75F0000}"/>
    <cellStyle name="출력 2 2 2 2 16 5" xfId="24601" xr:uid="{00000000-0005-0000-0000-0000E85F0000}"/>
    <cellStyle name="출력 2 2 2 2 17" xfId="24602" xr:uid="{00000000-0005-0000-0000-0000E95F0000}"/>
    <cellStyle name="출력 2 2 2 2 17 2" xfId="24603" xr:uid="{00000000-0005-0000-0000-0000EA5F0000}"/>
    <cellStyle name="출력 2 2 2 2 17 3" xfId="24604" xr:uid="{00000000-0005-0000-0000-0000EB5F0000}"/>
    <cellStyle name="출력 2 2 2 2 17 4" xfId="24605" xr:uid="{00000000-0005-0000-0000-0000EC5F0000}"/>
    <cellStyle name="출력 2 2 2 2 17 5" xfId="24606" xr:uid="{00000000-0005-0000-0000-0000ED5F0000}"/>
    <cellStyle name="출력 2 2 2 2 18" xfId="24607" xr:uid="{00000000-0005-0000-0000-0000EE5F0000}"/>
    <cellStyle name="출력 2 2 2 2 18 2" xfId="24608" xr:uid="{00000000-0005-0000-0000-0000EF5F0000}"/>
    <cellStyle name="출력 2 2 2 2 18 3" xfId="24609" xr:uid="{00000000-0005-0000-0000-0000F05F0000}"/>
    <cellStyle name="출력 2 2 2 2 18 4" xfId="24610" xr:uid="{00000000-0005-0000-0000-0000F15F0000}"/>
    <cellStyle name="출력 2 2 2 2 18 5" xfId="24611" xr:uid="{00000000-0005-0000-0000-0000F25F0000}"/>
    <cellStyle name="출력 2 2 2 2 19" xfId="24612" xr:uid="{00000000-0005-0000-0000-0000F35F0000}"/>
    <cellStyle name="출력 2 2 2 2 19 2" xfId="24613" xr:uid="{00000000-0005-0000-0000-0000F45F0000}"/>
    <cellStyle name="출력 2 2 2 2 19 3" xfId="24614" xr:uid="{00000000-0005-0000-0000-0000F55F0000}"/>
    <cellStyle name="출력 2 2 2 2 19 4" xfId="24615" xr:uid="{00000000-0005-0000-0000-0000F65F0000}"/>
    <cellStyle name="출력 2 2 2 2 19 5" xfId="24616" xr:uid="{00000000-0005-0000-0000-0000F75F0000}"/>
    <cellStyle name="출력 2 2 2 2 2" xfId="24617" xr:uid="{00000000-0005-0000-0000-0000F85F0000}"/>
    <cellStyle name="출력 2 2 2 2 2 2" xfId="24618" xr:uid="{00000000-0005-0000-0000-0000F95F0000}"/>
    <cellStyle name="출력 2 2 2 2 2 3" xfId="24619" xr:uid="{00000000-0005-0000-0000-0000FA5F0000}"/>
    <cellStyle name="출력 2 2 2 2 2 4" xfId="24620" xr:uid="{00000000-0005-0000-0000-0000FB5F0000}"/>
    <cellStyle name="출력 2 2 2 2 2 5" xfId="24621" xr:uid="{00000000-0005-0000-0000-0000FC5F0000}"/>
    <cellStyle name="출력 2 2 2 2 20" xfId="24622" xr:uid="{00000000-0005-0000-0000-0000FD5F0000}"/>
    <cellStyle name="출력 2 2 2 2 21" xfId="24623" xr:uid="{00000000-0005-0000-0000-0000FE5F0000}"/>
    <cellStyle name="출력 2 2 2 2 22" xfId="24624" xr:uid="{00000000-0005-0000-0000-0000FF5F0000}"/>
    <cellStyle name="출력 2 2 2 2 23" xfId="24625" xr:uid="{00000000-0005-0000-0000-000000600000}"/>
    <cellStyle name="출력 2 2 2 2 3" xfId="24626" xr:uid="{00000000-0005-0000-0000-000001600000}"/>
    <cellStyle name="출력 2 2 2 2 3 2" xfId="24627" xr:uid="{00000000-0005-0000-0000-000002600000}"/>
    <cellStyle name="출력 2 2 2 2 3 3" xfId="24628" xr:uid="{00000000-0005-0000-0000-000003600000}"/>
    <cellStyle name="출력 2 2 2 2 3 4" xfId="24629" xr:uid="{00000000-0005-0000-0000-000004600000}"/>
    <cellStyle name="출력 2 2 2 2 3 5" xfId="24630" xr:uid="{00000000-0005-0000-0000-000005600000}"/>
    <cellStyle name="출력 2 2 2 2 4" xfId="24631" xr:uid="{00000000-0005-0000-0000-000006600000}"/>
    <cellStyle name="출력 2 2 2 2 4 2" xfId="24632" xr:uid="{00000000-0005-0000-0000-000007600000}"/>
    <cellStyle name="출력 2 2 2 2 4 3" xfId="24633" xr:uid="{00000000-0005-0000-0000-000008600000}"/>
    <cellStyle name="출력 2 2 2 2 4 4" xfId="24634" xr:uid="{00000000-0005-0000-0000-000009600000}"/>
    <cellStyle name="출력 2 2 2 2 4 5" xfId="24635" xr:uid="{00000000-0005-0000-0000-00000A600000}"/>
    <cellStyle name="출력 2 2 2 2 5" xfId="24636" xr:uid="{00000000-0005-0000-0000-00000B600000}"/>
    <cellStyle name="출력 2 2 2 2 5 2" xfId="24637" xr:uid="{00000000-0005-0000-0000-00000C600000}"/>
    <cellStyle name="출력 2 2 2 2 5 3" xfId="24638" xr:uid="{00000000-0005-0000-0000-00000D600000}"/>
    <cellStyle name="출력 2 2 2 2 5 4" xfId="24639" xr:uid="{00000000-0005-0000-0000-00000E600000}"/>
    <cellStyle name="출력 2 2 2 2 5 5" xfId="24640" xr:uid="{00000000-0005-0000-0000-00000F600000}"/>
    <cellStyle name="출력 2 2 2 2 6" xfId="24641" xr:uid="{00000000-0005-0000-0000-000010600000}"/>
    <cellStyle name="출력 2 2 2 2 6 2" xfId="24642" xr:uid="{00000000-0005-0000-0000-000011600000}"/>
    <cellStyle name="출력 2 2 2 2 6 3" xfId="24643" xr:uid="{00000000-0005-0000-0000-000012600000}"/>
    <cellStyle name="출력 2 2 2 2 6 4" xfId="24644" xr:uid="{00000000-0005-0000-0000-000013600000}"/>
    <cellStyle name="출력 2 2 2 2 6 5" xfId="24645" xr:uid="{00000000-0005-0000-0000-000014600000}"/>
    <cellStyle name="출력 2 2 2 2 7" xfId="24646" xr:uid="{00000000-0005-0000-0000-000015600000}"/>
    <cellStyle name="출력 2 2 2 2 7 2" xfId="24647" xr:uid="{00000000-0005-0000-0000-000016600000}"/>
    <cellStyle name="출력 2 2 2 2 7 3" xfId="24648" xr:uid="{00000000-0005-0000-0000-000017600000}"/>
    <cellStyle name="출력 2 2 2 2 7 4" xfId="24649" xr:uid="{00000000-0005-0000-0000-000018600000}"/>
    <cellStyle name="출력 2 2 2 2 7 5" xfId="24650" xr:uid="{00000000-0005-0000-0000-000019600000}"/>
    <cellStyle name="출력 2 2 2 2 8" xfId="24651" xr:uid="{00000000-0005-0000-0000-00001A600000}"/>
    <cellStyle name="출력 2 2 2 2 8 2" xfId="24652" xr:uid="{00000000-0005-0000-0000-00001B600000}"/>
    <cellStyle name="출력 2 2 2 2 8 3" xfId="24653" xr:uid="{00000000-0005-0000-0000-00001C600000}"/>
    <cellStyle name="출력 2 2 2 2 8 4" xfId="24654" xr:uid="{00000000-0005-0000-0000-00001D600000}"/>
    <cellStyle name="출력 2 2 2 2 8 5" xfId="24655" xr:uid="{00000000-0005-0000-0000-00001E600000}"/>
    <cellStyle name="출력 2 2 2 2 9" xfId="24656" xr:uid="{00000000-0005-0000-0000-00001F600000}"/>
    <cellStyle name="출력 2 2 2 2 9 2" xfId="24657" xr:uid="{00000000-0005-0000-0000-000020600000}"/>
    <cellStyle name="출력 2 2 2 2 9 3" xfId="24658" xr:uid="{00000000-0005-0000-0000-000021600000}"/>
    <cellStyle name="출력 2 2 2 2 9 4" xfId="24659" xr:uid="{00000000-0005-0000-0000-000022600000}"/>
    <cellStyle name="출력 2 2 2 2 9 5" xfId="24660" xr:uid="{00000000-0005-0000-0000-000023600000}"/>
    <cellStyle name="출력 2 2 2 20" xfId="24661" xr:uid="{00000000-0005-0000-0000-000024600000}"/>
    <cellStyle name="출력 2 2 2 20 2" xfId="24662" xr:uid="{00000000-0005-0000-0000-000025600000}"/>
    <cellStyle name="출력 2 2 2 20 3" xfId="24663" xr:uid="{00000000-0005-0000-0000-000026600000}"/>
    <cellStyle name="출력 2 2 2 20 4" xfId="24664" xr:uid="{00000000-0005-0000-0000-000027600000}"/>
    <cellStyle name="출력 2 2 2 20 5" xfId="24665" xr:uid="{00000000-0005-0000-0000-000028600000}"/>
    <cellStyle name="출력 2 2 2 21" xfId="24666" xr:uid="{00000000-0005-0000-0000-000029600000}"/>
    <cellStyle name="출력 2 2 2 21 2" xfId="24667" xr:uid="{00000000-0005-0000-0000-00002A600000}"/>
    <cellStyle name="출력 2 2 2 21 3" xfId="24668" xr:uid="{00000000-0005-0000-0000-00002B600000}"/>
    <cellStyle name="출력 2 2 2 21 4" xfId="24669" xr:uid="{00000000-0005-0000-0000-00002C600000}"/>
    <cellStyle name="출력 2 2 2 21 5" xfId="24670" xr:uid="{00000000-0005-0000-0000-00002D600000}"/>
    <cellStyle name="출력 2 2 2 22" xfId="24671" xr:uid="{00000000-0005-0000-0000-00002E600000}"/>
    <cellStyle name="출력 2 2 2 22 2" xfId="24672" xr:uid="{00000000-0005-0000-0000-00002F600000}"/>
    <cellStyle name="출력 2 2 2 22 3" xfId="24673" xr:uid="{00000000-0005-0000-0000-000030600000}"/>
    <cellStyle name="출력 2 2 2 22 4" xfId="24674" xr:uid="{00000000-0005-0000-0000-000031600000}"/>
    <cellStyle name="출력 2 2 2 22 5" xfId="24675" xr:uid="{00000000-0005-0000-0000-000032600000}"/>
    <cellStyle name="출력 2 2 2 23" xfId="24676" xr:uid="{00000000-0005-0000-0000-000033600000}"/>
    <cellStyle name="출력 2 2 2 23 2" xfId="24677" xr:uid="{00000000-0005-0000-0000-000034600000}"/>
    <cellStyle name="출력 2 2 2 23 3" xfId="24678" xr:uid="{00000000-0005-0000-0000-000035600000}"/>
    <cellStyle name="출력 2 2 2 23 4" xfId="24679" xr:uid="{00000000-0005-0000-0000-000036600000}"/>
    <cellStyle name="출력 2 2 2 23 5" xfId="24680" xr:uid="{00000000-0005-0000-0000-000037600000}"/>
    <cellStyle name="출력 2 2 2 24" xfId="24681" xr:uid="{00000000-0005-0000-0000-000038600000}"/>
    <cellStyle name="출력 2 2 2 25" xfId="24682" xr:uid="{00000000-0005-0000-0000-000039600000}"/>
    <cellStyle name="출력 2 2 2 26" xfId="24683" xr:uid="{00000000-0005-0000-0000-00003A600000}"/>
    <cellStyle name="출력 2 2 2 27" xfId="24684" xr:uid="{00000000-0005-0000-0000-00003B600000}"/>
    <cellStyle name="출력 2 2 2 3" xfId="24685" xr:uid="{00000000-0005-0000-0000-00003C600000}"/>
    <cellStyle name="출력 2 2 2 3 10" xfId="24686" xr:uid="{00000000-0005-0000-0000-00003D600000}"/>
    <cellStyle name="출력 2 2 2 3 10 2" xfId="24687" xr:uid="{00000000-0005-0000-0000-00003E600000}"/>
    <cellStyle name="출력 2 2 2 3 10 3" xfId="24688" xr:uid="{00000000-0005-0000-0000-00003F600000}"/>
    <cellStyle name="출력 2 2 2 3 10 4" xfId="24689" xr:uid="{00000000-0005-0000-0000-000040600000}"/>
    <cellStyle name="출력 2 2 2 3 10 5" xfId="24690" xr:uid="{00000000-0005-0000-0000-000041600000}"/>
    <cellStyle name="출력 2 2 2 3 11" xfId="24691" xr:uid="{00000000-0005-0000-0000-000042600000}"/>
    <cellStyle name="출력 2 2 2 3 11 2" xfId="24692" xr:uid="{00000000-0005-0000-0000-000043600000}"/>
    <cellStyle name="출력 2 2 2 3 11 3" xfId="24693" xr:uid="{00000000-0005-0000-0000-000044600000}"/>
    <cellStyle name="출력 2 2 2 3 11 4" xfId="24694" xr:uid="{00000000-0005-0000-0000-000045600000}"/>
    <cellStyle name="출력 2 2 2 3 11 5" xfId="24695" xr:uid="{00000000-0005-0000-0000-000046600000}"/>
    <cellStyle name="출력 2 2 2 3 12" xfId="24696" xr:uid="{00000000-0005-0000-0000-000047600000}"/>
    <cellStyle name="출력 2 2 2 3 12 2" xfId="24697" xr:uid="{00000000-0005-0000-0000-000048600000}"/>
    <cellStyle name="출력 2 2 2 3 12 3" xfId="24698" xr:uid="{00000000-0005-0000-0000-000049600000}"/>
    <cellStyle name="출력 2 2 2 3 12 4" xfId="24699" xr:uid="{00000000-0005-0000-0000-00004A600000}"/>
    <cellStyle name="출력 2 2 2 3 12 5" xfId="24700" xr:uid="{00000000-0005-0000-0000-00004B600000}"/>
    <cellStyle name="출력 2 2 2 3 13" xfId="24701" xr:uid="{00000000-0005-0000-0000-00004C600000}"/>
    <cellStyle name="출력 2 2 2 3 13 2" xfId="24702" xr:uid="{00000000-0005-0000-0000-00004D600000}"/>
    <cellStyle name="출력 2 2 2 3 13 3" xfId="24703" xr:uid="{00000000-0005-0000-0000-00004E600000}"/>
    <cellStyle name="출력 2 2 2 3 13 4" xfId="24704" xr:uid="{00000000-0005-0000-0000-00004F600000}"/>
    <cellStyle name="출력 2 2 2 3 13 5" xfId="24705" xr:uid="{00000000-0005-0000-0000-000050600000}"/>
    <cellStyle name="출력 2 2 2 3 14" xfId="24706" xr:uid="{00000000-0005-0000-0000-000051600000}"/>
    <cellStyle name="출력 2 2 2 3 14 2" xfId="24707" xr:uid="{00000000-0005-0000-0000-000052600000}"/>
    <cellStyle name="출력 2 2 2 3 14 3" xfId="24708" xr:uid="{00000000-0005-0000-0000-000053600000}"/>
    <cellStyle name="출력 2 2 2 3 14 4" xfId="24709" xr:uid="{00000000-0005-0000-0000-000054600000}"/>
    <cellStyle name="출력 2 2 2 3 14 5" xfId="24710" xr:uid="{00000000-0005-0000-0000-000055600000}"/>
    <cellStyle name="출력 2 2 2 3 15" xfId="24711" xr:uid="{00000000-0005-0000-0000-000056600000}"/>
    <cellStyle name="출력 2 2 2 3 15 2" xfId="24712" xr:uid="{00000000-0005-0000-0000-000057600000}"/>
    <cellStyle name="출력 2 2 2 3 15 3" xfId="24713" xr:uid="{00000000-0005-0000-0000-000058600000}"/>
    <cellStyle name="출력 2 2 2 3 15 4" xfId="24714" xr:uid="{00000000-0005-0000-0000-000059600000}"/>
    <cellStyle name="출력 2 2 2 3 15 5" xfId="24715" xr:uid="{00000000-0005-0000-0000-00005A600000}"/>
    <cellStyle name="출력 2 2 2 3 16" xfId="24716" xr:uid="{00000000-0005-0000-0000-00005B600000}"/>
    <cellStyle name="출력 2 2 2 3 16 2" xfId="24717" xr:uid="{00000000-0005-0000-0000-00005C600000}"/>
    <cellStyle name="출력 2 2 2 3 16 3" xfId="24718" xr:uid="{00000000-0005-0000-0000-00005D600000}"/>
    <cellStyle name="출력 2 2 2 3 16 4" xfId="24719" xr:uid="{00000000-0005-0000-0000-00005E600000}"/>
    <cellStyle name="출력 2 2 2 3 16 5" xfId="24720" xr:uid="{00000000-0005-0000-0000-00005F600000}"/>
    <cellStyle name="출력 2 2 2 3 17" xfId="24721" xr:uid="{00000000-0005-0000-0000-000060600000}"/>
    <cellStyle name="출력 2 2 2 3 17 2" xfId="24722" xr:uid="{00000000-0005-0000-0000-000061600000}"/>
    <cellStyle name="출력 2 2 2 3 17 3" xfId="24723" xr:uid="{00000000-0005-0000-0000-000062600000}"/>
    <cellStyle name="출력 2 2 2 3 17 4" xfId="24724" xr:uid="{00000000-0005-0000-0000-000063600000}"/>
    <cellStyle name="출력 2 2 2 3 17 5" xfId="24725" xr:uid="{00000000-0005-0000-0000-000064600000}"/>
    <cellStyle name="출력 2 2 2 3 18" xfId="24726" xr:uid="{00000000-0005-0000-0000-000065600000}"/>
    <cellStyle name="출력 2 2 2 3 18 2" xfId="24727" xr:uid="{00000000-0005-0000-0000-000066600000}"/>
    <cellStyle name="출력 2 2 2 3 18 3" xfId="24728" xr:uid="{00000000-0005-0000-0000-000067600000}"/>
    <cellStyle name="출력 2 2 2 3 18 4" xfId="24729" xr:uid="{00000000-0005-0000-0000-000068600000}"/>
    <cellStyle name="출력 2 2 2 3 18 5" xfId="24730" xr:uid="{00000000-0005-0000-0000-000069600000}"/>
    <cellStyle name="출력 2 2 2 3 19" xfId="24731" xr:uid="{00000000-0005-0000-0000-00006A600000}"/>
    <cellStyle name="출력 2 2 2 3 19 2" xfId="24732" xr:uid="{00000000-0005-0000-0000-00006B600000}"/>
    <cellStyle name="출력 2 2 2 3 19 3" xfId="24733" xr:uid="{00000000-0005-0000-0000-00006C600000}"/>
    <cellStyle name="출력 2 2 2 3 19 4" xfId="24734" xr:uid="{00000000-0005-0000-0000-00006D600000}"/>
    <cellStyle name="출력 2 2 2 3 19 5" xfId="24735" xr:uid="{00000000-0005-0000-0000-00006E600000}"/>
    <cellStyle name="출력 2 2 2 3 2" xfId="24736" xr:uid="{00000000-0005-0000-0000-00006F600000}"/>
    <cellStyle name="출력 2 2 2 3 2 2" xfId="24737" xr:uid="{00000000-0005-0000-0000-000070600000}"/>
    <cellStyle name="출력 2 2 2 3 2 3" xfId="24738" xr:uid="{00000000-0005-0000-0000-000071600000}"/>
    <cellStyle name="출력 2 2 2 3 2 4" xfId="24739" xr:uid="{00000000-0005-0000-0000-000072600000}"/>
    <cellStyle name="출력 2 2 2 3 2 5" xfId="24740" xr:uid="{00000000-0005-0000-0000-000073600000}"/>
    <cellStyle name="출력 2 2 2 3 20" xfId="24741" xr:uid="{00000000-0005-0000-0000-000074600000}"/>
    <cellStyle name="출력 2 2 2 3 21" xfId="24742" xr:uid="{00000000-0005-0000-0000-000075600000}"/>
    <cellStyle name="출력 2 2 2 3 22" xfId="24743" xr:uid="{00000000-0005-0000-0000-000076600000}"/>
    <cellStyle name="출력 2 2 2 3 23" xfId="24744" xr:uid="{00000000-0005-0000-0000-000077600000}"/>
    <cellStyle name="출력 2 2 2 3 3" xfId="24745" xr:uid="{00000000-0005-0000-0000-000078600000}"/>
    <cellStyle name="출력 2 2 2 3 3 2" xfId="24746" xr:uid="{00000000-0005-0000-0000-000079600000}"/>
    <cellStyle name="출력 2 2 2 3 3 3" xfId="24747" xr:uid="{00000000-0005-0000-0000-00007A600000}"/>
    <cellStyle name="출력 2 2 2 3 3 4" xfId="24748" xr:uid="{00000000-0005-0000-0000-00007B600000}"/>
    <cellStyle name="출력 2 2 2 3 3 5" xfId="24749" xr:uid="{00000000-0005-0000-0000-00007C600000}"/>
    <cellStyle name="출력 2 2 2 3 4" xfId="24750" xr:uid="{00000000-0005-0000-0000-00007D600000}"/>
    <cellStyle name="출력 2 2 2 3 4 2" xfId="24751" xr:uid="{00000000-0005-0000-0000-00007E600000}"/>
    <cellStyle name="출력 2 2 2 3 4 3" xfId="24752" xr:uid="{00000000-0005-0000-0000-00007F600000}"/>
    <cellStyle name="출력 2 2 2 3 4 4" xfId="24753" xr:uid="{00000000-0005-0000-0000-000080600000}"/>
    <cellStyle name="출력 2 2 2 3 4 5" xfId="24754" xr:uid="{00000000-0005-0000-0000-000081600000}"/>
    <cellStyle name="출력 2 2 2 3 5" xfId="24755" xr:uid="{00000000-0005-0000-0000-000082600000}"/>
    <cellStyle name="출력 2 2 2 3 5 2" xfId="24756" xr:uid="{00000000-0005-0000-0000-000083600000}"/>
    <cellStyle name="출력 2 2 2 3 5 3" xfId="24757" xr:uid="{00000000-0005-0000-0000-000084600000}"/>
    <cellStyle name="출력 2 2 2 3 5 4" xfId="24758" xr:uid="{00000000-0005-0000-0000-000085600000}"/>
    <cellStyle name="출력 2 2 2 3 5 5" xfId="24759" xr:uid="{00000000-0005-0000-0000-000086600000}"/>
    <cellStyle name="출력 2 2 2 3 6" xfId="24760" xr:uid="{00000000-0005-0000-0000-000087600000}"/>
    <cellStyle name="출력 2 2 2 3 6 2" xfId="24761" xr:uid="{00000000-0005-0000-0000-000088600000}"/>
    <cellStyle name="출력 2 2 2 3 6 3" xfId="24762" xr:uid="{00000000-0005-0000-0000-000089600000}"/>
    <cellStyle name="출력 2 2 2 3 6 4" xfId="24763" xr:uid="{00000000-0005-0000-0000-00008A600000}"/>
    <cellStyle name="출력 2 2 2 3 6 5" xfId="24764" xr:uid="{00000000-0005-0000-0000-00008B600000}"/>
    <cellStyle name="출력 2 2 2 3 7" xfId="24765" xr:uid="{00000000-0005-0000-0000-00008C600000}"/>
    <cellStyle name="출력 2 2 2 3 7 2" xfId="24766" xr:uid="{00000000-0005-0000-0000-00008D600000}"/>
    <cellStyle name="출력 2 2 2 3 7 3" xfId="24767" xr:uid="{00000000-0005-0000-0000-00008E600000}"/>
    <cellStyle name="출력 2 2 2 3 7 4" xfId="24768" xr:uid="{00000000-0005-0000-0000-00008F600000}"/>
    <cellStyle name="출력 2 2 2 3 7 5" xfId="24769" xr:uid="{00000000-0005-0000-0000-000090600000}"/>
    <cellStyle name="출력 2 2 2 3 8" xfId="24770" xr:uid="{00000000-0005-0000-0000-000091600000}"/>
    <cellStyle name="출력 2 2 2 3 8 2" xfId="24771" xr:uid="{00000000-0005-0000-0000-000092600000}"/>
    <cellStyle name="출력 2 2 2 3 8 3" xfId="24772" xr:uid="{00000000-0005-0000-0000-000093600000}"/>
    <cellStyle name="출력 2 2 2 3 8 4" xfId="24773" xr:uid="{00000000-0005-0000-0000-000094600000}"/>
    <cellStyle name="출력 2 2 2 3 8 5" xfId="24774" xr:uid="{00000000-0005-0000-0000-000095600000}"/>
    <cellStyle name="출력 2 2 2 3 9" xfId="24775" xr:uid="{00000000-0005-0000-0000-000096600000}"/>
    <cellStyle name="출력 2 2 2 3 9 2" xfId="24776" xr:uid="{00000000-0005-0000-0000-000097600000}"/>
    <cellStyle name="출력 2 2 2 3 9 3" xfId="24777" xr:uid="{00000000-0005-0000-0000-000098600000}"/>
    <cellStyle name="출력 2 2 2 3 9 4" xfId="24778" xr:uid="{00000000-0005-0000-0000-000099600000}"/>
    <cellStyle name="출력 2 2 2 3 9 5" xfId="24779" xr:uid="{00000000-0005-0000-0000-00009A600000}"/>
    <cellStyle name="출력 2 2 2 4" xfId="24780" xr:uid="{00000000-0005-0000-0000-00009B600000}"/>
    <cellStyle name="출력 2 2 2 4 10" xfId="24781" xr:uid="{00000000-0005-0000-0000-00009C600000}"/>
    <cellStyle name="출력 2 2 2 4 10 2" xfId="24782" xr:uid="{00000000-0005-0000-0000-00009D600000}"/>
    <cellStyle name="출력 2 2 2 4 10 3" xfId="24783" xr:uid="{00000000-0005-0000-0000-00009E600000}"/>
    <cellStyle name="출력 2 2 2 4 10 4" xfId="24784" xr:uid="{00000000-0005-0000-0000-00009F600000}"/>
    <cellStyle name="출력 2 2 2 4 10 5" xfId="24785" xr:uid="{00000000-0005-0000-0000-0000A0600000}"/>
    <cellStyle name="출력 2 2 2 4 11" xfId="24786" xr:uid="{00000000-0005-0000-0000-0000A1600000}"/>
    <cellStyle name="출력 2 2 2 4 11 2" xfId="24787" xr:uid="{00000000-0005-0000-0000-0000A2600000}"/>
    <cellStyle name="출력 2 2 2 4 11 3" xfId="24788" xr:uid="{00000000-0005-0000-0000-0000A3600000}"/>
    <cellStyle name="출력 2 2 2 4 11 4" xfId="24789" xr:uid="{00000000-0005-0000-0000-0000A4600000}"/>
    <cellStyle name="출력 2 2 2 4 11 5" xfId="24790" xr:uid="{00000000-0005-0000-0000-0000A5600000}"/>
    <cellStyle name="출력 2 2 2 4 12" xfId="24791" xr:uid="{00000000-0005-0000-0000-0000A6600000}"/>
    <cellStyle name="출력 2 2 2 4 12 2" xfId="24792" xr:uid="{00000000-0005-0000-0000-0000A7600000}"/>
    <cellStyle name="출력 2 2 2 4 12 3" xfId="24793" xr:uid="{00000000-0005-0000-0000-0000A8600000}"/>
    <cellStyle name="출력 2 2 2 4 12 4" xfId="24794" xr:uid="{00000000-0005-0000-0000-0000A9600000}"/>
    <cellStyle name="출력 2 2 2 4 12 5" xfId="24795" xr:uid="{00000000-0005-0000-0000-0000AA600000}"/>
    <cellStyle name="출력 2 2 2 4 13" xfId="24796" xr:uid="{00000000-0005-0000-0000-0000AB600000}"/>
    <cellStyle name="출력 2 2 2 4 13 2" xfId="24797" xr:uid="{00000000-0005-0000-0000-0000AC600000}"/>
    <cellStyle name="출력 2 2 2 4 13 3" xfId="24798" xr:uid="{00000000-0005-0000-0000-0000AD600000}"/>
    <cellStyle name="출력 2 2 2 4 13 4" xfId="24799" xr:uid="{00000000-0005-0000-0000-0000AE600000}"/>
    <cellStyle name="출력 2 2 2 4 13 5" xfId="24800" xr:uid="{00000000-0005-0000-0000-0000AF600000}"/>
    <cellStyle name="출력 2 2 2 4 14" xfId="24801" xr:uid="{00000000-0005-0000-0000-0000B0600000}"/>
    <cellStyle name="출력 2 2 2 4 14 2" xfId="24802" xr:uid="{00000000-0005-0000-0000-0000B1600000}"/>
    <cellStyle name="출력 2 2 2 4 14 3" xfId="24803" xr:uid="{00000000-0005-0000-0000-0000B2600000}"/>
    <cellStyle name="출력 2 2 2 4 14 4" xfId="24804" xr:uid="{00000000-0005-0000-0000-0000B3600000}"/>
    <cellStyle name="출력 2 2 2 4 14 5" xfId="24805" xr:uid="{00000000-0005-0000-0000-0000B4600000}"/>
    <cellStyle name="출력 2 2 2 4 15" xfId="24806" xr:uid="{00000000-0005-0000-0000-0000B5600000}"/>
    <cellStyle name="출력 2 2 2 4 15 2" xfId="24807" xr:uid="{00000000-0005-0000-0000-0000B6600000}"/>
    <cellStyle name="출력 2 2 2 4 15 3" xfId="24808" xr:uid="{00000000-0005-0000-0000-0000B7600000}"/>
    <cellStyle name="출력 2 2 2 4 15 4" xfId="24809" xr:uid="{00000000-0005-0000-0000-0000B8600000}"/>
    <cellStyle name="출력 2 2 2 4 15 5" xfId="24810" xr:uid="{00000000-0005-0000-0000-0000B9600000}"/>
    <cellStyle name="출력 2 2 2 4 16" xfId="24811" xr:uid="{00000000-0005-0000-0000-0000BA600000}"/>
    <cellStyle name="출력 2 2 2 4 16 2" xfId="24812" xr:uid="{00000000-0005-0000-0000-0000BB600000}"/>
    <cellStyle name="출력 2 2 2 4 16 3" xfId="24813" xr:uid="{00000000-0005-0000-0000-0000BC600000}"/>
    <cellStyle name="출력 2 2 2 4 16 4" xfId="24814" xr:uid="{00000000-0005-0000-0000-0000BD600000}"/>
    <cellStyle name="출력 2 2 2 4 16 5" xfId="24815" xr:uid="{00000000-0005-0000-0000-0000BE600000}"/>
    <cellStyle name="출력 2 2 2 4 17" xfId="24816" xr:uid="{00000000-0005-0000-0000-0000BF600000}"/>
    <cellStyle name="출력 2 2 2 4 17 2" xfId="24817" xr:uid="{00000000-0005-0000-0000-0000C0600000}"/>
    <cellStyle name="출력 2 2 2 4 17 3" xfId="24818" xr:uid="{00000000-0005-0000-0000-0000C1600000}"/>
    <cellStyle name="출력 2 2 2 4 17 4" xfId="24819" xr:uid="{00000000-0005-0000-0000-0000C2600000}"/>
    <cellStyle name="출력 2 2 2 4 17 5" xfId="24820" xr:uid="{00000000-0005-0000-0000-0000C3600000}"/>
    <cellStyle name="출력 2 2 2 4 18" xfId="24821" xr:uid="{00000000-0005-0000-0000-0000C4600000}"/>
    <cellStyle name="출력 2 2 2 4 18 2" xfId="24822" xr:uid="{00000000-0005-0000-0000-0000C5600000}"/>
    <cellStyle name="출력 2 2 2 4 18 3" xfId="24823" xr:uid="{00000000-0005-0000-0000-0000C6600000}"/>
    <cellStyle name="출력 2 2 2 4 18 4" xfId="24824" xr:uid="{00000000-0005-0000-0000-0000C7600000}"/>
    <cellStyle name="출력 2 2 2 4 18 5" xfId="24825" xr:uid="{00000000-0005-0000-0000-0000C8600000}"/>
    <cellStyle name="출력 2 2 2 4 19" xfId="24826" xr:uid="{00000000-0005-0000-0000-0000C9600000}"/>
    <cellStyle name="출력 2 2 2 4 19 2" xfId="24827" xr:uid="{00000000-0005-0000-0000-0000CA600000}"/>
    <cellStyle name="출력 2 2 2 4 19 3" xfId="24828" xr:uid="{00000000-0005-0000-0000-0000CB600000}"/>
    <cellStyle name="출력 2 2 2 4 19 4" xfId="24829" xr:uid="{00000000-0005-0000-0000-0000CC600000}"/>
    <cellStyle name="출력 2 2 2 4 19 5" xfId="24830" xr:uid="{00000000-0005-0000-0000-0000CD600000}"/>
    <cellStyle name="출력 2 2 2 4 2" xfId="24831" xr:uid="{00000000-0005-0000-0000-0000CE600000}"/>
    <cellStyle name="출력 2 2 2 4 2 2" xfId="24832" xr:uid="{00000000-0005-0000-0000-0000CF600000}"/>
    <cellStyle name="출력 2 2 2 4 2 3" xfId="24833" xr:uid="{00000000-0005-0000-0000-0000D0600000}"/>
    <cellStyle name="출력 2 2 2 4 2 4" xfId="24834" xr:uid="{00000000-0005-0000-0000-0000D1600000}"/>
    <cellStyle name="출력 2 2 2 4 2 5" xfId="24835" xr:uid="{00000000-0005-0000-0000-0000D2600000}"/>
    <cellStyle name="출력 2 2 2 4 20" xfId="24836" xr:uid="{00000000-0005-0000-0000-0000D3600000}"/>
    <cellStyle name="출력 2 2 2 4 21" xfId="24837" xr:uid="{00000000-0005-0000-0000-0000D4600000}"/>
    <cellStyle name="출력 2 2 2 4 22" xfId="24838" xr:uid="{00000000-0005-0000-0000-0000D5600000}"/>
    <cellStyle name="출력 2 2 2 4 23" xfId="24839" xr:uid="{00000000-0005-0000-0000-0000D6600000}"/>
    <cellStyle name="출력 2 2 2 4 3" xfId="24840" xr:uid="{00000000-0005-0000-0000-0000D7600000}"/>
    <cellStyle name="출력 2 2 2 4 3 2" xfId="24841" xr:uid="{00000000-0005-0000-0000-0000D8600000}"/>
    <cellStyle name="출력 2 2 2 4 3 3" xfId="24842" xr:uid="{00000000-0005-0000-0000-0000D9600000}"/>
    <cellStyle name="출력 2 2 2 4 3 4" xfId="24843" xr:uid="{00000000-0005-0000-0000-0000DA600000}"/>
    <cellStyle name="출력 2 2 2 4 3 5" xfId="24844" xr:uid="{00000000-0005-0000-0000-0000DB600000}"/>
    <cellStyle name="출력 2 2 2 4 4" xfId="24845" xr:uid="{00000000-0005-0000-0000-0000DC600000}"/>
    <cellStyle name="출력 2 2 2 4 4 2" xfId="24846" xr:uid="{00000000-0005-0000-0000-0000DD600000}"/>
    <cellStyle name="출력 2 2 2 4 4 3" xfId="24847" xr:uid="{00000000-0005-0000-0000-0000DE600000}"/>
    <cellStyle name="출력 2 2 2 4 4 4" xfId="24848" xr:uid="{00000000-0005-0000-0000-0000DF600000}"/>
    <cellStyle name="출력 2 2 2 4 4 5" xfId="24849" xr:uid="{00000000-0005-0000-0000-0000E0600000}"/>
    <cellStyle name="출력 2 2 2 4 5" xfId="24850" xr:uid="{00000000-0005-0000-0000-0000E1600000}"/>
    <cellStyle name="출력 2 2 2 4 5 2" xfId="24851" xr:uid="{00000000-0005-0000-0000-0000E2600000}"/>
    <cellStyle name="출력 2 2 2 4 5 3" xfId="24852" xr:uid="{00000000-0005-0000-0000-0000E3600000}"/>
    <cellStyle name="출력 2 2 2 4 5 4" xfId="24853" xr:uid="{00000000-0005-0000-0000-0000E4600000}"/>
    <cellStyle name="출력 2 2 2 4 5 5" xfId="24854" xr:uid="{00000000-0005-0000-0000-0000E5600000}"/>
    <cellStyle name="출력 2 2 2 4 6" xfId="24855" xr:uid="{00000000-0005-0000-0000-0000E6600000}"/>
    <cellStyle name="출력 2 2 2 4 6 2" xfId="24856" xr:uid="{00000000-0005-0000-0000-0000E7600000}"/>
    <cellStyle name="출력 2 2 2 4 6 3" xfId="24857" xr:uid="{00000000-0005-0000-0000-0000E8600000}"/>
    <cellStyle name="출력 2 2 2 4 6 4" xfId="24858" xr:uid="{00000000-0005-0000-0000-0000E9600000}"/>
    <cellStyle name="출력 2 2 2 4 6 5" xfId="24859" xr:uid="{00000000-0005-0000-0000-0000EA600000}"/>
    <cellStyle name="출력 2 2 2 4 7" xfId="24860" xr:uid="{00000000-0005-0000-0000-0000EB600000}"/>
    <cellStyle name="출력 2 2 2 4 7 2" xfId="24861" xr:uid="{00000000-0005-0000-0000-0000EC600000}"/>
    <cellStyle name="출력 2 2 2 4 7 3" xfId="24862" xr:uid="{00000000-0005-0000-0000-0000ED600000}"/>
    <cellStyle name="출력 2 2 2 4 7 4" xfId="24863" xr:uid="{00000000-0005-0000-0000-0000EE600000}"/>
    <cellStyle name="출력 2 2 2 4 7 5" xfId="24864" xr:uid="{00000000-0005-0000-0000-0000EF600000}"/>
    <cellStyle name="출력 2 2 2 4 8" xfId="24865" xr:uid="{00000000-0005-0000-0000-0000F0600000}"/>
    <cellStyle name="출력 2 2 2 4 8 2" xfId="24866" xr:uid="{00000000-0005-0000-0000-0000F1600000}"/>
    <cellStyle name="출력 2 2 2 4 8 3" xfId="24867" xr:uid="{00000000-0005-0000-0000-0000F2600000}"/>
    <cellStyle name="출력 2 2 2 4 8 4" xfId="24868" xr:uid="{00000000-0005-0000-0000-0000F3600000}"/>
    <cellStyle name="출력 2 2 2 4 8 5" xfId="24869" xr:uid="{00000000-0005-0000-0000-0000F4600000}"/>
    <cellStyle name="출력 2 2 2 4 9" xfId="24870" xr:uid="{00000000-0005-0000-0000-0000F5600000}"/>
    <cellStyle name="출력 2 2 2 4 9 2" xfId="24871" xr:uid="{00000000-0005-0000-0000-0000F6600000}"/>
    <cellStyle name="출력 2 2 2 4 9 3" xfId="24872" xr:uid="{00000000-0005-0000-0000-0000F7600000}"/>
    <cellStyle name="출력 2 2 2 4 9 4" xfId="24873" xr:uid="{00000000-0005-0000-0000-0000F8600000}"/>
    <cellStyle name="출력 2 2 2 4 9 5" xfId="24874" xr:uid="{00000000-0005-0000-0000-0000F9600000}"/>
    <cellStyle name="출력 2 2 2 5" xfId="24875" xr:uid="{00000000-0005-0000-0000-0000FA600000}"/>
    <cellStyle name="출력 2 2 2 5 10" xfId="24876" xr:uid="{00000000-0005-0000-0000-0000FB600000}"/>
    <cellStyle name="출력 2 2 2 5 10 2" xfId="24877" xr:uid="{00000000-0005-0000-0000-0000FC600000}"/>
    <cellStyle name="출력 2 2 2 5 10 3" xfId="24878" xr:uid="{00000000-0005-0000-0000-0000FD600000}"/>
    <cellStyle name="출력 2 2 2 5 10 4" xfId="24879" xr:uid="{00000000-0005-0000-0000-0000FE600000}"/>
    <cellStyle name="출력 2 2 2 5 10 5" xfId="24880" xr:uid="{00000000-0005-0000-0000-0000FF600000}"/>
    <cellStyle name="출력 2 2 2 5 11" xfId="24881" xr:uid="{00000000-0005-0000-0000-000000610000}"/>
    <cellStyle name="출력 2 2 2 5 11 2" xfId="24882" xr:uid="{00000000-0005-0000-0000-000001610000}"/>
    <cellStyle name="출력 2 2 2 5 11 3" xfId="24883" xr:uid="{00000000-0005-0000-0000-000002610000}"/>
    <cellStyle name="출력 2 2 2 5 11 4" xfId="24884" xr:uid="{00000000-0005-0000-0000-000003610000}"/>
    <cellStyle name="출력 2 2 2 5 11 5" xfId="24885" xr:uid="{00000000-0005-0000-0000-000004610000}"/>
    <cellStyle name="출력 2 2 2 5 12" xfId="24886" xr:uid="{00000000-0005-0000-0000-000005610000}"/>
    <cellStyle name="출력 2 2 2 5 12 2" xfId="24887" xr:uid="{00000000-0005-0000-0000-000006610000}"/>
    <cellStyle name="출력 2 2 2 5 12 3" xfId="24888" xr:uid="{00000000-0005-0000-0000-000007610000}"/>
    <cellStyle name="출력 2 2 2 5 12 4" xfId="24889" xr:uid="{00000000-0005-0000-0000-000008610000}"/>
    <cellStyle name="출력 2 2 2 5 12 5" xfId="24890" xr:uid="{00000000-0005-0000-0000-000009610000}"/>
    <cellStyle name="출력 2 2 2 5 13" xfId="24891" xr:uid="{00000000-0005-0000-0000-00000A610000}"/>
    <cellStyle name="출력 2 2 2 5 13 2" xfId="24892" xr:uid="{00000000-0005-0000-0000-00000B610000}"/>
    <cellStyle name="출력 2 2 2 5 13 3" xfId="24893" xr:uid="{00000000-0005-0000-0000-00000C610000}"/>
    <cellStyle name="출력 2 2 2 5 13 4" xfId="24894" xr:uid="{00000000-0005-0000-0000-00000D610000}"/>
    <cellStyle name="출력 2 2 2 5 13 5" xfId="24895" xr:uid="{00000000-0005-0000-0000-00000E610000}"/>
    <cellStyle name="출력 2 2 2 5 14" xfId="24896" xr:uid="{00000000-0005-0000-0000-00000F610000}"/>
    <cellStyle name="출력 2 2 2 5 14 2" xfId="24897" xr:uid="{00000000-0005-0000-0000-000010610000}"/>
    <cellStyle name="출력 2 2 2 5 14 3" xfId="24898" xr:uid="{00000000-0005-0000-0000-000011610000}"/>
    <cellStyle name="출력 2 2 2 5 14 4" xfId="24899" xr:uid="{00000000-0005-0000-0000-000012610000}"/>
    <cellStyle name="출력 2 2 2 5 14 5" xfId="24900" xr:uid="{00000000-0005-0000-0000-000013610000}"/>
    <cellStyle name="출력 2 2 2 5 15" xfId="24901" xr:uid="{00000000-0005-0000-0000-000014610000}"/>
    <cellStyle name="출력 2 2 2 5 15 2" xfId="24902" xr:uid="{00000000-0005-0000-0000-000015610000}"/>
    <cellStyle name="출력 2 2 2 5 15 3" xfId="24903" xr:uid="{00000000-0005-0000-0000-000016610000}"/>
    <cellStyle name="출력 2 2 2 5 15 4" xfId="24904" xr:uid="{00000000-0005-0000-0000-000017610000}"/>
    <cellStyle name="출력 2 2 2 5 15 5" xfId="24905" xr:uid="{00000000-0005-0000-0000-000018610000}"/>
    <cellStyle name="출력 2 2 2 5 16" xfId="24906" xr:uid="{00000000-0005-0000-0000-000019610000}"/>
    <cellStyle name="출력 2 2 2 5 16 2" xfId="24907" xr:uid="{00000000-0005-0000-0000-00001A610000}"/>
    <cellStyle name="출력 2 2 2 5 16 3" xfId="24908" xr:uid="{00000000-0005-0000-0000-00001B610000}"/>
    <cellStyle name="출력 2 2 2 5 16 4" xfId="24909" xr:uid="{00000000-0005-0000-0000-00001C610000}"/>
    <cellStyle name="출력 2 2 2 5 16 5" xfId="24910" xr:uid="{00000000-0005-0000-0000-00001D610000}"/>
    <cellStyle name="출력 2 2 2 5 17" xfId="24911" xr:uid="{00000000-0005-0000-0000-00001E610000}"/>
    <cellStyle name="출력 2 2 2 5 17 2" xfId="24912" xr:uid="{00000000-0005-0000-0000-00001F610000}"/>
    <cellStyle name="출력 2 2 2 5 17 3" xfId="24913" xr:uid="{00000000-0005-0000-0000-000020610000}"/>
    <cellStyle name="출력 2 2 2 5 17 4" xfId="24914" xr:uid="{00000000-0005-0000-0000-000021610000}"/>
    <cellStyle name="출력 2 2 2 5 17 5" xfId="24915" xr:uid="{00000000-0005-0000-0000-000022610000}"/>
    <cellStyle name="출력 2 2 2 5 18" xfId="24916" xr:uid="{00000000-0005-0000-0000-000023610000}"/>
    <cellStyle name="출력 2 2 2 5 18 2" xfId="24917" xr:uid="{00000000-0005-0000-0000-000024610000}"/>
    <cellStyle name="출력 2 2 2 5 18 3" xfId="24918" xr:uid="{00000000-0005-0000-0000-000025610000}"/>
    <cellStyle name="출력 2 2 2 5 18 4" xfId="24919" xr:uid="{00000000-0005-0000-0000-000026610000}"/>
    <cellStyle name="출력 2 2 2 5 18 5" xfId="24920" xr:uid="{00000000-0005-0000-0000-000027610000}"/>
    <cellStyle name="출력 2 2 2 5 19" xfId="24921" xr:uid="{00000000-0005-0000-0000-000028610000}"/>
    <cellStyle name="출력 2 2 2 5 19 2" xfId="24922" xr:uid="{00000000-0005-0000-0000-000029610000}"/>
    <cellStyle name="출력 2 2 2 5 19 3" xfId="24923" xr:uid="{00000000-0005-0000-0000-00002A610000}"/>
    <cellStyle name="출력 2 2 2 5 19 4" xfId="24924" xr:uid="{00000000-0005-0000-0000-00002B610000}"/>
    <cellStyle name="출력 2 2 2 5 19 5" xfId="24925" xr:uid="{00000000-0005-0000-0000-00002C610000}"/>
    <cellStyle name="출력 2 2 2 5 2" xfId="24926" xr:uid="{00000000-0005-0000-0000-00002D610000}"/>
    <cellStyle name="출력 2 2 2 5 2 2" xfId="24927" xr:uid="{00000000-0005-0000-0000-00002E610000}"/>
    <cellStyle name="출력 2 2 2 5 2 3" xfId="24928" xr:uid="{00000000-0005-0000-0000-00002F610000}"/>
    <cellStyle name="출력 2 2 2 5 2 4" xfId="24929" xr:uid="{00000000-0005-0000-0000-000030610000}"/>
    <cellStyle name="출력 2 2 2 5 2 5" xfId="24930" xr:uid="{00000000-0005-0000-0000-000031610000}"/>
    <cellStyle name="출력 2 2 2 5 20" xfId="24931" xr:uid="{00000000-0005-0000-0000-000032610000}"/>
    <cellStyle name="출력 2 2 2 5 21" xfId="24932" xr:uid="{00000000-0005-0000-0000-000033610000}"/>
    <cellStyle name="출력 2 2 2 5 22" xfId="24933" xr:uid="{00000000-0005-0000-0000-000034610000}"/>
    <cellStyle name="출력 2 2 2 5 23" xfId="24934" xr:uid="{00000000-0005-0000-0000-000035610000}"/>
    <cellStyle name="출력 2 2 2 5 3" xfId="24935" xr:uid="{00000000-0005-0000-0000-000036610000}"/>
    <cellStyle name="출력 2 2 2 5 3 2" xfId="24936" xr:uid="{00000000-0005-0000-0000-000037610000}"/>
    <cellStyle name="출력 2 2 2 5 3 3" xfId="24937" xr:uid="{00000000-0005-0000-0000-000038610000}"/>
    <cellStyle name="출력 2 2 2 5 3 4" xfId="24938" xr:uid="{00000000-0005-0000-0000-000039610000}"/>
    <cellStyle name="출력 2 2 2 5 3 5" xfId="24939" xr:uid="{00000000-0005-0000-0000-00003A610000}"/>
    <cellStyle name="출력 2 2 2 5 4" xfId="24940" xr:uid="{00000000-0005-0000-0000-00003B610000}"/>
    <cellStyle name="출력 2 2 2 5 4 2" xfId="24941" xr:uid="{00000000-0005-0000-0000-00003C610000}"/>
    <cellStyle name="출력 2 2 2 5 4 3" xfId="24942" xr:uid="{00000000-0005-0000-0000-00003D610000}"/>
    <cellStyle name="출력 2 2 2 5 4 4" xfId="24943" xr:uid="{00000000-0005-0000-0000-00003E610000}"/>
    <cellStyle name="출력 2 2 2 5 4 5" xfId="24944" xr:uid="{00000000-0005-0000-0000-00003F610000}"/>
    <cellStyle name="출력 2 2 2 5 5" xfId="24945" xr:uid="{00000000-0005-0000-0000-000040610000}"/>
    <cellStyle name="출력 2 2 2 5 5 2" xfId="24946" xr:uid="{00000000-0005-0000-0000-000041610000}"/>
    <cellStyle name="출력 2 2 2 5 5 3" xfId="24947" xr:uid="{00000000-0005-0000-0000-000042610000}"/>
    <cellStyle name="출력 2 2 2 5 5 4" xfId="24948" xr:uid="{00000000-0005-0000-0000-000043610000}"/>
    <cellStyle name="출력 2 2 2 5 5 5" xfId="24949" xr:uid="{00000000-0005-0000-0000-000044610000}"/>
    <cellStyle name="출력 2 2 2 5 6" xfId="24950" xr:uid="{00000000-0005-0000-0000-000045610000}"/>
    <cellStyle name="출력 2 2 2 5 6 2" xfId="24951" xr:uid="{00000000-0005-0000-0000-000046610000}"/>
    <cellStyle name="출력 2 2 2 5 6 3" xfId="24952" xr:uid="{00000000-0005-0000-0000-000047610000}"/>
    <cellStyle name="출력 2 2 2 5 6 4" xfId="24953" xr:uid="{00000000-0005-0000-0000-000048610000}"/>
    <cellStyle name="출력 2 2 2 5 6 5" xfId="24954" xr:uid="{00000000-0005-0000-0000-000049610000}"/>
    <cellStyle name="출력 2 2 2 5 7" xfId="24955" xr:uid="{00000000-0005-0000-0000-00004A610000}"/>
    <cellStyle name="출력 2 2 2 5 7 2" xfId="24956" xr:uid="{00000000-0005-0000-0000-00004B610000}"/>
    <cellStyle name="출력 2 2 2 5 7 3" xfId="24957" xr:uid="{00000000-0005-0000-0000-00004C610000}"/>
    <cellStyle name="출력 2 2 2 5 7 4" xfId="24958" xr:uid="{00000000-0005-0000-0000-00004D610000}"/>
    <cellStyle name="출력 2 2 2 5 7 5" xfId="24959" xr:uid="{00000000-0005-0000-0000-00004E610000}"/>
    <cellStyle name="출력 2 2 2 5 8" xfId="24960" xr:uid="{00000000-0005-0000-0000-00004F610000}"/>
    <cellStyle name="출력 2 2 2 5 8 2" xfId="24961" xr:uid="{00000000-0005-0000-0000-000050610000}"/>
    <cellStyle name="출력 2 2 2 5 8 3" xfId="24962" xr:uid="{00000000-0005-0000-0000-000051610000}"/>
    <cellStyle name="출력 2 2 2 5 8 4" xfId="24963" xr:uid="{00000000-0005-0000-0000-000052610000}"/>
    <cellStyle name="출력 2 2 2 5 8 5" xfId="24964" xr:uid="{00000000-0005-0000-0000-000053610000}"/>
    <cellStyle name="출력 2 2 2 5 9" xfId="24965" xr:uid="{00000000-0005-0000-0000-000054610000}"/>
    <cellStyle name="출력 2 2 2 5 9 2" xfId="24966" xr:uid="{00000000-0005-0000-0000-000055610000}"/>
    <cellStyle name="출력 2 2 2 5 9 3" xfId="24967" xr:uid="{00000000-0005-0000-0000-000056610000}"/>
    <cellStyle name="출력 2 2 2 5 9 4" xfId="24968" xr:uid="{00000000-0005-0000-0000-000057610000}"/>
    <cellStyle name="출력 2 2 2 5 9 5" xfId="24969" xr:uid="{00000000-0005-0000-0000-000058610000}"/>
    <cellStyle name="출력 2 2 2 6" xfId="24970" xr:uid="{00000000-0005-0000-0000-000059610000}"/>
    <cellStyle name="출력 2 2 2 6 2" xfId="24971" xr:uid="{00000000-0005-0000-0000-00005A610000}"/>
    <cellStyle name="출력 2 2 2 6 3" xfId="24972" xr:uid="{00000000-0005-0000-0000-00005B610000}"/>
    <cellStyle name="출력 2 2 2 6 4" xfId="24973" xr:uid="{00000000-0005-0000-0000-00005C610000}"/>
    <cellStyle name="출력 2 2 2 6 5" xfId="24974" xr:uid="{00000000-0005-0000-0000-00005D610000}"/>
    <cellStyle name="출력 2 2 2 7" xfId="24975" xr:uid="{00000000-0005-0000-0000-00005E610000}"/>
    <cellStyle name="출력 2 2 2 7 2" xfId="24976" xr:uid="{00000000-0005-0000-0000-00005F610000}"/>
    <cellStyle name="출력 2 2 2 7 3" xfId="24977" xr:uid="{00000000-0005-0000-0000-000060610000}"/>
    <cellStyle name="출력 2 2 2 7 4" xfId="24978" xr:uid="{00000000-0005-0000-0000-000061610000}"/>
    <cellStyle name="출력 2 2 2 7 5" xfId="24979" xr:uid="{00000000-0005-0000-0000-000062610000}"/>
    <cellStyle name="출력 2 2 2 8" xfId="24980" xr:uid="{00000000-0005-0000-0000-000063610000}"/>
    <cellStyle name="출력 2 2 2 8 2" xfId="24981" xr:uid="{00000000-0005-0000-0000-000064610000}"/>
    <cellStyle name="출력 2 2 2 8 3" xfId="24982" xr:uid="{00000000-0005-0000-0000-000065610000}"/>
    <cellStyle name="출력 2 2 2 8 4" xfId="24983" xr:uid="{00000000-0005-0000-0000-000066610000}"/>
    <cellStyle name="출력 2 2 2 8 5" xfId="24984" xr:uid="{00000000-0005-0000-0000-000067610000}"/>
    <cellStyle name="출력 2 2 2 9" xfId="24985" xr:uid="{00000000-0005-0000-0000-000068610000}"/>
    <cellStyle name="출력 2 2 2 9 2" xfId="24986" xr:uid="{00000000-0005-0000-0000-000069610000}"/>
    <cellStyle name="출력 2 2 2 9 3" xfId="24987" xr:uid="{00000000-0005-0000-0000-00006A610000}"/>
    <cellStyle name="출력 2 2 2 9 4" xfId="24988" xr:uid="{00000000-0005-0000-0000-00006B610000}"/>
    <cellStyle name="출력 2 2 2 9 5" xfId="24989" xr:uid="{00000000-0005-0000-0000-00006C610000}"/>
    <cellStyle name="출력 2 2 20" xfId="24990" xr:uid="{00000000-0005-0000-0000-00006D610000}"/>
    <cellStyle name="출력 2 2 20 2" xfId="24991" xr:uid="{00000000-0005-0000-0000-00006E610000}"/>
    <cellStyle name="출력 2 2 20 3" xfId="24992" xr:uid="{00000000-0005-0000-0000-00006F610000}"/>
    <cellStyle name="출력 2 2 20 4" xfId="24993" xr:uid="{00000000-0005-0000-0000-000070610000}"/>
    <cellStyle name="출력 2 2 20 5" xfId="24994" xr:uid="{00000000-0005-0000-0000-000071610000}"/>
    <cellStyle name="출력 2 2 21" xfId="24995" xr:uid="{00000000-0005-0000-0000-000072610000}"/>
    <cellStyle name="출력 2 2 22" xfId="24996" xr:uid="{00000000-0005-0000-0000-000073610000}"/>
    <cellStyle name="출력 2 2 23" xfId="24997" xr:uid="{00000000-0005-0000-0000-000074610000}"/>
    <cellStyle name="출력 2 2 24" xfId="24998" xr:uid="{00000000-0005-0000-0000-000075610000}"/>
    <cellStyle name="출력 2 2 3" xfId="24999" xr:uid="{00000000-0005-0000-0000-000076610000}"/>
    <cellStyle name="출력 2 2 3 10" xfId="25000" xr:uid="{00000000-0005-0000-0000-000077610000}"/>
    <cellStyle name="출력 2 2 3 10 2" xfId="25001" xr:uid="{00000000-0005-0000-0000-000078610000}"/>
    <cellStyle name="출력 2 2 3 10 3" xfId="25002" xr:uid="{00000000-0005-0000-0000-000079610000}"/>
    <cellStyle name="출력 2 2 3 10 4" xfId="25003" xr:uid="{00000000-0005-0000-0000-00007A610000}"/>
    <cellStyle name="출력 2 2 3 10 5" xfId="25004" xr:uid="{00000000-0005-0000-0000-00007B610000}"/>
    <cellStyle name="출력 2 2 3 11" xfId="25005" xr:uid="{00000000-0005-0000-0000-00007C610000}"/>
    <cellStyle name="출력 2 2 3 11 2" xfId="25006" xr:uid="{00000000-0005-0000-0000-00007D610000}"/>
    <cellStyle name="출력 2 2 3 11 3" xfId="25007" xr:uid="{00000000-0005-0000-0000-00007E610000}"/>
    <cellStyle name="출력 2 2 3 11 4" xfId="25008" xr:uid="{00000000-0005-0000-0000-00007F610000}"/>
    <cellStyle name="출력 2 2 3 11 5" xfId="25009" xr:uid="{00000000-0005-0000-0000-000080610000}"/>
    <cellStyle name="출력 2 2 3 12" xfId="25010" xr:uid="{00000000-0005-0000-0000-000081610000}"/>
    <cellStyle name="출력 2 2 3 12 2" xfId="25011" xr:uid="{00000000-0005-0000-0000-000082610000}"/>
    <cellStyle name="출력 2 2 3 12 3" xfId="25012" xr:uid="{00000000-0005-0000-0000-000083610000}"/>
    <cellStyle name="출력 2 2 3 12 4" xfId="25013" xr:uid="{00000000-0005-0000-0000-000084610000}"/>
    <cellStyle name="출력 2 2 3 12 5" xfId="25014" xr:uid="{00000000-0005-0000-0000-000085610000}"/>
    <cellStyle name="출력 2 2 3 13" xfId="25015" xr:uid="{00000000-0005-0000-0000-000086610000}"/>
    <cellStyle name="출력 2 2 3 13 2" xfId="25016" xr:uid="{00000000-0005-0000-0000-000087610000}"/>
    <cellStyle name="출력 2 2 3 13 3" xfId="25017" xr:uid="{00000000-0005-0000-0000-000088610000}"/>
    <cellStyle name="출력 2 2 3 13 4" xfId="25018" xr:uid="{00000000-0005-0000-0000-000089610000}"/>
    <cellStyle name="출력 2 2 3 13 5" xfId="25019" xr:uid="{00000000-0005-0000-0000-00008A610000}"/>
    <cellStyle name="출력 2 2 3 14" xfId="25020" xr:uid="{00000000-0005-0000-0000-00008B610000}"/>
    <cellStyle name="출력 2 2 3 14 2" xfId="25021" xr:uid="{00000000-0005-0000-0000-00008C610000}"/>
    <cellStyle name="출력 2 2 3 14 3" xfId="25022" xr:uid="{00000000-0005-0000-0000-00008D610000}"/>
    <cellStyle name="출력 2 2 3 14 4" xfId="25023" xr:uid="{00000000-0005-0000-0000-00008E610000}"/>
    <cellStyle name="출력 2 2 3 14 5" xfId="25024" xr:uid="{00000000-0005-0000-0000-00008F610000}"/>
    <cellStyle name="출력 2 2 3 15" xfId="25025" xr:uid="{00000000-0005-0000-0000-000090610000}"/>
    <cellStyle name="출력 2 2 3 15 2" xfId="25026" xr:uid="{00000000-0005-0000-0000-000091610000}"/>
    <cellStyle name="출력 2 2 3 15 3" xfId="25027" xr:uid="{00000000-0005-0000-0000-000092610000}"/>
    <cellStyle name="출력 2 2 3 15 4" xfId="25028" xr:uid="{00000000-0005-0000-0000-000093610000}"/>
    <cellStyle name="출력 2 2 3 15 5" xfId="25029" xr:uid="{00000000-0005-0000-0000-000094610000}"/>
    <cellStyle name="출력 2 2 3 16" xfId="25030" xr:uid="{00000000-0005-0000-0000-000095610000}"/>
    <cellStyle name="출력 2 2 3 16 2" xfId="25031" xr:uid="{00000000-0005-0000-0000-000096610000}"/>
    <cellStyle name="출력 2 2 3 16 3" xfId="25032" xr:uid="{00000000-0005-0000-0000-000097610000}"/>
    <cellStyle name="출력 2 2 3 16 4" xfId="25033" xr:uid="{00000000-0005-0000-0000-000098610000}"/>
    <cellStyle name="출력 2 2 3 16 5" xfId="25034" xr:uid="{00000000-0005-0000-0000-000099610000}"/>
    <cellStyle name="출력 2 2 3 17" xfId="25035" xr:uid="{00000000-0005-0000-0000-00009A610000}"/>
    <cellStyle name="출력 2 2 3 17 2" xfId="25036" xr:uid="{00000000-0005-0000-0000-00009B610000}"/>
    <cellStyle name="출력 2 2 3 17 3" xfId="25037" xr:uid="{00000000-0005-0000-0000-00009C610000}"/>
    <cellStyle name="출력 2 2 3 17 4" xfId="25038" xr:uid="{00000000-0005-0000-0000-00009D610000}"/>
    <cellStyle name="출력 2 2 3 17 5" xfId="25039" xr:uid="{00000000-0005-0000-0000-00009E610000}"/>
    <cellStyle name="출력 2 2 3 18" xfId="25040" xr:uid="{00000000-0005-0000-0000-00009F610000}"/>
    <cellStyle name="출력 2 2 3 18 2" xfId="25041" xr:uid="{00000000-0005-0000-0000-0000A0610000}"/>
    <cellStyle name="출력 2 2 3 18 3" xfId="25042" xr:uid="{00000000-0005-0000-0000-0000A1610000}"/>
    <cellStyle name="출력 2 2 3 18 4" xfId="25043" xr:uid="{00000000-0005-0000-0000-0000A2610000}"/>
    <cellStyle name="출력 2 2 3 18 5" xfId="25044" xr:uid="{00000000-0005-0000-0000-0000A3610000}"/>
    <cellStyle name="출력 2 2 3 19" xfId="25045" xr:uid="{00000000-0005-0000-0000-0000A4610000}"/>
    <cellStyle name="출력 2 2 3 19 2" xfId="25046" xr:uid="{00000000-0005-0000-0000-0000A5610000}"/>
    <cellStyle name="출력 2 2 3 19 3" xfId="25047" xr:uid="{00000000-0005-0000-0000-0000A6610000}"/>
    <cellStyle name="출력 2 2 3 19 4" xfId="25048" xr:uid="{00000000-0005-0000-0000-0000A7610000}"/>
    <cellStyle name="출력 2 2 3 19 5" xfId="25049" xr:uid="{00000000-0005-0000-0000-0000A8610000}"/>
    <cellStyle name="출력 2 2 3 2" xfId="25050" xr:uid="{00000000-0005-0000-0000-0000A9610000}"/>
    <cellStyle name="출력 2 2 3 2 10" xfId="25051" xr:uid="{00000000-0005-0000-0000-0000AA610000}"/>
    <cellStyle name="출력 2 2 3 2 10 2" xfId="25052" xr:uid="{00000000-0005-0000-0000-0000AB610000}"/>
    <cellStyle name="출력 2 2 3 2 10 3" xfId="25053" xr:uid="{00000000-0005-0000-0000-0000AC610000}"/>
    <cellStyle name="출력 2 2 3 2 10 4" xfId="25054" xr:uid="{00000000-0005-0000-0000-0000AD610000}"/>
    <cellStyle name="출력 2 2 3 2 10 5" xfId="25055" xr:uid="{00000000-0005-0000-0000-0000AE610000}"/>
    <cellStyle name="출력 2 2 3 2 11" xfId="25056" xr:uid="{00000000-0005-0000-0000-0000AF610000}"/>
    <cellStyle name="출력 2 2 3 2 11 2" xfId="25057" xr:uid="{00000000-0005-0000-0000-0000B0610000}"/>
    <cellStyle name="출력 2 2 3 2 11 3" xfId="25058" xr:uid="{00000000-0005-0000-0000-0000B1610000}"/>
    <cellStyle name="출력 2 2 3 2 11 4" xfId="25059" xr:uid="{00000000-0005-0000-0000-0000B2610000}"/>
    <cellStyle name="출력 2 2 3 2 11 5" xfId="25060" xr:uid="{00000000-0005-0000-0000-0000B3610000}"/>
    <cellStyle name="출력 2 2 3 2 12" xfId="25061" xr:uid="{00000000-0005-0000-0000-0000B4610000}"/>
    <cellStyle name="출력 2 2 3 2 12 2" xfId="25062" xr:uid="{00000000-0005-0000-0000-0000B5610000}"/>
    <cellStyle name="출력 2 2 3 2 12 3" xfId="25063" xr:uid="{00000000-0005-0000-0000-0000B6610000}"/>
    <cellStyle name="출력 2 2 3 2 12 4" xfId="25064" xr:uid="{00000000-0005-0000-0000-0000B7610000}"/>
    <cellStyle name="출력 2 2 3 2 12 5" xfId="25065" xr:uid="{00000000-0005-0000-0000-0000B8610000}"/>
    <cellStyle name="출력 2 2 3 2 13" xfId="25066" xr:uid="{00000000-0005-0000-0000-0000B9610000}"/>
    <cellStyle name="출력 2 2 3 2 13 2" xfId="25067" xr:uid="{00000000-0005-0000-0000-0000BA610000}"/>
    <cellStyle name="출력 2 2 3 2 13 3" xfId="25068" xr:uid="{00000000-0005-0000-0000-0000BB610000}"/>
    <cellStyle name="출력 2 2 3 2 13 4" xfId="25069" xr:uid="{00000000-0005-0000-0000-0000BC610000}"/>
    <cellStyle name="출력 2 2 3 2 13 5" xfId="25070" xr:uid="{00000000-0005-0000-0000-0000BD610000}"/>
    <cellStyle name="출력 2 2 3 2 14" xfId="25071" xr:uid="{00000000-0005-0000-0000-0000BE610000}"/>
    <cellStyle name="출력 2 2 3 2 14 2" xfId="25072" xr:uid="{00000000-0005-0000-0000-0000BF610000}"/>
    <cellStyle name="출력 2 2 3 2 14 3" xfId="25073" xr:uid="{00000000-0005-0000-0000-0000C0610000}"/>
    <cellStyle name="출력 2 2 3 2 14 4" xfId="25074" xr:uid="{00000000-0005-0000-0000-0000C1610000}"/>
    <cellStyle name="출력 2 2 3 2 14 5" xfId="25075" xr:uid="{00000000-0005-0000-0000-0000C2610000}"/>
    <cellStyle name="출력 2 2 3 2 15" xfId="25076" xr:uid="{00000000-0005-0000-0000-0000C3610000}"/>
    <cellStyle name="출력 2 2 3 2 15 2" xfId="25077" xr:uid="{00000000-0005-0000-0000-0000C4610000}"/>
    <cellStyle name="출력 2 2 3 2 15 3" xfId="25078" xr:uid="{00000000-0005-0000-0000-0000C5610000}"/>
    <cellStyle name="출력 2 2 3 2 15 4" xfId="25079" xr:uid="{00000000-0005-0000-0000-0000C6610000}"/>
    <cellStyle name="출력 2 2 3 2 15 5" xfId="25080" xr:uid="{00000000-0005-0000-0000-0000C7610000}"/>
    <cellStyle name="출력 2 2 3 2 16" xfId="25081" xr:uid="{00000000-0005-0000-0000-0000C8610000}"/>
    <cellStyle name="출력 2 2 3 2 16 2" xfId="25082" xr:uid="{00000000-0005-0000-0000-0000C9610000}"/>
    <cellStyle name="출력 2 2 3 2 16 3" xfId="25083" xr:uid="{00000000-0005-0000-0000-0000CA610000}"/>
    <cellStyle name="출력 2 2 3 2 16 4" xfId="25084" xr:uid="{00000000-0005-0000-0000-0000CB610000}"/>
    <cellStyle name="출력 2 2 3 2 16 5" xfId="25085" xr:uid="{00000000-0005-0000-0000-0000CC610000}"/>
    <cellStyle name="출력 2 2 3 2 17" xfId="25086" xr:uid="{00000000-0005-0000-0000-0000CD610000}"/>
    <cellStyle name="출력 2 2 3 2 17 2" xfId="25087" xr:uid="{00000000-0005-0000-0000-0000CE610000}"/>
    <cellStyle name="출력 2 2 3 2 17 3" xfId="25088" xr:uid="{00000000-0005-0000-0000-0000CF610000}"/>
    <cellStyle name="출력 2 2 3 2 17 4" xfId="25089" xr:uid="{00000000-0005-0000-0000-0000D0610000}"/>
    <cellStyle name="출력 2 2 3 2 17 5" xfId="25090" xr:uid="{00000000-0005-0000-0000-0000D1610000}"/>
    <cellStyle name="출력 2 2 3 2 18" xfId="25091" xr:uid="{00000000-0005-0000-0000-0000D2610000}"/>
    <cellStyle name="출력 2 2 3 2 18 2" xfId="25092" xr:uid="{00000000-0005-0000-0000-0000D3610000}"/>
    <cellStyle name="출력 2 2 3 2 18 3" xfId="25093" xr:uid="{00000000-0005-0000-0000-0000D4610000}"/>
    <cellStyle name="출력 2 2 3 2 18 4" xfId="25094" xr:uid="{00000000-0005-0000-0000-0000D5610000}"/>
    <cellStyle name="출력 2 2 3 2 18 5" xfId="25095" xr:uid="{00000000-0005-0000-0000-0000D6610000}"/>
    <cellStyle name="출력 2 2 3 2 19" xfId="25096" xr:uid="{00000000-0005-0000-0000-0000D7610000}"/>
    <cellStyle name="출력 2 2 3 2 19 2" xfId="25097" xr:uid="{00000000-0005-0000-0000-0000D8610000}"/>
    <cellStyle name="출력 2 2 3 2 19 3" xfId="25098" xr:uid="{00000000-0005-0000-0000-0000D9610000}"/>
    <cellStyle name="출력 2 2 3 2 19 4" xfId="25099" xr:uid="{00000000-0005-0000-0000-0000DA610000}"/>
    <cellStyle name="출력 2 2 3 2 19 5" xfId="25100" xr:uid="{00000000-0005-0000-0000-0000DB610000}"/>
    <cellStyle name="출력 2 2 3 2 2" xfId="25101" xr:uid="{00000000-0005-0000-0000-0000DC610000}"/>
    <cellStyle name="출력 2 2 3 2 2 2" xfId="25102" xr:uid="{00000000-0005-0000-0000-0000DD610000}"/>
    <cellStyle name="출력 2 2 3 2 2 3" xfId="25103" xr:uid="{00000000-0005-0000-0000-0000DE610000}"/>
    <cellStyle name="출력 2 2 3 2 2 4" xfId="25104" xr:uid="{00000000-0005-0000-0000-0000DF610000}"/>
    <cellStyle name="출력 2 2 3 2 2 5" xfId="25105" xr:uid="{00000000-0005-0000-0000-0000E0610000}"/>
    <cellStyle name="출력 2 2 3 2 20" xfId="25106" xr:uid="{00000000-0005-0000-0000-0000E1610000}"/>
    <cellStyle name="출력 2 2 3 2 21" xfId="25107" xr:uid="{00000000-0005-0000-0000-0000E2610000}"/>
    <cellStyle name="출력 2 2 3 2 22" xfId="25108" xr:uid="{00000000-0005-0000-0000-0000E3610000}"/>
    <cellStyle name="출력 2 2 3 2 23" xfId="25109" xr:uid="{00000000-0005-0000-0000-0000E4610000}"/>
    <cellStyle name="출력 2 2 3 2 3" xfId="25110" xr:uid="{00000000-0005-0000-0000-0000E5610000}"/>
    <cellStyle name="출력 2 2 3 2 3 2" xfId="25111" xr:uid="{00000000-0005-0000-0000-0000E6610000}"/>
    <cellStyle name="출력 2 2 3 2 3 3" xfId="25112" xr:uid="{00000000-0005-0000-0000-0000E7610000}"/>
    <cellStyle name="출력 2 2 3 2 3 4" xfId="25113" xr:uid="{00000000-0005-0000-0000-0000E8610000}"/>
    <cellStyle name="출력 2 2 3 2 3 5" xfId="25114" xr:uid="{00000000-0005-0000-0000-0000E9610000}"/>
    <cellStyle name="출력 2 2 3 2 4" xfId="25115" xr:uid="{00000000-0005-0000-0000-0000EA610000}"/>
    <cellStyle name="출력 2 2 3 2 4 2" xfId="25116" xr:uid="{00000000-0005-0000-0000-0000EB610000}"/>
    <cellStyle name="출력 2 2 3 2 4 3" xfId="25117" xr:uid="{00000000-0005-0000-0000-0000EC610000}"/>
    <cellStyle name="출력 2 2 3 2 4 4" xfId="25118" xr:uid="{00000000-0005-0000-0000-0000ED610000}"/>
    <cellStyle name="출력 2 2 3 2 4 5" xfId="25119" xr:uid="{00000000-0005-0000-0000-0000EE610000}"/>
    <cellStyle name="출력 2 2 3 2 5" xfId="25120" xr:uid="{00000000-0005-0000-0000-0000EF610000}"/>
    <cellStyle name="출력 2 2 3 2 5 2" xfId="25121" xr:uid="{00000000-0005-0000-0000-0000F0610000}"/>
    <cellStyle name="출력 2 2 3 2 5 3" xfId="25122" xr:uid="{00000000-0005-0000-0000-0000F1610000}"/>
    <cellStyle name="출력 2 2 3 2 5 4" xfId="25123" xr:uid="{00000000-0005-0000-0000-0000F2610000}"/>
    <cellStyle name="출력 2 2 3 2 5 5" xfId="25124" xr:uid="{00000000-0005-0000-0000-0000F3610000}"/>
    <cellStyle name="출력 2 2 3 2 6" xfId="25125" xr:uid="{00000000-0005-0000-0000-0000F4610000}"/>
    <cellStyle name="출력 2 2 3 2 6 2" xfId="25126" xr:uid="{00000000-0005-0000-0000-0000F5610000}"/>
    <cellStyle name="출력 2 2 3 2 6 3" xfId="25127" xr:uid="{00000000-0005-0000-0000-0000F6610000}"/>
    <cellStyle name="출력 2 2 3 2 6 4" xfId="25128" xr:uid="{00000000-0005-0000-0000-0000F7610000}"/>
    <cellStyle name="출력 2 2 3 2 6 5" xfId="25129" xr:uid="{00000000-0005-0000-0000-0000F8610000}"/>
    <cellStyle name="출력 2 2 3 2 7" xfId="25130" xr:uid="{00000000-0005-0000-0000-0000F9610000}"/>
    <cellStyle name="출력 2 2 3 2 7 2" xfId="25131" xr:uid="{00000000-0005-0000-0000-0000FA610000}"/>
    <cellStyle name="출력 2 2 3 2 7 3" xfId="25132" xr:uid="{00000000-0005-0000-0000-0000FB610000}"/>
    <cellStyle name="출력 2 2 3 2 7 4" xfId="25133" xr:uid="{00000000-0005-0000-0000-0000FC610000}"/>
    <cellStyle name="출력 2 2 3 2 7 5" xfId="25134" xr:uid="{00000000-0005-0000-0000-0000FD610000}"/>
    <cellStyle name="출력 2 2 3 2 8" xfId="25135" xr:uid="{00000000-0005-0000-0000-0000FE610000}"/>
    <cellStyle name="출력 2 2 3 2 8 2" xfId="25136" xr:uid="{00000000-0005-0000-0000-0000FF610000}"/>
    <cellStyle name="출력 2 2 3 2 8 3" xfId="25137" xr:uid="{00000000-0005-0000-0000-000000620000}"/>
    <cellStyle name="출력 2 2 3 2 8 4" xfId="25138" xr:uid="{00000000-0005-0000-0000-000001620000}"/>
    <cellStyle name="출력 2 2 3 2 8 5" xfId="25139" xr:uid="{00000000-0005-0000-0000-000002620000}"/>
    <cellStyle name="출력 2 2 3 2 9" xfId="25140" xr:uid="{00000000-0005-0000-0000-000003620000}"/>
    <cellStyle name="출력 2 2 3 2 9 2" xfId="25141" xr:uid="{00000000-0005-0000-0000-000004620000}"/>
    <cellStyle name="출력 2 2 3 2 9 3" xfId="25142" xr:uid="{00000000-0005-0000-0000-000005620000}"/>
    <cellStyle name="출력 2 2 3 2 9 4" xfId="25143" xr:uid="{00000000-0005-0000-0000-000006620000}"/>
    <cellStyle name="출력 2 2 3 2 9 5" xfId="25144" xr:uid="{00000000-0005-0000-0000-000007620000}"/>
    <cellStyle name="출력 2 2 3 20" xfId="25145" xr:uid="{00000000-0005-0000-0000-000008620000}"/>
    <cellStyle name="출력 2 2 3 20 2" xfId="25146" xr:uid="{00000000-0005-0000-0000-000009620000}"/>
    <cellStyle name="출력 2 2 3 20 3" xfId="25147" xr:uid="{00000000-0005-0000-0000-00000A620000}"/>
    <cellStyle name="출력 2 2 3 20 4" xfId="25148" xr:uid="{00000000-0005-0000-0000-00000B620000}"/>
    <cellStyle name="출력 2 2 3 20 5" xfId="25149" xr:uid="{00000000-0005-0000-0000-00000C620000}"/>
    <cellStyle name="출력 2 2 3 21" xfId="25150" xr:uid="{00000000-0005-0000-0000-00000D620000}"/>
    <cellStyle name="출력 2 2 3 21 2" xfId="25151" xr:uid="{00000000-0005-0000-0000-00000E620000}"/>
    <cellStyle name="출력 2 2 3 21 3" xfId="25152" xr:uid="{00000000-0005-0000-0000-00000F620000}"/>
    <cellStyle name="출력 2 2 3 21 4" xfId="25153" xr:uid="{00000000-0005-0000-0000-000010620000}"/>
    <cellStyle name="출력 2 2 3 21 5" xfId="25154" xr:uid="{00000000-0005-0000-0000-000011620000}"/>
    <cellStyle name="출력 2 2 3 22" xfId="25155" xr:uid="{00000000-0005-0000-0000-000012620000}"/>
    <cellStyle name="출력 2 2 3 22 2" xfId="25156" xr:uid="{00000000-0005-0000-0000-000013620000}"/>
    <cellStyle name="출력 2 2 3 22 3" xfId="25157" xr:uid="{00000000-0005-0000-0000-000014620000}"/>
    <cellStyle name="출력 2 2 3 22 4" xfId="25158" xr:uid="{00000000-0005-0000-0000-000015620000}"/>
    <cellStyle name="출력 2 2 3 22 5" xfId="25159" xr:uid="{00000000-0005-0000-0000-000016620000}"/>
    <cellStyle name="출력 2 2 3 23" xfId="25160" xr:uid="{00000000-0005-0000-0000-000017620000}"/>
    <cellStyle name="출력 2 2 3 23 2" xfId="25161" xr:uid="{00000000-0005-0000-0000-000018620000}"/>
    <cellStyle name="출력 2 2 3 23 3" xfId="25162" xr:uid="{00000000-0005-0000-0000-000019620000}"/>
    <cellStyle name="출력 2 2 3 23 4" xfId="25163" xr:uid="{00000000-0005-0000-0000-00001A620000}"/>
    <cellStyle name="출력 2 2 3 23 5" xfId="25164" xr:uid="{00000000-0005-0000-0000-00001B620000}"/>
    <cellStyle name="출력 2 2 3 24" xfId="25165" xr:uid="{00000000-0005-0000-0000-00001C620000}"/>
    <cellStyle name="출력 2 2 3 25" xfId="25166" xr:uid="{00000000-0005-0000-0000-00001D620000}"/>
    <cellStyle name="출력 2 2 3 26" xfId="25167" xr:uid="{00000000-0005-0000-0000-00001E620000}"/>
    <cellStyle name="출력 2 2 3 27" xfId="25168" xr:uid="{00000000-0005-0000-0000-00001F620000}"/>
    <cellStyle name="출력 2 2 3 3" xfId="25169" xr:uid="{00000000-0005-0000-0000-000020620000}"/>
    <cellStyle name="출력 2 2 3 3 10" xfId="25170" xr:uid="{00000000-0005-0000-0000-000021620000}"/>
    <cellStyle name="출력 2 2 3 3 10 2" xfId="25171" xr:uid="{00000000-0005-0000-0000-000022620000}"/>
    <cellStyle name="출력 2 2 3 3 10 3" xfId="25172" xr:uid="{00000000-0005-0000-0000-000023620000}"/>
    <cellStyle name="출력 2 2 3 3 10 4" xfId="25173" xr:uid="{00000000-0005-0000-0000-000024620000}"/>
    <cellStyle name="출력 2 2 3 3 10 5" xfId="25174" xr:uid="{00000000-0005-0000-0000-000025620000}"/>
    <cellStyle name="출력 2 2 3 3 11" xfId="25175" xr:uid="{00000000-0005-0000-0000-000026620000}"/>
    <cellStyle name="출력 2 2 3 3 11 2" xfId="25176" xr:uid="{00000000-0005-0000-0000-000027620000}"/>
    <cellStyle name="출력 2 2 3 3 11 3" xfId="25177" xr:uid="{00000000-0005-0000-0000-000028620000}"/>
    <cellStyle name="출력 2 2 3 3 11 4" xfId="25178" xr:uid="{00000000-0005-0000-0000-000029620000}"/>
    <cellStyle name="출력 2 2 3 3 11 5" xfId="25179" xr:uid="{00000000-0005-0000-0000-00002A620000}"/>
    <cellStyle name="출력 2 2 3 3 12" xfId="25180" xr:uid="{00000000-0005-0000-0000-00002B620000}"/>
    <cellStyle name="출력 2 2 3 3 12 2" xfId="25181" xr:uid="{00000000-0005-0000-0000-00002C620000}"/>
    <cellStyle name="출력 2 2 3 3 12 3" xfId="25182" xr:uid="{00000000-0005-0000-0000-00002D620000}"/>
    <cellStyle name="출력 2 2 3 3 12 4" xfId="25183" xr:uid="{00000000-0005-0000-0000-00002E620000}"/>
    <cellStyle name="출력 2 2 3 3 12 5" xfId="25184" xr:uid="{00000000-0005-0000-0000-00002F620000}"/>
    <cellStyle name="출력 2 2 3 3 13" xfId="25185" xr:uid="{00000000-0005-0000-0000-000030620000}"/>
    <cellStyle name="출력 2 2 3 3 13 2" xfId="25186" xr:uid="{00000000-0005-0000-0000-000031620000}"/>
    <cellStyle name="출력 2 2 3 3 13 3" xfId="25187" xr:uid="{00000000-0005-0000-0000-000032620000}"/>
    <cellStyle name="출력 2 2 3 3 13 4" xfId="25188" xr:uid="{00000000-0005-0000-0000-000033620000}"/>
    <cellStyle name="출력 2 2 3 3 13 5" xfId="25189" xr:uid="{00000000-0005-0000-0000-000034620000}"/>
    <cellStyle name="출력 2 2 3 3 14" xfId="25190" xr:uid="{00000000-0005-0000-0000-000035620000}"/>
    <cellStyle name="출력 2 2 3 3 14 2" xfId="25191" xr:uid="{00000000-0005-0000-0000-000036620000}"/>
    <cellStyle name="출력 2 2 3 3 14 3" xfId="25192" xr:uid="{00000000-0005-0000-0000-000037620000}"/>
    <cellStyle name="출력 2 2 3 3 14 4" xfId="25193" xr:uid="{00000000-0005-0000-0000-000038620000}"/>
    <cellStyle name="출력 2 2 3 3 14 5" xfId="25194" xr:uid="{00000000-0005-0000-0000-000039620000}"/>
    <cellStyle name="출력 2 2 3 3 15" xfId="25195" xr:uid="{00000000-0005-0000-0000-00003A620000}"/>
    <cellStyle name="출력 2 2 3 3 15 2" xfId="25196" xr:uid="{00000000-0005-0000-0000-00003B620000}"/>
    <cellStyle name="출력 2 2 3 3 15 3" xfId="25197" xr:uid="{00000000-0005-0000-0000-00003C620000}"/>
    <cellStyle name="출력 2 2 3 3 15 4" xfId="25198" xr:uid="{00000000-0005-0000-0000-00003D620000}"/>
    <cellStyle name="출력 2 2 3 3 15 5" xfId="25199" xr:uid="{00000000-0005-0000-0000-00003E620000}"/>
    <cellStyle name="출력 2 2 3 3 16" xfId="25200" xr:uid="{00000000-0005-0000-0000-00003F620000}"/>
    <cellStyle name="출력 2 2 3 3 16 2" xfId="25201" xr:uid="{00000000-0005-0000-0000-000040620000}"/>
    <cellStyle name="출력 2 2 3 3 16 3" xfId="25202" xr:uid="{00000000-0005-0000-0000-000041620000}"/>
    <cellStyle name="출력 2 2 3 3 16 4" xfId="25203" xr:uid="{00000000-0005-0000-0000-000042620000}"/>
    <cellStyle name="출력 2 2 3 3 16 5" xfId="25204" xr:uid="{00000000-0005-0000-0000-000043620000}"/>
    <cellStyle name="출력 2 2 3 3 17" xfId="25205" xr:uid="{00000000-0005-0000-0000-000044620000}"/>
    <cellStyle name="출력 2 2 3 3 17 2" xfId="25206" xr:uid="{00000000-0005-0000-0000-000045620000}"/>
    <cellStyle name="출력 2 2 3 3 17 3" xfId="25207" xr:uid="{00000000-0005-0000-0000-000046620000}"/>
    <cellStyle name="출력 2 2 3 3 17 4" xfId="25208" xr:uid="{00000000-0005-0000-0000-000047620000}"/>
    <cellStyle name="출력 2 2 3 3 17 5" xfId="25209" xr:uid="{00000000-0005-0000-0000-000048620000}"/>
    <cellStyle name="출력 2 2 3 3 18" xfId="25210" xr:uid="{00000000-0005-0000-0000-000049620000}"/>
    <cellStyle name="출력 2 2 3 3 18 2" xfId="25211" xr:uid="{00000000-0005-0000-0000-00004A620000}"/>
    <cellStyle name="출력 2 2 3 3 18 3" xfId="25212" xr:uid="{00000000-0005-0000-0000-00004B620000}"/>
    <cellStyle name="출력 2 2 3 3 18 4" xfId="25213" xr:uid="{00000000-0005-0000-0000-00004C620000}"/>
    <cellStyle name="출력 2 2 3 3 18 5" xfId="25214" xr:uid="{00000000-0005-0000-0000-00004D620000}"/>
    <cellStyle name="출력 2 2 3 3 19" xfId="25215" xr:uid="{00000000-0005-0000-0000-00004E620000}"/>
    <cellStyle name="출력 2 2 3 3 19 2" xfId="25216" xr:uid="{00000000-0005-0000-0000-00004F620000}"/>
    <cellStyle name="출력 2 2 3 3 19 3" xfId="25217" xr:uid="{00000000-0005-0000-0000-000050620000}"/>
    <cellStyle name="출력 2 2 3 3 19 4" xfId="25218" xr:uid="{00000000-0005-0000-0000-000051620000}"/>
    <cellStyle name="출력 2 2 3 3 19 5" xfId="25219" xr:uid="{00000000-0005-0000-0000-000052620000}"/>
    <cellStyle name="출력 2 2 3 3 2" xfId="25220" xr:uid="{00000000-0005-0000-0000-000053620000}"/>
    <cellStyle name="출력 2 2 3 3 2 2" xfId="25221" xr:uid="{00000000-0005-0000-0000-000054620000}"/>
    <cellStyle name="출력 2 2 3 3 2 3" xfId="25222" xr:uid="{00000000-0005-0000-0000-000055620000}"/>
    <cellStyle name="출력 2 2 3 3 2 4" xfId="25223" xr:uid="{00000000-0005-0000-0000-000056620000}"/>
    <cellStyle name="출력 2 2 3 3 2 5" xfId="25224" xr:uid="{00000000-0005-0000-0000-000057620000}"/>
    <cellStyle name="출력 2 2 3 3 20" xfId="25225" xr:uid="{00000000-0005-0000-0000-000058620000}"/>
    <cellStyle name="출력 2 2 3 3 21" xfId="25226" xr:uid="{00000000-0005-0000-0000-000059620000}"/>
    <cellStyle name="출력 2 2 3 3 22" xfId="25227" xr:uid="{00000000-0005-0000-0000-00005A620000}"/>
    <cellStyle name="출력 2 2 3 3 23" xfId="25228" xr:uid="{00000000-0005-0000-0000-00005B620000}"/>
    <cellStyle name="출력 2 2 3 3 3" xfId="25229" xr:uid="{00000000-0005-0000-0000-00005C620000}"/>
    <cellStyle name="출력 2 2 3 3 3 2" xfId="25230" xr:uid="{00000000-0005-0000-0000-00005D620000}"/>
    <cellStyle name="출력 2 2 3 3 3 3" xfId="25231" xr:uid="{00000000-0005-0000-0000-00005E620000}"/>
    <cellStyle name="출력 2 2 3 3 3 4" xfId="25232" xr:uid="{00000000-0005-0000-0000-00005F620000}"/>
    <cellStyle name="출력 2 2 3 3 3 5" xfId="25233" xr:uid="{00000000-0005-0000-0000-000060620000}"/>
    <cellStyle name="출력 2 2 3 3 4" xfId="25234" xr:uid="{00000000-0005-0000-0000-000061620000}"/>
    <cellStyle name="출력 2 2 3 3 4 2" xfId="25235" xr:uid="{00000000-0005-0000-0000-000062620000}"/>
    <cellStyle name="출력 2 2 3 3 4 3" xfId="25236" xr:uid="{00000000-0005-0000-0000-000063620000}"/>
    <cellStyle name="출력 2 2 3 3 4 4" xfId="25237" xr:uid="{00000000-0005-0000-0000-000064620000}"/>
    <cellStyle name="출력 2 2 3 3 4 5" xfId="25238" xr:uid="{00000000-0005-0000-0000-000065620000}"/>
    <cellStyle name="출력 2 2 3 3 5" xfId="25239" xr:uid="{00000000-0005-0000-0000-000066620000}"/>
    <cellStyle name="출력 2 2 3 3 5 2" xfId="25240" xr:uid="{00000000-0005-0000-0000-000067620000}"/>
    <cellStyle name="출력 2 2 3 3 5 3" xfId="25241" xr:uid="{00000000-0005-0000-0000-000068620000}"/>
    <cellStyle name="출력 2 2 3 3 5 4" xfId="25242" xr:uid="{00000000-0005-0000-0000-000069620000}"/>
    <cellStyle name="출력 2 2 3 3 5 5" xfId="25243" xr:uid="{00000000-0005-0000-0000-00006A620000}"/>
    <cellStyle name="출력 2 2 3 3 6" xfId="25244" xr:uid="{00000000-0005-0000-0000-00006B620000}"/>
    <cellStyle name="출력 2 2 3 3 6 2" xfId="25245" xr:uid="{00000000-0005-0000-0000-00006C620000}"/>
    <cellStyle name="출력 2 2 3 3 6 3" xfId="25246" xr:uid="{00000000-0005-0000-0000-00006D620000}"/>
    <cellStyle name="출력 2 2 3 3 6 4" xfId="25247" xr:uid="{00000000-0005-0000-0000-00006E620000}"/>
    <cellStyle name="출력 2 2 3 3 6 5" xfId="25248" xr:uid="{00000000-0005-0000-0000-00006F620000}"/>
    <cellStyle name="출력 2 2 3 3 7" xfId="25249" xr:uid="{00000000-0005-0000-0000-000070620000}"/>
    <cellStyle name="출력 2 2 3 3 7 2" xfId="25250" xr:uid="{00000000-0005-0000-0000-000071620000}"/>
    <cellStyle name="출력 2 2 3 3 7 3" xfId="25251" xr:uid="{00000000-0005-0000-0000-000072620000}"/>
    <cellStyle name="출력 2 2 3 3 7 4" xfId="25252" xr:uid="{00000000-0005-0000-0000-000073620000}"/>
    <cellStyle name="출력 2 2 3 3 7 5" xfId="25253" xr:uid="{00000000-0005-0000-0000-000074620000}"/>
    <cellStyle name="출력 2 2 3 3 8" xfId="25254" xr:uid="{00000000-0005-0000-0000-000075620000}"/>
    <cellStyle name="출력 2 2 3 3 8 2" xfId="25255" xr:uid="{00000000-0005-0000-0000-000076620000}"/>
    <cellStyle name="출력 2 2 3 3 8 3" xfId="25256" xr:uid="{00000000-0005-0000-0000-000077620000}"/>
    <cellStyle name="출력 2 2 3 3 8 4" xfId="25257" xr:uid="{00000000-0005-0000-0000-000078620000}"/>
    <cellStyle name="출력 2 2 3 3 8 5" xfId="25258" xr:uid="{00000000-0005-0000-0000-000079620000}"/>
    <cellStyle name="출력 2 2 3 3 9" xfId="25259" xr:uid="{00000000-0005-0000-0000-00007A620000}"/>
    <cellStyle name="출력 2 2 3 3 9 2" xfId="25260" xr:uid="{00000000-0005-0000-0000-00007B620000}"/>
    <cellStyle name="출력 2 2 3 3 9 3" xfId="25261" xr:uid="{00000000-0005-0000-0000-00007C620000}"/>
    <cellStyle name="출력 2 2 3 3 9 4" xfId="25262" xr:uid="{00000000-0005-0000-0000-00007D620000}"/>
    <cellStyle name="출력 2 2 3 3 9 5" xfId="25263" xr:uid="{00000000-0005-0000-0000-00007E620000}"/>
    <cellStyle name="출력 2 2 3 4" xfId="25264" xr:uid="{00000000-0005-0000-0000-00007F620000}"/>
    <cellStyle name="출력 2 2 3 4 10" xfId="25265" xr:uid="{00000000-0005-0000-0000-000080620000}"/>
    <cellStyle name="출력 2 2 3 4 10 2" xfId="25266" xr:uid="{00000000-0005-0000-0000-000081620000}"/>
    <cellStyle name="출력 2 2 3 4 10 3" xfId="25267" xr:uid="{00000000-0005-0000-0000-000082620000}"/>
    <cellStyle name="출력 2 2 3 4 10 4" xfId="25268" xr:uid="{00000000-0005-0000-0000-000083620000}"/>
    <cellStyle name="출력 2 2 3 4 10 5" xfId="25269" xr:uid="{00000000-0005-0000-0000-000084620000}"/>
    <cellStyle name="출력 2 2 3 4 11" xfId="25270" xr:uid="{00000000-0005-0000-0000-000085620000}"/>
    <cellStyle name="출력 2 2 3 4 11 2" xfId="25271" xr:uid="{00000000-0005-0000-0000-000086620000}"/>
    <cellStyle name="출력 2 2 3 4 11 3" xfId="25272" xr:uid="{00000000-0005-0000-0000-000087620000}"/>
    <cellStyle name="출력 2 2 3 4 11 4" xfId="25273" xr:uid="{00000000-0005-0000-0000-000088620000}"/>
    <cellStyle name="출력 2 2 3 4 11 5" xfId="25274" xr:uid="{00000000-0005-0000-0000-000089620000}"/>
    <cellStyle name="출력 2 2 3 4 12" xfId="25275" xr:uid="{00000000-0005-0000-0000-00008A620000}"/>
    <cellStyle name="출력 2 2 3 4 12 2" xfId="25276" xr:uid="{00000000-0005-0000-0000-00008B620000}"/>
    <cellStyle name="출력 2 2 3 4 12 3" xfId="25277" xr:uid="{00000000-0005-0000-0000-00008C620000}"/>
    <cellStyle name="출력 2 2 3 4 12 4" xfId="25278" xr:uid="{00000000-0005-0000-0000-00008D620000}"/>
    <cellStyle name="출력 2 2 3 4 12 5" xfId="25279" xr:uid="{00000000-0005-0000-0000-00008E620000}"/>
    <cellStyle name="출력 2 2 3 4 13" xfId="25280" xr:uid="{00000000-0005-0000-0000-00008F620000}"/>
    <cellStyle name="출력 2 2 3 4 13 2" xfId="25281" xr:uid="{00000000-0005-0000-0000-000090620000}"/>
    <cellStyle name="출력 2 2 3 4 13 3" xfId="25282" xr:uid="{00000000-0005-0000-0000-000091620000}"/>
    <cellStyle name="출력 2 2 3 4 13 4" xfId="25283" xr:uid="{00000000-0005-0000-0000-000092620000}"/>
    <cellStyle name="출력 2 2 3 4 13 5" xfId="25284" xr:uid="{00000000-0005-0000-0000-000093620000}"/>
    <cellStyle name="출력 2 2 3 4 14" xfId="25285" xr:uid="{00000000-0005-0000-0000-000094620000}"/>
    <cellStyle name="출력 2 2 3 4 14 2" xfId="25286" xr:uid="{00000000-0005-0000-0000-000095620000}"/>
    <cellStyle name="출력 2 2 3 4 14 3" xfId="25287" xr:uid="{00000000-0005-0000-0000-000096620000}"/>
    <cellStyle name="출력 2 2 3 4 14 4" xfId="25288" xr:uid="{00000000-0005-0000-0000-000097620000}"/>
    <cellStyle name="출력 2 2 3 4 14 5" xfId="25289" xr:uid="{00000000-0005-0000-0000-000098620000}"/>
    <cellStyle name="출력 2 2 3 4 15" xfId="25290" xr:uid="{00000000-0005-0000-0000-000099620000}"/>
    <cellStyle name="출력 2 2 3 4 15 2" xfId="25291" xr:uid="{00000000-0005-0000-0000-00009A620000}"/>
    <cellStyle name="출력 2 2 3 4 15 3" xfId="25292" xr:uid="{00000000-0005-0000-0000-00009B620000}"/>
    <cellStyle name="출력 2 2 3 4 15 4" xfId="25293" xr:uid="{00000000-0005-0000-0000-00009C620000}"/>
    <cellStyle name="출력 2 2 3 4 15 5" xfId="25294" xr:uid="{00000000-0005-0000-0000-00009D620000}"/>
    <cellStyle name="출력 2 2 3 4 16" xfId="25295" xr:uid="{00000000-0005-0000-0000-00009E620000}"/>
    <cellStyle name="출력 2 2 3 4 16 2" xfId="25296" xr:uid="{00000000-0005-0000-0000-00009F620000}"/>
    <cellStyle name="출력 2 2 3 4 16 3" xfId="25297" xr:uid="{00000000-0005-0000-0000-0000A0620000}"/>
    <cellStyle name="출력 2 2 3 4 16 4" xfId="25298" xr:uid="{00000000-0005-0000-0000-0000A1620000}"/>
    <cellStyle name="출력 2 2 3 4 16 5" xfId="25299" xr:uid="{00000000-0005-0000-0000-0000A2620000}"/>
    <cellStyle name="출력 2 2 3 4 17" xfId="25300" xr:uid="{00000000-0005-0000-0000-0000A3620000}"/>
    <cellStyle name="출력 2 2 3 4 17 2" xfId="25301" xr:uid="{00000000-0005-0000-0000-0000A4620000}"/>
    <cellStyle name="출력 2 2 3 4 17 3" xfId="25302" xr:uid="{00000000-0005-0000-0000-0000A5620000}"/>
    <cellStyle name="출력 2 2 3 4 17 4" xfId="25303" xr:uid="{00000000-0005-0000-0000-0000A6620000}"/>
    <cellStyle name="출력 2 2 3 4 17 5" xfId="25304" xr:uid="{00000000-0005-0000-0000-0000A7620000}"/>
    <cellStyle name="출력 2 2 3 4 18" xfId="25305" xr:uid="{00000000-0005-0000-0000-0000A8620000}"/>
    <cellStyle name="출력 2 2 3 4 18 2" xfId="25306" xr:uid="{00000000-0005-0000-0000-0000A9620000}"/>
    <cellStyle name="출력 2 2 3 4 18 3" xfId="25307" xr:uid="{00000000-0005-0000-0000-0000AA620000}"/>
    <cellStyle name="출력 2 2 3 4 18 4" xfId="25308" xr:uid="{00000000-0005-0000-0000-0000AB620000}"/>
    <cellStyle name="출력 2 2 3 4 18 5" xfId="25309" xr:uid="{00000000-0005-0000-0000-0000AC620000}"/>
    <cellStyle name="출력 2 2 3 4 19" xfId="25310" xr:uid="{00000000-0005-0000-0000-0000AD620000}"/>
    <cellStyle name="출력 2 2 3 4 19 2" xfId="25311" xr:uid="{00000000-0005-0000-0000-0000AE620000}"/>
    <cellStyle name="출력 2 2 3 4 19 3" xfId="25312" xr:uid="{00000000-0005-0000-0000-0000AF620000}"/>
    <cellStyle name="출력 2 2 3 4 19 4" xfId="25313" xr:uid="{00000000-0005-0000-0000-0000B0620000}"/>
    <cellStyle name="출력 2 2 3 4 19 5" xfId="25314" xr:uid="{00000000-0005-0000-0000-0000B1620000}"/>
    <cellStyle name="출력 2 2 3 4 2" xfId="25315" xr:uid="{00000000-0005-0000-0000-0000B2620000}"/>
    <cellStyle name="출력 2 2 3 4 2 2" xfId="25316" xr:uid="{00000000-0005-0000-0000-0000B3620000}"/>
    <cellStyle name="출력 2 2 3 4 2 3" xfId="25317" xr:uid="{00000000-0005-0000-0000-0000B4620000}"/>
    <cellStyle name="출력 2 2 3 4 2 4" xfId="25318" xr:uid="{00000000-0005-0000-0000-0000B5620000}"/>
    <cellStyle name="출력 2 2 3 4 2 5" xfId="25319" xr:uid="{00000000-0005-0000-0000-0000B6620000}"/>
    <cellStyle name="출력 2 2 3 4 20" xfId="25320" xr:uid="{00000000-0005-0000-0000-0000B7620000}"/>
    <cellStyle name="출력 2 2 3 4 21" xfId="25321" xr:uid="{00000000-0005-0000-0000-0000B8620000}"/>
    <cellStyle name="출력 2 2 3 4 22" xfId="25322" xr:uid="{00000000-0005-0000-0000-0000B9620000}"/>
    <cellStyle name="출력 2 2 3 4 23" xfId="25323" xr:uid="{00000000-0005-0000-0000-0000BA620000}"/>
    <cellStyle name="출력 2 2 3 4 3" xfId="25324" xr:uid="{00000000-0005-0000-0000-0000BB620000}"/>
    <cellStyle name="출력 2 2 3 4 3 2" xfId="25325" xr:uid="{00000000-0005-0000-0000-0000BC620000}"/>
    <cellStyle name="출력 2 2 3 4 3 3" xfId="25326" xr:uid="{00000000-0005-0000-0000-0000BD620000}"/>
    <cellStyle name="출력 2 2 3 4 3 4" xfId="25327" xr:uid="{00000000-0005-0000-0000-0000BE620000}"/>
    <cellStyle name="출력 2 2 3 4 3 5" xfId="25328" xr:uid="{00000000-0005-0000-0000-0000BF620000}"/>
    <cellStyle name="출력 2 2 3 4 4" xfId="25329" xr:uid="{00000000-0005-0000-0000-0000C0620000}"/>
    <cellStyle name="출력 2 2 3 4 4 2" xfId="25330" xr:uid="{00000000-0005-0000-0000-0000C1620000}"/>
    <cellStyle name="출력 2 2 3 4 4 3" xfId="25331" xr:uid="{00000000-0005-0000-0000-0000C2620000}"/>
    <cellStyle name="출력 2 2 3 4 4 4" xfId="25332" xr:uid="{00000000-0005-0000-0000-0000C3620000}"/>
    <cellStyle name="출력 2 2 3 4 4 5" xfId="25333" xr:uid="{00000000-0005-0000-0000-0000C4620000}"/>
    <cellStyle name="출력 2 2 3 4 5" xfId="25334" xr:uid="{00000000-0005-0000-0000-0000C5620000}"/>
    <cellStyle name="출력 2 2 3 4 5 2" xfId="25335" xr:uid="{00000000-0005-0000-0000-0000C6620000}"/>
    <cellStyle name="출력 2 2 3 4 5 3" xfId="25336" xr:uid="{00000000-0005-0000-0000-0000C7620000}"/>
    <cellStyle name="출력 2 2 3 4 5 4" xfId="25337" xr:uid="{00000000-0005-0000-0000-0000C8620000}"/>
    <cellStyle name="출력 2 2 3 4 5 5" xfId="25338" xr:uid="{00000000-0005-0000-0000-0000C9620000}"/>
    <cellStyle name="출력 2 2 3 4 6" xfId="25339" xr:uid="{00000000-0005-0000-0000-0000CA620000}"/>
    <cellStyle name="출력 2 2 3 4 6 2" xfId="25340" xr:uid="{00000000-0005-0000-0000-0000CB620000}"/>
    <cellStyle name="출력 2 2 3 4 6 3" xfId="25341" xr:uid="{00000000-0005-0000-0000-0000CC620000}"/>
    <cellStyle name="출력 2 2 3 4 6 4" xfId="25342" xr:uid="{00000000-0005-0000-0000-0000CD620000}"/>
    <cellStyle name="출력 2 2 3 4 6 5" xfId="25343" xr:uid="{00000000-0005-0000-0000-0000CE620000}"/>
    <cellStyle name="출력 2 2 3 4 7" xfId="25344" xr:uid="{00000000-0005-0000-0000-0000CF620000}"/>
    <cellStyle name="출력 2 2 3 4 7 2" xfId="25345" xr:uid="{00000000-0005-0000-0000-0000D0620000}"/>
    <cellStyle name="출력 2 2 3 4 7 3" xfId="25346" xr:uid="{00000000-0005-0000-0000-0000D1620000}"/>
    <cellStyle name="출력 2 2 3 4 7 4" xfId="25347" xr:uid="{00000000-0005-0000-0000-0000D2620000}"/>
    <cellStyle name="출력 2 2 3 4 7 5" xfId="25348" xr:uid="{00000000-0005-0000-0000-0000D3620000}"/>
    <cellStyle name="출력 2 2 3 4 8" xfId="25349" xr:uid="{00000000-0005-0000-0000-0000D4620000}"/>
    <cellStyle name="출력 2 2 3 4 8 2" xfId="25350" xr:uid="{00000000-0005-0000-0000-0000D5620000}"/>
    <cellStyle name="출력 2 2 3 4 8 3" xfId="25351" xr:uid="{00000000-0005-0000-0000-0000D6620000}"/>
    <cellStyle name="출력 2 2 3 4 8 4" xfId="25352" xr:uid="{00000000-0005-0000-0000-0000D7620000}"/>
    <cellStyle name="출력 2 2 3 4 8 5" xfId="25353" xr:uid="{00000000-0005-0000-0000-0000D8620000}"/>
    <cellStyle name="출력 2 2 3 4 9" xfId="25354" xr:uid="{00000000-0005-0000-0000-0000D9620000}"/>
    <cellStyle name="출력 2 2 3 4 9 2" xfId="25355" xr:uid="{00000000-0005-0000-0000-0000DA620000}"/>
    <cellStyle name="출력 2 2 3 4 9 3" xfId="25356" xr:uid="{00000000-0005-0000-0000-0000DB620000}"/>
    <cellStyle name="출력 2 2 3 4 9 4" xfId="25357" xr:uid="{00000000-0005-0000-0000-0000DC620000}"/>
    <cellStyle name="출력 2 2 3 4 9 5" xfId="25358" xr:uid="{00000000-0005-0000-0000-0000DD620000}"/>
    <cellStyle name="출력 2 2 3 5" xfId="25359" xr:uid="{00000000-0005-0000-0000-0000DE620000}"/>
    <cellStyle name="출력 2 2 3 5 10" xfId="25360" xr:uid="{00000000-0005-0000-0000-0000DF620000}"/>
    <cellStyle name="출력 2 2 3 5 10 2" xfId="25361" xr:uid="{00000000-0005-0000-0000-0000E0620000}"/>
    <cellStyle name="출력 2 2 3 5 10 3" xfId="25362" xr:uid="{00000000-0005-0000-0000-0000E1620000}"/>
    <cellStyle name="출력 2 2 3 5 10 4" xfId="25363" xr:uid="{00000000-0005-0000-0000-0000E2620000}"/>
    <cellStyle name="출력 2 2 3 5 10 5" xfId="25364" xr:uid="{00000000-0005-0000-0000-0000E3620000}"/>
    <cellStyle name="출력 2 2 3 5 11" xfId="25365" xr:uid="{00000000-0005-0000-0000-0000E4620000}"/>
    <cellStyle name="출력 2 2 3 5 11 2" xfId="25366" xr:uid="{00000000-0005-0000-0000-0000E5620000}"/>
    <cellStyle name="출력 2 2 3 5 11 3" xfId="25367" xr:uid="{00000000-0005-0000-0000-0000E6620000}"/>
    <cellStyle name="출력 2 2 3 5 11 4" xfId="25368" xr:uid="{00000000-0005-0000-0000-0000E7620000}"/>
    <cellStyle name="출력 2 2 3 5 11 5" xfId="25369" xr:uid="{00000000-0005-0000-0000-0000E8620000}"/>
    <cellStyle name="출력 2 2 3 5 12" xfId="25370" xr:uid="{00000000-0005-0000-0000-0000E9620000}"/>
    <cellStyle name="출력 2 2 3 5 12 2" xfId="25371" xr:uid="{00000000-0005-0000-0000-0000EA620000}"/>
    <cellStyle name="출력 2 2 3 5 12 3" xfId="25372" xr:uid="{00000000-0005-0000-0000-0000EB620000}"/>
    <cellStyle name="출력 2 2 3 5 12 4" xfId="25373" xr:uid="{00000000-0005-0000-0000-0000EC620000}"/>
    <cellStyle name="출력 2 2 3 5 12 5" xfId="25374" xr:uid="{00000000-0005-0000-0000-0000ED620000}"/>
    <cellStyle name="출력 2 2 3 5 13" xfId="25375" xr:uid="{00000000-0005-0000-0000-0000EE620000}"/>
    <cellStyle name="출력 2 2 3 5 13 2" xfId="25376" xr:uid="{00000000-0005-0000-0000-0000EF620000}"/>
    <cellStyle name="출력 2 2 3 5 13 3" xfId="25377" xr:uid="{00000000-0005-0000-0000-0000F0620000}"/>
    <cellStyle name="출력 2 2 3 5 13 4" xfId="25378" xr:uid="{00000000-0005-0000-0000-0000F1620000}"/>
    <cellStyle name="출력 2 2 3 5 13 5" xfId="25379" xr:uid="{00000000-0005-0000-0000-0000F2620000}"/>
    <cellStyle name="출력 2 2 3 5 14" xfId="25380" xr:uid="{00000000-0005-0000-0000-0000F3620000}"/>
    <cellStyle name="출력 2 2 3 5 14 2" xfId="25381" xr:uid="{00000000-0005-0000-0000-0000F4620000}"/>
    <cellStyle name="출력 2 2 3 5 14 3" xfId="25382" xr:uid="{00000000-0005-0000-0000-0000F5620000}"/>
    <cellStyle name="출력 2 2 3 5 14 4" xfId="25383" xr:uid="{00000000-0005-0000-0000-0000F6620000}"/>
    <cellStyle name="출력 2 2 3 5 14 5" xfId="25384" xr:uid="{00000000-0005-0000-0000-0000F7620000}"/>
    <cellStyle name="출력 2 2 3 5 15" xfId="25385" xr:uid="{00000000-0005-0000-0000-0000F8620000}"/>
    <cellStyle name="출력 2 2 3 5 15 2" xfId="25386" xr:uid="{00000000-0005-0000-0000-0000F9620000}"/>
    <cellStyle name="출력 2 2 3 5 15 3" xfId="25387" xr:uid="{00000000-0005-0000-0000-0000FA620000}"/>
    <cellStyle name="출력 2 2 3 5 15 4" xfId="25388" xr:uid="{00000000-0005-0000-0000-0000FB620000}"/>
    <cellStyle name="출력 2 2 3 5 15 5" xfId="25389" xr:uid="{00000000-0005-0000-0000-0000FC620000}"/>
    <cellStyle name="출력 2 2 3 5 16" xfId="25390" xr:uid="{00000000-0005-0000-0000-0000FD620000}"/>
    <cellStyle name="출력 2 2 3 5 16 2" xfId="25391" xr:uid="{00000000-0005-0000-0000-0000FE620000}"/>
    <cellStyle name="출력 2 2 3 5 16 3" xfId="25392" xr:uid="{00000000-0005-0000-0000-0000FF620000}"/>
    <cellStyle name="출력 2 2 3 5 16 4" xfId="25393" xr:uid="{00000000-0005-0000-0000-000000630000}"/>
    <cellStyle name="출력 2 2 3 5 16 5" xfId="25394" xr:uid="{00000000-0005-0000-0000-000001630000}"/>
    <cellStyle name="출력 2 2 3 5 17" xfId="25395" xr:uid="{00000000-0005-0000-0000-000002630000}"/>
    <cellStyle name="출력 2 2 3 5 17 2" xfId="25396" xr:uid="{00000000-0005-0000-0000-000003630000}"/>
    <cellStyle name="출력 2 2 3 5 17 3" xfId="25397" xr:uid="{00000000-0005-0000-0000-000004630000}"/>
    <cellStyle name="출력 2 2 3 5 17 4" xfId="25398" xr:uid="{00000000-0005-0000-0000-000005630000}"/>
    <cellStyle name="출력 2 2 3 5 17 5" xfId="25399" xr:uid="{00000000-0005-0000-0000-000006630000}"/>
    <cellStyle name="출력 2 2 3 5 18" xfId="25400" xr:uid="{00000000-0005-0000-0000-000007630000}"/>
    <cellStyle name="출력 2 2 3 5 18 2" xfId="25401" xr:uid="{00000000-0005-0000-0000-000008630000}"/>
    <cellStyle name="출력 2 2 3 5 18 3" xfId="25402" xr:uid="{00000000-0005-0000-0000-000009630000}"/>
    <cellStyle name="출력 2 2 3 5 18 4" xfId="25403" xr:uid="{00000000-0005-0000-0000-00000A630000}"/>
    <cellStyle name="출력 2 2 3 5 18 5" xfId="25404" xr:uid="{00000000-0005-0000-0000-00000B630000}"/>
    <cellStyle name="출력 2 2 3 5 19" xfId="25405" xr:uid="{00000000-0005-0000-0000-00000C630000}"/>
    <cellStyle name="출력 2 2 3 5 19 2" xfId="25406" xr:uid="{00000000-0005-0000-0000-00000D630000}"/>
    <cellStyle name="출력 2 2 3 5 19 3" xfId="25407" xr:uid="{00000000-0005-0000-0000-00000E630000}"/>
    <cellStyle name="출력 2 2 3 5 19 4" xfId="25408" xr:uid="{00000000-0005-0000-0000-00000F630000}"/>
    <cellStyle name="출력 2 2 3 5 19 5" xfId="25409" xr:uid="{00000000-0005-0000-0000-000010630000}"/>
    <cellStyle name="출력 2 2 3 5 2" xfId="25410" xr:uid="{00000000-0005-0000-0000-000011630000}"/>
    <cellStyle name="출력 2 2 3 5 2 2" xfId="25411" xr:uid="{00000000-0005-0000-0000-000012630000}"/>
    <cellStyle name="출력 2 2 3 5 2 3" xfId="25412" xr:uid="{00000000-0005-0000-0000-000013630000}"/>
    <cellStyle name="출력 2 2 3 5 2 4" xfId="25413" xr:uid="{00000000-0005-0000-0000-000014630000}"/>
    <cellStyle name="출력 2 2 3 5 2 5" xfId="25414" xr:uid="{00000000-0005-0000-0000-000015630000}"/>
    <cellStyle name="출력 2 2 3 5 20" xfId="25415" xr:uid="{00000000-0005-0000-0000-000016630000}"/>
    <cellStyle name="출력 2 2 3 5 21" xfId="25416" xr:uid="{00000000-0005-0000-0000-000017630000}"/>
    <cellStyle name="출력 2 2 3 5 22" xfId="25417" xr:uid="{00000000-0005-0000-0000-000018630000}"/>
    <cellStyle name="출력 2 2 3 5 23" xfId="25418" xr:uid="{00000000-0005-0000-0000-000019630000}"/>
    <cellStyle name="출력 2 2 3 5 3" xfId="25419" xr:uid="{00000000-0005-0000-0000-00001A630000}"/>
    <cellStyle name="출력 2 2 3 5 3 2" xfId="25420" xr:uid="{00000000-0005-0000-0000-00001B630000}"/>
    <cellStyle name="출력 2 2 3 5 3 3" xfId="25421" xr:uid="{00000000-0005-0000-0000-00001C630000}"/>
    <cellStyle name="출력 2 2 3 5 3 4" xfId="25422" xr:uid="{00000000-0005-0000-0000-00001D630000}"/>
    <cellStyle name="출력 2 2 3 5 3 5" xfId="25423" xr:uid="{00000000-0005-0000-0000-00001E630000}"/>
    <cellStyle name="출력 2 2 3 5 4" xfId="25424" xr:uid="{00000000-0005-0000-0000-00001F630000}"/>
    <cellStyle name="출력 2 2 3 5 4 2" xfId="25425" xr:uid="{00000000-0005-0000-0000-000020630000}"/>
    <cellStyle name="출력 2 2 3 5 4 3" xfId="25426" xr:uid="{00000000-0005-0000-0000-000021630000}"/>
    <cellStyle name="출력 2 2 3 5 4 4" xfId="25427" xr:uid="{00000000-0005-0000-0000-000022630000}"/>
    <cellStyle name="출력 2 2 3 5 4 5" xfId="25428" xr:uid="{00000000-0005-0000-0000-000023630000}"/>
    <cellStyle name="출력 2 2 3 5 5" xfId="25429" xr:uid="{00000000-0005-0000-0000-000024630000}"/>
    <cellStyle name="출력 2 2 3 5 5 2" xfId="25430" xr:uid="{00000000-0005-0000-0000-000025630000}"/>
    <cellStyle name="출력 2 2 3 5 5 3" xfId="25431" xr:uid="{00000000-0005-0000-0000-000026630000}"/>
    <cellStyle name="출력 2 2 3 5 5 4" xfId="25432" xr:uid="{00000000-0005-0000-0000-000027630000}"/>
    <cellStyle name="출력 2 2 3 5 5 5" xfId="25433" xr:uid="{00000000-0005-0000-0000-000028630000}"/>
    <cellStyle name="출력 2 2 3 5 6" xfId="25434" xr:uid="{00000000-0005-0000-0000-000029630000}"/>
    <cellStyle name="출력 2 2 3 5 6 2" xfId="25435" xr:uid="{00000000-0005-0000-0000-00002A630000}"/>
    <cellStyle name="출력 2 2 3 5 6 3" xfId="25436" xr:uid="{00000000-0005-0000-0000-00002B630000}"/>
    <cellStyle name="출력 2 2 3 5 6 4" xfId="25437" xr:uid="{00000000-0005-0000-0000-00002C630000}"/>
    <cellStyle name="출력 2 2 3 5 6 5" xfId="25438" xr:uid="{00000000-0005-0000-0000-00002D630000}"/>
    <cellStyle name="출력 2 2 3 5 7" xfId="25439" xr:uid="{00000000-0005-0000-0000-00002E630000}"/>
    <cellStyle name="출력 2 2 3 5 7 2" xfId="25440" xr:uid="{00000000-0005-0000-0000-00002F630000}"/>
    <cellStyle name="출력 2 2 3 5 7 3" xfId="25441" xr:uid="{00000000-0005-0000-0000-000030630000}"/>
    <cellStyle name="출력 2 2 3 5 7 4" xfId="25442" xr:uid="{00000000-0005-0000-0000-000031630000}"/>
    <cellStyle name="출력 2 2 3 5 7 5" xfId="25443" xr:uid="{00000000-0005-0000-0000-000032630000}"/>
    <cellStyle name="출력 2 2 3 5 8" xfId="25444" xr:uid="{00000000-0005-0000-0000-000033630000}"/>
    <cellStyle name="출력 2 2 3 5 8 2" xfId="25445" xr:uid="{00000000-0005-0000-0000-000034630000}"/>
    <cellStyle name="출력 2 2 3 5 8 3" xfId="25446" xr:uid="{00000000-0005-0000-0000-000035630000}"/>
    <cellStyle name="출력 2 2 3 5 8 4" xfId="25447" xr:uid="{00000000-0005-0000-0000-000036630000}"/>
    <cellStyle name="출력 2 2 3 5 8 5" xfId="25448" xr:uid="{00000000-0005-0000-0000-000037630000}"/>
    <cellStyle name="출력 2 2 3 5 9" xfId="25449" xr:uid="{00000000-0005-0000-0000-000038630000}"/>
    <cellStyle name="출력 2 2 3 5 9 2" xfId="25450" xr:uid="{00000000-0005-0000-0000-000039630000}"/>
    <cellStyle name="출력 2 2 3 5 9 3" xfId="25451" xr:uid="{00000000-0005-0000-0000-00003A630000}"/>
    <cellStyle name="출력 2 2 3 5 9 4" xfId="25452" xr:uid="{00000000-0005-0000-0000-00003B630000}"/>
    <cellStyle name="출력 2 2 3 5 9 5" xfId="25453" xr:uid="{00000000-0005-0000-0000-00003C630000}"/>
    <cellStyle name="출력 2 2 3 6" xfId="25454" xr:uid="{00000000-0005-0000-0000-00003D630000}"/>
    <cellStyle name="출력 2 2 3 6 2" xfId="25455" xr:uid="{00000000-0005-0000-0000-00003E630000}"/>
    <cellStyle name="출력 2 2 3 6 3" xfId="25456" xr:uid="{00000000-0005-0000-0000-00003F630000}"/>
    <cellStyle name="출력 2 2 3 6 4" xfId="25457" xr:uid="{00000000-0005-0000-0000-000040630000}"/>
    <cellStyle name="출력 2 2 3 6 5" xfId="25458" xr:uid="{00000000-0005-0000-0000-000041630000}"/>
    <cellStyle name="출력 2 2 3 7" xfId="25459" xr:uid="{00000000-0005-0000-0000-000042630000}"/>
    <cellStyle name="출력 2 2 3 7 2" xfId="25460" xr:uid="{00000000-0005-0000-0000-000043630000}"/>
    <cellStyle name="출력 2 2 3 7 3" xfId="25461" xr:uid="{00000000-0005-0000-0000-000044630000}"/>
    <cellStyle name="출력 2 2 3 7 4" xfId="25462" xr:uid="{00000000-0005-0000-0000-000045630000}"/>
    <cellStyle name="출력 2 2 3 7 5" xfId="25463" xr:uid="{00000000-0005-0000-0000-000046630000}"/>
    <cellStyle name="출력 2 2 3 8" xfId="25464" xr:uid="{00000000-0005-0000-0000-000047630000}"/>
    <cellStyle name="출력 2 2 3 8 2" xfId="25465" xr:uid="{00000000-0005-0000-0000-000048630000}"/>
    <cellStyle name="출력 2 2 3 8 3" xfId="25466" xr:uid="{00000000-0005-0000-0000-000049630000}"/>
    <cellStyle name="출력 2 2 3 8 4" xfId="25467" xr:uid="{00000000-0005-0000-0000-00004A630000}"/>
    <cellStyle name="출력 2 2 3 8 5" xfId="25468" xr:uid="{00000000-0005-0000-0000-00004B630000}"/>
    <cellStyle name="출력 2 2 3 9" xfId="25469" xr:uid="{00000000-0005-0000-0000-00004C630000}"/>
    <cellStyle name="출력 2 2 3 9 2" xfId="25470" xr:uid="{00000000-0005-0000-0000-00004D630000}"/>
    <cellStyle name="출력 2 2 3 9 3" xfId="25471" xr:uid="{00000000-0005-0000-0000-00004E630000}"/>
    <cellStyle name="출력 2 2 3 9 4" xfId="25472" xr:uid="{00000000-0005-0000-0000-00004F630000}"/>
    <cellStyle name="출력 2 2 3 9 5" xfId="25473" xr:uid="{00000000-0005-0000-0000-000050630000}"/>
    <cellStyle name="출력 2 2 4" xfId="25474" xr:uid="{00000000-0005-0000-0000-000051630000}"/>
    <cellStyle name="출력 2 2 4 10" xfId="25475" xr:uid="{00000000-0005-0000-0000-000052630000}"/>
    <cellStyle name="출력 2 2 4 10 2" xfId="25476" xr:uid="{00000000-0005-0000-0000-000053630000}"/>
    <cellStyle name="출력 2 2 4 10 3" xfId="25477" xr:uid="{00000000-0005-0000-0000-000054630000}"/>
    <cellStyle name="출력 2 2 4 10 4" xfId="25478" xr:uid="{00000000-0005-0000-0000-000055630000}"/>
    <cellStyle name="출력 2 2 4 10 5" xfId="25479" xr:uid="{00000000-0005-0000-0000-000056630000}"/>
    <cellStyle name="출력 2 2 4 11" xfId="25480" xr:uid="{00000000-0005-0000-0000-000057630000}"/>
    <cellStyle name="출력 2 2 4 11 2" xfId="25481" xr:uid="{00000000-0005-0000-0000-000058630000}"/>
    <cellStyle name="출력 2 2 4 11 3" xfId="25482" xr:uid="{00000000-0005-0000-0000-000059630000}"/>
    <cellStyle name="출력 2 2 4 11 4" xfId="25483" xr:uid="{00000000-0005-0000-0000-00005A630000}"/>
    <cellStyle name="출력 2 2 4 11 5" xfId="25484" xr:uid="{00000000-0005-0000-0000-00005B630000}"/>
    <cellStyle name="출력 2 2 4 12" xfId="25485" xr:uid="{00000000-0005-0000-0000-00005C630000}"/>
    <cellStyle name="출력 2 2 4 12 2" xfId="25486" xr:uid="{00000000-0005-0000-0000-00005D630000}"/>
    <cellStyle name="출력 2 2 4 12 3" xfId="25487" xr:uid="{00000000-0005-0000-0000-00005E630000}"/>
    <cellStyle name="출력 2 2 4 12 4" xfId="25488" xr:uid="{00000000-0005-0000-0000-00005F630000}"/>
    <cellStyle name="출력 2 2 4 12 5" xfId="25489" xr:uid="{00000000-0005-0000-0000-000060630000}"/>
    <cellStyle name="출력 2 2 4 13" xfId="25490" xr:uid="{00000000-0005-0000-0000-000061630000}"/>
    <cellStyle name="출력 2 2 4 13 2" xfId="25491" xr:uid="{00000000-0005-0000-0000-000062630000}"/>
    <cellStyle name="출력 2 2 4 13 3" xfId="25492" xr:uid="{00000000-0005-0000-0000-000063630000}"/>
    <cellStyle name="출력 2 2 4 13 4" xfId="25493" xr:uid="{00000000-0005-0000-0000-000064630000}"/>
    <cellStyle name="출력 2 2 4 13 5" xfId="25494" xr:uid="{00000000-0005-0000-0000-000065630000}"/>
    <cellStyle name="출력 2 2 4 14" xfId="25495" xr:uid="{00000000-0005-0000-0000-000066630000}"/>
    <cellStyle name="출력 2 2 4 14 2" xfId="25496" xr:uid="{00000000-0005-0000-0000-000067630000}"/>
    <cellStyle name="출력 2 2 4 14 3" xfId="25497" xr:uid="{00000000-0005-0000-0000-000068630000}"/>
    <cellStyle name="출력 2 2 4 14 4" xfId="25498" xr:uid="{00000000-0005-0000-0000-000069630000}"/>
    <cellStyle name="출력 2 2 4 14 5" xfId="25499" xr:uid="{00000000-0005-0000-0000-00006A630000}"/>
    <cellStyle name="출력 2 2 4 15" xfId="25500" xr:uid="{00000000-0005-0000-0000-00006B630000}"/>
    <cellStyle name="출력 2 2 4 15 2" xfId="25501" xr:uid="{00000000-0005-0000-0000-00006C630000}"/>
    <cellStyle name="출력 2 2 4 15 3" xfId="25502" xr:uid="{00000000-0005-0000-0000-00006D630000}"/>
    <cellStyle name="출력 2 2 4 15 4" xfId="25503" xr:uid="{00000000-0005-0000-0000-00006E630000}"/>
    <cellStyle name="출력 2 2 4 15 5" xfId="25504" xr:uid="{00000000-0005-0000-0000-00006F630000}"/>
    <cellStyle name="출력 2 2 4 16" xfId="25505" xr:uid="{00000000-0005-0000-0000-000070630000}"/>
    <cellStyle name="출력 2 2 4 16 2" xfId="25506" xr:uid="{00000000-0005-0000-0000-000071630000}"/>
    <cellStyle name="출력 2 2 4 16 3" xfId="25507" xr:uid="{00000000-0005-0000-0000-000072630000}"/>
    <cellStyle name="출력 2 2 4 16 4" xfId="25508" xr:uid="{00000000-0005-0000-0000-000073630000}"/>
    <cellStyle name="출력 2 2 4 16 5" xfId="25509" xr:uid="{00000000-0005-0000-0000-000074630000}"/>
    <cellStyle name="출력 2 2 4 17" xfId="25510" xr:uid="{00000000-0005-0000-0000-000075630000}"/>
    <cellStyle name="출력 2 2 4 17 2" xfId="25511" xr:uid="{00000000-0005-0000-0000-000076630000}"/>
    <cellStyle name="출력 2 2 4 17 3" xfId="25512" xr:uid="{00000000-0005-0000-0000-000077630000}"/>
    <cellStyle name="출력 2 2 4 17 4" xfId="25513" xr:uid="{00000000-0005-0000-0000-000078630000}"/>
    <cellStyle name="출력 2 2 4 17 5" xfId="25514" xr:uid="{00000000-0005-0000-0000-000079630000}"/>
    <cellStyle name="출력 2 2 4 18" xfId="25515" xr:uid="{00000000-0005-0000-0000-00007A630000}"/>
    <cellStyle name="출력 2 2 4 18 2" xfId="25516" xr:uid="{00000000-0005-0000-0000-00007B630000}"/>
    <cellStyle name="출력 2 2 4 18 3" xfId="25517" xr:uid="{00000000-0005-0000-0000-00007C630000}"/>
    <cellStyle name="출력 2 2 4 18 4" xfId="25518" xr:uid="{00000000-0005-0000-0000-00007D630000}"/>
    <cellStyle name="출력 2 2 4 18 5" xfId="25519" xr:uid="{00000000-0005-0000-0000-00007E630000}"/>
    <cellStyle name="출력 2 2 4 19" xfId="25520" xr:uid="{00000000-0005-0000-0000-00007F630000}"/>
    <cellStyle name="출력 2 2 4 19 2" xfId="25521" xr:uid="{00000000-0005-0000-0000-000080630000}"/>
    <cellStyle name="출력 2 2 4 19 3" xfId="25522" xr:uid="{00000000-0005-0000-0000-000081630000}"/>
    <cellStyle name="출력 2 2 4 19 4" xfId="25523" xr:uid="{00000000-0005-0000-0000-000082630000}"/>
    <cellStyle name="출력 2 2 4 19 5" xfId="25524" xr:uid="{00000000-0005-0000-0000-000083630000}"/>
    <cellStyle name="출력 2 2 4 2" xfId="25525" xr:uid="{00000000-0005-0000-0000-000084630000}"/>
    <cellStyle name="출력 2 2 4 2 10" xfId="25526" xr:uid="{00000000-0005-0000-0000-000085630000}"/>
    <cellStyle name="출력 2 2 4 2 10 2" xfId="25527" xr:uid="{00000000-0005-0000-0000-000086630000}"/>
    <cellStyle name="출력 2 2 4 2 10 3" xfId="25528" xr:uid="{00000000-0005-0000-0000-000087630000}"/>
    <cellStyle name="출력 2 2 4 2 10 4" xfId="25529" xr:uid="{00000000-0005-0000-0000-000088630000}"/>
    <cellStyle name="출력 2 2 4 2 10 5" xfId="25530" xr:uid="{00000000-0005-0000-0000-000089630000}"/>
    <cellStyle name="출력 2 2 4 2 11" xfId="25531" xr:uid="{00000000-0005-0000-0000-00008A630000}"/>
    <cellStyle name="출력 2 2 4 2 11 2" xfId="25532" xr:uid="{00000000-0005-0000-0000-00008B630000}"/>
    <cellStyle name="출력 2 2 4 2 11 3" xfId="25533" xr:uid="{00000000-0005-0000-0000-00008C630000}"/>
    <cellStyle name="출력 2 2 4 2 11 4" xfId="25534" xr:uid="{00000000-0005-0000-0000-00008D630000}"/>
    <cellStyle name="출력 2 2 4 2 11 5" xfId="25535" xr:uid="{00000000-0005-0000-0000-00008E630000}"/>
    <cellStyle name="출력 2 2 4 2 12" xfId="25536" xr:uid="{00000000-0005-0000-0000-00008F630000}"/>
    <cellStyle name="출력 2 2 4 2 12 2" xfId="25537" xr:uid="{00000000-0005-0000-0000-000090630000}"/>
    <cellStyle name="출력 2 2 4 2 12 3" xfId="25538" xr:uid="{00000000-0005-0000-0000-000091630000}"/>
    <cellStyle name="출력 2 2 4 2 12 4" xfId="25539" xr:uid="{00000000-0005-0000-0000-000092630000}"/>
    <cellStyle name="출력 2 2 4 2 12 5" xfId="25540" xr:uid="{00000000-0005-0000-0000-000093630000}"/>
    <cellStyle name="출력 2 2 4 2 13" xfId="25541" xr:uid="{00000000-0005-0000-0000-000094630000}"/>
    <cellStyle name="출력 2 2 4 2 13 2" xfId="25542" xr:uid="{00000000-0005-0000-0000-000095630000}"/>
    <cellStyle name="출력 2 2 4 2 13 3" xfId="25543" xr:uid="{00000000-0005-0000-0000-000096630000}"/>
    <cellStyle name="출력 2 2 4 2 13 4" xfId="25544" xr:uid="{00000000-0005-0000-0000-000097630000}"/>
    <cellStyle name="출력 2 2 4 2 13 5" xfId="25545" xr:uid="{00000000-0005-0000-0000-000098630000}"/>
    <cellStyle name="출력 2 2 4 2 14" xfId="25546" xr:uid="{00000000-0005-0000-0000-000099630000}"/>
    <cellStyle name="출력 2 2 4 2 14 2" xfId="25547" xr:uid="{00000000-0005-0000-0000-00009A630000}"/>
    <cellStyle name="출력 2 2 4 2 14 3" xfId="25548" xr:uid="{00000000-0005-0000-0000-00009B630000}"/>
    <cellStyle name="출력 2 2 4 2 14 4" xfId="25549" xr:uid="{00000000-0005-0000-0000-00009C630000}"/>
    <cellStyle name="출력 2 2 4 2 14 5" xfId="25550" xr:uid="{00000000-0005-0000-0000-00009D630000}"/>
    <cellStyle name="출력 2 2 4 2 15" xfId="25551" xr:uid="{00000000-0005-0000-0000-00009E630000}"/>
    <cellStyle name="출력 2 2 4 2 15 2" xfId="25552" xr:uid="{00000000-0005-0000-0000-00009F630000}"/>
    <cellStyle name="출력 2 2 4 2 15 3" xfId="25553" xr:uid="{00000000-0005-0000-0000-0000A0630000}"/>
    <cellStyle name="출력 2 2 4 2 15 4" xfId="25554" xr:uid="{00000000-0005-0000-0000-0000A1630000}"/>
    <cellStyle name="출력 2 2 4 2 15 5" xfId="25555" xr:uid="{00000000-0005-0000-0000-0000A2630000}"/>
    <cellStyle name="출력 2 2 4 2 16" xfId="25556" xr:uid="{00000000-0005-0000-0000-0000A3630000}"/>
    <cellStyle name="출력 2 2 4 2 16 2" xfId="25557" xr:uid="{00000000-0005-0000-0000-0000A4630000}"/>
    <cellStyle name="출력 2 2 4 2 16 3" xfId="25558" xr:uid="{00000000-0005-0000-0000-0000A5630000}"/>
    <cellStyle name="출력 2 2 4 2 16 4" xfId="25559" xr:uid="{00000000-0005-0000-0000-0000A6630000}"/>
    <cellStyle name="출력 2 2 4 2 16 5" xfId="25560" xr:uid="{00000000-0005-0000-0000-0000A7630000}"/>
    <cellStyle name="출력 2 2 4 2 17" xfId="25561" xr:uid="{00000000-0005-0000-0000-0000A8630000}"/>
    <cellStyle name="출력 2 2 4 2 17 2" xfId="25562" xr:uid="{00000000-0005-0000-0000-0000A9630000}"/>
    <cellStyle name="출력 2 2 4 2 17 3" xfId="25563" xr:uid="{00000000-0005-0000-0000-0000AA630000}"/>
    <cellStyle name="출력 2 2 4 2 17 4" xfId="25564" xr:uid="{00000000-0005-0000-0000-0000AB630000}"/>
    <cellStyle name="출력 2 2 4 2 17 5" xfId="25565" xr:uid="{00000000-0005-0000-0000-0000AC630000}"/>
    <cellStyle name="출력 2 2 4 2 18" xfId="25566" xr:uid="{00000000-0005-0000-0000-0000AD630000}"/>
    <cellStyle name="출력 2 2 4 2 18 2" xfId="25567" xr:uid="{00000000-0005-0000-0000-0000AE630000}"/>
    <cellStyle name="출력 2 2 4 2 18 3" xfId="25568" xr:uid="{00000000-0005-0000-0000-0000AF630000}"/>
    <cellStyle name="출력 2 2 4 2 18 4" xfId="25569" xr:uid="{00000000-0005-0000-0000-0000B0630000}"/>
    <cellStyle name="출력 2 2 4 2 18 5" xfId="25570" xr:uid="{00000000-0005-0000-0000-0000B1630000}"/>
    <cellStyle name="출력 2 2 4 2 19" xfId="25571" xr:uid="{00000000-0005-0000-0000-0000B2630000}"/>
    <cellStyle name="출력 2 2 4 2 19 2" xfId="25572" xr:uid="{00000000-0005-0000-0000-0000B3630000}"/>
    <cellStyle name="출력 2 2 4 2 19 3" xfId="25573" xr:uid="{00000000-0005-0000-0000-0000B4630000}"/>
    <cellStyle name="출력 2 2 4 2 19 4" xfId="25574" xr:uid="{00000000-0005-0000-0000-0000B5630000}"/>
    <cellStyle name="출력 2 2 4 2 19 5" xfId="25575" xr:uid="{00000000-0005-0000-0000-0000B6630000}"/>
    <cellStyle name="출력 2 2 4 2 2" xfId="25576" xr:uid="{00000000-0005-0000-0000-0000B7630000}"/>
    <cellStyle name="출력 2 2 4 2 2 2" xfId="25577" xr:uid="{00000000-0005-0000-0000-0000B8630000}"/>
    <cellStyle name="출력 2 2 4 2 2 3" xfId="25578" xr:uid="{00000000-0005-0000-0000-0000B9630000}"/>
    <cellStyle name="출력 2 2 4 2 2 4" xfId="25579" xr:uid="{00000000-0005-0000-0000-0000BA630000}"/>
    <cellStyle name="출력 2 2 4 2 2 5" xfId="25580" xr:uid="{00000000-0005-0000-0000-0000BB630000}"/>
    <cellStyle name="출력 2 2 4 2 20" xfId="25581" xr:uid="{00000000-0005-0000-0000-0000BC630000}"/>
    <cellStyle name="출력 2 2 4 2 21" xfId="25582" xr:uid="{00000000-0005-0000-0000-0000BD630000}"/>
    <cellStyle name="출력 2 2 4 2 22" xfId="25583" xr:uid="{00000000-0005-0000-0000-0000BE630000}"/>
    <cellStyle name="출력 2 2 4 2 23" xfId="25584" xr:uid="{00000000-0005-0000-0000-0000BF630000}"/>
    <cellStyle name="출력 2 2 4 2 3" xfId="25585" xr:uid="{00000000-0005-0000-0000-0000C0630000}"/>
    <cellStyle name="출력 2 2 4 2 3 2" xfId="25586" xr:uid="{00000000-0005-0000-0000-0000C1630000}"/>
    <cellStyle name="출력 2 2 4 2 3 3" xfId="25587" xr:uid="{00000000-0005-0000-0000-0000C2630000}"/>
    <cellStyle name="출력 2 2 4 2 3 4" xfId="25588" xr:uid="{00000000-0005-0000-0000-0000C3630000}"/>
    <cellStyle name="출력 2 2 4 2 3 5" xfId="25589" xr:uid="{00000000-0005-0000-0000-0000C4630000}"/>
    <cellStyle name="출력 2 2 4 2 4" xfId="25590" xr:uid="{00000000-0005-0000-0000-0000C5630000}"/>
    <cellStyle name="출력 2 2 4 2 4 2" xfId="25591" xr:uid="{00000000-0005-0000-0000-0000C6630000}"/>
    <cellStyle name="출력 2 2 4 2 4 3" xfId="25592" xr:uid="{00000000-0005-0000-0000-0000C7630000}"/>
    <cellStyle name="출력 2 2 4 2 4 4" xfId="25593" xr:uid="{00000000-0005-0000-0000-0000C8630000}"/>
    <cellStyle name="출력 2 2 4 2 4 5" xfId="25594" xr:uid="{00000000-0005-0000-0000-0000C9630000}"/>
    <cellStyle name="출력 2 2 4 2 5" xfId="25595" xr:uid="{00000000-0005-0000-0000-0000CA630000}"/>
    <cellStyle name="출력 2 2 4 2 5 2" xfId="25596" xr:uid="{00000000-0005-0000-0000-0000CB630000}"/>
    <cellStyle name="출력 2 2 4 2 5 3" xfId="25597" xr:uid="{00000000-0005-0000-0000-0000CC630000}"/>
    <cellStyle name="출력 2 2 4 2 5 4" xfId="25598" xr:uid="{00000000-0005-0000-0000-0000CD630000}"/>
    <cellStyle name="출력 2 2 4 2 5 5" xfId="25599" xr:uid="{00000000-0005-0000-0000-0000CE630000}"/>
    <cellStyle name="출력 2 2 4 2 6" xfId="25600" xr:uid="{00000000-0005-0000-0000-0000CF630000}"/>
    <cellStyle name="출력 2 2 4 2 6 2" xfId="25601" xr:uid="{00000000-0005-0000-0000-0000D0630000}"/>
    <cellStyle name="출력 2 2 4 2 6 3" xfId="25602" xr:uid="{00000000-0005-0000-0000-0000D1630000}"/>
    <cellStyle name="출력 2 2 4 2 6 4" xfId="25603" xr:uid="{00000000-0005-0000-0000-0000D2630000}"/>
    <cellStyle name="출력 2 2 4 2 6 5" xfId="25604" xr:uid="{00000000-0005-0000-0000-0000D3630000}"/>
    <cellStyle name="출력 2 2 4 2 7" xfId="25605" xr:uid="{00000000-0005-0000-0000-0000D4630000}"/>
    <cellStyle name="출력 2 2 4 2 7 2" xfId="25606" xr:uid="{00000000-0005-0000-0000-0000D5630000}"/>
    <cellStyle name="출력 2 2 4 2 7 3" xfId="25607" xr:uid="{00000000-0005-0000-0000-0000D6630000}"/>
    <cellStyle name="출력 2 2 4 2 7 4" xfId="25608" xr:uid="{00000000-0005-0000-0000-0000D7630000}"/>
    <cellStyle name="출력 2 2 4 2 7 5" xfId="25609" xr:uid="{00000000-0005-0000-0000-0000D8630000}"/>
    <cellStyle name="출력 2 2 4 2 8" xfId="25610" xr:uid="{00000000-0005-0000-0000-0000D9630000}"/>
    <cellStyle name="출력 2 2 4 2 8 2" xfId="25611" xr:uid="{00000000-0005-0000-0000-0000DA630000}"/>
    <cellStyle name="출력 2 2 4 2 8 3" xfId="25612" xr:uid="{00000000-0005-0000-0000-0000DB630000}"/>
    <cellStyle name="출력 2 2 4 2 8 4" xfId="25613" xr:uid="{00000000-0005-0000-0000-0000DC630000}"/>
    <cellStyle name="출력 2 2 4 2 8 5" xfId="25614" xr:uid="{00000000-0005-0000-0000-0000DD630000}"/>
    <cellStyle name="출력 2 2 4 2 9" xfId="25615" xr:uid="{00000000-0005-0000-0000-0000DE630000}"/>
    <cellStyle name="출력 2 2 4 2 9 2" xfId="25616" xr:uid="{00000000-0005-0000-0000-0000DF630000}"/>
    <cellStyle name="출력 2 2 4 2 9 3" xfId="25617" xr:uid="{00000000-0005-0000-0000-0000E0630000}"/>
    <cellStyle name="출력 2 2 4 2 9 4" xfId="25618" xr:uid="{00000000-0005-0000-0000-0000E1630000}"/>
    <cellStyle name="출력 2 2 4 2 9 5" xfId="25619" xr:uid="{00000000-0005-0000-0000-0000E2630000}"/>
    <cellStyle name="출력 2 2 4 20" xfId="25620" xr:uid="{00000000-0005-0000-0000-0000E3630000}"/>
    <cellStyle name="출력 2 2 4 20 2" xfId="25621" xr:uid="{00000000-0005-0000-0000-0000E4630000}"/>
    <cellStyle name="출력 2 2 4 20 3" xfId="25622" xr:uid="{00000000-0005-0000-0000-0000E5630000}"/>
    <cellStyle name="출력 2 2 4 20 4" xfId="25623" xr:uid="{00000000-0005-0000-0000-0000E6630000}"/>
    <cellStyle name="출력 2 2 4 20 5" xfId="25624" xr:uid="{00000000-0005-0000-0000-0000E7630000}"/>
    <cellStyle name="출력 2 2 4 21" xfId="25625" xr:uid="{00000000-0005-0000-0000-0000E8630000}"/>
    <cellStyle name="출력 2 2 4 21 2" xfId="25626" xr:uid="{00000000-0005-0000-0000-0000E9630000}"/>
    <cellStyle name="출력 2 2 4 21 3" xfId="25627" xr:uid="{00000000-0005-0000-0000-0000EA630000}"/>
    <cellStyle name="출력 2 2 4 21 4" xfId="25628" xr:uid="{00000000-0005-0000-0000-0000EB630000}"/>
    <cellStyle name="출력 2 2 4 21 5" xfId="25629" xr:uid="{00000000-0005-0000-0000-0000EC630000}"/>
    <cellStyle name="출력 2 2 4 22" xfId="25630" xr:uid="{00000000-0005-0000-0000-0000ED630000}"/>
    <cellStyle name="출력 2 2 4 22 2" xfId="25631" xr:uid="{00000000-0005-0000-0000-0000EE630000}"/>
    <cellStyle name="출력 2 2 4 22 3" xfId="25632" xr:uid="{00000000-0005-0000-0000-0000EF630000}"/>
    <cellStyle name="출력 2 2 4 22 4" xfId="25633" xr:uid="{00000000-0005-0000-0000-0000F0630000}"/>
    <cellStyle name="출력 2 2 4 22 5" xfId="25634" xr:uid="{00000000-0005-0000-0000-0000F1630000}"/>
    <cellStyle name="출력 2 2 4 23" xfId="25635" xr:uid="{00000000-0005-0000-0000-0000F2630000}"/>
    <cellStyle name="출력 2 2 4 23 2" xfId="25636" xr:uid="{00000000-0005-0000-0000-0000F3630000}"/>
    <cellStyle name="출력 2 2 4 23 3" xfId="25637" xr:uid="{00000000-0005-0000-0000-0000F4630000}"/>
    <cellStyle name="출력 2 2 4 23 4" xfId="25638" xr:uid="{00000000-0005-0000-0000-0000F5630000}"/>
    <cellStyle name="출력 2 2 4 23 5" xfId="25639" xr:uid="{00000000-0005-0000-0000-0000F6630000}"/>
    <cellStyle name="출력 2 2 4 24" xfId="25640" xr:uid="{00000000-0005-0000-0000-0000F7630000}"/>
    <cellStyle name="출력 2 2 4 25" xfId="25641" xr:uid="{00000000-0005-0000-0000-0000F8630000}"/>
    <cellStyle name="출력 2 2 4 26" xfId="25642" xr:uid="{00000000-0005-0000-0000-0000F9630000}"/>
    <cellStyle name="출력 2 2 4 27" xfId="25643" xr:uid="{00000000-0005-0000-0000-0000FA630000}"/>
    <cellStyle name="출력 2 2 4 3" xfId="25644" xr:uid="{00000000-0005-0000-0000-0000FB630000}"/>
    <cellStyle name="출력 2 2 4 3 10" xfId="25645" xr:uid="{00000000-0005-0000-0000-0000FC630000}"/>
    <cellStyle name="출력 2 2 4 3 10 2" xfId="25646" xr:uid="{00000000-0005-0000-0000-0000FD630000}"/>
    <cellStyle name="출력 2 2 4 3 10 3" xfId="25647" xr:uid="{00000000-0005-0000-0000-0000FE630000}"/>
    <cellStyle name="출력 2 2 4 3 10 4" xfId="25648" xr:uid="{00000000-0005-0000-0000-0000FF630000}"/>
    <cellStyle name="출력 2 2 4 3 10 5" xfId="25649" xr:uid="{00000000-0005-0000-0000-000000640000}"/>
    <cellStyle name="출력 2 2 4 3 11" xfId="25650" xr:uid="{00000000-0005-0000-0000-000001640000}"/>
    <cellStyle name="출력 2 2 4 3 11 2" xfId="25651" xr:uid="{00000000-0005-0000-0000-000002640000}"/>
    <cellStyle name="출력 2 2 4 3 11 3" xfId="25652" xr:uid="{00000000-0005-0000-0000-000003640000}"/>
    <cellStyle name="출력 2 2 4 3 11 4" xfId="25653" xr:uid="{00000000-0005-0000-0000-000004640000}"/>
    <cellStyle name="출력 2 2 4 3 11 5" xfId="25654" xr:uid="{00000000-0005-0000-0000-000005640000}"/>
    <cellStyle name="출력 2 2 4 3 12" xfId="25655" xr:uid="{00000000-0005-0000-0000-000006640000}"/>
    <cellStyle name="출력 2 2 4 3 12 2" xfId="25656" xr:uid="{00000000-0005-0000-0000-000007640000}"/>
    <cellStyle name="출력 2 2 4 3 12 3" xfId="25657" xr:uid="{00000000-0005-0000-0000-000008640000}"/>
    <cellStyle name="출력 2 2 4 3 12 4" xfId="25658" xr:uid="{00000000-0005-0000-0000-000009640000}"/>
    <cellStyle name="출력 2 2 4 3 12 5" xfId="25659" xr:uid="{00000000-0005-0000-0000-00000A640000}"/>
    <cellStyle name="출력 2 2 4 3 13" xfId="25660" xr:uid="{00000000-0005-0000-0000-00000B640000}"/>
    <cellStyle name="출력 2 2 4 3 13 2" xfId="25661" xr:uid="{00000000-0005-0000-0000-00000C640000}"/>
    <cellStyle name="출력 2 2 4 3 13 3" xfId="25662" xr:uid="{00000000-0005-0000-0000-00000D640000}"/>
    <cellStyle name="출력 2 2 4 3 13 4" xfId="25663" xr:uid="{00000000-0005-0000-0000-00000E640000}"/>
    <cellStyle name="출력 2 2 4 3 13 5" xfId="25664" xr:uid="{00000000-0005-0000-0000-00000F640000}"/>
    <cellStyle name="출력 2 2 4 3 14" xfId="25665" xr:uid="{00000000-0005-0000-0000-000010640000}"/>
    <cellStyle name="출력 2 2 4 3 14 2" xfId="25666" xr:uid="{00000000-0005-0000-0000-000011640000}"/>
    <cellStyle name="출력 2 2 4 3 14 3" xfId="25667" xr:uid="{00000000-0005-0000-0000-000012640000}"/>
    <cellStyle name="출력 2 2 4 3 14 4" xfId="25668" xr:uid="{00000000-0005-0000-0000-000013640000}"/>
    <cellStyle name="출력 2 2 4 3 14 5" xfId="25669" xr:uid="{00000000-0005-0000-0000-000014640000}"/>
    <cellStyle name="출력 2 2 4 3 15" xfId="25670" xr:uid="{00000000-0005-0000-0000-000015640000}"/>
    <cellStyle name="출력 2 2 4 3 15 2" xfId="25671" xr:uid="{00000000-0005-0000-0000-000016640000}"/>
    <cellStyle name="출력 2 2 4 3 15 3" xfId="25672" xr:uid="{00000000-0005-0000-0000-000017640000}"/>
    <cellStyle name="출력 2 2 4 3 15 4" xfId="25673" xr:uid="{00000000-0005-0000-0000-000018640000}"/>
    <cellStyle name="출력 2 2 4 3 15 5" xfId="25674" xr:uid="{00000000-0005-0000-0000-000019640000}"/>
    <cellStyle name="출력 2 2 4 3 16" xfId="25675" xr:uid="{00000000-0005-0000-0000-00001A640000}"/>
    <cellStyle name="출력 2 2 4 3 16 2" xfId="25676" xr:uid="{00000000-0005-0000-0000-00001B640000}"/>
    <cellStyle name="출력 2 2 4 3 16 3" xfId="25677" xr:uid="{00000000-0005-0000-0000-00001C640000}"/>
    <cellStyle name="출력 2 2 4 3 16 4" xfId="25678" xr:uid="{00000000-0005-0000-0000-00001D640000}"/>
    <cellStyle name="출력 2 2 4 3 16 5" xfId="25679" xr:uid="{00000000-0005-0000-0000-00001E640000}"/>
    <cellStyle name="출력 2 2 4 3 17" xfId="25680" xr:uid="{00000000-0005-0000-0000-00001F640000}"/>
    <cellStyle name="출력 2 2 4 3 17 2" xfId="25681" xr:uid="{00000000-0005-0000-0000-000020640000}"/>
    <cellStyle name="출력 2 2 4 3 17 3" xfId="25682" xr:uid="{00000000-0005-0000-0000-000021640000}"/>
    <cellStyle name="출력 2 2 4 3 17 4" xfId="25683" xr:uid="{00000000-0005-0000-0000-000022640000}"/>
    <cellStyle name="출력 2 2 4 3 17 5" xfId="25684" xr:uid="{00000000-0005-0000-0000-000023640000}"/>
    <cellStyle name="출력 2 2 4 3 18" xfId="25685" xr:uid="{00000000-0005-0000-0000-000024640000}"/>
    <cellStyle name="출력 2 2 4 3 18 2" xfId="25686" xr:uid="{00000000-0005-0000-0000-000025640000}"/>
    <cellStyle name="출력 2 2 4 3 18 3" xfId="25687" xr:uid="{00000000-0005-0000-0000-000026640000}"/>
    <cellStyle name="출력 2 2 4 3 18 4" xfId="25688" xr:uid="{00000000-0005-0000-0000-000027640000}"/>
    <cellStyle name="출력 2 2 4 3 18 5" xfId="25689" xr:uid="{00000000-0005-0000-0000-000028640000}"/>
    <cellStyle name="출력 2 2 4 3 19" xfId="25690" xr:uid="{00000000-0005-0000-0000-000029640000}"/>
    <cellStyle name="출력 2 2 4 3 19 2" xfId="25691" xr:uid="{00000000-0005-0000-0000-00002A640000}"/>
    <cellStyle name="출력 2 2 4 3 19 3" xfId="25692" xr:uid="{00000000-0005-0000-0000-00002B640000}"/>
    <cellStyle name="출력 2 2 4 3 19 4" xfId="25693" xr:uid="{00000000-0005-0000-0000-00002C640000}"/>
    <cellStyle name="출력 2 2 4 3 19 5" xfId="25694" xr:uid="{00000000-0005-0000-0000-00002D640000}"/>
    <cellStyle name="출력 2 2 4 3 2" xfId="25695" xr:uid="{00000000-0005-0000-0000-00002E640000}"/>
    <cellStyle name="출력 2 2 4 3 2 2" xfId="25696" xr:uid="{00000000-0005-0000-0000-00002F640000}"/>
    <cellStyle name="출력 2 2 4 3 2 3" xfId="25697" xr:uid="{00000000-0005-0000-0000-000030640000}"/>
    <cellStyle name="출력 2 2 4 3 2 4" xfId="25698" xr:uid="{00000000-0005-0000-0000-000031640000}"/>
    <cellStyle name="출력 2 2 4 3 2 5" xfId="25699" xr:uid="{00000000-0005-0000-0000-000032640000}"/>
    <cellStyle name="출력 2 2 4 3 20" xfId="25700" xr:uid="{00000000-0005-0000-0000-000033640000}"/>
    <cellStyle name="출력 2 2 4 3 21" xfId="25701" xr:uid="{00000000-0005-0000-0000-000034640000}"/>
    <cellStyle name="출력 2 2 4 3 22" xfId="25702" xr:uid="{00000000-0005-0000-0000-000035640000}"/>
    <cellStyle name="출력 2 2 4 3 23" xfId="25703" xr:uid="{00000000-0005-0000-0000-000036640000}"/>
    <cellStyle name="출력 2 2 4 3 3" xfId="25704" xr:uid="{00000000-0005-0000-0000-000037640000}"/>
    <cellStyle name="출력 2 2 4 3 3 2" xfId="25705" xr:uid="{00000000-0005-0000-0000-000038640000}"/>
    <cellStyle name="출력 2 2 4 3 3 3" xfId="25706" xr:uid="{00000000-0005-0000-0000-000039640000}"/>
    <cellStyle name="출력 2 2 4 3 3 4" xfId="25707" xr:uid="{00000000-0005-0000-0000-00003A640000}"/>
    <cellStyle name="출력 2 2 4 3 3 5" xfId="25708" xr:uid="{00000000-0005-0000-0000-00003B640000}"/>
    <cellStyle name="출력 2 2 4 3 4" xfId="25709" xr:uid="{00000000-0005-0000-0000-00003C640000}"/>
    <cellStyle name="출력 2 2 4 3 4 2" xfId="25710" xr:uid="{00000000-0005-0000-0000-00003D640000}"/>
    <cellStyle name="출력 2 2 4 3 4 3" xfId="25711" xr:uid="{00000000-0005-0000-0000-00003E640000}"/>
    <cellStyle name="출력 2 2 4 3 4 4" xfId="25712" xr:uid="{00000000-0005-0000-0000-00003F640000}"/>
    <cellStyle name="출력 2 2 4 3 4 5" xfId="25713" xr:uid="{00000000-0005-0000-0000-000040640000}"/>
    <cellStyle name="출력 2 2 4 3 5" xfId="25714" xr:uid="{00000000-0005-0000-0000-000041640000}"/>
    <cellStyle name="출력 2 2 4 3 5 2" xfId="25715" xr:uid="{00000000-0005-0000-0000-000042640000}"/>
    <cellStyle name="출력 2 2 4 3 5 3" xfId="25716" xr:uid="{00000000-0005-0000-0000-000043640000}"/>
    <cellStyle name="출력 2 2 4 3 5 4" xfId="25717" xr:uid="{00000000-0005-0000-0000-000044640000}"/>
    <cellStyle name="출력 2 2 4 3 5 5" xfId="25718" xr:uid="{00000000-0005-0000-0000-000045640000}"/>
    <cellStyle name="출력 2 2 4 3 6" xfId="25719" xr:uid="{00000000-0005-0000-0000-000046640000}"/>
    <cellStyle name="출력 2 2 4 3 6 2" xfId="25720" xr:uid="{00000000-0005-0000-0000-000047640000}"/>
    <cellStyle name="출력 2 2 4 3 6 3" xfId="25721" xr:uid="{00000000-0005-0000-0000-000048640000}"/>
    <cellStyle name="출력 2 2 4 3 6 4" xfId="25722" xr:uid="{00000000-0005-0000-0000-000049640000}"/>
    <cellStyle name="출력 2 2 4 3 6 5" xfId="25723" xr:uid="{00000000-0005-0000-0000-00004A640000}"/>
    <cellStyle name="출력 2 2 4 3 7" xfId="25724" xr:uid="{00000000-0005-0000-0000-00004B640000}"/>
    <cellStyle name="출력 2 2 4 3 7 2" xfId="25725" xr:uid="{00000000-0005-0000-0000-00004C640000}"/>
    <cellStyle name="출력 2 2 4 3 7 3" xfId="25726" xr:uid="{00000000-0005-0000-0000-00004D640000}"/>
    <cellStyle name="출력 2 2 4 3 7 4" xfId="25727" xr:uid="{00000000-0005-0000-0000-00004E640000}"/>
    <cellStyle name="출력 2 2 4 3 7 5" xfId="25728" xr:uid="{00000000-0005-0000-0000-00004F640000}"/>
    <cellStyle name="출력 2 2 4 3 8" xfId="25729" xr:uid="{00000000-0005-0000-0000-000050640000}"/>
    <cellStyle name="출력 2 2 4 3 8 2" xfId="25730" xr:uid="{00000000-0005-0000-0000-000051640000}"/>
    <cellStyle name="출력 2 2 4 3 8 3" xfId="25731" xr:uid="{00000000-0005-0000-0000-000052640000}"/>
    <cellStyle name="출력 2 2 4 3 8 4" xfId="25732" xr:uid="{00000000-0005-0000-0000-000053640000}"/>
    <cellStyle name="출력 2 2 4 3 8 5" xfId="25733" xr:uid="{00000000-0005-0000-0000-000054640000}"/>
    <cellStyle name="출력 2 2 4 3 9" xfId="25734" xr:uid="{00000000-0005-0000-0000-000055640000}"/>
    <cellStyle name="출력 2 2 4 3 9 2" xfId="25735" xr:uid="{00000000-0005-0000-0000-000056640000}"/>
    <cellStyle name="출력 2 2 4 3 9 3" xfId="25736" xr:uid="{00000000-0005-0000-0000-000057640000}"/>
    <cellStyle name="출력 2 2 4 3 9 4" xfId="25737" xr:uid="{00000000-0005-0000-0000-000058640000}"/>
    <cellStyle name="출력 2 2 4 3 9 5" xfId="25738" xr:uid="{00000000-0005-0000-0000-000059640000}"/>
    <cellStyle name="출력 2 2 4 4" xfId="25739" xr:uid="{00000000-0005-0000-0000-00005A640000}"/>
    <cellStyle name="출력 2 2 4 4 10" xfId="25740" xr:uid="{00000000-0005-0000-0000-00005B640000}"/>
    <cellStyle name="출력 2 2 4 4 10 2" xfId="25741" xr:uid="{00000000-0005-0000-0000-00005C640000}"/>
    <cellStyle name="출력 2 2 4 4 10 3" xfId="25742" xr:uid="{00000000-0005-0000-0000-00005D640000}"/>
    <cellStyle name="출력 2 2 4 4 10 4" xfId="25743" xr:uid="{00000000-0005-0000-0000-00005E640000}"/>
    <cellStyle name="출력 2 2 4 4 10 5" xfId="25744" xr:uid="{00000000-0005-0000-0000-00005F640000}"/>
    <cellStyle name="출력 2 2 4 4 11" xfId="25745" xr:uid="{00000000-0005-0000-0000-000060640000}"/>
    <cellStyle name="출력 2 2 4 4 11 2" xfId="25746" xr:uid="{00000000-0005-0000-0000-000061640000}"/>
    <cellStyle name="출력 2 2 4 4 11 3" xfId="25747" xr:uid="{00000000-0005-0000-0000-000062640000}"/>
    <cellStyle name="출력 2 2 4 4 11 4" xfId="25748" xr:uid="{00000000-0005-0000-0000-000063640000}"/>
    <cellStyle name="출력 2 2 4 4 11 5" xfId="25749" xr:uid="{00000000-0005-0000-0000-000064640000}"/>
    <cellStyle name="출력 2 2 4 4 12" xfId="25750" xr:uid="{00000000-0005-0000-0000-000065640000}"/>
    <cellStyle name="출력 2 2 4 4 12 2" xfId="25751" xr:uid="{00000000-0005-0000-0000-000066640000}"/>
    <cellStyle name="출력 2 2 4 4 12 3" xfId="25752" xr:uid="{00000000-0005-0000-0000-000067640000}"/>
    <cellStyle name="출력 2 2 4 4 12 4" xfId="25753" xr:uid="{00000000-0005-0000-0000-000068640000}"/>
    <cellStyle name="출력 2 2 4 4 12 5" xfId="25754" xr:uid="{00000000-0005-0000-0000-000069640000}"/>
    <cellStyle name="출력 2 2 4 4 13" xfId="25755" xr:uid="{00000000-0005-0000-0000-00006A640000}"/>
    <cellStyle name="출력 2 2 4 4 13 2" xfId="25756" xr:uid="{00000000-0005-0000-0000-00006B640000}"/>
    <cellStyle name="출력 2 2 4 4 13 3" xfId="25757" xr:uid="{00000000-0005-0000-0000-00006C640000}"/>
    <cellStyle name="출력 2 2 4 4 13 4" xfId="25758" xr:uid="{00000000-0005-0000-0000-00006D640000}"/>
    <cellStyle name="출력 2 2 4 4 13 5" xfId="25759" xr:uid="{00000000-0005-0000-0000-00006E640000}"/>
    <cellStyle name="출력 2 2 4 4 14" xfId="25760" xr:uid="{00000000-0005-0000-0000-00006F640000}"/>
    <cellStyle name="출력 2 2 4 4 14 2" xfId="25761" xr:uid="{00000000-0005-0000-0000-000070640000}"/>
    <cellStyle name="출력 2 2 4 4 14 3" xfId="25762" xr:uid="{00000000-0005-0000-0000-000071640000}"/>
    <cellStyle name="출력 2 2 4 4 14 4" xfId="25763" xr:uid="{00000000-0005-0000-0000-000072640000}"/>
    <cellStyle name="출력 2 2 4 4 14 5" xfId="25764" xr:uid="{00000000-0005-0000-0000-000073640000}"/>
    <cellStyle name="출력 2 2 4 4 15" xfId="25765" xr:uid="{00000000-0005-0000-0000-000074640000}"/>
    <cellStyle name="출력 2 2 4 4 15 2" xfId="25766" xr:uid="{00000000-0005-0000-0000-000075640000}"/>
    <cellStyle name="출력 2 2 4 4 15 3" xfId="25767" xr:uid="{00000000-0005-0000-0000-000076640000}"/>
    <cellStyle name="출력 2 2 4 4 15 4" xfId="25768" xr:uid="{00000000-0005-0000-0000-000077640000}"/>
    <cellStyle name="출력 2 2 4 4 15 5" xfId="25769" xr:uid="{00000000-0005-0000-0000-000078640000}"/>
    <cellStyle name="출력 2 2 4 4 16" xfId="25770" xr:uid="{00000000-0005-0000-0000-000079640000}"/>
    <cellStyle name="출력 2 2 4 4 16 2" xfId="25771" xr:uid="{00000000-0005-0000-0000-00007A640000}"/>
    <cellStyle name="출력 2 2 4 4 16 3" xfId="25772" xr:uid="{00000000-0005-0000-0000-00007B640000}"/>
    <cellStyle name="출력 2 2 4 4 16 4" xfId="25773" xr:uid="{00000000-0005-0000-0000-00007C640000}"/>
    <cellStyle name="출력 2 2 4 4 16 5" xfId="25774" xr:uid="{00000000-0005-0000-0000-00007D640000}"/>
    <cellStyle name="출력 2 2 4 4 17" xfId="25775" xr:uid="{00000000-0005-0000-0000-00007E640000}"/>
    <cellStyle name="출력 2 2 4 4 17 2" xfId="25776" xr:uid="{00000000-0005-0000-0000-00007F640000}"/>
    <cellStyle name="출력 2 2 4 4 17 3" xfId="25777" xr:uid="{00000000-0005-0000-0000-000080640000}"/>
    <cellStyle name="출력 2 2 4 4 17 4" xfId="25778" xr:uid="{00000000-0005-0000-0000-000081640000}"/>
    <cellStyle name="출력 2 2 4 4 17 5" xfId="25779" xr:uid="{00000000-0005-0000-0000-000082640000}"/>
    <cellStyle name="출력 2 2 4 4 18" xfId="25780" xr:uid="{00000000-0005-0000-0000-000083640000}"/>
    <cellStyle name="출력 2 2 4 4 18 2" xfId="25781" xr:uid="{00000000-0005-0000-0000-000084640000}"/>
    <cellStyle name="출력 2 2 4 4 18 3" xfId="25782" xr:uid="{00000000-0005-0000-0000-000085640000}"/>
    <cellStyle name="출력 2 2 4 4 18 4" xfId="25783" xr:uid="{00000000-0005-0000-0000-000086640000}"/>
    <cellStyle name="출력 2 2 4 4 18 5" xfId="25784" xr:uid="{00000000-0005-0000-0000-000087640000}"/>
    <cellStyle name="출력 2 2 4 4 19" xfId="25785" xr:uid="{00000000-0005-0000-0000-000088640000}"/>
    <cellStyle name="출력 2 2 4 4 19 2" xfId="25786" xr:uid="{00000000-0005-0000-0000-000089640000}"/>
    <cellStyle name="출력 2 2 4 4 19 3" xfId="25787" xr:uid="{00000000-0005-0000-0000-00008A640000}"/>
    <cellStyle name="출력 2 2 4 4 19 4" xfId="25788" xr:uid="{00000000-0005-0000-0000-00008B640000}"/>
    <cellStyle name="출력 2 2 4 4 19 5" xfId="25789" xr:uid="{00000000-0005-0000-0000-00008C640000}"/>
    <cellStyle name="출력 2 2 4 4 2" xfId="25790" xr:uid="{00000000-0005-0000-0000-00008D640000}"/>
    <cellStyle name="출력 2 2 4 4 2 2" xfId="25791" xr:uid="{00000000-0005-0000-0000-00008E640000}"/>
    <cellStyle name="출력 2 2 4 4 2 3" xfId="25792" xr:uid="{00000000-0005-0000-0000-00008F640000}"/>
    <cellStyle name="출력 2 2 4 4 2 4" xfId="25793" xr:uid="{00000000-0005-0000-0000-000090640000}"/>
    <cellStyle name="출력 2 2 4 4 2 5" xfId="25794" xr:uid="{00000000-0005-0000-0000-000091640000}"/>
    <cellStyle name="출력 2 2 4 4 20" xfId="25795" xr:uid="{00000000-0005-0000-0000-000092640000}"/>
    <cellStyle name="출력 2 2 4 4 21" xfId="25796" xr:uid="{00000000-0005-0000-0000-000093640000}"/>
    <cellStyle name="출력 2 2 4 4 22" xfId="25797" xr:uid="{00000000-0005-0000-0000-000094640000}"/>
    <cellStyle name="출력 2 2 4 4 23" xfId="25798" xr:uid="{00000000-0005-0000-0000-000095640000}"/>
    <cellStyle name="출력 2 2 4 4 3" xfId="25799" xr:uid="{00000000-0005-0000-0000-000096640000}"/>
    <cellStyle name="출력 2 2 4 4 3 2" xfId="25800" xr:uid="{00000000-0005-0000-0000-000097640000}"/>
    <cellStyle name="출력 2 2 4 4 3 3" xfId="25801" xr:uid="{00000000-0005-0000-0000-000098640000}"/>
    <cellStyle name="출력 2 2 4 4 3 4" xfId="25802" xr:uid="{00000000-0005-0000-0000-000099640000}"/>
    <cellStyle name="출력 2 2 4 4 3 5" xfId="25803" xr:uid="{00000000-0005-0000-0000-00009A640000}"/>
    <cellStyle name="출력 2 2 4 4 4" xfId="25804" xr:uid="{00000000-0005-0000-0000-00009B640000}"/>
    <cellStyle name="출력 2 2 4 4 4 2" xfId="25805" xr:uid="{00000000-0005-0000-0000-00009C640000}"/>
    <cellStyle name="출력 2 2 4 4 4 3" xfId="25806" xr:uid="{00000000-0005-0000-0000-00009D640000}"/>
    <cellStyle name="출력 2 2 4 4 4 4" xfId="25807" xr:uid="{00000000-0005-0000-0000-00009E640000}"/>
    <cellStyle name="출력 2 2 4 4 4 5" xfId="25808" xr:uid="{00000000-0005-0000-0000-00009F640000}"/>
    <cellStyle name="출력 2 2 4 4 5" xfId="25809" xr:uid="{00000000-0005-0000-0000-0000A0640000}"/>
    <cellStyle name="출력 2 2 4 4 5 2" xfId="25810" xr:uid="{00000000-0005-0000-0000-0000A1640000}"/>
    <cellStyle name="출력 2 2 4 4 5 3" xfId="25811" xr:uid="{00000000-0005-0000-0000-0000A2640000}"/>
    <cellStyle name="출력 2 2 4 4 5 4" xfId="25812" xr:uid="{00000000-0005-0000-0000-0000A3640000}"/>
    <cellStyle name="출력 2 2 4 4 5 5" xfId="25813" xr:uid="{00000000-0005-0000-0000-0000A4640000}"/>
    <cellStyle name="출력 2 2 4 4 6" xfId="25814" xr:uid="{00000000-0005-0000-0000-0000A5640000}"/>
    <cellStyle name="출력 2 2 4 4 6 2" xfId="25815" xr:uid="{00000000-0005-0000-0000-0000A6640000}"/>
    <cellStyle name="출력 2 2 4 4 6 3" xfId="25816" xr:uid="{00000000-0005-0000-0000-0000A7640000}"/>
    <cellStyle name="출력 2 2 4 4 6 4" xfId="25817" xr:uid="{00000000-0005-0000-0000-0000A8640000}"/>
    <cellStyle name="출력 2 2 4 4 6 5" xfId="25818" xr:uid="{00000000-0005-0000-0000-0000A9640000}"/>
    <cellStyle name="출력 2 2 4 4 7" xfId="25819" xr:uid="{00000000-0005-0000-0000-0000AA640000}"/>
    <cellStyle name="출력 2 2 4 4 7 2" xfId="25820" xr:uid="{00000000-0005-0000-0000-0000AB640000}"/>
    <cellStyle name="출력 2 2 4 4 7 3" xfId="25821" xr:uid="{00000000-0005-0000-0000-0000AC640000}"/>
    <cellStyle name="출력 2 2 4 4 7 4" xfId="25822" xr:uid="{00000000-0005-0000-0000-0000AD640000}"/>
    <cellStyle name="출력 2 2 4 4 7 5" xfId="25823" xr:uid="{00000000-0005-0000-0000-0000AE640000}"/>
    <cellStyle name="출력 2 2 4 4 8" xfId="25824" xr:uid="{00000000-0005-0000-0000-0000AF640000}"/>
    <cellStyle name="출력 2 2 4 4 8 2" xfId="25825" xr:uid="{00000000-0005-0000-0000-0000B0640000}"/>
    <cellStyle name="출력 2 2 4 4 8 3" xfId="25826" xr:uid="{00000000-0005-0000-0000-0000B1640000}"/>
    <cellStyle name="출력 2 2 4 4 8 4" xfId="25827" xr:uid="{00000000-0005-0000-0000-0000B2640000}"/>
    <cellStyle name="출력 2 2 4 4 8 5" xfId="25828" xr:uid="{00000000-0005-0000-0000-0000B3640000}"/>
    <cellStyle name="출력 2 2 4 4 9" xfId="25829" xr:uid="{00000000-0005-0000-0000-0000B4640000}"/>
    <cellStyle name="출력 2 2 4 4 9 2" xfId="25830" xr:uid="{00000000-0005-0000-0000-0000B5640000}"/>
    <cellStyle name="출력 2 2 4 4 9 3" xfId="25831" xr:uid="{00000000-0005-0000-0000-0000B6640000}"/>
    <cellStyle name="출력 2 2 4 4 9 4" xfId="25832" xr:uid="{00000000-0005-0000-0000-0000B7640000}"/>
    <cellStyle name="출력 2 2 4 4 9 5" xfId="25833" xr:uid="{00000000-0005-0000-0000-0000B8640000}"/>
    <cellStyle name="출력 2 2 4 5" xfId="25834" xr:uid="{00000000-0005-0000-0000-0000B9640000}"/>
    <cellStyle name="출력 2 2 4 5 10" xfId="25835" xr:uid="{00000000-0005-0000-0000-0000BA640000}"/>
    <cellStyle name="출력 2 2 4 5 10 2" xfId="25836" xr:uid="{00000000-0005-0000-0000-0000BB640000}"/>
    <cellStyle name="출력 2 2 4 5 10 3" xfId="25837" xr:uid="{00000000-0005-0000-0000-0000BC640000}"/>
    <cellStyle name="출력 2 2 4 5 10 4" xfId="25838" xr:uid="{00000000-0005-0000-0000-0000BD640000}"/>
    <cellStyle name="출력 2 2 4 5 10 5" xfId="25839" xr:uid="{00000000-0005-0000-0000-0000BE640000}"/>
    <cellStyle name="출력 2 2 4 5 11" xfId="25840" xr:uid="{00000000-0005-0000-0000-0000BF640000}"/>
    <cellStyle name="출력 2 2 4 5 11 2" xfId="25841" xr:uid="{00000000-0005-0000-0000-0000C0640000}"/>
    <cellStyle name="출력 2 2 4 5 11 3" xfId="25842" xr:uid="{00000000-0005-0000-0000-0000C1640000}"/>
    <cellStyle name="출력 2 2 4 5 11 4" xfId="25843" xr:uid="{00000000-0005-0000-0000-0000C2640000}"/>
    <cellStyle name="출력 2 2 4 5 11 5" xfId="25844" xr:uid="{00000000-0005-0000-0000-0000C3640000}"/>
    <cellStyle name="출력 2 2 4 5 12" xfId="25845" xr:uid="{00000000-0005-0000-0000-0000C4640000}"/>
    <cellStyle name="출력 2 2 4 5 12 2" xfId="25846" xr:uid="{00000000-0005-0000-0000-0000C5640000}"/>
    <cellStyle name="출력 2 2 4 5 12 3" xfId="25847" xr:uid="{00000000-0005-0000-0000-0000C6640000}"/>
    <cellStyle name="출력 2 2 4 5 12 4" xfId="25848" xr:uid="{00000000-0005-0000-0000-0000C7640000}"/>
    <cellStyle name="출력 2 2 4 5 12 5" xfId="25849" xr:uid="{00000000-0005-0000-0000-0000C8640000}"/>
    <cellStyle name="출력 2 2 4 5 13" xfId="25850" xr:uid="{00000000-0005-0000-0000-0000C9640000}"/>
    <cellStyle name="출력 2 2 4 5 13 2" xfId="25851" xr:uid="{00000000-0005-0000-0000-0000CA640000}"/>
    <cellStyle name="출력 2 2 4 5 13 3" xfId="25852" xr:uid="{00000000-0005-0000-0000-0000CB640000}"/>
    <cellStyle name="출력 2 2 4 5 13 4" xfId="25853" xr:uid="{00000000-0005-0000-0000-0000CC640000}"/>
    <cellStyle name="출력 2 2 4 5 13 5" xfId="25854" xr:uid="{00000000-0005-0000-0000-0000CD640000}"/>
    <cellStyle name="출력 2 2 4 5 14" xfId="25855" xr:uid="{00000000-0005-0000-0000-0000CE640000}"/>
    <cellStyle name="출력 2 2 4 5 14 2" xfId="25856" xr:uid="{00000000-0005-0000-0000-0000CF640000}"/>
    <cellStyle name="출력 2 2 4 5 14 3" xfId="25857" xr:uid="{00000000-0005-0000-0000-0000D0640000}"/>
    <cellStyle name="출력 2 2 4 5 14 4" xfId="25858" xr:uid="{00000000-0005-0000-0000-0000D1640000}"/>
    <cellStyle name="출력 2 2 4 5 14 5" xfId="25859" xr:uid="{00000000-0005-0000-0000-0000D2640000}"/>
    <cellStyle name="출력 2 2 4 5 15" xfId="25860" xr:uid="{00000000-0005-0000-0000-0000D3640000}"/>
    <cellStyle name="출력 2 2 4 5 15 2" xfId="25861" xr:uid="{00000000-0005-0000-0000-0000D4640000}"/>
    <cellStyle name="출력 2 2 4 5 15 3" xfId="25862" xr:uid="{00000000-0005-0000-0000-0000D5640000}"/>
    <cellStyle name="출력 2 2 4 5 15 4" xfId="25863" xr:uid="{00000000-0005-0000-0000-0000D6640000}"/>
    <cellStyle name="출력 2 2 4 5 15 5" xfId="25864" xr:uid="{00000000-0005-0000-0000-0000D7640000}"/>
    <cellStyle name="출력 2 2 4 5 16" xfId="25865" xr:uid="{00000000-0005-0000-0000-0000D8640000}"/>
    <cellStyle name="출력 2 2 4 5 16 2" xfId="25866" xr:uid="{00000000-0005-0000-0000-0000D9640000}"/>
    <cellStyle name="출력 2 2 4 5 16 3" xfId="25867" xr:uid="{00000000-0005-0000-0000-0000DA640000}"/>
    <cellStyle name="출력 2 2 4 5 16 4" xfId="25868" xr:uid="{00000000-0005-0000-0000-0000DB640000}"/>
    <cellStyle name="출력 2 2 4 5 16 5" xfId="25869" xr:uid="{00000000-0005-0000-0000-0000DC640000}"/>
    <cellStyle name="출력 2 2 4 5 17" xfId="25870" xr:uid="{00000000-0005-0000-0000-0000DD640000}"/>
    <cellStyle name="출력 2 2 4 5 17 2" xfId="25871" xr:uid="{00000000-0005-0000-0000-0000DE640000}"/>
    <cellStyle name="출력 2 2 4 5 17 3" xfId="25872" xr:uid="{00000000-0005-0000-0000-0000DF640000}"/>
    <cellStyle name="출력 2 2 4 5 17 4" xfId="25873" xr:uid="{00000000-0005-0000-0000-0000E0640000}"/>
    <cellStyle name="출력 2 2 4 5 17 5" xfId="25874" xr:uid="{00000000-0005-0000-0000-0000E1640000}"/>
    <cellStyle name="출력 2 2 4 5 18" xfId="25875" xr:uid="{00000000-0005-0000-0000-0000E2640000}"/>
    <cellStyle name="출력 2 2 4 5 18 2" xfId="25876" xr:uid="{00000000-0005-0000-0000-0000E3640000}"/>
    <cellStyle name="출력 2 2 4 5 18 3" xfId="25877" xr:uid="{00000000-0005-0000-0000-0000E4640000}"/>
    <cellStyle name="출력 2 2 4 5 18 4" xfId="25878" xr:uid="{00000000-0005-0000-0000-0000E5640000}"/>
    <cellStyle name="출력 2 2 4 5 18 5" xfId="25879" xr:uid="{00000000-0005-0000-0000-0000E6640000}"/>
    <cellStyle name="출력 2 2 4 5 19" xfId="25880" xr:uid="{00000000-0005-0000-0000-0000E7640000}"/>
    <cellStyle name="출력 2 2 4 5 19 2" xfId="25881" xr:uid="{00000000-0005-0000-0000-0000E8640000}"/>
    <cellStyle name="출력 2 2 4 5 19 3" xfId="25882" xr:uid="{00000000-0005-0000-0000-0000E9640000}"/>
    <cellStyle name="출력 2 2 4 5 19 4" xfId="25883" xr:uid="{00000000-0005-0000-0000-0000EA640000}"/>
    <cellStyle name="출력 2 2 4 5 19 5" xfId="25884" xr:uid="{00000000-0005-0000-0000-0000EB640000}"/>
    <cellStyle name="출력 2 2 4 5 2" xfId="25885" xr:uid="{00000000-0005-0000-0000-0000EC640000}"/>
    <cellStyle name="출력 2 2 4 5 2 2" xfId="25886" xr:uid="{00000000-0005-0000-0000-0000ED640000}"/>
    <cellStyle name="출력 2 2 4 5 2 3" xfId="25887" xr:uid="{00000000-0005-0000-0000-0000EE640000}"/>
    <cellStyle name="출력 2 2 4 5 2 4" xfId="25888" xr:uid="{00000000-0005-0000-0000-0000EF640000}"/>
    <cellStyle name="출력 2 2 4 5 2 5" xfId="25889" xr:uid="{00000000-0005-0000-0000-0000F0640000}"/>
    <cellStyle name="출력 2 2 4 5 20" xfId="25890" xr:uid="{00000000-0005-0000-0000-0000F1640000}"/>
    <cellStyle name="출력 2 2 4 5 21" xfId="25891" xr:uid="{00000000-0005-0000-0000-0000F2640000}"/>
    <cellStyle name="출력 2 2 4 5 22" xfId="25892" xr:uid="{00000000-0005-0000-0000-0000F3640000}"/>
    <cellStyle name="출력 2 2 4 5 23" xfId="25893" xr:uid="{00000000-0005-0000-0000-0000F4640000}"/>
    <cellStyle name="출력 2 2 4 5 3" xfId="25894" xr:uid="{00000000-0005-0000-0000-0000F5640000}"/>
    <cellStyle name="출력 2 2 4 5 3 2" xfId="25895" xr:uid="{00000000-0005-0000-0000-0000F6640000}"/>
    <cellStyle name="출력 2 2 4 5 3 3" xfId="25896" xr:uid="{00000000-0005-0000-0000-0000F7640000}"/>
    <cellStyle name="출력 2 2 4 5 3 4" xfId="25897" xr:uid="{00000000-0005-0000-0000-0000F8640000}"/>
    <cellStyle name="출력 2 2 4 5 3 5" xfId="25898" xr:uid="{00000000-0005-0000-0000-0000F9640000}"/>
    <cellStyle name="출력 2 2 4 5 4" xfId="25899" xr:uid="{00000000-0005-0000-0000-0000FA640000}"/>
    <cellStyle name="출력 2 2 4 5 4 2" xfId="25900" xr:uid="{00000000-0005-0000-0000-0000FB640000}"/>
    <cellStyle name="출력 2 2 4 5 4 3" xfId="25901" xr:uid="{00000000-0005-0000-0000-0000FC640000}"/>
    <cellStyle name="출력 2 2 4 5 4 4" xfId="25902" xr:uid="{00000000-0005-0000-0000-0000FD640000}"/>
    <cellStyle name="출력 2 2 4 5 4 5" xfId="25903" xr:uid="{00000000-0005-0000-0000-0000FE640000}"/>
    <cellStyle name="출력 2 2 4 5 5" xfId="25904" xr:uid="{00000000-0005-0000-0000-0000FF640000}"/>
    <cellStyle name="출력 2 2 4 5 5 2" xfId="25905" xr:uid="{00000000-0005-0000-0000-000000650000}"/>
    <cellStyle name="출력 2 2 4 5 5 3" xfId="25906" xr:uid="{00000000-0005-0000-0000-000001650000}"/>
    <cellStyle name="출력 2 2 4 5 5 4" xfId="25907" xr:uid="{00000000-0005-0000-0000-000002650000}"/>
    <cellStyle name="출력 2 2 4 5 5 5" xfId="25908" xr:uid="{00000000-0005-0000-0000-000003650000}"/>
    <cellStyle name="출력 2 2 4 5 6" xfId="25909" xr:uid="{00000000-0005-0000-0000-000004650000}"/>
    <cellStyle name="출력 2 2 4 5 6 2" xfId="25910" xr:uid="{00000000-0005-0000-0000-000005650000}"/>
    <cellStyle name="출력 2 2 4 5 6 3" xfId="25911" xr:uid="{00000000-0005-0000-0000-000006650000}"/>
    <cellStyle name="출력 2 2 4 5 6 4" xfId="25912" xr:uid="{00000000-0005-0000-0000-000007650000}"/>
    <cellStyle name="출력 2 2 4 5 6 5" xfId="25913" xr:uid="{00000000-0005-0000-0000-000008650000}"/>
    <cellStyle name="출력 2 2 4 5 7" xfId="25914" xr:uid="{00000000-0005-0000-0000-000009650000}"/>
    <cellStyle name="출력 2 2 4 5 7 2" xfId="25915" xr:uid="{00000000-0005-0000-0000-00000A650000}"/>
    <cellStyle name="출력 2 2 4 5 7 3" xfId="25916" xr:uid="{00000000-0005-0000-0000-00000B650000}"/>
    <cellStyle name="출력 2 2 4 5 7 4" xfId="25917" xr:uid="{00000000-0005-0000-0000-00000C650000}"/>
    <cellStyle name="출력 2 2 4 5 7 5" xfId="25918" xr:uid="{00000000-0005-0000-0000-00000D650000}"/>
    <cellStyle name="출력 2 2 4 5 8" xfId="25919" xr:uid="{00000000-0005-0000-0000-00000E650000}"/>
    <cellStyle name="출력 2 2 4 5 8 2" xfId="25920" xr:uid="{00000000-0005-0000-0000-00000F650000}"/>
    <cellStyle name="출력 2 2 4 5 8 3" xfId="25921" xr:uid="{00000000-0005-0000-0000-000010650000}"/>
    <cellStyle name="출력 2 2 4 5 8 4" xfId="25922" xr:uid="{00000000-0005-0000-0000-000011650000}"/>
    <cellStyle name="출력 2 2 4 5 8 5" xfId="25923" xr:uid="{00000000-0005-0000-0000-000012650000}"/>
    <cellStyle name="출력 2 2 4 5 9" xfId="25924" xr:uid="{00000000-0005-0000-0000-000013650000}"/>
    <cellStyle name="출력 2 2 4 5 9 2" xfId="25925" xr:uid="{00000000-0005-0000-0000-000014650000}"/>
    <cellStyle name="출력 2 2 4 5 9 3" xfId="25926" xr:uid="{00000000-0005-0000-0000-000015650000}"/>
    <cellStyle name="출력 2 2 4 5 9 4" xfId="25927" xr:uid="{00000000-0005-0000-0000-000016650000}"/>
    <cellStyle name="출력 2 2 4 5 9 5" xfId="25928" xr:uid="{00000000-0005-0000-0000-000017650000}"/>
    <cellStyle name="출력 2 2 4 6" xfId="25929" xr:uid="{00000000-0005-0000-0000-000018650000}"/>
    <cellStyle name="출력 2 2 4 6 2" xfId="25930" xr:uid="{00000000-0005-0000-0000-000019650000}"/>
    <cellStyle name="출력 2 2 4 6 3" xfId="25931" xr:uid="{00000000-0005-0000-0000-00001A650000}"/>
    <cellStyle name="출력 2 2 4 6 4" xfId="25932" xr:uid="{00000000-0005-0000-0000-00001B650000}"/>
    <cellStyle name="출력 2 2 4 6 5" xfId="25933" xr:uid="{00000000-0005-0000-0000-00001C650000}"/>
    <cellStyle name="출력 2 2 4 7" xfId="25934" xr:uid="{00000000-0005-0000-0000-00001D650000}"/>
    <cellStyle name="출력 2 2 4 7 2" xfId="25935" xr:uid="{00000000-0005-0000-0000-00001E650000}"/>
    <cellStyle name="출력 2 2 4 7 3" xfId="25936" xr:uid="{00000000-0005-0000-0000-00001F650000}"/>
    <cellStyle name="출력 2 2 4 7 4" xfId="25937" xr:uid="{00000000-0005-0000-0000-000020650000}"/>
    <cellStyle name="출력 2 2 4 7 5" xfId="25938" xr:uid="{00000000-0005-0000-0000-000021650000}"/>
    <cellStyle name="출력 2 2 4 8" xfId="25939" xr:uid="{00000000-0005-0000-0000-000022650000}"/>
    <cellStyle name="출력 2 2 4 8 2" xfId="25940" xr:uid="{00000000-0005-0000-0000-000023650000}"/>
    <cellStyle name="출력 2 2 4 8 3" xfId="25941" xr:uid="{00000000-0005-0000-0000-000024650000}"/>
    <cellStyle name="출력 2 2 4 8 4" xfId="25942" xr:uid="{00000000-0005-0000-0000-000025650000}"/>
    <cellStyle name="출력 2 2 4 8 5" xfId="25943" xr:uid="{00000000-0005-0000-0000-000026650000}"/>
    <cellStyle name="출력 2 2 4 9" xfId="25944" xr:uid="{00000000-0005-0000-0000-000027650000}"/>
    <cellStyle name="출력 2 2 4 9 2" xfId="25945" xr:uid="{00000000-0005-0000-0000-000028650000}"/>
    <cellStyle name="출력 2 2 4 9 3" xfId="25946" xr:uid="{00000000-0005-0000-0000-000029650000}"/>
    <cellStyle name="출력 2 2 4 9 4" xfId="25947" xr:uid="{00000000-0005-0000-0000-00002A650000}"/>
    <cellStyle name="출력 2 2 4 9 5" xfId="25948" xr:uid="{00000000-0005-0000-0000-00002B650000}"/>
    <cellStyle name="출력 2 2 5" xfId="25949" xr:uid="{00000000-0005-0000-0000-00002C650000}"/>
    <cellStyle name="출력 2 2 5 10" xfId="25950" xr:uid="{00000000-0005-0000-0000-00002D650000}"/>
    <cellStyle name="출력 2 2 5 10 2" xfId="25951" xr:uid="{00000000-0005-0000-0000-00002E650000}"/>
    <cellStyle name="출력 2 2 5 10 3" xfId="25952" xr:uid="{00000000-0005-0000-0000-00002F650000}"/>
    <cellStyle name="출력 2 2 5 10 4" xfId="25953" xr:uid="{00000000-0005-0000-0000-000030650000}"/>
    <cellStyle name="출력 2 2 5 10 5" xfId="25954" xr:uid="{00000000-0005-0000-0000-000031650000}"/>
    <cellStyle name="출력 2 2 5 11" xfId="25955" xr:uid="{00000000-0005-0000-0000-000032650000}"/>
    <cellStyle name="출력 2 2 5 11 2" xfId="25956" xr:uid="{00000000-0005-0000-0000-000033650000}"/>
    <cellStyle name="출력 2 2 5 11 3" xfId="25957" xr:uid="{00000000-0005-0000-0000-000034650000}"/>
    <cellStyle name="출력 2 2 5 11 4" xfId="25958" xr:uid="{00000000-0005-0000-0000-000035650000}"/>
    <cellStyle name="출력 2 2 5 11 5" xfId="25959" xr:uid="{00000000-0005-0000-0000-000036650000}"/>
    <cellStyle name="출력 2 2 5 12" xfId="25960" xr:uid="{00000000-0005-0000-0000-000037650000}"/>
    <cellStyle name="출력 2 2 5 12 2" xfId="25961" xr:uid="{00000000-0005-0000-0000-000038650000}"/>
    <cellStyle name="출력 2 2 5 12 3" xfId="25962" xr:uid="{00000000-0005-0000-0000-000039650000}"/>
    <cellStyle name="출력 2 2 5 12 4" xfId="25963" xr:uid="{00000000-0005-0000-0000-00003A650000}"/>
    <cellStyle name="출력 2 2 5 12 5" xfId="25964" xr:uid="{00000000-0005-0000-0000-00003B650000}"/>
    <cellStyle name="출력 2 2 5 13" xfId="25965" xr:uid="{00000000-0005-0000-0000-00003C650000}"/>
    <cellStyle name="출력 2 2 5 13 2" xfId="25966" xr:uid="{00000000-0005-0000-0000-00003D650000}"/>
    <cellStyle name="출력 2 2 5 13 3" xfId="25967" xr:uid="{00000000-0005-0000-0000-00003E650000}"/>
    <cellStyle name="출력 2 2 5 13 4" xfId="25968" xr:uid="{00000000-0005-0000-0000-00003F650000}"/>
    <cellStyle name="출력 2 2 5 13 5" xfId="25969" xr:uid="{00000000-0005-0000-0000-000040650000}"/>
    <cellStyle name="출력 2 2 5 14" xfId="25970" xr:uid="{00000000-0005-0000-0000-000041650000}"/>
    <cellStyle name="출력 2 2 5 14 2" xfId="25971" xr:uid="{00000000-0005-0000-0000-000042650000}"/>
    <cellStyle name="출력 2 2 5 14 3" xfId="25972" xr:uid="{00000000-0005-0000-0000-000043650000}"/>
    <cellStyle name="출력 2 2 5 14 4" xfId="25973" xr:uid="{00000000-0005-0000-0000-000044650000}"/>
    <cellStyle name="출력 2 2 5 14 5" xfId="25974" xr:uid="{00000000-0005-0000-0000-000045650000}"/>
    <cellStyle name="출력 2 2 5 15" xfId="25975" xr:uid="{00000000-0005-0000-0000-000046650000}"/>
    <cellStyle name="출력 2 2 5 15 2" xfId="25976" xr:uid="{00000000-0005-0000-0000-000047650000}"/>
    <cellStyle name="출력 2 2 5 15 3" xfId="25977" xr:uid="{00000000-0005-0000-0000-000048650000}"/>
    <cellStyle name="출력 2 2 5 15 4" xfId="25978" xr:uid="{00000000-0005-0000-0000-000049650000}"/>
    <cellStyle name="출력 2 2 5 15 5" xfId="25979" xr:uid="{00000000-0005-0000-0000-00004A650000}"/>
    <cellStyle name="출력 2 2 5 16" xfId="25980" xr:uid="{00000000-0005-0000-0000-00004B650000}"/>
    <cellStyle name="출력 2 2 5 16 2" xfId="25981" xr:uid="{00000000-0005-0000-0000-00004C650000}"/>
    <cellStyle name="출력 2 2 5 16 3" xfId="25982" xr:uid="{00000000-0005-0000-0000-00004D650000}"/>
    <cellStyle name="출력 2 2 5 16 4" xfId="25983" xr:uid="{00000000-0005-0000-0000-00004E650000}"/>
    <cellStyle name="출력 2 2 5 16 5" xfId="25984" xr:uid="{00000000-0005-0000-0000-00004F650000}"/>
    <cellStyle name="출력 2 2 5 17" xfId="25985" xr:uid="{00000000-0005-0000-0000-000050650000}"/>
    <cellStyle name="출력 2 2 5 17 2" xfId="25986" xr:uid="{00000000-0005-0000-0000-000051650000}"/>
    <cellStyle name="출력 2 2 5 17 3" xfId="25987" xr:uid="{00000000-0005-0000-0000-000052650000}"/>
    <cellStyle name="출력 2 2 5 17 4" xfId="25988" xr:uid="{00000000-0005-0000-0000-000053650000}"/>
    <cellStyle name="출력 2 2 5 17 5" xfId="25989" xr:uid="{00000000-0005-0000-0000-000054650000}"/>
    <cellStyle name="출력 2 2 5 18" xfId="25990" xr:uid="{00000000-0005-0000-0000-000055650000}"/>
    <cellStyle name="출력 2 2 5 18 2" xfId="25991" xr:uid="{00000000-0005-0000-0000-000056650000}"/>
    <cellStyle name="출력 2 2 5 18 3" xfId="25992" xr:uid="{00000000-0005-0000-0000-000057650000}"/>
    <cellStyle name="출력 2 2 5 18 4" xfId="25993" xr:uid="{00000000-0005-0000-0000-000058650000}"/>
    <cellStyle name="출력 2 2 5 18 5" xfId="25994" xr:uid="{00000000-0005-0000-0000-000059650000}"/>
    <cellStyle name="출력 2 2 5 19" xfId="25995" xr:uid="{00000000-0005-0000-0000-00005A650000}"/>
    <cellStyle name="출력 2 2 5 2" xfId="25996" xr:uid="{00000000-0005-0000-0000-00005B650000}"/>
    <cellStyle name="출력 2 2 5 2 2" xfId="25997" xr:uid="{00000000-0005-0000-0000-00005C650000}"/>
    <cellStyle name="출력 2 2 5 2 3" xfId="25998" xr:uid="{00000000-0005-0000-0000-00005D650000}"/>
    <cellStyle name="출력 2 2 5 2 4" xfId="25999" xr:uid="{00000000-0005-0000-0000-00005E650000}"/>
    <cellStyle name="출력 2 2 5 2 5" xfId="26000" xr:uid="{00000000-0005-0000-0000-00005F650000}"/>
    <cellStyle name="출력 2 2 5 20" xfId="26001" xr:uid="{00000000-0005-0000-0000-000060650000}"/>
    <cellStyle name="출력 2 2 5 21" xfId="26002" xr:uid="{00000000-0005-0000-0000-000061650000}"/>
    <cellStyle name="출력 2 2 5 22" xfId="26003" xr:uid="{00000000-0005-0000-0000-000062650000}"/>
    <cellStyle name="출력 2 2 5 3" xfId="26004" xr:uid="{00000000-0005-0000-0000-000063650000}"/>
    <cellStyle name="출력 2 2 5 3 2" xfId="26005" xr:uid="{00000000-0005-0000-0000-000064650000}"/>
    <cellStyle name="출력 2 2 5 3 3" xfId="26006" xr:uid="{00000000-0005-0000-0000-000065650000}"/>
    <cellStyle name="출력 2 2 5 3 4" xfId="26007" xr:uid="{00000000-0005-0000-0000-000066650000}"/>
    <cellStyle name="출력 2 2 5 3 5" xfId="26008" xr:uid="{00000000-0005-0000-0000-000067650000}"/>
    <cellStyle name="출력 2 2 5 4" xfId="26009" xr:uid="{00000000-0005-0000-0000-000068650000}"/>
    <cellStyle name="출력 2 2 5 4 2" xfId="26010" xr:uid="{00000000-0005-0000-0000-000069650000}"/>
    <cellStyle name="출력 2 2 5 4 3" xfId="26011" xr:uid="{00000000-0005-0000-0000-00006A650000}"/>
    <cellStyle name="출력 2 2 5 4 4" xfId="26012" xr:uid="{00000000-0005-0000-0000-00006B650000}"/>
    <cellStyle name="출력 2 2 5 4 5" xfId="26013" xr:uid="{00000000-0005-0000-0000-00006C650000}"/>
    <cellStyle name="출력 2 2 5 5" xfId="26014" xr:uid="{00000000-0005-0000-0000-00006D650000}"/>
    <cellStyle name="출력 2 2 5 5 2" xfId="26015" xr:uid="{00000000-0005-0000-0000-00006E650000}"/>
    <cellStyle name="출력 2 2 5 5 3" xfId="26016" xr:uid="{00000000-0005-0000-0000-00006F650000}"/>
    <cellStyle name="출력 2 2 5 5 4" xfId="26017" xr:uid="{00000000-0005-0000-0000-000070650000}"/>
    <cellStyle name="출력 2 2 5 5 5" xfId="26018" xr:uid="{00000000-0005-0000-0000-000071650000}"/>
    <cellStyle name="출력 2 2 5 6" xfId="26019" xr:uid="{00000000-0005-0000-0000-000072650000}"/>
    <cellStyle name="출력 2 2 5 6 2" xfId="26020" xr:uid="{00000000-0005-0000-0000-000073650000}"/>
    <cellStyle name="출력 2 2 5 6 3" xfId="26021" xr:uid="{00000000-0005-0000-0000-000074650000}"/>
    <cellStyle name="출력 2 2 5 6 4" xfId="26022" xr:uid="{00000000-0005-0000-0000-000075650000}"/>
    <cellStyle name="출력 2 2 5 6 5" xfId="26023" xr:uid="{00000000-0005-0000-0000-000076650000}"/>
    <cellStyle name="출력 2 2 5 7" xfId="26024" xr:uid="{00000000-0005-0000-0000-000077650000}"/>
    <cellStyle name="출력 2 2 5 7 2" xfId="26025" xr:uid="{00000000-0005-0000-0000-000078650000}"/>
    <cellStyle name="출력 2 2 5 7 3" xfId="26026" xr:uid="{00000000-0005-0000-0000-000079650000}"/>
    <cellStyle name="출력 2 2 5 7 4" xfId="26027" xr:uid="{00000000-0005-0000-0000-00007A650000}"/>
    <cellStyle name="출력 2 2 5 7 5" xfId="26028" xr:uid="{00000000-0005-0000-0000-00007B650000}"/>
    <cellStyle name="출력 2 2 5 8" xfId="26029" xr:uid="{00000000-0005-0000-0000-00007C650000}"/>
    <cellStyle name="출력 2 2 5 8 2" xfId="26030" xr:uid="{00000000-0005-0000-0000-00007D650000}"/>
    <cellStyle name="출력 2 2 5 8 3" xfId="26031" xr:uid="{00000000-0005-0000-0000-00007E650000}"/>
    <cellStyle name="출력 2 2 5 8 4" xfId="26032" xr:uid="{00000000-0005-0000-0000-00007F650000}"/>
    <cellStyle name="출력 2 2 5 8 5" xfId="26033" xr:uid="{00000000-0005-0000-0000-000080650000}"/>
    <cellStyle name="출력 2 2 5 9" xfId="26034" xr:uid="{00000000-0005-0000-0000-000081650000}"/>
    <cellStyle name="출력 2 2 5 9 2" xfId="26035" xr:uid="{00000000-0005-0000-0000-000082650000}"/>
    <cellStyle name="출력 2 2 5 9 3" xfId="26036" xr:uid="{00000000-0005-0000-0000-000083650000}"/>
    <cellStyle name="출력 2 2 5 9 4" xfId="26037" xr:uid="{00000000-0005-0000-0000-000084650000}"/>
    <cellStyle name="출력 2 2 5 9 5" xfId="26038" xr:uid="{00000000-0005-0000-0000-000085650000}"/>
    <cellStyle name="출력 2 2 6" xfId="26039" xr:uid="{00000000-0005-0000-0000-000086650000}"/>
    <cellStyle name="출력 2 2 6 10" xfId="26040" xr:uid="{00000000-0005-0000-0000-000087650000}"/>
    <cellStyle name="출력 2 2 6 10 2" xfId="26041" xr:uid="{00000000-0005-0000-0000-000088650000}"/>
    <cellStyle name="출력 2 2 6 10 3" xfId="26042" xr:uid="{00000000-0005-0000-0000-000089650000}"/>
    <cellStyle name="출력 2 2 6 10 4" xfId="26043" xr:uid="{00000000-0005-0000-0000-00008A650000}"/>
    <cellStyle name="출력 2 2 6 10 5" xfId="26044" xr:uid="{00000000-0005-0000-0000-00008B650000}"/>
    <cellStyle name="출력 2 2 6 11" xfId="26045" xr:uid="{00000000-0005-0000-0000-00008C650000}"/>
    <cellStyle name="출력 2 2 6 11 2" xfId="26046" xr:uid="{00000000-0005-0000-0000-00008D650000}"/>
    <cellStyle name="출력 2 2 6 11 3" xfId="26047" xr:uid="{00000000-0005-0000-0000-00008E650000}"/>
    <cellStyle name="출력 2 2 6 11 4" xfId="26048" xr:uid="{00000000-0005-0000-0000-00008F650000}"/>
    <cellStyle name="출력 2 2 6 11 5" xfId="26049" xr:uid="{00000000-0005-0000-0000-000090650000}"/>
    <cellStyle name="출력 2 2 6 12" xfId="26050" xr:uid="{00000000-0005-0000-0000-000091650000}"/>
    <cellStyle name="출력 2 2 6 12 2" xfId="26051" xr:uid="{00000000-0005-0000-0000-000092650000}"/>
    <cellStyle name="출력 2 2 6 12 3" xfId="26052" xr:uid="{00000000-0005-0000-0000-000093650000}"/>
    <cellStyle name="출력 2 2 6 12 4" xfId="26053" xr:uid="{00000000-0005-0000-0000-000094650000}"/>
    <cellStyle name="출력 2 2 6 12 5" xfId="26054" xr:uid="{00000000-0005-0000-0000-000095650000}"/>
    <cellStyle name="출력 2 2 6 13" xfId="26055" xr:uid="{00000000-0005-0000-0000-000096650000}"/>
    <cellStyle name="출력 2 2 6 13 2" xfId="26056" xr:uid="{00000000-0005-0000-0000-000097650000}"/>
    <cellStyle name="출력 2 2 6 13 3" xfId="26057" xr:uid="{00000000-0005-0000-0000-000098650000}"/>
    <cellStyle name="출력 2 2 6 13 4" xfId="26058" xr:uid="{00000000-0005-0000-0000-000099650000}"/>
    <cellStyle name="출력 2 2 6 13 5" xfId="26059" xr:uid="{00000000-0005-0000-0000-00009A650000}"/>
    <cellStyle name="출력 2 2 6 14" xfId="26060" xr:uid="{00000000-0005-0000-0000-00009B650000}"/>
    <cellStyle name="출력 2 2 6 14 2" xfId="26061" xr:uid="{00000000-0005-0000-0000-00009C650000}"/>
    <cellStyle name="출력 2 2 6 14 3" xfId="26062" xr:uid="{00000000-0005-0000-0000-00009D650000}"/>
    <cellStyle name="출력 2 2 6 14 4" xfId="26063" xr:uid="{00000000-0005-0000-0000-00009E650000}"/>
    <cellStyle name="출력 2 2 6 14 5" xfId="26064" xr:uid="{00000000-0005-0000-0000-00009F650000}"/>
    <cellStyle name="출력 2 2 6 15" xfId="26065" xr:uid="{00000000-0005-0000-0000-0000A0650000}"/>
    <cellStyle name="출력 2 2 6 15 2" xfId="26066" xr:uid="{00000000-0005-0000-0000-0000A1650000}"/>
    <cellStyle name="출력 2 2 6 15 3" xfId="26067" xr:uid="{00000000-0005-0000-0000-0000A2650000}"/>
    <cellStyle name="출력 2 2 6 15 4" xfId="26068" xr:uid="{00000000-0005-0000-0000-0000A3650000}"/>
    <cellStyle name="출력 2 2 6 15 5" xfId="26069" xr:uid="{00000000-0005-0000-0000-0000A4650000}"/>
    <cellStyle name="출력 2 2 6 16" xfId="26070" xr:uid="{00000000-0005-0000-0000-0000A5650000}"/>
    <cellStyle name="출력 2 2 6 16 2" xfId="26071" xr:uid="{00000000-0005-0000-0000-0000A6650000}"/>
    <cellStyle name="출력 2 2 6 16 3" xfId="26072" xr:uid="{00000000-0005-0000-0000-0000A7650000}"/>
    <cellStyle name="출력 2 2 6 16 4" xfId="26073" xr:uid="{00000000-0005-0000-0000-0000A8650000}"/>
    <cellStyle name="출력 2 2 6 16 5" xfId="26074" xr:uid="{00000000-0005-0000-0000-0000A9650000}"/>
    <cellStyle name="출력 2 2 6 17" xfId="26075" xr:uid="{00000000-0005-0000-0000-0000AA650000}"/>
    <cellStyle name="출력 2 2 6 17 2" xfId="26076" xr:uid="{00000000-0005-0000-0000-0000AB650000}"/>
    <cellStyle name="출력 2 2 6 17 3" xfId="26077" xr:uid="{00000000-0005-0000-0000-0000AC650000}"/>
    <cellStyle name="출력 2 2 6 17 4" xfId="26078" xr:uid="{00000000-0005-0000-0000-0000AD650000}"/>
    <cellStyle name="출력 2 2 6 17 5" xfId="26079" xr:uid="{00000000-0005-0000-0000-0000AE650000}"/>
    <cellStyle name="출력 2 2 6 18" xfId="26080" xr:uid="{00000000-0005-0000-0000-0000AF650000}"/>
    <cellStyle name="출력 2 2 6 18 2" xfId="26081" xr:uid="{00000000-0005-0000-0000-0000B0650000}"/>
    <cellStyle name="출력 2 2 6 18 3" xfId="26082" xr:uid="{00000000-0005-0000-0000-0000B1650000}"/>
    <cellStyle name="출력 2 2 6 18 4" xfId="26083" xr:uid="{00000000-0005-0000-0000-0000B2650000}"/>
    <cellStyle name="출력 2 2 6 18 5" xfId="26084" xr:uid="{00000000-0005-0000-0000-0000B3650000}"/>
    <cellStyle name="출력 2 2 6 19" xfId="26085" xr:uid="{00000000-0005-0000-0000-0000B4650000}"/>
    <cellStyle name="출력 2 2 6 19 2" xfId="26086" xr:uid="{00000000-0005-0000-0000-0000B5650000}"/>
    <cellStyle name="출력 2 2 6 19 3" xfId="26087" xr:uid="{00000000-0005-0000-0000-0000B6650000}"/>
    <cellStyle name="출력 2 2 6 19 4" xfId="26088" xr:uid="{00000000-0005-0000-0000-0000B7650000}"/>
    <cellStyle name="출력 2 2 6 19 5" xfId="26089" xr:uid="{00000000-0005-0000-0000-0000B8650000}"/>
    <cellStyle name="출력 2 2 6 2" xfId="26090" xr:uid="{00000000-0005-0000-0000-0000B9650000}"/>
    <cellStyle name="출력 2 2 6 2 2" xfId="26091" xr:uid="{00000000-0005-0000-0000-0000BA650000}"/>
    <cellStyle name="출력 2 2 6 2 3" xfId="26092" xr:uid="{00000000-0005-0000-0000-0000BB650000}"/>
    <cellStyle name="출력 2 2 6 2 4" xfId="26093" xr:uid="{00000000-0005-0000-0000-0000BC650000}"/>
    <cellStyle name="출력 2 2 6 2 5" xfId="26094" xr:uid="{00000000-0005-0000-0000-0000BD650000}"/>
    <cellStyle name="출력 2 2 6 20" xfId="26095" xr:uid="{00000000-0005-0000-0000-0000BE650000}"/>
    <cellStyle name="출력 2 2 6 21" xfId="26096" xr:uid="{00000000-0005-0000-0000-0000BF650000}"/>
    <cellStyle name="출력 2 2 6 22" xfId="26097" xr:uid="{00000000-0005-0000-0000-0000C0650000}"/>
    <cellStyle name="출력 2 2 6 23" xfId="26098" xr:uid="{00000000-0005-0000-0000-0000C1650000}"/>
    <cellStyle name="출력 2 2 6 3" xfId="26099" xr:uid="{00000000-0005-0000-0000-0000C2650000}"/>
    <cellStyle name="출력 2 2 6 3 2" xfId="26100" xr:uid="{00000000-0005-0000-0000-0000C3650000}"/>
    <cellStyle name="출력 2 2 6 3 3" xfId="26101" xr:uid="{00000000-0005-0000-0000-0000C4650000}"/>
    <cellStyle name="출력 2 2 6 3 4" xfId="26102" xr:uid="{00000000-0005-0000-0000-0000C5650000}"/>
    <cellStyle name="출력 2 2 6 3 5" xfId="26103" xr:uid="{00000000-0005-0000-0000-0000C6650000}"/>
    <cellStyle name="출력 2 2 6 4" xfId="26104" xr:uid="{00000000-0005-0000-0000-0000C7650000}"/>
    <cellStyle name="출력 2 2 6 4 2" xfId="26105" xr:uid="{00000000-0005-0000-0000-0000C8650000}"/>
    <cellStyle name="출력 2 2 6 4 3" xfId="26106" xr:uid="{00000000-0005-0000-0000-0000C9650000}"/>
    <cellStyle name="출력 2 2 6 4 4" xfId="26107" xr:uid="{00000000-0005-0000-0000-0000CA650000}"/>
    <cellStyle name="출력 2 2 6 4 5" xfId="26108" xr:uid="{00000000-0005-0000-0000-0000CB650000}"/>
    <cellStyle name="출력 2 2 6 5" xfId="26109" xr:uid="{00000000-0005-0000-0000-0000CC650000}"/>
    <cellStyle name="출력 2 2 6 5 2" xfId="26110" xr:uid="{00000000-0005-0000-0000-0000CD650000}"/>
    <cellStyle name="출력 2 2 6 5 3" xfId="26111" xr:uid="{00000000-0005-0000-0000-0000CE650000}"/>
    <cellStyle name="출력 2 2 6 5 4" xfId="26112" xr:uid="{00000000-0005-0000-0000-0000CF650000}"/>
    <cellStyle name="출력 2 2 6 5 5" xfId="26113" xr:uid="{00000000-0005-0000-0000-0000D0650000}"/>
    <cellStyle name="출력 2 2 6 6" xfId="26114" xr:uid="{00000000-0005-0000-0000-0000D1650000}"/>
    <cellStyle name="출력 2 2 6 6 2" xfId="26115" xr:uid="{00000000-0005-0000-0000-0000D2650000}"/>
    <cellStyle name="출력 2 2 6 6 3" xfId="26116" xr:uid="{00000000-0005-0000-0000-0000D3650000}"/>
    <cellStyle name="출력 2 2 6 6 4" xfId="26117" xr:uid="{00000000-0005-0000-0000-0000D4650000}"/>
    <cellStyle name="출력 2 2 6 6 5" xfId="26118" xr:uid="{00000000-0005-0000-0000-0000D5650000}"/>
    <cellStyle name="출력 2 2 6 7" xfId="26119" xr:uid="{00000000-0005-0000-0000-0000D6650000}"/>
    <cellStyle name="출력 2 2 6 7 2" xfId="26120" xr:uid="{00000000-0005-0000-0000-0000D7650000}"/>
    <cellStyle name="출력 2 2 6 7 3" xfId="26121" xr:uid="{00000000-0005-0000-0000-0000D8650000}"/>
    <cellStyle name="출력 2 2 6 7 4" xfId="26122" xr:uid="{00000000-0005-0000-0000-0000D9650000}"/>
    <cellStyle name="출력 2 2 6 7 5" xfId="26123" xr:uid="{00000000-0005-0000-0000-0000DA650000}"/>
    <cellStyle name="출력 2 2 6 8" xfId="26124" xr:uid="{00000000-0005-0000-0000-0000DB650000}"/>
    <cellStyle name="출력 2 2 6 8 2" xfId="26125" xr:uid="{00000000-0005-0000-0000-0000DC650000}"/>
    <cellStyle name="출력 2 2 6 8 3" xfId="26126" xr:uid="{00000000-0005-0000-0000-0000DD650000}"/>
    <cellStyle name="출력 2 2 6 8 4" xfId="26127" xr:uid="{00000000-0005-0000-0000-0000DE650000}"/>
    <cellStyle name="출력 2 2 6 8 5" xfId="26128" xr:uid="{00000000-0005-0000-0000-0000DF650000}"/>
    <cellStyle name="출력 2 2 6 9" xfId="26129" xr:uid="{00000000-0005-0000-0000-0000E0650000}"/>
    <cellStyle name="출력 2 2 6 9 2" xfId="26130" xr:uid="{00000000-0005-0000-0000-0000E1650000}"/>
    <cellStyle name="출력 2 2 6 9 3" xfId="26131" xr:uid="{00000000-0005-0000-0000-0000E2650000}"/>
    <cellStyle name="출력 2 2 6 9 4" xfId="26132" xr:uid="{00000000-0005-0000-0000-0000E3650000}"/>
    <cellStyle name="출력 2 2 6 9 5" xfId="26133" xr:uid="{00000000-0005-0000-0000-0000E4650000}"/>
    <cellStyle name="출력 2 2 7" xfId="26134" xr:uid="{00000000-0005-0000-0000-0000E5650000}"/>
    <cellStyle name="출력 2 2 7 10" xfId="26135" xr:uid="{00000000-0005-0000-0000-0000E6650000}"/>
    <cellStyle name="출력 2 2 7 10 2" xfId="26136" xr:uid="{00000000-0005-0000-0000-0000E7650000}"/>
    <cellStyle name="출력 2 2 7 10 3" xfId="26137" xr:uid="{00000000-0005-0000-0000-0000E8650000}"/>
    <cellStyle name="출력 2 2 7 10 4" xfId="26138" xr:uid="{00000000-0005-0000-0000-0000E9650000}"/>
    <cellStyle name="출력 2 2 7 10 5" xfId="26139" xr:uid="{00000000-0005-0000-0000-0000EA650000}"/>
    <cellStyle name="출력 2 2 7 11" xfId="26140" xr:uid="{00000000-0005-0000-0000-0000EB650000}"/>
    <cellStyle name="출력 2 2 7 11 2" xfId="26141" xr:uid="{00000000-0005-0000-0000-0000EC650000}"/>
    <cellStyle name="출력 2 2 7 11 3" xfId="26142" xr:uid="{00000000-0005-0000-0000-0000ED650000}"/>
    <cellStyle name="출력 2 2 7 11 4" xfId="26143" xr:uid="{00000000-0005-0000-0000-0000EE650000}"/>
    <cellStyle name="출력 2 2 7 11 5" xfId="26144" xr:uid="{00000000-0005-0000-0000-0000EF650000}"/>
    <cellStyle name="출력 2 2 7 12" xfId="26145" xr:uid="{00000000-0005-0000-0000-0000F0650000}"/>
    <cellStyle name="출력 2 2 7 12 2" xfId="26146" xr:uid="{00000000-0005-0000-0000-0000F1650000}"/>
    <cellStyle name="출력 2 2 7 12 3" xfId="26147" xr:uid="{00000000-0005-0000-0000-0000F2650000}"/>
    <cellStyle name="출력 2 2 7 12 4" xfId="26148" xr:uid="{00000000-0005-0000-0000-0000F3650000}"/>
    <cellStyle name="출력 2 2 7 12 5" xfId="26149" xr:uid="{00000000-0005-0000-0000-0000F4650000}"/>
    <cellStyle name="출력 2 2 7 13" xfId="26150" xr:uid="{00000000-0005-0000-0000-0000F5650000}"/>
    <cellStyle name="출력 2 2 7 13 2" xfId="26151" xr:uid="{00000000-0005-0000-0000-0000F6650000}"/>
    <cellStyle name="출력 2 2 7 13 3" xfId="26152" xr:uid="{00000000-0005-0000-0000-0000F7650000}"/>
    <cellStyle name="출력 2 2 7 13 4" xfId="26153" xr:uid="{00000000-0005-0000-0000-0000F8650000}"/>
    <cellStyle name="출력 2 2 7 13 5" xfId="26154" xr:uid="{00000000-0005-0000-0000-0000F9650000}"/>
    <cellStyle name="출력 2 2 7 14" xfId="26155" xr:uid="{00000000-0005-0000-0000-0000FA650000}"/>
    <cellStyle name="출력 2 2 7 14 2" xfId="26156" xr:uid="{00000000-0005-0000-0000-0000FB650000}"/>
    <cellStyle name="출력 2 2 7 14 3" xfId="26157" xr:uid="{00000000-0005-0000-0000-0000FC650000}"/>
    <cellStyle name="출력 2 2 7 14 4" xfId="26158" xr:uid="{00000000-0005-0000-0000-0000FD650000}"/>
    <cellStyle name="출력 2 2 7 14 5" xfId="26159" xr:uid="{00000000-0005-0000-0000-0000FE650000}"/>
    <cellStyle name="출력 2 2 7 15" xfId="26160" xr:uid="{00000000-0005-0000-0000-0000FF650000}"/>
    <cellStyle name="출력 2 2 7 15 2" xfId="26161" xr:uid="{00000000-0005-0000-0000-000000660000}"/>
    <cellStyle name="출력 2 2 7 15 3" xfId="26162" xr:uid="{00000000-0005-0000-0000-000001660000}"/>
    <cellStyle name="출력 2 2 7 15 4" xfId="26163" xr:uid="{00000000-0005-0000-0000-000002660000}"/>
    <cellStyle name="출력 2 2 7 15 5" xfId="26164" xr:uid="{00000000-0005-0000-0000-000003660000}"/>
    <cellStyle name="출력 2 2 7 16" xfId="26165" xr:uid="{00000000-0005-0000-0000-000004660000}"/>
    <cellStyle name="출력 2 2 7 16 2" xfId="26166" xr:uid="{00000000-0005-0000-0000-000005660000}"/>
    <cellStyle name="출력 2 2 7 16 3" xfId="26167" xr:uid="{00000000-0005-0000-0000-000006660000}"/>
    <cellStyle name="출력 2 2 7 16 4" xfId="26168" xr:uid="{00000000-0005-0000-0000-000007660000}"/>
    <cellStyle name="출력 2 2 7 16 5" xfId="26169" xr:uid="{00000000-0005-0000-0000-000008660000}"/>
    <cellStyle name="출력 2 2 7 17" xfId="26170" xr:uid="{00000000-0005-0000-0000-000009660000}"/>
    <cellStyle name="출력 2 2 7 17 2" xfId="26171" xr:uid="{00000000-0005-0000-0000-00000A660000}"/>
    <cellStyle name="출력 2 2 7 17 3" xfId="26172" xr:uid="{00000000-0005-0000-0000-00000B660000}"/>
    <cellStyle name="출력 2 2 7 17 4" xfId="26173" xr:uid="{00000000-0005-0000-0000-00000C660000}"/>
    <cellStyle name="출력 2 2 7 17 5" xfId="26174" xr:uid="{00000000-0005-0000-0000-00000D660000}"/>
    <cellStyle name="출력 2 2 7 18" xfId="26175" xr:uid="{00000000-0005-0000-0000-00000E660000}"/>
    <cellStyle name="출력 2 2 7 18 2" xfId="26176" xr:uid="{00000000-0005-0000-0000-00000F660000}"/>
    <cellStyle name="출력 2 2 7 18 3" xfId="26177" xr:uid="{00000000-0005-0000-0000-000010660000}"/>
    <cellStyle name="출력 2 2 7 18 4" xfId="26178" xr:uid="{00000000-0005-0000-0000-000011660000}"/>
    <cellStyle name="출력 2 2 7 18 5" xfId="26179" xr:uid="{00000000-0005-0000-0000-000012660000}"/>
    <cellStyle name="출력 2 2 7 19" xfId="26180" xr:uid="{00000000-0005-0000-0000-000013660000}"/>
    <cellStyle name="출력 2 2 7 19 2" xfId="26181" xr:uid="{00000000-0005-0000-0000-000014660000}"/>
    <cellStyle name="출력 2 2 7 19 3" xfId="26182" xr:uid="{00000000-0005-0000-0000-000015660000}"/>
    <cellStyle name="출력 2 2 7 19 4" xfId="26183" xr:uid="{00000000-0005-0000-0000-000016660000}"/>
    <cellStyle name="출력 2 2 7 19 5" xfId="26184" xr:uid="{00000000-0005-0000-0000-000017660000}"/>
    <cellStyle name="출력 2 2 7 2" xfId="26185" xr:uid="{00000000-0005-0000-0000-000018660000}"/>
    <cellStyle name="출력 2 2 7 2 2" xfId="26186" xr:uid="{00000000-0005-0000-0000-000019660000}"/>
    <cellStyle name="출력 2 2 7 2 3" xfId="26187" xr:uid="{00000000-0005-0000-0000-00001A660000}"/>
    <cellStyle name="출력 2 2 7 2 4" xfId="26188" xr:uid="{00000000-0005-0000-0000-00001B660000}"/>
    <cellStyle name="출력 2 2 7 2 5" xfId="26189" xr:uid="{00000000-0005-0000-0000-00001C660000}"/>
    <cellStyle name="출력 2 2 7 20" xfId="26190" xr:uid="{00000000-0005-0000-0000-00001D660000}"/>
    <cellStyle name="출력 2 2 7 21" xfId="26191" xr:uid="{00000000-0005-0000-0000-00001E660000}"/>
    <cellStyle name="출력 2 2 7 22" xfId="26192" xr:uid="{00000000-0005-0000-0000-00001F660000}"/>
    <cellStyle name="출력 2 2 7 23" xfId="26193" xr:uid="{00000000-0005-0000-0000-000020660000}"/>
    <cellStyle name="출력 2 2 7 3" xfId="26194" xr:uid="{00000000-0005-0000-0000-000021660000}"/>
    <cellStyle name="출력 2 2 7 3 2" xfId="26195" xr:uid="{00000000-0005-0000-0000-000022660000}"/>
    <cellStyle name="출력 2 2 7 3 3" xfId="26196" xr:uid="{00000000-0005-0000-0000-000023660000}"/>
    <cellStyle name="출력 2 2 7 3 4" xfId="26197" xr:uid="{00000000-0005-0000-0000-000024660000}"/>
    <cellStyle name="출력 2 2 7 3 5" xfId="26198" xr:uid="{00000000-0005-0000-0000-000025660000}"/>
    <cellStyle name="출력 2 2 7 4" xfId="26199" xr:uid="{00000000-0005-0000-0000-000026660000}"/>
    <cellStyle name="출력 2 2 7 4 2" xfId="26200" xr:uid="{00000000-0005-0000-0000-000027660000}"/>
    <cellStyle name="출력 2 2 7 4 3" xfId="26201" xr:uid="{00000000-0005-0000-0000-000028660000}"/>
    <cellStyle name="출력 2 2 7 4 4" xfId="26202" xr:uid="{00000000-0005-0000-0000-000029660000}"/>
    <cellStyle name="출력 2 2 7 4 5" xfId="26203" xr:uid="{00000000-0005-0000-0000-00002A660000}"/>
    <cellStyle name="출력 2 2 7 5" xfId="26204" xr:uid="{00000000-0005-0000-0000-00002B660000}"/>
    <cellStyle name="출력 2 2 7 5 2" xfId="26205" xr:uid="{00000000-0005-0000-0000-00002C660000}"/>
    <cellStyle name="출력 2 2 7 5 3" xfId="26206" xr:uid="{00000000-0005-0000-0000-00002D660000}"/>
    <cellStyle name="출력 2 2 7 5 4" xfId="26207" xr:uid="{00000000-0005-0000-0000-00002E660000}"/>
    <cellStyle name="출력 2 2 7 5 5" xfId="26208" xr:uid="{00000000-0005-0000-0000-00002F660000}"/>
    <cellStyle name="출력 2 2 7 6" xfId="26209" xr:uid="{00000000-0005-0000-0000-000030660000}"/>
    <cellStyle name="출력 2 2 7 6 2" xfId="26210" xr:uid="{00000000-0005-0000-0000-000031660000}"/>
    <cellStyle name="출력 2 2 7 6 3" xfId="26211" xr:uid="{00000000-0005-0000-0000-000032660000}"/>
    <cellStyle name="출력 2 2 7 6 4" xfId="26212" xr:uid="{00000000-0005-0000-0000-000033660000}"/>
    <cellStyle name="출력 2 2 7 6 5" xfId="26213" xr:uid="{00000000-0005-0000-0000-000034660000}"/>
    <cellStyle name="출력 2 2 7 7" xfId="26214" xr:uid="{00000000-0005-0000-0000-000035660000}"/>
    <cellStyle name="출력 2 2 7 7 2" xfId="26215" xr:uid="{00000000-0005-0000-0000-000036660000}"/>
    <cellStyle name="출력 2 2 7 7 3" xfId="26216" xr:uid="{00000000-0005-0000-0000-000037660000}"/>
    <cellStyle name="출력 2 2 7 7 4" xfId="26217" xr:uid="{00000000-0005-0000-0000-000038660000}"/>
    <cellStyle name="출력 2 2 7 7 5" xfId="26218" xr:uid="{00000000-0005-0000-0000-000039660000}"/>
    <cellStyle name="출력 2 2 7 8" xfId="26219" xr:uid="{00000000-0005-0000-0000-00003A660000}"/>
    <cellStyle name="출력 2 2 7 8 2" xfId="26220" xr:uid="{00000000-0005-0000-0000-00003B660000}"/>
    <cellStyle name="출력 2 2 7 8 3" xfId="26221" xr:uid="{00000000-0005-0000-0000-00003C660000}"/>
    <cellStyle name="출력 2 2 7 8 4" xfId="26222" xr:uid="{00000000-0005-0000-0000-00003D660000}"/>
    <cellStyle name="출력 2 2 7 8 5" xfId="26223" xr:uid="{00000000-0005-0000-0000-00003E660000}"/>
    <cellStyle name="출력 2 2 7 9" xfId="26224" xr:uid="{00000000-0005-0000-0000-00003F660000}"/>
    <cellStyle name="출력 2 2 7 9 2" xfId="26225" xr:uid="{00000000-0005-0000-0000-000040660000}"/>
    <cellStyle name="출력 2 2 7 9 3" xfId="26226" xr:uid="{00000000-0005-0000-0000-000041660000}"/>
    <cellStyle name="출력 2 2 7 9 4" xfId="26227" xr:uid="{00000000-0005-0000-0000-000042660000}"/>
    <cellStyle name="출력 2 2 7 9 5" xfId="26228" xr:uid="{00000000-0005-0000-0000-000043660000}"/>
    <cellStyle name="출력 2 2 8" xfId="26229" xr:uid="{00000000-0005-0000-0000-000044660000}"/>
    <cellStyle name="출력 2 2 8 10" xfId="26230" xr:uid="{00000000-0005-0000-0000-000045660000}"/>
    <cellStyle name="출력 2 2 8 10 2" xfId="26231" xr:uid="{00000000-0005-0000-0000-000046660000}"/>
    <cellStyle name="출력 2 2 8 10 3" xfId="26232" xr:uid="{00000000-0005-0000-0000-000047660000}"/>
    <cellStyle name="출력 2 2 8 10 4" xfId="26233" xr:uid="{00000000-0005-0000-0000-000048660000}"/>
    <cellStyle name="출력 2 2 8 10 5" xfId="26234" xr:uid="{00000000-0005-0000-0000-000049660000}"/>
    <cellStyle name="출력 2 2 8 11" xfId="26235" xr:uid="{00000000-0005-0000-0000-00004A660000}"/>
    <cellStyle name="출력 2 2 8 11 2" xfId="26236" xr:uid="{00000000-0005-0000-0000-00004B660000}"/>
    <cellStyle name="출력 2 2 8 11 3" xfId="26237" xr:uid="{00000000-0005-0000-0000-00004C660000}"/>
    <cellStyle name="출력 2 2 8 11 4" xfId="26238" xr:uid="{00000000-0005-0000-0000-00004D660000}"/>
    <cellStyle name="출력 2 2 8 11 5" xfId="26239" xr:uid="{00000000-0005-0000-0000-00004E660000}"/>
    <cellStyle name="출력 2 2 8 12" xfId="26240" xr:uid="{00000000-0005-0000-0000-00004F660000}"/>
    <cellStyle name="출력 2 2 8 12 2" xfId="26241" xr:uid="{00000000-0005-0000-0000-000050660000}"/>
    <cellStyle name="출력 2 2 8 12 3" xfId="26242" xr:uid="{00000000-0005-0000-0000-000051660000}"/>
    <cellStyle name="출력 2 2 8 12 4" xfId="26243" xr:uid="{00000000-0005-0000-0000-000052660000}"/>
    <cellStyle name="출력 2 2 8 12 5" xfId="26244" xr:uid="{00000000-0005-0000-0000-000053660000}"/>
    <cellStyle name="출력 2 2 8 13" xfId="26245" xr:uid="{00000000-0005-0000-0000-000054660000}"/>
    <cellStyle name="출력 2 2 8 13 2" xfId="26246" xr:uid="{00000000-0005-0000-0000-000055660000}"/>
    <cellStyle name="출력 2 2 8 13 3" xfId="26247" xr:uid="{00000000-0005-0000-0000-000056660000}"/>
    <cellStyle name="출력 2 2 8 13 4" xfId="26248" xr:uid="{00000000-0005-0000-0000-000057660000}"/>
    <cellStyle name="출력 2 2 8 13 5" xfId="26249" xr:uid="{00000000-0005-0000-0000-000058660000}"/>
    <cellStyle name="출력 2 2 8 14" xfId="26250" xr:uid="{00000000-0005-0000-0000-000059660000}"/>
    <cellStyle name="출력 2 2 8 14 2" xfId="26251" xr:uid="{00000000-0005-0000-0000-00005A660000}"/>
    <cellStyle name="출력 2 2 8 14 3" xfId="26252" xr:uid="{00000000-0005-0000-0000-00005B660000}"/>
    <cellStyle name="출력 2 2 8 14 4" xfId="26253" xr:uid="{00000000-0005-0000-0000-00005C660000}"/>
    <cellStyle name="출력 2 2 8 14 5" xfId="26254" xr:uid="{00000000-0005-0000-0000-00005D660000}"/>
    <cellStyle name="출력 2 2 8 15" xfId="26255" xr:uid="{00000000-0005-0000-0000-00005E660000}"/>
    <cellStyle name="출력 2 2 8 15 2" xfId="26256" xr:uid="{00000000-0005-0000-0000-00005F660000}"/>
    <cellStyle name="출력 2 2 8 15 3" xfId="26257" xr:uid="{00000000-0005-0000-0000-000060660000}"/>
    <cellStyle name="출력 2 2 8 15 4" xfId="26258" xr:uid="{00000000-0005-0000-0000-000061660000}"/>
    <cellStyle name="출력 2 2 8 15 5" xfId="26259" xr:uid="{00000000-0005-0000-0000-000062660000}"/>
    <cellStyle name="출력 2 2 8 16" xfId="26260" xr:uid="{00000000-0005-0000-0000-000063660000}"/>
    <cellStyle name="출력 2 2 8 16 2" xfId="26261" xr:uid="{00000000-0005-0000-0000-000064660000}"/>
    <cellStyle name="출력 2 2 8 16 3" xfId="26262" xr:uid="{00000000-0005-0000-0000-000065660000}"/>
    <cellStyle name="출력 2 2 8 16 4" xfId="26263" xr:uid="{00000000-0005-0000-0000-000066660000}"/>
    <cellStyle name="출력 2 2 8 16 5" xfId="26264" xr:uid="{00000000-0005-0000-0000-000067660000}"/>
    <cellStyle name="출력 2 2 8 17" xfId="26265" xr:uid="{00000000-0005-0000-0000-000068660000}"/>
    <cellStyle name="출력 2 2 8 17 2" xfId="26266" xr:uid="{00000000-0005-0000-0000-000069660000}"/>
    <cellStyle name="출력 2 2 8 17 3" xfId="26267" xr:uid="{00000000-0005-0000-0000-00006A660000}"/>
    <cellStyle name="출력 2 2 8 17 4" xfId="26268" xr:uid="{00000000-0005-0000-0000-00006B660000}"/>
    <cellStyle name="출력 2 2 8 17 5" xfId="26269" xr:uid="{00000000-0005-0000-0000-00006C660000}"/>
    <cellStyle name="출력 2 2 8 18" xfId="26270" xr:uid="{00000000-0005-0000-0000-00006D660000}"/>
    <cellStyle name="출력 2 2 8 18 2" xfId="26271" xr:uid="{00000000-0005-0000-0000-00006E660000}"/>
    <cellStyle name="출력 2 2 8 18 3" xfId="26272" xr:uid="{00000000-0005-0000-0000-00006F660000}"/>
    <cellStyle name="출력 2 2 8 18 4" xfId="26273" xr:uid="{00000000-0005-0000-0000-000070660000}"/>
    <cellStyle name="출력 2 2 8 18 5" xfId="26274" xr:uid="{00000000-0005-0000-0000-000071660000}"/>
    <cellStyle name="출력 2 2 8 19" xfId="26275" xr:uid="{00000000-0005-0000-0000-000072660000}"/>
    <cellStyle name="출력 2 2 8 19 2" xfId="26276" xr:uid="{00000000-0005-0000-0000-000073660000}"/>
    <cellStyle name="출력 2 2 8 19 3" xfId="26277" xr:uid="{00000000-0005-0000-0000-000074660000}"/>
    <cellStyle name="출력 2 2 8 19 4" xfId="26278" xr:uid="{00000000-0005-0000-0000-000075660000}"/>
    <cellStyle name="출력 2 2 8 19 5" xfId="26279" xr:uid="{00000000-0005-0000-0000-000076660000}"/>
    <cellStyle name="출력 2 2 8 2" xfId="26280" xr:uid="{00000000-0005-0000-0000-000077660000}"/>
    <cellStyle name="출력 2 2 8 2 2" xfId="26281" xr:uid="{00000000-0005-0000-0000-000078660000}"/>
    <cellStyle name="출력 2 2 8 2 3" xfId="26282" xr:uid="{00000000-0005-0000-0000-000079660000}"/>
    <cellStyle name="출력 2 2 8 2 4" xfId="26283" xr:uid="{00000000-0005-0000-0000-00007A660000}"/>
    <cellStyle name="출력 2 2 8 2 5" xfId="26284" xr:uid="{00000000-0005-0000-0000-00007B660000}"/>
    <cellStyle name="출력 2 2 8 20" xfId="26285" xr:uid="{00000000-0005-0000-0000-00007C660000}"/>
    <cellStyle name="출력 2 2 8 21" xfId="26286" xr:uid="{00000000-0005-0000-0000-00007D660000}"/>
    <cellStyle name="출력 2 2 8 22" xfId="26287" xr:uid="{00000000-0005-0000-0000-00007E660000}"/>
    <cellStyle name="출력 2 2 8 23" xfId="26288" xr:uid="{00000000-0005-0000-0000-00007F660000}"/>
    <cellStyle name="출력 2 2 8 3" xfId="26289" xr:uid="{00000000-0005-0000-0000-000080660000}"/>
    <cellStyle name="출력 2 2 8 3 2" xfId="26290" xr:uid="{00000000-0005-0000-0000-000081660000}"/>
    <cellStyle name="출력 2 2 8 3 3" xfId="26291" xr:uid="{00000000-0005-0000-0000-000082660000}"/>
    <cellStyle name="출력 2 2 8 3 4" xfId="26292" xr:uid="{00000000-0005-0000-0000-000083660000}"/>
    <cellStyle name="출력 2 2 8 3 5" xfId="26293" xr:uid="{00000000-0005-0000-0000-000084660000}"/>
    <cellStyle name="출력 2 2 8 4" xfId="26294" xr:uid="{00000000-0005-0000-0000-000085660000}"/>
    <cellStyle name="출력 2 2 8 4 2" xfId="26295" xr:uid="{00000000-0005-0000-0000-000086660000}"/>
    <cellStyle name="출력 2 2 8 4 3" xfId="26296" xr:uid="{00000000-0005-0000-0000-000087660000}"/>
    <cellStyle name="출력 2 2 8 4 4" xfId="26297" xr:uid="{00000000-0005-0000-0000-000088660000}"/>
    <cellStyle name="출력 2 2 8 4 5" xfId="26298" xr:uid="{00000000-0005-0000-0000-000089660000}"/>
    <cellStyle name="출력 2 2 8 5" xfId="26299" xr:uid="{00000000-0005-0000-0000-00008A660000}"/>
    <cellStyle name="출력 2 2 8 5 2" xfId="26300" xr:uid="{00000000-0005-0000-0000-00008B660000}"/>
    <cellStyle name="출력 2 2 8 5 3" xfId="26301" xr:uid="{00000000-0005-0000-0000-00008C660000}"/>
    <cellStyle name="출력 2 2 8 5 4" xfId="26302" xr:uid="{00000000-0005-0000-0000-00008D660000}"/>
    <cellStyle name="출력 2 2 8 5 5" xfId="26303" xr:uid="{00000000-0005-0000-0000-00008E660000}"/>
    <cellStyle name="출력 2 2 8 6" xfId="26304" xr:uid="{00000000-0005-0000-0000-00008F660000}"/>
    <cellStyle name="출력 2 2 8 6 2" xfId="26305" xr:uid="{00000000-0005-0000-0000-000090660000}"/>
    <cellStyle name="출력 2 2 8 6 3" xfId="26306" xr:uid="{00000000-0005-0000-0000-000091660000}"/>
    <cellStyle name="출력 2 2 8 6 4" xfId="26307" xr:uid="{00000000-0005-0000-0000-000092660000}"/>
    <cellStyle name="출력 2 2 8 6 5" xfId="26308" xr:uid="{00000000-0005-0000-0000-000093660000}"/>
    <cellStyle name="출력 2 2 8 7" xfId="26309" xr:uid="{00000000-0005-0000-0000-000094660000}"/>
    <cellStyle name="출력 2 2 8 7 2" xfId="26310" xr:uid="{00000000-0005-0000-0000-000095660000}"/>
    <cellStyle name="출력 2 2 8 7 3" xfId="26311" xr:uid="{00000000-0005-0000-0000-000096660000}"/>
    <cellStyle name="출력 2 2 8 7 4" xfId="26312" xr:uid="{00000000-0005-0000-0000-000097660000}"/>
    <cellStyle name="출력 2 2 8 7 5" xfId="26313" xr:uid="{00000000-0005-0000-0000-000098660000}"/>
    <cellStyle name="출력 2 2 8 8" xfId="26314" xr:uid="{00000000-0005-0000-0000-000099660000}"/>
    <cellStyle name="출력 2 2 8 8 2" xfId="26315" xr:uid="{00000000-0005-0000-0000-00009A660000}"/>
    <cellStyle name="출력 2 2 8 8 3" xfId="26316" xr:uid="{00000000-0005-0000-0000-00009B660000}"/>
    <cellStyle name="출력 2 2 8 8 4" xfId="26317" xr:uid="{00000000-0005-0000-0000-00009C660000}"/>
    <cellStyle name="출력 2 2 8 8 5" xfId="26318" xr:uid="{00000000-0005-0000-0000-00009D660000}"/>
    <cellStyle name="출력 2 2 8 9" xfId="26319" xr:uid="{00000000-0005-0000-0000-00009E660000}"/>
    <cellStyle name="출력 2 2 8 9 2" xfId="26320" xr:uid="{00000000-0005-0000-0000-00009F660000}"/>
    <cellStyle name="출력 2 2 8 9 3" xfId="26321" xr:uid="{00000000-0005-0000-0000-0000A0660000}"/>
    <cellStyle name="출력 2 2 8 9 4" xfId="26322" xr:uid="{00000000-0005-0000-0000-0000A1660000}"/>
    <cellStyle name="출력 2 2 8 9 5" xfId="26323" xr:uid="{00000000-0005-0000-0000-0000A2660000}"/>
    <cellStyle name="출력 2 2 9" xfId="26324" xr:uid="{00000000-0005-0000-0000-0000A3660000}"/>
    <cellStyle name="출력 2 2 9 10" xfId="26325" xr:uid="{00000000-0005-0000-0000-0000A4660000}"/>
    <cellStyle name="출력 2 2 9 10 2" xfId="26326" xr:uid="{00000000-0005-0000-0000-0000A5660000}"/>
    <cellStyle name="출력 2 2 9 10 3" xfId="26327" xr:uid="{00000000-0005-0000-0000-0000A6660000}"/>
    <cellStyle name="출력 2 2 9 10 4" xfId="26328" xr:uid="{00000000-0005-0000-0000-0000A7660000}"/>
    <cellStyle name="출력 2 2 9 10 5" xfId="26329" xr:uid="{00000000-0005-0000-0000-0000A8660000}"/>
    <cellStyle name="출력 2 2 9 11" xfId="26330" xr:uid="{00000000-0005-0000-0000-0000A9660000}"/>
    <cellStyle name="출력 2 2 9 11 2" xfId="26331" xr:uid="{00000000-0005-0000-0000-0000AA660000}"/>
    <cellStyle name="출력 2 2 9 11 3" xfId="26332" xr:uid="{00000000-0005-0000-0000-0000AB660000}"/>
    <cellStyle name="출력 2 2 9 11 4" xfId="26333" xr:uid="{00000000-0005-0000-0000-0000AC660000}"/>
    <cellStyle name="출력 2 2 9 11 5" xfId="26334" xr:uid="{00000000-0005-0000-0000-0000AD660000}"/>
    <cellStyle name="출력 2 2 9 12" xfId="26335" xr:uid="{00000000-0005-0000-0000-0000AE660000}"/>
    <cellStyle name="출력 2 2 9 12 2" xfId="26336" xr:uid="{00000000-0005-0000-0000-0000AF660000}"/>
    <cellStyle name="출력 2 2 9 12 3" xfId="26337" xr:uid="{00000000-0005-0000-0000-0000B0660000}"/>
    <cellStyle name="출력 2 2 9 12 4" xfId="26338" xr:uid="{00000000-0005-0000-0000-0000B1660000}"/>
    <cellStyle name="출력 2 2 9 12 5" xfId="26339" xr:uid="{00000000-0005-0000-0000-0000B2660000}"/>
    <cellStyle name="출력 2 2 9 13" xfId="26340" xr:uid="{00000000-0005-0000-0000-0000B3660000}"/>
    <cellStyle name="출력 2 2 9 13 2" xfId="26341" xr:uid="{00000000-0005-0000-0000-0000B4660000}"/>
    <cellStyle name="출력 2 2 9 13 3" xfId="26342" xr:uid="{00000000-0005-0000-0000-0000B5660000}"/>
    <cellStyle name="출력 2 2 9 13 4" xfId="26343" xr:uid="{00000000-0005-0000-0000-0000B6660000}"/>
    <cellStyle name="출력 2 2 9 13 5" xfId="26344" xr:uid="{00000000-0005-0000-0000-0000B7660000}"/>
    <cellStyle name="출력 2 2 9 14" xfId="26345" xr:uid="{00000000-0005-0000-0000-0000B8660000}"/>
    <cellStyle name="출력 2 2 9 14 2" xfId="26346" xr:uid="{00000000-0005-0000-0000-0000B9660000}"/>
    <cellStyle name="출력 2 2 9 14 3" xfId="26347" xr:uid="{00000000-0005-0000-0000-0000BA660000}"/>
    <cellStyle name="출력 2 2 9 14 4" xfId="26348" xr:uid="{00000000-0005-0000-0000-0000BB660000}"/>
    <cellStyle name="출력 2 2 9 14 5" xfId="26349" xr:uid="{00000000-0005-0000-0000-0000BC660000}"/>
    <cellStyle name="출력 2 2 9 15" xfId="26350" xr:uid="{00000000-0005-0000-0000-0000BD660000}"/>
    <cellStyle name="출력 2 2 9 15 2" xfId="26351" xr:uid="{00000000-0005-0000-0000-0000BE660000}"/>
    <cellStyle name="출력 2 2 9 15 3" xfId="26352" xr:uid="{00000000-0005-0000-0000-0000BF660000}"/>
    <cellStyle name="출력 2 2 9 15 4" xfId="26353" xr:uid="{00000000-0005-0000-0000-0000C0660000}"/>
    <cellStyle name="출력 2 2 9 15 5" xfId="26354" xr:uid="{00000000-0005-0000-0000-0000C1660000}"/>
    <cellStyle name="출력 2 2 9 16" xfId="26355" xr:uid="{00000000-0005-0000-0000-0000C2660000}"/>
    <cellStyle name="출력 2 2 9 16 2" xfId="26356" xr:uid="{00000000-0005-0000-0000-0000C3660000}"/>
    <cellStyle name="출력 2 2 9 16 3" xfId="26357" xr:uid="{00000000-0005-0000-0000-0000C4660000}"/>
    <cellStyle name="출력 2 2 9 16 4" xfId="26358" xr:uid="{00000000-0005-0000-0000-0000C5660000}"/>
    <cellStyle name="출력 2 2 9 16 5" xfId="26359" xr:uid="{00000000-0005-0000-0000-0000C6660000}"/>
    <cellStyle name="출력 2 2 9 17" xfId="26360" xr:uid="{00000000-0005-0000-0000-0000C7660000}"/>
    <cellStyle name="출력 2 2 9 17 2" xfId="26361" xr:uid="{00000000-0005-0000-0000-0000C8660000}"/>
    <cellStyle name="출력 2 2 9 17 3" xfId="26362" xr:uid="{00000000-0005-0000-0000-0000C9660000}"/>
    <cellStyle name="출력 2 2 9 17 4" xfId="26363" xr:uid="{00000000-0005-0000-0000-0000CA660000}"/>
    <cellStyle name="출력 2 2 9 17 5" xfId="26364" xr:uid="{00000000-0005-0000-0000-0000CB660000}"/>
    <cellStyle name="출력 2 2 9 18" xfId="26365" xr:uid="{00000000-0005-0000-0000-0000CC660000}"/>
    <cellStyle name="출력 2 2 9 18 2" xfId="26366" xr:uid="{00000000-0005-0000-0000-0000CD660000}"/>
    <cellStyle name="출력 2 2 9 18 3" xfId="26367" xr:uid="{00000000-0005-0000-0000-0000CE660000}"/>
    <cellStyle name="출력 2 2 9 18 4" xfId="26368" xr:uid="{00000000-0005-0000-0000-0000CF660000}"/>
    <cellStyle name="출력 2 2 9 18 5" xfId="26369" xr:uid="{00000000-0005-0000-0000-0000D0660000}"/>
    <cellStyle name="출력 2 2 9 19" xfId="26370" xr:uid="{00000000-0005-0000-0000-0000D1660000}"/>
    <cellStyle name="출력 2 2 9 19 2" xfId="26371" xr:uid="{00000000-0005-0000-0000-0000D2660000}"/>
    <cellStyle name="출력 2 2 9 19 3" xfId="26372" xr:uid="{00000000-0005-0000-0000-0000D3660000}"/>
    <cellStyle name="출력 2 2 9 19 4" xfId="26373" xr:uid="{00000000-0005-0000-0000-0000D4660000}"/>
    <cellStyle name="출력 2 2 9 19 5" xfId="26374" xr:uid="{00000000-0005-0000-0000-0000D5660000}"/>
    <cellStyle name="출력 2 2 9 2" xfId="26375" xr:uid="{00000000-0005-0000-0000-0000D6660000}"/>
    <cellStyle name="출력 2 2 9 2 2" xfId="26376" xr:uid="{00000000-0005-0000-0000-0000D7660000}"/>
    <cellStyle name="출력 2 2 9 2 3" xfId="26377" xr:uid="{00000000-0005-0000-0000-0000D8660000}"/>
    <cellStyle name="출력 2 2 9 2 4" xfId="26378" xr:uid="{00000000-0005-0000-0000-0000D9660000}"/>
    <cellStyle name="출력 2 2 9 2 5" xfId="26379" xr:uid="{00000000-0005-0000-0000-0000DA660000}"/>
    <cellStyle name="출력 2 2 9 20" xfId="26380" xr:uid="{00000000-0005-0000-0000-0000DB660000}"/>
    <cellStyle name="출력 2 2 9 21" xfId="26381" xr:uid="{00000000-0005-0000-0000-0000DC660000}"/>
    <cellStyle name="출력 2 2 9 22" xfId="26382" xr:uid="{00000000-0005-0000-0000-0000DD660000}"/>
    <cellStyle name="출력 2 2 9 23" xfId="26383" xr:uid="{00000000-0005-0000-0000-0000DE660000}"/>
    <cellStyle name="출력 2 2 9 3" xfId="26384" xr:uid="{00000000-0005-0000-0000-0000DF660000}"/>
    <cellStyle name="출력 2 2 9 3 2" xfId="26385" xr:uid="{00000000-0005-0000-0000-0000E0660000}"/>
    <cellStyle name="출력 2 2 9 3 3" xfId="26386" xr:uid="{00000000-0005-0000-0000-0000E1660000}"/>
    <cellStyle name="출력 2 2 9 3 4" xfId="26387" xr:uid="{00000000-0005-0000-0000-0000E2660000}"/>
    <cellStyle name="출력 2 2 9 3 5" xfId="26388" xr:uid="{00000000-0005-0000-0000-0000E3660000}"/>
    <cellStyle name="출력 2 2 9 4" xfId="26389" xr:uid="{00000000-0005-0000-0000-0000E4660000}"/>
    <cellStyle name="출력 2 2 9 4 2" xfId="26390" xr:uid="{00000000-0005-0000-0000-0000E5660000}"/>
    <cellStyle name="출력 2 2 9 4 3" xfId="26391" xr:uid="{00000000-0005-0000-0000-0000E6660000}"/>
    <cellStyle name="출력 2 2 9 4 4" xfId="26392" xr:uid="{00000000-0005-0000-0000-0000E7660000}"/>
    <cellStyle name="출력 2 2 9 4 5" xfId="26393" xr:uid="{00000000-0005-0000-0000-0000E8660000}"/>
    <cellStyle name="출력 2 2 9 5" xfId="26394" xr:uid="{00000000-0005-0000-0000-0000E9660000}"/>
    <cellStyle name="출력 2 2 9 5 2" xfId="26395" xr:uid="{00000000-0005-0000-0000-0000EA660000}"/>
    <cellStyle name="출력 2 2 9 5 3" xfId="26396" xr:uid="{00000000-0005-0000-0000-0000EB660000}"/>
    <cellStyle name="출력 2 2 9 5 4" xfId="26397" xr:uid="{00000000-0005-0000-0000-0000EC660000}"/>
    <cellStyle name="출력 2 2 9 5 5" xfId="26398" xr:uid="{00000000-0005-0000-0000-0000ED660000}"/>
    <cellStyle name="출력 2 2 9 6" xfId="26399" xr:uid="{00000000-0005-0000-0000-0000EE660000}"/>
    <cellStyle name="출력 2 2 9 6 2" xfId="26400" xr:uid="{00000000-0005-0000-0000-0000EF660000}"/>
    <cellStyle name="출력 2 2 9 6 3" xfId="26401" xr:uid="{00000000-0005-0000-0000-0000F0660000}"/>
    <cellStyle name="출력 2 2 9 6 4" xfId="26402" xr:uid="{00000000-0005-0000-0000-0000F1660000}"/>
    <cellStyle name="출력 2 2 9 6 5" xfId="26403" xr:uid="{00000000-0005-0000-0000-0000F2660000}"/>
    <cellStyle name="출력 2 2 9 7" xfId="26404" xr:uid="{00000000-0005-0000-0000-0000F3660000}"/>
    <cellStyle name="출력 2 2 9 7 2" xfId="26405" xr:uid="{00000000-0005-0000-0000-0000F4660000}"/>
    <cellStyle name="출력 2 2 9 7 3" xfId="26406" xr:uid="{00000000-0005-0000-0000-0000F5660000}"/>
    <cellStyle name="출력 2 2 9 7 4" xfId="26407" xr:uid="{00000000-0005-0000-0000-0000F6660000}"/>
    <cellStyle name="출력 2 2 9 7 5" xfId="26408" xr:uid="{00000000-0005-0000-0000-0000F7660000}"/>
    <cellStyle name="출력 2 2 9 8" xfId="26409" xr:uid="{00000000-0005-0000-0000-0000F8660000}"/>
    <cellStyle name="출력 2 2 9 8 2" xfId="26410" xr:uid="{00000000-0005-0000-0000-0000F9660000}"/>
    <cellStyle name="출력 2 2 9 8 3" xfId="26411" xr:uid="{00000000-0005-0000-0000-0000FA660000}"/>
    <cellStyle name="출력 2 2 9 8 4" xfId="26412" xr:uid="{00000000-0005-0000-0000-0000FB660000}"/>
    <cellStyle name="출력 2 2 9 8 5" xfId="26413" xr:uid="{00000000-0005-0000-0000-0000FC660000}"/>
    <cellStyle name="출력 2 2 9 9" xfId="26414" xr:uid="{00000000-0005-0000-0000-0000FD660000}"/>
    <cellStyle name="출력 2 2 9 9 2" xfId="26415" xr:uid="{00000000-0005-0000-0000-0000FE660000}"/>
    <cellStyle name="출력 2 2 9 9 3" xfId="26416" xr:uid="{00000000-0005-0000-0000-0000FF660000}"/>
    <cellStyle name="출력 2 2 9 9 4" xfId="26417" xr:uid="{00000000-0005-0000-0000-000000670000}"/>
    <cellStyle name="출력 2 2 9 9 5" xfId="26418" xr:uid="{00000000-0005-0000-0000-000001670000}"/>
    <cellStyle name="출력 2 20" xfId="26419" xr:uid="{00000000-0005-0000-0000-000002670000}"/>
    <cellStyle name="출력 2 20 2" xfId="26420" xr:uid="{00000000-0005-0000-0000-000003670000}"/>
    <cellStyle name="출력 2 20 3" xfId="26421" xr:uid="{00000000-0005-0000-0000-000004670000}"/>
    <cellStyle name="출력 2 20 4" xfId="26422" xr:uid="{00000000-0005-0000-0000-000005670000}"/>
    <cellStyle name="출력 2 20 5" xfId="26423" xr:uid="{00000000-0005-0000-0000-000006670000}"/>
    <cellStyle name="출력 2 21" xfId="26424" xr:uid="{00000000-0005-0000-0000-000007670000}"/>
    <cellStyle name="출력 2 21 2" xfId="26425" xr:uid="{00000000-0005-0000-0000-000008670000}"/>
    <cellStyle name="출력 2 21 3" xfId="26426" xr:uid="{00000000-0005-0000-0000-000009670000}"/>
    <cellStyle name="출력 2 21 4" xfId="26427" xr:uid="{00000000-0005-0000-0000-00000A670000}"/>
    <cellStyle name="출력 2 21 5" xfId="26428" xr:uid="{00000000-0005-0000-0000-00000B670000}"/>
    <cellStyle name="출력 2 22" xfId="26429" xr:uid="{00000000-0005-0000-0000-00000C670000}"/>
    <cellStyle name="출력 2 23" xfId="26430" xr:uid="{00000000-0005-0000-0000-00000D670000}"/>
    <cellStyle name="출력 2 24" xfId="26431" xr:uid="{00000000-0005-0000-0000-00000E670000}"/>
    <cellStyle name="출력 2 25" xfId="26432" xr:uid="{00000000-0005-0000-0000-00000F670000}"/>
    <cellStyle name="출력 2 26" xfId="26433" xr:uid="{00000000-0005-0000-0000-000010670000}"/>
    <cellStyle name="출력 2 3" xfId="359" xr:uid="{00000000-0005-0000-0000-000011670000}"/>
    <cellStyle name="출력 2 3 10" xfId="26434" xr:uid="{00000000-0005-0000-0000-000012670000}"/>
    <cellStyle name="출력 2 3 10 2" xfId="26435" xr:uid="{00000000-0005-0000-0000-000013670000}"/>
    <cellStyle name="출력 2 3 10 3" xfId="26436" xr:uid="{00000000-0005-0000-0000-000014670000}"/>
    <cellStyle name="출력 2 3 10 4" xfId="26437" xr:uid="{00000000-0005-0000-0000-000015670000}"/>
    <cellStyle name="출력 2 3 10 5" xfId="26438" xr:uid="{00000000-0005-0000-0000-000016670000}"/>
    <cellStyle name="출력 2 3 11" xfId="26439" xr:uid="{00000000-0005-0000-0000-000017670000}"/>
    <cellStyle name="출력 2 3 11 2" xfId="26440" xr:uid="{00000000-0005-0000-0000-000018670000}"/>
    <cellStyle name="출력 2 3 11 3" xfId="26441" xr:uid="{00000000-0005-0000-0000-000019670000}"/>
    <cellStyle name="출력 2 3 11 4" xfId="26442" xr:uid="{00000000-0005-0000-0000-00001A670000}"/>
    <cellStyle name="출력 2 3 11 5" xfId="26443" xr:uid="{00000000-0005-0000-0000-00001B670000}"/>
    <cellStyle name="출력 2 3 12" xfId="26444" xr:uid="{00000000-0005-0000-0000-00001C670000}"/>
    <cellStyle name="출력 2 3 12 2" xfId="26445" xr:uid="{00000000-0005-0000-0000-00001D670000}"/>
    <cellStyle name="출력 2 3 12 3" xfId="26446" xr:uid="{00000000-0005-0000-0000-00001E670000}"/>
    <cellStyle name="출력 2 3 12 4" xfId="26447" xr:uid="{00000000-0005-0000-0000-00001F670000}"/>
    <cellStyle name="출력 2 3 12 5" xfId="26448" xr:uid="{00000000-0005-0000-0000-000020670000}"/>
    <cellStyle name="출력 2 3 13" xfId="26449" xr:uid="{00000000-0005-0000-0000-000021670000}"/>
    <cellStyle name="출력 2 3 13 2" xfId="26450" xr:uid="{00000000-0005-0000-0000-000022670000}"/>
    <cellStyle name="출력 2 3 13 3" xfId="26451" xr:uid="{00000000-0005-0000-0000-000023670000}"/>
    <cellStyle name="출력 2 3 13 4" xfId="26452" xr:uid="{00000000-0005-0000-0000-000024670000}"/>
    <cellStyle name="출력 2 3 13 5" xfId="26453" xr:uid="{00000000-0005-0000-0000-000025670000}"/>
    <cellStyle name="출력 2 3 14" xfId="26454" xr:uid="{00000000-0005-0000-0000-000026670000}"/>
    <cellStyle name="출력 2 3 14 2" xfId="26455" xr:uid="{00000000-0005-0000-0000-000027670000}"/>
    <cellStyle name="출력 2 3 14 3" xfId="26456" xr:uid="{00000000-0005-0000-0000-000028670000}"/>
    <cellStyle name="출력 2 3 14 4" xfId="26457" xr:uid="{00000000-0005-0000-0000-000029670000}"/>
    <cellStyle name="출력 2 3 14 5" xfId="26458" xr:uid="{00000000-0005-0000-0000-00002A670000}"/>
    <cellStyle name="출력 2 3 15" xfId="26459" xr:uid="{00000000-0005-0000-0000-00002B670000}"/>
    <cellStyle name="출력 2 3 15 2" xfId="26460" xr:uid="{00000000-0005-0000-0000-00002C670000}"/>
    <cellStyle name="출력 2 3 15 3" xfId="26461" xr:uid="{00000000-0005-0000-0000-00002D670000}"/>
    <cellStyle name="출력 2 3 15 4" xfId="26462" xr:uid="{00000000-0005-0000-0000-00002E670000}"/>
    <cellStyle name="출력 2 3 15 5" xfId="26463" xr:uid="{00000000-0005-0000-0000-00002F670000}"/>
    <cellStyle name="출력 2 3 16" xfId="26464" xr:uid="{00000000-0005-0000-0000-000030670000}"/>
    <cellStyle name="출력 2 3 16 2" xfId="26465" xr:uid="{00000000-0005-0000-0000-000031670000}"/>
    <cellStyle name="출력 2 3 16 3" xfId="26466" xr:uid="{00000000-0005-0000-0000-000032670000}"/>
    <cellStyle name="출력 2 3 16 4" xfId="26467" xr:uid="{00000000-0005-0000-0000-000033670000}"/>
    <cellStyle name="출력 2 3 16 5" xfId="26468" xr:uid="{00000000-0005-0000-0000-000034670000}"/>
    <cellStyle name="출력 2 3 17" xfId="26469" xr:uid="{00000000-0005-0000-0000-000035670000}"/>
    <cellStyle name="출력 2 3 17 2" xfId="26470" xr:uid="{00000000-0005-0000-0000-000036670000}"/>
    <cellStyle name="출력 2 3 17 3" xfId="26471" xr:uid="{00000000-0005-0000-0000-000037670000}"/>
    <cellStyle name="출력 2 3 17 4" xfId="26472" xr:uid="{00000000-0005-0000-0000-000038670000}"/>
    <cellStyle name="출력 2 3 17 5" xfId="26473" xr:uid="{00000000-0005-0000-0000-000039670000}"/>
    <cellStyle name="출력 2 3 18" xfId="26474" xr:uid="{00000000-0005-0000-0000-00003A670000}"/>
    <cellStyle name="출력 2 3 18 2" xfId="26475" xr:uid="{00000000-0005-0000-0000-00003B670000}"/>
    <cellStyle name="출력 2 3 18 3" xfId="26476" xr:uid="{00000000-0005-0000-0000-00003C670000}"/>
    <cellStyle name="출력 2 3 18 4" xfId="26477" xr:uid="{00000000-0005-0000-0000-00003D670000}"/>
    <cellStyle name="출력 2 3 18 5" xfId="26478" xr:uid="{00000000-0005-0000-0000-00003E670000}"/>
    <cellStyle name="출력 2 3 19" xfId="26479" xr:uid="{00000000-0005-0000-0000-00003F670000}"/>
    <cellStyle name="출력 2 3 19 2" xfId="26480" xr:uid="{00000000-0005-0000-0000-000040670000}"/>
    <cellStyle name="출력 2 3 19 3" xfId="26481" xr:uid="{00000000-0005-0000-0000-000041670000}"/>
    <cellStyle name="출력 2 3 19 4" xfId="26482" xr:uid="{00000000-0005-0000-0000-000042670000}"/>
    <cellStyle name="출력 2 3 19 5" xfId="26483" xr:uid="{00000000-0005-0000-0000-000043670000}"/>
    <cellStyle name="출력 2 3 2" xfId="26484" xr:uid="{00000000-0005-0000-0000-000044670000}"/>
    <cellStyle name="출력 2 3 2 10" xfId="26485" xr:uid="{00000000-0005-0000-0000-000045670000}"/>
    <cellStyle name="출력 2 3 2 10 2" xfId="26486" xr:uid="{00000000-0005-0000-0000-000046670000}"/>
    <cellStyle name="출력 2 3 2 10 3" xfId="26487" xr:uid="{00000000-0005-0000-0000-000047670000}"/>
    <cellStyle name="출력 2 3 2 10 4" xfId="26488" xr:uid="{00000000-0005-0000-0000-000048670000}"/>
    <cellStyle name="출력 2 3 2 10 5" xfId="26489" xr:uid="{00000000-0005-0000-0000-000049670000}"/>
    <cellStyle name="출력 2 3 2 11" xfId="26490" xr:uid="{00000000-0005-0000-0000-00004A670000}"/>
    <cellStyle name="출력 2 3 2 11 2" xfId="26491" xr:uid="{00000000-0005-0000-0000-00004B670000}"/>
    <cellStyle name="출력 2 3 2 11 3" xfId="26492" xr:uid="{00000000-0005-0000-0000-00004C670000}"/>
    <cellStyle name="출력 2 3 2 11 4" xfId="26493" xr:uid="{00000000-0005-0000-0000-00004D670000}"/>
    <cellStyle name="출력 2 3 2 11 5" xfId="26494" xr:uid="{00000000-0005-0000-0000-00004E670000}"/>
    <cellStyle name="출력 2 3 2 12" xfId="26495" xr:uid="{00000000-0005-0000-0000-00004F670000}"/>
    <cellStyle name="출력 2 3 2 12 2" xfId="26496" xr:uid="{00000000-0005-0000-0000-000050670000}"/>
    <cellStyle name="출력 2 3 2 12 3" xfId="26497" xr:uid="{00000000-0005-0000-0000-000051670000}"/>
    <cellStyle name="출력 2 3 2 12 4" xfId="26498" xr:uid="{00000000-0005-0000-0000-000052670000}"/>
    <cellStyle name="출력 2 3 2 12 5" xfId="26499" xr:uid="{00000000-0005-0000-0000-000053670000}"/>
    <cellStyle name="출력 2 3 2 13" xfId="26500" xr:uid="{00000000-0005-0000-0000-000054670000}"/>
    <cellStyle name="출력 2 3 2 13 2" xfId="26501" xr:uid="{00000000-0005-0000-0000-000055670000}"/>
    <cellStyle name="출력 2 3 2 13 3" xfId="26502" xr:uid="{00000000-0005-0000-0000-000056670000}"/>
    <cellStyle name="출력 2 3 2 13 4" xfId="26503" xr:uid="{00000000-0005-0000-0000-000057670000}"/>
    <cellStyle name="출력 2 3 2 13 5" xfId="26504" xr:uid="{00000000-0005-0000-0000-000058670000}"/>
    <cellStyle name="출력 2 3 2 14" xfId="26505" xr:uid="{00000000-0005-0000-0000-000059670000}"/>
    <cellStyle name="출력 2 3 2 14 2" xfId="26506" xr:uid="{00000000-0005-0000-0000-00005A670000}"/>
    <cellStyle name="출력 2 3 2 14 3" xfId="26507" xr:uid="{00000000-0005-0000-0000-00005B670000}"/>
    <cellStyle name="출력 2 3 2 14 4" xfId="26508" xr:uid="{00000000-0005-0000-0000-00005C670000}"/>
    <cellStyle name="출력 2 3 2 14 5" xfId="26509" xr:uid="{00000000-0005-0000-0000-00005D670000}"/>
    <cellStyle name="출력 2 3 2 15" xfId="26510" xr:uid="{00000000-0005-0000-0000-00005E670000}"/>
    <cellStyle name="출력 2 3 2 15 2" xfId="26511" xr:uid="{00000000-0005-0000-0000-00005F670000}"/>
    <cellStyle name="출력 2 3 2 15 3" xfId="26512" xr:uid="{00000000-0005-0000-0000-000060670000}"/>
    <cellStyle name="출력 2 3 2 15 4" xfId="26513" xr:uid="{00000000-0005-0000-0000-000061670000}"/>
    <cellStyle name="출력 2 3 2 15 5" xfId="26514" xr:uid="{00000000-0005-0000-0000-000062670000}"/>
    <cellStyle name="출력 2 3 2 16" xfId="26515" xr:uid="{00000000-0005-0000-0000-000063670000}"/>
    <cellStyle name="출력 2 3 2 16 2" xfId="26516" xr:uid="{00000000-0005-0000-0000-000064670000}"/>
    <cellStyle name="출력 2 3 2 16 3" xfId="26517" xr:uid="{00000000-0005-0000-0000-000065670000}"/>
    <cellStyle name="출력 2 3 2 16 4" xfId="26518" xr:uid="{00000000-0005-0000-0000-000066670000}"/>
    <cellStyle name="출력 2 3 2 16 5" xfId="26519" xr:uid="{00000000-0005-0000-0000-000067670000}"/>
    <cellStyle name="출력 2 3 2 17" xfId="26520" xr:uid="{00000000-0005-0000-0000-000068670000}"/>
    <cellStyle name="출력 2 3 2 17 2" xfId="26521" xr:uid="{00000000-0005-0000-0000-000069670000}"/>
    <cellStyle name="출력 2 3 2 17 3" xfId="26522" xr:uid="{00000000-0005-0000-0000-00006A670000}"/>
    <cellStyle name="출력 2 3 2 17 4" xfId="26523" xr:uid="{00000000-0005-0000-0000-00006B670000}"/>
    <cellStyle name="출력 2 3 2 17 5" xfId="26524" xr:uid="{00000000-0005-0000-0000-00006C670000}"/>
    <cellStyle name="출력 2 3 2 18" xfId="26525" xr:uid="{00000000-0005-0000-0000-00006D670000}"/>
    <cellStyle name="출력 2 3 2 18 2" xfId="26526" xr:uid="{00000000-0005-0000-0000-00006E670000}"/>
    <cellStyle name="출력 2 3 2 18 3" xfId="26527" xr:uid="{00000000-0005-0000-0000-00006F670000}"/>
    <cellStyle name="출력 2 3 2 18 4" xfId="26528" xr:uid="{00000000-0005-0000-0000-000070670000}"/>
    <cellStyle name="출력 2 3 2 18 5" xfId="26529" xr:uid="{00000000-0005-0000-0000-000071670000}"/>
    <cellStyle name="출력 2 3 2 19" xfId="26530" xr:uid="{00000000-0005-0000-0000-000072670000}"/>
    <cellStyle name="출력 2 3 2 19 2" xfId="26531" xr:uid="{00000000-0005-0000-0000-000073670000}"/>
    <cellStyle name="출력 2 3 2 19 3" xfId="26532" xr:uid="{00000000-0005-0000-0000-000074670000}"/>
    <cellStyle name="출력 2 3 2 19 4" xfId="26533" xr:uid="{00000000-0005-0000-0000-000075670000}"/>
    <cellStyle name="출력 2 3 2 19 5" xfId="26534" xr:uid="{00000000-0005-0000-0000-000076670000}"/>
    <cellStyle name="출력 2 3 2 2" xfId="26535" xr:uid="{00000000-0005-0000-0000-000077670000}"/>
    <cellStyle name="출력 2 3 2 2 2" xfId="26536" xr:uid="{00000000-0005-0000-0000-000078670000}"/>
    <cellStyle name="출력 2 3 2 2 3" xfId="26537" xr:uid="{00000000-0005-0000-0000-000079670000}"/>
    <cellStyle name="출력 2 3 2 2 4" xfId="26538" xr:uid="{00000000-0005-0000-0000-00007A670000}"/>
    <cellStyle name="출력 2 3 2 2 5" xfId="26539" xr:uid="{00000000-0005-0000-0000-00007B670000}"/>
    <cellStyle name="출력 2 3 2 20" xfId="26540" xr:uid="{00000000-0005-0000-0000-00007C670000}"/>
    <cellStyle name="출력 2 3 2 21" xfId="26541" xr:uid="{00000000-0005-0000-0000-00007D670000}"/>
    <cellStyle name="출력 2 3 2 22" xfId="26542" xr:uid="{00000000-0005-0000-0000-00007E670000}"/>
    <cellStyle name="출력 2 3 2 23" xfId="26543" xr:uid="{00000000-0005-0000-0000-00007F670000}"/>
    <cellStyle name="출력 2 3 2 3" xfId="26544" xr:uid="{00000000-0005-0000-0000-000080670000}"/>
    <cellStyle name="출력 2 3 2 3 2" xfId="26545" xr:uid="{00000000-0005-0000-0000-000081670000}"/>
    <cellStyle name="출력 2 3 2 3 3" xfId="26546" xr:uid="{00000000-0005-0000-0000-000082670000}"/>
    <cellStyle name="출력 2 3 2 3 4" xfId="26547" xr:uid="{00000000-0005-0000-0000-000083670000}"/>
    <cellStyle name="출력 2 3 2 3 5" xfId="26548" xr:uid="{00000000-0005-0000-0000-000084670000}"/>
    <cellStyle name="출력 2 3 2 4" xfId="26549" xr:uid="{00000000-0005-0000-0000-000085670000}"/>
    <cellStyle name="출력 2 3 2 4 2" xfId="26550" xr:uid="{00000000-0005-0000-0000-000086670000}"/>
    <cellStyle name="출력 2 3 2 4 3" xfId="26551" xr:uid="{00000000-0005-0000-0000-000087670000}"/>
    <cellStyle name="출력 2 3 2 4 4" xfId="26552" xr:uid="{00000000-0005-0000-0000-000088670000}"/>
    <cellStyle name="출력 2 3 2 4 5" xfId="26553" xr:uid="{00000000-0005-0000-0000-000089670000}"/>
    <cellStyle name="출력 2 3 2 5" xfId="26554" xr:uid="{00000000-0005-0000-0000-00008A670000}"/>
    <cellStyle name="출력 2 3 2 5 2" xfId="26555" xr:uid="{00000000-0005-0000-0000-00008B670000}"/>
    <cellStyle name="출력 2 3 2 5 3" xfId="26556" xr:uid="{00000000-0005-0000-0000-00008C670000}"/>
    <cellStyle name="출력 2 3 2 5 4" xfId="26557" xr:uid="{00000000-0005-0000-0000-00008D670000}"/>
    <cellStyle name="출력 2 3 2 5 5" xfId="26558" xr:uid="{00000000-0005-0000-0000-00008E670000}"/>
    <cellStyle name="출력 2 3 2 6" xfId="26559" xr:uid="{00000000-0005-0000-0000-00008F670000}"/>
    <cellStyle name="출력 2 3 2 6 2" xfId="26560" xr:uid="{00000000-0005-0000-0000-000090670000}"/>
    <cellStyle name="출력 2 3 2 6 3" xfId="26561" xr:uid="{00000000-0005-0000-0000-000091670000}"/>
    <cellStyle name="출력 2 3 2 6 4" xfId="26562" xr:uid="{00000000-0005-0000-0000-000092670000}"/>
    <cellStyle name="출력 2 3 2 6 5" xfId="26563" xr:uid="{00000000-0005-0000-0000-000093670000}"/>
    <cellStyle name="출력 2 3 2 7" xfId="26564" xr:uid="{00000000-0005-0000-0000-000094670000}"/>
    <cellStyle name="출력 2 3 2 7 2" xfId="26565" xr:uid="{00000000-0005-0000-0000-000095670000}"/>
    <cellStyle name="출력 2 3 2 7 3" xfId="26566" xr:uid="{00000000-0005-0000-0000-000096670000}"/>
    <cellStyle name="출력 2 3 2 7 4" xfId="26567" xr:uid="{00000000-0005-0000-0000-000097670000}"/>
    <cellStyle name="출력 2 3 2 7 5" xfId="26568" xr:uid="{00000000-0005-0000-0000-000098670000}"/>
    <cellStyle name="출력 2 3 2 8" xfId="26569" xr:uid="{00000000-0005-0000-0000-000099670000}"/>
    <cellStyle name="출력 2 3 2 8 2" xfId="26570" xr:uid="{00000000-0005-0000-0000-00009A670000}"/>
    <cellStyle name="출력 2 3 2 8 3" xfId="26571" xr:uid="{00000000-0005-0000-0000-00009B670000}"/>
    <cellStyle name="출력 2 3 2 8 4" xfId="26572" xr:uid="{00000000-0005-0000-0000-00009C670000}"/>
    <cellStyle name="출력 2 3 2 8 5" xfId="26573" xr:uid="{00000000-0005-0000-0000-00009D670000}"/>
    <cellStyle name="출력 2 3 2 9" xfId="26574" xr:uid="{00000000-0005-0000-0000-00009E670000}"/>
    <cellStyle name="출력 2 3 2 9 2" xfId="26575" xr:uid="{00000000-0005-0000-0000-00009F670000}"/>
    <cellStyle name="출력 2 3 2 9 3" xfId="26576" xr:uid="{00000000-0005-0000-0000-0000A0670000}"/>
    <cellStyle name="출력 2 3 2 9 4" xfId="26577" xr:uid="{00000000-0005-0000-0000-0000A1670000}"/>
    <cellStyle name="출력 2 3 2 9 5" xfId="26578" xr:uid="{00000000-0005-0000-0000-0000A2670000}"/>
    <cellStyle name="출력 2 3 20" xfId="26579" xr:uid="{00000000-0005-0000-0000-0000A3670000}"/>
    <cellStyle name="출력 2 3 20 2" xfId="26580" xr:uid="{00000000-0005-0000-0000-0000A4670000}"/>
    <cellStyle name="출력 2 3 20 3" xfId="26581" xr:uid="{00000000-0005-0000-0000-0000A5670000}"/>
    <cellStyle name="출력 2 3 20 4" xfId="26582" xr:uid="{00000000-0005-0000-0000-0000A6670000}"/>
    <cellStyle name="출력 2 3 20 5" xfId="26583" xr:uid="{00000000-0005-0000-0000-0000A7670000}"/>
    <cellStyle name="출력 2 3 21" xfId="26584" xr:uid="{00000000-0005-0000-0000-0000A8670000}"/>
    <cellStyle name="출력 2 3 21 2" xfId="26585" xr:uid="{00000000-0005-0000-0000-0000A9670000}"/>
    <cellStyle name="출력 2 3 21 3" xfId="26586" xr:uid="{00000000-0005-0000-0000-0000AA670000}"/>
    <cellStyle name="출력 2 3 21 4" xfId="26587" xr:uid="{00000000-0005-0000-0000-0000AB670000}"/>
    <cellStyle name="출력 2 3 21 5" xfId="26588" xr:uid="{00000000-0005-0000-0000-0000AC670000}"/>
    <cellStyle name="출력 2 3 22" xfId="26589" xr:uid="{00000000-0005-0000-0000-0000AD670000}"/>
    <cellStyle name="출력 2 3 22 2" xfId="26590" xr:uid="{00000000-0005-0000-0000-0000AE670000}"/>
    <cellStyle name="출력 2 3 22 3" xfId="26591" xr:uid="{00000000-0005-0000-0000-0000AF670000}"/>
    <cellStyle name="출력 2 3 22 4" xfId="26592" xr:uid="{00000000-0005-0000-0000-0000B0670000}"/>
    <cellStyle name="출력 2 3 22 5" xfId="26593" xr:uid="{00000000-0005-0000-0000-0000B1670000}"/>
    <cellStyle name="출력 2 3 23" xfId="26594" xr:uid="{00000000-0005-0000-0000-0000B2670000}"/>
    <cellStyle name="출력 2 3 23 2" xfId="26595" xr:uid="{00000000-0005-0000-0000-0000B3670000}"/>
    <cellStyle name="출력 2 3 23 3" xfId="26596" xr:uid="{00000000-0005-0000-0000-0000B4670000}"/>
    <cellStyle name="출력 2 3 23 4" xfId="26597" xr:uid="{00000000-0005-0000-0000-0000B5670000}"/>
    <cellStyle name="출력 2 3 23 5" xfId="26598" xr:uid="{00000000-0005-0000-0000-0000B6670000}"/>
    <cellStyle name="출력 2 3 24" xfId="26599" xr:uid="{00000000-0005-0000-0000-0000B7670000}"/>
    <cellStyle name="출력 2 3 25" xfId="26600" xr:uid="{00000000-0005-0000-0000-0000B8670000}"/>
    <cellStyle name="출력 2 3 26" xfId="26601" xr:uid="{00000000-0005-0000-0000-0000B9670000}"/>
    <cellStyle name="출력 2 3 27" xfId="26602" xr:uid="{00000000-0005-0000-0000-0000BA670000}"/>
    <cellStyle name="출력 2 3 3" xfId="26603" xr:uid="{00000000-0005-0000-0000-0000BB670000}"/>
    <cellStyle name="출력 2 3 3 10" xfId="26604" xr:uid="{00000000-0005-0000-0000-0000BC670000}"/>
    <cellStyle name="출력 2 3 3 10 2" xfId="26605" xr:uid="{00000000-0005-0000-0000-0000BD670000}"/>
    <cellStyle name="출력 2 3 3 10 3" xfId="26606" xr:uid="{00000000-0005-0000-0000-0000BE670000}"/>
    <cellStyle name="출력 2 3 3 10 4" xfId="26607" xr:uid="{00000000-0005-0000-0000-0000BF670000}"/>
    <cellStyle name="출력 2 3 3 10 5" xfId="26608" xr:uid="{00000000-0005-0000-0000-0000C0670000}"/>
    <cellStyle name="출력 2 3 3 11" xfId="26609" xr:uid="{00000000-0005-0000-0000-0000C1670000}"/>
    <cellStyle name="출력 2 3 3 11 2" xfId="26610" xr:uid="{00000000-0005-0000-0000-0000C2670000}"/>
    <cellStyle name="출력 2 3 3 11 3" xfId="26611" xr:uid="{00000000-0005-0000-0000-0000C3670000}"/>
    <cellStyle name="출력 2 3 3 11 4" xfId="26612" xr:uid="{00000000-0005-0000-0000-0000C4670000}"/>
    <cellStyle name="출력 2 3 3 11 5" xfId="26613" xr:uid="{00000000-0005-0000-0000-0000C5670000}"/>
    <cellStyle name="출력 2 3 3 12" xfId="26614" xr:uid="{00000000-0005-0000-0000-0000C6670000}"/>
    <cellStyle name="출력 2 3 3 12 2" xfId="26615" xr:uid="{00000000-0005-0000-0000-0000C7670000}"/>
    <cellStyle name="출력 2 3 3 12 3" xfId="26616" xr:uid="{00000000-0005-0000-0000-0000C8670000}"/>
    <cellStyle name="출력 2 3 3 12 4" xfId="26617" xr:uid="{00000000-0005-0000-0000-0000C9670000}"/>
    <cellStyle name="출력 2 3 3 12 5" xfId="26618" xr:uid="{00000000-0005-0000-0000-0000CA670000}"/>
    <cellStyle name="출력 2 3 3 13" xfId="26619" xr:uid="{00000000-0005-0000-0000-0000CB670000}"/>
    <cellStyle name="출력 2 3 3 13 2" xfId="26620" xr:uid="{00000000-0005-0000-0000-0000CC670000}"/>
    <cellStyle name="출력 2 3 3 13 3" xfId="26621" xr:uid="{00000000-0005-0000-0000-0000CD670000}"/>
    <cellStyle name="출력 2 3 3 13 4" xfId="26622" xr:uid="{00000000-0005-0000-0000-0000CE670000}"/>
    <cellStyle name="출력 2 3 3 13 5" xfId="26623" xr:uid="{00000000-0005-0000-0000-0000CF670000}"/>
    <cellStyle name="출력 2 3 3 14" xfId="26624" xr:uid="{00000000-0005-0000-0000-0000D0670000}"/>
    <cellStyle name="출력 2 3 3 14 2" xfId="26625" xr:uid="{00000000-0005-0000-0000-0000D1670000}"/>
    <cellStyle name="출력 2 3 3 14 3" xfId="26626" xr:uid="{00000000-0005-0000-0000-0000D2670000}"/>
    <cellStyle name="출력 2 3 3 14 4" xfId="26627" xr:uid="{00000000-0005-0000-0000-0000D3670000}"/>
    <cellStyle name="출력 2 3 3 14 5" xfId="26628" xr:uid="{00000000-0005-0000-0000-0000D4670000}"/>
    <cellStyle name="출력 2 3 3 15" xfId="26629" xr:uid="{00000000-0005-0000-0000-0000D5670000}"/>
    <cellStyle name="출력 2 3 3 15 2" xfId="26630" xr:uid="{00000000-0005-0000-0000-0000D6670000}"/>
    <cellStyle name="출력 2 3 3 15 3" xfId="26631" xr:uid="{00000000-0005-0000-0000-0000D7670000}"/>
    <cellStyle name="출력 2 3 3 15 4" xfId="26632" xr:uid="{00000000-0005-0000-0000-0000D8670000}"/>
    <cellStyle name="출력 2 3 3 15 5" xfId="26633" xr:uid="{00000000-0005-0000-0000-0000D9670000}"/>
    <cellStyle name="출력 2 3 3 16" xfId="26634" xr:uid="{00000000-0005-0000-0000-0000DA670000}"/>
    <cellStyle name="출력 2 3 3 16 2" xfId="26635" xr:uid="{00000000-0005-0000-0000-0000DB670000}"/>
    <cellStyle name="출력 2 3 3 16 3" xfId="26636" xr:uid="{00000000-0005-0000-0000-0000DC670000}"/>
    <cellStyle name="출력 2 3 3 16 4" xfId="26637" xr:uid="{00000000-0005-0000-0000-0000DD670000}"/>
    <cellStyle name="출력 2 3 3 16 5" xfId="26638" xr:uid="{00000000-0005-0000-0000-0000DE670000}"/>
    <cellStyle name="출력 2 3 3 17" xfId="26639" xr:uid="{00000000-0005-0000-0000-0000DF670000}"/>
    <cellStyle name="출력 2 3 3 17 2" xfId="26640" xr:uid="{00000000-0005-0000-0000-0000E0670000}"/>
    <cellStyle name="출력 2 3 3 17 3" xfId="26641" xr:uid="{00000000-0005-0000-0000-0000E1670000}"/>
    <cellStyle name="출력 2 3 3 17 4" xfId="26642" xr:uid="{00000000-0005-0000-0000-0000E2670000}"/>
    <cellStyle name="출력 2 3 3 17 5" xfId="26643" xr:uid="{00000000-0005-0000-0000-0000E3670000}"/>
    <cellStyle name="출력 2 3 3 18" xfId="26644" xr:uid="{00000000-0005-0000-0000-0000E4670000}"/>
    <cellStyle name="출력 2 3 3 18 2" xfId="26645" xr:uid="{00000000-0005-0000-0000-0000E5670000}"/>
    <cellStyle name="출력 2 3 3 18 3" xfId="26646" xr:uid="{00000000-0005-0000-0000-0000E6670000}"/>
    <cellStyle name="출력 2 3 3 18 4" xfId="26647" xr:uid="{00000000-0005-0000-0000-0000E7670000}"/>
    <cellStyle name="출력 2 3 3 18 5" xfId="26648" xr:uid="{00000000-0005-0000-0000-0000E8670000}"/>
    <cellStyle name="출력 2 3 3 19" xfId="26649" xr:uid="{00000000-0005-0000-0000-0000E9670000}"/>
    <cellStyle name="출력 2 3 3 19 2" xfId="26650" xr:uid="{00000000-0005-0000-0000-0000EA670000}"/>
    <cellStyle name="출력 2 3 3 19 3" xfId="26651" xr:uid="{00000000-0005-0000-0000-0000EB670000}"/>
    <cellStyle name="출력 2 3 3 19 4" xfId="26652" xr:uid="{00000000-0005-0000-0000-0000EC670000}"/>
    <cellStyle name="출력 2 3 3 19 5" xfId="26653" xr:uid="{00000000-0005-0000-0000-0000ED670000}"/>
    <cellStyle name="출력 2 3 3 2" xfId="26654" xr:uid="{00000000-0005-0000-0000-0000EE670000}"/>
    <cellStyle name="출력 2 3 3 2 2" xfId="26655" xr:uid="{00000000-0005-0000-0000-0000EF670000}"/>
    <cellStyle name="출력 2 3 3 2 3" xfId="26656" xr:uid="{00000000-0005-0000-0000-0000F0670000}"/>
    <cellStyle name="출력 2 3 3 2 4" xfId="26657" xr:uid="{00000000-0005-0000-0000-0000F1670000}"/>
    <cellStyle name="출력 2 3 3 2 5" xfId="26658" xr:uid="{00000000-0005-0000-0000-0000F2670000}"/>
    <cellStyle name="출력 2 3 3 20" xfId="26659" xr:uid="{00000000-0005-0000-0000-0000F3670000}"/>
    <cellStyle name="출력 2 3 3 21" xfId="26660" xr:uid="{00000000-0005-0000-0000-0000F4670000}"/>
    <cellStyle name="출력 2 3 3 22" xfId="26661" xr:uid="{00000000-0005-0000-0000-0000F5670000}"/>
    <cellStyle name="출력 2 3 3 23" xfId="26662" xr:uid="{00000000-0005-0000-0000-0000F6670000}"/>
    <cellStyle name="출력 2 3 3 3" xfId="26663" xr:uid="{00000000-0005-0000-0000-0000F7670000}"/>
    <cellStyle name="출력 2 3 3 3 2" xfId="26664" xr:uid="{00000000-0005-0000-0000-0000F8670000}"/>
    <cellStyle name="출력 2 3 3 3 3" xfId="26665" xr:uid="{00000000-0005-0000-0000-0000F9670000}"/>
    <cellStyle name="출력 2 3 3 3 4" xfId="26666" xr:uid="{00000000-0005-0000-0000-0000FA670000}"/>
    <cellStyle name="출력 2 3 3 3 5" xfId="26667" xr:uid="{00000000-0005-0000-0000-0000FB670000}"/>
    <cellStyle name="출력 2 3 3 4" xfId="26668" xr:uid="{00000000-0005-0000-0000-0000FC670000}"/>
    <cellStyle name="출력 2 3 3 4 2" xfId="26669" xr:uid="{00000000-0005-0000-0000-0000FD670000}"/>
    <cellStyle name="출력 2 3 3 4 3" xfId="26670" xr:uid="{00000000-0005-0000-0000-0000FE670000}"/>
    <cellStyle name="출력 2 3 3 4 4" xfId="26671" xr:uid="{00000000-0005-0000-0000-0000FF670000}"/>
    <cellStyle name="출력 2 3 3 4 5" xfId="26672" xr:uid="{00000000-0005-0000-0000-000000680000}"/>
    <cellStyle name="출력 2 3 3 5" xfId="26673" xr:uid="{00000000-0005-0000-0000-000001680000}"/>
    <cellStyle name="출력 2 3 3 5 2" xfId="26674" xr:uid="{00000000-0005-0000-0000-000002680000}"/>
    <cellStyle name="출력 2 3 3 5 3" xfId="26675" xr:uid="{00000000-0005-0000-0000-000003680000}"/>
    <cellStyle name="출력 2 3 3 5 4" xfId="26676" xr:uid="{00000000-0005-0000-0000-000004680000}"/>
    <cellStyle name="출력 2 3 3 5 5" xfId="26677" xr:uid="{00000000-0005-0000-0000-000005680000}"/>
    <cellStyle name="출력 2 3 3 6" xfId="26678" xr:uid="{00000000-0005-0000-0000-000006680000}"/>
    <cellStyle name="출력 2 3 3 6 2" xfId="26679" xr:uid="{00000000-0005-0000-0000-000007680000}"/>
    <cellStyle name="출력 2 3 3 6 3" xfId="26680" xr:uid="{00000000-0005-0000-0000-000008680000}"/>
    <cellStyle name="출력 2 3 3 6 4" xfId="26681" xr:uid="{00000000-0005-0000-0000-000009680000}"/>
    <cellStyle name="출력 2 3 3 6 5" xfId="26682" xr:uid="{00000000-0005-0000-0000-00000A680000}"/>
    <cellStyle name="출력 2 3 3 7" xfId="26683" xr:uid="{00000000-0005-0000-0000-00000B680000}"/>
    <cellStyle name="출력 2 3 3 7 2" xfId="26684" xr:uid="{00000000-0005-0000-0000-00000C680000}"/>
    <cellStyle name="출력 2 3 3 7 3" xfId="26685" xr:uid="{00000000-0005-0000-0000-00000D680000}"/>
    <cellStyle name="출력 2 3 3 7 4" xfId="26686" xr:uid="{00000000-0005-0000-0000-00000E680000}"/>
    <cellStyle name="출력 2 3 3 7 5" xfId="26687" xr:uid="{00000000-0005-0000-0000-00000F680000}"/>
    <cellStyle name="출력 2 3 3 8" xfId="26688" xr:uid="{00000000-0005-0000-0000-000010680000}"/>
    <cellStyle name="출력 2 3 3 8 2" xfId="26689" xr:uid="{00000000-0005-0000-0000-000011680000}"/>
    <cellStyle name="출력 2 3 3 8 3" xfId="26690" xr:uid="{00000000-0005-0000-0000-000012680000}"/>
    <cellStyle name="출력 2 3 3 8 4" xfId="26691" xr:uid="{00000000-0005-0000-0000-000013680000}"/>
    <cellStyle name="출력 2 3 3 8 5" xfId="26692" xr:uid="{00000000-0005-0000-0000-000014680000}"/>
    <cellStyle name="출력 2 3 3 9" xfId="26693" xr:uid="{00000000-0005-0000-0000-000015680000}"/>
    <cellStyle name="출력 2 3 3 9 2" xfId="26694" xr:uid="{00000000-0005-0000-0000-000016680000}"/>
    <cellStyle name="출력 2 3 3 9 3" xfId="26695" xr:uid="{00000000-0005-0000-0000-000017680000}"/>
    <cellStyle name="출력 2 3 3 9 4" xfId="26696" xr:uid="{00000000-0005-0000-0000-000018680000}"/>
    <cellStyle name="출력 2 3 3 9 5" xfId="26697" xr:uid="{00000000-0005-0000-0000-000019680000}"/>
    <cellStyle name="출력 2 3 4" xfId="26698" xr:uid="{00000000-0005-0000-0000-00001A680000}"/>
    <cellStyle name="출력 2 3 4 10" xfId="26699" xr:uid="{00000000-0005-0000-0000-00001B680000}"/>
    <cellStyle name="출력 2 3 4 10 2" xfId="26700" xr:uid="{00000000-0005-0000-0000-00001C680000}"/>
    <cellStyle name="출력 2 3 4 10 3" xfId="26701" xr:uid="{00000000-0005-0000-0000-00001D680000}"/>
    <cellStyle name="출력 2 3 4 10 4" xfId="26702" xr:uid="{00000000-0005-0000-0000-00001E680000}"/>
    <cellStyle name="출력 2 3 4 10 5" xfId="26703" xr:uid="{00000000-0005-0000-0000-00001F680000}"/>
    <cellStyle name="출력 2 3 4 11" xfId="26704" xr:uid="{00000000-0005-0000-0000-000020680000}"/>
    <cellStyle name="출력 2 3 4 11 2" xfId="26705" xr:uid="{00000000-0005-0000-0000-000021680000}"/>
    <cellStyle name="출력 2 3 4 11 3" xfId="26706" xr:uid="{00000000-0005-0000-0000-000022680000}"/>
    <cellStyle name="출력 2 3 4 11 4" xfId="26707" xr:uid="{00000000-0005-0000-0000-000023680000}"/>
    <cellStyle name="출력 2 3 4 11 5" xfId="26708" xr:uid="{00000000-0005-0000-0000-000024680000}"/>
    <cellStyle name="출력 2 3 4 12" xfId="26709" xr:uid="{00000000-0005-0000-0000-000025680000}"/>
    <cellStyle name="출력 2 3 4 12 2" xfId="26710" xr:uid="{00000000-0005-0000-0000-000026680000}"/>
    <cellStyle name="출력 2 3 4 12 3" xfId="26711" xr:uid="{00000000-0005-0000-0000-000027680000}"/>
    <cellStyle name="출력 2 3 4 12 4" xfId="26712" xr:uid="{00000000-0005-0000-0000-000028680000}"/>
    <cellStyle name="출력 2 3 4 12 5" xfId="26713" xr:uid="{00000000-0005-0000-0000-000029680000}"/>
    <cellStyle name="출력 2 3 4 13" xfId="26714" xr:uid="{00000000-0005-0000-0000-00002A680000}"/>
    <cellStyle name="출력 2 3 4 13 2" xfId="26715" xr:uid="{00000000-0005-0000-0000-00002B680000}"/>
    <cellStyle name="출력 2 3 4 13 3" xfId="26716" xr:uid="{00000000-0005-0000-0000-00002C680000}"/>
    <cellStyle name="출력 2 3 4 13 4" xfId="26717" xr:uid="{00000000-0005-0000-0000-00002D680000}"/>
    <cellStyle name="출력 2 3 4 13 5" xfId="26718" xr:uid="{00000000-0005-0000-0000-00002E680000}"/>
    <cellStyle name="출력 2 3 4 14" xfId="26719" xr:uid="{00000000-0005-0000-0000-00002F680000}"/>
    <cellStyle name="출력 2 3 4 14 2" xfId="26720" xr:uid="{00000000-0005-0000-0000-000030680000}"/>
    <cellStyle name="출력 2 3 4 14 3" xfId="26721" xr:uid="{00000000-0005-0000-0000-000031680000}"/>
    <cellStyle name="출력 2 3 4 14 4" xfId="26722" xr:uid="{00000000-0005-0000-0000-000032680000}"/>
    <cellStyle name="출력 2 3 4 14 5" xfId="26723" xr:uid="{00000000-0005-0000-0000-000033680000}"/>
    <cellStyle name="출력 2 3 4 15" xfId="26724" xr:uid="{00000000-0005-0000-0000-000034680000}"/>
    <cellStyle name="출력 2 3 4 15 2" xfId="26725" xr:uid="{00000000-0005-0000-0000-000035680000}"/>
    <cellStyle name="출력 2 3 4 15 3" xfId="26726" xr:uid="{00000000-0005-0000-0000-000036680000}"/>
    <cellStyle name="출력 2 3 4 15 4" xfId="26727" xr:uid="{00000000-0005-0000-0000-000037680000}"/>
    <cellStyle name="출력 2 3 4 15 5" xfId="26728" xr:uid="{00000000-0005-0000-0000-000038680000}"/>
    <cellStyle name="출력 2 3 4 16" xfId="26729" xr:uid="{00000000-0005-0000-0000-000039680000}"/>
    <cellStyle name="출력 2 3 4 16 2" xfId="26730" xr:uid="{00000000-0005-0000-0000-00003A680000}"/>
    <cellStyle name="출력 2 3 4 16 3" xfId="26731" xr:uid="{00000000-0005-0000-0000-00003B680000}"/>
    <cellStyle name="출력 2 3 4 16 4" xfId="26732" xr:uid="{00000000-0005-0000-0000-00003C680000}"/>
    <cellStyle name="출력 2 3 4 16 5" xfId="26733" xr:uid="{00000000-0005-0000-0000-00003D680000}"/>
    <cellStyle name="출력 2 3 4 17" xfId="26734" xr:uid="{00000000-0005-0000-0000-00003E680000}"/>
    <cellStyle name="출력 2 3 4 17 2" xfId="26735" xr:uid="{00000000-0005-0000-0000-00003F680000}"/>
    <cellStyle name="출력 2 3 4 17 3" xfId="26736" xr:uid="{00000000-0005-0000-0000-000040680000}"/>
    <cellStyle name="출력 2 3 4 17 4" xfId="26737" xr:uid="{00000000-0005-0000-0000-000041680000}"/>
    <cellStyle name="출력 2 3 4 17 5" xfId="26738" xr:uid="{00000000-0005-0000-0000-000042680000}"/>
    <cellStyle name="출력 2 3 4 18" xfId="26739" xr:uid="{00000000-0005-0000-0000-000043680000}"/>
    <cellStyle name="출력 2 3 4 18 2" xfId="26740" xr:uid="{00000000-0005-0000-0000-000044680000}"/>
    <cellStyle name="출력 2 3 4 18 3" xfId="26741" xr:uid="{00000000-0005-0000-0000-000045680000}"/>
    <cellStyle name="출력 2 3 4 18 4" xfId="26742" xr:uid="{00000000-0005-0000-0000-000046680000}"/>
    <cellStyle name="출력 2 3 4 18 5" xfId="26743" xr:uid="{00000000-0005-0000-0000-000047680000}"/>
    <cellStyle name="출력 2 3 4 19" xfId="26744" xr:uid="{00000000-0005-0000-0000-000048680000}"/>
    <cellStyle name="출력 2 3 4 19 2" xfId="26745" xr:uid="{00000000-0005-0000-0000-000049680000}"/>
    <cellStyle name="출력 2 3 4 19 3" xfId="26746" xr:uid="{00000000-0005-0000-0000-00004A680000}"/>
    <cellStyle name="출력 2 3 4 19 4" xfId="26747" xr:uid="{00000000-0005-0000-0000-00004B680000}"/>
    <cellStyle name="출력 2 3 4 19 5" xfId="26748" xr:uid="{00000000-0005-0000-0000-00004C680000}"/>
    <cellStyle name="출력 2 3 4 2" xfId="26749" xr:uid="{00000000-0005-0000-0000-00004D680000}"/>
    <cellStyle name="출력 2 3 4 2 2" xfId="26750" xr:uid="{00000000-0005-0000-0000-00004E680000}"/>
    <cellStyle name="출력 2 3 4 2 3" xfId="26751" xr:uid="{00000000-0005-0000-0000-00004F680000}"/>
    <cellStyle name="출력 2 3 4 2 4" xfId="26752" xr:uid="{00000000-0005-0000-0000-000050680000}"/>
    <cellStyle name="출력 2 3 4 2 5" xfId="26753" xr:uid="{00000000-0005-0000-0000-000051680000}"/>
    <cellStyle name="출력 2 3 4 20" xfId="26754" xr:uid="{00000000-0005-0000-0000-000052680000}"/>
    <cellStyle name="출력 2 3 4 21" xfId="26755" xr:uid="{00000000-0005-0000-0000-000053680000}"/>
    <cellStyle name="출력 2 3 4 22" xfId="26756" xr:uid="{00000000-0005-0000-0000-000054680000}"/>
    <cellStyle name="출력 2 3 4 23" xfId="26757" xr:uid="{00000000-0005-0000-0000-000055680000}"/>
    <cellStyle name="출력 2 3 4 3" xfId="26758" xr:uid="{00000000-0005-0000-0000-000056680000}"/>
    <cellStyle name="출력 2 3 4 3 2" xfId="26759" xr:uid="{00000000-0005-0000-0000-000057680000}"/>
    <cellStyle name="출력 2 3 4 3 3" xfId="26760" xr:uid="{00000000-0005-0000-0000-000058680000}"/>
    <cellStyle name="출력 2 3 4 3 4" xfId="26761" xr:uid="{00000000-0005-0000-0000-000059680000}"/>
    <cellStyle name="출력 2 3 4 3 5" xfId="26762" xr:uid="{00000000-0005-0000-0000-00005A680000}"/>
    <cellStyle name="출력 2 3 4 4" xfId="26763" xr:uid="{00000000-0005-0000-0000-00005B680000}"/>
    <cellStyle name="출력 2 3 4 4 2" xfId="26764" xr:uid="{00000000-0005-0000-0000-00005C680000}"/>
    <cellStyle name="출력 2 3 4 4 3" xfId="26765" xr:uid="{00000000-0005-0000-0000-00005D680000}"/>
    <cellStyle name="출력 2 3 4 4 4" xfId="26766" xr:uid="{00000000-0005-0000-0000-00005E680000}"/>
    <cellStyle name="출력 2 3 4 4 5" xfId="26767" xr:uid="{00000000-0005-0000-0000-00005F680000}"/>
    <cellStyle name="출력 2 3 4 5" xfId="26768" xr:uid="{00000000-0005-0000-0000-000060680000}"/>
    <cellStyle name="출력 2 3 4 5 2" xfId="26769" xr:uid="{00000000-0005-0000-0000-000061680000}"/>
    <cellStyle name="출력 2 3 4 5 3" xfId="26770" xr:uid="{00000000-0005-0000-0000-000062680000}"/>
    <cellStyle name="출력 2 3 4 5 4" xfId="26771" xr:uid="{00000000-0005-0000-0000-000063680000}"/>
    <cellStyle name="출력 2 3 4 5 5" xfId="26772" xr:uid="{00000000-0005-0000-0000-000064680000}"/>
    <cellStyle name="출력 2 3 4 6" xfId="26773" xr:uid="{00000000-0005-0000-0000-000065680000}"/>
    <cellStyle name="출력 2 3 4 6 2" xfId="26774" xr:uid="{00000000-0005-0000-0000-000066680000}"/>
    <cellStyle name="출력 2 3 4 6 3" xfId="26775" xr:uid="{00000000-0005-0000-0000-000067680000}"/>
    <cellStyle name="출력 2 3 4 6 4" xfId="26776" xr:uid="{00000000-0005-0000-0000-000068680000}"/>
    <cellStyle name="출력 2 3 4 6 5" xfId="26777" xr:uid="{00000000-0005-0000-0000-000069680000}"/>
    <cellStyle name="출력 2 3 4 7" xfId="26778" xr:uid="{00000000-0005-0000-0000-00006A680000}"/>
    <cellStyle name="출력 2 3 4 7 2" xfId="26779" xr:uid="{00000000-0005-0000-0000-00006B680000}"/>
    <cellStyle name="출력 2 3 4 7 3" xfId="26780" xr:uid="{00000000-0005-0000-0000-00006C680000}"/>
    <cellStyle name="출력 2 3 4 7 4" xfId="26781" xr:uid="{00000000-0005-0000-0000-00006D680000}"/>
    <cellStyle name="출력 2 3 4 7 5" xfId="26782" xr:uid="{00000000-0005-0000-0000-00006E680000}"/>
    <cellStyle name="출력 2 3 4 8" xfId="26783" xr:uid="{00000000-0005-0000-0000-00006F680000}"/>
    <cellStyle name="출력 2 3 4 8 2" xfId="26784" xr:uid="{00000000-0005-0000-0000-000070680000}"/>
    <cellStyle name="출력 2 3 4 8 3" xfId="26785" xr:uid="{00000000-0005-0000-0000-000071680000}"/>
    <cellStyle name="출력 2 3 4 8 4" xfId="26786" xr:uid="{00000000-0005-0000-0000-000072680000}"/>
    <cellStyle name="출력 2 3 4 8 5" xfId="26787" xr:uid="{00000000-0005-0000-0000-000073680000}"/>
    <cellStyle name="출력 2 3 4 9" xfId="26788" xr:uid="{00000000-0005-0000-0000-000074680000}"/>
    <cellStyle name="출력 2 3 4 9 2" xfId="26789" xr:uid="{00000000-0005-0000-0000-000075680000}"/>
    <cellStyle name="출력 2 3 4 9 3" xfId="26790" xr:uid="{00000000-0005-0000-0000-000076680000}"/>
    <cellStyle name="출력 2 3 4 9 4" xfId="26791" xr:uid="{00000000-0005-0000-0000-000077680000}"/>
    <cellStyle name="출력 2 3 4 9 5" xfId="26792" xr:uid="{00000000-0005-0000-0000-000078680000}"/>
    <cellStyle name="출력 2 3 5" xfId="26793" xr:uid="{00000000-0005-0000-0000-000079680000}"/>
    <cellStyle name="출력 2 3 5 10" xfId="26794" xr:uid="{00000000-0005-0000-0000-00007A680000}"/>
    <cellStyle name="출력 2 3 5 10 2" xfId="26795" xr:uid="{00000000-0005-0000-0000-00007B680000}"/>
    <cellStyle name="출력 2 3 5 10 3" xfId="26796" xr:uid="{00000000-0005-0000-0000-00007C680000}"/>
    <cellStyle name="출력 2 3 5 10 4" xfId="26797" xr:uid="{00000000-0005-0000-0000-00007D680000}"/>
    <cellStyle name="출력 2 3 5 10 5" xfId="26798" xr:uid="{00000000-0005-0000-0000-00007E680000}"/>
    <cellStyle name="출력 2 3 5 11" xfId="26799" xr:uid="{00000000-0005-0000-0000-00007F680000}"/>
    <cellStyle name="출력 2 3 5 11 2" xfId="26800" xr:uid="{00000000-0005-0000-0000-000080680000}"/>
    <cellStyle name="출력 2 3 5 11 3" xfId="26801" xr:uid="{00000000-0005-0000-0000-000081680000}"/>
    <cellStyle name="출력 2 3 5 11 4" xfId="26802" xr:uid="{00000000-0005-0000-0000-000082680000}"/>
    <cellStyle name="출력 2 3 5 11 5" xfId="26803" xr:uid="{00000000-0005-0000-0000-000083680000}"/>
    <cellStyle name="출력 2 3 5 12" xfId="26804" xr:uid="{00000000-0005-0000-0000-000084680000}"/>
    <cellStyle name="출력 2 3 5 12 2" xfId="26805" xr:uid="{00000000-0005-0000-0000-000085680000}"/>
    <cellStyle name="출력 2 3 5 12 3" xfId="26806" xr:uid="{00000000-0005-0000-0000-000086680000}"/>
    <cellStyle name="출력 2 3 5 12 4" xfId="26807" xr:uid="{00000000-0005-0000-0000-000087680000}"/>
    <cellStyle name="출력 2 3 5 12 5" xfId="26808" xr:uid="{00000000-0005-0000-0000-000088680000}"/>
    <cellStyle name="출력 2 3 5 13" xfId="26809" xr:uid="{00000000-0005-0000-0000-000089680000}"/>
    <cellStyle name="출력 2 3 5 13 2" xfId="26810" xr:uid="{00000000-0005-0000-0000-00008A680000}"/>
    <cellStyle name="출력 2 3 5 13 3" xfId="26811" xr:uid="{00000000-0005-0000-0000-00008B680000}"/>
    <cellStyle name="출력 2 3 5 13 4" xfId="26812" xr:uid="{00000000-0005-0000-0000-00008C680000}"/>
    <cellStyle name="출력 2 3 5 13 5" xfId="26813" xr:uid="{00000000-0005-0000-0000-00008D680000}"/>
    <cellStyle name="출력 2 3 5 14" xfId="26814" xr:uid="{00000000-0005-0000-0000-00008E680000}"/>
    <cellStyle name="출력 2 3 5 14 2" xfId="26815" xr:uid="{00000000-0005-0000-0000-00008F680000}"/>
    <cellStyle name="출력 2 3 5 14 3" xfId="26816" xr:uid="{00000000-0005-0000-0000-000090680000}"/>
    <cellStyle name="출력 2 3 5 14 4" xfId="26817" xr:uid="{00000000-0005-0000-0000-000091680000}"/>
    <cellStyle name="출력 2 3 5 14 5" xfId="26818" xr:uid="{00000000-0005-0000-0000-000092680000}"/>
    <cellStyle name="출력 2 3 5 15" xfId="26819" xr:uid="{00000000-0005-0000-0000-000093680000}"/>
    <cellStyle name="출력 2 3 5 15 2" xfId="26820" xr:uid="{00000000-0005-0000-0000-000094680000}"/>
    <cellStyle name="출력 2 3 5 15 3" xfId="26821" xr:uid="{00000000-0005-0000-0000-000095680000}"/>
    <cellStyle name="출력 2 3 5 15 4" xfId="26822" xr:uid="{00000000-0005-0000-0000-000096680000}"/>
    <cellStyle name="출력 2 3 5 15 5" xfId="26823" xr:uid="{00000000-0005-0000-0000-000097680000}"/>
    <cellStyle name="출력 2 3 5 16" xfId="26824" xr:uid="{00000000-0005-0000-0000-000098680000}"/>
    <cellStyle name="출력 2 3 5 16 2" xfId="26825" xr:uid="{00000000-0005-0000-0000-000099680000}"/>
    <cellStyle name="출력 2 3 5 16 3" xfId="26826" xr:uid="{00000000-0005-0000-0000-00009A680000}"/>
    <cellStyle name="출력 2 3 5 16 4" xfId="26827" xr:uid="{00000000-0005-0000-0000-00009B680000}"/>
    <cellStyle name="출력 2 3 5 16 5" xfId="26828" xr:uid="{00000000-0005-0000-0000-00009C680000}"/>
    <cellStyle name="출력 2 3 5 17" xfId="26829" xr:uid="{00000000-0005-0000-0000-00009D680000}"/>
    <cellStyle name="출력 2 3 5 17 2" xfId="26830" xr:uid="{00000000-0005-0000-0000-00009E680000}"/>
    <cellStyle name="출력 2 3 5 17 3" xfId="26831" xr:uid="{00000000-0005-0000-0000-00009F680000}"/>
    <cellStyle name="출력 2 3 5 17 4" xfId="26832" xr:uid="{00000000-0005-0000-0000-0000A0680000}"/>
    <cellStyle name="출력 2 3 5 17 5" xfId="26833" xr:uid="{00000000-0005-0000-0000-0000A1680000}"/>
    <cellStyle name="출력 2 3 5 18" xfId="26834" xr:uid="{00000000-0005-0000-0000-0000A2680000}"/>
    <cellStyle name="출력 2 3 5 18 2" xfId="26835" xr:uid="{00000000-0005-0000-0000-0000A3680000}"/>
    <cellStyle name="출력 2 3 5 18 3" xfId="26836" xr:uid="{00000000-0005-0000-0000-0000A4680000}"/>
    <cellStyle name="출력 2 3 5 18 4" xfId="26837" xr:uid="{00000000-0005-0000-0000-0000A5680000}"/>
    <cellStyle name="출력 2 3 5 18 5" xfId="26838" xr:uid="{00000000-0005-0000-0000-0000A6680000}"/>
    <cellStyle name="출력 2 3 5 19" xfId="26839" xr:uid="{00000000-0005-0000-0000-0000A7680000}"/>
    <cellStyle name="출력 2 3 5 19 2" xfId="26840" xr:uid="{00000000-0005-0000-0000-0000A8680000}"/>
    <cellStyle name="출력 2 3 5 19 3" xfId="26841" xr:uid="{00000000-0005-0000-0000-0000A9680000}"/>
    <cellStyle name="출력 2 3 5 19 4" xfId="26842" xr:uid="{00000000-0005-0000-0000-0000AA680000}"/>
    <cellStyle name="출력 2 3 5 19 5" xfId="26843" xr:uid="{00000000-0005-0000-0000-0000AB680000}"/>
    <cellStyle name="출력 2 3 5 2" xfId="26844" xr:uid="{00000000-0005-0000-0000-0000AC680000}"/>
    <cellStyle name="출력 2 3 5 2 2" xfId="26845" xr:uid="{00000000-0005-0000-0000-0000AD680000}"/>
    <cellStyle name="출력 2 3 5 2 3" xfId="26846" xr:uid="{00000000-0005-0000-0000-0000AE680000}"/>
    <cellStyle name="출력 2 3 5 2 4" xfId="26847" xr:uid="{00000000-0005-0000-0000-0000AF680000}"/>
    <cellStyle name="출력 2 3 5 2 5" xfId="26848" xr:uid="{00000000-0005-0000-0000-0000B0680000}"/>
    <cellStyle name="출력 2 3 5 20" xfId="26849" xr:uid="{00000000-0005-0000-0000-0000B1680000}"/>
    <cellStyle name="출력 2 3 5 21" xfId="26850" xr:uid="{00000000-0005-0000-0000-0000B2680000}"/>
    <cellStyle name="출력 2 3 5 22" xfId="26851" xr:uid="{00000000-0005-0000-0000-0000B3680000}"/>
    <cellStyle name="출력 2 3 5 23" xfId="26852" xr:uid="{00000000-0005-0000-0000-0000B4680000}"/>
    <cellStyle name="출력 2 3 5 3" xfId="26853" xr:uid="{00000000-0005-0000-0000-0000B5680000}"/>
    <cellStyle name="출력 2 3 5 3 2" xfId="26854" xr:uid="{00000000-0005-0000-0000-0000B6680000}"/>
    <cellStyle name="출력 2 3 5 3 3" xfId="26855" xr:uid="{00000000-0005-0000-0000-0000B7680000}"/>
    <cellStyle name="출력 2 3 5 3 4" xfId="26856" xr:uid="{00000000-0005-0000-0000-0000B8680000}"/>
    <cellStyle name="출력 2 3 5 3 5" xfId="26857" xr:uid="{00000000-0005-0000-0000-0000B9680000}"/>
    <cellStyle name="출력 2 3 5 4" xfId="26858" xr:uid="{00000000-0005-0000-0000-0000BA680000}"/>
    <cellStyle name="출력 2 3 5 4 2" xfId="26859" xr:uid="{00000000-0005-0000-0000-0000BB680000}"/>
    <cellStyle name="출력 2 3 5 4 3" xfId="26860" xr:uid="{00000000-0005-0000-0000-0000BC680000}"/>
    <cellStyle name="출력 2 3 5 4 4" xfId="26861" xr:uid="{00000000-0005-0000-0000-0000BD680000}"/>
    <cellStyle name="출력 2 3 5 4 5" xfId="26862" xr:uid="{00000000-0005-0000-0000-0000BE680000}"/>
    <cellStyle name="출력 2 3 5 5" xfId="26863" xr:uid="{00000000-0005-0000-0000-0000BF680000}"/>
    <cellStyle name="출력 2 3 5 5 2" xfId="26864" xr:uid="{00000000-0005-0000-0000-0000C0680000}"/>
    <cellStyle name="출력 2 3 5 5 3" xfId="26865" xr:uid="{00000000-0005-0000-0000-0000C1680000}"/>
    <cellStyle name="출력 2 3 5 5 4" xfId="26866" xr:uid="{00000000-0005-0000-0000-0000C2680000}"/>
    <cellStyle name="출력 2 3 5 5 5" xfId="26867" xr:uid="{00000000-0005-0000-0000-0000C3680000}"/>
    <cellStyle name="출력 2 3 5 6" xfId="26868" xr:uid="{00000000-0005-0000-0000-0000C4680000}"/>
    <cellStyle name="출력 2 3 5 6 2" xfId="26869" xr:uid="{00000000-0005-0000-0000-0000C5680000}"/>
    <cellStyle name="출력 2 3 5 6 3" xfId="26870" xr:uid="{00000000-0005-0000-0000-0000C6680000}"/>
    <cellStyle name="출력 2 3 5 6 4" xfId="26871" xr:uid="{00000000-0005-0000-0000-0000C7680000}"/>
    <cellStyle name="출력 2 3 5 6 5" xfId="26872" xr:uid="{00000000-0005-0000-0000-0000C8680000}"/>
    <cellStyle name="출력 2 3 5 7" xfId="26873" xr:uid="{00000000-0005-0000-0000-0000C9680000}"/>
    <cellStyle name="출력 2 3 5 7 2" xfId="26874" xr:uid="{00000000-0005-0000-0000-0000CA680000}"/>
    <cellStyle name="출력 2 3 5 7 3" xfId="26875" xr:uid="{00000000-0005-0000-0000-0000CB680000}"/>
    <cellStyle name="출력 2 3 5 7 4" xfId="26876" xr:uid="{00000000-0005-0000-0000-0000CC680000}"/>
    <cellStyle name="출력 2 3 5 7 5" xfId="26877" xr:uid="{00000000-0005-0000-0000-0000CD680000}"/>
    <cellStyle name="출력 2 3 5 8" xfId="26878" xr:uid="{00000000-0005-0000-0000-0000CE680000}"/>
    <cellStyle name="출력 2 3 5 8 2" xfId="26879" xr:uid="{00000000-0005-0000-0000-0000CF680000}"/>
    <cellStyle name="출력 2 3 5 8 3" xfId="26880" xr:uid="{00000000-0005-0000-0000-0000D0680000}"/>
    <cellStyle name="출력 2 3 5 8 4" xfId="26881" xr:uid="{00000000-0005-0000-0000-0000D1680000}"/>
    <cellStyle name="출력 2 3 5 8 5" xfId="26882" xr:uid="{00000000-0005-0000-0000-0000D2680000}"/>
    <cellStyle name="출력 2 3 5 9" xfId="26883" xr:uid="{00000000-0005-0000-0000-0000D3680000}"/>
    <cellStyle name="출력 2 3 5 9 2" xfId="26884" xr:uid="{00000000-0005-0000-0000-0000D4680000}"/>
    <cellStyle name="출력 2 3 5 9 3" xfId="26885" xr:uid="{00000000-0005-0000-0000-0000D5680000}"/>
    <cellStyle name="출력 2 3 5 9 4" xfId="26886" xr:uid="{00000000-0005-0000-0000-0000D6680000}"/>
    <cellStyle name="출력 2 3 5 9 5" xfId="26887" xr:uid="{00000000-0005-0000-0000-0000D7680000}"/>
    <cellStyle name="출력 2 3 6" xfId="26888" xr:uid="{00000000-0005-0000-0000-0000D8680000}"/>
    <cellStyle name="출력 2 3 6 2" xfId="26889" xr:uid="{00000000-0005-0000-0000-0000D9680000}"/>
    <cellStyle name="출력 2 3 6 3" xfId="26890" xr:uid="{00000000-0005-0000-0000-0000DA680000}"/>
    <cellStyle name="출력 2 3 6 4" xfId="26891" xr:uid="{00000000-0005-0000-0000-0000DB680000}"/>
    <cellStyle name="출력 2 3 6 5" xfId="26892" xr:uid="{00000000-0005-0000-0000-0000DC680000}"/>
    <cellStyle name="출력 2 3 7" xfId="26893" xr:uid="{00000000-0005-0000-0000-0000DD680000}"/>
    <cellStyle name="출력 2 3 7 2" xfId="26894" xr:uid="{00000000-0005-0000-0000-0000DE680000}"/>
    <cellStyle name="출력 2 3 7 3" xfId="26895" xr:uid="{00000000-0005-0000-0000-0000DF680000}"/>
    <cellStyle name="출력 2 3 7 4" xfId="26896" xr:uid="{00000000-0005-0000-0000-0000E0680000}"/>
    <cellStyle name="출력 2 3 7 5" xfId="26897" xr:uid="{00000000-0005-0000-0000-0000E1680000}"/>
    <cellStyle name="출력 2 3 8" xfId="26898" xr:uid="{00000000-0005-0000-0000-0000E2680000}"/>
    <cellStyle name="출력 2 3 8 2" xfId="26899" xr:uid="{00000000-0005-0000-0000-0000E3680000}"/>
    <cellStyle name="출력 2 3 8 3" xfId="26900" xr:uid="{00000000-0005-0000-0000-0000E4680000}"/>
    <cellStyle name="출력 2 3 8 4" xfId="26901" xr:uid="{00000000-0005-0000-0000-0000E5680000}"/>
    <cellStyle name="출력 2 3 8 5" xfId="26902" xr:uid="{00000000-0005-0000-0000-0000E6680000}"/>
    <cellStyle name="출력 2 3 9" xfId="26903" xr:uid="{00000000-0005-0000-0000-0000E7680000}"/>
    <cellStyle name="출력 2 3 9 2" xfId="26904" xr:uid="{00000000-0005-0000-0000-0000E8680000}"/>
    <cellStyle name="출력 2 3 9 3" xfId="26905" xr:uid="{00000000-0005-0000-0000-0000E9680000}"/>
    <cellStyle name="출력 2 3 9 4" xfId="26906" xr:uid="{00000000-0005-0000-0000-0000EA680000}"/>
    <cellStyle name="출력 2 3 9 5" xfId="26907" xr:uid="{00000000-0005-0000-0000-0000EB680000}"/>
    <cellStyle name="출력 2 4" xfId="26908" xr:uid="{00000000-0005-0000-0000-0000EC680000}"/>
    <cellStyle name="출력 2 4 10" xfId="26909" xr:uid="{00000000-0005-0000-0000-0000ED680000}"/>
    <cellStyle name="출력 2 4 10 2" xfId="26910" xr:uid="{00000000-0005-0000-0000-0000EE680000}"/>
    <cellStyle name="출력 2 4 10 3" xfId="26911" xr:uid="{00000000-0005-0000-0000-0000EF680000}"/>
    <cellStyle name="출력 2 4 10 4" xfId="26912" xr:uid="{00000000-0005-0000-0000-0000F0680000}"/>
    <cellStyle name="출력 2 4 10 5" xfId="26913" xr:uid="{00000000-0005-0000-0000-0000F1680000}"/>
    <cellStyle name="출력 2 4 11" xfId="26914" xr:uid="{00000000-0005-0000-0000-0000F2680000}"/>
    <cellStyle name="출력 2 4 11 2" xfId="26915" xr:uid="{00000000-0005-0000-0000-0000F3680000}"/>
    <cellStyle name="출력 2 4 11 3" xfId="26916" xr:uid="{00000000-0005-0000-0000-0000F4680000}"/>
    <cellStyle name="출력 2 4 11 4" xfId="26917" xr:uid="{00000000-0005-0000-0000-0000F5680000}"/>
    <cellStyle name="출력 2 4 11 5" xfId="26918" xr:uid="{00000000-0005-0000-0000-0000F6680000}"/>
    <cellStyle name="출력 2 4 12" xfId="26919" xr:uid="{00000000-0005-0000-0000-0000F7680000}"/>
    <cellStyle name="출력 2 4 12 2" xfId="26920" xr:uid="{00000000-0005-0000-0000-0000F8680000}"/>
    <cellStyle name="출력 2 4 12 3" xfId="26921" xr:uid="{00000000-0005-0000-0000-0000F9680000}"/>
    <cellStyle name="출력 2 4 12 4" xfId="26922" xr:uid="{00000000-0005-0000-0000-0000FA680000}"/>
    <cellStyle name="출력 2 4 12 5" xfId="26923" xr:uid="{00000000-0005-0000-0000-0000FB680000}"/>
    <cellStyle name="출력 2 4 13" xfId="26924" xr:uid="{00000000-0005-0000-0000-0000FC680000}"/>
    <cellStyle name="출력 2 4 13 2" xfId="26925" xr:uid="{00000000-0005-0000-0000-0000FD680000}"/>
    <cellStyle name="출력 2 4 13 3" xfId="26926" xr:uid="{00000000-0005-0000-0000-0000FE680000}"/>
    <cellStyle name="출력 2 4 13 4" xfId="26927" xr:uid="{00000000-0005-0000-0000-0000FF680000}"/>
    <cellStyle name="출력 2 4 13 5" xfId="26928" xr:uid="{00000000-0005-0000-0000-000000690000}"/>
    <cellStyle name="출력 2 4 14" xfId="26929" xr:uid="{00000000-0005-0000-0000-000001690000}"/>
    <cellStyle name="출력 2 4 14 2" xfId="26930" xr:uid="{00000000-0005-0000-0000-000002690000}"/>
    <cellStyle name="출력 2 4 14 3" xfId="26931" xr:uid="{00000000-0005-0000-0000-000003690000}"/>
    <cellStyle name="출력 2 4 14 4" xfId="26932" xr:uid="{00000000-0005-0000-0000-000004690000}"/>
    <cellStyle name="출력 2 4 14 5" xfId="26933" xr:uid="{00000000-0005-0000-0000-000005690000}"/>
    <cellStyle name="출력 2 4 15" xfId="26934" xr:uid="{00000000-0005-0000-0000-000006690000}"/>
    <cellStyle name="출력 2 4 15 2" xfId="26935" xr:uid="{00000000-0005-0000-0000-000007690000}"/>
    <cellStyle name="출력 2 4 15 3" xfId="26936" xr:uid="{00000000-0005-0000-0000-000008690000}"/>
    <cellStyle name="출력 2 4 15 4" xfId="26937" xr:uid="{00000000-0005-0000-0000-000009690000}"/>
    <cellStyle name="출력 2 4 15 5" xfId="26938" xr:uid="{00000000-0005-0000-0000-00000A690000}"/>
    <cellStyle name="출력 2 4 16" xfId="26939" xr:uid="{00000000-0005-0000-0000-00000B690000}"/>
    <cellStyle name="출력 2 4 16 2" xfId="26940" xr:uid="{00000000-0005-0000-0000-00000C690000}"/>
    <cellStyle name="출력 2 4 16 3" xfId="26941" xr:uid="{00000000-0005-0000-0000-00000D690000}"/>
    <cellStyle name="출력 2 4 16 4" xfId="26942" xr:uid="{00000000-0005-0000-0000-00000E690000}"/>
    <cellStyle name="출력 2 4 16 5" xfId="26943" xr:uid="{00000000-0005-0000-0000-00000F690000}"/>
    <cellStyle name="출력 2 4 17" xfId="26944" xr:uid="{00000000-0005-0000-0000-000010690000}"/>
    <cellStyle name="출력 2 4 17 2" xfId="26945" xr:uid="{00000000-0005-0000-0000-000011690000}"/>
    <cellStyle name="출력 2 4 17 3" xfId="26946" xr:uid="{00000000-0005-0000-0000-000012690000}"/>
    <cellStyle name="출력 2 4 17 4" xfId="26947" xr:uid="{00000000-0005-0000-0000-000013690000}"/>
    <cellStyle name="출력 2 4 17 5" xfId="26948" xr:uid="{00000000-0005-0000-0000-000014690000}"/>
    <cellStyle name="출력 2 4 18" xfId="26949" xr:uid="{00000000-0005-0000-0000-000015690000}"/>
    <cellStyle name="출력 2 4 18 2" xfId="26950" xr:uid="{00000000-0005-0000-0000-000016690000}"/>
    <cellStyle name="출력 2 4 18 3" xfId="26951" xr:uid="{00000000-0005-0000-0000-000017690000}"/>
    <cellStyle name="출력 2 4 18 4" xfId="26952" xr:uid="{00000000-0005-0000-0000-000018690000}"/>
    <cellStyle name="출력 2 4 18 5" xfId="26953" xr:uid="{00000000-0005-0000-0000-000019690000}"/>
    <cellStyle name="출력 2 4 19" xfId="26954" xr:uid="{00000000-0005-0000-0000-00001A690000}"/>
    <cellStyle name="출력 2 4 19 2" xfId="26955" xr:uid="{00000000-0005-0000-0000-00001B690000}"/>
    <cellStyle name="출력 2 4 19 3" xfId="26956" xr:uid="{00000000-0005-0000-0000-00001C690000}"/>
    <cellStyle name="출력 2 4 19 4" xfId="26957" xr:uid="{00000000-0005-0000-0000-00001D690000}"/>
    <cellStyle name="출력 2 4 19 5" xfId="26958" xr:uid="{00000000-0005-0000-0000-00001E690000}"/>
    <cellStyle name="출력 2 4 2" xfId="26959" xr:uid="{00000000-0005-0000-0000-00001F690000}"/>
    <cellStyle name="출력 2 4 2 10" xfId="26960" xr:uid="{00000000-0005-0000-0000-000020690000}"/>
    <cellStyle name="출력 2 4 2 10 2" xfId="26961" xr:uid="{00000000-0005-0000-0000-000021690000}"/>
    <cellStyle name="출력 2 4 2 10 3" xfId="26962" xr:uid="{00000000-0005-0000-0000-000022690000}"/>
    <cellStyle name="출력 2 4 2 10 4" xfId="26963" xr:uid="{00000000-0005-0000-0000-000023690000}"/>
    <cellStyle name="출력 2 4 2 10 5" xfId="26964" xr:uid="{00000000-0005-0000-0000-000024690000}"/>
    <cellStyle name="출력 2 4 2 11" xfId="26965" xr:uid="{00000000-0005-0000-0000-000025690000}"/>
    <cellStyle name="출력 2 4 2 11 2" xfId="26966" xr:uid="{00000000-0005-0000-0000-000026690000}"/>
    <cellStyle name="출력 2 4 2 11 3" xfId="26967" xr:uid="{00000000-0005-0000-0000-000027690000}"/>
    <cellStyle name="출력 2 4 2 11 4" xfId="26968" xr:uid="{00000000-0005-0000-0000-000028690000}"/>
    <cellStyle name="출력 2 4 2 11 5" xfId="26969" xr:uid="{00000000-0005-0000-0000-000029690000}"/>
    <cellStyle name="출력 2 4 2 12" xfId="26970" xr:uid="{00000000-0005-0000-0000-00002A690000}"/>
    <cellStyle name="출력 2 4 2 12 2" xfId="26971" xr:uid="{00000000-0005-0000-0000-00002B690000}"/>
    <cellStyle name="출력 2 4 2 12 3" xfId="26972" xr:uid="{00000000-0005-0000-0000-00002C690000}"/>
    <cellStyle name="출력 2 4 2 12 4" xfId="26973" xr:uid="{00000000-0005-0000-0000-00002D690000}"/>
    <cellStyle name="출력 2 4 2 12 5" xfId="26974" xr:uid="{00000000-0005-0000-0000-00002E690000}"/>
    <cellStyle name="출력 2 4 2 13" xfId="26975" xr:uid="{00000000-0005-0000-0000-00002F690000}"/>
    <cellStyle name="출력 2 4 2 13 2" xfId="26976" xr:uid="{00000000-0005-0000-0000-000030690000}"/>
    <cellStyle name="출력 2 4 2 13 3" xfId="26977" xr:uid="{00000000-0005-0000-0000-000031690000}"/>
    <cellStyle name="출력 2 4 2 13 4" xfId="26978" xr:uid="{00000000-0005-0000-0000-000032690000}"/>
    <cellStyle name="출력 2 4 2 13 5" xfId="26979" xr:uid="{00000000-0005-0000-0000-000033690000}"/>
    <cellStyle name="출력 2 4 2 14" xfId="26980" xr:uid="{00000000-0005-0000-0000-000034690000}"/>
    <cellStyle name="출력 2 4 2 14 2" xfId="26981" xr:uid="{00000000-0005-0000-0000-000035690000}"/>
    <cellStyle name="출력 2 4 2 14 3" xfId="26982" xr:uid="{00000000-0005-0000-0000-000036690000}"/>
    <cellStyle name="출력 2 4 2 14 4" xfId="26983" xr:uid="{00000000-0005-0000-0000-000037690000}"/>
    <cellStyle name="출력 2 4 2 14 5" xfId="26984" xr:uid="{00000000-0005-0000-0000-000038690000}"/>
    <cellStyle name="출력 2 4 2 15" xfId="26985" xr:uid="{00000000-0005-0000-0000-000039690000}"/>
    <cellStyle name="출력 2 4 2 15 2" xfId="26986" xr:uid="{00000000-0005-0000-0000-00003A690000}"/>
    <cellStyle name="출력 2 4 2 15 3" xfId="26987" xr:uid="{00000000-0005-0000-0000-00003B690000}"/>
    <cellStyle name="출력 2 4 2 15 4" xfId="26988" xr:uid="{00000000-0005-0000-0000-00003C690000}"/>
    <cellStyle name="출력 2 4 2 15 5" xfId="26989" xr:uid="{00000000-0005-0000-0000-00003D690000}"/>
    <cellStyle name="출력 2 4 2 16" xfId="26990" xr:uid="{00000000-0005-0000-0000-00003E690000}"/>
    <cellStyle name="출력 2 4 2 16 2" xfId="26991" xr:uid="{00000000-0005-0000-0000-00003F690000}"/>
    <cellStyle name="출력 2 4 2 16 3" xfId="26992" xr:uid="{00000000-0005-0000-0000-000040690000}"/>
    <cellStyle name="출력 2 4 2 16 4" xfId="26993" xr:uid="{00000000-0005-0000-0000-000041690000}"/>
    <cellStyle name="출력 2 4 2 16 5" xfId="26994" xr:uid="{00000000-0005-0000-0000-000042690000}"/>
    <cellStyle name="출력 2 4 2 17" xfId="26995" xr:uid="{00000000-0005-0000-0000-000043690000}"/>
    <cellStyle name="출력 2 4 2 17 2" xfId="26996" xr:uid="{00000000-0005-0000-0000-000044690000}"/>
    <cellStyle name="출력 2 4 2 17 3" xfId="26997" xr:uid="{00000000-0005-0000-0000-000045690000}"/>
    <cellStyle name="출력 2 4 2 17 4" xfId="26998" xr:uid="{00000000-0005-0000-0000-000046690000}"/>
    <cellStyle name="출력 2 4 2 17 5" xfId="26999" xr:uid="{00000000-0005-0000-0000-000047690000}"/>
    <cellStyle name="출력 2 4 2 18" xfId="27000" xr:uid="{00000000-0005-0000-0000-000048690000}"/>
    <cellStyle name="출력 2 4 2 18 2" xfId="27001" xr:uid="{00000000-0005-0000-0000-000049690000}"/>
    <cellStyle name="출력 2 4 2 18 3" xfId="27002" xr:uid="{00000000-0005-0000-0000-00004A690000}"/>
    <cellStyle name="출력 2 4 2 18 4" xfId="27003" xr:uid="{00000000-0005-0000-0000-00004B690000}"/>
    <cellStyle name="출력 2 4 2 18 5" xfId="27004" xr:uid="{00000000-0005-0000-0000-00004C690000}"/>
    <cellStyle name="출력 2 4 2 19" xfId="27005" xr:uid="{00000000-0005-0000-0000-00004D690000}"/>
    <cellStyle name="출력 2 4 2 19 2" xfId="27006" xr:uid="{00000000-0005-0000-0000-00004E690000}"/>
    <cellStyle name="출력 2 4 2 19 3" xfId="27007" xr:uid="{00000000-0005-0000-0000-00004F690000}"/>
    <cellStyle name="출력 2 4 2 19 4" xfId="27008" xr:uid="{00000000-0005-0000-0000-000050690000}"/>
    <cellStyle name="출력 2 4 2 19 5" xfId="27009" xr:uid="{00000000-0005-0000-0000-000051690000}"/>
    <cellStyle name="출력 2 4 2 2" xfId="27010" xr:uid="{00000000-0005-0000-0000-000052690000}"/>
    <cellStyle name="출력 2 4 2 2 2" xfId="27011" xr:uid="{00000000-0005-0000-0000-000053690000}"/>
    <cellStyle name="출력 2 4 2 2 3" xfId="27012" xr:uid="{00000000-0005-0000-0000-000054690000}"/>
    <cellStyle name="출력 2 4 2 2 4" xfId="27013" xr:uid="{00000000-0005-0000-0000-000055690000}"/>
    <cellStyle name="출력 2 4 2 2 5" xfId="27014" xr:uid="{00000000-0005-0000-0000-000056690000}"/>
    <cellStyle name="출력 2 4 2 20" xfId="27015" xr:uid="{00000000-0005-0000-0000-000057690000}"/>
    <cellStyle name="출력 2 4 2 21" xfId="27016" xr:uid="{00000000-0005-0000-0000-000058690000}"/>
    <cellStyle name="출력 2 4 2 22" xfId="27017" xr:uid="{00000000-0005-0000-0000-000059690000}"/>
    <cellStyle name="출력 2 4 2 23" xfId="27018" xr:uid="{00000000-0005-0000-0000-00005A690000}"/>
    <cellStyle name="출력 2 4 2 3" xfId="27019" xr:uid="{00000000-0005-0000-0000-00005B690000}"/>
    <cellStyle name="출력 2 4 2 3 2" xfId="27020" xr:uid="{00000000-0005-0000-0000-00005C690000}"/>
    <cellStyle name="출력 2 4 2 3 3" xfId="27021" xr:uid="{00000000-0005-0000-0000-00005D690000}"/>
    <cellStyle name="출력 2 4 2 3 4" xfId="27022" xr:uid="{00000000-0005-0000-0000-00005E690000}"/>
    <cellStyle name="출력 2 4 2 3 5" xfId="27023" xr:uid="{00000000-0005-0000-0000-00005F690000}"/>
    <cellStyle name="출력 2 4 2 4" xfId="27024" xr:uid="{00000000-0005-0000-0000-000060690000}"/>
    <cellStyle name="출력 2 4 2 4 2" xfId="27025" xr:uid="{00000000-0005-0000-0000-000061690000}"/>
    <cellStyle name="출력 2 4 2 4 3" xfId="27026" xr:uid="{00000000-0005-0000-0000-000062690000}"/>
    <cellStyle name="출력 2 4 2 4 4" xfId="27027" xr:uid="{00000000-0005-0000-0000-000063690000}"/>
    <cellStyle name="출력 2 4 2 4 5" xfId="27028" xr:uid="{00000000-0005-0000-0000-000064690000}"/>
    <cellStyle name="출력 2 4 2 5" xfId="27029" xr:uid="{00000000-0005-0000-0000-000065690000}"/>
    <cellStyle name="출력 2 4 2 5 2" xfId="27030" xr:uid="{00000000-0005-0000-0000-000066690000}"/>
    <cellStyle name="출력 2 4 2 5 3" xfId="27031" xr:uid="{00000000-0005-0000-0000-000067690000}"/>
    <cellStyle name="출력 2 4 2 5 4" xfId="27032" xr:uid="{00000000-0005-0000-0000-000068690000}"/>
    <cellStyle name="출력 2 4 2 5 5" xfId="27033" xr:uid="{00000000-0005-0000-0000-000069690000}"/>
    <cellStyle name="출력 2 4 2 6" xfId="27034" xr:uid="{00000000-0005-0000-0000-00006A690000}"/>
    <cellStyle name="출력 2 4 2 6 2" xfId="27035" xr:uid="{00000000-0005-0000-0000-00006B690000}"/>
    <cellStyle name="출력 2 4 2 6 3" xfId="27036" xr:uid="{00000000-0005-0000-0000-00006C690000}"/>
    <cellStyle name="출력 2 4 2 6 4" xfId="27037" xr:uid="{00000000-0005-0000-0000-00006D690000}"/>
    <cellStyle name="출력 2 4 2 6 5" xfId="27038" xr:uid="{00000000-0005-0000-0000-00006E690000}"/>
    <cellStyle name="출력 2 4 2 7" xfId="27039" xr:uid="{00000000-0005-0000-0000-00006F690000}"/>
    <cellStyle name="출력 2 4 2 7 2" xfId="27040" xr:uid="{00000000-0005-0000-0000-000070690000}"/>
    <cellStyle name="출력 2 4 2 7 3" xfId="27041" xr:uid="{00000000-0005-0000-0000-000071690000}"/>
    <cellStyle name="출력 2 4 2 7 4" xfId="27042" xr:uid="{00000000-0005-0000-0000-000072690000}"/>
    <cellStyle name="출력 2 4 2 7 5" xfId="27043" xr:uid="{00000000-0005-0000-0000-000073690000}"/>
    <cellStyle name="출력 2 4 2 8" xfId="27044" xr:uid="{00000000-0005-0000-0000-000074690000}"/>
    <cellStyle name="출력 2 4 2 8 2" xfId="27045" xr:uid="{00000000-0005-0000-0000-000075690000}"/>
    <cellStyle name="출력 2 4 2 8 3" xfId="27046" xr:uid="{00000000-0005-0000-0000-000076690000}"/>
    <cellStyle name="출력 2 4 2 8 4" xfId="27047" xr:uid="{00000000-0005-0000-0000-000077690000}"/>
    <cellStyle name="출력 2 4 2 8 5" xfId="27048" xr:uid="{00000000-0005-0000-0000-000078690000}"/>
    <cellStyle name="출력 2 4 2 9" xfId="27049" xr:uid="{00000000-0005-0000-0000-000079690000}"/>
    <cellStyle name="출력 2 4 2 9 2" xfId="27050" xr:uid="{00000000-0005-0000-0000-00007A690000}"/>
    <cellStyle name="출력 2 4 2 9 3" xfId="27051" xr:uid="{00000000-0005-0000-0000-00007B690000}"/>
    <cellStyle name="출력 2 4 2 9 4" xfId="27052" xr:uid="{00000000-0005-0000-0000-00007C690000}"/>
    <cellStyle name="출력 2 4 2 9 5" xfId="27053" xr:uid="{00000000-0005-0000-0000-00007D690000}"/>
    <cellStyle name="출력 2 4 20" xfId="27054" xr:uid="{00000000-0005-0000-0000-00007E690000}"/>
    <cellStyle name="출력 2 4 20 2" xfId="27055" xr:uid="{00000000-0005-0000-0000-00007F690000}"/>
    <cellStyle name="출력 2 4 20 3" xfId="27056" xr:uid="{00000000-0005-0000-0000-000080690000}"/>
    <cellStyle name="출력 2 4 20 4" xfId="27057" xr:uid="{00000000-0005-0000-0000-000081690000}"/>
    <cellStyle name="출력 2 4 20 5" xfId="27058" xr:uid="{00000000-0005-0000-0000-000082690000}"/>
    <cellStyle name="출력 2 4 21" xfId="27059" xr:uid="{00000000-0005-0000-0000-000083690000}"/>
    <cellStyle name="출력 2 4 21 2" xfId="27060" xr:uid="{00000000-0005-0000-0000-000084690000}"/>
    <cellStyle name="출력 2 4 21 3" xfId="27061" xr:uid="{00000000-0005-0000-0000-000085690000}"/>
    <cellStyle name="출력 2 4 21 4" xfId="27062" xr:uid="{00000000-0005-0000-0000-000086690000}"/>
    <cellStyle name="출력 2 4 21 5" xfId="27063" xr:uid="{00000000-0005-0000-0000-000087690000}"/>
    <cellStyle name="출력 2 4 22" xfId="27064" xr:uid="{00000000-0005-0000-0000-000088690000}"/>
    <cellStyle name="출력 2 4 22 2" xfId="27065" xr:uid="{00000000-0005-0000-0000-000089690000}"/>
    <cellStyle name="출력 2 4 22 3" xfId="27066" xr:uid="{00000000-0005-0000-0000-00008A690000}"/>
    <cellStyle name="출력 2 4 22 4" xfId="27067" xr:uid="{00000000-0005-0000-0000-00008B690000}"/>
    <cellStyle name="출력 2 4 22 5" xfId="27068" xr:uid="{00000000-0005-0000-0000-00008C690000}"/>
    <cellStyle name="출력 2 4 23" xfId="27069" xr:uid="{00000000-0005-0000-0000-00008D690000}"/>
    <cellStyle name="출력 2 4 23 2" xfId="27070" xr:uid="{00000000-0005-0000-0000-00008E690000}"/>
    <cellStyle name="출력 2 4 23 3" xfId="27071" xr:uid="{00000000-0005-0000-0000-00008F690000}"/>
    <cellStyle name="출력 2 4 23 4" xfId="27072" xr:uid="{00000000-0005-0000-0000-000090690000}"/>
    <cellStyle name="출력 2 4 23 5" xfId="27073" xr:uid="{00000000-0005-0000-0000-000091690000}"/>
    <cellStyle name="출력 2 4 24" xfId="27074" xr:uid="{00000000-0005-0000-0000-000092690000}"/>
    <cellStyle name="출력 2 4 25" xfId="27075" xr:uid="{00000000-0005-0000-0000-000093690000}"/>
    <cellStyle name="출력 2 4 26" xfId="27076" xr:uid="{00000000-0005-0000-0000-000094690000}"/>
    <cellStyle name="출력 2 4 27" xfId="27077" xr:uid="{00000000-0005-0000-0000-000095690000}"/>
    <cellStyle name="출력 2 4 3" xfId="27078" xr:uid="{00000000-0005-0000-0000-000096690000}"/>
    <cellStyle name="출력 2 4 3 10" xfId="27079" xr:uid="{00000000-0005-0000-0000-000097690000}"/>
    <cellStyle name="출력 2 4 3 10 2" xfId="27080" xr:uid="{00000000-0005-0000-0000-000098690000}"/>
    <cellStyle name="출력 2 4 3 10 3" xfId="27081" xr:uid="{00000000-0005-0000-0000-000099690000}"/>
    <cellStyle name="출력 2 4 3 10 4" xfId="27082" xr:uid="{00000000-0005-0000-0000-00009A690000}"/>
    <cellStyle name="출력 2 4 3 10 5" xfId="27083" xr:uid="{00000000-0005-0000-0000-00009B690000}"/>
    <cellStyle name="출력 2 4 3 11" xfId="27084" xr:uid="{00000000-0005-0000-0000-00009C690000}"/>
    <cellStyle name="출력 2 4 3 11 2" xfId="27085" xr:uid="{00000000-0005-0000-0000-00009D690000}"/>
    <cellStyle name="출력 2 4 3 11 3" xfId="27086" xr:uid="{00000000-0005-0000-0000-00009E690000}"/>
    <cellStyle name="출력 2 4 3 11 4" xfId="27087" xr:uid="{00000000-0005-0000-0000-00009F690000}"/>
    <cellStyle name="출력 2 4 3 11 5" xfId="27088" xr:uid="{00000000-0005-0000-0000-0000A0690000}"/>
    <cellStyle name="출력 2 4 3 12" xfId="27089" xr:uid="{00000000-0005-0000-0000-0000A1690000}"/>
    <cellStyle name="출력 2 4 3 12 2" xfId="27090" xr:uid="{00000000-0005-0000-0000-0000A2690000}"/>
    <cellStyle name="출력 2 4 3 12 3" xfId="27091" xr:uid="{00000000-0005-0000-0000-0000A3690000}"/>
    <cellStyle name="출력 2 4 3 12 4" xfId="27092" xr:uid="{00000000-0005-0000-0000-0000A4690000}"/>
    <cellStyle name="출력 2 4 3 12 5" xfId="27093" xr:uid="{00000000-0005-0000-0000-0000A5690000}"/>
    <cellStyle name="출력 2 4 3 13" xfId="27094" xr:uid="{00000000-0005-0000-0000-0000A6690000}"/>
    <cellStyle name="출력 2 4 3 13 2" xfId="27095" xr:uid="{00000000-0005-0000-0000-0000A7690000}"/>
    <cellStyle name="출력 2 4 3 13 3" xfId="27096" xr:uid="{00000000-0005-0000-0000-0000A8690000}"/>
    <cellStyle name="출력 2 4 3 13 4" xfId="27097" xr:uid="{00000000-0005-0000-0000-0000A9690000}"/>
    <cellStyle name="출력 2 4 3 13 5" xfId="27098" xr:uid="{00000000-0005-0000-0000-0000AA690000}"/>
    <cellStyle name="출력 2 4 3 14" xfId="27099" xr:uid="{00000000-0005-0000-0000-0000AB690000}"/>
    <cellStyle name="출력 2 4 3 14 2" xfId="27100" xr:uid="{00000000-0005-0000-0000-0000AC690000}"/>
    <cellStyle name="출력 2 4 3 14 3" xfId="27101" xr:uid="{00000000-0005-0000-0000-0000AD690000}"/>
    <cellStyle name="출력 2 4 3 14 4" xfId="27102" xr:uid="{00000000-0005-0000-0000-0000AE690000}"/>
    <cellStyle name="출력 2 4 3 14 5" xfId="27103" xr:uid="{00000000-0005-0000-0000-0000AF690000}"/>
    <cellStyle name="출력 2 4 3 15" xfId="27104" xr:uid="{00000000-0005-0000-0000-0000B0690000}"/>
    <cellStyle name="출력 2 4 3 15 2" xfId="27105" xr:uid="{00000000-0005-0000-0000-0000B1690000}"/>
    <cellStyle name="출력 2 4 3 15 3" xfId="27106" xr:uid="{00000000-0005-0000-0000-0000B2690000}"/>
    <cellStyle name="출력 2 4 3 15 4" xfId="27107" xr:uid="{00000000-0005-0000-0000-0000B3690000}"/>
    <cellStyle name="출력 2 4 3 15 5" xfId="27108" xr:uid="{00000000-0005-0000-0000-0000B4690000}"/>
    <cellStyle name="출력 2 4 3 16" xfId="27109" xr:uid="{00000000-0005-0000-0000-0000B5690000}"/>
    <cellStyle name="출력 2 4 3 16 2" xfId="27110" xr:uid="{00000000-0005-0000-0000-0000B6690000}"/>
    <cellStyle name="출력 2 4 3 16 3" xfId="27111" xr:uid="{00000000-0005-0000-0000-0000B7690000}"/>
    <cellStyle name="출력 2 4 3 16 4" xfId="27112" xr:uid="{00000000-0005-0000-0000-0000B8690000}"/>
    <cellStyle name="출력 2 4 3 16 5" xfId="27113" xr:uid="{00000000-0005-0000-0000-0000B9690000}"/>
    <cellStyle name="출력 2 4 3 17" xfId="27114" xr:uid="{00000000-0005-0000-0000-0000BA690000}"/>
    <cellStyle name="출력 2 4 3 17 2" xfId="27115" xr:uid="{00000000-0005-0000-0000-0000BB690000}"/>
    <cellStyle name="출력 2 4 3 17 3" xfId="27116" xr:uid="{00000000-0005-0000-0000-0000BC690000}"/>
    <cellStyle name="출력 2 4 3 17 4" xfId="27117" xr:uid="{00000000-0005-0000-0000-0000BD690000}"/>
    <cellStyle name="출력 2 4 3 17 5" xfId="27118" xr:uid="{00000000-0005-0000-0000-0000BE690000}"/>
    <cellStyle name="출력 2 4 3 18" xfId="27119" xr:uid="{00000000-0005-0000-0000-0000BF690000}"/>
    <cellStyle name="출력 2 4 3 18 2" xfId="27120" xr:uid="{00000000-0005-0000-0000-0000C0690000}"/>
    <cellStyle name="출력 2 4 3 18 3" xfId="27121" xr:uid="{00000000-0005-0000-0000-0000C1690000}"/>
    <cellStyle name="출력 2 4 3 18 4" xfId="27122" xr:uid="{00000000-0005-0000-0000-0000C2690000}"/>
    <cellStyle name="출력 2 4 3 18 5" xfId="27123" xr:uid="{00000000-0005-0000-0000-0000C3690000}"/>
    <cellStyle name="출력 2 4 3 19" xfId="27124" xr:uid="{00000000-0005-0000-0000-0000C4690000}"/>
    <cellStyle name="출력 2 4 3 19 2" xfId="27125" xr:uid="{00000000-0005-0000-0000-0000C5690000}"/>
    <cellStyle name="출력 2 4 3 19 3" xfId="27126" xr:uid="{00000000-0005-0000-0000-0000C6690000}"/>
    <cellStyle name="출력 2 4 3 19 4" xfId="27127" xr:uid="{00000000-0005-0000-0000-0000C7690000}"/>
    <cellStyle name="출력 2 4 3 19 5" xfId="27128" xr:uid="{00000000-0005-0000-0000-0000C8690000}"/>
    <cellStyle name="출력 2 4 3 2" xfId="27129" xr:uid="{00000000-0005-0000-0000-0000C9690000}"/>
    <cellStyle name="출력 2 4 3 2 2" xfId="27130" xr:uid="{00000000-0005-0000-0000-0000CA690000}"/>
    <cellStyle name="출력 2 4 3 2 3" xfId="27131" xr:uid="{00000000-0005-0000-0000-0000CB690000}"/>
    <cellStyle name="출력 2 4 3 2 4" xfId="27132" xr:uid="{00000000-0005-0000-0000-0000CC690000}"/>
    <cellStyle name="출력 2 4 3 2 5" xfId="27133" xr:uid="{00000000-0005-0000-0000-0000CD690000}"/>
    <cellStyle name="출력 2 4 3 20" xfId="27134" xr:uid="{00000000-0005-0000-0000-0000CE690000}"/>
    <cellStyle name="출력 2 4 3 21" xfId="27135" xr:uid="{00000000-0005-0000-0000-0000CF690000}"/>
    <cellStyle name="출력 2 4 3 22" xfId="27136" xr:uid="{00000000-0005-0000-0000-0000D0690000}"/>
    <cellStyle name="출력 2 4 3 23" xfId="27137" xr:uid="{00000000-0005-0000-0000-0000D1690000}"/>
    <cellStyle name="출력 2 4 3 3" xfId="27138" xr:uid="{00000000-0005-0000-0000-0000D2690000}"/>
    <cellStyle name="출력 2 4 3 3 2" xfId="27139" xr:uid="{00000000-0005-0000-0000-0000D3690000}"/>
    <cellStyle name="출력 2 4 3 3 3" xfId="27140" xr:uid="{00000000-0005-0000-0000-0000D4690000}"/>
    <cellStyle name="출력 2 4 3 3 4" xfId="27141" xr:uid="{00000000-0005-0000-0000-0000D5690000}"/>
    <cellStyle name="출력 2 4 3 3 5" xfId="27142" xr:uid="{00000000-0005-0000-0000-0000D6690000}"/>
    <cellStyle name="출력 2 4 3 4" xfId="27143" xr:uid="{00000000-0005-0000-0000-0000D7690000}"/>
    <cellStyle name="출력 2 4 3 4 2" xfId="27144" xr:uid="{00000000-0005-0000-0000-0000D8690000}"/>
    <cellStyle name="출력 2 4 3 4 3" xfId="27145" xr:uid="{00000000-0005-0000-0000-0000D9690000}"/>
    <cellStyle name="출력 2 4 3 4 4" xfId="27146" xr:uid="{00000000-0005-0000-0000-0000DA690000}"/>
    <cellStyle name="출력 2 4 3 4 5" xfId="27147" xr:uid="{00000000-0005-0000-0000-0000DB690000}"/>
    <cellStyle name="출력 2 4 3 5" xfId="27148" xr:uid="{00000000-0005-0000-0000-0000DC690000}"/>
    <cellStyle name="출력 2 4 3 5 2" xfId="27149" xr:uid="{00000000-0005-0000-0000-0000DD690000}"/>
    <cellStyle name="출력 2 4 3 5 3" xfId="27150" xr:uid="{00000000-0005-0000-0000-0000DE690000}"/>
    <cellStyle name="출력 2 4 3 5 4" xfId="27151" xr:uid="{00000000-0005-0000-0000-0000DF690000}"/>
    <cellStyle name="출력 2 4 3 5 5" xfId="27152" xr:uid="{00000000-0005-0000-0000-0000E0690000}"/>
    <cellStyle name="출력 2 4 3 6" xfId="27153" xr:uid="{00000000-0005-0000-0000-0000E1690000}"/>
    <cellStyle name="출력 2 4 3 6 2" xfId="27154" xr:uid="{00000000-0005-0000-0000-0000E2690000}"/>
    <cellStyle name="출력 2 4 3 6 3" xfId="27155" xr:uid="{00000000-0005-0000-0000-0000E3690000}"/>
    <cellStyle name="출력 2 4 3 6 4" xfId="27156" xr:uid="{00000000-0005-0000-0000-0000E4690000}"/>
    <cellStyle name="출력 2 4 3 6 5" xfId="27157" xr:uid="{00000000-0005-0000-0000-0000E5690000}"/>
    <cellStyle name="출력 2 4 3 7" xfId="27158" xr:uid="{00000000-0005-0000-0000-0000E6690000}"/>
    <cellStyle name="출력 2 4 3 7 2" xfId="27159" xr:uid="{00000000-0005-0000-0000-0000E7690000}"/>
    <cellStyle name="출력 2 4 3 7 3" xfId="27160" xr:uid="{00000000-0005-0000-0000-0000E8690000}"/>
    <cellStyle name="출력 2 4 3 7 4" xfId="27161" xr:uid="{00000000-0005-0000-0000-0000E9690000}"/>
    <cellStyle name="출력 2 4 3 7 5" xfId="27162" xr:uid="{00000000-0005-0000-0000-0000EA690000}"/>
    <cellStyle name="출력 2 4 3 8" xfId="27163" xr:uid="{00000000-0005-0000-0000-0000EB690000}"/>
    <cellStyle name="출력 2 4 3 8 2" xfId="27164" xr:uid="{00000000-0005-0000-0000-0000EC690000}"/>
    <cellStyle name="출력 2 4 3 8 3" xfId="27165" xr:uid="{00000000-0005-0000-0000-0000ED690000}"/>
    <cellStyle name="출력 2 4 3 8 4" xfId="27166" xr:uid="{00000000-0005-0000-0000-0000EE690000}"/>
    <cellStyle name="출력 2 4 3 8 5" xfId="27167" xr:uid="{00000000-0005-0000-0000-0000EF690000}"/>
    <cellStyle name="출력 2 4 3 9" xfId="27168" xr:uid="{00000000-0005-0000-0000-0000F0690000}"/>
    <cellStyle name="출력 2 4 3 9 2" xfId="27169" xr:uid="{00000000-0005-0000-0000-0000F1690000}"/>
    <cellStyle name="출력 2 4 3 9 3" xfId="27170" xr:uid="{00000000-0005-0000-0000-0000F2690000}"/>
    <cellStyle name="출력 2 4 3 9 4" xfId="27171" xr:uid="{00000000-0005-0000-0000-0000F3690000}"/>
    <cellStyle name="출력 2 4 3 9 5" xfId="27172" xr:uid="{00000000-0005-0000-0000-0000F4690000}"/>
    <cellStyle name="출력 2 4 4" xfId="27173" xr:uid="{00000000-0005-0000-0000-0000F5690000}"/>
    <cellStyle name="출력 2 4 4 10" xfId="27174" xr:uid="{00000000-0005-0000-0000-0000F6690000}"/>
    <cellStyle name="출력 2 4 4 10 2" xfId="27175" xr:uid="{00000000-0005-0000-0000-0000F7690000}"/>
    <cellStyle name="출력 2 4 4 10 3" xfId="27176" xr:uid="{00000000-0005-0000-0000-0000F8690000}"/>
    <cellStyle name="출력 2 4 4 10 4" xfId="27177" xr:uid="{00000000-0005-0000-0000-0000F9690000}"/>
    <cellStyle name="출력 2 4 4 10 5" xfId="27178" xr:uid="{00000000-0005-0000-0000-0000FA690000}"/>
    <cellStyle name="출력 2 4 4 11" xfId="27179" xr:uid="{00000000-0005-0000-0000-0000FB690000}"/>
    <cellStyle name="출력 2 4 4 11 2" xfId="27180" xr:uid="{00000000-0005-0000-0000-0000FC690000}"/>
    <cellStyle name="출력 2 4 4 11 3" xfId="27181" xr:uid="{00000000-0005-0000-0000-0000FD690000}"/>
    <cellStyle name="출력 2 4 4 11 4" xfId="27182" xr:uid="{00000000-0005-0000-0000-0000FE690000}"/>
    <cellStyle name="출력 2 4 4 11 5" xfId="27183" xr:uid="{00000000-0005-0000-0000-0000FF690000}"/>
    <cellStyle name="출력 2 4 4 12" xfId="27184" xr:uid="{00000000-0005-0000-0000-0000006A0000}"/>
    <cellStyle name="출력 2 4 4 12 2" xfId="27185" xr:uid="{00000000-0005-0000-0000-0000016A0000}"/>
    <cellStyle name="출력 2 4 4 12 3" xfId="27186" xr:uid="{00000000-0005-0000-0000-0000026A0000}"/>
    <cellStyle name="출력 2 4 4 12 4" xfId="27187" xr:uid="{00000000-0005-0000-0000-0000036A0000}"/>
    <cellStyle name="출력 2 4 4 12 5" xfId="27188" xr:uid="{00000000-0005-0000-0000-0000046A0000}"/>
    <cellStyle name="출력 2 4 4 13" xfId="27189" xr:uid="{00000000-0005-0000-0000-0000056A0000}"/>
    <cellStyle name="출력 2 4 4 13 2" xfId="27190" xr:uid="{00000000-0005-0000-0000-0000066A0000}"/>
    <cellStyle name="출력 2 4 4 13 3" xfId="27191" xr:uid="{00000000-0005-0000-0000-0000076A0000}"/>
    <cellStyle name="출력 2 4 4 13 4" xfId="27192" xr:uid="{00000000-0005-0000-0000-0000086A0000}"/>
    <cellStyle name="출력 2 4 4 13 5" xfId="27193" xr:uid="{00000000-0005-0000-0000-0000096A0000}"/>
    <cellStyle name="출력 2 4 4 14" xfId="27194" xr:uid="{00000000-0005-0000-0000-00000A6A0000}"/>
    <cellStyle name="출력 2 4 4 14 2" xfId="27195" xr:uid="{00000000-0005-0000-0000-00000B6A0000}"/>
    <cellStyle name="출력 2 4 4 14 3" xfId="27196" xr:uid="{00000000-0005-0000-0000-00000C6A0000}"/>
    <cellStyle name="출력 2 4 4 14 4" xfId="27197" xr:uid="{00000000-0005-0000-0000-00000D6A0000}"/>
    <cellStyle name="출력 2 4 4 14 5" xfId="27198" xr:uid="{00000000-0005-0000-0000-00000E6A0000}"/>
    <cellStyle name="출력 2 4 4 15" xfId="27199" xr:uid="{00000000-0005-0000-0000-00000F6A0000}"/>
    <cellStyle name="출력 2 4 4 15 2" xfId="27200" xr:uid="{00000000-0005-0000-0000-0000106A0000}"/>
    <cellStyle name="출력 2 4 4 15 3" xfId="27201" xr:uid="{00000000-0005-0000-0000-0000116A0000}"/>
    <cellStyle name="출력 2 4 4 15 4" xfId="27202" xr:uid="{00000000-0005-0000-0000-0000126A0000}"/>
    <cellStyle name="출력 2 4 4 15 5" xfId="27203" xr:uid="{00000000-0005-0000-0000-0000136A0000}"/>
    <cellStyle name="출력 2 4 4 16" xfId="27204" xr:uid="{00000000-0005-0000-0000-0000146A0000}"/>
    <cellStyle name="출력 2 4 4 16 2" xfId="27205" xr:uid="{00000000-0005-0000-0000-0000156A0000}"/>
    <cellStyle name="출력 2 4 4 16 3" xfId="27206" xr:uid="{00000000-0005-0000-0000-0000166A0000}"/>
    <cellStyle name="출력 2 4 4 16 4" xfId="27207" xr:uid="{00000000-0005-0000-0000-0000176A0000}"/>
    <cellStyle name="출력 2 4 4 16 5" xfId="27208" xr:uid="{00000000-0005-0000-0000-0000186A0000}"/>
    <cellStyle name="출력 2 4 4 17" xfId="27209" xr:uid="{00000000-0005-0000-0000-0000196A0000}"/>
    <cellStyle name="출력 2 4 4 17 2" xfId="27210" xr:uid="{00000000-0005-0000-0000-00001A6A0000}"/>
    <cellStyle name="출력 2 4 4 17 3" xfId="27211" xr:uid="{00000000-0005-0000-0000-00001B6A0000}"/>
    <cellStyle name="출력 2 4 4 17 4" xfId="27212" xr:uid="{00000000-0005-0000-0000-00001C6A0000}"/>
    <cellStyle name="출력 2 4 4 17 5" xfId="27213" xr:uid="{00000000-0005-0000-0000-00001D6A0000}"/>
    <cellStyle name="출력 2 4 4 18" xfId="27214" xr:uid="{00000000-0005-0000-0000-00001E6A0000}"/>
    <cellStyle name="출력 2 4 4 18 2" xfId="27215" xr:uid="{00000000-0005-0000-0000-00001F6A0000}"/>
    <cellStyle name="출력 2 4 4 18 3" xfId="27216" xr:uid="{00000000-0005-0000-0000-0000206A0000}"/>
    <cellStyle name="출력 2 4 4 18 4" xfId="27217" xr:uid="{00000000-0005-0000-0000-0000216A0000}"/>
    <cellStyle name="출력 2 4 4 18 5" xfId="27218" xr:uid="{00000000-0005-0000-0000-0000226A0000}"/>
    <cellStyle name="출력 2 4 4 19" xfId="27219" xr:uid="{00000000-0005-0000-0000-0000236A0000}"/>
    <cellStyle name="출력 2 4 4 19 2" xfId="27220" xr:uid="{00000000-0005-0000-0000-0000246A0000}"/>
    <cellStyle name="출력 2 4 4 19 3" xfId="27221" xr:uid="{00000000-0005-0000-0000-0000256A0000}"/>
    <cellStyle name="출력 2 4 4 19 4" xfId="27222" xr:uid="{00000000-0005-0000-0000-0000266A0000}"/>
    <cellStyle name="출력 2 4 4 19 5" xfId="27223" xr:uid="{00000000-0005-0000-0000-0000276A0000}"/>
    <cellStyle name="출력 2 4 4 2" xfId="27224" xr:uid="{00000000-0005-0000-0000-0000286A0000}"/>
    <cellStyle name="출력 2 4 4 2 2" xfId="27225" xr:uid="{00000000-0005-0000-0000-0000296A0000}"/>
    <cellStyle name="출력 2 4 4 2 3" xfId="27226" xr:uid="{00000000-0005-0000-0000-00002A6A0000}"/>
    <cellStyle name="출력 2 4 4 2 4" xfId="27227" xr:uid="{00000000-0005-0000-0000-00002B6A0000}"/>
    <cellStyle name="출력 2 4 4 2 5" xfId="27228" xr:uid="{00000000-0005-0000-0000-00002C6A0000}"/>
    <cellStyle name="출력 2 4 4 20" xfId="27229" xr:uid="{00000000-0005-0000-0000-00002D6A0000}"/>
    <cellStyle name="출력 2 4 4 21" xfId="27230" xr:uid="{00000000-0005-0000-0000-00002E6A0000}"/>
    <cellStyle name="출력 2 4 4 22" xfId="27231" xr:uid="{00000000-0005-0000-0000-00002F6A0000}"/>
    <cellStyle name="출력 2 4 4 23" xfId="27232" xr:uid="{00000000-0005-0000-0000-0000306A0000}"/>
    <cellStyle name="출력 2 4 4 3" xfId="27233" xr:uid="{00000000-0005-0000-0000-0000316A0000}"/>
    <cellStyle name="출력 2 4 4 3 2" xfId="27234" xr:uid="{00000000-0005-0000-0000-0000326A0000}"/>
    <cellStyle name="출력 2 4 4 3 3" xfId="27235" xr:uid="{00000000-0005-0000-0000-0000336A0000}"/>
    <cellStyle name="출력 2 4 4 3 4" xfId="27236" xr:uid="{00000000-0005-0000-0000-0000346A0000}"/>
    <cellStyle name="출력 2 4 4 3 5" xfId="27237" xr:uid="{00000000-0005-0000-0000-0000356A0000}"/>
    <cellStyle name="출력 2 4 4 4" xfId="27238" xr:uid="{00000000-0005-0000-0000-0000366A0000}"/>
    <cellStyle name="출력 2 4 4 4 2" xfId="27239" xr:uid="{00000000-0005-0000-0000-0000376A0000}"/>
    <cellStyle name="출력 2 4 4 4 3" xfId="27240" xr:uid="{00000000-0005-0000-0000-0000386A0000}"/>
    <cellStyle name="출력 2 4 4 4 4" xfId="27241" xr:uid="{00000000-0005-0000-0000-0000396A0000}"/>
    <cellStyle name="출력 2 4 4 4 5" xfId="27242" xr:uid="{00000000-0005-0000-0000-00003A6A0000}"/>
    <cellStyle name="출력 2 4 4 5" xfId="27243" xr:uid="{00000000-0005-0000-0000-00003B6A0000}"/>
    <cellStyle name="출력 2 4 4 5 2" xfId="27244" xr:uid="{00000000-0005-0000-0000-00003C6A0000}"/>
    <cellStyle name="출력 2 4 4 5 3" xfId="27245" xr:uid="{00000000-0005-0000-0000-00003D6A0000}"/>
    <cellStyle name="출력 2 4 4 5 4" xfId="27246" xr:uid="{00000000-0005-0000-0000-00003E6A0000}"/>
    <cellStyle name="출력 2 4 4 5 5" xfId="27247" xr:uid="{00000000-0005-0000-0000-00003F6A0000}"/>
    <cellStyle name="출력 2 4 4 6" xfId="27248" xr:uid="{00000000-0005-0000-0000-0000406A0000}"/>
    <cellStyle name="출력 2 4 4 6 2" xfId="27249" xr:uid="{00000000-0005-0000-0000-0000416A0000}"/>
    <cellStyle name="출력 2 4 4 6 3" xfId="27250" xr:uid="{00000000-0005-0000-0000-0000426A0000}"/>
    <cellStyle name="출력 2 4 4 6 4" xfId="27251" xr:uid="{00000000-0005-0000-0000-0000436A0000}"/>
    <cellStyle name="출력 2 4 4 6 5" xfId="27252" xr:uid="{00000000-0005-0000-0000-0000446A0000}"/>
    <cellStyle name="출력 2 4 4 7" xfId="27253" xr:uid="{00000000-0005-0000-0000-0000456A0000}"/>
    <cellStyle name="출력 2 4 4 7 2" xfId="27254" xr:uid="{00000000-0005-0000-0000-0000466A0000}"/>
    <cellStyle name="출력 2 4 4 7 3" xfId="27255" xr:uid="{00000000-0005-0000-0000-0000476A0000}"/>
    <cellStyle name="출력 2 4 4 7 4" xfId="27256" xr:uid="{00000000-0005-0000-0000-0000486A0000}"/>
    <cellStyle name="출력 2 4 4 7 5" xfId="27257" xr:uid="{00000000-0005-0000-0000-0000496A0000}"/>
    <cellStyle name="출력 2 4 4 8" xfId="27258" xr:uid="{00000000-0005-0000-0000-00004A6A0000}"/>
    <cellStyle name="출력 2 4 4 8 2" xfId="27259" xr:uid="{00000000-0005-0000-0000-00004B6A0000}"/>
    <cellStyle name="출력 2 4 4 8 3" xfId="27260" xr:uid="{00000000-0005-0000-0000-00004C6A0000}"/>
    <cellStyle name="출력 2 4 4 8 4" xfId="27261" xr:uid="{00000000-0005-0000-0000-00004D6A0000}"/>
    <cellStyle name="출력 2 4 4 8 5" xfId="27262" xr:uid="{00000000-0005-0000-0000-00004E6A0000}"/>
    <cellStyle name="출력 2 4 4 9" xfId="27263" xr:uid="{00000000-0005-0000-0000-00004F6A0000}"/>
    <cellStyle name="출력 2 4 4 9 2" xfId="27264" xr:uid="{00000000-0005-0000-0000-0000506A0000}"/>
    <cellStyle name="출력 2 4 4 9 3" xfId="27265" xr:uid="{00000000-0005-0000-0000-0000516A0000}"/>
    <cellStyle name="출력 2 4 4 9 4" xfId="27266" xr:uid="{00000000-0005-0000-0000-0000526A0000}"/>
    <cellStyle name="출력 2 4 4 9 5" xfId="27267" xr:uid="{00000000-0005-0000-0000-0000536A0000}"/>
    <cellStyle name="출력 2 4 5" xfId="27268" xr:uid="{00000000-0005-0000-0000-0000546A0000}"/>
    <cellStyle name="출력 2 4 5 10" xfId="27269" xr:uid="{00000000-0005-0000-0000-0000556A0000}"/>
    <cellStyle name="출력 2 4 5 10 2" xfId="27270" xr:uid="{00000000-0005-0000-0000-0000566A0000}"/>
    <cellStyle name="출력 2 4 5 10 3" xfId="27271" xr:uid="{00000000-0005-0000-0000-0000576A0000}"/>
    <cellStyle name="출력 2 4 5 10 4" xfId="27272" xr:uid="{00000000-0005-0000-0000-0000586A0000}"/>
    <cellStyle name="출력 2 4 5 10 5" xfId="27273" xr:uid="{00000000-0005-0000-0000-0000596A0000}"/>
    <cellStyle name="출력 2 4 5 11" xfId="27274" xr:uid="{00000000-0005-0000-0000-00005A6A0000}"/>
    <cellStyle name="출력 2 4 5 11 2" xfId="27275" xr:uid="{00000000-0005-0000-0000-00005B6A0000}"/>
    <cellStyle name="출력 2 4 5 11 3" xfId="27276" xr:uid="{00000000-0005-0000-0000-00005C6A0000}"/>
    <cellStyle name="출력 2 4 5 11 4" xfId="27277" xr:uid="{00000000-0005-0000-0000-00005D6A0000}"/>
    <cellStyle name="출력 2 4 5 11 5" xfId="27278" xr:uid="{00000000-0005-0000-0000-00005E6A0000}"/>
    <cellStyle name="출력 2 4 5 12" xfId="27279" xr:uid="{00000000-0005-0000-0000-00005F6A0000}"/>
    <cellStyle name="출력 2 4 5 12 2" xfId="27280" xr:uid="{00000000-0005-0000-0000-0000606A0000}"/>
    <cellStyle name="출력 2 4 5 12 3" xfId="27281" xr:uid="{00000000-0005-0000-0000-0000616A0000}"/>
    <cellStyle name="출력 2 4 5 12 4" xfId="27282" xr:uid="{00000000-0005-0000-0000-0000626A0000}"/>
    <cellStyle name="출력 2 4 5 12 5" xfId="27283" xr:uid="{00000000-0005-0000-0000-0000636A0000}"/>
    <cellStyle name="출력 2 4 5 13" xfId="27284" xr:uid="{00000000-0005-0000-0000-0000646A0000}"/>
    <cellStyle name="출력 2 4 5 13 2" xfId="27285" xr:uid="{00000000-0005-0000-0000-0000656A0000}"/>
    <cellStyle name="출력 2 4 5 13 3" xfId="27286" xr:uid="{00000000-0005-0000-0000-0000666A0000}"/>
    <cellStyle name="출력 2 4 5 13 4" xfId="27287" xr:uid="{00000000-0005-0000-0000-0000676A0000}"/>
    <cellStyle name="출력 2 4 5 13 5" xfId="27288" xr:uid="{00000000-0005-0000-0000-0000686A0000}"/>
    <cellStyle name="출력 2 4 5 14" xfId="27289" xr:uid="{00000000-0005-0000-0000-0000696A0000}"/>
    <cellStyle name="출력 2 4 5 14 2" xfId="27290" xr:uid="{00000000-0005-0000-0000-00006A6A0000}"/>
    <cellStyle name="출력 2 4 5 14 3" xfId="27291" xr:uid="{00000000-0005-0000-0000-00006B6A0000}"/>
    <cellStyle name="출력 2 4 5 14 4" xfId="27292" xr:uid="{00000000-0005-0000-0000-00006C6A0000}"/>
    <cellStyle name="출력 2 4 5 14 5" xfId="27293" xr:uid="{00000000-0005-0000-0000-00006D6A0000}"/>
    <cellStyle name="출력 2 4 5 15" xfId="27294" xr:uid="{00000000-0005-0000-0000-00006E6A0000}"/>
    <cellStyle name="출력 2 4 5 15 2" xfId="27295" xr:uid="{00000000-0005-0000-0000-00006F6A0000}"/>
    <cellStyle name="출력 2 4 5 15 3" xfId="27296" xr:uid="{00000000-0005-0000-0000-0000706A0000}"/>
    <cellStyle name="출력 2 4 5 15 4" xfId="27297" xr:uid="{00000000-0005-0000-0000-0000716A0000}"/>
    <cellStyle name="출력 2 4 5 15 5" xfId="27298" xr:uid="{00000000-0005-0000-0000-0000726A0000}"/>
    <cellStyle name="출력 2 4 5 16" xfId="27299" xr:uid="{00000000-0005-0000-0000-0000736A0000}"/>
    <cellStyle name="출력 2 4 5 16 2" xfId="27300" xr:uid="{00000000-0005-0000-0000-0000746A0000}"/>
    <cellStyle name="출력 2 4 5 16 3" xfId="27301" xr:uid="{00000000-0005-0000-0000-0000756A0000}"/>
    <cellStyle name="출력 2 4 5 16 4" xfId="27302" xr:uid="{00000000-0005-0000-0000-0000766A0000}"/>
    <cellStyle name="출력 2 4 5 16 5" xfId="27303" xr:uid="{00000000-0005-0000-0000-0000776A0000}"/>
    <cellStyle name="출력 2 4 5 17" xfId="27304" xr:uid="{00000000-0005-0000-0000-0000786A0000}"/>
    <cellStyle name="출력 2 4 5 17 2" xfId="27305" xr:uid="{00000000-0005-0000-0000-0000796A0000}"/>
    <cellStyle name="출력 2 4 5 17 3" xfId="27306" xr:uid="{00000000-0005-0000-0000-00007A6A0000}"/>
    <cellStyle name="출력 2 4 5 17 4" xfId="27307" xr:uid="{00000000-0005-0000-0000-00007B6A0000}"/>
    <cellStyle name="출력 2 4 5 17 5" xfId="27308" xr:uid="{00000000-0005-0000-0000-00007C6A0000}"/>
    <cellStyle name="출력 2 4 5 18" xfId="27309" xr:uid="{00000000-0005-0000-0000-00007D6A0000}"/>
    <cellStyle name="출력 2 4 5 18 2" xfId="27310" xr:uid="{00000000-0005-0000-0000-00007E6A0000}"/>
    <cellStyle name="출력 2 4 5 18 3" xfId="27311" xr:uid="{00000000-0005-0000-0000-00007F6A0000}"/>
    <cellStyle name="출력 2 4 5 18 4" xfId="27312" xr:uid="{00000000-0005-0000-0000-0000806A0000}"/>
    <cellStyle name="출력 2 4 5 18 5" xfId="27313" xr:uid="{00000000-0005-0000-0000-0000816A0000}"/>
    <cellStyle name="출력 2 4 5 19" xfId="27314" xr:uid="{00000000-0005-0000-0000-0000826A0000}"/>
    <cellStyle name="출력 2 4 5 19 2" xfId="27315" xr:uid="{00000000-0005-0000-0000-0000836A0000}"/>
    <cellStyle name="출력 2 4 5 19 3" xfId="27316" xr:uid="{00000000-0005-0000-0000-0000846A0000}"/>
    <cellStyle name="출력 2 4 5 19 4" xfId="27317" xr:uid="{00000000-0005-0000-0000-0000856A0000}"/>
    <cellStyle name="출력 2 4 5 19 5" xfId="27318" xr:uid="{00000000-0005-0000-0000-0000866A0000}"/>
    <cellStyle name="출력 2 4 5 2" xfId="27319" xr:uid="{00000000-0005-0000-0000-0000876A0000}"/>
    <cellStyle name="출력 2 4 5 2 2" xfId="27320" xr:uid="{00000000-0005-0000-0000-0000886A0000}"/>
    <cellStyle name="출력 2 4 5 2 3" xfId="27321" xr:uid="{00000000-0005-0000-0000-0000896A0000}"/>
    <cellStyle name="출력 2 4 5 2 4" xfId="27322" xr:uid="{00000000-0005-0000-0000-00008A6A0000}"/>
    <cellStyle name="출력 2 4 5 2 5" xfId="27323" xr:uid="{00000000-0005-0000-0000-00008B6A0000}"/>
    <cellStyle name="출력 2 4 5 20" xfId="27324" xr:uid="{00000000-0005-0000-0000-00008C6A0000}"/>
    <cellStyle name="출력 2 4 5 21" xfId="27325" xr:uid="{00000000-0005-0000-0000-00008D6A0000}"/>
    <cellStyle name="출력 2 4 5 22" xfId="27326" xr:uid="{00000000-0005-0000-0000-00008E6A0000}"/>
    <cellStyle name="출력 2 4 5 23" xfId="27327" xr:uid="{00000000-0005-0000-0000-00008F6A0000}"/>
    <cellStyle name="출력 2 4 5 3" xfId="27328" xr:uid="{00000000-0005-0000-0000-0000906A0000}"/>
    <cellStyle name="출력 2 4 5 3 2" xfId="27329" xr:uid="{00000000-0005-0000-0000-0000916A0000}"/>
    <cellStyle name="출력 2 4 5 3 3" xfId="27330" xr:uid="{00000000-0005-0000-0000-0000926A0000}"/>
    <cellStyle name="출력 2 4 5 3 4" xfId="27331" xr:uid="{00000000-0005-0000-0000-0000936A0000}"/>
    <cellStyle name="출력 2 4 5 3 5" xfId="27332" xr:uid="{00000000-0005-0000-0000-0000946A0000}"/>
    <cellStyle name="출력 2 4 5 4" xfId="27333" xr:uid="{00000000-0005-0000-0000-0000956A0000}"/>
    <cellStyle name="출력 2 4 5 4 2" xfId="27334" xr:uid="{00000000-0005-0000-0000-0000966A0000}"/>
    <cellStyle name="출력 2 4 5 4 3" xfId="27335" xr:uid="{00000000-0005-0000-0000-0000976A0000}"/>
    <cellStyle name="출력 2 4 5 4 4" xfId="27336" xr:uid="{00000000-0005-0000-0000-0000986A0000}"/>
    <cellStyle name="출력 2 4 5 4 5" xfId="27337" xr:uid="{00000000-0005-0000-0000-0000996A0000}"/>
    <cellStyle name="출력 2 4 5 5" xfId="27338" xr:uid="{00000000-0005-0000-0000-00009A6A0000}"/>
    <cellStyle name="출력 2 4 5 5 2" xfId="27339" xr:uid="{00000000-0005-0000-0000-00009B6A0000}"/>
    <cellStyle name="출력 2 4 5 5 3" xfId="27340" xr:uid="{00000000-0005-0000-0000-00009C6A0000}"/>
    <cellStyle name="출력 2 4 5 5 4" xfId="27341" xr:uid="{00000000-0005-0000-0000-00009D6A0000}"/>
    <cellStyle name="출력 2 4 5 5 5" xfId="27342" xr:uid="{00000000-0005-0000-0000-00009E6A0000}"/>
    <cellStyle name="출력 2 4 5 6" xfId="27343" xr:uid="{00000000-0005-0000-0000-00009F6A0000}"/>
    <cellStyle name="출력 2 4 5 6 2" xfId="27344" xr:uid="{00000000-0005-0000-0000-0000A06A0000}"/>
    <cellStyle name="출력 2 4 5 6 3" xfId="27345" xr:uid="{00000000-0005-0000-0000-0000A16A0000}"/>
    <cellStyle name="출력 2 4 5 6 4" xfId="27346" xr:uid="{00000000-0005-0000-0000-0000A26A0000}"/>
    <cellStyle name="출력 2 4 5 6 5" xfId="27347" xr:uid="{00000000-0005-0000-0000-0000A36A0000}"/>
    <cellStyle name="출력 2 4 5 7" xfId="27348" xr:uid="{00000000-0005-0000-0000-0000A46A0000}"/>
    <cellStyle name="출력 2 4 5 7 2" xfId="27349" xr:uid="{00000000-0005-0000-0000-0000A56A0000}"/>
    <cellStyle name="출력 2 4 5 7 3" xfId="27350" xr:uid="{00000000-0005-0000-0000-0000A66A0000}"/>
    <cellStyle name="출력 2 4 5 7 4" xfId="27351" xr:uid="{00000000-0005-0000-0000-0000A76A0000}"/>
    <cellStyle name="출력 2 4 5 7 5" xfId="27352" xr:uid="{00000000-0005-0000-0000-0000A86A0000}"/>
    <cellStyle name="출력 2 4 5 8" xfId="27353" xr:uid="{00000000-0005-0000-0000-0000A96A0000}"/>
    <cellStyle name="출력 2 4 5 8 2" xfId="27354" xr:uid="{00000000-0005-0000-0000-0000AA6A0000}"/>
    <cellStyle name="출력 2 4 5 8 3" xfId="27355" xr:uid="{00000000-0005-0000-0000-0000AB6A0000}"/>
    <cellStyle name="출력 2 4 5 8 4" xfId="27356" xr:uid="{00000000-0005-0000-0000-0000AC6A0000}"/>
    <cellStyle name="출력 2 4 5 8 5" xfId="27357" xr:uid="{00000000-0005-0000-0000-0000AD6A0000}"/>
    <cellStyle name="출력 2 4 5 9" xfId="27358" xr:uid="{00000000-0005-0000-0000-0000AE6A0000}"/>
    <cellStyle name="출력 2 4 5 9 2" xfId="27359" xr:uid="{00000000-0005-0000-0000-0000AF6A0000}"/>
    <cellStyle name="출력 2 4 5 9 3" xfId="27360" xr:uid="{00000000-0005-0000-0000-0000B06A0000}"/>
    <cellStyle name="출력 2 4 5 9 4" xfId="27361" xr:uid="{00000000-0005-0000-0000-0000B16A0000}"/>
    <cellStyle name="출력 2 4 5 9 5" xfId="27362" xr:uid="{00000000-0005-0000-0000-0000B26A0000}"/>
    <cellStyle name="출력 2 4 6" xfId="27363" xr:uid="{00000000-0005-0000-0000-0000B36A0000}"/>
    <cellStyle name="출력 2 4 6 2" xfId="27364" xr:uid="{00000000-0005-0000-0000-0000B46A0000}"/>
    <cellStyle name="출력 2 4 6 3" xfId="27365" xr:uid="{00000000-0005-0000-0000-0000B56A0000}"/>
    <cellStyle name="출력 2 4 6 4" xfId="27366" xr:uid="{00000000-0005-0000-0000-0000B66A0000}"/>
    <cellStyle name="출력 2 4 6 5" xfId="27367" xr:uid="{00000000-0005-0000-0000-0000B76A0000}"/>
    <cellStyle name="출력 2 4 7" xfId="27368" xr:uid="{00000000-0005-0000-0000-0000B86A0000}"/>
    <cellStyle name="출력 2 4 7 2" xfId="27369" xr:uid="{00000000-0005-0000-0000-0000B96A0000}"/>
    <cellStyle name="출력 2 4 7 3" xfId="27370" xr:uid="{00000000-0005-0000-0000-0000BA6A0000}"/>
    <cellStyle name="출력 2 4 7 4" xfId="27371" xr:uid="{00000000-0005-0000-0000-0000BB6A0000}"/>
    <cellStyle name="출력 2 4 7 5" xfId="27372" xr:uid="{00000000-0005-0000-0000-0000BC6A0000}"/>
    <cellStyle name="출력 2 4 8" xfId="27373" xr:uid="{00000000-0005-0000-0000-0000BD6A0000}"/>
    <cellStyle name="출력 2 4 8 2" xfId="27374" xr:uid="{00000000-0005-0000-0000-0000BE6A0000}"/>
    <cellStyle name="출력 2 4 8 3" xfId="27375" xr:uid="{00000000-0005-0000-0000-0000BF6A0000}"/>
    <cellStyle name="출력 2 4 8 4" xfId="27376" xr:uid="{00000000-0005-0000-0000-0000C06A0000}"/>
    <cellStyle name="출력 2 4 8 5" xfId="27377" xr:uid="{00000000-0005-0000-0000-0000C16A0000}"/>
    <cellStyle name="출력 2 4 9" xfId="27378" xr:uid="{00000000-0005-0000-0000-0000C26A0000}"/>
    <cellStyle name="출력 2 4 9 2" xfId="27379" xr:uid="{00000000-0005-0000-0000-0000C36A0000}"/>
    <cellStyle name="출력 2 4 9 3" xfId="27380" xr:uid="{00000000-0005-0000-0000-0000C46A0000}"/>
    <cellStyle name="출력 2 4 9 4" xfId="27381" xr:uid="{00000000-0005-0000-0000-0000C56A0000}"/>
    <cellStyle name="출력 2 4 9 5" xfId="27382" xr:uid="{00000000-0005-0000-0000-0000C66A0000}"/>
    <cellStyle name="출력 2 5" xfId="27383" xr:uid="{00000000-0005-0000-0000-0000C76A0000}"/>
    <cellStyle name="출력 2 5 10" xfId="27384" xr:uid="{00000000-0005-0000-0000-0000C86A0000}"/>
    <cellStyle name="출력 2 5 10 2" xfId="27385" xr:uid="{00000000-0005-0000-0000-0000C96A0000}"/>
    <cellStyle name="출력 2 5 10 3" xfId="27386" xr:uid="{00000000-0005-0000-0000-0000CA6A0000}"/>
    <cellStyle name="출력 2 5 10 4" xfId="27387" xr:uid="{00000000-0005-0000-0000-0000CB6A0000}"/>
    <cellStyle name="출력 2 5 10 5" xfId="27388" xr:uid="{00000000-0005-0000-0000-0000CC6A0000}"/>
    <cellStyle name="출력 2 5 11" xfId="27389" xr:uid="{00000000-0005-0000-0000-0000CD6A0000}"/>
    <cellStyle name="출력 2 5 11 2" xfId="27390" xr:uid="{00000000-0005-0000-0000-0000CE6A0000}"/>
    <cellStyle name="출력 2 5 11 3" xfId="27391" xr:uid="{00000000-0005-0000-0000-0000CF6A0000}"/>
    <cellStyle name="출력 2 5 11 4" xfId="27392" xr:uid="{00000000-0005-0000-0000-0000D06A0000}"/>
    <cellStyle name="출력 2 5 11 5" xfId="27393" xr:uid="{00000000-0005-0000-0000-0000D16A0000}"/>
    <cellStyle name="출력 2 5 12" xfId="27394" xr:uid="{00000000-0005-0000-0000-0000D26A0000}"/>
    <cellStyle name="출력 2 5 12 2" xfId="27395" xr:uid="{00000000-0005-0000-0000-0000D36A0000}"/>
    <cellStyle name="출력 2 5 12 3" xfId="27396" xr:uid="{00000000-0005-0000-0000-0000D46A0000}"/>
    <cellStyle name="출력 2 5 12 4" xfId="27397" xr:uid="{00000000-0005-0000-0000-0000D56A0000}"/>
    <cellStyle name="출력 2 5 12 5" xfId="27398" xr:uid="{00000000-0005-0000-0000-0000D66A0000}"/>
    <cellStyle name="출력 2 5 13" xfId="27399" xr:uid="{00000000-0005-0000-0000-0000D76A0000}"/>
    <cellStyle name="출력 2 5 13 2" xfId="27400" xr:uid="{00000000-0005-0000-0000-0000D86A0000}"/>
    <cellStyle name="출력 2 5 13 3" xfId="27401" xr:uid="{00000000-0005-0000-0000-0000D96A0000}"/>
    <cellStyle name="출력 2 5 13 4" xfId="27402" xr:uid="{00000000-0005-0000-0000-0000DA6A0000}"/>
    <cellStyle name="출력 2 5 13 5" xfId="27403" xr:uid="{00000000-0005-0000-0000-0000DB6A0000}"/>
    <cellStyle name="출력 2 5 14" xfId="27404" xr:uid="{00000000-0005-0000-0000-0000DC6A0000}"/>
    <cellStyle name="출력 2 5 14 2" xfId="27405" xr:uid="{00000000-0005-0000-0000-0000DD6A0000}"/>
    <cellStyle name="출력 2 5 14 3" xfId="27406" xr:uid="{00000000-0005-0000-0000-0000DE6A0000}"/>
    <cellStyle name="출력 2 5 14 4" xfId="27407" xr:uid="{00000000-0005-0000-0000-0000DF6A0000}"/>
    <cellStyle name="출력 2 5 14 5" xfId="27408" xr:uid="{00000000-0005-0000-0000-0000E06A0000}"/>
    <cellStyle name="출력 2 5 15" xfId="27409" xr:uid="{00000000-0005-0000-0000-0000E16A0000}"/>
    <cellStyle name="출력 2 5 15 2" xfId="27410" xr:uid="{00000000-0005-0000-0000-0000E26A0000}"/>
    <cellStyle name="출력 2 5 15 3" xfId="27411" xr:uid="{00000000-0005-0000-0000-0000E36A0000}"/>
    <cellStyle name="출력 2 5 15 4" xfId="27412" xr:uid="{00000000-0005-0000-0000-0000E46A0000}"/>
    <cellStyle name="출력 2 5 15 5" xfId="27413" xr:uid="{00000000-0005-0000-0000-0000E56A0000}"/>
    <cellStyle name="출력 2 5 16" xfId="27414" xr:uid="{00000000-0005-0000-0000-0000E66A0000}"/>
    <cellStyle name="출력 2 5 16 2" xfId="27415" xr:uid="{00000000-0005-0000-0000-0000E76A0000}"/>
    <cellStyle name="출력 2 5 16 3" xfId="27416" xr:uid="{00000000-0005-0000-0000-0000E86A0000}"/>
    <cellStyle name="출력 2 5 16 4" xfId="27417" xr:uid="{00000000-0005-0000-0000-0000E96A0000}"/>
    <cellStyle name="출력 2 5 16 5" xfId="27418" xr:uid="{00000000-0005-0000-0000-0000EA6A0000}"/>
    <cellStyle name="출력 2 5 17" xfId="27419" xr:uid="{00000000-0005-0000-0000-0000EB6A0000}"/>
    <cellStyle name="출력 2 5 17 2" xfId="27420" xr:uid="{00000000-0005-0000-0000-0000EC6A0000}"/>
    <cellStyle name="출력 2 5 17 3" xfId="27421" xr:uid="{00000000-0005-0000-0000-0000ED6A0000}"/>
    <cellStyle name="출력 2 5 17 4" xfId="27422" xr:uid="{00000000-0005-0000-0000-0000EE6A0000}"/>
    <cellStyle name="출력 2 5 17 5" xfId="27423" xr:uid="{00000000-0005-0000-0000-0000EF6A0000}"/>
    <cellStyle name="출력 2 5 18" xfId="27424" xr:uid="{00000000-0005-0000-0000-0000F06A0000}"/>
    <cellStyle name="출력 2 5 18 2" xfId="27425" xr:uid="{00000000-0005-0000-0000-0000F16A0000}"/>
    <cellStyle name="출력 2 5 18 3" xfId="27426" xr:uid="{00000000-0005-0000-0000-0000F26A0000}"/>
    <cellStyle name="출력 2 5 18 4" xfId="27427" xr:uid="{00000000-0005-0000-0000-0000F36A0000}"/>
    <cellStyle name="출력 2 5 18 5" xfId="27428" xr:uid="{00000000-0005-0000-0000-0000F46A0000}"/>
    <cellStyle name="출력 2 5 19" xfId="27429" xr:uid="{00000000-0005-0000-0000-0000F56A0000}"/>
    <cellStyle name="출력 2 5 19 2" xfId="27430" xr:uid="{00000000-0005-0000-0000-0000F66A0000}"/>
    <cellStyle name="출력 2 5 19 3" xfId="27431" xr:uid="{00000000-0005-0000-0000-0000F76A0000}"/>
    <cellStyle name="출력 2 5 19 4" xfId="27432" xr:uid="{00000000-0005-0000-0000-0000F86A0000}"/>
    <cellStyle name="출력 2 5 19 5" xfId="27433" xr:uid="{00000000-0005-0000-0000-0000F96A0000}"/>
    <cellStyle name="출력 2 5 2" xfId="27434" xr:uid="{00000000-0005-0000-0000-0000FA6A0000}"/>
    <cellStyle name="출력 2 5 2 10" xfId="27435" xr:uid="{00000000-0005-0000-0000-0000FB6A0000}"/>
    <cellStyle name="출력 2 5 2 10 2" xfId="27436" xr:uid="{00000000-0005-0000-0000-0000FC6A0000}"/>
    <cellStyle name="출력 2 5 2 10 3" xfId="27437" xr:uid="{00000000-0005-0000-0000-0000FD6A0000}"/>
    <cellStyle name="출력 2 5 2 10 4" xfId="27438" xr:uid="{00000000-0005-0000-0000-0000FE6A0000}"/>
    <cellStyle name="출력 2 5 2 10 5" xfId="27439" xr:uid="{00000000-0005-0000-0000-0000FF6A0000}"/>
    <cellStyle name="출력 2 5 2 11" xfId="27440" xr:uid="{00000000-0005-0000-0000-0000006B0000}"/>
    <cellStyle name="출력 2 5 2 11 2" xfId="27441" xr:uid="{00000000-0005-0000-0000-0000016B0000}"/>
    <cellStyle name="출력 2 5 2 11 3" xfId="27442" xr:uid="{00000000-0005-0000-0000-0000026B0000}"/>
    <cellStyle name="출력 2 5 2 11 4" xfId="27443" xr:uid="{00000000-0005-0000-0000-0000036B0000}"/>
    <cellStyle name="출력 2 5 2 11 5" xfId="27444" xr:uid="{00000000-0005-0000-0000-0000046B0000}"/>
    <cellStyle name="출력 2 5 2 12" xfId="27445" xr:uid="{00000000-0005-0000-0000-0000056B0000}"/>
    <cellStyle name="출력 2 5 2 12 2" xfId="27446" xr:uid="{00000000-0005-0000-0000-0000066B0000}"/>
    <cellStyle name="출력 2 5 2 12 3" xfId="27447" xr:uid="{00000000-0005-0000-0000-0000076B0000}"/>
    <cellStyle name="출력 2 5 2 12 4" xfId="27448" xr:uid="{00000000-0005-0000-0000-0000086B0000}"/>
    <cellStyle name="출력 2 5 2 12 5" xfId="27449" xr:uid="{00000000-0005-0000-0000-0000096B0000}"/>
    <cellStyle name="출력 2 5 2 13" xfId="27450" xr:uid="{00000000-0005-0000-0000-00000A6B0000}"/>
    <cellStyle name="출력 2 5 2 13 2" xfId="27451" xr:uid="{00000000-0005-0000-0000-00000B6B0000}"/>
    <cellStyle name="출력 2 5 2 13 3" xfId="27452" xr:uid="{00000000-0005-0000-0000-00000C6B0000}"/>
    <cellStyle name="출력 2 5 2 13 4" xfId="27453" xr:uid="{00000000-0005-0000-0000-00000D6B0000}"/>
    <cellStyle name="출력 2 5 2 13 5" xfId="27454" xr:uid="{00000000-0005-0000-0000-00000E6B0000}"/>
    <cellStyle name="출력 2 5 2 14" xfId="27455" xr:uid="{00000000-0005-0000-0000-00000F6B0000}"/>
    <cellStyle name="출력 2 5 2 14 2" xfId="27456" xr:uid="{00000000-0005-0000-0000-0000106B0000}"/>
    <cellStyle name="출력 2 5 2 14 3" xfId="27457" xr:uid="{00000000-0005-0000-0000-0000116B0000}"/>
    <cellStyle name="출력 2 5 2 14 4" xfId="27458" xr:uid="{00000000-0005-0000-0000-0000126B0000}"/>
    <cellStyle name="출력 2 5 2 14 5" xfId="27459" xr:uid="{00000000-0005-0000-0000-0000136B0000}"/>
    <cellStyle name="출력 2 5 2 15" xfId="27460" xr:uid="{00000000-0005-0000-0000-0000146B0000}"/>
    <cellStyle name="출력 2 5 2 15 2" xfId="27461" xr:uid="{00000000-0005-0000-0000-0000156B0000}"/>
    <cellStyle name="출력 2 5 2 15 3" xfId="27462" xr:uid="{00000000-0005-0000-0000-0000166B0000}"/>
    <cellStyle name="출력 2 5 2 15 4" xfId="27463" xr:uid="{00000000-0005-0000-0000-0000176B0000}"/>
    <cellStyle name="출력 2 5 2 15 5" xfId="27464" xr:uid="{00000000-0005-0000-0000-0000186B0000}"/>
    <cellStyle name="출력 2 5 2 16" xfId="27465" xr:uid="{00000000-0005-0000-0000-0000196B0000}"/>
    <cellStyle name="출력 2 5 2 16 2" xfId="27466" xr:uid="{00000000-0005-0000-0000-00001A6B0000}"/>
    <cellStyle name="출력 2 5 2 16 3" xfId="27467" xr:uid="{00000000-0005-0000-0000-00001B6B0000}"/>
    <cellStyle name="출력 2 5 2 16 4" xfId="27468" xr:uid="{00000000-0005-0000-0000-00001C6B0000}"/>
    <cellStyle name="출력 2 5 2 16 5" xfId="27469" xr:uid="{00000000-0005-0000-0000-00001D6B0000}"/>
    <cellStyle name="출력 2 5 2 17" xfId="27470" xr:uid="{00000000-0005-0000-0000-00001E6B0000}"/>
    <cellStyle name="출력 2 5 2 17 2" xfId="27471" xr:uid="{00000000-0005-0000-0000-00001F6B0000}"/>
    <cellStyle name="출력 2 5 2 17 3" xfId="27472" xr:uid="{00000000-0005-0000-0000-0000206B0000}"/>
    <cellStyle name="출력 2 5 2 17 4" xfId="27473" xr:uid="{00000000-0005-0000-0000-0000216B0000}"/>
    <cellStyle name="출력 2 5 2 17 5" xfId="27474" xr:uid="{00000000-0005-0000-0000-0000226B0000}"/>
    <cellStyle name="출력 2 5 2 18" xfId="27475" xr:uid="{00000000-0005-0000-0000-0000236B0000}"/>
    <cellStyle name="출력 2 5 2 18 2" xfId="27476" xr:uid="{00000000-0005-0000-0000-0000246B0000}"/>
    <cellStyle name="출력 2 5 2 18 3" xfId="27477" xr:uid="{00000000-0005-0000-0000-0000256B0000}"/>
    <cellStyle name="출력 2 5 2 18 4" xfId="27478" xr:uid="{00000000-0005-0000-0000-0000266B0000}"/>
    <cellStyle name="출력 2 5 2 18 5" xfId="27479" xr:uid="{00000000-0005-0000-0000-0000276B0000}"/>
    <cellStyle name="출력 2 5 2 19" xfId="27480" xr:uid="{00000000-0005-0000-0000-0000286B0000}"/>
    <cellStyle name="출력 2 5 2 19 2" xfId="27481" xr:uid="{00000000-0005-0000-0000-0000296B0000}"/>
    <cellStyle name="출력 2 5 2 19 3" xfId="27482" xr:uid="{00000000-0005-0000-0000-00002A6B0000}"/>
    <cellStyle name="출력 2 5 2 19 4" xfId="27483" xr:uid="{00000000-0005-0000-0000-00002B6B0000}"/>
    <cellStyle name="출력 2 5 2 19 5" xfId="27484" xr:uid="{00000000-0005-0000-0000-00002C6B0000}"/>
    <cellStyle name="출력 2 5 2 2" xfId="27485" xr:uid="{00000000-0005-0000-0000-00002D6B0000}"/>
    <cellStyle name="출력 2 5 2 2 2" xfId="27486" xr:uid="{00000000-0005-0000-0000-00002E6B0000}"/>
    <cellStyle name="출력 2 5 2 2 3" xfId="27487" xr:uid="{00000000-0005-0000-0000-00002F6B0000}"/>
    <cellStyle name="출력 2 5 2 2 4" xfId="27488" xr:uid="{00000000-0005-0000-0000-0000306B0000}"/>
    <cellStyle name="출력 2 5 2 2 5" xfId="27489" xr:uid="{00000000-0005-0000-0000-0000316B0000}"/>
    <cellStyle name="출력 2 5 2 20" xfId="27490" xr:uid="{00000000-0005-0000-0000-0000326B0000}"/>
    <cellStyle name="출력 2 5 2 21" xfId="27491" xr:uid="{00000000-0005-0000-0000-0000336B0000}"/>
    <cellStyle name="출력 2 5 2 22" xfId="27492" xr:uid="{00000000-0005-0000-0000-0000346B0000}"/>
    <cellStyle name="출력 2 5 2 23" xfId="27493" xr:uid="{00000000-0005-0000-0000-0000356B0000}"/>
    <cellStyle name="출력 2 5 2 3" xfId="27494" xr:uid="{00000000-0005-0000-0000-0000366B0000}"/>
    <cellStyle name="출력 2 5 2 3 2" xfId="27495" xr:uid="{00000000-0005-0000-0000-0000376B0000}"/>
    <cellStyle name="출력 2 5 2 3 3" xfId="27496" xr:uid="{00000000-0005-0000-0000-0000386B0000}"/>
    <cellStyle name="출력 2 5 2 3 4" xfId="27497" xr:uid="{00000000-0005-0000-0000-0000396B0000}"/>
    <cellStyle name="출력 2 5 2 3 5" xfId="27498" xr:uid="{00000000-0005-0000-0000-00003A6B0000}"/>
    <cellStyle name="출력 2 5 2 4" xfId="27499" xr:uid="{00000000-0005-0000-0000-00003B6B0000}"/>
    <cellStyle name="출력 2 5 2 4 2" xfId="27500" xr:uid="{00000000-0005-0000-0000-00003C6B0000}"/>
    <cellStyle name="출력 2 5 2 4 3" xfId="27501" xr:uid="{00000000-0005-0000-0000-00003D6B0000}"/>
    <cellStyle name="출력 2 5 2 4 4" xfId="27502" xr:uid="{00000000-0005-0000-0000-00003E6B0000}"/>
    <cellStyle name="출력 2 5 2 4 5" xfId="27503" xr:uid="{00000000-0005-0000-0000-00003F6B0000}"/>
    <cellStyle name="출력 2 5 2 5" xfId="27504" xr:uid="{00000000-0005-0000-0000-0000406B0000}"/>
    <cellStyle name="출력 2 5 2 5 2" xfId="27505" xr:uid="{00000000-0005-0000-0000-0000416B0000}"/>
    <cellStyle name="출력 2 5 2 5 3" xfId="27506" xr:uid="{00000000-0005-0000-0000-0000426B0000}"/>
    <cellStyle name="출력 2 5 2 5 4" xfId="27507" xr:uid="{00000000-0005-0000-0000-0000436B0000}"/>
    <cellStyle name="출력 2 5 2 5 5" xfId="27508" xr:uid="{00000000-0005-0000-0000-0000446B0000}"/>
    <cellStyle name="출력 2 5 2 6" xfId="27509" xr:uid="{00000000-0005-0000-0000-0000456B0000}"/>
    <cellStyle name="출력 2 5 2 6 2" xfId="27510" xr:uid="{00000000-0005-0000-0000-0000466B0000}"/>
    <cellStyle name="출력 2 5 2 6 3" xfId="27511" xr:uid="{00000000-0005-0000-0000-0000476B0000}"/>
    <cellStyle name="출력 2 5 2 6 4" xfId="27512" xr:uid="{00000000-0005-0000-0000-0000486B0000}"/>
    <cellStyle name="출력 2 5 2 6 5" xfId="27513" xr:uid="{00000000-0005-0000-0000-0000496B0000}"/>
    <cellStyle name="출력 2 5 2 7" xfId="27514" xr:uid="{00000000-0005-0000-0000-00004A6B0000}"/>
    <cellStyle name="출력 2 5 2 7 2" xfId="27515" xr:uid="{00000000-0005-0000-0000-00004B6B0000}"/>
    <cellStyle name="출력 2 5 2 7 3" xfId="27516" xr:uid="{00000000-0005-0000-0000-00004C6B0000}"/>
    <cellStyle name="출력 2 5 2 7 4" xfId="27517" xr:uid="{00000000-0005-0000-0000-00004D6B0000}"/>
    <cellStyle name="출력 2 5 2 7 5" xfId="27518" xr:uid="{00000000-0005-0000-0000-00004E6B0000}"/>
    <cellStyle name="출력 2 5 2 8" xfId="27519" xr:uid="{00000000-0005-0000-0000-00004F6B0000}"/>
    <cellStyle name="출력 2 5 2 8 2" xfId="27520" xr:uid="{00000000-0005-0000-0000-0000506B0000}"/>
    <cellStyle name="출력 2 5 2 8 3" xfId="27521" xr:uid="{00000000-0005-0000-0000-0000516B0000}"/>
    <cellStyle name="출력 2 5 2 8 4" xfId="27522" xr:uid="{00000000-0005-0000-0000-0000526B0000}"/>
    <cellStyle name="출력 2 5 2 8 5" xfId="27523" xr:uid="{00000000-0005-0000-0000-0000536B0000}"/>
    <cellStyle name="출력 2 5 2 9" xfId="27524" xr:uid="{00000000-0005-0000-0000-0000546B0000}"/>
    <cellStyle name="출력 2 5 2 9 2" xfId="27525" xr:uid="{00000000-0005-0000-0000-0000556B0000}"/>
    <cellStyle name="출력 2 5 2 9 3" xfId="27526" xr:uid="{00000000-0005-0000-0000-0000566B0000}"/>
    <cellStyle name="출력 2 5 2 9 4" xfId="27527" xr:uid="{00000000-0005-0000-0000-0000576B0000}"/>
    <cellStyle name="출력 2 5 2 9 5" xfId="27528" xr:uid="{00000000-0005-0000-0000-0000586B0000}"/>
    <cellStyle name="출력 2 5 20" xfId="27529" xr:uid="{00000000-0005-0000-0000-0000596B0000}"/>
    <cellStyle name="출력 2 5 20 2" xfId="27530" xr:uid="{00000000-0005-0000-0000-00005A6B0000}"/>
    <cellStyle name="출력 2 5 20 3" xfId="27531" xr:uid="{00000000-0005-0000-0000-00005B6B0000}"/>
    <cellStyle name="출력 2 5 20 4" xfId="27532" xr:uid="{00000000-0005-0000-0000-00005C6B0000}"/>
    <cellStyle name="출력 2 5 20 5" xfId="27533" xr:uid="{00000000-0005-0000-0000-00005D6B0000}"/>
    <cellStyle name="출력 2 5 21" xfId="27534" xr:uid="{00000000-0005-0000-0000-00005E6B0000}"/>
    <cellStyle name="출력 2 5 21 2" xfId="27535" xr:uid="{00000000-0005-0000-0000-00005F6B0000}"/>
    <cellStyle name="출력 2 5 21 3" xfId="27536" xr:uid="{00000000-0005-0000-0000-0000606B0000}"/>
    <cellStyle name="출력 2 5 21 4" xfId="27537" xr:uid="{00000000-0005-0000-0000-0000616B0000}"/>
    <cellStyle name="출력 2 5 21 5" xfId="27538" xr:uid="{00000000-0005-0000-0000-0000626B0000}"/>
    <cellStyle name="출력 2 5 22" xfId="27539" xr:uid="{00000000-0005-0000-0000-0000636B0000}"/>
    <cellStyle name="출력 2 5 22 2" xfId="27540" xr:uid="{00000000-0005-0000-0000-0000646B0000}"/>
    <cellStyle name="출력 2 5 22 3" xfId="27541" xr:uid="{00000000-0005-0000-0000-0000656B0000}"/>
    <cellStyle name="출력 2 5 22 4" xfId="27542" xr:uid="{00000000-0005-0000-0000-0000666B0000}"/>
    <cellStyle name="출력 2 5 22 5" xfId="27543" xr:uid="{00000000-0005-0000-0000-0000676B0000}"/>
    <cellStyle name="출력 2 5 23" xfId="27544" xr:uid="{00000000-0005-0000-0000-0000686B0000}"/>
    <cellStyle name="출력 2 5 23 2" xfId="27545" xr:uid="{00000000-0005-0000-0000-0000696B0000}"/>
    <cellStyle name="출력 2 5 23 3" xfId="27546" xr:uid="{00000000-0005-0000-0000-00006A6B0000}"/>
    <cellStyle name="출력 2 5 23 4" xfId="27547" xr:uid="{00000000-0005-0000-0000-00006B6B0000}"/>
    <cellStyle name="출력 2 5 23 5" xfId="27548" xr:uid="{00000000-0005-0000-0000-00006C6B0000}"/>
    <cellStyle name="출력 2 5 24" xfId="27549" xr:uid="{00000000-0005-0000-0000-00006D6B0000}"/>
    <cellStyle name="출력 2 5 25" xfId="27550" xr:uid="{00000000-0005-0000-0000-00006E6B0000}"/>
    <cellStyle name="출력 2 5 26" xfId="27551" xr:uid="{00000000-0005-0000-0000-00006F6B0000}"/>
    <cellStyle name="출력 2 5 27" xfId="27552" xr:uid="{00000000-0005-0000-0000-0000706B0000}"/>
    <cellStyle name="출력 2 5 3" xfId="27553" xr:uid="{00000000-0005-0000-0000-0000716B0000}"/>
    <cellStyle name="출력 2 5 3 10" xfId="27554" xr:uid="{00000000-0005-0000-0000-0000726B0000}"/>
    <cellStyle name="출력 2 5 3 10 2" xfId="27555" xr:uid="{00000000-0005-0000-0000-0000736B0000}"/>
    <cellStyle name="출력 2 5 3 10 3" xfId="27556" xr:uid="{00000000-0005-0000-0000-0000746B0000}"/>
    <cellStyle name="출력 2 5 3 10 4" xfId="27557" xr:uid="{00000000-0005-0000-0000-0000756B0000}"/>
    <cellStyle name="출력 2 5 3 10 5" xfId="27558" xr:uid="{00000000-0005-0000-0000-0000766B0000}"/>
    <cellStyle name="출력 2 5 3 11" xfId="27559" xr:uid="{00000000-0005-0000-0000-0000776B0000}"/>
    <cellStyle name="출력 2 5 3 11 2" xfId="27560" xr:uid="{00000000-0005-0000-0000-0000786B0000}"/>
    <cellStyle name="출력 2 5 3 11 3" xfId="27561" xr:uid="{00000000-0005-0000-0000-0000796B0000}"/>
    <cellStyle name="출력 2 5 3 11 4" xfId="27562" xr:uid="{00000000-0005-0000-0000-00007A6B0000}"/>
    <cellStyle name="출력 2 5 3 11 5" xfId="27563" xr:uid="{00000000-0005-0000-0000-00007B6B0000}"/>
    <cellStyle name="출력 2 5 3 12" xfId="27564" xr:uid="{00000000-0005-0000-0000-00007C6B0000}"/>
    <cellStyle name="출력 2 5 3 12 2" xfId="27565" xr:uid="{00000000-0005-0000-0000-00007D6B0000}"/>
    <cellStyle name="출력 2 5 3 12 3" xfId="27566" xr:uid="{00000000-0005-0000-0000-00007E6B0000}"/>
    <cellStyle name="출력 2 5 3 12 4" xfId="27567" xr:uid="{00000000-0005-0000-0000-00007F6B0000}"/>
    <cellStyle name="출력 2 5 3 12 5" xfId="27568" xr:uid="{00000000-0005-0000-0000-0000806B0000}"/>
    <cellStyle name="출력 2 5 3 13" xfId="27569" xr:uid="{00000000-0005-0000-0000-0000816B0000}"/>
    <cellStyle name="출력 2 5 3 13 2" xfId="27570" xr:uid="{00000000-0005-0000-0000-0000826B0000}"/>
    <cellStyle name="출력 2 5 3 13 3" xfId="27571" xr:uid="{00000000-0005-0000-0000-0000836B0000}"/>
    <cellStyle name="출력 2 5 3 13 4" xfId="27572" xr:uid="{00000000-0005-0000-0000-0000846B0000}"/>
    <cellStyle name="출력 2 5 3 13 5" xfId="27573" xr:uid="{00000000-0005-0000-0000-0000856B0000}"/>
    <cellStyle name="출력 2 5 3 14" xfId="27574" xr:uid="{00000000-0005-0000-0000-0000866B0000}"/>
    <cellStyle name="출력 2 5 3 14 2" xfId="27575" xr:uid="{00000000-0005-0000-0000-0000876B0000}"/>
    <cellStyle name="출력 2 5 3 14 3" xfId="27576" xr:uid="{00000000-0005-0000-0000-0000886B0000}"/>
    <cellStyle name="출력 2 5 3 14 4" xfId="27577" xr:uid="{00000000-0005-0000-0000-0000896B0000}"/>
    <cellStyle name="출력 2 5 3 14 5" xfId="27578" xr:uid="{00000000-0005-0000-0000-00008A6B0000}"/>
    <cellStyle name="출력 2 5 3 15" xfId="27579" xr:uid="{00000000-0005-0000-0000-00008B6B0000}"/>
    <cellStyle name="출력 2 5 3 15 2" xfId="27580" xr:uid="{00000000-0005-0000-0000-00008C6B0000}"/>
    <cellStyle name="출력 2 5 3 15 3" xfId="27581" xr:uid="{00000000-0005-0000-0000-00008D6B0000}"/>
    <cellStyle name="출력 2 5 3 15 4" xfId="27582" xr:uid="{00000000-0005-0000-0000-00008E6B0000}"/>
    <cellStyle name="출력 2 5 3 15 5" xfId="27583" xr:uid="{00000000-0005-0000-0000-00008F6B0000}"/>
    <cellStyle name="출력 2 5 3 16" xfId="27584" xr:uid="{00000000-0005-0000-0000-0000906B0000}"/>
    <cellStyle name="출력 2 5 3 16 2" xfId="27585" xr:uid="{00000000-0005-0000-0000-0000916B0000}"/>
    <cellStyle name="출력 2 5 3 16 3" xfId="27586" xr:uid="{00000000-0005-0000-0000-0000926B0000}"/>
    <cellStyle name="출력 2 5 3 16 4" xfId="27587" xr:uid="{00000000-0005-0000-0000-0000936B0000}"/>
    <cellStyle name="출력 2 5 3 16 5" xfId="27588" xr:uid="{00000000-0005-0000-0000-0000946B0000}"/>
    <cellStyle name="출력 2 5 3 17" xfId="27589" xr:uid="{00000000-0005-0000-0000-0000956B0000}"/>
    <cellStyle name="출력 2 5 3 17 2" xfId="27590" xr:uid="{00000000-0005-0000-0000-0000966B0000}"/>
    <cellStyle name="출력 2 5 3 17 3" xfId="27591" xr:uid="{00000000-0005-0000-0000-0000976B0000}"/>
    <cellStyle name="출력 2 5 3 17 4" xfId="27592" xr:uid="{00000000-0005-0000-0000-0000986B0000}"/>
    <cellStyle name="출력 2 5 3 17 5" xfId="27593" xr:uid="{00000000-0005-0000-0000-0000996B0000}"/>
    <cellStyle name="출력 2 5 3 18" xfId="27594" xr:uid="{00000000-0005-0000-0000-00009A6B0000}"/>
    <cellStyle name="출력 2 5 3 18 2" xfId="27595" xr:uid="{00000000-0005-0000-0000-00009B6B0000}"/>
    <cellStyle name="출력 2 5 3 18 3" xfId="27596" xr:uid="{00000000-0005-0000-0000-00009C6B0000}"/>
    <cellStyle name="출력 2 5 3 18 4" xfId="27597" xr:uid="{00000000-0005-0000-0000-00009D6B0000}"/>
    <cellStyle name="출력 2 5 3 18 5" xfId="27598" xr:uid="{00000000-0005-0000-0000-00009E6B0000}"/>
    <cellStyle name="출력 2 5 3 19" xfId="27599" xr:uid="{00000000-0005-0000-0000-00009F6B0000}"/>
    <cellStyle name="출력 2 5 3 19 2" xfId="27600" xr:uid="{00000000-0005-0000-0000-0000A06B0000}"/>
    <cellStyle name="출력 2 5 3 19 3" xfId="27601" xr:uid="{00000000-0005-0000-0000-0000A16B0000}"/>
    <cellStyle name="출력 2 5 3 19 4" xfId="27602" xr:uid="{00000000-0005-0000-0000-0000A26B0000}"/>
    <cellStyle name="출력 2 5 3 19 5" xfId="27603" xr:uid="{00000000-0005-0000-0000-0000A36B0000}"/>
    <cellStyle name="출력 2 5 3 2" xfId="27604" xr:uid="{00000000-0005-0000-0000-0000A46B0000}"/>
    <cellStyle name="출력 2 5 3 2 2" xfId="27605" xr:uid="{00000000-0005-0000-0000-0000A56B0000}"/>
    <cellStyle name="출력 2 5 3 2 3" xfId="27606" xr:uid="{00000000-0005-0000-0000-0000A66B0000}"/>
    <cellStyle name="출력 2 5 3 2 4" xfId="27607" xr:uid="{00000000-0005-0000-0000-0000A76B0000}"/>
    <cellStyle name="출력 2 5 3 2 5" xfId="27608" xr:uid="{00000000-0005-0000-0000-0000A86B0000}"/>
    <cellStyle name="출력 2 5 3 20" xfId="27609" xr:uid="{00000000-0005-0000-0000-0000A96B0000}"/>
    <cellStyle name="출력 2 5 3 21" xfId="27610" xr:uid="{00000000-0005-0000-0000-0000AA6B0000}"/>
    <cellStyle name="출력 2 5 3 22" xfId="27611" xr:uid="{00000000-0005-0000-0000-0000AB6B0000}"/>
    <cellStyle name="출력 2 5 3 23" xfId="27612" xr:uid="{00000000-0005-0000-0000-0000AC6B0000}"/>
    <cellStyle name="출력 2 5 3 3" xfId="27613" xr:uid="{00000000-0005-0000-0000-0000AD6B0000}"/>
    <cellStyle name="출력 2 5 3 3 2" xfId="27614" xr:uid="{00000000-0005-0000-0000-0000AE6B0000}"/>
    <cellStyle name="출력 2 5 3 3 3" xfId="27615" xr:uid="{00000000-0005-0000-0000-0000AF6B0000}"/>
    <cellStyle name="출력 2 5 3 3 4" xfId="27616" xr:uid="{00000000-0005-0000-0000-0000B06B0000}"/>
    <cellStyle name="출력 2 5 3 3 5" xfId="27617" xr:uid="{00000000-0005-0000-0000-0000B16B0000}"/>
    <cellStyle name="출력 2 5 3 4" xfId="27618" xr:uid="{00000000-0005-0000-0000-0000B26B0000}"/>
    <cellStyle name="출력 2 5 3 4 2" xfId="27619" xr:uid="{00000000-0005-0000-0000-0000B36B0000}"/>
    <cellStyle name="출력 2 5 3 4 3" xfId="27620" xr:uid="{00000000-0005-0000-0000-0000B46B0000}"/>
    <cellStyle name="출력 2 5 3 4 4" xfId="27621" xr:uid="{00000000-0005-0000-0000-0000B56B0000}"/>
    <cellStyle name="출력 2 5 3 4 5" xfId="27622" xr:uid="{00000000-0005-0000-0000-0000B66B0000}"/>
    <cellStyle name="출력 2 5 3 5" xfId="27623" xr:uid="{00000000-0005-0000-0000-0000B76B0000}"/>
    <cellStyle name="출력 2 5 3 5 2" xfId="27624" xr:uid="{00000000-0005-0000-0000-0000B86B0000}"/>
    <cellStyle name="출력 2 5 3 5 3" xfId="27625" xr:uid="{00000000-0005-0000-0000-0000B96B0000}"/>
    <cellStyle name="출력 2 5 3 5 4" xfId="27626" xr:uid="{00000000-0005-0000-0000-0000BA6B0000}"/>
    <cellStyle name="출력 2 5 3 5 5" xfId="27627" xr:uid="{00000000-0005-0000-0000-0000BB6B0000}"/>
    <cellStyle name="출력 2 5 3 6" xfId="27628" xr:uid="{00000000-0005-0000-0000-0000BC6B0000}"/>
    <cellStyle name="출력 2 5 3 6 2" xfId="27629" xr:uid="{00000000-0005-0000-0000-0000BD6B0000}"/>
    <cellStyle name="출력 2 5 3 6 3" xfId="27630" xr:uid="{00000000-0005-0000-0000-0000BE6B0000}"/>
    <cellStyle name="출력 2 5 3 6 4" xfId="27631" xr:uid="{00000000-0005-0000-0000-0000BF6B0000}"/>
    <cellStyle name="출력 2 5 3 6 5" xfId="27632" xr:uid="{00000000-0005-0000-0000-0000C06B0000}"/>
    <cellStyle name="출력 2 5 3 7" xfId="27633" xr:uid="{00000000-0005-0000-0000-0000C16B0000}"/>
    <cellStyle name="출력 2 5 3 7 2" xfId="27634" xr:uid="{00000000-0005-0000-0000-0000C26B0000}"/>
    <cellStyle name="출력 2 5 3 7 3" xfId="27635" xr:uid="{00000000-0005-0000-0000-0000C36B0000}"/>
    <cellStyle name="출력 2 5 3 7 4" xfId="27636" xr:uid="{00000000-0005-0000-0000-0000C46B0000}"/>
    <cellStyle name="출력 2 5 3 7 5" xfId="27637" xr:uid="{00000000-0005-0000-0000-0000C56B0000}"/>
    <cellStyle name="출력 2 5 3 8" xfId="27638" xr:uid="{00000000-0005-0000-0000-0000C66B0000}"/>
    <cellStyle name="출력 2 5 3 8 2" xfId="27639" xr:uid="{00000000-0005-0000-0000-0000C76B0000}"/>
    <cellStyle name="출력 2 5 3 8 3" xfId="27640" xr:uid="{00000000-0005-0000-0000-0000C86B0000}"/>
    <cellStyle name="출력 2 5 3 8 4" xfId="27641" xr:uid="{00000000-0005-0000-0000-0000C96B0000}"/>
    <cellStyle name="출력 2 5 3 8 5" xfId="27642" xr:uid="{00000000-0005-0000-0000-0000CA6B0000}"/>
    <cellStyle name="출력 2 5 3 9" xfId="27643" xr:uid="{00000000-0005-0000-0000-0000CB6B0000}"/>
    <cellStyle name="출력 2 5 3 9 2" xfId="27644" xr:uid="{00000000-0005-0000-0000-0000CC6B0000}"/>
    <cellStyle name="출력 2 5 3 9 3" xfId="27645" xr:uid="{00000000-0005-0000-0000-0000CD6B0000}"/>
    <cellStyle name="출력 2 5 3 9 4" xfId="27646" xr:uid="{00000000-0005-0000-0000-0000CE6B0000}"/>
    <cellStyle name="출력 2 5 3 9 5" xfId="27647" xr:uid="{00000000-0005-0000-0000-0000CF6B0000}"/>
    <cellStyle name="출력 2 5 4" xfId="27648" xr:uid="{00000000-0005-0000-0000-0000D06B0000}"/>
    <cellStyle name="출력 2 5 4 10" xfId="27649" xr:uid="{00000000-0005-0000-0000-0000D16B0000}"/>
    <cellStyle name="출력 2 5 4 10 2" xfId="27650" xr:uid="{00000000-0005-0000-0000-0000D26B0000}"/>
    <cellStyle name="출력 2 5 4 10 3" xfId="27651" xr:uid="{00000000-0005-0000-0000-0000D36B0000}"/>
    <cellStyle name="출력 2 5 4 10 4" xfId="27652" xr:uid="{00000000-0005-0000-0000-0000D46B0000}"/>
    <cellStyle name="출력 2 5 4 10 5" xfId="27653" xr:uid="{00000000-0005-0000-0000-0000D56B0000}"/>
    <cellStyle name="출력 2 5 4 11" xfId="27654" xr:uid="{00000000-0005-0000-0000-0000D66B0000}"/>
    <cellStyle name="출력 2 5 4 11 2" xfId="27655" xr:uid="{00000000-0005-0000-0000-0000D76B0000}"/>
    <cellStyle name="출력 2 5 4 11 3" xfId="27656" xr:uid="{00000000-0005-0000-0000-0000D86B0000}"/>
    <cellStyle name="출력 2 5 4 11 4" xfId="27657" xr:uid="{00000000-0005-0000-0000-0000D96B0000}"/>
    <cellStyle name="출력 2 5 4 11 5" xfId="27658" xr:uid="{00000000-0005-0000-0000-0000DA6B0000}"/>
    <cellStyle name="출력 2 5 4 12" xfId="27659" xr:uid="{00000000-0005-0000-0000-0000DB6B0000}"/>
    <cellStyle name="출력 2 5 4 12 2" xfId="27660" xr:uid="{00000000-0005-0000-0000-0000DC6B0000}"/>
    <cellStyle name="출력 2 5 4 12 3" xfId="27661" xr:uid="{00000000-0005-0000-0000-0000DD6B0000}"/>
    <cellStyle name="출력 2 5 4 12 4" xfId="27662" xr:uid="{00000000-0005-0000-0000-0000DE6B0000}"/>
    <cellStyle name="출력 2 5 4 12 5" xfId="27663" xr:uid="{00000000-0005-0000-0000-0000DF6B0000}"/>
    <cellStyle name="출력 2 5 4 13" xfId="27664" xr:uid="{00000000-0005-0000-0000-0000E06B0000}"/>
    <cellStyle name="출력 2 5 4 13 2" xfId="27665" xr:uid="{00000000-0005-0000-0000-0000E16B0000}"/>
    <cellStyle name="출력 2 5 4 13 3" xfId="27666" xr:uid="{00000000-0005-0000-0000-0000E26B0000}"/>
    <cellStyle name="출력 2 5 4 13 4" xfId="27667" xr:uid="{00000000-0005-0000-0000-0000E36B0000}"/>
    <cellStyle name="출력 2 5 4 13 5" xfId="27668" xr:uid="{00000000-0005-0000-0000-0000E46B0000}"/>
    <cellStyle name="출력 2 5 4 14" xfId="27669" xr:uid="{00000000-0005-0000-0000-0000E56B0000}"/>
    <cellStyle name="출력 2 5 4 14 2" xfId="27670" xr:uid="{00000000-0005-0000-0000-0000E66B0000}"/>
    <cellStyle name="출력 2 5 4 14 3" xfId="27671" xr:uid="{00000000-0005-0000-0000-0000E76B0000}"/>
    <cellStyle name="출력 2 5 4 14 4" xfId="27672" xr:uid="{00000000-0005-0000-0000-0000E86B0000}"/>
    <cellStyle name="출력 2 5 4 14 5" xfId="27673" xr:uid="{00000000-0005-0000-0000-0000E96B0000}"/>
    <cellStyle name="출력 2 5 4 15" xfId="27674" xr:uid="{00000000-0005-0000-0000-0000EA6B0000}"/>
    <cellStyle name="출력 2 5 4 15 2" xfId="27675" xr:uid="{00000000-0005-0000-0000-0000EB6B0000}"/>
    <cellStyle name="출력 2 5 4 15 3" xfId="27676" xr:uid="{00000000-0005-0000-0000-0000EC6B0000}"/>
    <cellStyle name="출력 2 5 4 15 4" xfId="27677" xr:uid="{00000000-0005-0000-0000-0000ED6B0000}"/>
    <cellStyle name="출력 2 5 4 15 5" xfId="27678" xr:uid="{00000000-0005-0000-0000-0000EE6B0000}"/>
    <cellStyle name="출력 2 5 4 16" xfId="27679" xr:uid="{00000000-0005-0000-0000-0000EF6B0000}"/>
    <cellStyle name="출력 2 5 4 16 2" xfId="27680" xr:uid="{00000000-0005-0000-0000-0000F06B0000}"/>
    <cellStyle name="출력 2 5 4 16 3" xfId="27681" xr:uid="{00000000-0005-0000-0000-0000F16B0000}"/>
    <cellStyle name="출력 2 5 4 16 4" xfId="27682" xr:uid="{00000000-0005-0000-0000-0000F26B0000}"/>
    <cellStyle name="출력 2 5 4 16 5" xfId="27683" xr:uid="{00000000-0005-0000-0000-0000F36B0000}"/>
    <cellStyle name="출력 2 5 4 17" xfId="27684" xr:uid="{00000000-0005-0000-0000-0000F46B0000}"/>
    <cellStyle name="출력 2 5 4 17 2" xfId="27685" xr:uid="{00000000-0005-0000-0000-0000F56B0000}"/>
    <cellStyle name="출력 2 5 4 17 3" xfId="27686" xr:uid="{00000000-0005-0000-0000-0000F66B0000}"/>
    <cellStyle name="출력 2 5 4 17 4" xfId="27687" xr:uid="{00000000-0005-0000-0000-0000F76B0000}"/>
    <cellStyle name="출력 2 5 4 17 5" xfId="27688" xr:uid="{00000000-0005-0000-0000-0000F86B0000}"/>
    <cellStyle name="출력 2 5 4 18" xfId="27689" xr:uid="{00000000-0005-0000-0000-0000F96B0000}"/>
    <cellStyle name="출력 2 5 4 18 2" xfId="27690" xr:uid="{00000000-0005-0000-0000-0000FA6B0000}"/>
    <cellStyle name="출력 2 5 4 18 3" xfId="27691" xr:uid="{00000000-0005-0000-0000-0000FB6B0000}"/>
    <cellStyle name="출력 2 5 4 18 4" xfId="27692" xr:uid="{00000000-0005-0000-0000-0000FC6B0000}"/>
    <cellStyle name="출력 2 5 4 18 5" xfId="27693" xr:uid="{00000000-0005-0000-0000-0000FD6B0000}"/>
    <cellStyle name="출력 2 5 4 19" xfId="27694" xr:uid="{00000000-0005-0000-0000-0000FE6B0000}"/>
    <cellStyle name="출력 2 5 4 19 2" xfId="27695" xr:uid="{00000000-0005-0000-0000-0000FF6B0000}"/>
    <cellStyle name="출력 2 5 4 19 3" xfId="27696" xr:uid="{00000000-0005-0000-0000-0000006C0000}"/>
    <cellStyle name="출력 2 5 4 19 4" xfId="27697" xr:uid="{00000000-0005-0000-0000-0000016C0000}"/>
    <cellStyle name="출력 2 5 4 19 5" xfId="27698" xr:uid="{00000000-0005-0000-0000-0000026C0000}"/>
    <cellStyle name="출력 2 5 4 2" xfId="27699" xr:uid="{00000000-0005-0000-0000-0000036C0000}"/>
    <cellStyle name="출력 2 5 4 2 2" xfId="27700" xr:uid="{00000000-0005-0000-0000-0000046C0000}"/>
    <cellStyle name="출력 2 5 4 2 3" xfId="27701" xr:uid="{00000000-0005-0000-0000-0000056C0000}"/>
    <cellStyle name="출력 2 5 4 2 4" xfId="27702" xr:uid="{00000000-0005-0000-0000-0000066C0000}"/>
    <cellStyle name="출력 2 5 4 2 5" xfId="27703" xr:uid="{00000000-0005-0000-0000-0000076C0000}"/>
    <cellStyle name="출력 2 5 4 20" xfId="27704" xr:uid="{00000000-0005-0000-0000-0000086C0000}"/>
    <cellStyle name="출력 2 5 4 21" xfId="27705" xr:uid="{00000000-0005-0000-0000-0000096C0000}"/>
    <cellStyle name="출력 2 5 4 22" xfId="27706" xr:uid="{00000000-0005-0000-0000-00000A6C0000}"/>
    <cellStyle name="출력 2 5 4 23" xfId="27707" xr:uid="{00000000-0005-0000-0000-00000B6C0000}"/>
    <cellStyle name="출력 2 5 4 3" xfId="27708" xr:uid="{00000000-0005-0000-0000-00000C6C0000}"/>
    <cellStyle name="출력 2 5 4 3 2" xfId="27709" xr:uid="{00000000-0005-0000-0000-00000D6C0000}"/>
    <cellStyle name="출력 2 5 4 3 3" xfId="27710" xr:uid="{00000000-0005-0000-0000-00000E6C0000}"/>
    <cellStyle name="출력 2 5 4 3 4" xfId="27711" xr:uid="{00000000-0005-0000-0000-00000F6C0000}"/>
    <cellStyle name="출력 2 5 4 3 5" xfId="27712" xr:uid="{00000000-0005-0000-0000-0000106C0000}"/>
    <cellStyle name="출력 2 5 4 4" xfId="27713" xr:uid="{00000000-0005-0000-0000-0000116C0000}"/>
    <cellStyle name="출력 2 5 4 4 2" xfId="27714" xr:uid="{00000000-0005-0000-0000-0000126C0000}"/>
    <cellStyle name="출력 2 5 4 4 3" xfId="27715" xr:uid="{00000000-0005-0000-0000-0000136C0000}"/>
    <cellStyle name="출력 2 5 4 4 4" xfId="27716" xr:uid="{00000000-0005-0000-0000-0000146C0000}"/>
    <cellStyle name="출력 2 5 4 4 5" xfId="27717" xr:uid="{00000000-0005-0000-0000-0000156C0000}"/>
    <cellStyle name="출력 2 5 4 5" xfId="27718" xr:uid="{00000000-0005-0000-0000-0000166C0000}"/>
    <cellStyle name="출력 2 5 4 5 2" xfId="27719" xr:uid="{00000000-0005-0000-0000-0000176C0000}"/>
    <cellStyle name="출력 2 5 4 5 3" xfId="27720" xr:uid="{00000000-0005-0000-0000-0000186C0000}"/>
    <cellStyle name="출력 2 5 4 5 4" xfId="27721" xr:uid="{00000000-0005-0000-0000-0000196C0000}"/>
    <cellStyle name="출력 2 5 4 5 5" xfId="27722" xr:uid="{00000000-0005-0000-0000-00001A6C0000}"/>
    <cellStyle name="출력 2 5 4 6" xfId="27723" xr:uid="{00000000-0005-0000-0000-00001B6C0000}"/>
    <cellStyle name="출력 2 5 4 6 2" xfId="27724" xr:uid="{00000000-0005-0000-0000-00001C6C0000}"/>
    <cellStyle name="출력 2 5 4 6 3" xfId="27725" xr:uid="{00000000-0005-0000-0000-00001D6C0000}"/>
    <cellStyle name="출력 2 5 4 6 4" xfId="27726" xr:uid="{00000000-0005-0000-0000-00001E6C0000}"/>
    <cellStyle name="출력 2 5 4 6 5" xfId="27727" xr:uid="{00000000-0005-0000-0000-00001F6C0000}"/>
    <cellStyle name="출력 2 5 4 7" xfId="27728" xr:uid="{00000000-0005-0000-0000-0000206C0000}"/>
    <cellStyle name="출력 2 5 4 7 2" xfId="27729" xr:uid="{00000000-0005-0000-0000-0000216C0000}"/>
    <cellStyle name="출력 2 5 4 7 3" xfId="27730" xr:uid="{00000000-0005-0000-0000-0000226C0000}"/>
    <cellStyle name="출력 2 5 4 7 4" xfId="27731" xr:uid="{00000000-0005-0000-0000-0000236C0000}"/>
    <cellStyle name="출력 2 5 4 7 5" xfId="27732" xr:uid="{00000000-0005-0000-0000-0000246C0000}"/>
    <cellStyle name="출력 2 5 4 8" xfId="27733" xr:uid="{00000000-0005-0000-0000-0000256C0000}"/>
    <cellStyle name="출력 2 5 4 8 2" xfId="27734" xr:uid="{00000000-0005-0000-0000-0000266C0000}"/>
    <cellStyle name="출력 2 5 4 8 3" xfId="27735" xr:uid="{00000000-0005-0000-0000-0000276C0000}"/>
    <cellStyle name="출력 2 5 4 8 4" xfId="27736" xr:uid="{00000000-0005-0000-0000-0000286C0000}"/>
    <cellStyle name="출력 2 5 4 8 5" xfId="27737" xr:uid="{00000000-0005-0000-0000-0000296C0000}"/>
    <cellStyle name="출력 2 5 4 9" xfId="27738" xr:uid="{00000000-0005-0000-0000-00002A6C0000}"/>
    <cellStyle name="출력 2 5 4 9 2" xfId="27739" xr:uid="{00000000-0005-0000-0000-00002B6C0000}"/>
    <cellStyle name="출력 2 5 4 9 3" xfId="27740" xr:uid="{00000000-0005-0000-0000-00002C6C0000}"/>
    <cellStyle name="출력 2 5 4 9 4" xfId="27741" xr:uid="{00000000-0005-0000-0000-00002D6C0000}"/>
    <cellStyle name="출력 2 5 4 9 5" xfId="27742" xr:uid="{00000000-0005-0000-0000-00002E6C0000}"/>
    <cellStyle name="출력 2 5 5" xfId="27743" xr:uid="{00000000-0005-0000-0000-00002F6C0000}"/>
    <cellStyle name="출력 2 5 5 10" xfId="27744" xr:uid="{00000000-0005-0000-0000-0000306C0000}"/>
    <cellStyle name="출력 2 5 5 10 2" xfId="27745" xr:uid="{00000000-0005-0000-0000-0000316C0000}"/>
    <cellStyle name="출력 2 5 5 10 3" xfId="27746" xr:uid="{00000000-0005-0000-0000-0000326C0000}"/>
    <cellStyle name="출력 2 5 5 10 4" xfId="27747" xr:uid="{00000000-0005-0000-0000-0000336C0000}"/>
    <cellStyle name="출력 2 5 5 10 5" xfId="27748" xr:uid="{00000000-0005-0000-0000-0000346C0000}"/>
    <cellStyle name="출력 2 5 5 11" xfId="27749" xr:uid="{00000000-0005-0000-0000-0000356C0000}"/>
    <cellStyle name="출력 2 5 5 11 2" xfId="27750" xr:uid="{00000000-0005-0000-0000-0000366C0000}"/>
    <cellStyle name="출력 2 5 5 11 3" xfId="27751" xr:uid="{00000000-0005-0000-0000-0000376C0000}"/>
    <cellStyle name="출력 2 5 5 11 4" xfId="27752" xr:uid="{00000000-0005-0000-0000-0000386C0000}"/>
    <cellStyle name="출력 2 5 5 11 5" xfId="27753" xr:uid="{00000000-0005-0000-0000-0000396C0000}"/>
    <cellStyle name="출력 2 5 5 12" xfId="27754" xr:uid="{00000000-0005-0000-0000-00003A6C0000}"/>
    <cellStyle name="출력 2 5 5 12 2" xfId="27755" xr:uid="{00000000-0005-0000-0000-00003B6C0000}"/>
    <cellStyle name="출력 2 5 5 12 3" xfId="27756" xr:uid="{00000000-0005-0000-0000-00003C6C0000}"/>
    <cellStyle name="출력 2 5 5 12 4" xfId="27757" xr:uid="{00000000-0005-0000-0000-00003D6C0000}"/>
    <cellStyle name="출력 2 5 5 12 5" xfId="27758" xr:uid="{00000000-0005-0000-0000-00003E6C0000}"/>
    <cellStyle name="출력 2 5 5 13" xfId="27759" xr:uid="{00000000-0005-0000-0000-00003F6C0000}"/>
    <cellStyle name="출력 2 5 5 13 2" xfId="27760" xr:uid="{00000000-0005-0000-0000-0000406C0000}"/>
    <cellStyle name="출력 2 5 5 13 3" xfId="27761" xr:uid="{00000000-0005-0000-0000-0000416C0000}"/>
    <cellStyle name="출력 2 5 5 13 4" xfId="27762" xr:uid="{00000000-0005-0000-0000-0000426C0000}"/>
    <cellStyle name="출력 2 5 5 13 5" xfId="27763" xr:uid="{00000000-0005-0000-0000-0000436C0000}"/>
    <cellStyle name="출력 2 5 5 14" xfId="27764" xr:uid="{00000000-0005-0000-0000-0000446C0000}"/>
    <cellStyle name="출력 2 5 5 14 2" xfId="27765" xr:uid="{00000000-0005-0000-0000-0000456C0000}"/>
    <cellStyle name="출력 2 5 5 14 3" xfId="27766" xr:uid="{00000000-0005-0000-0000-0000466C0000}"/>
    <cellStyle name="출력 2 5 5 14 4" xfId="27767" xr:uid="{00000000-0005-0000-0000-0000476C0000}"/>
    <cellStyle name="출력 2 5 5 14 5" xfId="27768" xr:uid="{00000000-0005-0000-0000-0000486C0000}"/>
    <cellStyle name="출력 2 5 5 15" xfId="27769" xr:uid="{00000000-0005-0000-0000-0000496C0000}"/>
    <cellStyle name="출력 2 5 5 15 2" xfId="27770" xr:uid="{00000000-0005-0000-0000-00004A6C0000}"/>
    <cellStyle name="출력 2 5 5 15 3" xfId="27771" xr:uid="{00000000-0005-0000-0000-00004B6C0000}"/>
    <cellStyle name="출력 2 5 5 15 4" xfId="27772" xr:uid="{00000000-0005-0000-0000-00004C6C0000}"/>
    <cellStyle name="출력 2 5 5 15 5" xfId="27773" xr:uid="{00000000-0005-0000-0000-00004D6C0000}"/>
    <cellStyle name="출력 2 5 5 16" xfId="27774" xr:uid="{00000000-0005-0000-0000-00004E6C0000}"/>
    <cellStyle name="출력 2 5 5 16 2" xfId="27775" xr:uid="{00000000-0005-0000-0000-00004F6C0000}"/>
    <cellStyle name="출력 2 5 5 16 3" xfId="27776" xr:uid="{00000000-0005-0000-0000-0000506C0000}"/>
    <cellStyle name="출력 2 5 5 16 4" xfId="27777" xr:uid="{00000000-0005-0000-0000-0000516C0000}"/>
    <cellStyle name="출력 2 5 5 16 5" xfId="27778" xr:uid="{00000000-0005-0000-0000-0000526C0000}"/>
    <cellStyle name="출력 2 5 5 17" xfId="27779" xr:uid="{00000000-0005-0000-0000-0000536C0000}"/>
    <cellStyle name="출력 2 5 5 17 2" xfId="27780" xr:uid="{00000000-0005-0000-0000-0000546C0000}"/>
    <cellStyle name="출력 2 5 5 17 3" xfId="27781" xr:uid="{00000000-0005-0000-0000-0000556C0000}"/>
    <cellStyle name="출력 2 5 5 17 4" xfId="27782" xr:uid="{00000000-0005-0000-0000-0000566C0000}"/>
    <cellStyle name="출력 2 5 5 17 5" xfId="27783" xr:uid="{00000000-0005-0000-0000-0000576C0000}"/>
    <cellStyle name="출력 2 5 5 18" xfId="27784" xr:uid="{00000000-0005-0000-0000-0000586C0000}"/>
    <cellStyle name="출력 2 5 5 18 2" xfId="27785" xr:uid="{00000000-0005-0000-0000-0000596C0000}"/>
    <cellStyle name="출력 2 5 5 18 3" xfId="27786" xr:uid="{00000000-0005-0000-0000-00005A6C0000}"/>
    <cellStyle name="출력 2 5 5 18 4" xfId="27787" xr:uid="{00000000-0005-0000-0000-00005B6C0000}"/>
    <cellStyle name="출력 2 5 5 18 5" xfId="27788" xr:uid="{00000000-0005-0000-0000-00005C6C0000}"/>
    <cellStyle name="출력 2 5 5 19" xfId="27789" xr:uid="{00000000-0005-0000-0000-00005D6C0000}"/>
    <cellStyle name="출력 2 5 5 19 2" xfId="27790" xr:uid="{00000000-0005-0000-0000-00005E6C0000}"/>
    <cellStyle name="출력 2 5 5 19 3" xfId="27791" xr:uid="{00000000-0005-0000-0000-00005F6C0000}"/>
    <cellStyle name="출력 2 5 5 19 4" xfId="27792" xr:uid="{00000000-0005-0000-0000-0000606C0000}"/>
    <cellStyle name="출력 2 5 5 19 5" xfId="27793" xr:uid="{00000000-0005-0000-0000-0000616C0000}"/>
    <cellStyle name="출력 2 5 5 2" xfId="27794" xr:uid="{00000000-0005-0000-0000-0000626C0000}"/>
    <cellStyle name="출력 2 5 5 2 2" xfId="27795" xr:uid="{00000000-0005-0000-0000-0000636C0000}"/>
    <cellStyle name="출력 2 5 5 2 3" xfId="27796" xr:uid="{00000000-0005-0000-0000-0000646C0000}"/>
    <cellStyle name="출력 2 5 5 2 4" xfId="27797" xr:uid="{00000000-0005-0000-0000-0000656C0000}"/>
    <cellStyle name="출력 2 5 5 2 5" xfId="27798" xr:uid="{00000000-0005-0000-0000-0000666C0000}"/>
    <cellStyle name="출력 2 5 5 20" xfId="27799" xr:uid="{00000000-0005-0000-0000-0000676C0000}"/>
    <cellStyle name="출력 2 5 5 21" xfId="27800" xr:uid="{00000000-0005-0000-0000-0000686C0000}"/>
    <cellStyle name="출력 2 5 5 22" xfId="27801" xr:uid="{00000000-0005-0000-0000-0000696C0000}"/>
    <cellStyle name="출력 2 5 5 23" xfId="27802" xr:uid="{00000000-0005-0000-0000-00006A6C0000}"/>
    <cellStyle name="출력 2 5 5 3" xfId="27803" xr:uid="{00000000-0005-0000-0000-00006B6C0000}"/>
    <cellStyle name="출력 2 5 5 3 2" xfId="27804" xr:uid="{00000000-0005-0000-0000-00006C6C0000}"/>
    <cellStyle name="출력 2 5 5 3 3" xfId="27805" xr:uid="{00000000-0005-0000-0000-00006D6C0000}"/>
    <cellStyle name="출력 2 5 5 3 4" xfId="27806" xr:uid="{00000000-0005-0000-0000-00006E6C0000}"/>
    <cellStyle name="출력 2 5 5 3 5" xfId="27807" xr:uid="{00000000-0005-0000-0000-00006F6C0000}"/>
    <cellStyle name="출력 2 5 5 4" xfId="27808" xr:uid="{00000000-0005-0000-0000-0000706C0000}"/>
    <cellStyle name="출력 2 5 5 4 2" xfId="27809" xr:uid="{00000000-0005-0000-0000-0000716C0000}"/>
    <cellStyle name="출력 2 5 5 4 3" xfId="27810" xr:uid="{00000000-0005-0000-0000-0000726C0000}"/>
    <cellStyle name="출력 2 5 5 4 4" xfId="27811" xr:uid="{00000000-0005-0000-0000-0000736C0000}"/>
    <cellStyle name="출력 2 5 5 4 5" xfId="27812" xr:uid="{00000000-0005-0000-0000-0000746C0000}"/>
    <cellStyle name="출력 2 5 5 5" xfId="27813" xr:uid="{00000000-0005-0000-0000-0000756C0000}"/>
    <cellStyle name="출력 2 5 5 5 2" xfId="27814" xr:uid="{00000000-0005-0000-0000-0000766C0000}"/>
    <cellStyle name="출력 2 5 5 5 3" xfId="27815" xr:uid="{00000000-0005-0000-0000-0000776C0000}"/>
    <cellStyle name="출력 2 5 5 5 4" xfId="27816" xr:uid="{00000000-0005-0000-0000-0000786C0000}"/>
    <cellStyle name="출력 2 5 5 5 5" xfId="27817" xr:uid="{00000000-0005-0000-0000-0000796C0000}"/>
    <cellStyle name="출력 2 5 5 6" xfId="27818" xr:uid="{00000000-0005-0000-0000-00007A6C0000}"/>
    <cellStyle name="출력 2 5 5 6 2" xfId="27819" xr:uid="{00000000-0005-0000-0000-00007B6C0000}"/>
    <cellStyle name="출력 2 5 5 6 3" xfId="27820" xr:uid="{00000000-0005-0000-0000-00007C6C0000}"/>
    <cellStyle name="출력 2 5 5 6 4" xfId="27821" xr:uid="{00000000-0005-0000-0000-00007D6C0000}"/>
    <cellStyle name="출력 2 5 5 6 5" xfId="27822" xr:uid="{00000000-0005-0000-0000-00007E6C0000}"/>
    <cellStyle name="출력 2 5 5 7" xfId="27823" xr:uid="{00000000-0005-0000-0000-00007F6C0000}"/>
    <cellStyle name="출력 2 5 5 7 2" xfId="27824" xr:uid="{00000000-0005-0000-0000-0000806C0000}"/>
    <cellStyle name="출력 2 5 5 7 3" xfId="27825" xr:uid="{00000000-0005-0000-0000-0000816C0000}"/>
    <cellStyle name="출력 2 5 5 7 4" xfId="27826" xr:uid="{00000000-0005-0000-0000-0000826C0000}"/>
    <cellStyle name="출력 2 5 5 7 5" xfId="27827" xr:uid="{00000000-0005-0000-0000-0000836C0000}"/>
    <cellStyle name="출력 2 5 5 8" xfId="27828" xr:uid="{00000000-0005-0000-0000-0000846C0000}"/>
    <cellStyle name="출력 2 5 5 8 2" xfId="27829" xr:uid="{00000000-0005-0000-0000-0000856C0000}"/>
    <cellStyle name="출력 2 5 5 8 3" xfId="27830" xr:uid="{00000000-0005-0000-0000-0000866C0000}"/>
    <cellStyle name="출력 2 5 5 8 4" xfId="27831" xr:uid="{00000000-0005-0000-0000-0000876C0000}"/>
    <cellStyle name="출력 2 5 5 8 5" xfId="27832" xr:uid="{00000000-0005-0000-0000-0000886C0000}"/>
    <cellStyle name="출력 2 5 5 9" xfId="27833" xr:uid="{00000000-0005-0000-0000-0000896C0000}"/>
    <cellStyle name="출력 2 5 5 9 2" xfId="27834" xr:uid="{00000000-0005-0000-0000-00008A6C0000}"/>
    <cellStyle name="출력 2 5 5 9 3" xfId="27835" xr:uid="{00000000-0005-0000-0000-00008B6C0000}"/>
    <cellStyle name="출력 2 5 5 9 4" xfId="27836" xr:uid="{00000000-0005-0000-0000-00008C6C0000}"/>
    <cellStyle name="출력 2 5 5 9 5" xfId="27837" xr:uid="{00000000-0005-0000-0000-00008D6C0000}"/>
    <cellStyle name="출력 2 5 6" xfId="27838" xr:uid="{00000000-0005-0000-0000-00008E6C0000}"/>
    <cellStyle name="출력 2 5 6 2" xfId="27839" xr:uid="{00000000-0005-0000-0000-00008F6C0000}"/>
    <cellStyle name="출력 2 5 6 3" xfId="27840" xr:uid="{00000000-0005-0000-0000-0000906C0000}"/>
    <cellStyle name="출력 2 5 6 4" xfId="27841" xr:uid="{00000000-0005-0000-0000-0000916C0000}"/>
    <cellStyle name="출력 2 5 6 5" xfId="27842" xr:uid="{00000000-0005-0000-0000-0000926C0000}"/>
    <cellStyle name="출력 2 5 7" xfId="27843" xr:uid="{00000000-0005-0000-0000-0000936C0000}"/>
    <cellStyle name="출력 2 5 7 2" xfId="27844" xr:uid="{00000000-0005-0000-0000-0000946C0000}"/>
    <cellStyle name="출력 2 5 7 3" xfId="27845" xr:uid="{00000000-0005-0000-0000-0000956C0000}"/>
    <cellStyle name="출력 2 5 7 4" xfId="27846" xr:uid="{00000000-0005-0000-0000-0000966C0000}"/>
    <cellStyle name="출력 2 5 7 5" xfId="27847" xr:uid="{00000000-0005-0000-0000-0000976C0000}"/>
    <cellStyle name="출력 2 5 8" xfId="27848" xr:uid="{00000000-0005-0000-0000-0000986C0000}"/>
    <cellStyle name="출력 2 5 8 2" xfId="27849" xr:uid="{00000000-0005-0000-0000-0000996C0000}"/>
    <cellStyle name="출력 2 5 8 3" xfId="27850" xr:uid="{00000000-0005-0000-0000-00009A6C0000}"/>
    <cellStyle name="출력 2 5 8 4" xfId="27851" xr:uid="{00000000-0005-0000-0000-00009B6C0000}"/>
    <cellStyle name="출력 2 5 8 5" xfId="27852" xr:uid="{00000000-0005-0000-0000-00009C6C0000}"/>
    <cellStyle name="출력 2 5 9" xfId="27853" xr:uid="{00000000-0005-0000-0000-00009D6C0000}"/>
    <cellStyle name="출력 2 5 9 2" xfId="27854" xr:uid="{00000000-0005-0000-0000-00009E6C0000}"/>
    <cellStyle name="출력 2 5 9 3" xfId="27855" xr:uid="{00000000-0005-0000-0000-00009F6C0000}"/>
    <cellStyle name="출력 2 5 9 4" xfId="27856" xr:uid="{00000000-0005-0000-0000-0000A06C0000}"/>
    <cellStyle name="출력 2 5 9 5" xfId="27857" xr:uid="{00000000-0005-0000-0000-0000A16C0000}"/>
    <cellStyle name="출력 2 6" xfId="27858" xr:uid="{00000000-0005-0000-0000-0000A26C0000}"/>
    <cellStyle name="출력 2 6 10" xfId="27859" xr:uid="{00000000-0005-0000-0000-0000A36C0000}"/>
    <cellStyle name="출력 2 6 10 2" xfId="27860" xr:uid="{00000000-0005-0000-0000-0000A46C0000}"/>
    <cellStyle name="출력 2 6 10 3" xfId="27861" xr:uid="{00000000-0005-0000-0000-0000A56C0000}"/>
    <cellStyle name="출력 2 6 10 4" xfId="27862" xr:uid="{00000000-0005-0000-0000-0000A66C0000}"/>
    <cellStyle name="출력 2 6 10 5" xfId="27863" xr:uid="{00000000-0005-0000-0000-0000A76C0000}"/>
    <cellStyle name="출력 2 6 11" xfId="27864" xr:uid="{00000000-0005-0000-0000-0000A86C0000}"/>
    <cellStyle name="출력 2 6 11 2" xfId="27865" xr:uid="{00000000-0005-0000-0000-0000A96C0000}"/>
    <cellStyle name="출력 2 6 11 3" xfId="27866" xr:uid="{00000000-0005-0000-0000-0000AA6C0000}"/>
    <cellStyle name="출력 2 6 11 4" xfId="27867" xr:uid="{00000000-0005-0000-0000-0000AB6C0000}"/>
    <cellStyle name="출력 2 6 11 5" xfId="27868" xr:uid="{00000000-0005-0000-0000-0000AC6C0000}"/>
    <cellStyle name="출력 2 6 12" xfId="27869" xr:uid="{00000000-0005-0000-0000-0000AD6C0000}"/>
    <cellStyle name="출력 2 6 12 2" xfId="27870" xr:uid="{00000000-0005-0000-0000-0000AE6C0000}"/>
    <cellStyle name="출력 2 6 12 3" xfId="27871" xr:uid="{00000000-0005-0000-0000-0000AF6C0000}"/>
    <cellStyle name="출력 2 6 12 4" xfId="27872" xr:uid="{00000000-0005-0000-0000-0000B06C0000}"/>
    <cellStyle name="출력 2 6 12 5" xfId="27873" xr:uid="{00000000-0005-0000-0000-0000B16C0000}"/>
    <cellStyle name="출력 2 6 13" xfId="27874" xr:uid="{00000000-0005-0000-0000-0000B26C0000}"/>
    <cellStyle name="출력 2 6 13 2" xfId="27875" xr:uid="{00000000-0005-0000-0000-0000B36C0000}"/>
    <cellStyle name="출력 2 6 13 3" xfId="27876" xr:uid="{00000000-0005-0000-0000-0000B46C0000}"/>
    <cellStyle name="출력 2 6 13 4" xfId="27877" xr:uid="{00000000-0005-0000-0000-0000B56C0000}"/>
    <cellStyle name="출력 2 6 13 5" xfId="27878" xr:uid="{00000000-0005-0000-0000-0000B66C0000}"/>
    <cellStyle name="출력 2 6 14" xfId="27879" xr:uid="{00000000-0005-0000-0000-0000B76C0000}"/>
    <cellStyle name="출력 2 6 14 2" xfId="27880" xr:uid="{00000000-0005-0000-0000-0000B86C0000}"/>
    <cellStyle name="출력 2 6 14 3" xfId="27881" xr:uid="{00000000-0005-0000-0000-0000B96C0000}"/>
    <cellStyle name="출력 2 6 14 4" xfId="27882" xr:uid="{00000000-0005-0000-0000-0000BA6C0000}"/>
    <cellStyle name="출력 2 6 14 5" xfId="27883" xr:uid="{00000000-0005-0000-0000-0000BB6C0000}"/>
    <cellStyle name="출력 2 6 15" xfId="27884" xr:uid="{00000000-0005-0000-0000-0000BC6C0000}"/>
    <cellStyle name="출력 2 6 15 2" xfId="27885" xr:uid="{00000000-0005-0000-0000-0000BD6C0000}"/>
    <cellStyle name="출력 2 6 15 3" xfId="27886" xr:uid="{00000000-0005-0000-0000-0000BE6C0000}"/>
    <cellStyle name="출력 2 6 15 4" xfId="27887" xr:uid="{00000000-0005-0000-0000-0000BF6C0000}"/>
    <cellStyle name="출력 2 6 15 5" xfId="27888" xr:uid="{00000000-0005-0000-0000-0000C06C0000}"/>
    <cellStyle name="출력 2 6 16" xfId="27889" xr:uid="{00000000-0005-0000-0000-0000C16C0000}"/>
    <cellStyle name="출력 2 6 16 2" xfId="27890" xr:uid="{00000000-0005-0000-0000-0000C26C0000}"/>
    <cellStyle name="출력 2 6 16 3" xfId="27891" xr:uid="{00000000-0005-0000-0000-0000C36C0000}"/>
    <cellStyle name="출력 2 6 16 4" xfId="27892" xr:uid="{00000000-0005-0000-0000-0000C46C0000}"/>
    <cellStyle name="출력 2 6 16 5" xfId="27893" xr:uid="{00000000-0005-0000-0000-0000C56C0000}"/>
    <cellStyle name="출력 2 6 17" xfId="27894" xr:uid="{00000000-0005-0000-0000-0000C66C0000}"/>
    <cellStyle name="출력 2 6 17 2" xfId="27895" xr:uid="{00000000-0005-0000-0000-0000C76C0000}"/>
    <cellStyle name="출력 2 6 17 3" xfId="27896" xr:uid="{00000000-0005-0000-0000-0000C86C0000}"/>
    <cellStyle name="출력 2 6 17 4" xfId="27897" xr:uid="{00000000-0005-0000-0000-0000C96C0000}"/>
    <cellStyle name="출력 2 6 17 5" xfId="27898" xr:uid="{00000000-0005-0000-0000-0000CA6C0000}"/>
    <cellStyle name="출력 2 6 18" xfId="27899" xr:uid="{00000000-0005-0000-0000-0000CB6C0000}"/>
    <cellStyle name="출력 2 6 18 2" xfId="27900" xr:uid="{00000000-0005-0000-0000-0000CC6C0000}"/>
    <cellStyle name="출력 2 6 18 3" xfId="27901" xr:uid="{00000000-0005-0000-0000-0000CD6C0000}"/>
    <cellStyle name="출력 2 6 18 4" xfId="27902" xr:uid="{00000000-0005-0000-0000-0000CE6C0000}"/>
    <cellStyle name="출력 2 6 18 5" xfId="27903" xr:uid="{00000000-0005-0000-0000-0000CF6C0000}"/>
    <cellStyle name="출력 2 6 19" xfId="27904" xr:uid="{00000000-0005-0000-0000-0000D06C0000}"/>
    <cellStyle name="출력 2 6 2" xfId="27905" xr:uid="{00000000-0005-0000-0000-0000D16C0000}"/>
    <cellStyle name="출력 2 6 2 2" xfId="27906" xr:uid="{00000000-0005-0000-0000-0000D26C0000}"/>
    <cellStyle name="출력 2 6 2 3" xfId="27907" xr:uid="{00000000-0005-0000-0000-0000D36C0000}"/>
    <cellStyle name="출력 2 6 2 4" xfId="27908" xr:uid="{00000000-0005-0000-0000-0000D46C0000}"/>
    <cellStyle name="출력 2 6 2 5" xfId="27909" xr:uid="{00000000-0005-0000-0000-0000D56C0000}"/>
    <cellStyle name="출력 2 6 20" xfId="27910" xr:uid="{00000000-0005-0000-0000-0000D66C0000}"/>
    <cellStyle name="출력 2 6 21" xfId="27911" xr:uid="{00000000-0005-0000-0000-0000D76C0000}"/>
    <cellStyle name="출력 2 6 22" xfId="27912" xr:uid="{00000000-0005-0000-0000-0000D86C0000}"/>
    <cellStyle name="출력 2 6 3" xfId="27913" xr:uid="{00000000-0005-0000-0000-0000D96C0000}"/>
    <cellStyle name="출력 2 6 3 2" xfId="27914" xr:uid="{00000000-0005-0000-0000-0000DA6C0000}"/>
    <cellStyle name="출력 2 6 3 3" xfId="27915" xr:uid="{00000000-0005-0000-0000-0000DB6C0000}"/>
    <cellStyle name="출력 2 6 3 4" xfId="27916" xr:uid="{00000000-0005-0000-0000-0000DC6C0000}"/>
    <cellStyle name="출력 2 6 3 5" xfId="27917" xr:uid="{00000000-0005-0000-0000-0000DD6C0000}"/>
    <cellStyle name="출력 2 6 4" xfId="27918" xr:uid="{00000000-0005-0000-0000-0000DE6C0000}"/>
    <cellStyle name="출력 2 6 4 2" xfId="27919" xr:uid="{00000000-0005-0000-0000-0000DF6C0000}"/>
    <cellStyle name="출력 2 6 4 3" xfId="27920" xr:uid="{00000000-0005-0000-0000-0000E06C0000}"/>
    <cellStyle name="출력 2 6 4 4" xfId="27921" xr:uid="{00000000-0005-0000-0000-0000E16C0000}"/>
    <cellStyle name="출력 2 6 4 5" xfId="27922" xr:uid="{00000000-0005-0000-0000-0000E26C0000}"/>
    <cellStyle name="출력 2 6 5" xfId="27923" xr:uid="{00000000-0005-0000-0000-0000E36C0000}"/>
    <cellStyle name="출력 2 6 5 2" xfId="27924" xr:uid="{00000000-0005-0000-0000-0000E46C0000}"/>
    <cellStyle name="출력 2 6 5 3" xfId="27925" xr:uid="{00000000-0005-0000-0000-0000E56C0000}"/>
    <cellStyle name="출력 2 6 5 4" xfId="27926" xr:uid="{00000000-0005-0000-0000-0000E66C0000}"/>
    <cellStyle name="출력 2 6 5 5" xfId="27927" xr:uid="{00000000-0005-0000-0000-0000E76C0000}"/>
    <cellStyle name="출력 2 6 6" xfId="27928" xr:uid="{00000000-0005-0000-0000-0000E86C0000}"/>
    <cellStyle name="출력 2 6 6 2" xfId="27929" xr:uid="{00000000-0005-0000-0000-0000E96C0000}"/>
    <cellStyle name="출력 2 6 6 3" xfId="27930" xr:uid="{00000000-0005-0000-0000-0000EA6C0000}"/>
    <cellStyle name="출력 2 6 6 4" xfId="27931" xr:uid="{00000000-0005-0000-0000-0000EB6C0000}"/>
    <cellStyle name="출력 2 6 6 5" xfId="27932" xr:uid="{00000000-0005-0000-0000-0000EC6C0000}"/>
    <cellStyle name="출력 2 6 7" xfId="27933" xr:uid="{00000000-0005-0000-0000-0000ED6C0000}"/>
    <cellStyle name="출력 2 6 7 2" xfId="27934" xr:uid="{00000000-0005-0000-0000-0000EE6C0000}"/>
    <cellStyle name="출력 2 6 7 3" xfId="27935" xr:uid="{00000000-0005-0000-0000-0000EF6C0000}"/>
    <cellStyle name="출력 2 6 7 4" xfId="27936" xr:uid="{00000000-0005-0000-0000-0000F06C0000}"/>
    <cellStyle name="출력 2 6 7 5" xfId="27937" xr:uid="{00000000-0005-0000-0000-0000F16C0000}"/>
    <cellStyle name="출력 2 6 8" xfId="27938" xr:uid="{00000000-0005-0000-0000-0000F26C0000}"/>
    <cellStyle name="출력 2 6 8 2" xfId="27939" xr:uid="{00000000-0005-0000-0000-0000F36C0000}"/>
    <cellStyle name="출력 2 6 8 3" xfId="27940" xr:uid="{00000000-0005-0000-0000-0000F46C0000}"/>
    <cellStyle name="출력 2 6 8 4" xfId="27941" xr:uid="{00000000-0005-0000-0000-0000F56C0000}"/>
    <cellStyle name="출력 2 6 8 5" xfId="27942" xr:uid="{00000000-0005-0000-0000-0000F66C0000}"/>
    <cellStyle name="출력 2 6 9" xfId="27943" xr:uid="{00000000-0005-0000-0000-0000F76C0000}"/>
    <cellStyle name="출력 2 6 9 2" xfId="27944" xr:uid="{00000000-0005-0000-0000-0000F86C0000}"/>
    <cellStyle name="출력 2 6 9 3" xfId="27945" xr:uid="{00000000-0005-0000-0000-0000F96C0000}"/>
    <cellStyle name="출력 2 6 9 4" xfId="27946" xr:uid="{00000000-0005-0000-0000-0000FA6C0000}"/>
    <cellStyle name="출력 2 6 9 5" xfId="27947" xr:uid="{00000000-0005-0000-0000-0000FB6C0000}"/>
    <cellStyle name="출력 2 7" xfId="27948" xr:uid="{00000000-0005-0000-0000-0000FC6C0000}"/>
    <cellStyle name="출력 2 7 10" xfId="27949" xr:uid="{00000000-0005-0000-0000-0000FD6C0000}"/>
    <cellStyle name="출력 2 7 10 2" xfId="27950" xr:uid="{00000000-0005-0000-0000-0000FE6C0000}"/>
    <cellStyle name="출력 2 7 10 3" xfId="27951" xr:uid="{00000000-0005-0000-0000-0000FF6C0000}"/>
    <cellStyle name="출력 2 7 10 4" xfId="27952" xr:uid="{00000000-0005-0000-0000-0000006D0000}"/>
    <cellStyle name="출력 2 7 10 5" xfId="27953" xr:uid="{00000000-0005-0000-0000-0000016D0000}"/>
    <cellStyle name="출력 2 7 11" xfId="27954" xr:uid="{00000000-0005-0000-0000-0000026D0000}"/>
    <cellStyle name="출력 2 7 11 2" xfId="27955" xr:uid="{00000000-0005-0000-0000-0000036D0000}"/>
    <cellStyle name="출력 2 7 11 3" xfId="27956" xr:uid="{00000000-0005-0000-0000-0000046D0000}"/>
    <cellStyle name="출력 2 7 11 4" xfId="27957" xr:uid="{00000000-0005-0000-0000-0000056D0000}"/>
    <cellStyle name="출력 2 7 11 5" xfId="27958" xr:uid="{00000000-0005-0000-0000-0000066D0000}"/>
    <cellStyle name="출력 2 7 12" xfId="27959" xr:uid="{00000000-0005-0000-0000-0000076D0000}"/>
    <cellStyle name="출력 2 7 12 2" xfId="27960" xr:uid="{00000000-0005-0000-0000-0000086D0000}"/>
    <cellStyle name="출력 2 7 12 3" xfId="27961" xr:uid="{00000000-0005-0000-0000-0000096D0000}"/>
    <cellStyle name="출력 2 7 12 4" xfId="27962" xr:uid="{00000000-0005-0000-0000-00000A6D0000}"/>
    <cellStyle name="출력 2 7 12 5" xfId="27963" xr:uid="{00000000-0005-0000-0000-00000B6D0000}"/>
    <cellStyle name="출력 2 7 13" xfId="27964" xr:uid="{00000000-0005-0000-0000-00000C6D0000}"/>
    <cellStyle name="출력 2 7 13 2" xfId="27965" xr:uid="{00000000-0005-0000-0000-00000D6D0000}"/>
    <cellStyle name="출력 2 7 13 3" xfId="27966" xr:uid="{00000000-0005-0000-0000-00000E6D0000}"/>
    <cellStyle name="출력 2 7 13 4" xfId="27967" xr:uid="{00000000-0005-0000-0000-00000F6D0000}"/>
    <cellStyle name="출력 2 7 13 5" xfId="27968" xr:uid="{00000000-0005-0000-0000-0000106D0000}"/>
    <cellStyle name="출력 2 7 14" xfId="27969" xr:uid="{00000000-0005-0000-0000-0000116D0000}"/>
    <cellStyle name="출력 2 7 14 2" xfId="27970" xr:uid="{00000000-0005-0000-0000-0000126D0000}"/>
    <cellStyle name="출력 2 7 14 3" xfId="27971" xr:uid="{00000000-0005-0000-0000-0000136D0000}"/>
    <cellStyle name="출력 2 7 14 4" xfId="27972" xr:uid="{00000000-0005-0000-0000-0000146D0000}"/>
    <cellStyle name="출력 2 7 14 5" xfId="27973" xr:uid="{00000000-0005-0000-0000-0000156D0000}"/>
    <cellStyle name="출력 2 7 15" xfId="27974" xr:uid="{00000000-0005-0000-0000-0000166D0000}"/>
    <cellStyle name="출력 2 7 15 2" xfId="27975" xr:uid="{00000000-0005-0000-0000-0000176D0000}"/>
    <cellStyle name="출력 2 7 15 3" xfId="27976" xr:uid="{00000000-0005-0000-0000-0000186D0000}"/>
    <cellStyle name="출력 2 7 15 4" xfId="27977" xr:uid="{00000000-0005-0000-0000-0000196D0000}"/>
    <cellStyle name="출력 2 7 15 5" xfId="27978" xr:uid="{00000000-0005-0000-0000-00001A6D0000}"/>
    <cellStyle name="출력 2 7 16" xfId="27979" xr:uid="{00000000-0005-0000-0000-00001B6D0000}"/>
    <cellStyle name="출력 2 7 16 2" xfId="27980" xr:uid="{00000000-0005-0000-0000-00001C6D0000}"/>
    <cellStyle name="출력 2 7 16 3" xfId="27981" xr:uid="{00000000-0005-0000-0000-00001D6D0000}"/>
    <cellStyle name="출력 2 7 16 4" xfId="27982" xr:uid="{00000000-0005-0000-0000-00001E6D0000}"/>
    <cellStyle name="출력 2 7 16 5" xfId="27983" xr:uid="{00000000-0005-0000-0000-00001F6D0000}"/>
    <cellStyle name="출력 2 7 17" xfId="27984" xr:uid="{00000000-0005-0000-0000-0000206D0000}"/>
    <cellStyle name="출력 2 7 17 2" xfId="27985" xr:uid="{00000000-0005-0000-0000-0000216D0000}"/>
    <cellStyle name="출력 2 7 17 3" xfId="27986" xr:uid="{00000000-0005-0000-0000-0000226D0000}"/>
    <cellStyle name="출력 2 7 17 4" xfId="27987" xr:uid="{00000000-0005-0000-0000-0000236D0000}"/>
    <cellStyle name="출력 2 7 17 5" xfId="27988" xr:uid="{00000000-0005-0000-0000-0000246D0000}"/>
    <cellStyle name="출력 2 7 18" xfId="27989" xr:uid="{00000000-0005-0000-0000-0000256D0000}"/>
    <cellStyle name="출력 2 7 18 2" xfId="27990" xr:uid="{00000000-0005-0000-0000-0000266D0000}"/>
    <cellStyle name="출력 2 7 18 3" xfId="27991" xr:uid="{00000000-0005-0000-0000-0000276D0000}"/>
    <cellStyle name="출력 2 7 18 4" xfId="27992" xr:uid="{00000000-0005-0000-0000-0000286D0000}"/>
    <cellStyle name="출력 2 7 18 5" xfId="27993" xr:uid="{00000000-0005-0000-0000-0000296D0000}"/>
    <cellStyle name="출력 2 7 19" xfId="27994" xr:uid="{00000000-0005-0000-0000-00002A6D0000}"/>
    <cellStyle name="출력 2 7 19 2" xfId="27995" xr:uid="{00000000-0005-0000-0000-00002B6D0000}"/>
    <cellStyle name="출력 2 7 19 3" xfId="27996" xr:uid="{00000000-0005-0000-0000-00002C6D0000}"/>
    <cellStyle name="출력 2 7 19 4" xfId="27997" xr:uid="{00000000-0005-0000-0000-00002D6D0000}"/>
    <cellStyle name="출력 2 7 19 5" xfId="27998" xr:uid="{00000000-0005-0000-0000-00002E6D0000}"/>
    <cellStyle name="출력 2 7 2" xfId="27999" xr:uid="{00000000-0005-0000-0000-00002F6D0000}"/>
    <cellStyle name="출력 2 7 2 2" xfId="28000" xr:uid="{00000000-0005-0000-0000-0000306D0000}"/>
    <cellStyle name="출력 2 7 2 3" xfId="28001" xr:uid="{00000000-0005-0000-0000-0000316D0000}"/>
    <cellStyle name="출력 2 7 2 4" xfId="28002" xr:uid="{00000000-0005-0000-0000-0000326D0000}"/>
    <cellStyle name="출력 2 7 2 5" xfId="28003" xr:uid="{00000000-0005-0000-0000-0000336D0000}"/>
    <cellStyle name="출력 2 7 20" xfId="28004" xr:uid="{00000000-0005-0000-0000-0000346D0000}"/>
    <cellStyle name="출력 2 7 21" xfId="28005" xr:uid="{00000000-0005-0000-0000-0000356D0000}"/>
    <cellStyle name="출력 2 7 22" xfId="28006" xr:uid="{00000000-0005-0000-0000-0000366D0000}"/>
    <cellStyle name="출력 2 7 23" xfId="28007" xr:uid="{00000000-0005-0000-0000-0000376D0000}"/>
    <cellStyle name="출력 2 7 3" xfId="28008" xr:uid="{00000000-0005-0000-0000-0000386D0000}"/>
    <cellStyle name="출력 2 7 3 2" xfId="28009" xr:uid="{00000000-0005-0000-0000-0000396D0000}"/>
    <cellStyle name="출력 2 7 3 3" xfId="28010" xr:uid="{00000000-0005-0000-0000-00003A6D0000}"/>
    <cellStyle name="출력 2 7 3 4" xfId="28011" xr:uid="{00000000-0005-0000-0000-00003B6D0000}"/>
    <cellStyle name="출력 2 7 3 5" xfId="28012" xr:uid="{00000000-0005-0000-0000-00003C6D0000}"/>
    <cellStyle name="출력 2 7 4" xfId="28013" xr:uid="{00000000-0005-0000-0000-00003D6D0000}"/>
    <cellStyle name="출력 2 7 4 2" xfId="28014" xr:uid="{00000000-0005-0000-0000-00003E6D0000}"/>
    <cellStyle name="출력 2 7 4 3" xfId="28015" xr:uid="{00000000-0005-0000-0000-00003F6D0000}"/>
    <cellStyle name="출력 2 7 4 4" xfId="28016" xr:uid="{00000000-0005-0000-0000-0000406D0000}"/>
    <cellStyle name="출력 2 7 4 5" xfId="28017" xr:uid="{00000000-0005-0000-0000-0000416D0000}"/>
    <cellStyle name="출력 2 7 5" xfId="28018" xr:uid="{00000000-0005-0000-0000-0000426D0000}"/>
    <cellStyle name="출력 2 7 5 2" xfId="28019" xr:uid="{00000000-0005-0000-0000-0000436D0000}"/>
    <cellStyle name="출력 2 7 5 3" xfId="28020" xr:uid="{00000000-0005-0000-0000-0000446D0000}"/>
    <cellStyle name="출력 2 7 5 4" xfId="28021" xr:uid="{00000000-0005-0000-0000-0000456D0000}"/>
    <cellStyle name="출력 2 7 5 5" xfId="28022" xr:uid="{00000000-0005-0000-0000-0000466D0000}"/>
    <cellStyle name="출력 2 7 6" xfId="28023" xr:uid="{00000000-0005-0000-0000-0000476D0000}"/>
    <cellStyle name="출력 2 7 6 2" xfId="28024" xr:uid="{00000000-0005-0000-0000-0000486D0000}"/>
    <cellStyle name="출력 2 7 6 3" xfId="28025" xr:uid="{00000000-0005-0000-0000-0000496D0000}"/>
    <cellStyle name="출력 2 7 6 4" xfId="28026" xr:uid="{00000000-0005-0000-0000-00004A6D0000}"/>
    <cellStyle name="출력 2 7 6 5" xfId="28027" xr:uid="{00000000-0005-0000-0000-00004B6D0000}"/>
    <cellStyle name="출력 2 7 7" xfId="28028" xr:uid="{00000000-0005-0000-0000-00004C6D0000}"/>
    <cellStyle name="출력 2 7 7 2" xfId="28029" xr:uid="{00000000-0005-0000-0000-00004D6D0000}"/>
    <cellStyle name="출력 2 7 7 3" xfId="28030" xr:uid="{00000000-0005-0000-0000-00004E6D0000}"/>
    <cellStyle name="출력 2 7 7 4" xfId="28031" xr:uid="{00000000-0005-0000-0000-00004F6D0000}"/>
    <cellStyle name="출력 2 7 7 5" xfId="28032" xr:uid="{00000000-0005-0000-0000-0000506D0000}"/>
    <cellStyle name="출력 2 7 8" xfId="28033" xr:uid="{00000000-0005-0000-0000-0000516D0000}"/>
    <cellStyle name="출력 2 7 8 2" xfId="28034" xr:uid="{00000000-0005-0000-0000-0000526D0000}"/>
    <cellStyle name="출력 2 7 8 3" xfId="28035" xr:uid="{00000000-0005-0000-0000-0000536D0000}"/>
    <cellStyle name="출력 2 7 8 4" xfId="28036" xr:uid="{00000000-0005-0000-0000-0000546D0000}"/>
    <cellStyle name="출력 2 7 8 5" xfId="28037" xr:uid="{00000000-0005-0000-0000-0000556D0000}"/>
    <cellStyle name="출력 2 7 9" xfId="28038" xr:uid="{00000000-0005-0000-0000-0000566D0000}"/>
    <cellStyle name="출력 2 7 9 2" xfId="28039" xr:uid="{00000000-0005-0000-0000-0000576D0000}"/>
    <cellStyle name="출력 2 7 9 3" xfId="28040" xr:uid="{00000000-0005-0000-0000-0000586D0000}"/>
    <cellStyle name="출력 2 7 9 4" xfId="28041" xr:uid="{00000000-0005-0000-0000-0000596D0000}"/>
    <cellStyle name="출력 2 7 9 5" xfId="28042" xr:uid="{00000000-0005-0000-0000-00005A6D0000}"/>
    <cellStyle name="출력 2 8" xfId="28043" xr:uid="{00000000-0005-0000-0000-00005B6D0000}"/>
    <cellStyle name="출력 2 8 10" xfId="28044" xr:uid="{00000000-0005-0000-0000-00005C6D0000}"/>
    <cellStyle name="출력 2 8 10 2" xfId="28045" xr:uid="{00000000-0005-0000-0000-00005D6D0000}"/>
    <cellStyle name="출력 2 8 10 3" xfId="28046" xr:uid="{00000000-0005-0000-0000-00005E6D0000}"/>
    <cellStyle name="출력 2 8 10 4" xfId="28047" xr:uid="{00000000-0005-0000-0000-00005F6D0000}"/>
    <cellStyle name="출력 2 8 10 5" xfId="28048" xr:uid="{00000000-0005-0000-0000-0000606D0000}"/>
    <cellStyle name="출력 2 8 11" xfId="28049" xr:uid="{00000000-0005-0000-0000-0000616D0000}"/>
    <cellStyle name="출력 2 8 11 2" xfId="28050" xr:uid="{00000000-0005-0000-0000-0000626D0000}"/>
    <cellStyle name="출력 2 8 11 3" xfId="28051" xr:uid="{00000000-0005-0000-0000-0000636D0000}"/>
    <cellStyle name="출력 2 8 11 4" xfId="28052" xr:uid="{00000000-0005-0000-0000-0000646D0000}"/>
    <cellStyle name="출력 2 8 11 5" xfId="28053" xr:uid="{00000000-0005-0000-0000-0000656D0000}"/>
    <cellStyle name="출력 2 8 12" xfId="28054" xr:uid="{00000000-0005-0000-0000-0000666D0000}"/>
    <cellStyle name="출력 2 8 12 2" xfId="28055" xr:uid="{00000000-0005-0000-0000-0000676D0000}"/>
    <cellStyle name="출력 2 8 12 3" xfId="28056" xr:uid="{00000000-0005-0000-0000-0000686D0000}"/>
    <cellStyle name="출력 2 8 12 4" xfId="28057" xr:uid="{00000000-0005-0000-0000-0000696D0000}"/>
    <cellStyle name="출력 2 8 12 5" xfId="28058" xr:uid="{00000000-0005-0000-0000-00006A6D0000}"/>
    <cellStyle name="출력 2 8 13" xfId="28059" xr:uid="{00000000-0005-0000-0000-00006B6D0000}"/>
    <cellStyle name="출력 2 8 13 2" xfId="28060" xr:uid="{00000000-0005-0000-0000-00006C6D0000}"/>
    <cellStyle name="출력 2 8 13 3" xfId="28061" xr:uid="{00000000-0005-0000-0000-00006D6D0000}"/>
    <cellStyle name="출력 2 8 13 4" xfId="28062" xr:uid="{00000000-0005-0000-0000-00006E6D0000}"/>
    <cellStyle name="출력 2 8 13 5" xfId="28063" xr:uid="{00000000-0005-0000-0000-00006F6D0000}"/>
    <cellStyle name="출력 2 8 14" xfId="28064" xr:uid="{00000000-0005-0000-0000-0000706D0000}"/>
    <cellStyle name="출력 2 8 14 2" xfId="28065" xr:uid="{00000000-0005-0000-0000-0000716D0000}"/>
    <cellStyle name="출력 2 8 14 3" xfId="28066" xr:uid="{00000000-0005-0000-0000-0000726D0000}"/>
    <cellStyle name="출력 2 8 14 4" xfId="28067" xr:uid="{00000000-0005-0000-0000-0000736D0000}"/>
    <cellStyle name="출력 2 8 14 5" xfId="28068" xr:uid="{00000000-0005-0000-0000-0000746D0000}"/>
    <cellStyle name="출력 2 8 15" xfId="28069" xr:uid="{00000000-0005-0000-0000-0000756D0000}"/>
    <cellStyle name="출력 2 8 15 2" xfId="28070" xr:uid="{00000000-0005-0000-0000-0000766D0000}"/>
    <cellStyle name="출력 2 8 15 3" xfId="28071" xr:uid="{00000000-0005-0000-0000-0000776D0000}"/>
    <cellStyle name="출력 2 8 15 4" xfId="28072" xr:uid="{00000000-0005-0000-0000-0000786D0000}"/>
    <cellStyle name="출력 2 8 15 5" xfId="28073" xr:uid="{00000000-0005-0000-0000-0000796D0000}"/>
    <cellStyle name="출력 2 8 16" xfId="28074" xr:uid="{00000000-0005-0000-0000-00007A6D0000}"/>
    <cellStyle name="출력 2 8 16 2" xfId="28075" xr:uid="{00000000-0005-0000-0000-00007B6D0000}"/>
    <cellStyle name="출력 2 8 16 3" xfId="28076" xr:uid="{00000000-0005-0000-0000-00007C6D0000}"/>
    <cellStyle name="출력 2 8 16 4" xfId="28077" xr:uid="{00000000-0005-0000-0000-00007D6D0000}"/>
    <cellStyle name="출력 2 8 16 5" xfId="28078" xr:uid="{00000000-0005-0000-0000-00007E6D0000}"/>
    <cellStyle name="출력 2 8 17" xfId="28079" xr:uid="{00000000-0005-0000-0000-00007F6D0000}"/>
    <cellStyle name="출력 2 8 17 2" xfId="28080" xr:uid="{00000000-0005-0000-0000-0000806D0000}"/>
    <cellStyle name="출력 2 8 17 3" xfId="28081" xr:uid="{00000000-0005-0000-0000-0000816D0000}"/>
    <cellStyle name="출력 2 8 17 4" xfId="28082" xr:uid="{00000000-0005-0000-0000-0000826D0000}"/>
    <cellStyle name="출력 2 8 17 5" xfId="28083" xr:uid="{00000000-0005-0000-0000-0000836D0000}"/>
    <cellStyle name="출력 2 8 18" xfId="28084" xr:uid="{00000000-0005-0000-0000-0000846D0000}"/>
    <cellStyle name="출력 2 8 18 2" xfId="28085" xr:uid="{00000000-0005-0000-0000-0000856D0000}"/>
    <cellStyle name="출력 2 8 18 3" xfId="28086" xr:uid="{00000000-0005-0000-0000-0000866D0000}"/>
    <cellStyle name="출력 2 8 18 4" xfId="28087" xr:uid="{00000000-0005-0000-0000-0000876D0000}"/>
    <cellStyle name="출력 2 8 18 5" xfId="28088" xr:uid="{00000000-0005-0000-0000-0000886D0000}"/>
    <cellStyle name="출력 2 8 19" xfId="28089" xr:uid="{00000000-0005-0000-0000-0000896D0000}"/>
    <cellStyle name="출력 2 8 19 2" xfId="28090" xr:uid="{00000000-0005-0000-0000-00008A6D0000}"/>
    <cellStyle name="출력 2 8 19 3" xfId="28091" xr:uid="{00000000-0005-0000-0000-00008B6D0000}"/>
    <cellStyle name="출력 2 8 19 4" xfId="28092" xr:uid="{00000000-0005-0000-0000-00008C6D0000}"/>
    <cellStyle name="출력 2 8 19 5" xfId="28093" xr:uid="{00000000-0005-0000-0000-00008D6D0000}"/>
    <cellStyle name="출력 2 8 2" xfId="28094" xr:uid="{00000000-0005-0000-0000-00008E6D0000}"/>
    <cellStyle name="출력 2 8 2 2" xfId="28095" xr:uid="{00000000-0005-0000-0000-00008F6D0000}"/>
    <cellStyle name="출력 2 8 2 3" xfId="28096" xr:uid="{00000000-0005-0000-0000-0000906D0000}"/>
    <cellStyle name="출력 2 8 2 4" xfId="28097" xr:uid="{00000000-0005-0000-0000-0000916D0000}"/>
    <cellStyle name="출력 2 8 2 5" xfId="28098" xr:uid="{00000000-0005-0000-0000-0000926D0000}"/>
    <cellStyle name="출력 2 8 20" xfId="28099" xr:uid="{00000000-0005-0000-0000-0000936D0000}"/>
    <cellStyle name="출력 2 8 21" xfId="28100" xr:uid="{00000000-0005-0000-0000-0000946D0000}"/>
    <cellStyle name="출력 2 8 22" xfId="28101" xr:uid="{00000000-0005-0000-0000-0000956D0000}"/>
    <cellStyle name="출력 2 8 23" xfId="28102" xr:uid="{00000000-0005-0000-0000-0000966D0000}"/>
    <cellStyle name="출력 2 8 3" xfId="28103" xr:uid="{00000000-0005-0000-0000-0000976D0000}"/>
    <cellStyle name="출력 2 8 3 2" xfId="28104" xr:uid="{00000000-0005-0000-0000-0000986D0000}"/>
    <cellStyle name="출력 2 8 3 3" xfId="28105" xr:uid="{00000000-0005-0000-0000-0000996D0000}"/>
    <cellStyle name="출력 2 8 3 4" xfId="28106" xr:uid="{00000000-0005-0000-0000-00009A6D0000}"/>
    <cellStyle name="출력 2 8 3 5" xfId="28107" xr:uid="{00000000-0005-0000-0000-00009B6D0000}"/>
    <cellStyle name="출력 2 8 4" xfId="28108" xr:uid="{00000000-0005-0000-0000-00009C6D0000}"/>
    <cellStyle name="출력 2 8 4 2" xfId="28109" xr:uid="{00000000-0005-0000-0000-00009D6D0000}"/>
    <cellStyle name="출력 2 8 4 3" xfId="28110" xr:uid="{00000000-0005-0000-0000-00009E6D0000}"/>
    <cellStyle name="출력 2 8 4 4" xfId="28111" xr:uid="{00000000-0005-0000-0000-00009F6D0000}"/>
    <cellStyle name="출력 2 8 4 5" xfId="28112" xr:uid="{00000000-0005-0000-0000-0000A06D0000}"/>
    <cellStyle name="출력 2 8 5" xfId="28113" xr:uid="{00000000-0005-0000-0000-0000A16D0000}"/>
    <cellStyle name="출력 2 8 5 2" xfId="28114" xr:uid="{00000000-0005-0000-0000-0000A26D0000}"/>
    <cellStyle name="출력 2 8 5 3" xfId="28115" xr:uid="{00000000-0005-0000-0000-0000A36D0000}"/>
    <cellStyle name="출력 2 8 5 4" xfId="28116" xr:uid="{00000000-0005-0000-0000-0000A46D0000}"/>
    <cellStyle name="출력 2 8 5 5" xfId="28117" xr:uid="{00000000-0005-0000-0000-0000A56D0000}"/>
    <cellStyle name="출력 2 8 6" xfId="28118" xr:uid="{00000000-0005-0000-0000-0000A66D0000}"/>
    <cellStyle name="출력 2 8 6 2" xfId="28119" xr:uid="{00000000-0005-0000-0000-0000A76D0000}"/>
    <cellStyle name="출력 2 8 6 3" xfId="28120" xr:uid="{00000000-0005-0000-0000-0000A86D0000}"/>
    <cellStyle name="출력 2 8 6 4" xfId="28121" xr:uid="{00000000-0005-0000-0000-0000A96D0000}"/>
    <cellStyle name="출력 2 8 6 5" xfId="28122" xr:uid="{00000000-0005-0000-0000-0000AA6D0000}"/>
    <cellStyle name="출력 2 8 7" xfId="28123" xr:uid="{00000000-0005-0000-0000-0000AB6D0000}"/>
    <cellStyle name="출력 2 8 7 2" xfId="28124" xr:uid="{00000000-0005-0000-0000-0000AC6D0000}"/>
    <cellStyle name="출력 2 8 7 3" xfId="28125" xr:uid="{00000000-0005-0000-0000-0000AD6D0000}"/>
    <cellStyle name="출력 2 8 7 4" xfId="28126" xr:uid="{00000000-0005-0000-0000-0000AE6D0000}"/>
    <cellStyle name="출력 2 8 7 5" xfId="28127" xr:uid="{00000000-0005-0000-0000-0000AF6D0000}"/>
    <cellStyle name="출력 2 8 8" xfId="28128" xr:uid="{00000000-0005-0000-0000-0000B06D0000}"/>
    <cellStyle name="출력 2 8 8 2" xfId="28129" xr:uid="{00000000-0005-0000-0000-0000B16D0000}"/>
    <cellStyle name="출력 2 8 8 3" xfId="28130" xr:uid="{00000000-0005-0000-0000-0000B26D0000}"/>
    <cellStyle name="출력 2 8 8 4" xfId="28131" xr:uid="{00000000-0005-0000-0000-0000B36D0000}"/>
    <cellStyle name="출력 2 8 8 5" xfId="28132" xr:uid="{00000000-0005-0000-0000-0000B46D0000}"/>
    <cellStyle name="출력 2 8 9" xfId="28133" xr:uid="{00000000-0005-0000-0000-0000B56D0000}"/>
    <cellStyle name="출력 2 8 9 2" xfId="28134" xr:uid="{00000000-0005-0000-0000-0000B66D0000}"/>
    <cellStyle name="출력 2 8 9 3" xfId="28135" xr:uid="{00000000-0005-0000-0000-0000B76D0000}"/>
    <cellStyle name="출력 2 8 9 4" xfId="28136" xr:uid="{00000000-0005-0000-0000-0000B86D0000}"/>
    <cellStyle name="출력 2 8 9 5" xfId="28137" xr:uid="{00000000-0005-0000-0000-0000B96D0000}"/>
    <cellStyle name="출력 2 9" xfId="28138" xr:uid="{00000000-0005-0000-0000-0000BA6D0000}"/>
    <cellStyle name="출력 2 9 10" xfId="28139" xr:uid="{00000000-0005-0000-0000-0000BB6D0000}"/>
    <cellStyle name="출력 2 9 10 2" xfId="28140" xr:uid="{00000000-0005-0000-0000-0000BC6D0000}"/>
    <cellStyle name="출력 2 9 10 3" xfId="28141" xr:uid="{00000000-0005-0000-0000-0000BD6D0000}"/>
    <cellStyle name="출력 2 9 10 4" xfId="28142" xr:uid="{00000000-0005-0000-0000-0000BE6D0000}"/>
    <cellStyle name="출력 2 9 10 5" xfId="28143" xr:uid="{00000000-0005-0000-0000-0000BF6D0000}"/>
    <cellStyle name="출력 2 9 11" xfId="28144" xr:uid="{00000000-0005-0000-0000-0000C06D0000}"/>
    <cellStyle name="출력 2 9 11 2" xfId="28145" xr:uid="{00000000-0005-0000-0000-0000C16D0000}"/>
    <cellStyle name="출력 2 9 11 3" xfId="28146" xr:uid="{00000000-0005-0000-0000-0000C26D0000}"/>
    <cellStyle name="출력 2 9 11 4" xfId="28147" xr:uid="{00000000-0005-0000-0000-0000C36D0000}"/>
    <cellStyle name="출력 2 9 11 5" xfId="28148" xr:uid="{00000000-0005-0000-0000-0000C46D0000}"/>
    <cellStyle name="출력 2 9 12" xfId="28149" xr:uid="{00000000-0005-0000-0000-0000C56D0000}"/>
    <cellStyle name="출력 2 9 12 2" xfId="28150" xr:uid="{00000000-0005-0000-0000-0000C66D0000}"/>
    <cellStyle name="출력 2 9 12 3" xfId="28151" xr:uid="{00000000-0005-0000-0000-0000C76D0000}"/>
    <cellStyle name="출력 2 9 12 4" xfId="28152" xr:uid="{00000000-0005-0000-0000-0000C86D0000}"/>
    <cellStyle name="출력 2 9 12 5" xfId="28153" xr:uid="{00000000-0005-0000-0000-0000C96D0000}"/>
    <cellStyle name="출력 2 9 13" xfId="28154" xr:uid="{00000000-0005-0000-0000-0000CA6D0000}"/>
    <cellStyle name="출력 2 9 13 2" xfId="28155" xr:uid="{00000000-0005-0000-0000-0000CB6D0000}"/>
    <cellStyle name="출력 2 9 13 3" xfId="28156" xr:uid="{00000000-0005-0000-0000-0000CC6D0000}"/>
    <cellStyle name="출력 2 9 13 4" xfId="28157" xr:uid="{00000000-0005-0000-0000-0000CD6D0000}"/>
    <cellStyle name="출력 2 9 13 5" xfId="28158" xr:uid="{00000000-0005-0000-0000-0000CE6D0000}"/>
    <cellStyle name="출력 2 9 14" xfId="28159" xr:uid="{00000000-0005-0000-0000-0000CF6D0000}"/>
    <cellStyle name="출력 2 9 14 2" xfId="28160" xr:uid="{00000000-0005-0000-0000-0000D06D0000}"/>
    <cellStyle name="출력 2 9 14 3" xfId="28161" xr:uid="{00000000-0005-0000-0000-0000D16D0000}"/>
    <cellStyle name="출력 2 9 14 4" xfId="28162" xr:uid="{00000000-0005-0000-0000-0000D26D0000}"/>
    <cellStyle name="출력 2 9 14 5" xfId="28163" xr:uid="{00000000-0005-0000-0000-0000D36D0000}"/>
    <cellStyle name="출력 2 9 15" xfId="28164" xr:uid="{00000000-0005-0000-0000-0000D46D0000}"/>
    <cellStyle name="출력 2 9 15 2" xfId="28165" xr:uid="{00000000-0005-0000-0000-0000D56D0000}"/>
    <cellStyle name="출력 2 9 15 3" xfId="28166" xr:uid="{00000000-0005-0000-0000-0000D66D0000}"/>
    <cellStyle name="출력 2 9 15 4" xfId="28167" xr:uid="{00000000-0005-0000-0000-0000D76D0000}"/>
    <cellStyle name="출력 2 9 15 5" xfId="28168" xr:uid="{00000000-0005-0000-0000-0000D86D0000}"/>
    <cellStyle name="출력 2 9 16" xfId="28169" xr:uid="{00000000-0005-0000-0000-0000D96D0000}"/>
    <cellStyle name="출력 2 9 16 2" xfId="28170" xr:uid="{00000000-0005-0000-0000-0000DA6D0000}"/>
    <cellStyle name="출력 2 9 16 3" xfId="28171" xr:uid="{00000000-0005-0000-0000-0000DB6D0000}"/>
    <cellStyle name="출력 2 9 16 4" xfId="28172" xr:uid="{00000000-0005-0000-0000-0000DC6D0000}"/>
    <cellStyle name="출력 2 9 16 5" xfId="28173" xr:uid="{00000000-0005-0000-0000-0000DD6D0000}"/>
    <cellStyle name="출력 2 9 17" xfId="28174" xr:uid="{00000000-0005-0000-0000-0000DE6D0000}"/>
    <cellStyle name="출력 2 9 17 2" xfId="28175" xr:uid="{00000000-0005-0000-0000-0000DF6D0000}"/>
    <cellStyle name="출력 2 9 17 3" xfId="28176" xr:uid="{00000000-0005-0000-0000-0000E06D0000}"/>
    <cellStyle name="출력 2 9 17 4" xfId="28177" xr:uid="{00000000-0005-0000-0000-0000E16D0000}"/>
    <cellStyle name="출력 2 9 17 5" xfId="28178" xr:uid="{00000000-0005-0000-0000-0000E26D0000}"/>
    <cellStyle name="출력 2 9 18" xfId="28179" xr:uid="{00000000-0005-0000-0000-0000E36D0000}"/>
    <cellStyle name="출력 2 9 18 2" xfId="28180" xr:uid="{00000000-0005-0000-0000-0000E46D0000}"/>
    <cellStyle name="출력 2 9 18 3" xfId="28181" xr:uid="{00000000-0005-0000-0000-0000E56D0000}"/>
    <cellStyle name="출력 2 9 18 4" xfId="28182" xr:uid="{00000000-0005-0000-0000-0000E66D0000}"/>
    <cellStyle name="출력 2 9 18 5" xfId="28183" xr:uid="{00000000-0005-0000-0000-0000E76D0000}"/>
    <cellStyle name="출력 2 9 19" xfId="28184" xr:uid="{00000000-0005-0000-0000-0000E86D0000}"/>
    <cellStyle name="출력 2 9 19 2" xfId="28185" xr:uid="{00000000-0005-0000-0000-0000E96D0000}"/>
    <cellStyle name="출력 2 9 19 3" xfId="28186" xr:uid="{00000000-0005-0000-0000-0000EA6D0000}"/>
    <cellStyle name="출력 2 9 19 4" xfId="28187" xr:uid="{00000000-0005-0000-0000-0000EB6D0000}"/>
    <cellStyle name="출력 2 9 19 5" xfId="28188" xr:uid="{00000000-0005-0000-0000-0000EC6D0000}"/>
    <cellStyle name="출력 2 9 2" xfId="28189" xr:uid="{00000000-0005-0000-0000-0000ED6D0000}"/>
    <cellStyle name="출력 2 9 2 2" xfId="28190" xr:uid="{00000000-0005-0000-0000-0000EE6D0000}"/>
    <cellStyle name="출력 2 9 2 3" xfId="28191" xr:uid="{00000000-0005-0000-0000-0000EF6D0000}"/>
    <cellStyle name="출력 2 9 2 4" xfId="28192" xr:uid="{00000000-0005-0000-0000-0000F06D0000}"/>
    <cellStyle name="출력 2 9 2 5" xfId="28193" xr:uid="{00000000-0005-0000-0000-0000F16D0000}"/>
    <cellStyle name="출력 2 9 20" xfId="28194" xr:uid="{00000000-0005-0000-0000-0000F26D0000}"/>
    <cellStyle name="출력 2 9 21" xfId="28195" xr:uid="{00000000-0005-0000-0000-0000F36D0000}"/>
    <cellStyle name="출력 2 9 22" xfId="28196" xr:uid="{00000000-0005-0000-0000-0000F46D0000}"/>
    <cellStyle name="출력 2 9 23" xfId="28197" xr:uid="{00000000-0005-0000-0000-0000F56D0000}"/>
    <cellStyle name="출력 2 9 3" xfId="28198" xr:uid="{00000000-0005-0000-0000-0000F66D0000}"/>
    <cellStyle name="출력 2 9 3 2" xfId="28199" xr:uid="{00000000-0005-0000-0000-0000F76D0000}"/>
    <cellStyle name="출력 2 9 3 3" xfId="28200" xr:uid="{00000000-0005-0000-0000-0000F86D0000}"/>
    <cellStyle name="출력 2 9 3 4" xfId="28201" xr:uid="{00000000-0005-0000-0000-0000F96D0000}"/>
    <cellStyle name="출력 2 9 3 5" xfId="28202" xr:uid="{00000000-0005-0000-0000-0000FA6D0000}"/>
    <cellStyle name="출력 2 9 4" xfId="28203" xr:uid="{00000000-0005-0000-0000-0000FB6D0000}"/>
    <cellStyle name="출력 2 9 4 2" xfId="28204" xr:uid="{00000000-0005-0000-0000-0000FC6D0000}"/>
    <cellStyle name="출력 2 9 4 3" xfId="28205" xr:uid="{00000000-0005-0000-0000-0000FD6D0000}"/>
    <cellStyle name="출력 2 9 4 4" xfId="28206" xr:uid="{00000000-0005-0000-0000-0000FE6D0000}"/>
    <cellStyle name="출력 2 9 4 5" xfId="28207" xr:uid="{00000000-0005-0000-0000-0000FF6D0000}"/>
    <cellStyle name="출력 2 9 5" xfId="28208" xr:uid="{00000000-0005-0000-0000-0000006E0000}"/>
    <cellStyle name="출력 2 9 5 2" xfId="28209" xr:uid="{00000000-0005-0000-0000-0000016E0000}"/>
    <cellStyle name="출력 2 9 5 3" xfId="28210" xr:uid="{00000000-0005-0000-0000-0000026E0000}"/>
    <cellStyle name="출력 2 9 5 4" xfId="28211" xr:uid="{00000000-0005-0000-0000-0000036E0000}"/>
    <cellStyle name="출력 2 9 5 5" xfId="28212" xr:uid="{00000000-0005-0000-0000-0000046E0000}"/>
    <cellStyle name="출력 2 9 6" xfId="28213" xr:uid="{00000000-0005-0000-0000-0000056E0000}"/>
    <cellStyle name="출력 2 9 6 2" xfId="28214" xr:uid="{00000000-0005-0000-0000-0000066E0000}"/>
    <cellStyle name="출력 2 9 6 3" xfId="28215" xr:uid="{00000000-0005-0000-0000-0000076E0000}"/>
    <cellStyle name="출력 2 9 6 4" xfId="28216" xr:uid="{00000000-0005-0000-0000-0000086E0000}"/>
    <cellStyle name="출력 2 9 6 5" xfId="28217" xr:uid="{00000000-0005-0000-0000-0000096E0000}"/>
    <cellStyle name="출력 2 9 7" xfId="28218" xr:uid="{00000000-0005-0000-0000-00000A6E0000}"/>
    <cellStyle name="출력 2 9 7 2" xfId="28219" xr:uid="{00000000-0005-0000-0000-00000B6E0000}"/>
    <cellStyle name="출력 2 9 7 3" xfId="28220" xr:uid="{00000000-0005-0000-0000-00000C6E0000}"/>
    <cellStyle name="출력 2 9 7 4" xfId="28221" xr:uid="{00000000-0005-0000-0000-00000D6E0000}"/>
    <cellStyle name="출력 2 9 7 5" xfId="28222" xr:uid="{00000000-0005-0000-0000-00000E6E0000}"/>
    <cellStyle name="출력 2 9 8" xfId="28223" xr:uid="{00000000-0005-0000-0000-00000F6E0000}"/>
    <cellStyle name="출력 2 9 8 2" xfId="28224" xr:uid="{00000000-0005-0000-0000-0000106E0000}"/>
    <cellStyle name="출력 2 9 8 3" xfId="28225" xr:uid="{00000000-0005-0000-0000-0000116E0000}"/>
    <cellStyle name="출력 2 9 8 4" xfId="28226" xr:uid="{00000000-0005-0000-0000-0000126E0000}"/>
    <cellStyle name="출력 2 9 8 5" xfId="28227" xr:uid="{00000000-0005-0000-0000-0000136E0000}"/>
    <cellStyle name="출력 2 9 9" xfId="28228" xr:uid="{00000000-0005-0000-0000-0000146E0000}"/>
    <cellStyle name="출력 2 9 9 2" xfId="28229" xr:uid="{00000000-0005-0000-0000-0000156E0000}"/>
    <cellStyle name="출력 2 9 9 3" xfId="28230" xr:uid="{00000000-0005-0000-0000-0000166E0000}"/>
    <cellStyle name="출력 2 9 9 4" xfId="28231" xr:uid="{00000000-0005-0000-0000-0000176E0000}"/>
    <cellStyle name="출력 2 9 9 5" xfId="28232" xr:uid="{00000000-0005-0000-0000-0000186E0000}"/>
    <cellStyle name="출력 20" xfId="28233" xr:uid="{00000000-0005-0000-0000-0000196E0000}"/>
    <cellStyle name="출력 21" xfId="28234" xr:uid="{00000000-0005-0000-0000-00001A6E0000}"/>
    <cellStyle name="출력 22" xfId="28235" xr:uid="{00000000-0005-0000-0000-00001B6E0000}"/>
    <cellStyle name="출력 23" xfId="28236" xr:uid="{00000000-0005-0000-0000-00001C6E0000}"/>
    <cellStyle name="출력 24" xfId="28237" xr:uid="{00000000-0005-0000-0000-00001D6E0000}"/>
    <cellStyle name="출력 25" xfId="28238" xr:uid="{00000000-0005-0000-0000-00001E6E0000}"/>
    <cellStyle name="출력 26" xfId="28239" xr:uid="{00000000-0005-0000-0000-00001F6E0000}"/>
    <cellStyle name="출력 27" xfId="28240" xr:uid="{00000000-0005-0000-0000-0000206E0000}"/>
    <cellStyle name="출력 28" xfId="28241" xr:uid="{00000000-0005-0000-0000-0000216E0000}"/>
    <cellStyle name="출력 29" xfId="28242" xr:uid="{00000000-0005-0000-0000-0000226E0000}"/>
    <cellStyle name="출력 3" xfId="360" xr:uid="{00000000-0005-0000-0000-0000236E0000}"/>
    <cellStyle name="출력 3 10" xfId="28243" xr:uid="{00000000-0005-0000-0000-0000246E0000}"/>
    <cellStyle name="출력 3 10 2" xfId="28244" xr:uid="{00000000-0005-0000-0000-0000256E0000}"/>
    <cellStyle name="출력 3 10 3" xfId="28245" xr:uid="{00000000-0005-0000-0000-0000266E0000}"/>
    <cellStyle name="출력 3 10 4" xfId="28246" xr:uid="{00000000-0005-0000-0000-0000276E0000}"/>
    <cellStyle name="출력 3 10 5" xfId="28247" xr:uid="{00000000-0005-0000-0000-0000286E0000}"/>
    <cellStyle name="출력 3 11" xfId="28248" xr:uid="{00000000-0005-0000-0000-0000296E0000}"/>
    <cellStyle name="출력 3 11 2" xfId="28249" xr:uid="{00000000-0005-0000-0000-00002A6E0000}"/>
    <cellStyle name="출력 3 11 3" xfId="28250" xr:uid="{00000000-0005-0000-0000-00002B6E0000}"/>
    <cellStyle name="출력 3 11 4" xfId="28251" xr:uid="{00000000-0005-0000-0000-00002C6E0000}"/>
    <cellStyle name="출력 3 11 5" xfId="28252" xr:uid="{00000000-0005-0000-0000-00002D6E0000}"/>
    <cellStyle name="출력 3 12" xfId="28253" xr:uid="{00000000-0005-0000-0000-00002E6E0000}"/>
    <cellStyle name="출력 3 12 2" xfId="28254" xr:uid="{00000000-0005-0000-0000-00002F6E0000}"/>
    <cellStyle name="출력 3 12 3" xfId="28255" xr:uid="{00000000-0005-0000-0000-0000306E0000}"/>
    <cellStyle name="출력 3 12 4" xfId="28256" xr:uid="{00000000-0005-0000-0000-0000316E0000}"/>
    <cellStyle name="출력 3 12 5" xfId="28257" xr:uid="{00000000-0005-0000-0000-0000326E0000}"/>
    <cellStyle name="출력 3 13" xfId="28258" xr:uid="{00000000-0005-0000-0000-0000336E0000}"/>
    <cellStyle name="출력 3 13 2" xfId="28259" xr:uid="{00000000-0005-0000-0000-0000346E0000}"/>
    <cellStyle name="출력 3 13 3" xfId="28260" xr:uid="{00000000-0005-0000-0000-0000356E0000}"/>
    <cellStyle name="출력 3 13 4" xfId="28261" xr:uid="{00000000-0005-0000-0000-0000366E0000}"/>
    <cellStyle name="출력 3 13 5" xfId="28262" xr:uid="{00000000-0005-0000-0000-0000376E0000}"/>
    <cellStyle name="출력 3 14" xfId="28263" xr:uid="{00000000-0005-0000-0000-0000386E0000}"/>
    <cellStyle name="출력 3 14 2" xfId="28264" xr:uid="{00000000-0005-0000-0000-0000396E0000}"/>
    <cellStyle name="출력 3 14 3" xfId="28265" xr:uid="{00000000-0005-0000-0000-00003A6E0000}"/>
    <cellStyle name="출력 3 14 4" xfId="28266" xr:uid="{00000000-0005-0000-0000-00003B6E0000}"/>
    <cellStyle name="출력 3 14 5" xfId="28267" xr:uid="{00000000-0005-0000-0000-00003C6E0000}"/>
    <cellStyle name="출력 3 15" xfId="28268" xr:uid="{00000000-0005-0000-0000-00003D6E0000}"/>
    <cellStyle name="출력 3 15 2" xfId="28269" xr:uid="{00000000-0005-0000-0000-00003E6E0000}"/>
    <cellStyle name="출력 3 15 3" xfId="28270" xr:uid="{00000000-0005-0000-0000-00003F6E0000}"/>
    <cellStyle name="출력 3 15 4" xfId="28271" xr:uid="{00000000-0005-0000-0000-0000406E0000}"/>
    <cellStyle name="출력 3 15 5" xfId="28272" xr:uid="{00000000-0005-0000-0000-0000416E0000}"/>
    <cellStyle name="출력 3 16" xfId="28273" xr:uid="{00000000-0005-0000-0000-0000426E0000}"/>
    <cellStyle name="출력 3 17" xfId="28274" xr:uid="{00000000-0005-0000-0000-0000436E0000}"/>
    <cellStyle name="출력 3 18" xfId="28275" xr:uid="{00000000-0005-0000-0000-0000446E0000}"/>
    <cellStyle name="출력 3 19" xfId="28276" xr:uid="{00000000-0005-0000-0000-0000456E0000}"/>
    <cellStyle name="출력 3 2" xfId="28277" xr:uid="{00000000-0005-0000-0000-0000466E0000}"/>
    <cellStyle name="출력 3 2 2" xfId="28278" xr:uid="{00000000-0005-0000-0000-0000476E0000}"/>
    <cellStyle name="출력 3 2 3" xfId="28279" xr:uid="{00000000-0005-0000-0000-0000486E0000}"/>
    <cellStyle name="출력 3 2 4" xfId="28280" xr:uid="{00000000-0005-0000-0000-0000496E0000}"/>
    <cellStyle name="출력 3 2 5" xfId="28281" xr:uid="{00000000-0005-0000-0000-00004A6E0000}"/>
    <cellStyle name="출력 3 20" xfId="28282" xr:uid="{00000000-0005-0000-0000-00004B6E0000}"/>
    <cellStyle name="출력 3 3" xfId="28283" xr:uid="{00000000-0005-0000-0000-00004C6E0000}"/>
    <cellStyle name="출력 3 3 2" xfId="28284" xr:uid="{00000000-0005-0000-0000-00004D6E0000}"/>
    <cellStyle name="출력 3 3 3" xfId="28285" xr:uid="{00000000-0005-0000-0000-00004E6E0000}"/>
    <cellStyle name="출력 3 3 4" xfId="28286" xr:uid="{00000000-0005-0000-0000-00004F6E0000}"/>
    <cellStyle name="출력 3 3 5" xfId="28287" xr:uid="{00000000-0005-0000-0000-0000506E0000}"/>
    <cellStyle name="출력 3 4" xfId="28288" xr:uid="{00000000-0005-0000-0000-0000516E0000}"/>
    <cellStyle name="출력 3 4 2" xfId="28289" xr:uid="{00000000-0005-0000-0000-0000526E0000}"/>
    <cellStyle name="출력 3 4 3" xfId="28290" xr:uid="{00000000-0005-0000-0000-0000536E0000}"/>
    <cellStyle name="출력 3 4 4" xfId="28291" xr:uid="{00000000-0005-0000-0000-0000546E0000}"/>
    <cellStyle name="출력 3 4 5" xfId="28292" xr:uid="{00000000-0005-0000-0000-0000556E0000}"/>
    <cellStyle name="출력 3 5" xfId="28293" xr:uid="{00000000-0005-0000-0000-0000566E0000}"/>
    <cellStyle name="출력 3 5 2" xfId="28294" xr:uid="{00000000-0005-0000-0000-0000576E0000}"/>
    <cellStyle name="출력 3 5 3" xfId="28295" xr:uid="{00000000-0005-0000-0000-0000586E0000}"/>
    <cellStyle name="출력 3 5 4" xfId="28296" xr:uid="{00000000-0005-0000-0000-0000596E0000}"/>
    <cellStyle name="출력 3 5 5" xfId="28297" xr:uid="{00000000-0005-0000-0000-00005A6E0000}"/>
    <cellStyle name="출력 3 6" xfId="28298" xr:uid="{00000000-0005-0000-0000-00005B6E0000}"/>
    <cellStyle name="출력 3 6 2" xfId="28299" xr:uid="{00000000-0005-0000-0000-00005C6E0000}"/>
    <cellStyle name="출력 3 6 3" xfId="28300" xr:uid="{00000000-0005-0000-0000-00005D6E0000}"/>
    <cellStyle name="출력 3 6 4" xfId="28301" xr:uid="{00000000-0005-0000-0000-00005E6E0000}"/>
    <cellStyle name="출력 3 6 5" xfId="28302" xr:uid="{00000000-0005-0000-0000-00005F6E0000}"/>
    <cellStyle name="출력 3 7" xfId="28303" xr:uid="{00000000-0005-0000-0000-0000606E0000}"/>
    <cellStyle name="출력 3 7 2" xfId="28304" xr:uid="{00000000-0005-0000-0000-0000616E0000}"/>
    <cellStyle name="출력 3 7 3" xfId="28305" xr:uid="{00000000-0005-0000-0000-0000626E0000}"/>
    <cellStyle name="출력 3 7 4" xfId="28306" xr:uid="{00000000-0005-0000-0000-0000636E0000}"/>
    <cellStyle name="출력 3 7 5" xfId="28307" xr:uid="{00000000-0005-0000-0000-0000646E0000}"/>
    <cellStyle name="출력 3 8" xfId="28308" xr:uid="{00000000-0005-0000-0000-0000656E0000}"/>
    <cellStyle name="출력 3 8 2" xfId="28309" xr:uid="{00000000-0005-0000-0000-0000666E0000}"/>
    <cellStyle name="출력 3 8 3" xfId="28310" xr:uid="{00000000-0005-0000-0000-0000676E0000}"/>
    <cellStyle name="출력 3 8 4" xfId="28311" xr:uid="{00000000-0005-0000-0000-0000686E0000}"/>
    <cellStyle name="출력 3 8 5" xfId="28312" xr:uid="{00000000-0005-0000-0000-0000696E0000}"/>
    <cellStyle name="출력 3 9" xfId="28313" xr:uid="{00000000-0005-0000-0000-00006A6E0000}"/>
    <cellStyle name="출력 3 9 2" xfId="28314" xr:uid="{00000000-0005-0000-0000-00006B6E0000}"/>
    <cellStyle name="출력 3 9 3" xfId="28315" xr:uid="{00000000-0005-0000-0000-00006C6E0000}"/>
    <cellStyle name="출력 3 9 4" xfId="28316" xr:uid="{00000000-0005-0000-0000-00006D6E0000}"/>
    <cellStyle name="출력 3 9 5" xfId="28317" xr:uid="{00000000-0005-0000-0000-00006E6E0000}"/>
    <cellStyle name="출력 30" xfId="28318" xr:uid="{00000000-0005-0000-0000-00006F6E0000}"/>
    <cellStyle name="출력 31" xfId="28319" xr:uid="{00000000-0005-0000-0000-0000706E0000}"/>
    <cellStyle name="출력 32" xfId="28320" xr:uid="{00000000-0005-0000-0000-0000716E0000}"/>
    <cellStyle name="출력 33" xfId="28321" xr:uid="{00000000-0005-0000-0000-0000726E0000}"/>
    <cellStyle name="출력 34" xfId="28322" xr:uid="{00000000-0005-0000-0000-0000736E0000}"/>
    <cellStyle name="출력 35" xfId="28323" xr:uid="{00000000-0005-0000-0000-0000746E0000}"/>
    <cellStyle name="출력 36" xfId="28324" xr:uid="{00000000-0005-0000-0000-0000756E0000}"/>
    <cellStyle name="출력 37" xfId="28325" xr:uid="{00000000-0005-0000-0000-0000766E0000}"/>
    <cellStyle name="출력 38" xfId="28326" xr:uid="{00000000-0005-0000-0000-0000776E0000}"/>
    <cellStyle name="출력 39" xfId="28327" xr:uid="{00000000-0005-0000-0000-0000786E0000}"/>
    <cellStyle name="출력 4" xfId="28328" xr:uid="{00000000-0005-0000-0000-0000796E0000}"/>
    <cellStyle name="출력 4 2" xfId="28329" xr:uid="{00000000-0005-0000-0000-00007A6E0000}"/>
    <cellStyle name="출력 40" xfId="28330" xr:uid="{00000000-0005-0000-0000-00007B6E0000}"/>
    <cellStyle name="출력 41" xfId="28331" xr:uid="{00000000-0005-0000-0000-00007C6E0000}"/>
    <cellStyle name="출력 42" xfId="28332" xr:uid="{00000000-0005-0000-0000-00007D6E0000}"/>
    <cellStyle name="출력 43" xfId="28333" xr:uid="{00000000-0005-0000-0000-00007E6E0000}"/>
    <cellStyle name="출력 44" xfId="28334" xr:uid="{00000000-0005-0000-0000-00007F6E0000}"/>
    <cellStyle name="출력 45" xfId="28335" xr:uid="{00000000-0005-0000-0000-0000806E0000}"/>
    <cellStyle name="출력 5" xfId="28336" xr:uid="{00000000-0005-0000-0000-0000816E0000}"/>
    <cellStyle name="출력 5 2" xfId="28337" xr:uid="{00000000-0005-0000-0000-0000826E0000}"/>
    <cellStyle name="출력 5 3" xfId="28338" xr:uid="{00000000-0005-0000-0000-0000836E0000}"/>
    <cellStyle name="출력 6" xfId="28339" xr:uid="{00000000-0005-0000-0000-0000846E0000}"/>
    <cellStyle name="출력 6 2" xfId="28340" xr:uid="{00000000-0005-0000-0000-0000856E0000}"/>
    <cellStyle name="출력 7" xfId="28341" xr:uid="{00000000-0005-0000-0000-0000866E0000}"/>
    <cellStyle name="출력 7 2" xfId="28342" xr:uid="{00000000-0005-0000-0000-0000876E0000}"/>
    <cellStyle name="출력 8" xfId="28343" xr:uid="{00000000-0005-0000-0000-0000886E0000}"/>
    <cellStyle name="출력 9" xfId="28344" xr:uid="{00000000-0005-0000-0000-0000896E0000}"/>
    <cellStyle name="측점" xfId="28345" xr:uid="{00000000-0005-0000-0000-00008A6E0000}"/>
    <cellStyle name="측점 2" xfId="28346" xr:uid="{00000000-0005-0000-0000-00008B6E0000}"/>
    <cellStyle name="측점 2 2" xfId="28347" xr:uid="{00000000-0005-0000-0000-00008C6E0000}"/>
    <cellStyle name="콤_01-토공_02-배수공" xfId="28348" xr:uid="{00000000-0005-0000-0000-00008D6E0000}"/>
    <cellStyle name="콤_01-토공_02-배수공_1.숲가꾸기설계서(고암 간상)" xfId="28349" xr:uid="{00000000-0005-0000-0000-00008E6E0000}"/>
    <cellStyle name="콤_01-토공_02-배수공_'10년 추기 소나무재선충병 나무주사 사업" xfId="28350" xr:uid="{00000000-0005-0000-0000-00008F6E0000}"/>
    <cellStyle name="콤_01-토공_02-배수공_2006 가지산도립공원 등산로 정비사업" xfId="28351" xr:uid="{00000000-0005-0000-0000-0000906E0000}"/>
    <cellStyle name="콤_01-토공_02-배수공_2006 가지산도립공원 등산로 정비사업_1.숲가꾸기설계서(고암 간상)" xfId="28352" xr:uid="{00000000-0005-0000-0000-0000916E0000}"/>
    <cellStyle name="콤_01-토공_02-배수공_2006 가지산도립공원 등산로 정비사업_'10년 추기 소나무재선충병 나무주사 사업" xfId="28353" xr:uid="{00000000-0005-0000-0000-0000926E0000}"/>
    <cellStyle name="콤_01-토공_02-배수공_2006 가지산도립공원 등산로 정비사업_2006 가지산도립공원 등산로 정비사업" xfId="28354" xr:uid="{00000000-0005-0000-0000-0000936E0000}"/>
    <cellStyle name="콤_01-토공_02-배수공_2006 가지산도립공원 등산로 정비사업_2006 가지산도립공원 등산로 정비사업_1.숲가꾸기설계서(고암 간상)" xfId="28355" xr:uid="{00000000-0005-0000-0000-0000946E0000}"/>
    <cellStyle name="콤_01-토공_02-배수공_2006 가지산도립공원 등산로 정비사업_2006 가지산도립공원 등산로 정비사업_'10년 추기 소나무재선충병 나무주사 사업" xfId="28356" xr:uid="{00000000-0005-0000-0000-0000956E0000}"/>
    <cellStyle name="콤_01-토공_02-배수공_2006 가지산도립공원 등산로 정비사업_2006 가지산도립공원 등산로 정비사업_3차 숲가꾸기 조서(밀양시)" xfId="28357" xr:uid="{00000000-0005-0000-0000-0000966E0000}"/>
    <cellStyle name="콤_01-토공_02-배수공_2006 가지산도립공원 등산로 정비사업_2006 가지산도립공원 등산로 정비사업_3차 숲가꾸기 조서(밀양시)_09밀양2지번조서(허작업)" xfId="28358" xr:uid="{00000000-0005-0000-0000-0000976E0000}"/>
    <cellStyle name="콤_01-토공_02-배수공_2006 가지산도립공원 등산로 정비사업_2006 가지산도립공원 등산로 정비사업_3차 숲가꾸기 조서(밀양시)_09밀양2지번조서(허작업)_ha단가산출서" xfId="28359" xr:uid="{00000000-0005-0000-0000-0000986E0000}"/>
    <cellStyle name="콤_01-토공_02-배수공_2006 가지산도립공원 등산로 정비사업_2006 가지산도립공원 등산로 정비사업_3차 숲가꾸기 조서(밀양시)_09밀양2지번조서(허작업)_진해재해저감사업" xfId="28360" xr:uid="{00000000-0005-0000-0000-0000996E0000}"/>
    <cellStyle name="콤_01-토공_02-배수공_2006 가지산도립공원 등산로 정비사업_2006 가지산도립공원 등산로 정비사업_3차 숲가꾸기 조서(밀양시)_09숲가꾸기조서(밀양2)" xfId="28361" xr:uid="{00000000-0005-0000-0000-00009A6E0000}"/>
    <cellStyle name="콤_01-토공_02-배수공_2006 가지산도립공원 등산로 정비사업_2006 가지산도립공원 등산로 정비사업_3차 숲가꾸기 조서(밀양시)_09숲가꾸기조서(밀양2)_ha단가산출서" xfId="28362" xr:uid="{00000000-0005-0000-0000-00009B6E0000}"/>
    <cellStyle name="콤_01-토공_02-배수공_2006 가지산도립공원 등산로 정비사업_2006 가지산도립공원 등산로 정비사업_3차 숲가꾸기 조서(밀양시)_09숲가꾸기조서(밀양2)_진해재해저감사업" xfId="28363" xr:uid="{00000000-0005-0000-0000-00009C6E0000}"/>
    <cellStyle name="콤_01-토공_02-배수공_2006 가지산도립공원 등산로 정비사업_2006 가지산도립공원 등산로 정비사업_3차 숲가꾸기 조서(밀양시)_ha단가산출서" xfId="28364" xr:uid="{00000000-0005-0000-0000-00009D6E0000}"/>
    <cellStyle name="콤_01-토공_02-배수공_2006 가지산도립공원 등산로 정비사업_2006 가지산도립공원 등산로 정비사업_3차 숲가꾸기 조서(밀양시)_진해재해저감사업" xfId="28365" xr:uid="{00000000-0005-0000-0000-00009E6E0000}"/>
    <cellStyle name="콤_01-토공_02-배수공_2006 가지산도립공원 등산로 정비사업_2006 가지산도립공원 등산로 정비사업_5.재선충설계(죽림지구)" xfId="28366" xr:uid="{00000000-0005-0000-0000-00009F6E0000}"/>
    <cellStyle name="콤_01-토공_02-배수공_2006 가지산도립공원 등산로 정비사업_2006 가지산도립공원 등산로 정비사업_5.재선충설계(죽림지구)_'10년 추기 소나무재선충병 나무주사 사업" xfId="28367" xr:uid="{00000000-0005-0000-0000-0000A06E0000}"/>
    <cellStyle name="콤_01-토공_02-배수공_2006 가지산도립공원 등산로 정비사업_2006 가지산도립공원 등산로 정비사업_5.재선충설계(죽림지구)_소나무재선충병 피해지 위생간벌사업(동상지구외 3개소)" xfId="28368" xr:uid="{00000000-0005-0000-0000-0000A16E0000}"/>
    <cellStyle name="콤_01-토공_02-배수공_2006 가지산도립공원 등산로 정비사업_2006 가지산도립공원 등산로 정비사업_6.재선충설계(신벽지구)" xfId="28369" xr:uid="{00000000-0005-0000-0000-0000A26E0000}"/>
    <cellStyle name="콤_01-토공_02-배수공_2006 가지산도립공원 등산로 정비사업_2006 가지산도립공원 등산로 정비사업_6.재선충설계(신벽지구)_'10년 추기 소나무재선충병 나무주사 사업" xfId="28370" xr:uid="{00000000-0005-0000-0000-0000A36E0000}"/>
    <cellStyle name="콤_01-토공_02-배수공_2006 가지산도립공원 등산로 정비사업_2006 가지산도립공원 등산로 정비사업_6.재선충설계(신벽지구)_소나무재선충병 피해지 위생간벌사업(동상지구외 3개소)" xfId="28371" xr:uid="{00000000-0005-0000-0000-0000A46E0000}"/>
    <cellStyle name="콤_01-토공_02-배수공_2006 가지산도립공원 등산로 정비사업_2006 가지산도립공원 등산로 정비사업_7.재선충설계(동림지구)" xfId="28372" xr:uid="{00000000-0005-0000-0000-0000A56E0000}"/>
    <cellStyle name="콤_01-토공_02-배수공_2006 가지산도립공원 등산로 정비사업_2006 가지산도립공원 등산로 정비사업_7.재선충설계(동림지구)_'10년 추기 소나무재선충병 나무주사 사업" xfId="28373" xr:uid="{00000000-0005-0000-0000-0000A66E0000}"/>
    <cellStyle name="콤_01-토공_02-배수공_2006 가지산도립공원 등산로 정비사업_2006 가지산도립공원 등산로 정비사업_7.재선충설계(동림지구)_소나무재선충병 피해지 위생간벌사업(동상지구외 3개소)" xfId="28374" xr:uid="{00000000-0005-0000-0000-0000A76E0000}"/>
    <cellStyle name="콤_01-토공_02-배수공_2006 가지산도립공원 등산로 정비사업_2006 가지산도립공원 등산로 정비사업_ha단가산출서" xfId="28375" xr:uid="{00000000-0005-0000-0000-0000A86E0000}"/>
    <cellStyle name="콤_01-토공_02-배수공_2006 가지산도립공원 등산로 정비사업_2006 가지산도립공원 등산로 정비사업_소나무재선충병 피해지 위생간벌사업(동상지구외 3개소)" xfId="28376" xr:uid="{00000000-0005-0000-0000-0000A96E0000}"/>
    <cellStyle name="콤_01-토공_02-배수공_2006 가지산도립공원 등산로 정비사업_2006 가지산도립공원 등산로 정비사업_소나무재선충병완전방제설계서(제출본)-양산국유림관리소" xfId="28377" xr:uid="{00000000-0005-0000-0000-0000AA6E0000}"/>
    <cellStyle name="콤_01-토공_02-배수공_2006 가지산도립공원 등산로 정비사업_2006 가지산도립공원 등산로 정비사업_진해재해저감사업" xfId="28378" xr:uid="{00000000-0005-0000-0000-0000AB6E0000}"/>
    <cellStyle name="콤_01-토공_02-배수공_2006 가지산도립공원 등산로 정비사업_2006가지산도립공원등산로정비공사" xfId="28379" xr:uid="{00000000-0005-0000-0000-0000AC6E0000}"/>
    <cellStyle name="콤_01-토공_02-배수공_2006 가지산도립공원 등산로 정비사업_2006가지산도립공원등산로정비공사_1.숲가꾸기설계서(고암 간상)" xfId="28380" xr:uid="{00000000-0005-0000-0000-0000AD6E0000}"/>
    <cellStyle name="콤_01-토공_02-배수공_2006 가지산도립공원 등산로 정비사업_2006가지산도립공원등산로정비공사_'10년 추기 소나무재선충병 나무주사 사업" xfId="28381" xr:uid="{00000000-0005-0000-0000-0000AE6E0000}"/>
    <cellStyle name="콤_01-토공_02-배수공_2006 가지산도립공원 등산로 정비사업_2006가지산도립공원등산로정비공사_3차 숲가꾸기 조서(밀양시)" xfId="28382" xr:uid="{00000000-0005-0000-0000-0000AF6E0000}"/>
    <cellStyle name="콤_01-토공_02-배수공_2006 가지산도립공원 등산로 정비사업_2006가지산도립공원등산로정비공사_3차 숲가꾸기 조서(밀양시)_09밀양2지번조서(허작업)" xfId="28383" xr:uid="{00000000-0005-0000-0000-0000B06E0000}"/>
    <cellStyle name="콤_01-토공_02-배수공_2006 가지산도립공원 등산로 정비사업_2006가지산도립공원등산로정비공사_3차 숲가꾸기 조서(밀양시)_09밀양2지번조서(허작업)_ha단가산출서" xfId="28384" xr:uid="{00000000-0005-0000-0000-0000B16E0000}"/>
    <cellStyle name="콤_01-토공_02-배수공_2006 가지산도립공원 등산로 정비사업_2006가지산도립공원등산로정비공사_3차 숲가꾸기 조서(밀양시)_09밀양2지번조서(허작업)_진해재해저감사업" xfId="28385" xr:uid="{00000000-0005-0000-0000-0000B26E0000}"/>
    <cellStyle name="콤_01-토공_02-배수공_2006 가지산도립공원 등산로 정비사업_2006가지산도립공원등산로정비공사_3차 숲가꾸기 조서(밀양시)_09숲가꾸기조서(밀양2)" xfId="28386" xr:uid="{00000000-0005-0000-0000-0000B36E0000}"/>
    <cellStyle name="콤_01-토공_02-배수공_2006 가지산도립공원 등산로 정비사업_2006가지산도립공원등산로정비공사_3차 숲가꾸기 조서(밀양시)_09숲가꾸기조서(밀양2)_ha단가산출서" xfId="28387" xr:uid="{00000000-0005-0000-0000-0000B46E0000}"/>
    <cellStyle name="콤_01-토공_02-배수공_2006 가지산도립공원 등산로 정비사업_2006가지산도립공원등산로정비공사_3차 숲가꾸기 조서(밀양시)_09숲가꾸기조서(밀양2)_진해재해저감사업" xfId="28388" xr:uid="{00000000-0005-0000-0000-0000B56E0000}"/>
    <cellStyle name="콤_01-토공_02-배수공_2006 가지산도립공원 등산로 정비사업_2006가지산도립공원등산로정비공사_3차 숲가꾸기 조서(밀양시)_ha단가산출서" xfId="28389" xr:uid="{00000000-0005-0000-0000-0000B66E0000}"/>
    <cellStyle name="콤_01-토공_02-배수공_2006 가지산도립공원 등산로 정비사업_2006가지산도립공원등산로정비공사_3차 숲가꾸기 조서(밀양시)_진해재해저감사업" xfId="28390" xr:uid="{00000000-0005-0000-0000-0000B76E0000}"/>
    <cellStyle name="콤_01-토공_02-배수공_2006 가지산도립공원 등산로 정비사업_2006가지산도립공원등산로정비공사_5.재선충설계(죽림지구)" xfId="28391" xr:uid="{00000000-0005-0000-0000-0000B86E0000}"/>
    <cellStyle name="콤_01-토공_02-배수공_2006 가지산도립공원 등산로 정비사업_2006가지산도립공원등산로정비공사_5.재선충설계(죽림지구)_'10년 추기 소나무재선충병 나무주사 사업" xfId="28392" xr:uid="{00000000-0005-0000-0000-0000B96E0000}"/>
    <cellStyle name="콤_01-토공_02-배수공_2006 가지산도립공원 등산로 정비사업_2006가지산도립공원등산로정비공사_5.재선충설계(죽림지구)_소나무재선충병 피해지 위생간벌사업(동상지구외 3개소)" xfId="28393" xr:uid="{00000000-0005-0000-0000-0000BA6E0000}"/>
    <cellStyle name="콤_01-토공_02-배수공_2006 가지산도립공원 등산로 정비사업_2006가지산도립공원등산로정비공사_6.재선충설계(신벽지구)" xfId="28394" xr:uid="{00000000-0005-0000-0000-0000BB6E0000}"/>
    <cellStyle name="콤_01-토공_02-배수공_2006 가지산도립공원 등산로 정비사업_2006가지산도립공원등산로정비공사_6.재선충설계(신벽지구)_'10년 추기 소나무재선충병 나무주사 사업" xfId="28395" xr:uid="{00000000-0005-0000-0000-0000BC6E0000}"/>
    <cellStyle name="콤_01-토공_02-배수공_2006 가지산도립공원 등산로 정비사업_2006가지산도립공원등산로정비공사_6.재선충설계(신벽지구)_소나무재선충병 피해지 위생간벌사업(동상지구외 3개소)" xfId="28396" xr:uid="{00000000-0005-0000-0000-0000BD6E0000}"/>
    <cellStyle name="콤_01-토공_02-배수공_2006 가지산도립공원 등산로 정비사업_2006가지산도립공원등산로정비공사_7.재선충설계(동림지구)" xfId="28397" xr:uid="{00000000-0005-0000-0000-0000BE6E0000}"/>
    <cellStyle name="콤_01-토공_02-배수공_2006 가지산도립공원 등산로 정비사업_2006가지산도립공원등산로정비공사_7.재선충설계(동림지구)_'10년 추기 소나무재선충병 나무주사 사업" xfId="28398" xr:uid="{00000000-0005-0000-0000-0000BF6E0000}"/>
    <cellStyle name="콤_01-토공_02-배수공_2006 가지산도립공원 등산로 정비사업_2006가지산도립공원등산로정비공사_7.재선충설계(동림지구)_소나무재선충병 피해지 위생간벌사업(동상지구외 3개소)" xfId="28399" xr:uid="{00000000-0005-0000-0000-0000C06E0000}"/>
    <cellStyle name="콤_01-토공_02-배수공_2006 가지산도립공원 등산로 정비사업_2006가지산도립공원등산로정비공사_ha단가산출서" xfId="28400" xr:uid="{00000000-0005-0000-0000-0000C16E0000}"/>
    <cellStyle name="콤_01-토공_02-배수공_2006 가지산도립공원 등산로 정비사업_2006가지산도립공원등산로정비공사_소나무재선충병 피해지 위생간벌사업(동상지구외 3개소)" xfId="28401" xr:uid="{00000000-0005-0000-0000-0000C26E0000}"/>
    <cellStyle name="콤_01-토공_02-배수공_2006 가지산도립공원 등산로 정비사업_2006가지산도립공원등산로정비공사_소나무재선충병완전방제설계서(제출본)-양산국유림관리소" xfId="28402" xr:uid="{00000000-0005-0000-0000-0000C36E0000}"/>
    <cellStyle name="콤_01-토공_02-배수공_2006 가지산도립공원 등산로 정비사업_2006가지산도립공원등산로정비공사_진해재해저감사업" xfId="28403" xr:uid="{00000000-0005-0000-0000-0000C46E0000}"/>
    <cellStyle name="콤_01-토공_02-배수공_2006 가지산도립공원 등산로 정비사업_2006밀양시가지산도립공원등산로정비공사" xfId="28404" xr:uid="{00000000-0005-0000-0000-0000C56E0000}"/>
    <cellStyle name="콤_01-토공_02-배수공_2006 가지산도립공원 등산로 정비사업_2006밀양시가지산도립공원등산로정비공사_1.숲가꾸기설계서(고암 간상)" xfId="28405" xr:uid="{00000000-0005-0000-0000-0000C66E0000}"/>
    <cellStyle name="콤_01-토공_02-배수공_2006 가지산도립공원 등산로 정비사업_2006밀양시가지산도립공원등산로정비공사_'10년 추기 소나무재선충병 나무주사 사업" xfId="28406" xr:uid="{00000000-0005-0000-0000-0000C76E0000}"/>
    <cellStyle name="콤_01-토공_02-배수공_2006 가지산도립공원 등산로 정비사업_2006밀양시가지산도립공원등산로정비공사_3차 숲가꾸기 조서(밀양시)" xfId="28407" xr:uid="{00000000-0005-0000-0000-0000C86E0000}"/>
    <cellStyle name="콤_01-토공_02-배수공_2006 가지산도립공원 등산로 정비사업_2006밀양시가지산도립공원등산로정비공사_3차 숲가꾸기 조서(밀양시)_09밀양2지번조서(허작업)" xfId="28408" xr:uid="{00000000-0005-0000-0000-0000C96E0000}"/>
    <cellStyle name="콤_01-토공_02-배수공_2006 가지산도립공원 등산로 정비사업_2006밀양시가지산도립공원등산로정비공사_3차 숲가꾸기 조서(밀양시)_09밀양2지번조서(허작업)_ha단가산출서" xfId="28409" xr:uid="{00000000-0005-0000-0000-0000CA6E0000}"/>
    <cellStyle name="콤_01-토공_02-배수공_2006 가지산도립공원 등산로 정비사업_2006밀양시가지산도립공원등산로정비공사_3차 숲가꾸기 조서(밀양시)_09밀양2지번조서(허작업)_진해재해저감사업" xfId="28410" xr:uid="{00000000-0005-0000-0000-0000CB6E0000}"/>
    <cellStyle name="콤_01-토공_02-배수공_2006 가지산도립공원 등산로 정비사업_2006밀양시가지산도립공원등산로정비공사_3차 숲가꾸기 조서(밀양시)_09숲가꾸기조서(밀양2)" xfId="28411" xr:uid="{00000000-0005-0000-0000-0000CC6E0000}"/>
    <cellStyle name="콤_01-토공_02-배수공_2006 가지산도립공원 등산로 정비사업_2006밀양시가지산도립공원등산로정비공사_3차 숲가꾸기 조서(밀양시)_09숲가꾸기조서(밀양2)_ha단가산출서" xfId="28412" xr:uid="{00000000-0005-0000-0000-0000CD6E0000}"/>
    <cellStyle name="콤_01-토공_02-배수공_2006 가지산도립공원 등산로 정비사업_2006밀양시가지산도립공원등산로정비공사_3차 숲가꾸기 조서(밀양시)_09숲가꾸기조서(밀양2)_진해재해저감사업" xfId="28413" xr:uid="{00000000-0005-0000-0000-0000CE6E0000}"/>
    <cellStyle name="콤_01-토공_02-배수공_2006 가지산도립공원 등산로 정비사업_2006밀양시가지산도립공원등산로정비공사_3차 숲가꾸기 조서(밀양시)_ha단가산출서" xfId="28414" xr:uid="{00000000-0005-0000-0000-0000CF6E0000}"/>
    <cellStyle name="콤_01-토공_02-배수공_2006 가지산도립공원 등산로 정비사업_2006밀양시가지산도립공원등산로정비공사_3차 숲가꾸기 조서(밀양시)_진해재해저감사업" xfId="28415" xr:uid="{00000000-0005-0000-0000-0000D06E0000}"/>
    <cellStyle name="콤_01-토공_02-배수공_2006 가지산도립공원 등산로 정비사업_2006밀양시가지산도립공원등산로정비공사_5.재선충설계(죽림지구)" xfId="28416" xr:uid="{00000000-0005-0000-0000-0000D16E0000}"/>
    <cellStyle name="콤_01-토공_02-배수공_2006 가지산도립공원 등산로 정비사업_2006밀양시가지산도립공원등산로정비공사_5.재선충설계(죽림지구)_'10년 추기 소나무재선충병 나무주사 사업" xfId="28417" xr:uid="{00000000-0005-0000-0000-0000D26E0000}"/>
    <cellStyle name="콤_01-토공_02-배수공_2006 가지산도립공원 등산로 정비사업_2006밀양시가지산도립공원등산로정비공사_5.재선충설계(죽림지구)_소나무재선충병 피해지 위생간벌사업(동상지구외 3개소)" xfId="28418" xr:uid="{00000000-0005-0000-0000-0000D36E0000}"/>
    <cellStyle name="콤_01-토공_02-배수공_2006 가지산도립공원 등산로 정비사업_2006밀양시가지산도립공원등산로정비공사_6.재선충설계(신벽지구)" xfId="28419" xr:uid="{00000000-0005-0000-0000-0000D46E0000}"/>
    <cellStyle name="콤_01-토공_02-배수공_2006 가지산도립공원 등산로 정비사업_2006밀양시가지산도립공원등산로정비공사_6.재선충설계(신벽지구)_'10년 추기 소나무재선충병 나무주사 사업" xfId="28420" xr:uid="{00000000-0005-0000-0000-0000D56E0000}"/>
    <cellStyle name="콤_01-토공_02-배수공_2006 가지산도립공원 등산로 정비사업_2006밀양시가지산도립공원등산로정비공사_6.재선충설계(신벽지구)_소나무재선충병 피해지 위생간벌사업(동상지구외 3개소)" xfId="28421" xr:uid="{00000000-0005-0000-0000-0000D66E0000}"/>
    <cellStyle name="콤_01-토공_02-배수공_2006 가지산도립공원 등산로 정비사업_2006밀양시가지산도립공원등산로정비공사_7.재선충설계(동림지구)" xfId="28422" xr:uid="{00000000-0005-0000-0000-0000D76E0000}"/>
    <cellStyle name="콤_01-토공_02-배수공_2006 가지산도립공원 등산로 정비사업_2006밀양시가지산도립공원등산로정비공사_7.재선충설계(동림지구)_'10년 추기 소나무재선충병 나무주사 사업" xfId="28423" xr:uid="{00000000-0005-0000-0000-0000D86E0000}"/>
    <cellStyle name="콤_01-토공_02-배수공_2006 가지산도립공원 등산로 정비사업_2006밀양시가지산도립공원등산로정비공사_7.재선충설계(동림지구)_소나무재선충병 피해지 위생간벌사업(동상지구외 3개소)" xfId="28424" xr:uid="{00000000-0005-0000-0000-0000D96E0000}"/>
    <cellStyle name="콤_01-토공_02-배수공_2006 가지산도립공원 등산로 정비사업_2006밀양시가지산도립공원등산로정비공사_ha단가산출서" xfId="28425" xr:uid="{00000000-0005-0000-0000-0000DA6E0000}"/>
    <cellStyle name="콤_01-토공_02-배수공_2006 가지산도립공원 등산로 정비사업_2006밀양시가지산도립공원등산로정비공사_소나무재선충병 피해지 위생간벌사업(동상지구외 3개소)" xfId="28426" xr:uid="{00000000-0005-0000-0000-0000DB6E0000}"/>
    <cellStyle name="콤_01-토공_02-배수공_2006 가지산도립공원 등산로 정비사업_2006밀양시가지산도립공원등산로정비공사_소나무재선충병완전방제설계서(제출본)-양산국유림관리소" xfId="28427" xr:uid="{00000000-0005-0000-0000-0000DC6E0000}"/>
    <cellStyle name="콤_01-토공_02-배수공_2006 가지산도립공원 등산로 정비사업_2006밀양시가지산도립공원등산로정비공사_진해재해저감사업" xfId="28428" xr:uid="{00000000-0005-0000-0000-0000DD6E0000}"/>
    <cellStyle name="콤_01-토공_02-배수공_2006 가지산도립공원 등산로 정비사업_3차 숲가꾸기 조서(밀양시)" xfId="28429" xr:uid="{00000000-0005-0000-0000-0000DE6E0000}"/>
    <cellStyle name="콤_01-토공_02-배수공_2006 가지산도립공원 등산로 정비사업_3차 숲가꾸기 조서(밀양시)_09밀양2지번조서(허작업)" xfId="28430" xr:uid="{00000000-0005-0000-0000-0000DF6E0000}"/>
    <cellStyle name="콤_01-토공_02-배수공_2006 가지산도립공원 등산로 정비사업_3차 숲가꾸기 조서(밀양시)_09밀양2지번조서(허작업)_ha단가산출서" xfId="28431" xr:uid="{00000000-0005-0000-0000-0000E06E0000}"/>
    <cellStyle name="콤_01-토공_02-배수공_2006 가지산도립공원 등산로 정비사업_3차 숲가꾸기 조서(밀양시)_09밀양2지번조서(허작업)_진해재해저감사업" xfId="28432" xr:uid="{00000000-0005-0000-0000-0000E16E0000}"/>
    <cellStyle name="콤_01-토공_02-배수공_2006 가지산도립공원 등산로 정비사업_3차 숲가꾸기 조서(밀양시)_09숲가꾸기조서(밀양2)" xfId="28433" xr:uid="{00000000-0005-0000-0000-0000E26E0000}"/>
    <cellStyle name="콤_01-토공_02-배수공_2006 가지산도립공원 등산로 정비사업_3차 숲가꾸기 조서(밀양시)_09숲가꾸기조서(밀양2)_ha단가산출서" xfId="28434" xr:uid="{00000000-0005-0000-0000-0000E36E0000}"/>
    <cellStyle name="콤_01-토공_02-배수공_2006 가지산도립공원 등산로 정비사업_3차 숲가꾸기 조서(밀양시)_09숲가꾸기조서(밀양2)_진해재해저감사업" xfId="28435" xr:uid="{00000000-0005-0000-0000-0000E46E0000}"/>
    <cellStyle name="콤_01-토공_02-배수공_2006 가지산도립공원 등산로 정비사업_3차 숲가꾸기 조서(밀양시)_ha단가산출서" xfId="28436" xr:uid="{00000000-0005-0000-0000-0000E56E0000}"/>
    <cellStyle name="콤_01-토공_02-배수공_2006 가지산도립공원 등산로 정비사업_3차 숲가꾸기 조서(밀양시)_진해재해저감사업" xfId="28437" xr:uid="{00000000-0005-0000-0000-0000E66E0000}"/>
    <cellStyle name="콤_01-토공_02-배수공_2006 가지산도립공원 등산로 정비사업_5.재선충설계(죽림지구)" xfId="28438" xr:uid="{00000000-0005-0000-0000-0000E76E0000}"/>
    <cellStyle name="콤_01-토공_02-배수공_2006 가지산도립공원 등산로 정비사업_5.재선충설계(죽림지구)_'10년 추기 소나무재선충병 나무주사 사업" xfId="28439" xr:uid="{00000000-0005-0000-0000-0000E86E0000}"/>
    <cellStyle name="콤_01-토공_02-배수공_2006 가지산도립공원 등산로 정비사업_5.재선충설계(죽림지구)_소나무재선충병 피해지 위생간벌사업(동상지구외 3개소)" xfId="28440" xr:uid="{00000000-0005-0000-0000-0000E96E0000}"/>
    <cellStyle name="콤_01-토공_02-배수공_2006 가지산도립공원 등산로 정비사업_6.재선충설계(신벽지구)" xfId="28441" xr:uid="{00000000-0005-0000-0000-0000EA6E0000}"/>
    <cellStyle name="콤_01-토공_02-배수공_2006 가지산도립공원 등산로 정비사업_6.재선충설계(신벽지구)_'10년 추기 소나무재선충병 나무주사 사업" xfId="28442" xr:uid="{00000000-0005-0000-0000-0000EB6E0000}"/>
    <cellStyle name="콤_01-토공_02-배수공_2006 가지산도립공원 등산로 정비사업_6.재선충설계(신벽지구)_소나무재선충병 피해지 위생간벌사업(동상지구외 3개소)" xfId="28443" xr:uid="{00000000-0005-0000-0000-0000EC6E0000}"/>
    <cellStyle name="콤_01-토공_02-배수공_2006 가지산도립공원 등산로 정비사업_7.재선충설계(동림지구)" xfId="28444" xr:uid="{00000000-0005-0000-0000-0000ED6E0000}"/>
    <cellStyle name="콤_01-토공_02-배수공_2006 가지산도립공원 등산로 정비사업_7.재선충설계(동림지구)_'10년 추기 소나무재선충병 나무주사 사업" xfId="28445" xr:uid="{00000000-0005-0000-0000-0000EE6E0000}"/>
    <cellStyle name="콤_01-토공_02-배수공_2006 가지산도립공원 등산로 정비사업_7.재선충설계(동림지구)_소나무재선충병 피해지 위생간벌사업(동상지구외 3개소)" xfId="28446" xr:uid="{00000000-0005-0000-0000-0000EF6E0000}"/>
    <cellStyle name="콤_01-토공_02-배수공_2006 가지산도립공원 등산로 정비사업_ha단가산출서" xfId="28447" xr:uid="{00000000-0005-0000-0000-0000F06E0000}"/>
    <cellStyle name="콤_01-토공_02-배수공_2006 가지산도립공원 등산로 정비사업_가지산도립공원등산로정비공사" xfId="28448" xr:uid="{00000000-0005-0000-0000-0000F16E0000}"/>
    <cellStyle name="콤_01-토공_02-배수공_2006 가지산도립공원 등산로 정비사업_가지산도립공원등산로정비공사_1.숲가꾸기설계서(고암 간상)" xfId="28449" xr:uid="{00000000-0005-0000-0000-0000F26E0000}"/>
    <cellStyle name="콤_01-토공_02-배수공_2006 가지산도립공원 등산로 정비사업_가지산도립공원등산로정비공사_'10년 추기 소나무재선충병 나무주사 사업" xfId="28450" xr:uid="{00000000-0005-0000-0000-0000F36E0000}"/>
    <cellStyle name="콤_01-토공_02-배수공_2006 가지산도립공원 등산로 정비사업_가지산도립공원등산로정비공사_3차 숲가꾸기 조서(밀양시)" xfId="28451" xr:uid="{00000000-0005-0000-0000-0000F46E0000}"/>
    <cellStyle name="콤_01-토공_02-배수공_2006 가지산도립공원 등산로 정비사업_가지산도립공원등산로정비공사_3차 숲가꾸기 조서(밀양시)_09밀양2지번조서(허작업)" xfId="28452" xr:uid="{00000000-0005-0000-0000-0000F56E0000}"/>
    <cellStyle name="콤_01-토공_02-배수공_2006 가지산도립공원 등산로 정비사업_가지산도립공원등산로정비공사_3차 숲가꾸기 조서(밀양시)_09밀양2지번조서(허작업)_ha단가산출서" xfId="28453" xr:uid="{00000000-0005-0000-0000-0000F66E0000}"/>
    <cellStyle name="콤_01-토공_02-배수공_2006 가지산도립공원 등산로 정비사업_가지산도립공원등산로정비공사_3차 숲가꾸기 조서(밀양시)_09밀양2지번조서(허작업)_진해재해저감사업" xfId="28454" xr:uid="{00000000-0005-0000-0000-0000F76E0000}"/>
    <cellStyle name="콤_01-토공_02-배수공_2006 가지산도립공원 등산로 정비사업_가지산도립공원등산로정비공사_3차 숲가꾸기 조서(밀양시)_09숲가꾸기조서(밀양2)" xfId="28455" xr:uid="{00000000-0005-0000-0000-0000F86E0000}"/>
    <cellStyle name="콤_01-토공_02-배수공_2006 가지산도립공원 등산로 정비사업_가지산도립공원등산로정비공사_3차 숲가꾸기 조서(밀양시)_09숲가꾸기조서(밀양2)_ha단가산출서" xfId="28456" xr:uid="{00000000-0005-0000-0000-0000F96E0000}"/>
    <cellStyle name="콤_01-토공_02-배수공_2006 가지산도립공원 등산로 정비사업_가지산도립공원등산로정비공사_3차 숲가꾸기 조서(밀양시)_09숲가꾸기조서(밀양2)_진해재해저감사업" xfId="28457" xr:uid="{00000000-0005-0000-0000-0000FA6E0000}"/>
    <cellStyle name="콤_01-토공_02-배수공_2006 가지산도립공원 등산로 정비사업_가지산도립공원등산로정비공사_3차 숲가꾸기 조서(밀양시)_ha단가산출서" xfId="28458" xr:uid="{00000000-0005-0000-0000-0000FB6E0000}"/>
    <cellStyle name="콤_01-토공_02-배수공_2006 가지산도립공원 등산로 정비사업_가지산도립공원등산로정비공사_3차 숲가꾸기 조서(밀양시)_진해재해저감사업" xfId="28459" xr:uid="{00000000-0005-0000-0000-0000FC6E0000}"/>
    <cellStyle name="콤_01-토공_02-배수공_2006 가지산도립공원 등산로 정비사업_가지산도립공원등산로정비공사_5.재선충설계(죽림지구)" xfId="28460" xr:uid="{00000000-0005-0000-0000-0000FD6E0000}"/>
    <cellStyle name="콤_01-토공_02-배수공_2006 가지산도립공원 등산로 정비사업_가지산도립공원등산로정비공사_5.재선충설계(죽림지구)_'10년 추기 소나무재선충병 나무주사 사업" xfId="28461" xr:uid="{00000000-0005-0000-0000-0000FE6E0000}"/>
    <cellStyle name="콤_01-토공_02-배수공_2006 가지산도립공원 등산로 정비사업_가지산도립공원등산로정비공사_5.재선충설계(죽림지구)_소나무재선충병 피해지 위생간벌사업(동상지구외 3개소)" xfId="28462" xr:uid="{00000000-0005-0000-0000-0000FF6E0000}"/>
    <cellStyle name="콤_01-토공_02-배수공_2006 가지산도립공원 등산로 정비사업_가지산도립공원등산로정비공사_6.재선충설계(신벽지구)" xfId="28463" xr:uid="{00000000-0005-0000-0000-0000006F0000}"/>
    <cellStyle name="콤_01-토공_02-배수공_2006 가지산도립공원 등산로 정비사업_가지산도립공원등산로정비공사_6.재선충설계(신벽지구)_'10년 추기 소나무재선충병 나무주사 사업" xfId="28464" xr:uid="{00000000-0005-0000-0000-0000016F0000}"/>
    <cellStyle name="콤_01-토공_02-배수공_2006 가지산도립공원 등산로 정비사업_가지산도립공원등산로정비공사_6.재선충설계(신벽지구)_소나무재선충병 피해지 위생간벌사업(동상지구외 3개소)" xfId="28465" xr:uid="{00000000-0005-0000-0000-0000026F0000}"/>
    <cellStyle name="콤_01-토공_02-배수공_2006 가지산도립공원 등산로 정비사업_가지산도립공원등산로정비공사_7.재선충설계(동림지구)" xfId="28466" xr:uid="{00000000-0005-0000-0000-0000036F0000}"/>
    <cellStyle name="콤_01-토공_02-배수공_2006 가지산도립공원 등산로 정비사업_가지산도립공원등산로정비공사_7.재선충설계(동림지구)_'10년 추기 소나무재선충병 나무주사 사업" xfId="28467" xr:uid="{00000000-0005-0000-0000-0000046F0000}"/>
    <cellStyle name="콤_01-토공_02-배수공_2006 가지산도립공원 등산로 정비사업_가지산도립공원등산로정비공사_7.재선충설계(동림지구)_소나무재선충병 피해지 위생간벌사업(동상지구외 3개소)" xfId="28468" xr:uid="{00000000-0005-0000-0000-0000056F0000}"/>
    <cellStyle name="콤_01-토공_02-배수공_2006 가지산도립공원 등산로 정비사업_가지산도립공원등산로정비공사_ha단가산출서" xfId="28469" xr:uid="{00000000-0005-0000-0000-0000066F0000}"/>
    <cellStyle name="콤_01-토공_02-배수공_2006 가지산도립공원 등산로 정비사업_가지산도립공원등산로정비공사_소나무재선충병 피해지 위생간벌사업(동상지구외 3개소)" xfId="28470" xr:uid="{00000000-0005-0000-0000-0000076F0000}"/>
    <cellStyle name="콤_01-토공_02-배수공_2006 가지산도립공원 등산로 정비사업_가지산도립공원등산로정비공사_소나무재선충병완전방제설계서(제출본)-양산국유림관리소" xfId="28471" xr:uid="{00000000-0005-0000-0000-0000086F0000}"/>
    <cellStyle name="콤_01-토공_02-배수공_2006 가지산도립공원 등산로 정비사업_가지산도립공원등산로정비공사_진해재해저감사업" xfId="28472" xr:uid="{00000000-0005-0000-0000-0000096F0000}"/>
    <cellStyle name="콤_01-토공_02-배수공_2006 가지산도립공원 등산로 정비사업_소나무재선충병 피해지 위생간벌사업(동상지구외 3개소)" xfId="28473" xr:uid="{00000000-0005-0000-0000-00000A6F0000}"/>
    <cellStyle name="콤_01-토공_02-배수공_2006 가지산도립공원 등산로 정비사업_소나무재선충병완전방제설계서(제출본)-양산국유림관리소" xfId="28474" xr:uid="{00000000-0005-0000-0000-00000B6F0000}"/>
    <cellStyle name="콤_01-토공_02-배수공_2006 가지산도립공원 등산로 정비사업_진해재해저감사업" xfId="28475" xr:uid="{00000000-0005-0000-0000-00000C6F0000}"/>
    <cellStyle name="콤_01-토공_02-배수공_3차 숲가꾸기 조서(밀양시)" xfId="28476" xr:uid="{00000000-0005-0000-0000-00000D6F0000}"/>
    <cellStyle name="콤_01-토공_02-배수공_3차 숲가꾸기 조서(밀양시)_09밀양2지번조서(허작업)" xfId="28477" xr:uid="{00000000-0005-0000-0000-00000E6F0000}"/>
    <cellStyle name="콤_01-토공_02-배수공_3차 숲가꾸기 조서(밀양시)_09밀양2지번조서(허작업)_ha단가산출서" xfId="28478" xr:uid="{00000000-0005-0000-0000-00000F6F0000}"/>
    <cellStyle name="콤_01-토공_02-배수공_3차 숲가꾸기 조서(밀양시)_09밀양2지번조서(허작업)_진해재해저감사업" xfId="28479" xr:uid="{00000000-0005-0000-0000-0000106F0000}"/>
    <cellStyle name="콤_01-토공_02-배수공_3차 숲가꾸기 조서(밀양시)_09숲가꾸기조서(밀양2)" xfId="28480" xr:uid="{00000000-0005-0000-0000-0000116F0000}"/>
    <cellStyle name="콤_01-토공_02-배수공_3차 숲가꾸기 조서(밀양시)_09숲가꾸기조서(밀양2)_ha단가산출서" xfId="28481" xr:uid="{00000000-0005-0000-0000-0000126F0000}"/>
    <cellStyle name="콤_01-토공_02-배수공_3차 숲가꾸기 조서(밀양시)_09숲가꾸기조서(밀양2)_진해재해저감사업" xfId="28482" xr:uid="{00000000-0005-0000-0000-0000136F0000}"/>
    <cellStyle name="콤_01-토공_02-배수공_3차 숲가꾸기 조서(밀양시)_ha단가산출서" xfId="28483" xr:uid="{00000000-0005-0000-0000-0000146F0000}"/>
    <cellStyle name="콤_01-토공_02-배수공_3차 숲가꾸기 조서(밀양시)_진해재해저감사업" xfId="28484" xr:uid="{00000000-0005-0000-0000-0000156F0000}"/>
    <cellStyle name="콤_01-토공_02-배수공_5.재선충설계(죽림지구)" xfId="28485" xr:uid="{00000000-0005-0000-0000-0000166F0000}"/>
    <cellStyle name="콤_01-토공_02-배수공_5.재선충설계(죽림지구)_'10년 추기 소나무재선충병 나무주사 사업" xfId="28486" xr:uid="{00000000-0005-0000-0000-0000176F0000}"/>
    <cellStyle name="콤_01-토공_02-배수공_5.재선충설계(죽림지구)_소나무재선충병 피해지 위생간벌사업(동상지구외 3개소)" xfId="28487" xr:uid="{00000000-0005-0000-0000-0000186F0000}"/>
    <cellStyle name="콤_01-토공_02-배수공_6.재선충설계(신벽지구)" xfId="28488" xr:uid="{00000000-0005-0000-0000-0000196F0000}"/>
    <cellStyle name="콤_01-토공_02-배수공_6.재선충설계(신벽지구)_'10년 추기 소나무재선충병 나무주사 사업" xfId="28489" xr:uid="{00000000-0005-0000-0000-00001A6F0000}"/>
    <cellStyle name="콤_01-토공_02-배수공_6.재선충설계(신벽지구)_소나무재선충병 피해지 위생간벌사업(동상지구외 3개소)" xfId="28490" xr:uid="{00000000-0005-0000-0000-00001B6F0000}"/>
    <cellStyle name="콤_01-토공_02-배수공_7.재선충설계(동림지구)" xfId="28491" xr:uid="{00000000-0005-0000-0000-00001C6F0000}"/>
    <cellStyle name="콤_01-토공_02-배수공_7.재선충설계(동림지구)_'10년 추기 소나무재선충병 나무주사 사업" xfId="28492" xr:uid="{00000000-0005-0000-0000-00001D6F0000}"/>
    <cellStyle name="콤_01-토공_02-배수공_7.재선충설계(동림지구)_소나무재선충병 피해지 위생간벌사업(동상지구외 3개소)" xfId="28493" xr:uid="{00000000-0005-0000-0000-00001E6F0000}"/>
    <cellStyle name="콤_01-토공_02-배수공_ha단가산출서" xfId="28494" xr:uid="{00000000-0005-0000-0000-00001F6F0000}"/>
    <cellStyle name="콤_01-토공_02-배수공_복사본 사진대장(사천)" xfId="28495" xr:uid="{00000000-0005-0000-0000-0000206F0000}"/>
    <cellStyle name="콤_01-토공_02-배수공_설계설명서(두서서하)-1" xfId="28496" xr:uid="{00000000-0005-0000-0000-0000216F0000}"/>
    <cellStyle name="콤_01-토공_02-배수공_소나무재선충병 피해지 위생간벌사업(동상지구외 3개소)" xfId="28497" xr:uid="{00000000-0005-0000-0000-0000226F0000}"/>
    <cellStyle name="콤_01-토공_02-배수공_소나무재선충병완전방제설계서(제출본)-양산국유림관리소" xfId="28498" xr:uid="{00000000-0005-0000-0000-0000236F0000}"/>
    <cellStyle name="콤_01-토공_02-배수공_수량산출서-2(온양산길)" xfId="28499" xr:uid="{00000000-0005-0000-0000-0000246F0000}"/>
    <cellStyle name="콤_01-토공_02-배수공_수량산출서-2(온양산길)_(01-1)수량(산청송경3)" xfId="28500" xr:uid="{00000000-0005-0000-0000-0000256F0000}"/>
    <cellStyle name="콤_01-토공_02-배수공_진해재해저감사업" xfId="28501" xr:uid="{00000000-0005-0000-0000-0000266F0000}"/>
    <cellStyle name="콤_02-배수공" xfId="28502" xr:uid="{00000000-0005-0000-0000-0000276F0000}"/>
    <cellStyle name="콤_02-배수공_02-배수공" xfId="28503" xr:uid="{00000000-0005-0000-0000-0000286F0000}"/>
    <cellStyle name="콤_02-배수공_02-배수공_1.숲가꾸기설계서(고암 간상)" xfId="28504" xr:uid="{00000000-0005-0000-0000-0000296F0000}"/>
    <cellStyle name="콤_02-배수공_02-배수공_'10년 추기 소나무재선충병 나무주사 사업" xfId="28505" xr:uid="{00000000-0005-0000-0000-00002A6F0000}"/>
    <cellStyle name="콤_02-배수공_02-배수공_2006 가지산도립공원 등산로 정비사업" xfId="28506" xr:uid="{00000000-0005-0000-0000-00002B6F0000}"/>
    <cellStyle name="콤_02-배수공_02-배수공_2006 가지산도립공원 등산로 정비사업_1.숲가꾸기설계서(고암 간상)" xfId="28507" xr:uid="{00000000-0005-0000-0000-00002C6F0000}"/>
    <cellStyle name="콤_02-배수공_02-배수공_2006 가지산도립공원 등산로 정비사업_'10년 추기 소나무재선충병 나무주사 사업" xfId="28508" xr:uid="{00000000-0005-0000-0000-00002D6F0000}"/>
    <cellStyle name="콤_02-배수공_02-배수공_2006 가지산도립공원 등산로 정비사업_2006 가지산도립공원 등산로 정비사업" xfId="28509" xr:uid="{00000000-0005-0000-0000-00002E6F0000}"/>
    <cellStyle name="콤_02-배수공_02-배수공_2006 가지산도립공원 등산로 정비사업_2006 가지산도립공원 등산로 정비사업_1.숲가꾸기설계서(고암 간상)" xfId="28510" xr:uid="{00000000-0005-0000-0000-00002F6F0000}"/>
    <cellStyle name="콤_02-배수공_02-배수공_2006 가지산도립공원 등산로 정비사업_2006 가지산도립공원 등산로 정비사업_'10년 추기 소나무재선충병 나무주사 사업" xfId="28511" xr:uid="{00000000-0005-0000-0000-0000306F0000}"/>
    <cellStyle name="콤_02-배수공_02-배수공_2006 가지산도립공원 등산로 정비사업_2006 가지산도립공원 등산로 정비사업_3차 숲가꾸기 조서(밀양시)" xfId="28512" xr:uid="{00000000-0005-0000-0000-0000316F0000}"/>
    <cellStyle name="콤_02-배수공_02-배수공_2006 가지산도립공원 등산로 정비사업_2006 가지산도립공원 등산로 정비사업_3차 숲가꾸기 조서(밀양시)_09밀양2지번조서(허작업)" xfId="28513" xr:uid="{00000000-0005-0000-0000-0000326F0000}"/>
    <cellStyle name="콤_02-배수공_02-배수공_2006 가지산도립공원 등산로 정비사업_2006 가지산도립공원 등산로 정비사업_3차 숲가꾸기 조서(밀양시)_09밀양2지번조서(허작업)_ha단가산출서" xfId="28514" xr:uid="{00000000-0005-0000-0000-0000336F0000}"/>
    <cellStyle name="콤_02-배수공_02-배수공_2006 가지산도립공원 등산로 정비사업_2006 가지산도립공원 등산로 정비사업_3차 숲가꾸기 조서(밀양시)_09밀양2지번조서(허작업)_진해재해저감사업" xfId="28515" xr:uid="{00000000-0005-0000-0000-0000346F0000}"/>
    <cellStyle name="콤_02-배수공_02-배수공_2006 가지산도립공원 등산로 정비사업_2006 가지산도립공원 등산로 정비사업_3차 숲가꾸기 조서(밀양시)_09숲가꾸기조서(밀양2)" xfId="28516" xr:uid="{00000000-0005-0000-0000-0000356F0000}"/>
    <cellStyle name="콤_02-배수공_02-배수공_2006 가지산도립공원 등산로 정비사업_2006 가지산도립공원 등산로 정비사업_3차 숲가꾸기 조서(밀양시)_09숲가꾸기조서(밀양2)_ha단가산출서" xfId="28517" xr:uid="{00000000-0005-0000-0000-0000366F0000}"/>
    <cellStyle name="콤_02-배수공_02-배수공_2006 가지산도립공원 등산로 정비사업_2006 가지산도립공원 등산로 정비사업_3차 숲가꾸기 조서(밀양시)_09숲가꾸기조서(밀양2)_진해재해저감사업" xfId="28518" xr:uid="{00000000-0005-0000-0000-0000376F0000}"/>
    <cellStyle name="콤_02-배수공_02-배수공_2006 가지산도립공원 등산로 정비사업_2006 가지산도립공원 등산로 정비사업_3차 숲가꾸기 조서(밀양시)_ha단가산출서" xfId="28519" xr:uid="{00000000-0005-0000-0000-0000386F0000}"/>
    <cellStyle name="콤_02-배수공_02-배수공_2006 가지산도립공원 등산로 정비사업_2006 가지산도립공원 등산로 정비사업_3차 숲가꾸기 조서(밀양시)_진해재해저감사업" xfId="28520" xr:uid="{00000000-0005-0000-0000-0000396F0000}"/>
    <cellStyle name="콤_02-배수공_02-배수공_2006 가지산도립공원 등산로 정비사업_2006 가지산도립공원 등산로 정비사업_5.재선충설계(죽림지구)" xfId="28521" xr:uid="{00000000-0005-0000-0000-00003A6F0000}"/>
    <cellStyle name="콤_02-배수공_02-배수공_2006 가지산도립공원 등산로 정비사업_2006 가지산도립공원 등산로 정비사업_5.재선충설계(죽림지구)_'10년 추기 소나무재선충병 나무주사 사업" xfId="28522" xr:uid="{00000000-0005-0000-0000-00003B6F0000}"/>
    <cellStyle name="콤_02-배수공_02-배수공_2006 가지산도립공원 등산로 정비사업_2006 가지산도립공원 등산로 정비사업_5.재선충설계(죽림지구)_소나무재선충병 피해지 위생간벌사업(동상지구외 3개소)" xfId="28523" xr:uid="{00000000-0005-0000-0000-00003C6F0000}"/>
    <cellStyle name="콤_02-배수공_02-배수공_2006 가지산도립공원 등산로 정비사업_2006 가지산도립공원 등산로 정비사업_6.재선충설계(신벽지구)" xfId="28524" xr:uid="{00000000-0005-0000-0000-00003D6F0000}"/>
    <cellStyle name="콤_02-배수공_02-배수공_2006 가지산도립공원 등산로 정비사업_2006 가지산도립공원 등산로 정비사업_6.재선충설계(신벽지구)_'10년 추기 소나무재선충병 나무주사 사업" xfId="28525" xr:uid="{00000000-0005-0000-0000-00003E6F0000}"/>
    <cellStyle name="콤_02-배수공_02-배수공_2006 가지산도립공원 등산로 정비사업_2006 가지산도립공원 등산로 정비사업_6.재선충설계(신벽지구)_소나무재선충병 피해지 위생간벌사업(동상지구외 3개소)" xfId="28526" xr:uid="{00000000-0005-0000-0000-00003F6F0000}"/>
    <cellStyle name="콤_02-배수공_02-배수공_2006 가지산도립공원 등산로 정비사업_2006 가지산도립공원 등산로 정비사업_7.재선충설계(동림지구)" xfId="28527" xr:uid="{00000000-0005-0000-0000-0000406F0000}"/>
    <cellStyle name="콤_02-배수공_02-배수공_2006 가지산도립공원 등산로 정비사업_2006 가지산도립공원 등산로 정비사업_7.재선충설계(동림지구)_'10년 추기 소나무재선충병 나무주사 사업" xfId="28528" xr:uid="{00000000-0005-0000-0000-0000416F0000}"/>
    <cellStyle name="콤_02-배수공_02-배수공_2006 가지산도립공원 등산로 정비사업_2006 가지산도립공원 등산로 정비사업_7.재선충설계(동림지구)_소나무재선충병 피해지 위생간벌사업(동상지구외 3개소)" xfId="28529" xr:uid="{00000000-0005-0000-0000-0000426F0000}"/>
    <cellStyle name="콤_02-배수공_02-배수공_2006 가지산도립공원 등산로 정비사업_2006 가지산도립공원 등산로 정비사업_ha단가산출서" xfId="28530" xr:uid="{00000000-0005-0000-0000-0000436F0000}"/>
    <cellStyle name="콤_02-배수공_02-배수공_2006 가지산도립공원 등산로 정비사업_2006 가지산도립공원 등산로 정비사업_소나무재선충병 피해지 위생간벌사업(동상지구외 3개소)" xfId="28531" xr:uid="{00000000-0005-0000-0000-0000446F0000}"/>
    <cellStyle name="콤_02-배수공_02-배수공_2006 가지산도립공원 등산로 정비사업_2006 가지산도립공원 등산로 정비사업_소나무재선충병완전방제설계서(제출본)-양산국유림관리소" xfId="28532" xr:uid="{00000000-0005-0000-0000-0000456F0000}"/>
    <cellStyle name="콤_02-배수공_02-배수공_2006 가지산도립공원 등산로 정비사업_2006 가지산도립공원 등산로 정비사업_진해재해저감사업" xfId="28533" xr:uid="{00000000-0005-0000-0000-0000466F0000}"/>
    <cellStyle name="콤_02-배수공_02-배수공_2006 가지산도립공원 등산로 정비사업_2006가지산도립공원등산로정비공사" xfId="28534" xr:uid="{00000000-0005-0000-0000-0000476F0000}"/>
    <cellStyle name="콤_02-배수공_02-배수공_2006 가지산도립공원 등산로 정비사업_2006가지산도립공원등산로정비공사_1.숲가꾸기설계서(고암 간상)" xfId="28535" xr:uid="{00000000-0005-0000-0000-0000486F0000}"/>
    <cellStyle name="콤_02-배수공_02-배수공_2006 가지산도립공원 등산로 정비사업_2006가지산도립공원등산로정비공사_'10년 추기 소나무재선충병 나무주사 사업" xfId="28536" xr:uid="{00000000-0005-0000-0000-0000496F0000}"/>
    <cellStyle name="콤_02-배수공_02-배수공_2006 가지산도립공원 등산로 정비사업_2006가지산도립공원등산로정비공사_3차 숲가꾸기 조서(밀양시)" xfId="28537" xr:uid="{00000000-0005-0000-0000-00004A6F0000}"/>
    <cellStyle name="콤_02-배수공_02-배수공_2006 가지산도립공원 등산로 정비사업_2006가지산도립공원등산로정비공사_3차 숲가꾸기 조서(밀양시)_09밀양2지번조서(허작업)" xfId="28538" xr:uid="{00000000-0005-0000-0000-00004B6F0000}"/>
    <cellStyle name="콤_02-배수공_02-배수공_2006 가지산도립공원 등산로 정비사업_2006가지산도립공원등산로정비공사_3차 숲가꾸기 조서(밀양시)_09밀양2지번조서(허작업)_ha단가산출서" xfId="28539" xr:uid="{00000000-0005-0000-0000-00004C6F0000}"/>
    <cellStyle name="콤_02-배수공_02-배수공_2006 가지산도립공원 등산로 정비사업_2006가지산도립공원등산로정비공사_3차 숲가꾸기 조서(밀양시)_09밀양2지번조서(허작업)_진해재해저감사업" xfId="28540" xr:uid="{00000000-0005-0000-0000-00004D6F0000}"/>
    <cellStyle name="콤_02-배수공_02-배수공_2006 가지산도립공원 등산로 정비사업_2006가지산도립공원등산로정비공사_3차 숲가꾸기 조서(밀양시)_09숲가꾸기조서(밀양2)" xfId="28541" xr:uid="{00000000-0005-0000-0000-00004E6F0000}"/>
    <cellStyle name="콤_02-배수공_02-배수공_2006 가지산도립공원 등산로 정비사업_2006가지산도립공원등산로정비공사_3차 숲가꾸기 조서(밀양시)_09숲가꾸기조서(밀양2)_ha단가산출서" xfId="28542" xr:uid="{00000000-0005-0000-0000-00004F6F0000}"/>
    <cellStyle name="콤_02-배수공_02-배수공_2006 가지산도립공원 등산로 정비사업_2006가지산도립공원등산로정비공사_3차 숲가꾸기 조서(밀양시)_09숲가꾸기조서(밀양2)_진해재해저감사업" xfId="28543" xr:uid="{00000000-0005-0000-0000-0000506F0000}"/>
    <cellStyle name="콤_02-배수공_02-배수공_2006 가지산도립공원 등산로 정비사업_2006가지산도립공원등산로정비공사_3차 숲가꾸기 조서(밀양시)_ha단가산출서" xfId="28544" xr:uid="{00000000-0005-0000-0000-0000516F0000}"/>
    <cellStyle name="콤_02-배수공_02-배수공_2006 가지산도립공원 등산로 정비사업_2006가지산도립공원등산로정비공사_3차 숲가꾸기 조서(밀양시)_진해재해저감사업" xfId="28545" xr:uid="{00000000-0005-0000-0000-0000526F0000}"/>
    <cellStyle name="콤_02-배수공_02-배수공_2006 가지산도립공원 등산로 정비사업_2006가지산도립공원등산로정비공사_5.재선충설계(죽림지구)" xfId="28546" xr:uid="{00000000-0005-0000-0000-0000536F0000}"/>
    <cellStyle name="콤_02-배수공_02-배수공_2006 가지산도립공원 등산로 정비사업_2006가지산도립공원등산로정비공사_5.재선충설계(죽림지구)_'10년 추기 소나무재선충병 나무주사 사업" xfId="28547" xr:uid="{00000000-0005-0000-0000-0000546F0000}"/>
    <cellStyle name="콤_02-배수공_02-배수공_2006 가지산도립공원 등산로 정비사업_2006가지산도립공원등산로정비공사_5.재선충설계(죽림지구)_소나무재선충병 피해지 위생간벌사업(동상지구외 3개소)" xfId="28548" xr:uid="{00000000-0005-0000-0000-0000556F0000}"/>
    <cellStyle name="콤_02-배수공_02-배수공_2006 가지산도립공원 등산로 정비사업_2006가지산도립공원등산로정비공사_6.재선충설계(신벽지구)" xfId="28549" xr:uid="{00000000-0005-0000-0000-0000566F0000}"/>
    <cellStyle name="콤_02-배수공_02-배수공_2006 가지산도립공원 등산로 정비사업_2006가지산도립공원등산로정비공사_6.재선충설계(신벽지구)_'10년 추기 소나무재선충병 나무주사 사업" xfId="28550" xr:uid="{00000000-0005-0000-0000-0000576F0000}"/>
    <cellStyle name="콤_02-배수공_02-배수공_2006 가지산도립공원 등산로 정비사업_2006가지산도립공원등산로정비공사_6.재선충설계(신벽지구)_소나무재선충병 피해지 위생간벌사업(동상지구외 3개소)" xfId="28551" xr:uid="{00000000-0005-0000-0000-0000586F0000}"/>
    <cellStyle name="콤_02-배수공_02-배수공_2006 가지산도립공원 등산로 정비사업_2006가지산도립공원등산로정비공사_7.재선충설계(동림지구)" xfId="28552" xr:uid="{00000000-0005-0000-0000-0000596F0000}"/>
    <cellStyle name="콤_02-배수공_02-배수공_2006 가지산도립공원 등산로 정비사업_2006가지산도립공원등산로정비공사_7.재선충설계(동림지구)_'10년 추기 소나무재선충병 나무주사 사업" xfId="28553" xr:uid="{00000000-0005-0000-0000-00005A6F0000}"/>
    <cellStyle name="콤_02-배수공_02-배수공_2006 가지산도립공원 등산로 정비사업_2006가지산도립공원등산로정비공사_7.재선충설계(동림지구)_소나무재선충병 피해지 위생간벌사업(동상지구외 3개소)" xfId="28554" xr:uid="{00000000-0005-0000-0000-00005B6F0000}"/>
    <cellStyle name="콤_02-배수공_02-배수공_2006 가지산도립공원 등산로 정비사업_2006가지산도립공원등산로정비공사_ha단가산출서" xfId="28555" xr:uid="{00000000-0005-0000-0000-00005C6F0000}"/>
    <cellStyle name="콤_02-배수공_02-배수공_2006 가지산도립공원 등산로 정비사업_2006가지산도립공원등산로정비공사_소나무재선충병 피해지 위생간벌사업(동상지구외 3개소)" xfId="28556" xr:uid="{00000000-0005-0000-0000-00005D6F0000}"/>
    <cellStyle name="콤_02-배수공_02-배수공_2006 가지산도립공원 등산로 정비사업_2006가지산도립공원등산로정비공사_소나무재선충병완전방제설계서(제출본)-양산국유림관리소" xfId="28557" xr:uid="{00000000-0005-0000-0000-00005E6F0000}"/>
    <cellStyle name="콤_02-배수공_02-배수공_2006 가지산도립공원 등산로 정비사업_2006가지산도립공원등산로정비공사_진해재해저감사업" xfId="28558" xr:uid="{00000000-0005-0000-0000-00005F6F0000}"/>
    <cellStyle name="콤_02-배수공_02-배수공_2006 가지산도립공원 등산로 정비사업_2006밀양시가지산도립공원등산로정비공사" xfId="28559" xr:uid="{00000000-0005-0000-0000-0000606F0000}"/>
    <cellStyle name="콤_02-배수공_02-배수공_2006 가지산도립공원 등산로 정비사업_2006밀양시가지산도립공원등산로정비공사_1.숲가꾸기설계서(고암 간상)" xfId="28560" xr:uid="{00000000-0005-0000-0000-0000616F0000}"/>
    <cellStyle name="콤_02-배수공_02-배수공_2006 가지산도립공원 등산로 정비사업_2006밀양시가지산도립공원등산로정비공사_'10년 추기 소나무재선충병 나무주사 사업" xfId="28561" xr:uid="{00000000-0005-0000-0000-0000626F0000}"/>
    <cellStyle name="콤_02-배수공_02-배수공_2006 가지산도립공원 등산로 정비사업_2006밀양시가지산도립공원등산로정비공사_3차 숲가꾸기 조서(밀양시)" xfId="28562" xr:uid="{00000000-0005-0000-0000-0000636F0000}"/>
    <cellStyle name="콤_02-배수공_02-배수공_2006 가지산도립공원 등산로 정비사업_2006밀양시가지산도립공원등산로정비공사_3차 숲가꾸기 조서(밀양시)_09밀양2지번조서(허작업)" xfId="28563" xr:uid="{00000000-0005-0000-0000-0000646F0000}"/>
    <cellStyle name="콤_02-배수공_02-배수공_2006 가지산도립공원 등산로 정비사업_2006밀양시가지산도립공원등산로정비공사_3차 숲가꾸기 조서(밀양시)_09밀양2지번조서(허작업)_ha단가산출서" xfId="28564" xr:uid="{00000000-0005-0000-0000-0000656F0000}"/>
    <cellStyle name="콤_02-배수공_02-배수공_2006 가지산도립공원 등산로 정비사업_2006밀양시가지산도립공원등산로정비공사_3차 숲가꾸기 조서(밀양시)_09밀양2지번조서(허작업)_진해재해저감사업" xfId="28565" xr:uid="{00000000-0005-0000-0000-0000666F0000}"/>
    <cellStyle name="콤_02-배수공_02-배수공_2006 가지산도립공원 등산로 정비사업_2006밀양시가지산도립공원등산로정비공사_3차 숲가꾸기 조서(밀양시)_09숲가꾸기조서(밀양2)" xfId="28566" xr:uid="{00000000-0005-0000-0000-0000676F0000}"/>
    <cellStyle name="콤_02-배수공_02-배수공_2006 가지산도립공원 등산로 정비사업_2006밀양시가지산도립공원등산로정비공사_3차 숲가꾸기 조서(밀양시)_09숲가꾸기조서(밀양2)_ha단가산출서" xfId="28567" xr:uid="{00000000-0005-0000-0000-0000686F0000}"/>
    <cellStyle name="콤_02-배수공_02-배수공_2006 가지산도립공원 등산로 정비사업_2006밀양시가지산도립공원등산로정비공사_3차 숲가꾸기 조서(밀양시)_09숲가꾸기조서(밀양2)_진해재해저감사업" xfId="28568" xr:uid="{00000000-0005-0000-0000-0000696F0000}"/>
    <cellStyle name="콤_02-배수공_02-배수공_2006 가지산도립공원 등산로 정비사업_2006밀양시가지산도립공원등산로정비공사_3차 숲가꾸기 조서(밀양시)_ha단가산출서" xfId="28569" xr:uid="{00000000-0005-0000-0000-00006A6F0000}"/>
    <cellStyle name="콤_02-배수공_02-배수공_2006 가지산도립공원 등산로 정비사업_2006밀양시가지산도립공원등산로정비공사_3차 숲가꾸기 조서(밀양시)_진해재해저감사업" xfId="28570" xr:uid="{00000000-0005-0000-0000-00006B6F0000}"/>
    <cellStyle name="콤_02-배수공_02-배수공_2006 가지산도립공원 등산로 정비사업_2006밀양시가지산도립공원등산로정비공사_5.재선충설계(죽림지구)" xfId="28571" xr:uid="{00000000-0005-0000-0000-00006C6F0000}"/>
    <cellStyle name="콤_02-배수공_02-배수공_2006 가지산도립공원 등산로 정비사업_2006밀양시가지산도립공원등산로정비공사_5.재선충설계(죽림지구)_'10년 추기 소나무재선충병 나무주사 사업" xfId="28572" xr:uid="{00000000-0005-0000-0000-00006D6F0000}"/>
    <cellStyle name="콤_02-배수공_02-배수공_2006 가지산도립공원 등산로 정비사업_2006밀양시가지산도립공원등산로정비공사_5.재선충설계(죽림지구)_소나무재선충병 피해지 위생간벌사업(동상지구외 3개소)" xfId="28573" xr:uid="{00000000-0005-0000-0000-00006E6F0000}"/>
    <cellStyle name="콤_02-배수공_02-배수공_2006 가지산도립공원 등산로 정비사업_2006밀양시가지산도립공원등산로정비공사_6.재선충설계(신벽지구)" xfId="28574" xr:uid="{00000000-0005-0000-0000-00006F6F0000}"/>
    <cellStyle name="콤_02-배수공_02-배수공_2006 가지산도립공원 등산로 정비사업_2006밀양시가지산도립공원등산로정비공사_6.재선충설계(신벽지구)_'10년 추기 소나무재선충병 나무주사 사업" xfId="28575" xr:uid="{00000000-0005-0000-0000-0000706F0000}"/>
    <cellStyle name="콤_02-배수공_02-배수공_2006 가지산도립공원 등산로 정비사업_2006밀양시가지산도립공원등산로정비공사_6.재선충설계(신벽지구)_소나무재선충병 피해지 위생간벌사업(동상지구외 3개소)" xfId="28576" xr:uid="{00000000-0005-0000-0000-0000716F0000}"/>
    <cellStyle name="콤_02-배수공_02-배수공_2006 가지산도립공원 등산로 정비사업_2006밀양시가지산도립공원등산로정비공사_7.재선충설계(동림지구)" xfId="28577" xr:uid="{00000000-0005-0000-0000-0000726F0000}"/>
    <cellStyle name="콤_02-배수공_02-배수공_2006 가지산도립공원 등산로 정비사업_2006밀양시가지산도립공원등산로정비공사_7.재선충설계(동림지구)_'10년 추기 소나무재선충병 나무주사 사업" xfId="28578" xr:uid="{00000000-0005-0000-0000-0000736F0000}"/>
    <cellStyle name="콤_02-배수공_02-배수공_2006 가지산도립공원 등산로 정비사업_2006밀양시가지산도립공원등산로정비공사_7.재선충설계(동림지구)_소나무재선충병 피해지 위생간벌사업(동상지구외 3개소)" xfId="28579" xr:uid="{00000000-0005-0000-0000-0000746F0000}"/>
    <cellStyle name="콤_02-배수공_02-배수공_2006 가지산도립공원 등산로 정비사업_2006밀양시가지산도립공원등산로정비공사_ha단가산출서" xfId="28580" xr:uid="{00000000-0005-0000-0000-0000756F0000}"/>
    <cellStyle name="콤_02-배수공_02-배수공_2006 가지산도립공원 등산로 정비사업_2006밀양시가지산도립공원등산로정비공사_소나무재선충병 피해지 위생간벌사업(동상지구외 3개소)" xfId="28581" xr:uid="{00000000-0005-0000-0000-0000766F0000}"/>
    <cellStyle name="콤_02-배수공_02-배수공_2006 가지산도립공원 등산로 정비사업_2006밀양시가지산도립공원등산로정비공사_소나무재선충병완전방제설계서(제출본)-양산국유림관리소" xfId="28582" xr:uid="{00000000-0005-0000-0000-0000776F0000}"/>
    <cellStyle name="콤_02-배수공_02-배수공_2006 가지산도립공원 등산로 정비사업_2006밀양시가지산도립공원등산로정비공사_진해재해저감사업" xfId="28583" xr:uid="{00000000-0005-0000-0000-0000786F0000}"/>
    <cellStyle name="콤_02-배수공_02-배수공_2006 가지산도립공원 등산로 정비사업_3차 숲가꾸기 조서(밀양시)" xfId="28584" xr:uid="{00000000-0005-0000-0000-0000796F0000}"/>
    <cellStyle name="콤_02-배수공_02-배수공_2006 가지산도립공원 등산로 정비사업_3차 숲가꾸기 조서(밀양시)_09밀양2지번조서(허작업)" xfId="28585" xr:uid="{00000000-0005-0000-0000-00007A6F0000}"/>
    <cellStyle name="콤_02-배수공_02-배수공_2006 가지산도립공원 등산로 정비사업_3차 숲가꾸기 조서(밀양시)_09밀양2지번조서(허작업)_ha단가산출서" xfId="28586" xr:uid="{00000000-0005-0000-0000-00007B6F0000}"/>
    <cellStyle name="콤_02-배수공_02-배수공_2006 가지산도립공원 등산로 정비사업_3차 숲가꾸기 조서(밀양시)_09밀양2지번조서(허작업)_진해재해저감사업" xfId="28587" xr:uid="{00000000-0005-0000-0000-00007C6F0000}"/>
    <cellStyle name="콤_02-배수공_02-배수공_2006 가지산도립공원 등산로 정비사업_3차 숲가꾸기 조서(밀양시)_09숲가꾸기조서(밀양2)" xfId="28588" xr:uid="{00000000-0005-0000-0000-00007D6F0000}"/>
    <cellStyle name="콤_02-배수공_02-배수공_2006 가지산도립공원 등산로 정비사업_3차 숲가꾸기 조서(밀양시)_09숲가꾸기조서(밀양2)_ha단가산출서" xfId="28589" xr:uid="{00000000-0005-0000-0000-00007E6F0000}"/>
    <cellStyle name="콤_02-배수공_02-배수공_2006 가지산도립공원 등산로 정비사업_3차 숲가꾸기 조서(밀양시)_09숲가꾸기조서(밀양2)_진해재해저감사업" xfId="28590" xr:uid="{00000000-0005-0000-0000-00007F6F0000}"/>
    <cellStyle name="콤_02-배수공_02-배수공_2006 가지산도립공원 등산로 정비사업_3차 숲가꾸기 조서(밀양시)_ha단가산출서" xfId="28591" xr:uid="{00000000-0005-0000-0000-0000806F0000}"/>
    <cellStyle name="콤_02-배수공_02-배수공_2006 가지산도립공원 등산로 정비사업_3차 숲가꾸기 조서(밀양시)_진해재해저감사업" xfId="28592" xr:uid="{00000000-0005-0000-0000-0000816F0000}"/>
    <cellStyle name="콤_02-배수공_02-배수공_2006 가지산도립공원 등산로 정비사업_5.재선충설계(죽림지구)" xfId="28593" xr:uid="{00000000-0005-0000-0000-0000826F0000}"/>
    <cellStyle name="콤_02-배수공_02-배수공_2006 가지산도립공원 등산로 정비사업_5.재선충설계(죽림지구)_'10년 추기 소나무재선충병 나무주사 사업" xfId="28594" xr:uid="{00000000-0005-0000-0000-0000836F0000}"/>
    <cellStyle name="콤_02-배수공_02-배수공_2006 가지산도립공원 등산로 정비사업_5.재선충설계(죽림지구)_소나무재선충병 피해지 위생간벌사업(동상지구외 3개소)" xfId="28595" xr:uid="{00000000-0005-0000-0000-0000846F0000}"/>
    <cellStyle name="콤_02-배수공_02-배수공_2006 가지산도립공원 등산로 정비사업_6.재선충설계(신벽지구)" xfId="28596" xr:uid="{00000000-0005-0000-0000-0000856F0000}"/>
    <cellStyle name="콤_02-배수공_02-배수공_2006 가지산도립공원 등산로 정비사업_6.재선충설계(신벽지구)_'10년 추기 소나무재선충병 나무주사 사업" xfId="28597" xr:uid="{00000000-0005-0000-0000-0000866F0000}"/>
    <cellStyle name="콤_02-배수공_02-배수공_2006 가지산도립공원 등산로 정비사업_6.재선충설계(신벽지구)_소나무재선충병 피해지 위생간벌사업(동상지구외 3개소)" xfId="28598" xr:uid="{00000000-0005-0000-0000-0000876F0000}"/>
    <cellStyle name="콤_02-배수공_02-배수공_2006 가지산도립공원 등산로 정비사업_7.재선충설계(동림지구)" xfId="28599" xr:uid="{00000000-0005-0000-0000-0000886F0000}"/>
    <cellStyle name="콤_02-배수공_02-배수공_2006 가지산도립공원 등산로 정비사업_7.재선충설계(동림지구)_'10년 추기 소나무재선충병 나무주사 사업" xfId="28600" xr:uid="{00000000-0005-0000-0000-0000896F0000}"/>
    <cellStyle name="콤_02-배수공_02-배수공_2006 가지산도립공원 등산로 정비사업_7.재선충설계(동림지구)_소나무재선충병 피해지 위생간벌사업(동상지구외 3개소)" xfId="28601" xr:uid="{00000000-0005-0000-0000-00008A6F0000}"/>
    <cellStyle name="콤_02-배수공_02-배수공_2006 가지산도립공원 등산로 정비사업_ha단가산출서" xfId="28602" xr:uid="{00000000-0005-0000-0000-00008B6F0000}"/>
    <cellStyle name="콤_02-배수공_02-배수공_2006 가지산도립공원 등산로 정비사업_가지산도립공원등산로정비공사" xfId="28603" xr:uid="{00000000-0005-0000-0000-00008C6F0000}"/>
    <cellStyle name="콤_02-배수공_02-배수공_2006 가지산도립공원 등산로 정비사업_가지산도립공원등산로정비공사_1.숲가꾸기설계서(고암 간상)" xfId="28604" xr:uid="{00000000-0005-0000-0000-00008D6F0000}"/>
    <cellStyle name="콤_02-배수공_02-배수공_2006 가지산도립공원 등산로 정비사업_가지산도립공원등산로정비공사_'10년 추기 소나무재선충병 나무주사 사업" xfId="28605" xr:uid="{00000000-0005-0000-0000-00008E6F0000}"/>
    <cellStyle name="콤_02-배수공_02-배수공_2006 가지산도립공원 등산로 정비사업_가지산도립공원등산로정비공사_3차 숲가꾸기 조서(밀양시)" xfId="28606" xr:uid="{00000000-0005-0000-0000-00008F6F0000}"/>
    <cellStyle name="콤_02-배수공_02-배수공_2006 가지산도립공원 등산로 정비사업_가지산도립공원등산로정비공사_3차 숲가꾸기 조서(밀양시)_09밀양2지번조서(허작업)" xfId="28607" xr:uid="{00000000-0005-0000-0000-0000906F0000}"/>
    <cellStyle name="콤_02-배수공_02-배수공_2006 가지산도립공원 등산로 정비사업_가지산도립공원등산로정비공사_3차 숲가꾸기 조서(밀양시)_09밀양2지번조서(허작업)_ha단가산출서" xfId="28608" xr:uid="{00000000-0005-0000-0000-0000916F0000}"/>
    <cellStyle name="콤_02-배수공_02-배수공_2006 가지산도립공원 등산로 정비사업_가지산도립공원등산로정비공사_3차 숲가꾸기 조서(밀양시)_09밀양2지번조서(허작업)_진해재해저감사업" xfId="28609" xr:uid="{00000000-0005-0000-0000-0000926F0000}"/>
    <cellStyle name="콤_02-배수공_02-배수공_2006 가지산도립공원 등산로 정비사업_가지산도립공원등산로정비공사_3차 숲가꾸기 조서(밀양시)_09숲가꾸기조서(밀양2)" xfId="28610" xr:uid="{00000000-0005-0000-0000-0000936F0000}"/>
    <cellStyle name="콤_02-배수공_02-배수공_2006 가지산도립공원 등산로 정비사업_가지산도립공원등산로정비공사_3차 숲가꾸기 조서(밀양시)_09숲가꾸기조서(밀양2)_ha단가산출서" xfId="28611" xr:uid="{00000000-0005-0000-0000-0000946F0000}"/>
    <cellStyle name="콤_02-배수공_02-배수공_2006 가지산도립공원 등산로 정비사업_가지산도립공원등산로정비공사_3차 숲가꾸기 조서(밀양시)_09숲가꾸기조서(밀양2)_진해재해저감사업" xfId="28612" xr:uid="{00000000-0005-0000-0000-0000956F0000}"/>
    <cellStyle name="콤_02-배수공_02-배수공_2006 가지산도립공원 등산로 정비사업_가지산도립공원등산로정비공사_3차 숲가꾸기 조서(밀양시)_ha단가산출서" xfId="28613" xr:uid="{00000000-0005-0000-0000-0000966F0000}"/>
    <cellStyle name="콤_02-배수공_02-배수공_2006 가지산도립공원 등산로 정비사업_가지산도립공원등산로정비공사_3차 숲가꾸기 조서(밀양시)_진해재해저감사업" xfId="28614" xr:uid="{00000000-0005-0000-0000-0000976F0000}"/>
    <cellStyle name="콤_02-배수공_02-배수공_2006 가지산도립공원 등산로 정비사업_가지산도립공원등산로정비공사_5.재선충설계(죽림지구)" xfId="28615" xr:uid="{00000000-0005-0000-0000-0000986F0000}"/>
    <cellStyle name="콤_02-배수공_02-배수공_2006 가지산도립공원 등산로 정비사업_가지산도립공원등산로정비공사_5.재선충설계(죽림지구)_'10년 추기 소나무재선충병 나무주사 사업" xfId="28616" xr:uid="{00000000-0005-0000-0000-0000996F0000}"/>
    <cellStyle name="콤_02-배수공_02-배수공_2006 가지산도립공원 등산로 정비사업_가지산도립공원등산로정비공사_5.재선충설계(죽림지구)_소나무재선충병 피해지 위생간벌사업(동상지구외 3개소)" xfId="28617" xr:uid="{00000000-0005-0000-0000-00009A6F0000}"/>
    <cellStyle name="콤_02-배수공_02-배수공_2006 가지산도립공원 등산로 정비사업_가지산도립공원등산로정비공사_6.재선충설계(신벽지구)" xfId="28618" xr:uid="{00000000-0005-0000-0000-00009B6F0000}"/>
    <cellStyle name="콤_02-배수공_02-배수공_2006 가지산도립공원 등산로 정비사업_가지산도립공원등산로정비공사_6.재선충설계(신벽지구)_'10년 추기 소나무재선충병 나무주사 사업" xfId="28619" xr:uid="{00000000-0005-0000-0000-00009C6F0000}"/>
    <cellStyle name="콤_02-배수공_02-배수공_2006 가지산도립공원 등산로 정비사업_가지산도립공원등산로정비공사_6.재선충설계(신벽지구)_소나무재선충병 피해지 위생간벌사업(동상지구외 3개소)" xfId="28620" xr:uid="{00000000-0005-0000-0000-00009D6F0000}"/>
    <cellStyle name="콤_02-배수공_02-배수공_2006 가지산도립공원 등산로 정비사업_가지산도립공원등산로정비공사_7.재선충설계(동림지구)" xfId="28621" xr:uid="{00000000-0005-0000-0000-00009E6F0000}"/>
    <cellStyle name="콤_02-배수공_02-배수공_2006 가지산도립공원 등산로 정비사업_가지산도립공원등산로정비공사_7.재선충설계(동림지구)_'10년 추기 소나무재선충병 나무주사 사업" xfId="28622" xr:uid="{00000000-0005-0000-0000-00009F6F0000}"/>
    <cellStyle name="콤_02-배수공_02-배수공_2006 가지산도립공원 등산로 정비사업_가지산도립공원등산로정비공사_7.재선충설계(동림지구)_소나무재선충병 피해지 위생간벌사업(동상지구외 3개소)" xfId="28623" xr:uid="{00000000-0005-0000-0000-0000A06F0000}"/>
    <cellStyle name="콤_02-배수공_02-배수공_2006 가지산도립공원 등산로 정비사업_가지산도립공원등산로정비공사_ha단가산출서" xfId="28624" xr:uid="{00000000-0005-0000-0000-0000A16F0000}"/>
    <cellStyle name="콤_02-배수공_02-배수공_2006 가지산도립공원 등산로 정비사업_가지산도립공원등산로정비공사_소나무재선충병 피해지 위생간벌사업(동상지구외 3개소)" xfId="28625" xr:uid="{00000000-0005-0000-0000-0000A26F0000}"/>
    <cellStyle name="콤_02-배수공_02-배수공_2006 가지산도립공원 등산로 정비사업_가지산도립공원등산로정비공사_소나무재선충병완전방제설계서(제출본)-양산국유림관리소" xfId="28626" xr:uid="{00000000-0005-0000-0000-0000A36F0000}"/>
    <cellStyle name="콤_02-배수공_02-배수공_2006 가지산도립공원 등산로 정비사업_가지산도립공원등산로정비공사_진해재해저감사업" xfId="28627" xr:uid="{00000000-0005-0000-0000-0000A46F0000}"/>
    <cellStyle name="콤_02-배수공_02-배수공_2006 가지산도립공원 등산로 정비사업_소나무재선충병 피해지 위생간벌사업(동상지구외 3개소)" xfId="28628" xr:uid="{00000000-0005-0000-0000-0000A56F0000}"/>
    <cellStyle name="콤_02-배수공_02-배수공_2006 가지산도립공원 등산로 정비사업_소나무재선충병완전방제설계서(제출본)-양산국유림관리소" xfId="28629" xr:uid="{00000000-0005-0000-0000-0000A66F0000}"/>
    <cellStyle name="콤_02-배수공_02-배수공_2006 가지산도립공원 등산로 정비사업_진해재해저감사업" xfId="28630" xr:uid="{00000000-0005-0000-0000-0000A76F0000}"/>
    <cellStyle name="콤_02-배수공_02-배수공_3차 숲가꾸기 조서(밀양시)" xfId="28631" xr:uid="{00000000-0005-0000-0000-0000A86F0000}"/>
    <cellStyle name="콤_02-배수공_02-배수공_3차 숲가꾸기 조서(밀양시)_09밀양2지번조서(허작업)" xfId="28632" xr:uid="{00000000-0005-0000-0000-0000A96F0000}"/>
    <cellStyle name="콤_02-배수공_02-배수공_3차 숲가꾸기 조서(밀양시)_09밀양2지번조서(허작업)_ha단가산출서" xfId="28633" xr:uid="{00000000-0005-0000-0000-0000AA6F0000}"/>
    <cellStyle name="콤_02-배수공_02-배수공_3차 숲가꾸기 조서(밀양시)_09밀양2지번조서(허작업)_진해재해저감사업" xfId="28634" xr:uid="{00000000-0005-0000-0000-0000AB6F0000}"/>
    <cellStyle name="콤_02-배수공_02-배수공_3차 숲가꾸기 조서(밀양시)_09숲가꾸기조서(밀양2)" xfId="28635" xr:uid="{00000000-0005-0000-0000-0000AC6F0000}"/>
    <cellStyle name="콤_02-배수공_02-배수공_3차 숲가꾸기 조서(밀양시)_09숲가꾸기조서(밀양2)_ha단가산출서" xfId="28636" xr:uid="{00000000-0005-0000-0000-0000AD6F0000}"/>
    <cellStyle name="콤_02-배수공_02-배수공_3차 숲가꾸기 조서(밀양시)_09숲가꾸기조서(밀양2)_진해재해저감사업" xfId="28637" xr:uid="{00000000-0005-0000-0000-0000AE6F0000}"/>
    <cellStyle name="콤_02-배수공_02-배수공_3차 숲가꾸기 조서(밀양시)_ha단가산출서" xfId="28638" xr:uid="{00000000-0005-0000-0000-0000AF6F0000}"/>
    <cellStyle name="콤_02-배수공_02-배수공_3차 숲가꾸기 조서(밀양시)_진해재해저감사업" xfId="28639" xr:uid="{00000000-0005-0000-0000-0000B06F0000}"/>
    <cellStyle name="콤_02-배수공_02-배수공_5.재선충설계(죽림지구)" xfId="28640" xr:uid="{00000000-0005-0000-0000-0000B16F0000}"/>
    <cellStyle name="콤_02-배수공_02-배수공_5.재선충설계(죽림지구)_'10년 추기 소나무재선충병 나무주사 사업" xfId="28641" xr:uid="{00000000-0005-0000-0000-0000B26F0000}"/>
    <cellStyle name="콤_02-배수공_02-배수공_5.재선충설계(죽림지구)_소나무재선충병 피해지 위생간벌사업(동상지구외 3개소)" xfId="28642" xr:uid="{00000000-0005-0000-0000-0000B36F0000}"/>
    <cellStyle name="콤_02-배수공_02-배수공_6.재선충설계(신벽지구)" xfId="28643" xr:uid="{00000000-0005-0000-0000-0000B46F0000}"/>
    <cellStyle name="콤_02-배수공_02-배수공_6.재선충설계(신벽지구)_'10년 추기 소나무재선충병 나무주사 사업" xfId="28644" xr:uid="{00000000-0005-0000-0000-0000B56F0000}"/>
    <cellStyle name="콤_02-배수공_02-배수공_6.재선충설계(신벽지구)_소나무재선충병 피해지 위생간벌사업(동상지구외 3개소)" xfId="28645" xr:uid="{00000000-0005-0000-0000-0000B66F0000}"/>
    <cellStyle name="콤_02-배수공_02-배수공_7.재선충설계(동림지구)" xfId="28646" xr:uid="{00000000-0005-0000-0000-0000B76F0000}"/>
    <cellStyle name="콤_02-배수공_02-배수공_7.재선충설계(동림지구)_'10년 추기 소나무재선충병 나무주사 사업" xfId="28647" xr:uid="{00000000-0005-0000-0000-0000B86F0000}"/>
    <cellStyle name="콤_02-배수공_02-배수공_7.재선충설계(동림지구)_소나무재선충병 피해지 위생간벌사업(동상지구외 3개소)" xfId="28648" xr:uid="{00000000-0005-0000-0000-0000B96F0000}"/>
    <cellStyle name="콤_02-배수공_02-배수공_ha단가산출서" xfId="28649" xr:uid="{00000000-0005-0000-0000-0000BA6F0000}"/>
    <cellStyle name="콤_02-배수공_02-배수공_복사본 사진대장(사천)" xfId="28650" xr:uid="{00000000-0005-0000-0000-0000BB6F0000}"/>
    <cellStyle name="콤_02-배수공_02-배수공_설계설명서(두서서하)-1" xfId="28651" xr:uid="{00000000-0005-0000-0000-0000BC6F0000}"/>
    <cellStyle name="콤_02-배수공_02-배수공_소나무재선충병 피해지 위생간벌사업(동상지구외 3개소)" xfId="28652" xr:uid="{00000000-0005-0000-0000-0000BD6F0000}"/>
    <cellStyle name="콤_02-배수공_02-배수공_소나무재선충병완전방제설계서(제출본)-양산국유림관리소" xfId="28653" xr:uid="{00000000-0005-0000-0000-0000BE6F0000}"/>
    <cellStyle name="콤_02-배수공_02-배수공_수량산출서-2(온양산길)" xfId="28654" xr:uid="{00000000-0005-0000-0000-0000BF6F0000}"/>
    <cellStyle name="콤_02-배수공_02-배수공_수량산출서-2(온양산길)_(01-1)수량(산청송경3)" xfId="28655" xr:uid="{00000000-0005-0000-0000-0000C06F0000}"/>
    <cellStyle name="콤_02-배수공_02-배수공_진해재해저감사업" xfId="28656" xr:uid="{00000000-0005-0000-0000-0000C16F0000}"/>
    <cellStyle name="콤_02-배수공_1.숲가꾸기설계서(고암 간상)" xfId="28657" xr:uid="{00000000-0005-0000-0000-0000C26F0000}"/>
    <cellStyle name="콤_02-배수공_'10년 추기 소나무재선충병 나무주사 사업" xfId="28658" xr:uid="{00000000-0005-0000-0000-0000C36F0000}"/>
    <cellStyle name="콤_02-배수공_2006 가지산도립공원 등산로 정비사업" xfId="28659" xr:uid="{00000000-0005-0000-0000-0000C46F0000}"/>
    <cellStyle name="콤_02-배수공_2006 가지산도립공원 등산로 정비사업_1.숲가꾸기설계서(고암 간상)" xfId="28660" xr:uid="{00000000-0005-0000-0000-0000C56F0000}"/>
    <cellStyle name="콤_02-배수공_2006 가지산도립공원 등산로 정비사업_'10년 추기 소나무재선충병 나무주사 사업" xfId="28661" xr:uid="{00000000-0005-0000-0000-0000C66F0000}"/>
    <cellStyle name="콤_02-배수공_2006 가지산도립공원 등산로 정비사업_2006 가지산도립공원 등산로 정비사업" xfId="28662" xr:uid="{00000000-0005-0000-0000-0000C76F0000}"/>
    <cellStyle name="콤_02-배수공_2006 가지산도립공원 등산로 정비사업_2006 가지산도립공원 등산로 정비사업_1.숲가꾸기설계서(고암 간상)" xfId="28663" xr:uid="{00000000-0005-0000-0000-0000C86F0000}"/>
    <cellStyle name="콤_02-배수공_2006 가지산도립공원 등산로 정비사업_2006 가지산도립공원 등산로 정비사업_'10년 추기 소나무재선충병 나무주사 사업" xfId="28664" xr:uid="{00000000-0005-0000-0000-0000C96F0000}"/>
    <cellStyle name="콤_02-배수공_2006 가지산도립공원 등산로 정비사업_2006 가지산도립공원 등산로 정비사업_3차 숲가꾸기 조서(밀양시)" xfId="28665" xr:uid="{00000000-0005-0000-0000-0000CA6F0000}"/>
    <cellStyle name="콤_02-배수공_2006 가지산도립공원 등산로 정비사업_2006 가지산도립공원 등산로 정비사업_3차 숲가꾸기 조서(밀양시)_09밀양2지번조서(허작업)" xfId="28666" xr:uid="{00000000-0005-0000-0000-0000CB6F0000}"/>
    <cellStyle name="콤_02-배수공_2006 가지산도립공원 등산로 정비사업_2006 가지산도립공원 등산로 정비사업_3차 숲가꾸기 조서(밀양시)_09밀양2지번조서(허작업)_ha단가산출서" xfId="28667" xr:uid="{00000000-0005-0000-0000-0000CC6F0000}"/>
    <cellStyle name="콤_02-배수공_2006 가지산도립공원 등산로 정비사업_2006 가지산도립공원 등산로 정비사업_3차 숲가꾸기 조서(밀양시)_09밀양2지번조서(허작업)_진해재해저감사업" xfId="28668" xr:uid="{00000000-0005-0000-0000-0000CD6F0000}"/>
    <cellStyle name="콤_02-배수공_2006 가지산도립공원 등산로 정비사업_2006 가지산도립공원 등산로 정비사업_3차 숲가꾸기 조서(밀양시)_09숲가꾸기조서(밀양2)" xfId="28669" xr:uid="{00000000-0005-0000-0000-0000CE6F0000}"/>
    <cellStyle name="콤_02-배수공_2006 가지산도립공원 등산로 정비사업_2006 가지산도립공원 등산로 정비사업_3차 숲가꾸기 조서(밀양시)_09숲가꾸기조서(밀양2)_ha단가산출서" xfId="28670" xr:uid="{00000000-0005-0000-0000-0000CF6F0000}"/>
    <cellStyle name="콤_02-배수공_2006 가지산도립공원 등산로 정비사업_2006 가지산도립공원 등산로 정비사업_3차 숲가꾸기 조서(밀양시)_09숲가꾸기조서(밀양2)_진해재해저감사업" xfId="28671" xr:uid="{00000000-0005-0000-0000-0000D06F0000}"/>
    <cellStyle name="콤_02-배수공_2006 가지산도립공원 등산로 정비사업_2006 가지산도립공원 등산로 정비사업_3차 숲가꾸기 조서(밀양시)_ha단가산출서" xfId="28672" xr:uid="{00000000-0005-0000-0000-0000D16F0000}"/>
    <cellStyle name="콤_02-배수공_2006 가지산도립공원 등산로 정비사업_2006 가지산도립공원 등산로 정비사업_3차 숲가꾸기 조서(밀양시)_진해재해저감사업" xfId="28673" xr:uid="{00000000-0005-0000-0000-0000D26F0000}"/>
    <cellStyle name="콤_02-배수공_2006 가지산도립공원 등산로 정비사업_2006 가지산도립공원 등산로 정비사업_5.재선충설계(죽림지구)" xfId="28674" xr:uid="{00000000-0005-0000-0000-0000D36F0000}"/>
    <cellStyle name="콤_02-배수공_2006 가지산도립공원 등산로 정비사업_2006 가지산도립공원 등산로 정비사업_5.재선충설계(죽림지구)_'10년 추기 소나무재선충병 나무주사 사업" xfId="28675" xr:uid="{00000000-0005-0000-0000-0000D46F0000}"/>
    <cellStyle name="콤_02-배수공_2006 가지산도립공원 등산로 정비사업_2006 가지산도립공원 등산로 정비사업_5.재선충설계(죽림지구)_소나무재선충병 피해지 위생간벌사업(동상지구외 3개소)" xfId="28676" xr:uid="{00000000-0005-0000-0000-0000D56F0000}"/>
    <cellStyle name="콤_02-배수공_2006 가지산도립공원 등산로 정비사업_2006 가지산도립공원 등산로 정비사업_6.재선충설계(신벽지구)" xfId="28677" xr:uid="{00000000-0005-0000-0000-0000D66F0000}"/>
    <cellStyle name="콤_02-배수공_2006 가지산도립공원 등산로 정비사업_2006 가지산도립공원 등산로 정비사업_6.재선충설계(신벽지구)_'10년 추기 소나무재선충병 나무주사 사업" xfId="28678" xr:uid="{00000000-0005-0000-0000-0000D76F0000}"/>
    <cellStyle name="콤_02-배수공_2006 가지산도립공원 등산로 정비사업_2006 가지산도립공원 등산로 정비사업_6.재선충설계(신벽지구)_소나무재선충병 피해지 위생간벌사업(동상지구외 3개소)" xfId="28679" xr:uid="{00000000-0005-0000-0000-0000D86F0000}"/>
    <cellStyle name="콤_02-배수공_2006 가지산도립공원 등산로 정비사업_2006 가지산도립공원 등산로 정비사업_7.재선충설계(동림지구)" xfId="28680" xr:uid="{00000000-0005-0000-0000-0000D96F0000}"/>
    <cellStyle name="콤_02-배수공_2006 가지산도립공원 등산로 정비사업_2006 가지산도립공원 등산로 정비사업_7.재선충설계(동림지구)_'10년 추기 소나무재선충병 나무주사 사업" xfId="28681" xr:uid="{00000000-0005-0000-0000-0000DA6F0000}"/>
    <cellStyle name="콤_02-배수공_2006 가지산도립공원 등산로 정비사업_2006 가지산도립공원 등산로 정비사업_7.재선충설계(동림지구)_소나무재선충병 피해지 위생간벌사업(동상지구외 3개소)" xfId="28682" xr:uid="{00000000-0005-0000-0000-0000DB6F0000}"/>
    <cellStyle name="콤_02-배수공_2006 가지산도립공원 등산로 정비사업_2006 가지산도립공원 등산로 정비사업_ha단가산출서" xfId="28683" xr:uid="{00000000-0005-0000-0000-0000DC6F0000}"/>
    <cellStyle name="콤_02-배수공_2006 가지산도립공원 등산로 정비사업_2006 가지산도립공원 등산로 정비사업_소나무재선충병 피해지 위생간벌사업(동상지구외 3개소)" xfId="28684" xr:uid="{00000000-0005-0000-0000-0000DD6F0000}"/>
    <cellStyle name="콤_02-배수공_2006 가지산도립공원 등산로 정비사업_2006 가지산도립공원 등산로 정비사업_소나무재선충병완전방제설계서(제출본)-양산국유림관리소" xfId="28685" xr:uid="{00000000-0005-0000-0000-0000DE6F0000}"/>
    <cellStyle name="콤_02-배수공_2006 가지산도립공원 등산로 정비사업_2006 가지산도립공원 등산로 정비사업_진해재해저감사업" xfId="28686" xr:uid="{00000000-0005-0000-0000-0000DF6F0000}"/>
    <cellStyle name="콤_02-배수공_2006 가지산도립공원 등산로 정비사업_2006가지산도립공원등산로정비공사" xfId="28687" xr:uid="{00000000-0005-0000-0000-0000E06F0000}"/>
    <cellStyle name="콤_02-배수공_2006 가지산도립공원 등산로 정비사업_2006가지산도립공원등산로정비공사_1.숲가꾸기설계서(고암 간상)" xfId="28688" xr:uid="{00000000-0005-0000-0000-0000E16F0000}"/>
    <cellStyle name="콤_02-배수공_2006 가지산도립공원 등산로 정비사업_2006가지산도립공원등산로정비공사_'10년 추기 소나무재선충병 나무주사 사업" xfId="28689" xr:uid="{00000000-0005-0000-0000-0000E26F0000}"/>
    <cellStyle name="콤_02-배수공_2006 가지산도립공원 등산로 정비사업_2006가지산도립공원등산로정비공사_3차 숲가꾸기 조서(밀양시)" xfId="28690" xr:uid="{00000000-0005-0000-0000-0000E36F0000}"/>
    <cellStyle name="콤_02-배수공_2006 가지산도립공원 등산로 정비사업_2006가지산도립공원등산로정비공사_3차 숲가꾸기 조서(밀양시)_09밀양2지번조서(허작업)" xfId="28691" xr:uid="{00000000-0005-0000-0000-0000E46F0000}"/>
    <cellStyle name="콤_02-배수공_2006 가지산도립공원 등산로 정비사업_2006가지산도립공원등산로정비공사_3차 숲가꾸기 조서(밀양시)_09밀양2지번조서(허작업)_ha단가산출서" xfId="28692" xr:uid="{00000000-0005-0000-0000-0000E56F0000}"/>
    <cellStyle name="콤_02-배수공_2006 가지산도립공원 등산로 정비사업_2006가지산도립공원등산로정비공사_3차 숲가꾸기 조서(밀양시)_09밀양2지번조서(허작업)_진해재해저감사업" xfId="28693" xr:uid="{00000000-0005-0000-0000-0000E66F0000}"/>
    <cellStyle name="콤_02-배수공_2006 가지산도립공원 등산로 정비사업_2006가지산도립공원등산로정비공사_3차 숲가꾸기 조서(밀양시)_09숲가꾸기조서(밀양2)" xfId="28694" xr:uid="{00000000-0005-0000-0000-0000E76F0000}"/>
    <cellStyle name="콤_02-배수공_2006 가지산도립공원 등산로 정비사업_2006가지산도립공원등산로정비공사_3차 숲가꾸기 조서(밀양시)_09숲가꾸기조서(밀양2)_ha단가산출서" xfId="28695" xr:uid="{00000000-0005-0000-0000-0000E86F0000}"/>
    <cellStyle name="콤_02-배수공_2006 가지산도립공원 등산로 정비사업_2006가지산도립공원등산로정비공사_3차 숲가꾸기 조서(밀양시)_09숲가꾸기조서(밀양2)_진해재해저감사업" xfId="28696" xr:uid="{00000000-0005-0000-0000-0000E96F0000}"/>
    <cellStyle name="콤_02-배수공_2006 가지산도립공원 등산로 정비사업_2006가지산도립공원등산로정비공사_3차 숲가꾸기 조서(밀양시)_ha단가산출서" xfId="28697" xr:uid="{00000000-0005-0000-0000-0000EA6F0000}"/>
    <cellStyle name="콤_02-배수공_2006 가지산도립공원 등산로 정비사업_2006가지산도립공원등산로정비공사_3차 숲가꾸기 조서(밀양시)_진해재해저감사업" xfId="28698" xr:uid="{00000000-0005-0000-0000-0000EB6F0000}"/>
    <cellStyle name="콤_02-배수공_2006 가지산도립공원 등산로 정비사업_2006가지산도립공원등산로정비공사_5.재선충설계(죽림지구)" xfId="28699" xr:uid="{00000000-0005-0000-0000-0000EC6F0000}"/>
    <cellStyle name="콤_02-배수공_2006 가지산도립공원 등산로 정비사업_2006가지산도립공원등산로정비공사_5.재선충설계(죽림지구)_'10년 추기 소나무재선충병 나무주사 사업" xfId="28700" xr:uid="{00000000-0005-0000-0000-0000ED6F0000}"/>
    <cellStyle name="콤_02-배수공_2006 가지산도립공원 등산로 정비사업_2006가지산도립공원등산로정비공사_5.재선충설계(죽림지구)_소나무재선충병 피해지 위생간벌사업(동상지구외 3개소)" xfId="28701" xr:uid="{00000000-0005-0000-0000-0000EE6F0000}"/>
    <cellStyle name="콤_02-배수공_2006 가지산도립공원 등산로 정비사업_2006가지산도립공원등산로정비공사_6.재선충설계(신벽지구)" xfId="28702" xr:uid="{00000000-0005-0000-0000-0000EF6F0000}"/>
    <cellStyle name="콤_02-배수공_2006 가지산도립공원 등산로 정비사업_2006가지산도립공원등산로정비공사_6.재선충설계(신벽지구)_'10년 추기 소나무재선충병 나무주사 사업" xfId="28703" xr:uid="{00000000-0005-0000-0000-0000F06F0000}"/>
    <cellStyle name="콤_02-배수공_2006 가지산도립공원 등산로 정비사업_2006가지산도립공원등산로정비공사_6.재선충설계(신벽지구)_소나무재선충병 피해지 위생간벌사업(동상지구외 3개소)" xfId="28704" xr:uid="{00000000-0005-0000-0000-0000F16F0000}"/>
    <cellStyle name="콤_02-배수공_2006 가지산도립공원 등산로 정비사업_2006가지산도립공원등산로정비공사_7.재선충설계(동림지구)" xfId="28705" xr:uid="{00000000-0005-0000-0000-0000F26F0000}"/>
    <cellStyle name="콤_02-배수공_2006 가지산도립공원 등산로 정비사업_2006가지산도립공원등산로정비공사_7.재선충설계(동림지구)_'10년 추기 소나무재선충병 나무주사 사업" xfId="28706" xr:uid="{00000000-0005-0000-0000-0000F36F0000}"/>
    <cellStyle name="콤_02-배수공_2006 가지산도립공원 등산로 정비사업_2006가지산도립공원등산로정비공사_7.재선충설계(동림지구)_소나무재선충병 피해지 위생간벌사업(동상지구외 3개소)" xfId="28707" xr:uid="{00000000-0005-0000-0000-0000F46F0000}"/>
    <cellStyle name="콤_02-배수공_2006 가지산도립공원 등산로 정비사업_2006가지산도립공원등산로정비공사_ha단가산출서" xfId="28708" xr:uid="{00000000-0005-0000-0000-0000F56F0000}"/>
    <cellStyle name="콤_02-배수공_2006 가지산도립공원 등산로 정비사업_2006가지산도립공원등산로정비공사_소나무재선충병 피해지 위생간벌사업(동상지구외 3개소)" xfId="28709" xr:uid="{00000000-0005-0000-0000-0000F66F0000}"/>
    <cellStyle name="콤_02-배수공_2006 가지산도립공원 등산로 정비사업_2006가지산도립공원등산로정비공사_소나무재선충병완전방제설계서(제출본)-양산국유림관리소" xfId="28710" xr:uid="{00000000-0005-0000-0000-0000F76F0000}"/>
    <cellStyle name="콤_02-배수공_2006 가지산도립공원 등산로 정비사업_2006가지산도립공원등산로정비공사_진해재해저감사업" xfId="28711" xr:uid="{00000000-0005-0000-0000-0000F86F0000}"/>
    <cellStyle name="콤_02-배수공_2006 가지산도립공원 등산로 정비사업_2006밀양시가지산도립공원등산로정비공사" xfId="28712" xr:uid="{00000000-0005-0000-0000-0000F96F0000}"/>
    <cellStyle name="콤_02-배수공_2006 가지산도립공원 등산로 정비사업_2006밀양시가지산도립공원등산로정비공사_1.숲가꾸기설계서(고암 간상)" xfId="28713" xr:uid="{00000000-0005-0000-0000-0000FA6F0000}"/>
    <cellStyle name="콤_02-배수공_2006 가지산도립공원 등산로 정비사업_2006밀양시가지산도립공원등산로정비공사_'10년 추기 소나무재선충병 나무주사 사업" xfId="28714" xr:uid="{00000000-0005-0000-0000-0000FB6F0000}"/>
    <cellStyle name="콤_02-배수공_2006 가지산도립공원 등산로 정비사업_2006밀양시가지산도립공원등산로정비공사_3차 숲가꾸기 조서(밀양시)" xfId="28715" xr:uid="{00000000-0005-0000-0000-0000FC6F0000}"/>
    <cellStyle name="콤_02-배수공_2006 가지산도립공원 등산로 정비사업_2006밀양시가지산도립공원등산로정비공사_3차 숲가꾸기 조서(밀양시)_09밀양2지번조서(허작업)" xfId="28716" xr:uid="{00000000-0005-0000-0000-0000FD6F0000}"/>
    <cellStyle name="콤_02-배수공_2006 가지산도립공원 등산로 정비사업_2006밀양시가지산도립공원등산로정비공사_3차 숲가꾸기 조서(밀양시)_09밀양2지번조서(허작업)_ha단가산출서" xfId="28717" xr:uid="{00000000-0005-0000-0000-0000FE6F0000}"/>
    <cellStyle name="콤_02-배수공_2006 가지산도립공원 등산로 정비사업_2006밀양시가지산도립공원등산로정비공사_3차 숲가꾸기 조서(밀양시)_09밀양2지번조서(허작업)_진해재해저감사업" xfId="28718" xr:uid="{00000000-0005-0000-0000-0000FF6F0000}"/>
    <cellStyle name="콤_02-배수공_2006 가지산도립공원 등산로 정비사업_2006밀양시가지산도립공원등산로정비공사_3차 숲가꾸기 조서(밀양시)_09숲가꾸기조서(밀양2)" xfId="28719" xr:uid="{00000000-0005-0000-0000-000000700000}"/>
    <cellStyle name="콤_02-배수공_2006 가지산도립공원 등산로 정비사업_2006밀양시가지산도립공원등산로정비공사_3차 숲가꾸기 조서(밀양시)_09숲가꾸기조서(밀양2)_ha단가산출서" xfId="28720" xr:uid="{00000000-0005-0000-0000-000001700000}"/>
    <cellStyle name="콤_02-배수공_2006 가지산도립공원 등산로 정비사업_2006밀양시가지산도립공원등산로정비공사_3차 숲가꾸기 조서(밀양시)_09숲가꾸기조서(밀양2)_진해재해저감사업" xfId="28721" xr:uid="{00000000-0005-0000-0000-000002700000}"/>
    <cellStyle name="콤_02-배수공_2006 가지산도립공원 등산로 정비사업_2006밀양시가지산도립공원등산로정비공사_3차 숲가꾸기 조서(밀양시)_ha단가산출서" xfId="28722" xr:uid="{00000000-0005-0000-0000-000003700000}"/>
    <cellStyle name="콤_02-배수공_2006 가지산도립공원 등산로 정비사업_2006밀양시가지산도립공원등산로정비공사_3차 숲가꾸기 조서(밀양시)_진해재해저감사업" xfId="28723" xr:uid="{00000000-0005-0000-0000-000004700000}"/>
    <cellStyle name="콤_02-배수공_2006 가지산도립공원 등산로 정비사업_2006밀양시가지산도립공원등산로정비공사_5.재선충설계(죽림지구)" xfId="28724" xr:uid="{00000000-0005-0000-0000-000005700000}"/>
    <cellStyle name="콤_02-배수공_2006 가지산도립공원 등산로 정비사업_2006밀양시가지산도립공원등산로정비공사_5.재선충설계(죽림지구)_'10년 추기 소나무재선충병 나무주사 사업" xfId="28725" xr:uid="{00000000-0005-0000-0000-000006700000}"/>
    <cellStyle name="콤_02-배수공_2006 가지산도립공원 등산로 정비사업_2006밀양시가지산도립공원등산로정비공사_5.재선충설계(죽림지구)_소나무재선충병 피해지 위생간벌사업(동상지구외 3개소)" xfId="28726" xr:uid="{00000000-0005-0000-0000-000007700000}"/>
    <cellStyle name="콤_02-배수공_2006 가지산도립공원 등산로 정비사업_2006밀양시가지산도립공원등산로정비공사_6.재선충설계(신벽지구)" xfId="28727" xr:uid="{00000000-0005-0000-0000-000008700000}"/>
    <cellStyle name="콤_02-배수공_2006 가지산도립공원 등산로 정비사업_2006밀양시가지산도립공원등산로정비공사_6.재선충설계(신벽지구)_'10년 추기 소나무재선충병 나무주사 사업" xfId="28728" xr:uid="{00000000-0005-0000-0000-000009700000}"/>
    <cellStyle name="콤_02-배수공_2006 가지산도립공원 등산로 정비사업_2006밀양시가지산도립공원등산로정비공사_6.재선충설계(신벽지구)_소나무재선충병 피해지 위생간벌사업(동상지구외 3개소)" xfId="28729" xr:uid="{00000000-0005-0000-0000-00000A700000}"/>
    <cellStyle name="콤_02-배수공_2006 가지산도립공원 등산로 정비사업_2006밀양시가지산도립공원등산로정비공사_7.재선충설계(동림지구)" xfId="28730" xr:uid="{00000000-0005-0000-0000-00000B700000}"/>
    <cellStyle name="콤_02-배수공_2006 가지산도립공원 등산로 정비사업_2006밀양시가지산도립공원등산로정비공사_7.재선충설계(동림지구)_'10년 추기 소나무재선충병 나무주사 사업" xfId="28731" xr:uid="{00000000-0005-0000-0000-00000C700000}"/>
    <cellStyle name="콤_02-배수공_2006 가지산도립공원 등산로 정비사업_2006밀양시가지산도립공원등산로정비공사_7.재선충설계(동림지구)_소나무재선충병 피해지 위생간벌사업(동상지구외 3개소)" xfId="28732" xr:uid="{00000000-0005-0000-0000-00000D700000}"/>
    <cellStyle name="콤_02-배수공_2006 가지산도립공원 등산로 정비사업_2006밀양시가지산도립공원등산로정비공사_ha단가산출서" xfId="28733" xr:uid="{00000000-0005-0000-0000-00000E700000}"/>
    <cellStyle name="콤_02-배수공_2006 가지산도립공원 등산로 정비사업_2006밀양시가지산도립공원등산로정비공사_소나무재선충병 피해지 위생간벌사업(동상지구외 3개소)" xfId="28734" xr:uid="{00000000-0005-0000-0000-00000F700000}"/>
    <cellStyle name="콤_02-배수공_2006 가지산도립공원 등산로 정비사업_2006밀양시가지산도립공원등산로정비공사_소나무재선충병완전방제설계서(제출본)-양산국유림관리소" xfId="28735" xr:uid="{00000000-0005-0000-0000-000010700000}"/>
    <cellStyle name="콤_02-배수공_2006 가지산도립공원 등산로 정비사업_2006밀양시가지산도립공원등산로정비공사_진해재해저감사업" xfId="28736" xr:uid="{00000000-0005-0000-0000-000011700000}"/>
    <cellStyle name="콤_02-배수공_2006 가지산도립공원 등산로 정비사업_3차 숲가꾸기 조서(밀양시)" xfId="28737" xr:uid="{00000000-0005-0000-0000-000012700000}"/>
    <cellStyle name="콤_02-배수공_2006 가지산도립공원 등산로 정비사업_3차 숲가꾸기 조서(밀양시)_09밀양2지번조서(허작업)" xfId="28738" xr:uid="{00000000-0005-0000-0000-000013700000}"/>
    <cellStyle name="콤_02-배수공_2006 가지산도립공원 등산로 정비사업_3차 숲가꾸기 조서(밀양시)_09밀양2지번조서(허작업)_ha단가산출서" xfId="28739" xr:uid="{00000000-0005-0000-0000-000014700000}"/>
    <cellStyle name="콤_02-배수공_2006 가지산도립공원 등산로 정비사업_3차 숲가꾸기 조서(밀양시)_09밀양2지번조서(허작업)_진해재해저감사업" xfId="28740" xr:uid="{00000000-0005-0000-0000-000015700000}"/>
    <cellStyle name="콤_02-배수공_2006 가지산도립공원 등산로 정비사업_3차 숲가꾸기 조서(밀양시)_09숲가꾸기조서(밀양2)" xfId="28741" xr:uid="{00000000-0005-0000-0000-000016700000}"/>
    <cellStyle name="콤_02-배수공_2006 가지산도립공원 등산로 정비사업_3차 숲가꾸기 조서(밀양시)_09숲가꾸기조서(밀양2)_ha단가산출서" xfId="28742" xr:uid="{00000000-0005-0000-0000-000017700000}"/>
    <cellStyle name="콤_02-배수공_2006 가지산도립공원 등산로 정비사업_3차 숲가꾸기 조서(밀양시)_09숲가꾸기조서(밀양2)_진해재해저감사업" xfId="28743" xr:uid="{00000000-0005-0000-0000-000018700000}"/>
    <cellStyle name="콤_02-배수공_2006 가지산도립공원 등산로 정비사업_3차 숲가꾸기 조서(밀양시)_ha단가산출서" xfId="28744" xr:uid="{00000000-0005-0000-0000-000019700000}"/>
    <cellStyle name="콤_02-배수공_2006 가지산도립공원 등산로 정비사업_3차 숲가꾸기 조서(밀양시)_진해재해저감사업" xfId="28745" xr:uid="{00000000-0005-0000-0000-00001A700000}"/>
    <cellStyle name="콤_02-배수공_2006 가지산도립공원 등산로 정비사업_5.재선충설계(죽림지구)" xfId="28746" xr:uid="{00000000-0005-0000-0000-00001B700000}"/>
    <cellStyle name="콤_02-배수공_2006 가지산도립공원 등산로 정비사업_5.재선충설계(죽림지구)_'10년 추기 소나무재선충병 나무주사 사업" xfId="28747" xr:uid="{00000000-0005-0000-0000-00001C700000}"/>
    <cellStyle name="콤_02-배수공_2006 가지산도립공원 등산로 정비사업_5.재선충설계(죽림지구)_소나무재선충병 피해지 위생간벌사업(동상지구외 3개소)" xfId="28748" xr:uid="{00000000-0005-0000-0000-00001D700000}"/>
    <cellStyle name="콤_02-배수공_2006 가지산도립공원 등산로 정비사업_6.재선충설계(신벽지구)" xfId="28749" xr:uid="{00000000-0005-0000-0000-00001E700000}"/>
    <cellStyle name="콤_02-배수공_2006 가지산도립공원 등산로 정비사업_6.재선충설계(신벽지구)_'10년 추기 소나무재선충병 나무주사 사업" xfId="28750" xr:uid="{00000000-0005-0000-0000-00001F700000}"/>
    <cellStyle name="콤_02-배수공_2006 가지산도립공원 등산로 정비사업_6.재선충설계(신벽지구)_소나무재선충병 피해지 위생간벌사업(동상지구외 3개소)" xfId="28751" xr:uid="{00000000-0005-0000-0000-000020700000}"/>
    <cellStyle name="콤_02-배수공_2006 가지산도립공원 등산로 정비사업_7.재선충설계(동림지구)" xfId="28752" xr:uid="{00000000-0005-0000-0000-000021700000}"/>
    <cellStyle name="콤_02-배수공_2006 가지산도립공원 등산로 정비사업_7.재선충설계(동림지구)_'10년 추기 소나무재선충병 나무주사 사업" xfId="28753" xr:uid="{00000000-0005-0000-0000-000022700000}"/>
    <cellStyle name="콤_02-배수공_2006 가지산도립공원 등산로 정비사업_7.재선충설계(동림지구)_소나무재선충병 피해지 위생간벌사업(동상지구외 3개소)" xfId="28754" xr:uid="{00000000-0005-0000-0000-000023700000}"/>
    <cellStyle name="콤_02-배수공_2006 가지산도립공원 등산로 정비사업_ha단가산출서" xfId="28755" xr:uid="{00000000-0005-0000-0000-000024700000}"/>
    <cellStyle name="콤_02-배수공_2006 가지산도립공원 등산로 정비사업_가지산도립공원등산로정비공사" xfId="28756" xr:uid="{00000000-0005-0000-0000-000025700000}"/>
    <cellStyle name="콤_02-배수공_2006 가지산도립공원 등산로 정비사업_가지산도립공원등산로정비공사_1.숲가꾸기설계서(고암 간상)" xfId="28757" xr:uid="{00000000-0005-0000-0000-000026700000}"/>
    <cellStyle name="콤_02-배수공_2006 가지산도립공원 등산로 정비사업_가지산도립공원등산로정비공사_'10년 추기 소나무재선충병 나무주사 사업" xfId="28758" xr:uid="{00000000-0005-0000-0000-000027700000}"/>
    <cellStyle name="콤_02-배수공_2006 가지산도립공원 등산로 정비사업_가지산도립공원등산로정비공사_3차 숲가꾸기 조서(밀양시)" xfId="28759" xr:uid="{00000000-0005-0000-0000-000028700000}"/>
    <cellStyle name="콤_02-배수공_2006 가지산도립공원 등산로 정비사업_가지산도립공원등산로정비공사_3차 숲가꾸기 조서(밀양시)_09밀양2지번조서(허작업)" xfId="28760" xr:uid="{00000000-0005-0000-0000-000029700000}"/>
    <cellStyle name="콤_02-배수공_2006 가지산도립공원 등산로 정비사업_가지산도립공원등산로정비공사_3차 숲가꾸기 조서(밀양시)_09밀양2지번조서(허작업)_ha단가산출서" xfId="28761" xr:uid="{00000000-0005-0000-0000-00002A700000}"/>
    <cellStyle name="콤_02-배수공_2006 가지산도립공원 등산로 정비사업_가지산도립공원등산로정비공사_3차 숲가꾸기 조서(밀양시)_09밀양2지번조서(허작업)_진해재해저감사업" xfId="28762" xr:uid="{00000000-0005-0000-0000-00002B700000}"/>
    <cellStyle name="콤_02-배수공_2006 가지산도립공원 등산로 정비사업_가지산도립공원등산로정비공사_3차 숲가꾸기 조서(밀양시)_09숲가꾸기조서(밀양2)" xfId="28763" xr:uid="{00000000-0005-0000-0000-00002C700000}"/>
    <cellStyle name="콤_02-배수공_2006 가지산도립공원 등산로 정비사업_가지산도립공원등산로정비공사_3차 숲가꾸기 조서(밀양시)_09숲가꾸기조서(밀양2)_ha단가산출서" xfId="28764" xr:uid="{00000000-0005-0000-0000-00002D700000}"/>
    <cellStyle name="콤_02-배수공_2006 가지산도립공원 등산로 정비사업_가지산도립공원등산로정비공사_3차 숲가꾸기 조서(밀양시)_09숲가꾸기조서(밀양2)_진해재해저감사업" xfId="28765" xr:uid="{00000000-0005-0000-0000-00002E700000}"/>
    <cellStyle name="콤_02-배수공_2006 가지산도립공원 등산로 정비사업_가지산도립공원등산로정비공사_3차 숲가꾸기 조서(밀양시)_ha단가산출서" xfId="28766" xr:uid="{00000000-0005-0000-0000-00002F700000}"/>
    <cellStyle name="콤_02-배수공_2006 가지산도립공원 등산로 정비사업_가지산도립공원등산로정비공사_3차 숲가꾸기 조서(밀양시)_진해재해저감사업" xfId="28767" xr:uid="{00000000-0005-0000-0000-000030700000}"/>
    <cellStyle name="콤_02-배수공_2006 가지산도립공원 등산로 정비사업_가지산도립공원등산로정비공사_5.재선충설계(죽림지구)" xfId="28768" xr:uid="{00000000-0005-0000-0000-000031700000}"/>
    <cellStyle name="콤_02-배수공_2006 가지산도립공원 등산로 정비사업_가지산도립공원등산로정비공사_5.재선충설계(죽림지구)_'10년 추기 소나무재선충병 나무주사 사업" xfId="28769" xr:uid="{00000000-0005-0000-0000-000032700000}"/>
    <cellStyle name="콤_02-배수공_2006 가지산도립공원 등산로 정비사업_가지산도립공원등산로정비공사_5.재선충설계(죽림지구)_소나무재선충병 피해지 위생간벌사업(동상지구외 3개소)" xfId="28770" xr:uid="{00000000-0005-0000-0000-000033700000}"/>
    <cellStyle name="콤_02-배수공_2006 가지산도립공원 등산로 정비사업_가지산도립공원등산로정비공사_6.재선충설계(신벽지구)" xfId="28771" xr:uid="{00000000-0005-0000-0000-000034700000}"/>
    <cellStyle name="콤_02-배수공_2006 가지산도립공원 등산로 정비사업_가지산도립공원등산로정비공사_6.재선충설계(신벽지구)_'10년 추기 소나무재선충병 나무주사 사업" xfId="28772" xr:uid="{00000000-0005-0000-0000-000035700000}"/>
    <cellStyle name="콤_02-배수공_2006 가지산도립공원 등산로 정비사업_가지산도립공원등산로정비공사_6.재선충설계(신벽지구)_소나무재선충병 피해지 위생간벌사업(동상지구외 3개소)" xfId="28773" xr:uid="{00000000-0005-0000-0000-000036700000}"/>
    <cellStyle name="콤_02-배수공_2006 가지산도립공원 등산로 정비사업_가지산도립공원등산로정비공사_7.재선충설계(동림지구)" xfId="28774" xr:uid="{00000000-0005-0000-0000-000037700000}"/>
    <cellStyle name="콤_02-배수공_2006 가지산도립공원 등산로 정비사업_가지산도립공원등산로정비공사_7.재선충설계(동림지구)_'10년 추기 소나무재선충병 나무주사 사업" xfId="28775" xr:uid="{00000000-0005-0000-0000-000038700000}"/>
    <cellStyle name="콤_02-배수공_2006 가지산도립공원 등산로 정비사업_가지산도립공원등산로정비공사_7.재선충설계(동림지구)_소나무재선충병 피해지 위생간벌사업(동상지구외 3개소)" xfId="28776" xr:uid="{00000000-0005-0000-0000-000039700000}"/>
    <cellStyle name="콤_02-배수공_2006 가지산도립공원 등산로 정비사업_가지산도립공원등산로정비공사_ha단가산출서" xfId="28777" xr:uid="{00000000-0005-0000-0000-00003A700000}"/>
    <cellStyle name="콤_02-배수공_2006 가지산도립공원 등산로 정비사업_가지산도립공원등산로정비공사_소나무재선충병 피해지 위생간벌사업(동상지구외 3개소)" xfId="28778" xr:uid="{00000000-0005-0000-0000-00003B700000}"/>
    <cellStyle name="콤_02-배수공_2006 가지산도립공원 등산로 정비사업_가지산도립공원등산로정비공사_소나무재선충병완전방제설계서(제출본)-양산국유림관리소" xfId="28779" xr:uid="{00000000-0005-0000-0000-00003C700000}"/>
    <cellStyle name="콤_02-배수공_2006 가지산도립공원 등산로 정비사업_가지산도립공원등산로정비공사_진해재해저감사업" xfId="28780" xr:uid="{00000000-0005-0000-0000-00003D700000}"/>
    <cellStyle name="콤_02-배수공_2006 가지산도립공원 등산로 정비사업_소나무재선충병 피해지 위생간벌사업(동상지구외 3개소)" xfId="28781" xr:uid="{00000000-0005-0000-0000-00003E700000}"/>
    <cellStyle name="콤_02-배수공_2006 가지산도립공원 등산로 정비사업_소나무재선충병완전방제설계서(제출본)-양산국유림관리소" xfId="28782" xr:uid="{00000000-0005-0000-0000-00003F700000}"/>
    <cellStyle name="콤_02-배수공_2006 가지산도립공원 등산로 정비사업_진해재해저감사업" xfId="28783" xr:uid="{00000000-0005-0000-0000-000040700000}"/>
    <cellStyle name="콤_02-배수공_3차 숲가꾸기 조서(밀양시)" xfId="28784" xr:uid="{00000000-0005-0000-0000-000041700000}"/>
    <cellStyle name="콤_02-배수공_3차 숲가꾸기 조서(밀양시)_09밀양2지번조서(허작업)" xfId="28785" xr:uid="{00000000-0005-0000-0000-000042700000}"/>
    <cellStyle name="콤_02-배수공_3차 숲가꾸기 조서(밀양시)_09밀양2지번조서(허작업)_ha단가산출서" xfId="28786" xr:uid="{00000000-0005-0000-0000-000043700000}"/>
    <cellStyle name="콤_02-배수공_3차 숲가꾸기 조서(밀양시)_09밀양2지번조서(허작업)_진해재해저감사업" xfId="28787" xr:uid="{00000000-0005-0000-0000-000044700000}"/>
    <cellStyle name="콤_02-배수공_3차 숲가꾸기 조서(밀양시)_09숲가꾸기조서(밀양2)" xfId="28788" xr:uid="{00000000-0005-0000-0000-000045700000}"/>
    <cellStyle name="콤_02-배수공_3차 숲가꾸기 조서(밀양시)_09숲가꾸기조서(밀양2)_ha단가산출서" xfId="28789" xr:uid="{00000000-0005-0000-0000-000046700000}"/>
    <cellStyle name="콤_02-배수공_3차 숲가꾸기 조서(밀양시)_09숲가꾸기조서(밀양2)_진해재해저감사업" xfId="28790" xr:uid="{00000000-0005-0000-0000-000047700000}"/>
    <cellStyle name="콤_02-배수공_3차 숲가꾸기 조서(밀양시)_ha단가산출서" xfId="28791" xr:uid="{00000000-0005-0000-0000-000048700000}"/>
    <cellStyle name="콤_02-배수공_3차 숲가꾸기 조서(밀양시)_진해재해저감사업" xfId="28792" xr:uid="{00000000-0005-0000-0000-000049700000}"/>
    <cellStyle name="콤_02-배수공_5.재선충설계(죽림지구)" xfId="28793" xr:uid="{00000000-0005-0000-0000-00004A700000}"/>
    <cellStyle name="콤_02-배수공_5.재선충설계(죽림지구)_'10년 추기 소나무재선충병 나무주사 사업" xfId="28794" xr:uid="{00000000-0005-0000-0000-00004B700000}"/>
    <cellStyle name="콤_02-배수공_5.재선충설계(죽림지구)_소나무재선충병 피해지 위생간벌사업(동상지구외 3개소)" xfId="28795" xr:uid="{00000000-0005-0000-0000-00004C700000}"/>
    <cellStyle name="콤_02-배수공_6.재선충설계(신벽지구)" xfId="28796" xr:uid="{00000000-0005-0000-0000-00004D700000}"/>
    <cellStyle name="콤_02-배수공_6.재선충설계(신벽지구)_'10년 추기 소나무재선충병 나무주사 사업" xfId="28797" xr:uid="{00000000-0005-0000-0000-00004E700000}"/>
    <cellStyle name="콤_02-배수공_6.재선충설계(신벽지구)_소나무재선충병 피해지 위생간벌사업(동상지구외 3개소)" xfId="28798" xr:uid="{00000000-0005-0000-0000-00004F700000}"/>
    <cellStyle name="콤_02-배수공_7.재선충설계(동림지구)" xfId="28799" xr:uid="{00000000-0005-0000-0000-000050700000}"/>
    <cellStyle name="콤_02-배수공_7.재선충설계(동림지구)_'10년 추기 소나무재선충병 나무주사 사업" xfId="28800" xr:uid="{00000000-0005-0000-0000-000051700000}"/>
    <cellStyle name="콤_02-배수공_7.재선충설계(동림지구)_소나무재선충병 피해지 위생간벌사업(동상지구외 3개소)" xfId="28801" xr:uid="{00000000-0005-0000-0000-000052700000}"/>
    <cellStyle name="콤_02-배수공_ha단가산출서" xfId="28802" xr:uid="{00000000-0005-0000-0000-000053700000}"/>
    <cellStyle name="콤_02-배수공_복사본 사진대장(사천)" xfId="28803" xr:uid="{00000000-0005-0000-0000-000054700000}"/>
    <cellStyle name="콤_02-배수공_설계설명서(두서서하)-1" xfId="28804" xr:uid="{00000000-0005-0000-0000-000055700000}"/>
    <cellStyle name="콤_02-배수공_소나무재선충병 피해지 위생간벌사업(동상지구외 3개소)" xfId="28805" xr:uid="{00000000-0005-0000-0000-000056700000}"/>
    <cellStyle name="콤_02-배수공_소나무재선충병완전방제설계서(제출본)-양산국유림관리소" xfId="28806" xr:uid="{00000000-0005-0000-0000-000057700000}"/>
    <cellStyle name="콤_02-배수공_수량산출서-2(온양산길)" xfId="28807" xr:uid="{00000000-0005-0000-0000-000058700000}"/>
    <cellStyle name="콤_02-배수공_수량산출서-2(온양산길)_(01-1)수량(산청송경3)" xfId="28808" xr:uid="{00000000-0005-0000-0000-000059700000}"/>
    <cellStyle name="콤_02-배수공_진해재해저감사업" xfId="28809" xr:uid="{00000000-0005-0000-0000-00005A700000}"/>
    <cellStyle name="콤_04-포장공_02-배수공" xfId="28810" xr:uid="{00000000-0005-0000-0000-00005B700000}"/>
    <cellStyle name="콤_04-포장공_02-배수공_1.숲가꾸기설계서(고암 간상)" xfId="28811" xr:uid="{00000000-0005-0000-0000-00005C700000}"/>
    <cellStyle name="콤_04-포장공_02-배수공_'10년 추기 소나무재선충병 나무주사 사업" xfId="28812" xr:uid="{00000000-0005-0000-0000-00005D700000}"/>
    <cellStyle name="콤_04-포장공_02-배수공_2006 가지산도립공원 등산로 정비사업" xfId="28813" xr:uid="{00000000-0005-0000-0000-00005E700000}"/>
    <cellStyle name="콤_04-포장공_02-배수공_2006 가지산도립공원 등산로 정비사업_1.숲가꾸기설계서(고암 간상)" xfId="28814" xr:uid="{00000000-0005-0000-0000-00005F700000}"/>
    <cellStyle name="콤_04-포장공_02-배수공_2006 가지산도립공원 등산로 정비사업_'10년 추기 소나무재선충병 나무주사 사업" xfId="28815" xr:uid="{00000000-0005-0000-0000-000060700000}"/>
    <cellStyle name="콤_04-포장공_02-배수공_2006 가지산도립공원 등산로 정비사업_2006 가지산도립공원 등산로 정비사업" xfId="28816" xr:uid="{00000000-0005-0000-0000-000061700000}"/>
    <cellStyle name="콤_04-포장공_02-배수공_2006 가지산도립공원 등산로 정비사업_2006 가지산도립공원 등산로 정비사업_1.숲가꾸기설계서(고암 간상)" xfId="28817" xr:uid="{00000000-0005-0000-0000-000062700000}"/>
    <cellStyle name="콤_04-포장공_02-배수공_2006 가지산도립공원 등산로 정비사업_2006 가지산도립공원 등산로 정비사업_'10년 추기 소나무재선충병 나무주사 사업" xfId="28818" xr:uid="{00000000-0005-0000-0000-000063700000}"/>
    <cellStyle name="콤_04-포장공_02-배수공_2006 가지산도립공원 등산로 정비사업_2006 가지산도립공원 등산로 정비사업_3차 숲가꾸기 조서(밀양시)" xfId="28819" xr:uid="{00000000-0005-0000-0000-000064700000}"/>
    <cellStyle name="콤_04-포장공_02-배수공_2006 가지산도립공원 등산로 정비사업_2006 가지산도립공원 등산로 정비사업_3차 숲가꾸기 조서(밀양시)_09밀양2지번조서(허작업)" xfId="28820" xr:uid="{00000000-0005-0000-0000-000065700000}"/>
    <cellStyle name="콤_04-포장공_02-배수공_2006 가지산도립공원 등산로 정비사업_2006 가지산도립공원 등산로 정비사업_3차 숲가꾸기 조서(밀양시)_09밀양2지번조서(허작업)_ha단가산출서" xfId="28821" xr:uid="{00000000-0005-0000-0000-000066700000}"/>
    <cellStyle name="콤_04-포장공_02-배수공_2006 가지산도립공원 등산로 정비사업_2006 가지산도립공원 등산로 정비사업_3차 숲가꾸기 조서(밀양시)_09밀양2지번조서(허작업)_진해재해저감사업" xfId="28822" xr:uid="{00000000-0005-0000-0000-000067700000}"/>
    <cellStyle name="콤_04-포장공_02-배수공_2006 가지산도립공원 등산로 정비사업_2006 가지산도립공원 등산로 정비사업_3차 숲가꾸기 조서(밀양시)_09숲가꾸기조서(밀양2)" xfId="28823" xr:uid="{00000000-0005-0000-0000-000068700000}"/>
    <cellStyle name="콤_04-포장공_02-배수공_2006 가지산도립공원 등산로 정비사업_2006 가지산도립공원 등산로 정비사업_3차 숲가꾸기 조서(밀양시)_09숲가꾸기조서(밀양2)_ha단가산출서" xfId="28824" xr:uid="{00000000-0005-0000-0000-000069700000}"/>
    <cellStyle name="콤_04-포장공_02-배수공_2006 가지산도립공원 등산로 정비사업_2006 가지산도립공원 등산로 정비사업_3차 숲가꾸기 조서(밀양시)_09숲가꾸기조서(밀양2)_진해재해저감사업" xfId="28825" xr:uid="{00000000-0005-0000-0000-00006A700000}"/>
    <cellStyle name="콤_04-포장공_02-배수공_2006 가지산도립공원 등산로 정비사업_2006 가지산도립공원 등산로 정비사업_3차 숲가꾸기 조서(밀양시)_ha단가산출서" xfId="28826" xr:uid="{00000000-0005-0000-0000-00006B700000}"/>
    <cellStyle name="콤_04-포장공_02-배수공_2006 가지산도립공원 등산로 정비사업_2006 가지산도립공원 등산로 정비사업_3차 숲가꾸기 조서(밀양시)_진해재해저감사업" xfId="28827" xr:uid="{00000000-0005-0000-0000-00006C700000}"/>
    <cellStyle name="콤_04-포장공_02-배수공_2006 가지산도립공원 등산로 정비사업_2006 가지산도립공원 등산로 정비사업_5.재선충설계(죽림지구)" xfId="28828" xr:uid="{00000000-0005-0000-0000-00006D700000}"/>
    <cellStyle name="콤_04-포장공_02-배수공_2006 가지산도립공원 등산로 정비사업_2006 가지산도립공원 등산로 정비사업_5.재선충설계(죽림지구)_'10년 추기 소나무재선충병 나무주사 사업" xfId="28829" xr:uid="{00000000-0005-0000-0000-00006E700000}"/>
    <cellStyle name="콤_04-포장공_02-배수공_2006 가지산도립공원 등산로 정비사업_2006 가지산도립공원 등산로 정비사업_5.재선충설계(죽림지구)_소나무재선충병 피해지 위생간벌사업(동상지구외 3개소)" xfId="28830" xr:uid="{00000000-0005-0000-0000-00006F700000}"/>
    <cellStyle name="콤_04-포장공_02-배수공_2006 가지산도립공원 등산로 정비사업_2006 가지산도립공원 등산로 정비사업_6.재선충설계(신벽지구)" xfId="28831" xr:uid="{00000000-0005-0000-0000-000070700000}"/>
    <cellStyle name="콤_04-포장공_02-배수공_2006 가지산도립공원 등산로 정비사업_2006 가지산도립공원 등산로 정비사업_6.재선충설계(신벽지구)_'10년 추기 소나무재선충병 나무주사 사업" xfId="28832" xr:uid="{00000000-0005-0000-0000-000071700000}"/>
    <cellStyle name="콤_04-포장공_02-배수공_2006 가지산도립공원 등산로 정비사업_2006 가지산도립공원 등산로 정비사업_6.재선충설계(신벽지구)_소나무재선충병 피해지 위생간벌사업(동상지구외 3개소)" xfId="28833" xr:uid="{00000000-0005-0000-0000-000072700000}"/>
    <cellStyle name="콤_04-포장공_02-배수공_2006 가지산도립공원 등산로 정비사업_2006 가지산도립공원 등산로 정비사업_7.재선충설계(동림지구)" xfId="28834" xr:uid="{00000000-0005-0000-0000-000073700000}"/>
    <cellStyle name="콤_04-포장공_02-배수공_2006 가지산도립공원 등산로 정비사업_2006 가지산도립공원 등산로 정비사업_7.재선충설계(동림지구)_'10년 추기 소나무재선충병 나무주사 사업" xfId="28835" xr:uid="{00000000-0005-0000-0000-000074700000}"/>
    <cellStyle name="콤_04-포장공_02-배수공_2006 가지산도립공원 등산로 정비사업_2006 가지산도립공원 등산로 정비사업_7.재선충설계(동림지구)_소나무재선충병 피해지 위생간벌사업(동상지구외 3개소)" xfId="28836" xr:uid="{00000000-0005-0000-0000-000075700000}"/>
    <cellStyle name="콤_04-포장공_02-배수공_2006 가지산도립공원 등산로 정비사업_2006 가지산도립공원 등산로 정비사업_ha단가산출서" xfId="28837" xr:uid="{00000000-0005-0000-0000-000076700000}"/>
    <cellStyle name="콤_04-포장공_02-배수공_2006 가지산도립공원 등산로 정비사업_2006 가지산도립공원 등산로 정비사업_소나무재선충병 피해지 위생간벌사업(동상지구외 3개소)" xfId="28838" xr:uid="{00000000-0005-0000-0000-000077700000}"/>
    <cellStyle name="콤_04-포장공_02-배수공_2006 가지산도립공원 등산로 정비사업_2006 가지산도립공원 등산로 정비사업_소나무재선충병완전방제설계서(제출본)-양산국유림관리소" xfId="28839" xr:uid="{00000000-0005-0000-0000-000078700000}"/>
    <cellStyle name="콤_04-포장공_02-배수공_2006 가지산도립공원 등산로 정비사업_2006 가지산도립공원 등산로 정비사업_진해재해저감사업" xfId="28840" xr:uid="{00000000-0005-0000-0000-000079700000}"/>
    <cellStyle name="콤_04-포장공_02-배수공_2006 가지산도립공원 등산로 정비사업_2006가지산도립공원등산로정비공사" xfId="28841" xr:uid="{00000000-0005-0000-0000-00007A700000}"/>
    <cellStyle name="콤_04-포장공_02-배수공_2006 가지산도립공원 등산로 정비사업_2006가지산도립공원등산로정비공사_1.숲가꾸기설계서(고암 간상)" xfId="28842" xr:uid="{00000000-0005-0000-0000-00007B700000}"/>
    <cellStyle name="콤_04-포장공_02-배수공_2006 가지산도립공원 등산로 정비사업_2006가지산도립공원등산로정비공사_'10년 추기 소나무재선충병 나무주사 사업" xfId="28843" xr:uid="{00000000-0005-0000-0000-00007C700000}"/>
    <cellStyle name="콤_04-포장공_02-배수공_2006 가지산도립공원 등산로 정비사업_2006가지산도립공원등산로정비공사_3차 숲가꾸기 조서(밀양시)" xfId="28844" xr:uid="{00000000-0005-0000-0000-00007D700000}"/>
    <cellStyle name="콤_04-포장공_02-배수공_2006 가지산도립공원 등산로 정비사업_2006가지산도립공원등산로정비공사_3차 숲가꾸기 조서(밀양시)_09밀양2지번조서(허작업)" xfId="28845" xr:uid="{00000000-0005-0000-0000-00007E700000}"/>
    <cellStyle name="콤_04-포장공_02-배수공_2006 가지산도립공원 등산로 정비사업_2006가지산도립공원등산로정비공사_3차 숲가꾸기 조서(밀양시)_09밀양2지번조서(허작업)_ha단가산출서" xfId="28846" xr:uid="{00000000-0005-0000-0000-00007F700000}"/>
    <cellStyle name="콤_04-포장공_02-배수공_2006 가지산도립공원 등산로 정비사업_2006가지산도립공원등산로정비공사_3차 숲가꾸기 조서(밀양시)_09밀양2지번조서(허작업)_진해재해저감사업" xfId="28847" xr:uid="{00000000-0005-0000-0000-000080700000}"/>
    <cellStyle name="콤_04-포장공_02-배수공_2006 가지산도립공원 등산로 정비사업_2006가지산도립공원등산로정비공사_3차 숲가꾸기 조서(밀양시)_09숲가꾸기조서(밀양2)" xfId="28848" xr:uid="{00000000-0005-0000-0000-000081700000}"/>
    <cellStyle name="콤_04-포장공_02-배수공_2006 가지산도립공원 등산로 정비사업_2006가지산도립공원등산로정비공사_3차 숲가꾸기 조서(밀양시)_09숲가꾸기조서(밀양2)_ha단가산출서" xfId="28849" xr:uid="{00000000-0005-0000-0000-000082700000}"/>
    <cellStyle name="콤_04-포장공_02-배수공_2006 가지산도립공원 등산로 정비사업_2006가지산도립공원등산로정비공사_3차 숲가꾸기 조서(밀양시)_09숲가꾸기조서(밀양2)_진해재해저감사업" xfId="28850" xr:uid="{00000000-0005-0000-0000-000083700000}"/>
    <cellStyle name="콤_04-포장공_02-배수공_2006 가지산도립공원 등산로 정비사업_2006가지산도립공원등산로정비공사_3차 숲가꾸기 조서(밀양시)_ha단가산출서" xfId="28851" xr:uid="{00000000-0005-0000-0000-000084700000}"/>
    <cellStyle name="콤_04-포장공_02-배수공_2006 가지산도립공원 등산로 정비사업_2006가지산도립공원등산로정비공사_3차 숲가꾸기 조서(밀양시)_진해재해저감사업" xfId="28852" xr:uid="{00000000-0005-0000-0000-000085700000}"/>
    <cellStyle name="콤_04-포장공_02-배수공_2006 가지산도립공원 등산로 정비사업_2006가지산도립공원등산로정비공사_5.재선충설계(죽림지구)" xfId="28853" xr:uid="{00000000-0005-0000-0000-000086700000}"/>
    <cellStyle name="콤_04-포장공_02-배수공_2006 가지산도립공원 등산로 정비사업_2006가지산도립공원등산로정비공사_5.재선충설계(죽림지구)_'10년 추기 소나무재선충병 나무주사 사업" xfId="28854" xr:uid="{00000000-0005-0000-0000-000087700000}"/>
    <cellStyle name="콤_04-포장공_02-배수공_2006 가지산도립공원 등산로 정비사업_2006가지산도립공원등산로정비공사_5.재선충설계(죽림지구)_소나무재선충병 피해지 위생간벌사업(동상지구외 3개소)" xfId="28855" xr:uid="{00000000-0005-0000-0000-000088700000}"/>
    <cellStyle name="콤_04-포장공_02-배수공_2006 가지산도립공원 등산로 정비사업_2006가지산도립공원등산로정비공사_6.재선충설계(신벽지구)" xfId="28856" xr:uid="{00000000-0005-0000-0000-000089700000}"/>
    <cellStyle name="콤_04-포장공_02-배수공_2006 가지산도립공원 등산로 정비사업_2006가지산도립공원등산로정비공사_6.재선충설계(신벽지구)_'10년 추기 소나무재선충병 나무주사 사업" xfId="28857" xr:uid="{00000000-0005-0000-0000-00008A700000}"/>
    <cellStyle name="콤_04-포장공_02-배수공_2006 가지산도립공원 등산로 정비사업_2006가지산도립공원등산로정비공사_6.재선충설계(신벽지구)_소나무재선충병 피해지 위생간벌사업(동상지구외 3개소)" xfId="28858" xr:uid="{00000000-0005-0000-0000-00008B700000}"/>
    <cellStyle name="콤_04-포장공_02-배수공_2006 가지산도립공원 등산로 정비사업_2006가지산도립공원등산로정비공사_7.재선충설계(동림지구)" xfId="28859" xr:uid="{00000000-0005-0000-0000-00008C700000}"/>
    <cellStyle name="콤_04-포장공_02-배수공_2006 가지산도립공원 등산로 정비사업_2006가지산도립공원등산로정비공사_7.재선충설계(동림지구)_'10년 추기 소나무재선충병 나무주사 사업" xfId="28860" xr:uid="{00000000-0005-0000-0000-00008D700000}"/>
    <cellStyle name="콤_04-포장공_02-배수공_2006 가지산도립공원 등산로 정비사업_2006가지산도립공원등산로정비공사_7.재선충설계(동림지구)_소나무재선충병 피해지 위생간벌사업(동상지구외 3개소)" xfId="28861" xr:uid="{00000000-0005-0000-0000-00008E700000}"/>
    <cellStyle name="콤_04-포장공_02-배수공_2006 가지산도립공원 등산로 정비사업_2006가지산도립공원등산로정비공사_ha단가산출서" xfId="28862" xr:uid="{00000000-0005-0000-0000-00008F700000}"/>
    <cellStyle name="콤_04-포장공_02-배수공_2006 가지산도립공원 등산로 정비사업_2006가지산도립공원등산로정비공사_소나무재선충병 피해지 위생간벌사업(동상지구외 3개소)" xfId="28863" xr:uid="{00000000-0005-0000-0000-000090700000}"/>
    <cellStyle name="콤_04-포장공_02-배수공_2006 가지산도립공원 등산로 정비사업_2006가지산도립공원등산로정비공사_소나무재선충병완전방제설계서(제출본)-양산국유림관리소" xfId="28864" xr:uid="{00000000-0005-0000-0000-000091700000}"/>
    <cellStyle name="콤_04-포장공_02-배수공_2006 가지산도립공원 등산로 정비사업_2006가지산도립공원등산로정비공사_진해재해저감사업" xfId="28865" xr:uid="{00000000-0005-0000-0000-000092700000}"/>
    <cellStyle name="콤_04-포장공_02-배수공_2006 가지산도립공원 등산로 정비사업_2006밀양시가지산도립공원등산로정비공사" xfId="28866" xr:uid="{00000000-0005-0000-0000-000093700000}"/>
    <cellStyle name="콤_04-포장공_02-배수공_2006 가지산도립공원 등산로 정비사업_2006밀양시가지산도립공원등산로정비공사_1.숲가꾸기설계서(고암 간상)" xfId="28867" xr:uid="{00000000-0005-0000-0000-000094700000}"/>
    <cellStyle name="콤_04-포장공_02-배수공_2006 가지산도립공원 등산로 정비사업_2006밀양시가지산도립공원등산로정비공사_'10년 추기 소나무재선충병 나무주사 사업" xfId="28868" xr:uid="{00000000-0005-0000-0000-000095700000}"/>
    <cellStyle name="콤_04-포장공_02-배수공_2006 가지산도립공원 등산로 정비사업_2006밀양시가지산도립공원등산로정비공사_3차 숲가꾸기 조서(밀양시)" xfId="28869" xr:uid="{00000000-0005-0000-0000-000096700000}"/>
    <cellStyle name="콤_04-포장공_02-배수공_2006 가지산도립공원 등산로 정비사업_2006밀양시가지산도립공원등산로정비공사_3차 숲가꾸기 조서(밀양시)_09밀양2지번조서(허작업)" xfId="28870" xr:uid="{00000000-0005-0000-0000-000097700000}"/>
    <cellStyle name="콤_04-포장공_02-배수공_2006 가지산도립공원 등산로 정비사업_2006밀양시가지산도립공원등산로정비공사_3차 숲가꾸기 조서(밀양시)_09밀양2지번조서(허작업)_ha단가산출서" xfId="28871" xr:uid="{00000000-0005-0000-0000-000098700000}"/>
    <cellStyle name="콤_04-포장공_02-배수공_2006 가지산도립공원 등산로 정비사업_2006밀양시가지산도립공원등산로정비공사_3차 숲가꾸기 조서(밀양시)_09밀양2지번조서(허작업)_진해재해저감사업" xfId="28872" xr:uid="{00000000-0005-0000-0000-000099700000}"/>
    <cellStyle name="콤_04-포장공_02-배수공_2006 가지산도립공원 등산로 정비사업_2006밀양시가지산도립공원등산로정비공사_3차 숲가꾸기 조서(밀양시)_09숲가꾸기조서(밀양2)" xfId="28873" xr:uid="{00000000-0005-0000-0000-00009A700000}"/>
    <cellStyle name="콤_04-포장공_02-배수공_2006 가지산도립공원 등산로 정비사업_2006밀양시가지산도립공원등산로정비공사_3차 숲가꾸기 조서(밀양시)_09숲가꾸기조서(밀양2)_ha단가산출서" xfId="28874" xr:uid="{00000000-0005-0000-0000-00009B700000}"/>
    <cellStyle name="콤_04-포장공_02-배수공_2006 가지산도립공원 등산로 정비사업_2006밀양시가지산도립공원등산로정비공사_3차 숲가꾸기 조서(밀양시)_09숲가꾸기조서(밀양2)_진해재해저감사업" xfId="28875" xr:uid="{00000000-0005-0000-0000-00009C700000}"/>
    <cellStyle name="콤_04-포장공_02-배수공_2006 가지산도립공원 등산로 정비사업_2006밀양시가지산도립공원등산로정비공사_3차 숲가꾸기 조서(밀양시)_ha단가산출서" xfId="28876" xr:uid="{00000000-0005-0000-0000-00009D700000}"/>
    <cellStyle name="콤_04-포장공_02-배수공_2006 가지산도립공원 등산로 정비사업_2006밀양시가지산도립공원등산로정비공사_3차 숲가꾸기 조서(밀양시)_진해재해저감사업" xfId="28877" xr:uid="{00000000-0005-0000-0000-00009E700000}"/>
    <cellStyle name="콤_04-포장공_02-배수공_2006 가지산도립공원 등산로 정비사업_2006밀양시가지산도립공원등산로정비공사_5.재선충설계(죽림지구)" xfId="28878" xr:uid="{00000000-0005-0000-0000-00009F700000}"/>
    <cellStyle name="콤_04-포장공_02-배수공_2006 가지산도립공원 등산로 정비사업_2006밀양시가지산도립공원등산로정비공사_5.재선충설계(죽림지구)_'10년 추기 소나무재선충병 나무주사 사업" xfId="28879" xr:uid="{00000000-0005-0000-0000-0000A0700000}"/>
    <cellStyle name="콤_04-포장공_02-배수공_2006 가지산도립공원 등산로 정비사업_2006밀양시가지산도립공원등산로정비공사_5.재선충설계(죽림지구)_소나무재선충병 피해지 위생간벌사업(동상지구외 3개소)" xfId="28880" xr:uid="{00000000-0005-0000-0000-0000A1700000}"/>
    <cellStyle name="콤_04-포장공_02-배수공_2006 가지산도립공원 등산로 정비사업_2006밀양시가지산도립공원등산로정비공사_6.재선충설계(신벽지구)" xfId="28881" xr:uid="{00000000-0005-0000-0000-0000A2700000}"/>
    <cellStyle name="콤_04-포장공_02-배수공_2006 가지산도립공원 등산로 정비사업_2006밀양시가지산도립공원등산로정비공사_6.재선충설계(신벽지구)_'10년 추기 소나무재선충병 나무주사 사업" xfId="28882" xr:uid="{00000000-0005-0000-0000-0000A3700000}"/>
    <cellStyle name="콤_04-포장공_02-배수공_2006 가지산도립공원 등산로 정비사업_2006밀양시가지산도립공원등산로정비공사_6.재선충설계(신벽지구)_소나무재선충병 피해지 위생간벌사업(동상지구외 3개소)" xfId="28883" xr:uid="{00000000-0005-0000-0000-0000A4700000}"/>
    <cellStyle name="콤_04-포장공_02-배수공_2006 가지산도립공원 등산로 정비사업_2006밀양시가지산도립공원등산로정비공사_7.재선충설계(동림지구)" xfId="28884" xr:uid="{00000000-0005-0000-0000-0000A5700000}"/>
    <cellStyle name="콤_04-포장공_02-배수공_2006 가지산도립공원 등산로 정비사업_2006밀양시가지산도립공원등산로정비공사_7.재선충설계(동림지구)_'10년 추기 소나무재선충병 나무주사 사업" xfId="28885" xr:uid="{00000000-0005-0000-0000-0000A6700000}"/>
    <cellStyle name="콤_04-포장공_02-배수공_2006 가지산도립공원 등산로 정비사업_2006밀양시가지산도립공원등산로정비공사_7.재선충설계(동림지구)_소나무재선충병 피해지 위생간벌사업(동상지구외 3개소)" xfId="28886" xr:uid="{00000000-0005-0000-0000-0000A7700000}"/>
    <cellStyle name="콤_04-포장공_02-배수공_2006 가지산도립공원 등산로 정비사업_2006밀양시가지산도립공원등산로정비공사_ha단가산출서" xfId="28887" xr:uid="{00000000-0005-0000-0000-0000A8700000}"/>
    <cellStyle name="콤_04-포장공_02-배수공_2006 가지산도립공원 등산로 정비사업_2006밀양시가지산도립공원등산로정비공사_소나무재선충병 피해지 위생간벌사업(동상지구외 3개소)" xfId="28888" xr:uid="{00000000-0005-0000-0000-0000A9700000}"/>
    <cellStyle name="콤_04-포장공_02-배수공_2006 가지산도립공원 등산로 정비사업_2006밀양시가지산도립공원등산로정비공사_소나무재선충병완전방제설계서(제출본)-양산국유림관리소" xfId="28889" xr:uid="{00000000-0005-0000-0000-0000AA700000}"/>
    <cellStyle name="콤_04-포장공_02-배수공_2006 가지산도립공원 등산로 정비사업_2006밀양시가지산도립공원등산로정비공사_진해재해저감사업" xfId="28890" xr:uid="{00000000-0005-0000-0000-0000AB700000}"/>
    <cellStyle name="콤_04-포장공_02-배수공_2006 가지산도립공원 등산로 정비사업_3차 숲가꾸기 조서(밀양시)" xfId="28891" xr:uid="{00000000-0005-0000-0000-0000AC700000}"/>
    <cellStyle name="콤_04-포장공_02-배수공_2006 가지산도립공원 등산로 정비사업_3차 숲가꾸기 조서(밀양시)_09밀양2지번조서(허작업)" xfId="28892" xr:uid="{00000000-0005-0000-0000-0000AD700000}"/>
    <cellStyle name="콤_04-포장공_02-배수공_2006 가지산도립공원 등산로 정비사업_3차 숲가꾸기 조서(밀양시)_09밀양2지번조서(허작업)_ha단가산출서" xfId="28893" xr:uid="{00000000-0005-0000-0000-0000AE700000}"/>
    <cellStyle name="콤_04-포장공_02-배수공_2006 가지산도립공원 등산로 정비사업_3차 숲가꾸기 조서(밀양시)_09밀양2지번조서(허작업)_진해재해저감사업" xfId="28894" xr:uid="{00000000-0005-0000-0000-0000AF700000}"/>
    <cellStyle name="콤_04-포장공_02-배수공_2006 가지산도립공원 등산로 정비사업_3차 숲가꾸기 조서(밀양시)_09숲가꾸기조서(밀양2)" xfId="28895" xr:uid="{00000000-0005-0000-0000-0000B0700000}"/>
    <cellStyle name="콤_04-포장공_02-배수공_2006 가지산도립공원 등산로 정비사업_3차 숲가꾸기 조서(밀양시)_09숲가꾸기조서(밀양2)_ha단가산출서" xfId="28896" xr:uid="{00000000-0005-0000-0000-0000B1700000}"/>
    <cellStyle name="콤_04-포장공_02-배수공_2006 가지산도립공원 등산로 정비사업_3차 숲가꾸기 조서(밀양시)_09숲가꾸기조서(밀양2)_진해재해저감사업" xfId="28897" xr:uid="{00000000-0005-0000-0000-0000B2700000}"/>
    <cellStyle name="콤_04-포장공_02-배수공_2006 가지산도립공원 등산로 정비사업_3차 숲가꾸기 조서(밀양시)_ha단가산출서" xfId="28898" xr:uid="{00000000-0005-0000-0000-0000B3700000}"/>
    <cellStyle name="콤_04-포장공_02-배수공_2006 가지산도립공원 등산로 정비사업_3차 숲가꾸기 조서(밀양시)_진해재해저감사업" xfId="28899" xr:uid="{00000000-0005-0000-0000-0000B4700000}"/>
    <cellStyle name="콤_04-포장공_02-배수공_2006 가지산도립공원 등산로 정비사업_5.재선충설계(죽림지구)" xfId="28900" xr:uid="{00000000-0005-0000-0000-0000B5700000}"/>
    <cellStyle name="콤_04-포장공_02-배수공_2006 가지산도립공원 등산로 정비사업_5.재선충설계(죽림지구)_'10년 추기 소나무재선충병 나무주사 사업" xfId="28901" xr:uid="{00000000-0005-0000-0000-0000B6700000}"/>
    <cellStyle name="콤_04-포장공_02-배수공_2006 가지산도립공원 등산로 정비사업_5.재선충설계(죽림지구)_소나무재선충병 피해지 위생간벌사업(동상지구외 3개소)" xfId="28902" xr:uid="{00000000-0005-0000-0000-0000B7700000}"/>
    <cellStyle name="콤_04-포장공_02-배수공_2006 가지산도립공원 등산로 정비사업_6.재선충설계(신벽지구)" xfId="28903" xr:uid="{00000000-0005-0000-0000-0000B8700000}"/>
    <cellStyle name="콤_04-포장공_02-배수공_2006 가지산도립공원 등산로 정비사업_6.재선충설계(신벽지구)_'10년 추기 소나무재선충병 나무주사 사업" xfId="28904" xr:uid="{00000000-0005-0000-0000-0000B9700000}"/>
    <cellStyle name="콤_04-포장공_02-배수공_2006 가지산도립공원 등산로 정비사업_6.재선충설계(신벽지구)_소나무재선충병 피해지 위생간벌사업(동상지구외 3개소)" xfId="28905" xr:uid="{00000000-0005-0000-0000-0000BA700000}"/>
    <cellStyle name="콤_04-포장공_02-배수공_2006 가지산도립공원 등산로 정비사업_7.재선충설계(동림지구)" xfId="28906" xr:uid="{00000000-0005-0000-0000-0000BB700000}"/>
    <cellStyle name="콤_04-포장공_02-배수공_2006 가지산도립공원 등산로 정비사업_7.재선충설계(동림지구)_'10년 추기 소나무재선충병 나무주사 사업" xfId="28907" xr:uid="{00000000-0005-0000-0000-0000BC700000}"/>
    <cellStyle name="콤_04-포장공_02-배수공_2006 가지산도립공원 등산로 정비사업_7.재선충설계(동림지구)_소나무재선충병 피해지 위생간벌사업(동상지구외 3개소)" xfId="28908" xr:uid="{00000000-0005-0000-0000-0000BD700000}"/>
    <cellStyle name="콤_04-포장공_02-배수공_2006 가지산도립공원 등산로 정비사업_ha단가산출서" xfId="28909" xr:uid="{00000000-0005-0000-0000-0000BE700000}"/>
    <cellStyle name="콤_04-포장공_02-배수공_2006 가지산도립공원 등산로 정비사업_가지산도립공원등산로정비공사" xfId="28910" xr:uid="{00000000-0005-0000-0000-0000BF700000}"/>
    <cellStyle name="콤_04-포장공_02-배수공_2006 가지산도립공원 등산로 정비사업_가지산도립공원등산로정비공사_1.숲가꾸기설계서(고암 간상)" xfId="28911" xr:uid="{00000000-0005-0000-0000-0000C0700000}"/>
    <cellStyle name="콤_04-포장공_02-배수공_2006 가지산도립공원 등산로 정비사업_가지산도립공원등산로정비공사_'10년 추기 소나무재선충병 나무주사 사업" xfId="28912" xr:uid="{00000000-0005-0000-0000-0000C1700000}"/>
    <cellStyle name="콤_04-포장공_02-배수공_2006 가지산도립공원 등산로 정비사업_가지산도립공원등산로정비공사_3차 숲가꾸기 조서(밀양시)" xfId="28913" xr:uid="{00000000-0005-0000-0000-0000C2700000}"/>
    <cellStyle name="콤_04-포장공_02-배수공_2006 가지산도립공원 등산로 정비사업_가지산도립공원등산로정비공사_3차 숲가꾸기 조서(밀양시)_09밀양2지번조서(허작업)" xfId="28914" xr:uid="{00000000-0005-0000-0000-0000C3700000}"/>
    <cellStyle name="콤_04-포장공_02-배수공_2006 가지산도립공원 등산로 정비사업_가지산도립공원등산로정비공사_3차 숲가꾸기 조서(밀양시)_09밀양2지번조서(허작업)_ha단가산출서" xfId="28915" xr:uid="{00000000-0005-0000-0000-0000C4700000}"/>
    <cellStyle name="콤_04-포장공_02-배수공_2006 가지산도립공원 등산로 정비사업_가지산도립공원등산로정비공사_3차 숲가꾸기 조서(밀양시)_09밀양2지번조서(허작업)_진해재해저감사업" xfId="28916" xr:uid="{00000000-0005-0000-0000-0000C5700000}"/>
    <cellStyle name="콤_04-포장공_02-배수공_2006 가지산도립공원 등산로 정비사업_가지산도립공원등산로정비공사_3차 숲가꾸기 조서(밀양시)_09숲가꾸기조서(밀양2)" xfId="28917" xr:uid="{00000000-0005-0000-0000-0000C6700000}"/>
    <cellStyle name="콤_04-포장공_02-배수공_2006 가지산도립공원 등산로 정비사업_가지산도립공원등산로정비공사_3차 숲가꾸기 조서(밀양시)_09숲가꾸기조서(밀양2)_ha단가산출서" xfId="28918" xr:uid="{00000000-0005-0000-0000-0000C7700000}"/>
    <cellStyle name="콤_04-포장공_02-배수공_2006 가지산도립공원 등산로 정비사업_가지산도립공원등산로정비공사_3차 숲가꾸기 조서(밀양시)_09숲가꾸기조서(밀양2)_진해재해저감사업" xfId="28919" xr:uid="{00000000-0005-0000-0000-0000C8700000}"/>
    <cellStyle name="콤_04-포장공_02-배수공_2006 가지산도립공원 등산로 정비사업_가지산도립공원등산로정비공사_3차 숲가꾸기 조서(밀양시)_ha단가산출서" xfId="28920" xr:uid="{00000000-0005-0000-0000-0000C9700000}"/>
    <cellStyle name="콤_04-포장공_02-배수공_2006 가지산도립공원 등산로 정비사업_가지산도립공원등산로정비공사_3차 숲가꾸기 조서(밀양시)_진해재해저감사업" xfId="28921" xr:uid="{00000000-0005-0000-0000-0000CA700000}"/>
    <cellStyle name="콤_04-포장공_02-배수공_2006 가지산도립공원 등산로 정비사업_가지산도립공원등산로정비공사_5.재선충설계(죽림지구)" xfId="28922" xr:uid="{00000000-0005-0000-0000-0000CB700000}"/>
    <cellStyle name="콤_04-포장공_02-배수공_2006 가지산도립공원 등산로 정비사업_가지산도립공원등산로정비공사_5.재선충설계(죽림지구)_'10년 추기 소나무재선충병 나무주사 사업" xfId="28923" xr:uid="{00000000-0005-0000-0000-0000CC700000}"/>
    <cellStyle name="콤_04-포장공_02-배수공_2006 가지산도립공원 등산로 정비사업_가지산도립공원등산로정비공사_5.재선충설계(죽림지구)_소나무재선충병 피해지 위생간벌사업(동상지구외 3개소)" xfId="28924" xr:uid="{00000000-0005-0000-0000-0000CD700000}"/>
    <cellStyle name="콤_04-포장공_02-배수공_2006 가지산도립공원 등산로 정비사업_가지산도립공원등산로정비공사_6.재선충설계(신벽지구)" xfId="28925" xr:uid="{00000000-0005-0000-0000-0000CE700000}"/>
    <cellStyle name="콤_04-포장공_02-배수공_2006 가지산도립공원 등산로 정비사업_가지산도립공원등산로정비공사_6.재선충설계(신벽지구)_'10년 추기 소나무재선충병 나무주사 사업" xfId="28926" xr:uid="{00000000-0005-0000-0000-0000CF700000}"/>
    <cellStyle name="콤_04-포장공_02-배수공_2006 가지산도립공원 등산로 정비사업_가지산도립공원등산로정비공사_6.재선충설계(신벽지구)_소나무재선충병 피해지 위생간벌사업(동상지구외 3개소)" xfId="28927" xr:uid="{00000000-0005-0000-0000-0000D0700000}"/>
    <cellStyle name="콤_04-포장공_02-배수공_2006 가지산도립공원 등산로 정비사업_가지산도립공원등산로정비공사_7.재선충설계(동림지구)" xfId="28928" xr:uid="{00000000-0005-0000-0000-0000D1700000}"/>
    <cellStyle name="콤_04-포장공_02-배수공_2006 가지산도립공원 등산로 정비사업_가지산도립공원등산로정비공사_7.재선충설계(동림지구)_'10년 추기 소나무재선충병 나무주사 사업" xfId="28929" xr:uid="{00000000-0005-0000-0000-0000D2700000}"/>
    <cellStyle name="콤_04-포장공_02-배수공_2006 가지산도립공원 등산로 정비사업_가지산도립공원등산로정비공사_7.재선충설계(동림지구)_소나무재선충병 피해지 위생간벌사업(동상지구외 3개소)" xfId="28930" xr:uid="{00000000-0005-0000-0000-0000D3700000}"/>
    <cellStyle name="콤_04-포장공_02-배수공_2006 가지산도립공원 등산로 정비사업_가지산도립공원등산로정비공사_ha단가산출서" xfId="28931" xr:uid="{00000000-0005-0000-0000-0000D4700000}"/>
    <cellStyle name="콤_04-포장공_02-배수공_2006 가지산도립공원 등산로 정비사업_가지산도립공원등산로정비공사_소나무재선충병 피해지 위생간벌사업(동상지구외 3개소)" xfId="28932" xr:uid="{00000000-0005-0000-0000-0000D5700000}"/>
    <cellStyle name="콤_04-포장공_02-배수공_2006 가지산도립공원 등산로 정비사업_가지산도립공원등산로정비공사_소나무재선충병완전방제설계서(제출본)-양산국유림관리소" xfId="28933" xr:uid="{00000000-0005-0000-0000-0000D6700000}"/>
    <cellStyle name="콤_04-포장공_02-배수공_2006 가지산도립공원 등산로 정비사업_가지산도립공원등산로정비공사_진해재해저감사업" xfId="28934" xr:uid="{00000000-0005-0000-0000-0000D7700000}"/>
    <cellStyle name="콤_04-포장공_02-배수공_2006 가지산도립공원 등산로 정비사업_소나무재선충병 피해지 위생간벌사업(동상지구외 3개소)" xfId="28935" xr:uid="{00000000-0005-0000-0000-0000D8700000}"/>
    <cellStyle name="콤_04-포장공_02-배수공_2006 가지산도립공원 등산로 정비사업_소나무재선충병완전방제설계서(제출본)-양산국유림관리소" xfId="28936" xr:uid="{00000000-0005-0000-0000-0000D9700000}"/>
    <cellStyle name="콤_04-포장공_02-배수공_2006 가지산도립공원 등산로 정비사업_진해재해저감사업" xfId="28937" xr:uid="{00000000-0005-0000-0000-0000DA700000}"/>
    <cellStyle name="콤_04-포장공_02-배수공_3차 숲가꾸기 조서(밀양시)" xfId="28938" xr:uid="{00000000-0005-0000-0000-0000DB700000}"/>
    <cellStyle name="콤_04-포장공_02-배수공_3차 숲가꾸기 조서(밀양시)_09밀양2지번조서(허작업)" xfId="28939" xr:uid="{00000000-0005-0000-0000-0000DC700000}"/>
    <cellStyle name="콤_04-포장공_02-배수공_3차 숲가꾸기 조서(밀양시)_09밀양2지번조서(허작업)_ha단가산출서" xfId="28940" xr:uid="{00000000-0005-0000-0000-0000DD700000}"/>
    <cellStyle name="콤_04-포장공_02-배수공_3차 숲가꾸기 조서(밀양시)_09밀양2지번조서(허작업)_진해재해저감사업" xfId="28941" xr:uid="{00000000-0005-0000-0000-0000DE700000}"/>
    <cellStyle name="콤_04-포장공_02-배수공_3차 숲가꾸기 조서(밀양시)_09숲가꾸기조서(밀양2)" xfId="28942" xr:uid="{00000000-0005-0000-0000-0000DF700000}"/>
    <cellStyle name="콤_04-포장공_02-배수공_3차 숲가꾸기 조서(밀양시)_09숲가꾸기조서(밀양2)_ha단가산출서" xfId="28943" xr:uid="{00000000-0005-0000-0000-0000E0700000}"/>
    <cellStyle name="콤_04-포장공_02-배수공_3차 숲가꾸기 조서(밀양시)_09숲가꾸기조서(밀양2)_진해재해저감사업" xfId="28944" xr:uid="{00000000-0005-0000-0000-0000E1700000}"/>
    <cellStyle name="콤_04-포장공_02-배수공_3차 숲가꾸기 조서(밀양시)_ha단가산출서" xfId="28945" xr:uid="{00000000-0005-0000-0000-0000E2700000}"/>
    <cellStyle name="콤_04-포장공_02-배수공_3차 숲가꾸기 조서(밀양시)_진해재해저감사업" xfId="28946" xr:uid="{00000000-0005-0000-0000-0000E3700000}"/>
    <cellStyle name="콤_04-포장공_02-배수공_5.재선충설계(죽림지구)" xfId="28947" xr:uid="{00000000-0005-0000-0000-0000E4700000}"/>
    <cellStyle name="콤_04-포장공_02-배수공_5.재선충설계(죽림지구)_'10년 추기 소나무재선충병 나무주사 사업" xfId="28948" xr:uid="{00000000-0005-0000-0000-0000E5700000}"/>
    <cellStyle name="콤_04-포장공_02-배수공_5.재선충설계(죽림지구)_소나무재선충병 피해지 위생간벌사업(동상지구외 3개소)" xfId="28949" xr:uid="{00000000-0005-0000-0000-0000E6700000}"/>
    <cellStyle name="콤_04-포장공_02-배수공_6.재선충설계(신벽지구)" xfId="28950" xr:uid="{00000000-0005-0000-0000-0000E7700000}"/>
    <cellStyle name="콤_04-포장공_02-배수공_6.재선충설계(신벽지구)_'10년 추기 소나무재선충병 나무주사 사업" xfId="28951" xr:uid="{00000000-0005-0000-0000-0000E8700000}"/>
    <cellStyle name="콤_04-포장공_02-배수공_6.재선충설계(신벽지구)_소나무재선충병 피해지 위생간벌사업(동상지구외 3개소)" xfId="28952" xr:uid="{00000000-0005-0000-0000-0000E9700000}"/>
    <cellStyle name="콤_04-포장공_02-배수공_7.재선충설계(동림지구)" xfId="28953" xr:uid="{00000000-0005-0000-0000-0000EA700000}"/>
    <cellStyle name="콤_04-포장공_02-배수공_7.재선충설계(동림지구)_'10년 추기 소나무재선충병 나무주사 사업" xfId="28954" xr:uid="{00000000-0005-0000-0000-0000EB700000}"/>
    <cellStyle name="콤_04-포장공_02-배수공_7.재선충설계(동림지구)_소나무재선충병 피해지 위생간벌사업(동상지구외 3개소)" xfId="28955" xr:uid="{00000000-0005-0000-0000-0000EC700000}"/>
    <cellStyle name="콤_04-포장공_02-배수공_ha단가산출서" xfId="28956" xr:uid="{00000000-0005-0000-0000-0000ED700000}"/>
    <cellStyle name="콤_04-포장공_02-배수공_복사본 사진대장(사천)" xfId="28957" xr:uid="{00000000-0005-0000-0000-0000EE700000}"/>
    <cellStyle name="콤_04-포장공_02-배수공_설계설명서(두서서하)-1" xfId="28958" xr:uid="{00000000-0005-0000-0000-0000EF700000}"/>
    <cellStyle name="콤_04-포장공_02-배수공_소나무재선충병 피해지 위생간벌사업(동상지구외 3개소)" xfId="28959" xr:uid="{00000000-0005-0000-0000-0000F0700000}"/>
    <cellStyle name="콤_04-포장공_02-배수공_소나무재선충병완전방제설계서(제출본)-양산국유림관리소" xfId="28960" xr:uid="{00000000-0005-0000-0000-0000F1700000}"/>
    <cellStyle name="콤_04-포장공_02-배수공_수량산출서-2(온양산길)" xfId="28961" xr:uid="{00000000-0005-0000-0000-0000F2700000}"/>
    <cellStyle name="콤_04-포장공_02-배수공_수량산출서-2(온양산길)_(01-1)수량(산청송경3)" xfId="28962" xr:uid="{00000000-0005-0000-0000-0000F3700000}"/>
    <cellStyle name="콤_04-포장공_02-배수공_진해재해저감사업" xfId="28963" xr:uid="{00000000-0005-0000-0000-0000F4700000}"/>
    <cellStyle name="콤_06-부대공_02-배수공" xfId="28964" xr:uid="{00000000-0005-0000-0000-0000F5700000}"/>
    <cellStyle name="콤_06-부대공_02-배수공_1.숲가꾸기설계서(고암 간상)" xfId="28965" xr:uid="{00000000-0005-0000-0000-0000F6700000}"/>
    <cellStyle name="콤_06-부대공_02-배수공_'10년 추기 소나무재선충병 나무주사 사업" xfId="28966" xr:uid="{00000000-0005-0000-0000-0000F7700000}"/>
    <cellStyle name="콤_06-부대공_02-배수공_2006 가지산도립공원 등산로 정비사업" xfId="28967" xr:uid="{00000000-0005-0000-0000-0000F8700000}"/>
    <cellStyle name="콤_06-부대공_02-배수공_2006 가지산도립공원 등산로 정비사업_1.숲가꾸기설계서(고암 간상)" xfId="28968" xr:uid="{00000000-0005-0000-0000-0000F9700000}"/>
    <cellStyle name="콤_06-부대공_02-배수공_2006 가지산도립공원 등산로 정비사업_'10년 추기 소나무재선충병 나무주사 사업" xfId="28969" xr:uid="{00000000-0005-0000-0000-0000FA700000}"/>
    <cellStyle name="콤_06-부대공_02-배수공_2006 가지산도립공원 등산로 정비사업_2006 가지산도립공원 등산로 정비사업" xfId="28970" xr:uid="{00000000-0005-0000-0000-0000FB700000}"/>
    <cellStyle name="콤_06-부대공_02-배수공_2006 가지산도립공원 등산로 정비사업_2006 가지산도립공원 등산로 정비사업_1.숲가꾸기설계서(고암 간상)" xfId="28971" xr:uid="{00000000-0005-0000-0000-0000FC700000}"/>
    <cellStyle name="콤_06-부대공_02-배수공_2006 가지산도립공원 등산로 정비사업_2006 가지산도립공원 등산로 정비사업_'10년 추기 소나무재선충병 나무주사 사업" xfId="28972" xr:uid="{00000000-0005-0000-0000-0000FD700000}"/>
    <cellStyle name="콤_06-부대공_02-배수공_2006 가지산도립공원 등산로 정비사업_2006 가지산도립공원 등산로 정비사업_3차 숲가꾸기 조서(밀양시)" xfId="28973" xr:uid="{00000000-0005-0000-0000-0000FE700000}"/>
    <cellStyle name="콤_06-부대공_02-배수공_2006 가지산도립공원 등산로 정비사업_2006 가지산도립공원 등산로 정비사업_3차 숲가꾸기 조서(밀양시)_09밀양2지번조서(허작업)" xfId="28974" xr:uid="{00000000-0005-0000-0000-0000FF700000}"/>
    <cellStyle name="콤_06-부대공_02-배수공_2006 가지산도립공원 등산로 정비사업_2006 가지산도립공원 등산로 정비사업_3차 숲가꾸기 조서(밀양시)_09밀양2지번조서(허작업)_ha단가산출서" xfId="28975" xr:uid="{00000000-0005-0000-0000-000000710000}"/>
    <cellStyle name="콤_06-부대공_02-배수공_2006 가지산도립공원 등산로 정비사업_2006 가지산도립공원 등산로 정비사업_3차 숲가꾸기 조서(밀양시)_09밀양2지번조서(허작업)_진해재해저감사업" xfId="28976" xr:uid="{00000000-0005-0000-0000-000001710000}"/>
    <cellStyle name="콤_06-부대공_02-배수공_2006 가지산도립공원 등산로 정비사업_2006 가지산도립공원 등산로 정비사업_3차 숲가꾸기 조서(밀양시)_09숲가꾸기조서(밀양2)" xfId="28977" xr:uid="{00000000-0005-0000-0000-000002710000}"/>
    <cellStyle name="콤_06-부대공_02-배수공_2006 가지산도립공원 등산로 정비사업_2006 가지산도립공원 등산로 정비사업_3차 숲가꾸기 조서(밀양시)_09숲가꾸기조서(밀양2)_ha단가산출서" xfId="28978" xr:uid="{00000000-0005-0000-0000-000003710000}"/>
    <cellStyle name="콤_06-부대공_02-배수공_2006 가지산도립공원 등산로 정비사업_2006 가지산도립공원 등산로 정비사업_3차 숲가꾸기 조서(밀양시)_09숲가꾸기조서(밀양2)_진해재해저감사업" xfId="28979" xr:uid="{00000000-0005-0000-0000-000004710000}"/>
    <cellStyle name="콤_06-부대공_02-배수공_2006 가지산도립공원 등산로 정비사업_2006 가지산도립공원 등산로 정비사업_3차 숲가꾸기 조서(밀양시)_ha단가산출서" xfId="28980" xr:uid="{00000000-0005-0000-0000-000005710000}"/>
    <cellStyle name="콤_06-부대공_02-배수공_2006 가지산도립공원 등산로 정비사업_2006 가지산도립공원 등산로 정비사업_3차 숲가꾸기 조서(밀양시)_진해재해저감사업" xfId="28981" xr:uid="{00000000-0005-0000-0000-000006710000}"/>
    <cellStyle name="콤_06-부대공_02-배수공_2006 가지산도립공원 등산로 정비사업_2006 가지산도립공원 등산로 정비사업_5.재선충설계(죽림지구)" xfId="28982" xr:uid="{00000000-0005-0000-0000-000007710000}"/>
    <cellStyle name="콤_06-부대공_02-배수공_2006 가지산도립공원 등산로 정비사업_2006 가지산도립공원 등산로 정비사업_5.재선충설계(죽림지구)_'10년 추기 소나무재선충병 나무주사 사업" xfId="28983" xr:uid="{00000000-0005-0000-0000-000008710000}"/>
    <cellStyle name="콤_06-부대공_02-배수공_2006 가지산도립공원 등산로 정비사업_2006 가지산도립공원 등산로 정비사업_5.재선충설계(죽림지구)_소나무재선충병 피해지 위생간벌사업(동상지구외 3개소)" xfId="28984" xr:uid="{00000000-0005-0000-0000-000009710000}"/>
    <cellStyle name="콤_06-부대공_02-배수공_2006 가지산도립공원 등산로 정비사업_2006 가지산도립공원 등산로 정비사업_6.재선충설계(신벽지구)" xfId="28985" xr:uid="{00000000-0005-0000-0000-00000A710000}"/>
    <cellStyle name="콤_06-부대공_02-배수공_2006 가지산도립공원 등산로 정비사업_2006 가지산도립공원 등산로 정비사업_6.재선충설계(신벽지구)_'10년 추기 소나무재선충병 나무주사 사업" xfId="28986" xr:uid="{00000000-0005-0000-0000-00000B710000}"/>
    <cellStyle name="콤_06-부대공_02-배수공_2006 가지산도립공원 등산로 정비사업_2006 가지산도립공원 등산로 정비사업_6.재선충설계(신벽지구)_소나무재선충병 피해지 위생간벌사업(동상지구외 3개소)" xfId="28987" xr:uid="{00000000-0005-0000-0000-00000C710000}"/>
    <cellStyle name="콤_06-부대공_02-배수공_2006 가지산도립공원 등산로 정비사업_2006 가지산도립공원 등산로 정비사업_7.재선충설계(동림지구)" xfId="28988" xr:uid="{00000000-0005-0000-0000-00000D710000}"/>
    <cellStyle name="콤_06-부대공_02-배수공_2006 가지산도립공원 등산로 정비사업_2006 가지산도립공원 등산로 정비사업_7.재선충설계(동림지구)_'10년 추기 소나무재선충병 나무주사 사업" xfId="28989" xr:uid="{00000000-0005-0000-0000-00000E710000}"/>
    <cellStyle name="콤_06-부대공_02-배수공_2006 가지산도립공원 등산로 정비사업_2006 가지산도립공원 등산로 정비사업_7.재선충설계(동림지구)_소나무재선충병 피해지 위생간벌사업(동상지구외 3개소)" xfId="28990" xr:uid="{00000000-0005-0000-0000-00000F710000}"/>
    <cellStyle name="콤_06-부대공_02-배수공_2006 가지산도립공원 등산로 정비사업_2006 가지산도립공원 등산로 정비사업_ha단가산출서" xfId="28991" xr:uid="{00000000-0005-0000-0000-000010710000}"/>
    <cellStyle name="콤_06-부대공_02-배수공_2006 가지산도립공원 등산로 정비사업_2006 가지산도립공원 등산로 정비사업_소나무재선충병 피해지 위생간벌사업(동상지구외 3개소)" xfId="28992" xr:uid="{00000000-0005-0000-0000-000011710000}"/>
    <cellStyle name="콤_06-부대공_02-배수공_2006 가지산도립공원 등산로 정비사업_2006 가지산도립공원 등산로 정비사업_소나무재선충병완전방제설계서(제출본)-양산국유림관리소" xfId="28993" xr:uid="{00000000-0005-0000-0000-000012710000}"/>
    <cellStyle name="콤_06-부대공_02-배수공_2006 가지산도립공원 등산로 정비사업_2006 가지산도립공원 등산로 정비사업_진해재해저감사업" xfId="28994" xr:uid="{00000000-0005-0000-0000-000013710000}"/>
    <cellStyle name="콤_06-부대공_02-배수공_2006 가지산도립공원 등산로 정비사업_2006가지산도립공원등산로정비공사" xfId="28995" xr:uid="{00000000-0005-0000-0000-000014710000}"/>
    <cellStyle name="콤_06-부대공_02-배수공_2006 가지산도립공원 등산로 정비사업_2006가지산도립공원등산로정비공사_1.숲가꾸기설계서(고암 간상)" xfId="28996" xr:uid="{00000000-0005-0000-0000-000015710000}"/>
    <cellStyle name="콤_06-부대공_02-배수공_2006 가지산도립공원 등산로 정비사업_2006가지산도립공원등산로정비공사_'10년 추기 소나무재선충병 나무주사 사업" xfId="28997" xr:uid="{00000000-0005-0000-0000-000016710000}"/>
    <cellStyle name="콤_06-부대공_02-배수공_2006 가지산도립공원 등산로 정비사업_2006가지산도립공원등산로정비공사_3차 숲가꾸기 조서(밀양시)" xfId="28998" xr:uid="{00000000-0005-0000-0000-000017710000}"/>
    <cellStyle name="콤_06-부대공_02-배수공_2006 가지산도립공원 등산로 정비사업_2006가지산도립공원등산로정비공사_3차 숲가꾸기 조서(밀양시)_09밀양2지번조서(허작업)" xfId="28999" xr:uid="{00000000-0005-0000-0000-000018710000}"/>
    <cellStyle name="콤_06-부대공_02-배수공_2006 가지산도립공원 등산로 정비사업_2006가지산도립공원등산로정비공사_3차 숲가꾸기 조서(밀양시)_09밀양2지번조서(허작업)_ha단가산출서" xfId="29000" xr:uid="{00000000-0005-0000-0000-000019710000}"/>
    <cellStyle name="콤_06-부대공_02-배수공_2006 가지산도립공원 등산로 정비사업_2006가지산도립공원등산로정비공사_3차 숲가꾸기 조서(밀양시)_09밀양2지번조서(허작업)_진해재해저감사업" xfId="29001" xr:uid="{00000000-0005-0000-0000-00001A710000}"/>
    <cellStyle name="콤_06-부대공_02-배수공_2006 가지산도립공원 등산로 정비사업_2006가지산도립공원등산로정비공사_3차 숲가꾸기 조서(밀양시)_09숲가꾸기조서(밀양2)" xfId="29002" xr:uid="{00000000-0005-0000-0000-00001B710000}"/>
    <cellStyle name="콤_06-부대공_02-배수공_2006 가지산도립공원 등산로 정비사업_2006가지산도립공원등산로정비공사_3차 숲가꾸기 조서(밀양시)_09숲가꾸기조서(밀양2)_ha단가산출서" xfId="29003" xr:uid="{00000000-0005-0000-0000-00001C710000}"/>
    <cellStyle name="콤_06-부대공_02-배수공_2006 가지산도립공원 등산로 정비사업_2006가지산도립공원등산로정비공사_3차 숲가꾸기 조서(밀양시)_09숲가꾸기조서(밀양2)_진해재해저감사업" xfId="29004" xr:uid="{00000000-0005-0000-0000-00001D710000}"/>
    <cellStyle name="콤_06-부대공_02-배수공_2006 가지산도립공원 등산로 정비사업_2006가지산도립공원등산로정비공사_3차 숲가꾸기 조서(밀양시)_ha단가산출서" xfId="29005" xr:uid="{00000000-0005-0000-0000-00001E710000}"/>
    <cellStyle name="콤_06-부대공_02-배수공_2006 가지산도립공원 등산로 정비사업_2006가지산도립공원등산로정비공사_3차 숲가꾸기 조서(밀양시)_진해재해저감사업" xfId="29006" xr:uid="{00000000-0005-0000-0000-00001F710000}"/>
    <cellStyle name="콤_06-부대공_02-배수공_2006 가지산도립공원 등산로 정비사업_2006가지산도립공원등산로정비공사_5.재선충설계(죽림지구)" xfId="29007" xr:uid="{00000000-0005-0000-0000-000020710000}"/>
    <cellStyle name="콤_06-부대공_02-배수공_2006 가지산도립공원 등산로 정비사업_2006가지산도립공원등산로정비공사_5.재선충설계(죽림지구)_'10년 추기 소나무재선충병 나무주사 사업" xfId="29008" xr:uid="{00000000-0005-0000-0000-000021710000}"/>
    <cellStyle name="콤_06-부대공_02-배수공_2006 가지산도립공원 등산로 정비사업_2006가지산도립공원등산로정비공사_5.재선충설계(죽림지구)_소나무재선충병 피해지 위생간벌사업(동상지구외 3개소)" xfId="29009" xr:uid="{00000000-0005-0000-0000-000022710000}"/>
    <cellStyle name="콤_06-부대공_02-배수공_2006 가지산도립공원 등산로 정비사업_2006가지산도립공원등산로정비공사_6.재선충설계(신벽지구)" xfId="29010" xr:uid="{00000000-0005-0000-0000-000023710000}"/>
    <cellStyle name="콤_06-부대공_02-배수공_2006 가지산도립공원 등산로 정비사업_2006가지산도립공원등산로정비공사_6.재선충설계(신벽지구)_'10년 추기 소나무재선충병 나무주사 사업" xfId="29011" xr:uid="{00000000-0005-0000-0000-000024710000}"/>
    <cellStyle name="콤_06-부대공_02-배수공_2006 가지산도립공원 등산로 정비사업_2006가지산도립공원등산로정비공사_6.재선충설계(신벽지구)_소나무재선충병 피해지 위생간벌사업(동상지구외 3개소)" xfId="29012" xr:uid="{00000000-0005-0000-0000-000025710000}"/>
    <cellStyle name="콤_06-부대공_02-배수공_2006 가지산도립공원 등산로 정비사업_2006가지산도립공원등산로정비공사_7.재선충설계(동림지구)" xfId="29013" xr:uid="{00000000-0005-0000-0000-000026710000}"/>
    <cellStyle name="콤_06-부대공_02-배수공_2006 가지산도립공원 등산로 정비사업_2006가지산도립공원등산로정비공사_7.재선충설계(동림지구)_'10년 추기 소나무재선충병 나무주사 사업" xfId="29014" xr:uid="{00000000-0005-0000-0000-000027710000}"/>
    <cellStyle name="콤_06-부대공_02-배수공_2006 가지산도립공원 등산로 정비사업_2006가지산도립공원등산로정비공사_7.재선충설계(동림지구)_소나무재선충병 피해지 위생간벌사업(동상지구외 3개소)" xfId="29015" xr:uid="{00000000-0005-0000-0000-000028710000}"/>
    <cellStyle name="콤_06-부대공_02-배수공_2006 가지산도립공원 등산로 정비사업_2006가지산도립공원등산로정비공사_ha단가산출서" xfId="29016" xr:uid="{00000000-0005-0000-0000-000029710000}"/>
    <cellStyle name="콤_06-부대공_02-배수공_2006 가지산도립공원 등산로 정비사업_2006가지산도립공원등산로정비공사_소나무재선충병 피해지 위생간벌사업(동상지구외 3개소)" xfId="29017" xr:uid="{00000000-0005-0000-0000-00002A710000}"/>
    <cellStyle name="콤_06-부대공_02-배수공_2006 가지산도립공원 등산로 정비사업_2006가지산도립공원등산로정비공사_소나무재선충병완전방제설계서(제출본)-양산국유림관리소" xfId="29018" xr:uid="{00000000-0005-0000-0000-00002B710000}"/>
    <cellStyle name="콤_06-부대공_02-배수공_2006 가지산도립공원 등산로 정비사업_2006가지산도립공원등산로정비공사_진해재해저감사업" xfId="29019" xr:uid="{00000000-0005-0000-0000-00002C710000}"/>
    <cellStyle name="콤_06-부대공_02-배수공_2006 가지산도립공원 등산로 정비사업_2006밀양시가지산도립공원등산로정비공사" xfId="29020" xr:uid="{00000000-0005-0000-0000-00002D710000}"/>
    <cellStyle name="콤_06-부대공_02-배수공_2006 가지산도립공원 등산로 정비사업_2006밀양시가지산도립공원등산로정비공사_1.숲가꾸기설계서(고암 간상)" xfId="29021" xr:uid="{00000000-0005-0000-0000-00002E710000}"/>
    <cellStyle name="콤_06-부대공_02-배수공_2006 가지산도립공원 등산로 정비사업_2006밀양시가지산도립공원등산로정비공사_'10년 추기 소나무재선충병 나무주사 사업" xfId="29022" xr:uid="{00000000-0005-0000-0000-00002F710000}"/>
    <cellStyle name="콤_06-부대공_02-배수공_2006 가지산도립공원 등산로 정비사업_2006밀양시가지산도립공원등산로정비공사_3차 숲가꾸기 조서(밀양시)" xfId="29023" xr:uid="{00000000-0005-0000-0000-000030710000}"/>
    <cellStyle name="콤_06-부대공_02-배수공_2006 가지산도립공원 등산로 정비사업_2006밀양시가지산도립공원등산로정비공사_3차 숲가꾸기 조서(밀양시)_09밀양2지번조서(허작업)" xfId="29024" xr:uid="{00000000-0005-0000-0000-000031710000}"/>
    <cellStyle name="콤_06-부대공_02-배수공_2006 가지산도립공원 등산로 정비사업_2006밀양시가지산도립공원등산로정비공사_3차 숲가꾸기 조서(밀양시)_09밀양2지번조서(허작업)_ha단가산출서" xfId="29025" xr:uid="{00000000-0005-0000-0000-000032710000}"/>
    <cellStyle name="콤_06-부대공_02-배수공_2006 가지산도립공원 등산로 정비사업_2006밀양시가지산도립공원등산로정비공사_3차 숲가꾸기 조서(밀양시)_09밀양2지번조서(허작업)_진해재해저감사업" xfId="29026" xr:uid="{00000000-0005-0000-0000-000033710000}"/>
    <cellStyle name="콤_06-부대공_02-배수공_2006 가지산도립공원 등산로 정비사업_2006밀양시가지산도립공원등산로정비공사_3차 숲가꾸기 조서(밀양시)_09숲가꾸기조서(밀양2)" xfId="29027" xr:uid="{00000000-0005-0000-0000-000034710000}"/>
    <cellStyle name="콤_06-부대공_02-배수공_2006 가지산도립공원 등산로 정비사업_2006밀양시가지산도립공원등산로정비공사_3차 숲가꾸기 조서(밀양시)_09숲가꾸기조서(밀양2)_ha단가산출서" xfId="29028" xr:uid="{00000000-0005-0000-0000-000035710000}"/>
    <cellStyle name="콤_06-부대공_02-배수공_2006 가지산도립공원 등산로 정비사업_2006밀양시가지산도립공원등산로정비공사_3차 숲가꾸기 조서(밀양시)_09숲가꾸기조서(밀양2)_진해재해저감사업" xfId="29029" xr:uid="{00000000-0005-0000-0000-000036710000}"/>
    <cellStyle name="콤_06-부대공_02-배수공_2006 가지산도립공원 등산로 정비사업_2006밀양시가지산도립공원등산로정비공사_3차 숲가꾸기 조서(밀양시)_ha단가산출서" xfId="29030" xr:uid="{00000000-0005-0000-0000-000037710000}"/>
    <cellStyle name="콤_06-부대공_02-배수공_2006 가지산도립공원 등산로 정비사업_2006밀양시가지산도립공원등산로정비공사_3차 숲가꾸기 조서(밀양시)_진해재해저감사업" xfId="29031" xr:uid="{00000000-0005-0000-0000-000038710000}"/>
    <cellStyle name="콤_06-부대공_02-배수공_2006 가지산도립공원 등산로 정비사업_2006밀양시가지산도립공원등산로정비공사_5.재선충설계(죽림지구)" xfId="29032" xr:uid="{00000000-0005-0000-0000-000039710000}"/>
    <cellStyle name="콤_06-부대공_02-배수공_2006 가지산도립공원 등산로 정비사업_2006밀양시가지산도립공원등산로정비공사_5.재선충설계(죽림지구)_'10년 추기 소나무재선충병 나무주사 사업" xfId="29033" xr:uid="{00000000-0005-0000-0000-00003A710000}"/>
    <cellStyle name="콤_06-부대공_02-배수공_2006 가지산도립공원 등산로 정비사업_2006밀양시가지산도립공원등산로정비공사_5.재선충설계(죽림지구)_소나무재선충병 피해지 위생간벌사업(동상지구외 3개소)" xfId="29034" xr:uid="{00000000-0005-0000-0000-00003B710000}"/>
    <cellStyle name="콤_06-부대공_02-배수공_2006 가지산도립공원 등산로 정비사업_2006밀양시가지산도립공원등산로정비공사_6.재선충설계(신벽지구)" xfId="29035" xr:uid="{00000000-0005-0000-0000-00003C710000}"/>
    <cellStyle name="콤_06-부대공_02-배수공_2006 가지산도립공원 등산로 정비사업_2006밀양시가지산도립공원등산로정비공사_6.재선충설계(신벽지구)_'10년 추기 소나무재선충병 나무주사 사업" xfId="29036" xr:uid="{00000000-0005-0000-0000-00003D710000}"/>
    <cellStyle name="콤_06-부대공_02-배수공_2006 가지산도립공원 등산로 정비사업_2006밀양시가지산도립공원등산로정비공사_6.재선충설계(신벽지구)_소나무재선충병 피해지 위생간벌사업(동상지구외 3개소)" xfId="29037" xr:uid="{00000000-0005-0000-0000-00003E710000}"/>
    <cellStyle name="콤_06-부대공_02-배수공_2006 가지산도립공원 등산로 정비사업_2006밀양시가지산도립공원등산로정비공사_7.재선충설계(동림지구)" xfId="29038" xr:uid="{00000000-0005-0000-0000-00003F710000}"/>
    <cellStyle name="콤_06-부대공_02-배수공_2006 가지산도립공원 등산로 정비사업_2006밀양시가지산도립공원등산로정비공사_7.재선충설계(동림지구)_'10년 추기 소나무재선충병 나무주사 사업" xfId="29039" xr:uid="{00000000-0005-0000-0000-000040710000}"/>
    <cellStyle name="콤_06-부대공_02-배수공_2006 가지산도립공원 등산로 정비사업_2006밀양시가지산도립공원등산로정비공사_7.재선충설계(동림지구)_소나무재선충병 피해지 위생간벌사업(동상지구외 3개소)" xfId="29040" xr:uid="{00000000-0005-0000-0000-000041710000}"/>
    <cellStyle name="콤_06-부대공_02-배수공_2006 가지산도립공원 등산로 정비사업_2006밀양시가지산도립공원등산로정비공사_ha단가산출서" xfId="29041" xr:uid="{00000000-0005-0000-0000-000042710000}"/>
    <cellStyle name="콤_06-부대공_02-배수공_2006 가지산도립공원 등산로 정비사업_2006밀양시가지산도립공원등산로정비공사_소나무재선충병 피해지 위생간벌사업(동상지구외 3개소)" xfId="29042" xr:uid="{00000000-0005-0000-0000-000043710000}"/>
    <cellStyle name="콤_06-부대공_02-배수공_2006 가지산도립공원 등산로 정비사업_2006밀양시가지산도립공원등산로정비공사_소나무재선충병완전방제설계서(제출본)-양산국유림관리소" xfId="29043" xr:uid="{00000000-0005-0000-0000-000044710000}"/>
    <cellStyle name="콤_06-부대공_02-배수공_2006 가지산도립공원 등산로 정비사업_2006밀양시가지산도립공원등산로정비공사_진해재해저감사업" xfId="29044" xr:uid="{00000000-0005-0000-0000-000045710000}"/>
    <cellStyle name="콤_06-부대공_02-배수공_2006 가지산도립공원 등산로 정비사업_3차 숲가꾸기 조서(밀양시)" xfId="29045" xr:uid="{00000000-0005-0000-0000-000046710000}"/>
    <cellStyle name="콤_06-부대공_02-배수공_2006 가지산도립공원 등산로 정비사업_3차 숲가꾸기 조서(밀양시)_09밀양2지번조서(허작업)" xfId="29046" xr:uid="{00000000-0005-0000-0000-000047710000}"/>
    <cellStyle name="콤_06-부대공_02-배수공_2006 가지산도립공원 등산로 정비사업_3차 숲가꾸기 조서(밀양시)_09밀양2지번조서(허작업)_ha단가산출서" xfId="29047" xr:uid="{00000000-0005-0000-0000-000048710000}"/>
    <cellStyle name="콤_06-부대공_02-배수공_2006 가지산도립공원 등산로 정비사업_3차 숲가꾸기 조서(밀양시)_09밀양2지번조서(허작업)_진해재해저감사업" xfId="29048" xr:uid="{00000000-0005-0000-0000-000049710000}"/>
    <cellStyle name="콤_06-부대공_02-배수공_2006 가지산도립공원 등산로 정비사업_3차 숲가꾸기 조서(밀양시)_09숲가꾸기조서(밀양2)" xfId="29049" xr:uid="{00000000-0005-0000-0000-00004A710000}"/>
    <cellStyle name="콤_06-부대공_02-배수공_2006 가지산도립공원 등산로 정비사업_3차 숲가꾸기 조서(밀양시)_09숲가꾸기조서(밀양2)_ha단가산출서" xfId="29050" xr:uid="{00000000-0005-0000-0000-00004B710000}"/>
    <cellStyle name="콤_06-부대공_02-배수공_2006 가지산도립공원 등산로 정비사업_3차 숲가꾸기 조서(밀양시)_09숲가꾸기조서(밀양2)_진해재해저감사업" xfId="29051" xr:uid="{00000000-0005-0000-0000-00004C710000}"/>
    <cellStyle name="콤_06-부대공_02-배수공_2006 가지산도립공원 등산로 정비사업_3차 숲가꾸기 조서(밀양시)_ha단가산출서" xfId="29052" xr:uid="{00000000-0005-0000-0000-00004D710000}"/>
    <cellStyle name="콤_06-부대공_02-배수공_2006 가지산도립공원 등산로 정비사업_3차 숲가꾸기 조서(밀양시)_진해재해저감사업" xfId="29053" xr:uid="{00000000-0005-0000-0000-00004E710000}"/>
    <cellStyle name="콤_06-부대공_02-배수공_2006 가지산도립공원 등산로 정비사업_5.재선충설계(죽림지구)" xfId="29054" xr:uid="{00000000-0005-0000-0000-00004F710000}"/>
    <cellStyle name="콤_06-부대공_02-배수공_2006 가지산도립공원 등산로 정비사업_5.재선충설계(죽림지구)_'10년 추기 소나무재선충병 나무주사 사업" xfId="29055" xr:uid="{00000000-0005-0000-0000-000050710000}"/>
    <cellStyle name="콤_06-부대공_02-배수공_2006 가지산도립공원 등산로 정비사업_5.재선충설계(죽림지구)_소나무재선충병 피해지 위생간벌사업(동상지구외 3개소)" xfId="29056" xr:uid="{00000000-0005-0000-0000-000051710000}"/>
    <cellStyle name="콤_06-부대공_02-배수공_2006 가지산도립공원 등산로 정비사업_6.재선충설계(신벽지구)" xfId="29057" xr:uid="{00000000-0005-0000-0000-000052710000}"/>
    <cellStyle name="콤_06-부대공_02-배수공_2006 가지산도립공원 등산로 정비사업_6.재선충설계(신벽지구)_'10년 추기 소나무재선충병 나무주사 사업" xfId="29058" xr:uid="{00000000-0005-0000-0000-000053710000}"/>
    <cellStyle name="콤_06-부대공_02-배수공_2006 가지산도립공원 등산로 정비사업_6.재선충설계(신벽지구)_소나무재선충병 피해지 위생간벌사업(동상지구외 3개소)" xfId="29059" xr:uid="{00000000-0005-0000-0000-000054710000}"/>
    <cellStyle name="콤_06-부대공_02-배수공_2006 가지산도립공원 등산로 정비사업_7.재선충설계(동림지구)" xfId="29060" xr:uid="{00000000-0005-0000-0000-000055710000}"/>
    <cellStyle name="콤_06-부대공_02-배수공_2006 가지산도립공원 등산로 정비사업_7.재선충설계(동림지구)_'10년 추기 소나무재선충병 나무주사 사업" xfId="29061" xr:uid="{00000000-0005-0000-0000-000056710000}"/>
    <cellStyle name="콤_06-부대공_02-배수공_2006 가지산도립공원 등산로 정비사업_7.재선충설계(동림지구)_소나무재선충병 피해지 위생간벌사업(동상지구외 3개소)" xfId="29062" xr:uid="{00000000-0005-0000-0000-000057710000}"/>
    <cellStyle name="콤_06-부대공_02-배수공_2006 가지산도립공원 등산로 정비사업_ha단가산출서" xfId="29063" xr:uid="{00000000-0005-0000-0000-000058710000}"/>
    <cellStyle name="콤_06-부대공_02-배수공_2006 가지산도립공원 등산로 정비사업_가지산도립공원등산로정비공사" xfId="29064" xr:uid="{00000000-0005-0000-0000-000059710000}"/>
    <cellStyle name="콤_06-부대공_02-배수공_2006 가지산도립공원 등산로 정비사업_가지산도립공원등산로정비공사_1.숲가꾸기설계서(고암 간상)" xfId="29065" xr:uid="{00000000-0005-0000-0000-00005A710000}"/>
    <cellStyle name="콤_06-부대공_02-배수공_2006 가지산도립공원 등산로 정비사업_가지산도립공원등산로정비공사_'10년 추기 소나무재선충병 나무주사 사업" xfId="29066" xr:uid="{00000000-0005-0000-0000-00005B710000}"/>
    <cellStyle name="콤_06-부대공_02-배수공_2006 가지산도립공원 등산로 정비사업_가지산도립공원등산로정비공사_3차 숲가꾸기 조서(밀양시)" xfId="29067" xr:uid="{00000000-0005-0000-0000-00005C710000}"/>
    <cellStyle name="콤_06-부대공_02-배수공_2006 가지산도립공원 등산로 정비사업_가지산도립공원등산로정비공사_3차 숲가꾸기 조서(밀양시)_09밀양2지번조서(허작업)" xfId="29068" xr:uid="{00000000-0005-0000-0000-00005D710000}"/>
    <cellStyle name="콤_06-부대공_02-배수공_2006 가지산도립공원 등산로 정비사업_가지산도립공원등산로정비공사_3차 숲가꾸기 조서(밀양시)_09밀양2지번조서(허작업)_ha단가산출서" xfId="29069" xr:uid="{00000000-0005-0000-0000-00005E710000}"/>
    <cellStyle name="콤_06-부대공_02-배수공_2006 가지산도립공원 등산로 정비사업_가지산도립공원등산로정비공사_3차 숲가꾸기 조서(밀양시)_09밀양2지번조서(허작업)_진해재해저감사업" xfId="29070" xr:uid="{00000000-0005-0000-0000-00005F710000}"/>
    <cellStyle name="콤_06-부대공_02-배수공_2006 가지산도립공원 등산로 정비사업_가지산도립공원등산로정비공사_3차 숲가꾸기 조서(밀양시)_09숲가꾸기조서(밀양2)" xfId="29071" xr:uid="{00000000-0005-0000-0000-000060710000}"/>
    <cellStyle name="콤_06-부대공_02-배수공_2006 가지산도립공원 등산로 정비사업_가지산도립공원등산로정비공사_3차 숲가꾸기 조서(밀양시)_09숲가꾸기조서(밀양2)_ha단가산출서" xfId="29072" xr:uid="{00000000-0005-0000-0000-000061710000}"/>
    <cellStyle name="콤_06-부대공_02-배수공_2006 가지산도립공원 등산로 정비사업_가지산도립공원등산로정비공사_3차 숲가꾸기 조서(밀양시)_09숲가꾸기조서(밀양2)_진해재해저감사업" xfId="29073" xr:uid="{00000000-0005-0000-0000-000062710000}"/>
    <cellStyle name="콤_06-부대공_02-배수공_2006 가지산도립공원 등산로 정비사업_가지산도립공원등산로정비공사_3차 숲가꾸기 조서(밀양시)_ha단가산출서" xfId="29074" xr:uid="{00000000-0005-0000-0000-000063710000}"/>
    <cellStyle name="콤_06-부대공_02-배수공_2006 가지산도립공원 등산로 정비사업_가지산도립공원등산로정비공사_3차 숲가꾸기 조서(밀양시)_진해재해저감사업" xfId="29075" xr:uid="{00000000-0005-0000-0000-000064710000}"/>
    <cellStyle name="콤_06-부대공_02-배수공_2006 가지산도립공원 등산로 정비사업_가지산도립공원등산로정비공사_5.재선충설계(죽림지구)" xfId="29076" xr:uid="{00000000-0005-0000-0000-000065710000}"/>
    <cellStyle name="콤_06-부대공_02-배수공_2006 가지산도립공원 등산로 정비사업_가지산도립공원등산로정비공사_5.재선충설계(죽림지구)_'10년 추기 소나무재선충병 나무주사 사업" xfId="29077" xr:uid="{00000000-0005-0000-0000-000066710000}"/>
    <cellStyle name="콤_06-부대공_02-배수공_2006 가지산도립공원 등산로 정비사업_가지산도립공원등산로정비공사_5.재선충설계(죽림지구)_소나무재선충병 피해지 위생간벌사업(동상지구외 3개소)" xfId="29078" xr:uid="{00000000-0005-0000-0000-000067710000}"/>
    <cellStyle name="콤_06-부대공_02-배수공_2006 가지산도립공원 등산로 정비사업_가지산도립공원등산로정비공사_6.재선충설계(신벽지구)" xfId="29079" xr:uid="{00000000-0005-0000-0000-000068710000}"/>
    <cellStyle name="콤_06-부대공_02-배수공_2006 가지산도립공원 등산로 정비사업_가지산도립공원등산로정비공사_6.재선충설계(신벽지구)_'10년 추기 소나무재선충병 나무주사 사업" xfId="29080" xr:uid="{00000000-0005-0000-0000-000069710000}"/>
    <cellStyle name="콤_06-부대공_02-배수공_2006 가지산도립공원 등산로 정비사업_가지산도립공원등산로정비공사_6.재선충설계(신벽지구)_소나무재선충병 피해지 위생간벌사업(동상지구외 3개소)" xfId="29081" xr:uid="{00000000-0005-0000-0000-00006A710000}"/>
    <cellStyle name="콤_06-부대공_02-배수공_2006 가지산도립공원 등산로 정비사업_가지산도립공원등산로정비공사_7.재선충설계(동림지구)" xfId="29082" xr:uid="{00000000-0005-0000-0000-00006B710000}"/>
    <cellStyle name="콤_06-부대공_02-배수공_2006 가지산도립공원 등산로 정비사업_가지산도립공원등산로정비공사_7.재선충설계(동림지구)_'10년 추기 소나무재선충병 나무주사 사업" xfId="29083" xr:uid="{00000000-0005-0000-0000-00006C710000}"/>
    <cellStyle name="콤_06-부대공_02-배수공_2006 가지산도립공원 등산로 정비사업_가지산도립공원등산로정비공사_7.재선충설계(동림지구)_소나무재선충병 피해지 위생간벌사업(동상지구외 3개소)" xfId="29084" xr:uid="{00000000-0005-0000-0000-00006D710000}"/>
    <cellStyle name="콤_06-부대공_02-배수공_2006 가지산도립공원 등산로 정비사업_가지산도립공원등산로정비공사_ha단가산출서" xfId="29085" xr:uid="{00000000-0005-0000-0000-00006E710000}"/>
    <cellStyle name="콤_06-부대공_02-배수공_2006 가지산도립공원 등산로 정비사업_가지산도립공원등산로정비공사_소나무재선충병 피해지 위생간벌사업(동상지구외 3개소)" xfId="29086" xr:uid="{00000000-0005-0000-0000-00006F710000}"/>
    <cellStyle name="콤_06-부대공_02-배수공_2006 가지산도립공원 등산로 정비사업_가지산도립공원등산로정비공사_소나무재선충병완전방제설계서(제출본)-양산국유림관리소" xfId="29087" xr:uid="{00000000-0005-0000-0000-000070710000}"/>
    <cellStyle name="콤_06-부대공_02-배수공_2006 가지산도립공원 등산로 정비사업_가지산도립공원등산로정비공사_진해재해저감사업" xfId="29088" xr:uid="{00000000-0005-0000-0000-000071710000}"/>
    <cellStyle name="콤_06-부대공_02-배수공_2006 가지산도립공원 등산로 정비사업_소나무재선충병 피해지 위생간벌사업(동상지구외 3개소)" xfId="29089" xr:uid="{00000000-0005-0000-0000-000072710000}"/>
    <cellStyle name="콤_06-부대공_02-배수공_2006 가지산도립공원 등산로 정비사업_소나무재선충병완전방제설계서(제출본)-양산국유림관리소" xfId="29090" xr:uid="{00000000-0005-0000-0000-000073710000}"/>
    <cellStyle name="콤_06-부대공_02-배수공_2006 가지산도립공원 등산로 정비사업_진해재해저감사업" xfId="29091" xr:uid="{00000000-0005-0000-0000-000074710000}"/>
    <cellStyle name="콤_06-부대공_02-배수공_3차 숲가꾸기 조서(밀양시)" xfId="29092" xr:uid="{00000000-0005-0000-0000-000075710000}"/>
    <cellStyle name="콤_06-부대공_02-배수공_3차 숲가꾸기 조서(밀양시)_09밀양2지번조서(허작업)" xfId="29093" xr:uid="{00000000-0005-0000-0000-000076710000}"/>
    <cellStyle name="콤_06-부대공_02-배수공_3차 숲가꾸기 조서(밀양시)_09밀양2지번조서(허작업)_ha단가산출서" xfId="29094" xr:uid="{00000000-0005-0000-0000-000077710000}"/>
    <cellStyle name="콤_06-부대공_02-배수공_3차 숲가꾸기 조서(밀양시)_09밀양2지번조서(허작업)_진해재해저감사업" xfId="29095" xr:uid="{00000000-0005-0000-0000-000078710000}"/>
    <cellStyle name="콤_06-부대공_02-배수공_3차 숲가꾸기 조서(밀양시)_09숲가꾸기조서(밀양2)" xfId="29096" xr:uid="{00000000-0005-0000-0000-000079710000}"/>
    <cellStyle name="콤_06-부대공_02-배수공_3차 숲가꾸기 조서(밀양시)_09숲가꾸기조서(밀양2)_ha단가산출서" xfId="29097" xr:uid="{00000000-0005-0000-0000-00007A710000}"/>
    <cellStyle name="콤_06-부대공_02-배수공_3차 숲가꾸기 조서(밀양시)_09숲가꾸기조서(밀양2)_진해재해저감사업" xfId="29098" xr:uid="{00000000-0005-0000-0000-00007B710000}"/>
    <cellStyle name="콤_06-부대공_02-배수공_3차 숲가꾸기 조서(밀양시)_ha단가산출서" xfId="29099" xr:uid="{00000000-0005-0000-0000-00007C710000}"/>
    <cellStyle name="콤_06-부대공_02-배수공_3차 숲가꾸기 조서(밀양시)_진해재해저감사업" xfId="29100" xr:uid="{00000000-0005-0000-0000-00007D710000}"/>
    <cellStyle name="콤_06-부대공_02-배수공_5.재선충설계(죽림지구)" xfId="29101" xr:uid="{00000000-0005-0000-0000-00007E710000}"/>
    <cellStyle name="콤_06-부대공_02-배수공_5.재선충설계(죽림지구)_'10년 추기 소나무재선충병 나무주사 사업" xfId="29102" xr:uid="{00000000-0005-0000-0000-00007F710000}"/>
    <cellStyle name="콤_06-부대공_02-배수공_5.재선충설계(죽림지구)_소나무재선충병 피해지 위생간벌사업(동상지구외 3개소)" xfId="29103" xr:uid="{00000000-0005-0000-0000-000080710000}"/>
    <cellStyle name="콤_06-부대공_02-배수공_6.재선충설계(신벽지구)" xfId="29104" xr:uid="{00000000-0005-0000-0000-000081710000}"/>
    <cellStyle name="콤_06-부대공_02-배수공_6.재선충설계(신벽지구)_'10년 추기 소나무재선충병 나무주사 사업" xfId="29105" xr:uid="{00000000-0005-0000-0000-000082710000}"/>
    <cellStyle name="콤_06-부대공_02-배수공_6.재선충설계(신벽지구)_소나무재선충병 피해지 위생간벌사업(동상지구외 3개소)" xfId="29106" xr:uid="{00000000-0005-0000-0000-000083710000}"/>
    <cellStyle name="콤_06-부대공_02-배수공_7.재선충설계(동림지구)" xfId="29107" xr:uid="{00000000-0005-0000-0000-000084710000}"/>
    <cellStyle name="콤_06-부대공_02-배수공_7.재선충설계(동림지구)_'10년 추기 소나무재선충병 나무주사 사업" xfId="29108" xr:uid="{00000000-0005-0000-0000-000085710000}"/>
    <cellStyle name="콤_06-부대공_02-배수공_7.재선충설계(동림지구)_소나무재선충병 피해지 위생간벌사업(동상지구외 3개소)" xfId="29109" xr:uid="{00000000-0005-0000-0000-000086710000}"/>
    <cellStyle name="콤_06-부대공_02-배수공_ha단가산출서" xfId="29110" xr:uid="{00000000-0005-0000-0000-000087710000}"/>
    <cellStyle name="콤_06-부대공_02-배수공_복사본 사진대장(사천)" xfId="29111" xr:uid="{00000000-0005-0000-0000-000088710000}"/>
    <cellStyle name="콤_06-부대공_02-배수공_설계설명서(두서서하)-1" xfId="29112" xr:uid="{00000000-0005-0000-0000-000089710000}"/>
    <cellStyle name="콤_06-부대공_02-배수공_소나무재선충병 피해지 위생간벌사업(동상지구외 3개소)" xfId="29113" xr:uid="{00000000-0005-0000-0000-00008A710000}"/>
    <cellStyle name="콤_06-부대공_02-배수공_소나무재선충병완전방제설계서(제출본)-양산국유림관리소" xfId="29114" xr:uid="{00000000-0005-0000-0000-00008B710000}"/>
    <cellStyle name="콤_06-부대공_02-배수공_수량산출서-2(온양산길)" xfId="29115" xr:uid="{00000000-0005-0000-0000-00008C710000}"/>
    <cellStyle name="콤_06-부대공_02-배수공_수량산출서-2(온양산길)_(01-1)수량(산청송경3)" xfId="29116" xr:uid="{00000000-0005-0000-0000-00008D710000}"/>
    <cellStyle name="콤_06-부대공_02-배수공_진해재해저감사업" xfId="29117" xr:uid="{00000000-0005-0000-0000-00008E710000}"/>
    <cellStyle name="콤_수량산출서(수정)_01-토공_02-배수공" xfId="29118" xr:uid="{00000000-0005-0000-0000-00008F710000}"/>
    <cellStyle name="콤_수량산출서(수정)_01-토공_02-배수공_1.숲가꾸기설계서(고암 간상)" xfId="29119" xr:uid="{00000000-0005-0000-0000-000090710000}"/>
    <cellStyle name="콤_수량산출서(수정)_01-토공_02-배수공_'10년 추기 소나무재선충병 나무주사 사업" xfId="29120" xr:uid="{00000000-0005-0000-0000-000091710000}"/>
    <cellStyle name="콤_수량산출서(수정)_01-토공_02-배수공_2006 가지산도립공원 등산로 정비사업" xfId="29121" xr:uid="{00000000-0005-0000-0000-000092710000}"/>
    <cellStyle name="콤_수량산출서(수정)_01-토공_02-배수공_2006 가지산도립공원 등산로 정비사업_1.숲가꾸기설계서(고암 간상)" xfId="29122" xr:uid="{00000000-0005-0000-0000-000093710000}"/>
    <cellStyle name="콤_수량산출서(수정)_01-토공_02-배수공_2006 가지산도립공원 등산로 정비사업_'10년 추기 소나무재선충병 나무주사 사업" xfId="29123" xr:uid="{00000000-0005-0000-0000-000094710000}"/>
    <cellStyle name="콤_수량산출서(수정)_01-토공_02-배수공_2006 가지산도립공원 등산로 정비사업_2006 가지산도립공원 등산로 정비사업" xfId="29124" xr:uid="{00000000-0005-0000-0000-000095710000}"/>
    <cellStyle name="콤_수량산출서(수정)_01-토공_02-배수공_2006 가지산도립공원 등산로 정비사업_2006 가지산도립공원 등산로 정비사업_1.숲가꾸기설계서(고암 간상)" xfId="29125" xr:uid="{00000000-0005-0000-0000-000096710000}"/>
    <cellStyle name="콤_수량산출서(수정)_01-토공_02-배수공_2006 가지산도립공원 등산로 정비사업_2006 가지산도립공원 등산로 정비사업_'10년 추기 소나무재선충병 나무주사 사업" xfId="29126" xr:uid="{00000000-0005-0000-0000-000097710000}"/>
    <cellStyle name="콤_수량산출서(수정)_01-토공_02-배수공_2006 가지산도립공원 등산로 정비사업_2006 가지산도립공원 등산로 정비사업_3차 숲가꾸기 조서(밀양시)" xfId="29127" xr:uid="{00000000-0005-0000-0000-000098710000}"/>
    <cellStyle name="콤_수량산출서(수정)_01-토공_02-배수공_2006 가지산도립공원 등산로 정비사업_2006 가지산도립공원 등산로 정비사업_3차 숲가꾸기 조서(밀양시)_09밀양2지번조서(허작업)" xfId="29128" xr:uid="{00000000-0005-0000-0000-000099710000}"/>
    <cellStyle name="콤_수량산출서(수정)_01-토공_02-배수공_2006 가지산도립공원 등산로 정비사업_2006 가지산도립공원 등산로 정비사업_3차 숲가꾸기 조서(밀양시)_09밀양2지번조서(허작업)_ha단가산출서" xfId="29129" xr:uid="{00000000-0005-0000-0000-00009A710000}"/>
    <cellStyle name="콤_수량산출서(수정)_01-토공_02-배수공_2006 가지산도립공원 등산로 정비사업_2006 가지산도립공원 등산로 정비사업_3차 숲가꾸기 조서(밀양시)_09밀양2지번조서(허작업)_진해재해저감사업" xfId="29130" xr:uid="{00000000-0005-0000-0000-00009B710000}"/>
    <cellStyle name="콤_수량산출서(수정)_01-토공_02-배수공_2006 가지산도립공원 등산로 정비사업_2006 가지산도립공원 등산로 정비사업_3차 숲가꾸기 조서(밀양시)_09숲가꾸기조서(밀양2)" xfId="29131" xr:uid="{00000000-0005-0000-0000-00009C710000}"/>
    <cellStyle name="콤_수량산출서(수정)_01-토공_02-배수공_2006 가지산도립공원 등산로 정비사업_2006 가지산도립공원 등산로 정비사업_3차 숲가꾸기 조서(밀양시)_09숲가꾸기조서(밀양2)_ha단가산출서" xfId="29132" xr:uid="{00000000-0005-0000-0000-00009D710000}"/>
    <cellStyle name="콤_수량산출서(수정)_01-토공_02-배수공_2006 가지산도립공원 등산로 정비사업_2006 가지산도립공원 등산로 정비사업_3차 숲가꾸기 조서(밀양시)_09숲가꾸기조서(밀양2)_진해재해저감사업" xfId="29133" xr:uid="{00000000-0005-0000-0000-00009E710000}"/>
    <cellStyle name="콤_수량산출서(수정)_01-토공_02-배수공_2006 가지산도립공원 등산로 정비사업_2006 가지산도립공원 등산로 정비사업_3차 숲가꾸기 조서(밀양시)_ha단가산출서" xfId="29134" xr:uid="{00000000-0005-0000-0000-00009F710000}"/>
    <cellStyle name="콤_수량산출서(수정)_01-토공_02-배수공_2006 가지산도립공원 등산로 정비사업_2006 가지산도립공원 등산로 정비사업_3차 숲가꾸기 조서(밀양시)_진해재해저감사업" xfId="29135" xr:uid="{00000000-0005-0000-0000-0000A0710000}"/>
    <cellStyle name="콤_수량산출서(수정)_01-토공_02-배수공_2006 가지산도립공원 등산로 정비사업_2006 가지산도립공원 등산로 정비사업_5.재선충설계(죽림지구)" xfId="29136" xr:uid="{00000000-0005-0000-0000-0000A1710000}"/>
    <cellStyle name="콤_수량산출서(수정)_01-토공_02-배수공_2006 가지산도립공원 등산로 정비사업_2006 가지산도립공원 등산로 정비사업_5.재선충설계(죽림지구)_'10년 추기 소나무재선충병 나무주사 사업" xfId="29137" xr:uid="{00000000-0005-0000-0000-0000A2710000}"/>
    <cellStyle name="콤_수량산출서(수정)_01-토공_02-배수공_2006 가지산도립공원 등산로 정비사업_2006 가지산도립공원 등산로 정비사업_5.재선충설계(죽림지구)_소나무재선충병 피해지 위생간벌사업(동상지구외 3개소)" xfId="29138" xr:uid="{00000000-0005-0000-0000-0000A3710000}"/>
    <cellStyle name="콤_수량산출서(수정)_01-토공_02-배수공_2006 가지산도립공원 등산로 정비사업_2006 가지산도립공원 등산로 정비사업_6.재선충설계(신벽지구)" xfId="29139" xr:uid="{00000000-0005-0000-0000-0000A4710000}"/>
    <cellStyle name="콤_수량산출서(수정)_01-토공_02-배수공_2006 가지산도립공원 등산로 정비사업_2006 가지산도립공원 등산로 정비사업_6.재선충설계(신벽지구)_'10년 추기 소나무재선충병 나무주사 사업" xfId="29140" xr:uid="{00000000-0005-0000-0000-0000A5710000}"/>
    <cellStyle name="콤_수량산출서(수정)_01-토공_02-배수공_2006 가지산도립공원 등산로 정비사업_2006 가지산도립공원 등산로 정비사업_6.재선충설계(신벽지구)_소나무재선충병 피해지 위생간벌사업(동상지구외 3개소)" xfId="29141" xr:uid="{00000000-0005-0000-0000-0000A6710000}"/>
    <cellStyle name="콤_수량산출서(수정)_01-토공_02-배수공_2006 가지산도립공원 등산로 정비사업_2006 가지산도립공원 등산로 정비사업_7.재선충설계(동림지구)" xfId="29142" xr:uid="{00000000-0005-0000-0000-0000A7710000}"/>
    <cellStyle name="콤_수량산출서(수정)_01-토공_02-배수공_2006 가지산도립공원 등산로 정비사업_2006 가지산도립공원 등산로 정비사업_7.재선충설계(동림지구)_'10년 추기 소나무재선충병 나무주사 사업" xfId="29143" xr:uid="{00000000-0005-0000-0000-0000A8710000}"/>
    <cellStyle name="콤_수량산출서(수정)_01-토공_02-배수공_2006 가지산도립공원 등산로 정비사업_2006 가지산도립공원 등산로 정비사업_7.재선충설계(동림지구)_소나무재선충병 피해지 위생간벌사업(동상지구외 3개소)" xfId="29144" xr:uid="{00000000-0005-0000-0000-0000A9710000}"/>
    <cellStyle name="콤_수량산출서(수정)_01-토공_02-배수공_2006 가지산도립공원 등산로 정비사업_2006 가지산도립공원 등산로 정비사업_ha단가산출서" xfId="29145" xr:uid="{00000000-0005-0000-0000-0000AA710000}"/>
    <cellStyle name="콤_수량산출서(수정)_01-토공_02-배수공_2006 가지산도립공원 등산로 정비사업_2006 가지산도립공원 등산로 정비사업_소나무재선충병 피해지 위생간벌사업(동상지구외 3개소)" xfId="29146" xr:uid="{00000000-0005-0000-0000-0000AB710000}"/>
    <cellStyle name="콤_수량산출서(수정)_01-토공_02-배수공_2006 가지산도립공원 등산로 정비사업_2006 가지산도립공원 등산로 정비사업_소나무재선충병완전방제설계서(제출본)-양산국유림관리소" xfId="29147" xr:uid="{00000000-0005-0000-0000-0000AC710000}"/>
    <cellStyle name="콤_수량산출서(수정)_01-토공_02-배수공_2006 가지산도립공원 등산로 정비사업_2006 가지산도립공원 등산로 정비사업_진해재해저감사업" xfId="29148" xr:uid="{00000000-0005-0000-0000-0000AD710000}"/>
    <cellStyle name="콤_수량산출서(수정)_01-토공_02-배수공_2006 가지산도립공원 등산로 정비사업_2006가지산도립공원등산로정비공사" xfId="29149" xr:uid="{00000000-0005-0000-0000-0000AE710000}"/>
    <cellStyle name="콤_수량산출서(수정)_01-토공_02-배수공_2006 가지산도립공원 등산로 정비사업_2006가지산도립공원등산로정비공사_1.숲가꾸기설계서(고암 간상)" xfId="29150" xr:uid="{00000000-0005-0000-0000-0000AF710000}"/>
    <cellStyle name="콤_수량산출서(수정)_01-토공_02-배수공_2006 가지산도립공원 등산로 정비사업_2006가지산도립공원등산로정비공사_'10년 추기 소나무재선충병 나무주사 사업" xfId="29151" xr:uid="{00000000-0005-0000-0000-0000B0710000}"/>
    <cellStyle name="콤_수량산출서(수정)_01-토공_02-배수공_2006 가지산도립공원 등산로 정비사업_2006가지산도립공원등산로정비공사_3차 숲가꾸기 조서(밀양시)" xfId="29152" xr:uid="{00000000-0005-0000-0000-0000B1710000}"/>
    <cellStyle name="콤_수량산출서(수정)_01-토공_02-배수공_2006 가지산도립공원 등산로 정비사업_2006가지산도립공원등산로정비공사_3차 숲가꾸기 조서(밀양시)_09밀양2지번조서(허작업)" xfId="29153" xr:uid="{00000000-0005-0000-0000-0000B2710000}"/>
    <cellStyle name="콤_수량산출서(수정)_01-토공_02-배수공_2006 가지산도립공원 등산로 정비사업_2006가지산도립공원등산로정비공사_3차 숲가꾸기 조서(밀양시)_09밀양2지번조서(허작업)_ha단가산출서" xfId="29154" xr:uid="{00000000-0005-0000-0000-0000B3710000}"/>
    <cellStyle name="콤_수량산출서(수정)_01-토공_02-배수공_2006 가지산도립공원 등산로 정비사업_2006가지산도립공원등산로정비공사_3차 숲가꾸기 조서(밀양시)_09밀양2지번조서(허작업)_진해재해저감사업" xfId="29155" xr:uid="{00000000-0005-0000-0000-0000B4710000}"/>
    <cellStyle name="콤_수량산출서(수정)_01-토공_02-배수공_2006 가지산도립공원 등산로 정비사업_2006가지산도립공원등산로정비공사_3차 숲가꾸기 조서(밀양시)_09숲가꾸기조서(밀양2)" xfId="29156" xr:uid="{00000000-0005-0000-0000-0000B5710000}"/>
    <cellStyle name="콤_수량산출서(수정)_01-토공_02-배수공_2006 가지산도립공원 등산로 정비사업_2006가지산도립공원등산로정비공사_3차 숲가꾸기 조서(밀양시)_09숲가꾸기조서(밀양2)_ha단가산출서" xfId="29157" xr:uid="{00000000-0005-0000-0000-0000B6710000}"/>
    <cellStyle name="콤_수량산출서(수정)_01-토공_02-배수공_2006 가지산도립공원 등산로 정비사업_2006가지산도립공원등산로정비공사_3차 숲가꾸기 조서(밀양시)_09숲가꾸기조서(밀양2)_진해재해저감사업" xfId="29158" xr:uid="{00000000-0005-0000-0000-0000B7710000}"/>
    <cellStyle name="콤_수량산출서(수정)_01-토공_02-배수공_2006 가지산도립공원 등산로 정비사업_2006가지산도립공원등산로정비공사_3차 숲가꾸기 조서(밀양시)_ha단가산출서" xfId="29159" xr:uid="{00000000-0005-0000-0000-0000B8710000}"/>
    <cellStyle name="콤_수량산출서(수정)_01-토공_02-배수공_2006 가지산도립공원 등산로 정비사업_2006가지산도립공원등산로정비공사_3차 숲가꾸기 조서(밀양시)_진해재해저감사업" xfId="29160" xr:uid="{00000000-0005-0000-0000-0000B9710000}"/>
    <cellStyle name="콤_수량산출서(수정)_01-토공_02-배수공_2006 가지산도립공원 등산로 정비사업_2006가지산도립공원등산로정비공사_5.재선충설계(죽림지구)" xfId="29161" xr:uid="{00000000-0005-0000-0000-0000BA710000}"/>
    <cellStyle name="콤_수량산출서(수정)_01-토공_02-배수공_2006 가지산도립공원 등산로 정비사업_2006가지산도립공원등산로정비공사_5.재선충설계(죽림지구)_'10년 추기 소나무재선충병 나무주사 사업" xfId="29162" xr:uid="{00000000-0005-0000-0000-0000BB710000}"/>
    <cellStyle name="콤_수량산출서(수정)_01-토공_02-배수공_2006 가지산도립공원 등산로 정비사업_2006가지산도립공원등산로정비공사_5.재선충설계(죽림지구)_소나무재선충병 피해지 위생간벌사업(동상지구외 3개소)" xfId="29163" xr:uid="{00000000-0005-0000-0000-0000BC710000}"/>
    <cellStyle name="콤_수량산출서(수정)_01-토공_02-배수공_2006 가지산도립공원 등산로 정비사업_2006가지산도립공원등산로정비공사_6.재선충설계(신벽지구)" xfId="29164" xr:uid="{00000000-0005-0000-0000-0000BD710000}"/>
    <cellStyle name="콤_수량산출서(수정)_01-토공_02-배수공_2006 가지산도립공원 등산로 정비사업_2006가지산도립공원등산로정비공사_6.재선충설계(신벽지구)_'10년 추기 소나무재선충병 나무주사 사업" xfId="29165" xr:uid="{00000000-0005-0000-0000-0000BE710000}"/>
    <cellStyle name="콤_수량산출서(수정)_01-토공_02-배수공_2006 가지산도립공원 등산로 정비사업_2006가지산도립공원등산로정비공사_6.재선충설계(신벽지구)_소나무재선충병 피해지 위생간벌사업(동상지구외 3개소)" xfId="29166" xr:uid="{00000000-0005-0000-0000-0000BF710000}"/>
    <cellStyle name="콤_수량산출서(수정)_01-토공_02-배수공_2006 가지산도립공원 등산로 정비사업_2006가지산도립공원등산로정비공사_7.재선충설계(동림지구)" xfId="29167" xr:uid="{00000000-0005-0000-0000-0000C0710000}"/>
    <cellStyle name="콤_수량산출서(수정)_01-토공_02-배수공_2006 가지산도립공원 등산로 정비사업_2006가지산도립공원등산로정비공사_7.재선충설계(동림지구)_'10년 추기 소나무재선충병 나무주사 사업" xfId="29168" xr:uid="{00000000-0005-0000-0000-0000C1710000}"/>
    <cellStyle name="콤_수량산출서(수정)_01-토공_02-배수공_2006 가지산도립공원 등산로 정비사업_2006가지산도립공원등산로정비공사_7.재선충설계(동림지구)_소나무재선충병 피해지 위생간벌사업(동상지구외 3개소)" xfId="29169" xr:uid="{00000000-0005-0000-0000-0000C2710000}"/>
    <cellStyle name="콤_수량산출서(수정)_01-토공_02-배수공_2006 가지산도립공원 등산로 정비사업_2006가지산도립공원등산로정비공사_ha단가산출서" xfId="29170" xr:uid="{00000000-0005-0000-0000-0000C3710000}"/>
    <cellStyle name="콤_수량산출서(수정)_01-토공_02-배수공_2006 가지산도립공원 등산로 정비사업_2006가지산도립공원등산로정비공사_소나무재선충병 피해지 위생간벌사업(동상지구외 3개소)" xfId="29171" xr:uid="{00000000-0005-0000-0000-0000C4710000}"/>
    <cellStyle name="콤_수량산출서(수정)_01-토공_02-배수공_2006 가지산도립공원 등산로 정비사업_2006가지산도립공원등산로정비공사_소나무재선충병완전방제설계서(제출본)-양산국유림관리소" xfId="29172" xr:uid="{00000000-0005-0000-0000-0000C5710000}"/>
    <cellStyle name="콤_수량산출서(수정)_01-토공_02-배수공_2006 가지산도립공원 등산로 정비사업_2006가지산도립공원등산로정비공사_진해재해저감사업" xfId="29173" xr:uid="{00000000-0005-0000-0000-0000C6710000}"/>
    <cellStyle name="콤_수량산출서(수정)_01-토공_02-배수공_2006 가지산도립공원 등산로 정비사업_2006밀양시가지산도립공원등산로정비공사" xfId="29174" xr:uid="{00000000-0005-0000-0000-0000C7710000}"/>
    <cellStyle name="콤_수량산출서(수정)_01-토공_02-배수공_2006 가지산도립공원 등산로 정비사업_2006밀양시가지산도립공원등산로정비공사_1.숲가꾸기설계서(고암 간상)" xfId="29175" xr:uid="{00000000-0005-0000-0000-0000C8710000}"/>
    <cellStyle name="콤_수량산출서(수정)_01-토공_02-배수공_2006 가지산도립공원 등산로 정비사업_2006밀양시가지산도립공원등산로정비공사_'10년 추기 소나무재선충병 나무주사 사업" xfId="29176" xr:uid="{00000000-0005-0000-0000-0000C9710000}"/>
    <cellStyle name="콤_수량산출서(수정)_01-토공_02-배수공_2006 가지산도립공원 등산로 정비사업_2006밀양시가지산도립공원등산로정비공사_3차 숲가꾸기 조서(밀양시)" xfId="29177" xr:uid="{00000000-0005-0000-0000-0000CA710000}"/>
    <cellStyle name="콤_수량산출서(수정)_01-토공_02-배수공_2006 가지산도립공원 등산로 정비사업_2006밀양시가지산도립공원등산로정비공사_3차 숲가꾸기 조서(밀양시)_09밀양2지번조서(허작업)" xfId="29178" xr:uid="{00000000-0005-0000-0000-0000CB710000}"/>
    <cellStyle name="콤_수량산출서(수정)_01-토공_02-배수공_2006 가지산도립공원 등산로 정비사업_2006밀양시가지산도립공원등산로정비공사_3차 숲가꾸기 조서(밀양시)_09밀양2지번조서(허작업)_ha단가산출서" xfId="29179" xr:uid="{00000000-0005-0000-0000-0000CC710000}"/>
    <cellStyle name="콤_수량산출서(수정)_01-토공_02-배수공_2006 가지산도립공원 등산로 정비사업_2006밀양시가지산도립공원등산로정비공사_3차 숲가꾸기 조서(밀양시)_09밀양2지번조서(허작업)_진해재해저감사업" xfId="29180" xr:uid="{00000000-0005-0000-0000-0000CD710000}"/>
    <cellStyle name="콤_수량산출서(수정)_01-토공_02-배수공_2006 가지산도립공원 등산로 정비사업_2006밀양시가지산도립공원등산로정비공사_3차 숲가꾸기 조서(밀양시)_09숲가꾸기조서(밀양2)" xfId="29181" xr:uid="{00000000-0005-0000-0000-0000CE710000}"/>
    <cellStyle name="콤_수량산출서(수정)_01-토공_02-배수공_2006 가지산도립공원 등산로 정비사업_2006밀양시가지산도립공원등산로정비공사_3차 숲가꾸기 조서(밀양시)_09숲가꾸기조서(밀양2)_ha단가산출서" xfId="29182" xr:uid="{00000000-0005-0000-0000-0000CF710000}"/>
    <cellStyle name="콤_수량산출서(수정)_01-토공_02-배수공_2006 가지산도립공원 등산로 정비사업_2006밀양시가지산도립공원등산로정비공사_3차 숲가꾸기 조서(밀양시)_09숲가꾸기조서(밀양2)_진해재해저감사업" xfId="29183" xr:uid="{00000000-0005-0000-0000-0000D0710000}"/>
    <cellStyle name="콤_수량산출서(수정)_01-토공_02-배수공_2006 가지산도립공원 등산로 정비사업_2006밀양시가지산도립공원등산로정비공사_3차 숲가꾸기 조서(밀양시)_ha단가산출서" xfId="29184" xr:uid="{00000000-0005-0000-0000-0000D1710000}"/>
    <cellStyle name="콤_수량산출서(수정)_01-토공_02-배수공_2006 가지산도립공원 등산로 정비사업_2006밀양시가지산도립공원등산로정비공사_3차 숲가꾸기 조서(밀양시)_진해재해저감사업" xfId="29185" xr:uid="{00000000-0005-0000-0000-0000D2710000}"/>
    <cellStyle name="콤_수량산출서(수정)_01-토공_02-배수공_2006 가지산도립공원 등산로 정비사업_2006밀양시가지산도립공원등산로정비공사_5.재선충설계(죽림지구)" xfId="29186" xr:uid="{00000000-0005-0000-0000-0000D3710000}"/>
    <cellStyle name="콤_수량산출서(수정)_01-토공_02-배수공_2006 가지산도립공원 등산로 정비사업_2006밀양시가지산도립공원등산로정비공사_5.재선충설계(죽림지구)_'10년 추기 소나무재선충병 나무주사 사업" xfId="29187" xr:uid="{00000000-0005-0000-0000-0000D4710000}"/>
    <cellStyle name="콤_수량산출서(수정)_01-토공_02-배수공_2006 가지산도립공원 등산로 정비사업_2006밀양시가지산도립공원등산로정비공사_5.재선충설계(죽림지구)_소나무재선충병 피해지 위생간벌사업(동상지구외 3개소)" xfId="29188" xr:uid="{00000000-0005-0000-0000-0000D5710000}"/>
    <cellStyle name="콤_수량산출서(수정)_01-토공_02-배수공_2006 가지산도립공원 등산로 정비사업_2006밀양시가지산도립공원등산로정비공사_6.재선충설계(신벽지구)" xfId="29189" xr:uid="{00000000-0005-0000-0000-0000D6710000}"/>
    <cellStyle name="콤_수량산출서(수정)_01-토공_02-배수공_2006 가지산도립공원 등산로 정비사업_2006밀양시가지산도립공원등산로정비공사_6.재선충설계(신벽지구)_'10년 추기 소나무재선충병 나무주사 사업" xfId="29190" xr:uid="{00000000-0005-0000-0000-0000D7710000}"/>
    <cellStyle name="콤_수량산출서(수정)_01-토공_02-배수공_2006 가지산도립공원 등산로 정비사업_2006밀양시가지산도립공원등산로정비공사_6.재선충설계(신벽지구)_소나무재선충병 피해지 위생간벌사업(동상지구외 3개소)" xfId="29191" xr:uid="{00000000-0005-0000-0000-0000D8710000}"/>
    <cellStyle name="콤_수량산출서(수정)_01-토공_02-배수공_2006 가지산도립공원 등산로 정비사업_2006밀양시가지산도립공원등산로정비공사_7.재선충설계(동림지구)" xfId="29192" xr:uid="{00000000-0005-0000-0000-0000D9710000}"/>
    <cellStyle name="콤_수량산출서(수정)_01-토공_02-배수공_2006 가지산도립공원 등산로 정비사업_2006밀양시가지산도립공원등산로정비공사_7.재선충설계(동림지구)_'10년 추기 소나무재선충병 나무주사 사업" xfId="29193" xr:uid="{00000000-0005-0000-0000-0000DA710000}"/>
    <cellStyle name="콤_수량산출서(수정)_01-토공_02-배수공_2006 가지산도립공원 등산로 정비사업_2006밀양시가지산도립공원등산로정비공사_7.재선충설계(동림지구)_소나무재선충병 피해지 위생간벌사업(동상지구외 3개소)" xfId="29194" xr:uid="{00000000-0005-0000-0000-0000DB710000}"/>
    <cellStyle name="콤_수량산출서(수정)_01-토공_02-배수공_2006 가지산도립공원 등산로 정비사업_2006밀양시가지산도립공원등산로정비공사_ha단가산출서" xfId="29195" xr:uid="{00000000-0005-0000-0000-0000DC710000}"/>
    <cellStyle name="콤_수량산출서(수정)_01-토공_02-배수공_2006 가지산도립공원 등산로 정비사업_2006밀양시가지산도립공원등산로정비공사_소나무재선충병 피해지 위생간벌사업(동상지구외 3개소)" xfId="29196" xr:uid="{00000000-0005-0000-0000-0000DD710000}"/>
    <cellStyle name="콤_수량산출서(수정)_01-토공_02-배수공_2006 가지산도립공원 등산로 정비사업_2006밀양시가지산도립공원등산로정비공사_소나무재선충병완전방제설계서(제출본)-양산국유림관리소" xfId="29197" xr:uid="{00000000-0005-0000-0000-0000DE710000}"/>
    <cellStyle name="콤_수량산출서(수정)_01-토공_02-배수공_2006 가지산도립공원 등산로 정비사업_2006밀양시가지산도립공원등산로정비공사_진해재해저감사업" xfId="29198" xr:uid="{00000000-0005-0000-0000-0000DF710000}"/>
    <cellStyle name="콤_수량산출서(수정)_01-토공_02-배수공_2006 가지산도립공원 등산로 정비사업_3차 숲가꾸기 조서(밀양시)" xfId="29199" xr:uid="{00000000-0005-0000-0000-0000E0710000}"/>
    <cellStyle name="콤_수량산출서(수정)_01-토공_02-배수공_2006 가지산도립공원 등산로 정비사업_3차 숲가꾸기 조서(밀양시)_09밀양2지번조서(허작업)" xfId="29200" xr:uid="{00000000-0005-0000-0000-0000E1710000}"/>
    <cellStyle name="콤_수량산출서(수정)_01-토공_02-배수공_2006 가지산도립공원 등산로 정비사업_3차 숲가꾸기 조서(밀양시)_09밀양2지번조서(허작업)_ha단가산출서" xfId="29201" xr:uid="{00000000-0005-0000-0000-0000E2710000}"/>
    <cellStyle name="콤_수량산출서(수정)_01-토공_02-배수공_2006 가지산도립공원 등산로 정비사업_3차 숲가꾸기 조서(밀양시)_09밀양2지번조서(허작업)_진해재해저감사업" xfId="29202" xr:uid="{00000000-0005-0000-0000-0000E3710000}"/>
    <cellStyle name="콤_수량산출서(수정)_01-토공_02-배수공_2006 가지산도립공원 등산로 정비사업_3차 숲가꾸기 조서(밀양시)_09숲가꾸기조서(밀양2)" xfId="29203" xr:uid="{00000000-0005-0000-0000-0000E4710000}"/>
    <cellStyle name="콤_수량산출서(수정)_01-토공_02-배수공_2006 가지산도립공원 등산로 정비사업_3차 숲가꾸기 조서(밀양시)_09숲가꾸기조서(밀양2)_ha단가산출서" xfId="29204" xr:uid="{00000000-0005-0000-0000-0000E5710000}"/>
    <cellStyle name="콤_수량산출서(수정)_01-토공_02-배수공_2006 가지산도립공원 등산로 정비사업_3차 숲가꾸기 조서(밀양시)_09숲가꾸기조서(밀양2)_진해재해저감사업" xfId="29205" xr:uid="{00000000-0005-0000-0000-0000E6710000}"/>
    <cellStyle name="콤_수량산출서(수정)_01-토공_02-배수공_2006 가지산도립공원 등산로 정비사업_3차 숲가꾸기 조서(밀양시)_ha단가산출서" xfId="29206" xr:uid="{00000000-0005-0000-0000-0000E7710000}"/>
    <cellStyle name="콤_수량산출서(수정)_01-토공_02-배수공_2006 가지산도립공원 등산로 정비사업_3차 숲가꾸기 조서(밀양시)_진해재해저감사업" xfId="29207" xr:uid="{00000000-0005-0000-0000-0000E8710000}"/>
    <cellStyle name="콤_수량산출서(수정)_01-토공_02-배수공_2006 가지산도립공원 등산로 정비사업_5.재선충설계(죽림지구)" xfId="29208" xr:uid="{00000000-0005-0000-0000-0000E9710000}"/>
    <cellStyle name="콤_수량산출서(수정)_01-토공_02-배수공_2006 가지산도립공원 등산로 정비사업_5.재선충설계(죽림지구)_'10년 추기 소나무재선충병 나무주사 사업" xfId="29209" xr:uid="{00000000-0005-0000-0000-0000EA710000}"/>
    <cellStyle name="콤_수량산출서(수정)_01-토공_02-배수공_2006 가지산도립공원 등산로 정비사업_5.재선충설계(죽림지구)_소나무재선충병 피해지 위생간벌사업(동상지구외 3개소)" xfId="29210" xr:uid="{00000000-0005-0000-0000-0000EB710000}"/>
    <cellStyle name="콤_수량산출서(수정)_01-토공_02-배수공_2006 가지산도립공원 등산로 정비사업_6.재선충설계(신벽지구)" xfId="29211" xr:uid="{00000000-0005-0000-0000-0000EC710000}"/>
    <cellStyle name="콤_수량산출서(수정)_01-토공_02-배수공_2006 가지산도립공원 등산로 정비사업_6.재선충설계(신벽지구)_'10년 추기 소나무재선충병 나무주사 사업" xfId="29212" xr:uid="{00000000-0005-0000-0000-0000ED710000}"/>
    <cellStyle name="콤_수량산출서(수정)_01-토공_02-배수공_2006 가지산도립공원 등산로 정비사업_6.재선충설계(신벽지구)_소나무재선충병 피해지 위생간벌사업(동상지구외 3개소)" xfId="29213" xr:uid="{00000000-0005-0000-0000-0000EE710000}"/>
    <cellStyle name="콤_수량산출서(수정)_01-토공_02-배수공_2006 가지산도립공원 등산로 정비사업_7.재선충설계(동림지구)" xfId="29214" xr:uid="{00000000-0005-0000-0000-0000EF710000}"/>
    <cellStyle name="콤_수량산출서(수정)_01-토공_02-배수공_2006 가지산도립공원 등산로 정비사업_7.재선충설계(동림지구)_'10년 추기 소나무재선충병 나무주사 사업" xfId="29215" xr:uid="{00000000-0005-0000-0000-0000F0710000}"/>
    <cellStyle name="콤_수량산출서(수정)_01-토공_02-배수공_2006 가지산도립공원 등산로 정비사업_7.재선충설계(동림지구)_소나무재선충병 피해지 위생간벌사업(동상지구외 3개소)" xfId="29216" xr:uid="{00000000-0005-0000-0000-0000F1710000}"/>
    <cellStyle name="콤_수량산출서(수정)_01-토공_02-배수공_2006 가지산도립공원 등산로 정비사업_ha단가산출서" xfId="29217" xr:uid="{00000000-0005-0000-0000-0000F2710000}"/>
    <cellStyle name="콤_수량산출서(수정)_01-토공_02-배수공_2006 가지산도립공원 등산로 정비사업_가지산도립공원등산로정비공사" xfId="29218" xr:uid="{00000000-0005-0000-0000-0000F3710000}"/>
    <cellStyle name="콤_수량산출서(수정)_01-토공_02-배수공_2006 가지산도립공원 등산로 정비사업_가지산도립공원등산로정비공사_1.숲가꾸기설계서(고암 간상)" xfId="29219" xr:uid="{00000000-0005-0000-0000-0000F4710000}"/>
    <cellStyle name="콤_수량산출서(수정)_01-토공_02-배수공_2006 가지산도립공원 등산로 정비사업_가지산도립공원등산로정비공사_'10년 추기 소나무재선충병 나무주사 사업" xfId="29220" xr:uid="{00000000-0005-0000-0000-0000F5710000}"/>
    <cellStyle name="콤_수량산출서(수정)_01-토공_02-배수공_2006 가지산도립공원 등산로 정비사업_가지산도립공원등산로정비공사_3차 숲가꾸기 조서(밀양시)" xfId="29221" xr:uid="{00000000-0005-0000-0000-0000F6710000}"/>
    <cellStyle name="콤_수량산출서(수정)_01-토공_02-배수공_2006 가지산도립공원 등산로 정비사업_가지산도립공원등산로정비공사_3차 숲가꾸기 조서(밀양시)_09밀양2지번조서(허작업)" xfId="29222" xr:uid="{00000000-0005-0000-0000-0000F7710000}"/>
    <cellStyle name="콤_수량산출서(수정)_01-토공_02-배수공_2006 가지산도립공원 등산로 정비사업_가지산도립공원등산로정비공사_3차 숲가꾸기 조서(밀양시)_09밀양2지번조서(허작업)_ha단가산출서" xfId="29223" xr:uid="{00000000-0005-0000-0000-0000F8710000}"/>
    <cellStyle name="콤_수량산출서(수정)_01-토공_02-배수공_2006 가지산도립공원 등산로 정비사업_가지산도립공원등산로정비공사_3차 숲가꾸기 조서(밀양시)_09밀양2지번조서(허작업)_진해재해저감사업" xfId="29224" xr:uid="{00000000-0005-0000-0000-0000F9710000}"/>
    <cellStyle name="콤_수량산출서(수정)_01-토공_02-배수공_2006 가지산도립공원 등산로 정비사업_가지산도립공원등산로정비공사_3차 숲가꾸기 조서(밀양시)_09숲가꾸기조서(밀양2)" xfId="29225" xr:uid="{00000000-0005-0000-0000-0000FA710000}"/>
    <cellStyle name="콤_수량산출서(수정)_01-토공_02-배수공_2006 가지산도립공원 등산로 정비사업_가지산도립공원등산로정비공사_3차 숲가꾸기 조서(밀양시)_09숲가꾸기조서(밀양2)_ha단가산출서" xfId="29226" xr:uid="{00000000-0005-0000-0000-0000FB710000}"/>
    <cellStyle name="콤_수량산출서(수정)_01-토공_02-배수공_2006 가지산도립공원 등산로 정비사업_가지산도립공원등산로정비공사_3차 숲가꾸기 조서(밀양시)_09숲가꾸기조서(밀양2)_진해재해저감사업" xfId="29227" xr:uid="{00000000-0005-0000-0000-0000FC710000}"/>
    <cellStyle name="콤_수량산출서(수정)_01-토공_02-배수공_2006 가지산도립공원 등산로 정비사업_가지산도립공원등산로정비공사_3차 숲가꾸기 조서(밀양시)_ha단가산출서" xfId="29228" xr:uid="{00000000-0005-0000-0000-0000FD710000}"/>
    <cellStyle name="콤_수량산출서(수정)_01-토공_02-배수공_2006 가지산도립공원 등산로 정비사업_가지산도립공원등산로정비공사_3차 숲가꾸기 조서(밀양시)_진해재해저감사업" xfId="29229" xr:uid="{00000000-0005-0000-0000-0000FE710000}"/>
    <cellStyle name="콤_수량산출서(수정)_01-토공_02-배수공_2006 가지산도립공원 등산로 정비사업_가지산도립공원등산로정비공사_5.재선충설계(죽림지구)" xfId="29230" xr:uid="{00000000-0005-0000-0000-0000FF710000}"/>
    <cellStyle name="콤_수량산출서(수정)_01-토공_02-배수공_2006 가지산도립공원 등산로 정비사업_가지산도립공원등산로정비공사_5.재선충설계(죽림지구)_'10년 추기 소나무재선충병 나무주사 사업" xfId="29231" xr:uid="{00000000-0005-0000-0000-000000720000}"/>
    <cellStyle name="콤_수량산출서(수정)_01-토공_02-배수공_2006 가지산도립공원 등산로 정비사업_가지산도립공원등산로정비공사_5.재선충설계(죽림지구)_소나무재선충병 피해지 위생간벌사업(동상지구외 3개소)" xfId="29232" xr:uid="{00000000-0005-0000-0000-000001720000}"/>
    <cellStyle name="콤_수량산출서(수정)_01-토공_02-배수공_2006 가지산도립공원 등산로 정비사업_가지산도립공원등산로정비공사_6.재선충설계(신벽지구)" xfId="29233" xr:uid="{00000000-0005-0000-0000-000002720000}"/>
    <cellStyle name="콤_수량산출서(수정)_01-토공_02-배수공_2006 가지산도립공원 등산로 정비사업_가지산도립공원등산로정비공사_6.재선충설계(신벽지구)_'10년 추기 소나무재선충병 나무주사 사업" xfId="29234" xr:uid="{00000000-0005-0000-0000-000003720000}"/>
    <cellStyle name="콤_수량산출서(수정)_01-토공_02-배수공_2006 가지산도립공원 등산로 정비사업_가지산도립공원등산로정비공사_6.재선충설계(신벽지구)_소나무재선충병 피해지 위생간벌사업(동상지구외 3개소)" xfId="29235" xr:uid="{00000000-0005-0000-0000-000004720000}"/>
    <cellStyle name="콤_수량산출서(수정)_01-토공_02-배수공_2006 가지산도립공원 등산로 정비사업_가지산도립공원등산로정비공사_7.재선충설계(동림지구)" xfId="29236" xr:uid="{00000000-0005-0000-0000-000005720000}"/>
    <cellStyle name="콤_수량산출서(수정)_01-토공_02-배수공_2006 가지산도립공원 등산로 정비사업_가지산도립공원등산로정비공사_7.재선충설계(동림지구)_'10년 추기 소나무재선충병 나무주사 사업" xfId="29237" xr:uid="{00000000-0005-0000-0000-000006720000}"/>
    <cellStyle name="콤_수량산출서(수정)_01-토공_02-배수공_2006 가지산도립공원 등산로 정비사업_가지산도립공원등산로정비공사_7.재선충설계(동림지구)_소나무재선충병 피해지 위생간벌사업(동상지구외 3개소)" xfId="29238" xr:uid="{00000000-0005-0000-0000-000007720000}"/>
    <cellStyle name="콤_수량산출서(수정)_01-토공_02-배수공_2006 가지산도립공원 등산로 정비사업_가지산도립공원등산로정비공사_ha단가산출서" xfId="29239" xr:uid="{00000000-0005-0000-0000-000008720000}"/>
    <cellStyle name="콤_수량산출서(수정)_01-토공_02-배수공_2006 가지산도립공원 등산로 정비사업_가지산도립공원등산로정비공사_소나무재선충병 피해지 위생간벌사업(동상지구외 3개소)" xfId="29240" xr:uid="{00000000-0005-0000-0000-000009720000}"/>
    <cellStyle name="콤_수량산출서(수정)_01-토공_02-배수공_2006 가지산도립공원 등산로 정비사업_가지산도립공원등산로정비공사_소나무재선충병완전방제설계서(제출본)-양산국유림관리소" xfId="29241" xr:uid="{00000000-0005-0000-0000-00000A720000}"/>
    <cellStyle name="콤_수량산출서(수정)_01-토공_02-배수공_2006 가지산도립공원 등산로 정비사업_가지산도립공원등산로정비공사_진해재해저감사업" xfId="29242" xr:uid="{00000000-0005-0000-0000-00000B720000}"/>
    <cellStyle name="콤_수량산출서(수정)_01-토공_02-배수공_2006 가지산도립공원 등산로 정비사업_소나무재선충병 피해지 위생간벌사업(동상지구외 3개소)" xfId="29243" xr:uid="{00000000-0005-0000-0000-00000C720000}"/>
    <cellStyle name="콤_수량산출서(수정)_01-토공_02-배수공_2006 가지산도립공원 등산로 정비사업_소나무재선충병완전방제설계서(제출본)-양산국유림관리소" xfId="29244" xr:uid="{00000000-0005-0000-0000-00000D720000}"/>
    <cellStyle name="콤_수량산출서(수정)_01-토공_02-배수공_2006 가지산도립공원 등산로 정비사업_진해재해저감사업" xfId="29245" xr:uid="{00000000-0005-0000-0000-00000E720000}"/>
    <cellStyle name="콤_수량산출서(수정)_01-토공_02-배수공_3차 숲가꾸기 조서(밀양시)" xfId="29246" xr:uid="{00000000-0005-0000-0000-00000F720000}"/>
    <cellStyle name="콤_수량산출서(수정)_01-토공_02-배수공_3차 숲가꾸기 조서(밀양시)_09밀양2지번조서(허작업)" xfId="29247" xr:uid="{00000000-0005-0000-0000-000010720000}"/>
    <cellStyle name="콤_수량산출서(수정)_01-토공_02-배수공_3차 숲가꾸기 조서(밀양시)_09밀양2지번조서(허작업)_ha단가산출서" xfId="29248" xr:uid="{00000000-0005-0000-0000-000011720000}"/>
    <cellStyle name="콤_수량산출서(수정)_01-토공_02-배수공_3차 숲가꾸기 조서(밀양시)_09밀양2지번조서(허작업)_진해재해저감사업" xfId="29249" xr:uid="{00000000-0005-0000-0000-000012720000}"/>
    <cellStyle name="콤_수량산출서(수정)_01-토공_02-배수공_3차 숲가꾸기 조서(밀양시)_09숲가꾸기조서(밀양2)" xfId="29250" xr:uid="{00000000-0005-0000-0000-000013720000}"/>
    <cellStyle name="콤_수량산출서(수정)_01-토공_02-배수공_3차 숲가꾸기 조서(밀양시)_09숲가꾸기조서(밀양2)_ha단가산출서" xfId="29251" xr:uid="{00000000-0005-0000-0000-000014720000}"/>
    <cellStyle name="콤_수량산출서(수정)_01-토공_02-배수공_3차 숲가꾸기 조서(밀양시)_09숲가꾸기조서(밀양2)_진해재해저감사업" xfId="29252" xr:uid="{00000000-0005-0000-0000-000015720000}"/>
    <cellStyle name="콤_수량산출서(수정)_01-토공_02-배수공_3차 숲가꾸기 조서(밀양시)_ha단가산출서" xfId="29253" xr:uid="{00000000-0005-0000-0000-000016720000}"/>
    <cellStyle name="콤_수량산출서(수정)_01-토공_02-배수공_3차 숲가꾸기 조서(밀양시)_진해재해저감사업" xfId="29254" xr:uid="{00000000-0005-0000-0000-000017720000}"/>
    <cellStyle name="콤_수량산출서(수정)_01-토공_02-배수공_5.재선충설계(죽림지구)" xfId="29255" xr:uid="{00000000-0005-0000-0000-000018720000}"/>
    <cellStyle name="콤_수량산출서(수정)_01-토공_02-배수공_5.재선충설계(죽림지구)_'10년 추기 소나무재선충병 나무주사 사업" xfId="29256" xr:uid="{00000000-0005-0000-0000-000019720000}"/>
    <cellStyle name="콤_수량산출서(수정)_01-토공_02-배수공_5.재선충설계(죽림지구)_소나무재선충병 피해지 위생간벌사업(동상지구외 3개소)" xfId="29257" xr:uid="{00000000-0005-0000-0000-00001A720000}"/>
    <cellStyle name="콤_수량산출서(수정)_01-토공_02-배수공_6.재선충설계(신벽지구)" xfId="29258" xr:uid="{00000000-0005-0000-0000-00001B720000}"/>
    <cellStyle name="콤_수량산출서(수정)_01-토공_02-배수공_6.재선충설계(신벽지구)_'10년 추기 소나무재선충병 나무주사 사업" xfId="29259" xr:uid="{00000000-0005-0000-0000-00001C720000}"/>
    <cellStyle name="콤_수량산출서(수정)_01-토공_02-배수공_6.재선충설계(신벽지구)_소나무재선충병 피해지 위생간벌사업(동상지구외 3개소)" xfId="29260" xr:uid="{00000000-0005-0000-0000-00001D720000}"/>
    <cellStyle name="콤_수량산출서(수정)_01-토공_02-배수공_7.재선충설계(동림지구)" xfId="29261" xr:uid="{00000000-0005-0000-0000-00001E720000}"/>
    <cellStyle name="콤_수량산출서(수정)_01-토공_02-배수공_7.재선충설계(동림지구)_'10년 추기 소나무재선충병 나무주사 사업" xfId="29262" xr:uid="{00000000-0005-0000-0000-00001F720000}"/>
    <cellStyle name="콤_수량산출서(수정)_01-토공_02-배수공_7.재선충설계(동림지구)_소나무재선충병 피해지 위생간벌사업(동상지구외 3개소)" xfId="29263" xr:uid="{00000000-0005-0000-0000-000020720000}"/>
    <cellStyle name="콤_수량산출서(수정)_01-토공_02-배수공_ha단가산출서" xfId="29264" xr:uid="{00000000-0005-0000-0000-000021720000}"/>
    <cellStyle name="콤_수량산출서(수정)_01-토공_02-배수공_복사본 사진대장(사천)" xfId="29265" xr:uid="{00000000-0005-0000-0000-000022720000}"/>
    <cellStyle name="콤_수량산출서(수정)_01-토공_02-배수공_설계설명서(두서서하)-1" xfId="29266" xr:uid="{00000000-0005-0000-0000-000023720000}"/>
    <cellStyle name="콤_수량산출서(수정)_01-토공_02-배수공_소나무재선충병 피해지 위생간벌사업(동상지구외 3개소)" xfId="29267" xr:uid="{00000000-0005-0000-0000-000024720000}"/>
    <cellStyle name="콤_수량산출서(수정)_01-토공_02-배수공_소나무재선충병완전방제설계서(제출본)-양산국유림관리소" xfId="29268" xr:uid="{00000000-0005-0000-0000-000025720000}"/>
    <cellStyle name="콤_수량산출서(수정)_01-토공_02-배수공_수량산출서-2(온양산길)" xfId="29269" xr:uid="{00000000-0005-0000-0000-000026720000}"/>
    <cellStyle name="콤_수량산출서(수정)_01-토공_02-배수공_수량산출서-2(온양산길)_(01-1)수량(산청송경3)" xfId="29270" xr:uid="{00000000-0005-0000-0000-000027720000}"/>
    <cellStyle name="콤_수량산출서(수정)_01-토공_02-배수공_진해재해저감사업" xfId="29271" xr:uid="{00000000-0005-0000-0000-000028720000}"/>
    <cellStyle name="콤_수량산출서(수정)_02-배수공" xfId="29272" xr:uid="{00000000-0005-0000-0000-000029720000}"/>
    <cellStyle name="콤_수량산출서(수정)_02-배수공_02-배수공" xfId="29273" xr:uid="{00000000-0005-0000-0000-00002A720000}"/>
    <cellStyle name="콤_수량산출서(수정)_02-배수공_02-배수공_1.숲가꾸기설계서(고암 간상)" xfId="29274" xr:uid="{00000000-0005-0000-0000-00002B720000}"/>
    <cellStyle name="콤_수량산출서(수정)_02-배수공_02-배수공_'10년 추기 소나무재선충병 나무주사 사업" xfId="29275" xr:uid="{00000000-0005-0000-0000-00002C720000}"/>
    <cellStyle name="콤_수량산출서(수정)_02-배수공_02-배수공_2006 가지산도립공원 등산로 정비사업" xfId="29276" xr:uid="{00000000-0005-0000-0000-00002D720000}"/>
    <cellStyle name="콤_수량산출서(수정)_02-배수공_02-배수공_2006 가지산도립공원 등산로 정비사업_1.숲가꾸기설계서(고암 간상)" xfId="29277" xr:uid="{00000000-0005-0000-0000-00002E720000}"/>
    <cellStyle name="콤_수량산출서(수정)_02-배수공_02-배수공_2006 가지산도립공원 등산로 정비사업_'10년 추기 소나무재선충병 나무주사 사업" xfId="29278" xr:uid="{00000000-0005-0000-0000-00002F720000}"/>
    <cellStyle name="콤_수량산출서(수정)_02-배수공_02-배수공_2006 가지산도립공원 등산로 정비사업_2006 가지산도립공원 등산로 정비사업" xfId="29279" xr:uid="{00000000-0005-0000-0000-000030720000}"/>
    <cellStyle name="콤_수량산출서(수정)_02-배수공_02-배수공_2006 가지산도립공원 등산로 정비사업_2006 가지산도립공원 등산로 정비사업_1.숲가꾸기설계서(고암 간상)" xfId="29280" xr:uid="{00000000-0005-0000-0000-000031720000}"/>
    <cellStyle name="콤_수량산출서(수정)_02-배수공_02-배수공_2006 가지산도립공원 등산로 정비사업_2006 가지산도립공원 등산로 정비사업_'10년 추기 소나무재선충병 나무주사 사업" xfId="29281" xr:uid="{00000000-0005-0000-0000-000032720000}"/>
    <cellStyle name="콤_수량산출서(수정)_02-배수공_02-배수공_2006 가지산도립공원 등산로 정비사업_2006 가지산도립공원 등산로 정비사업_3차 숲가꾸기 조서(밀양시)" xfId="29282" xr:uid="{00000000-0005-0000-0000-000033720000}"/>
    <cellStyle name="콤_수량산출서(수정)_02-배수공_02-배수공_2006 가지산도립공원 등산로 정비사업_2006 가지산도립공원 등산로 정비사업_3차 숲가꾸기 조서(밀양시)_09밀양2지번조서(허작업)" xfId="29283" xr:uid="{00000000-0005-0000-0000-000034720000}"/>
    <cellStyle name="콤_수량산출서(수정)_02-배수공_02-배수공_2006 가지산도립공원 등산로 정비사업_2006 가지산도립공원 등산로 정비사업_3차 숲가꾸기 조서(밀양시)_09밀양2지번조서(허작업)_ha단가산출서" xfId="29284" xr:uid="{00000000-0005-0000-0000-000035720000}"/>
    <cellStyle name="콤_수량산출서(수정)_02-배수공_02-배수공_2006 가지산도립공원 등산로 정비사업_2006 가지산도립공원 등산로 정비사업_3차 숲가꾸기 조서(밀양시)_09밀양2지번조서(허작업)_진해재해저감사업" xfId="29285" xr:uid="{00000000-0005-0000-0000-000036720000}"/>
    <cellStyle name="콤_수량산출서(수정)_02-배수공_02-배수공_2006 가지산도립공원 등산로 정비사업_2006 가지산도립공원 등산로 정비사업_3차 숲가꾸기 조서(밀양시)_09숲가꾸기조서(밀양2)" xfId="29286" xr:uid="{00000000-0005-0000-0000-000037720000}"/>
    <cellStyle name="콤_수량산출서(수정)_02-배수공_02-배수공_2006 가지산도립공원 등산로 정비사업_2006 가지산도립공원 등산로 정비사업_3차 숲가꾸기 조서(밀양시)_09숲가꾸기조서(밀양2)_ha단가산출서" xfId="29287" xr:uid="{00000000-0005-0000-0000-000038720000}"/>
    <cellStyle name="콤_수량산출서(수정)_02-배수공_02-배수공_2006 가지산도립공원 등산로 정비사업_2006 가지산도립공원 등산로 정비사업_3차 숲가꾸기 조서(밀양시)_09숲가꾸기조서(밀양2)_진해재해저감사업" xfId="29288" xr:uid="{00000000-0005-0000-0000-000039720000}"/>
    <cellStyle name="콤_수량산출서(수정)_02-배수공_02-배수공_2006 가지산도립공원 등산로 정비사업_2006 가지산도립공원 등산로 정비사업_3차 숲가꾸기 조서(밀양시)_ha단가산출서" xfId="29289" xr:uid="{00000000-0005-0000-0000-00003A720000}"/>
    <cellStyle name="콤_수량산출서(수정)_02-배수공_02-배수공_2006 가지산도립공원 등산로 정비사업_2006 가지산도립공원 등산로 정비사업_3차 숲가꾸기 조서(밀양시)_진해재해저감사업" xfId="29290" xr:uid="{00000000-0005-0000-0000-00003B720000}"/>
    <cellStyle name="콤_수량산출서(수정)_02-배수공_02-배수공_2006 가지산도립공원 등산로 정비사업_2006 가지산도립공원 등산로 정비사업_5.재선충설계(죽림지구)" xfId="29291" xr:uid="{00000000-0005-0000-0000-00003C720000}"/>
    <cellStyle name="콤_수량산출서(수정)_02-배수공_02-배수공_2006 가지산도립공원 등산로 정비사업_2006 가지산도립공원 등산로 정비사업_5.재선충설계(죽림지구)_'10년 추기 소나무재선충병 나무주사 사업" xfId="29292" xr:uid="{00000000-0005-0000-0000-00003D720000}"/>
    <cellStyle name="콤_수량산출서(수정)_02-배수공_02-배수공_2006 가지산도립공원 등산로 정비사업_2006 가지산도립공원 등산로 정비사업_5.재선충설계(죽림지구)_소나무재선충병 피해지 위생간벌사업(동상지구외 3개소)" xfId="29293" xr:uid="{00000000-0005-0000-0000-00003E720000}"/>
    <cellStyle name="콤_수량산출서(수정)_02-배수공_02-배수공_2006 가지산도립공원 등산로 정비사업_2006 가지산도립공원 등산로 정비사업_6.재선충설계(신벽지구)" xfId="29294" xr:uid="{00000000-0005-0000-0000-00003F720000}"/>
    <cellStyle name="콤_수량산출서(수정)_02-배수공_02-배수공_2006 가지산도립공원 등산로 정비사업_2006 가지산도립공원 등산로 정비사업_6.재선충설계(신벽지구)_'10년 추기 소나무재선충병 나무주사 사업" xfId="29295" xr:uid="{00000000-0005-0000-0000-000040720000}"/>
    <cellStyle name="콤_수량산출서(수정)_02-배수공_02-배수공_2006 가지산도립공원 등산로 정비사업_2006 가지산도립공원 등산로 정비사업_6.재선충설계(신벽지구)_소나무재선충병 피해지 위생간벌사업(동상지구외 3개소)" xfId="29296" xr:uid="{00000000-0005-0000-0000-000041720000}"/>
    <cellStyle name="콤_수량산출서(수정)_02-배수공_02-배수공_2006 가지산도립공원 등산로 정비사업_2006 가지산도립공원 등산로 정비사업_7.재선충설계(동림지구)" xfId="29297" xr:uid="{00000000-0005-0000-0000-000042720000}"/>
    <cellStyle name="콤_수량산출서(수정)_02-배수공_02-배수공_2006 가지산도립공원 등산로 정비사업_2006 가지산도립공원 등산로 정비사업_7.재선충설계(동림지구)_'10년 추기 소나무재선충병 나무주사 사업" xfId="29298" xr:uid="{00000000-0005-0000-0000-000043720000}"/>
    <cellStyle name="콤_수량산출서(수정)_02-배수공_02-배수공_2006 가지산도립공원 등산로 정비사업_2006 가지산도립공원 등산로 정비사업_7.재선충설계(동림지구)_소나무재선충병 피해지 위생간벌사업(동상지구외 3개소)" xfId="29299" xr:uid="{00000000-0005-0000-0000-000044720000}"/>
    <cellStyle name="콤_수량산출서(수정)_02-배수공_02-배수공_2006 가지산도립공원 등산로 정비사업_2006 가지산도립공원 등산로 정비사업_ha단가산출서" xfId="29300" xr:uid="{00000000-0005-0000-0000-000045720000}"/>
    <cellStyle name="콤_수량산출서(수정)_02-배수공_02-배수공_2006 가지산도립공원 등산로 정비사업_2006 가지산도립공원 등산로 정비사업_소나무재선충병 피해지 위생간벌사업(동상지구외 3개소)" xfId="29301" xr:uid="{00000000-0005-0000-0000-000046720000}"/>
    <cellStyle name="콤_수량산출서(수정)_02-배수공_02-배수공_2006 가지산도립공원 등산로 정비사업_2006 가지산도립공원 등산로 정비사업_소나무재선충병완전방제설계서(제출본)-양산국유림관리소" xfId="29302" xr:uid="{00000000-0005-0000-0000-000047720000}"/>
    <cellStyle name="콤_수량산출서(수정)_02-배수공_02-배수공_2006 가지산도립공원 등산로 정비사업_2006 가지산도립공원 등산로 정비사업_진해재해저감사업" xfId="29303" xr:uid="{00000000-0005-0000-0000-000048720000}"/>
    <cellStyle name="콤_수량산출서(수정)_02-배수공_02-배수공_2006 가지산도립공원 등산로 정비사업_2006가지산도립공원등산로정비공사" xfId="29304" xr:uid="{00000000-0005-0000-0000-000049720000}"/>
    <cellStyle name="콤_수량산출서(수정)_02-배수공_02-배수공_2006 가지산도립공원 등산로 정비사업_2006가지산도립공원등산로정비공사_1.숲가꾸기설계서(고암 간상)" xfId="29305" xr:uid="{00000000-0005-0000-0000-00004A720000}"/>
    <cellStyle name="콤_수량산출서(수정)_02-배수공_02-배수공_2006 가지산도립공원 등산로 정비사업_2006가지산도립공원등산로정비공사_'10년 추기 소나무재선충병 나무주사 사업" xfId="29306" xr:uid="{00000000-0005-0000-0000-00004B720000}"/>
    <cellStyle name="콤_수량산출서(수정)_02-배수공_02-배수공_2006 가지산도립공원 등산로 정비사업_2006가지산도립공원등산로정비공사_3차 숲가꾸기 조서(밀양시)" xfId="29307" xr:uid="{00000000-0005-0000-0000-00004C720000}"/>
    <cellStyle name="콤_수량산출서(수정)_02-배수공_02-배수공_2006 가지산도립공원 등산로 정비사업_2006가지산도립공원등산로정비공사_3차 숲가꾸기 조서(밀양시)_09밀양2지번조서(허작업)" xfId="29308" xr:uid="{00000000-0005-0000-0000-00004D720000}"/>
    <cellStyle name="콤_수량산출서(수정)_02-배수공_02-배수공_2006 가지산도립공원 등산로 정비사업_2006가지산도립공원등산로정비공사_3차 숲가꾸기 조서(밀양시)_09밀양2지번조서(허작업)_ha단가산출서" xfId="29309" xr:uid="{00000000-0005-0000-0000-00004E720000}"/>
    <cellStyle name="콤_수량산출서(수정)_02-배수공_02-배수공_2006 가지산도립공원 등산로 정비사업_2006가지산도립공원등산로정비공사_3차 숲가꾸기 조서(밀양시)_09밀양2지번조서(허작업)_진해재해저감사업" xfId="29310" xr:uid="{00000000-0005-0000-0000-00004F720000}"/>
    <cellStyle name="콤_수량산출서(수정)_02-배수공_02-배수공_2006 가지산도립공원 등산로 정비사업_2006가지산도립공원등산로정비공사_3차 숲가꾸기 조서(밀양시)_09숲가꾸기조서(밀양2)" xfId="29311" xr:uid="{00000000-0005-0000-0000-000050720000}"/>
    <cellStyle name="콤_수량산출서(수정)_02-배수공_02-배수공_2006 가지산도립공원 등산로 정비사업_2006가지산도립공원등산로정비공사_3차 숲가꾸기 조서(밀양시)_09숲가꾸기조서(밀양2)_ha단가산출서" xfId="29312" xr:uid="{00000000-0005-0000-0000-000051720000}"/>
    <cellStyle name="콤_수량산출서(수정)_02-배수공_02-배수공_2006 가지산도립공원 등산로 정비사업_2006가지산도립공원등산로정비공사_3차 숲가꾸기 조서(밀양시)_09숲가꾸기조서(밀양2)_진해재해저감사업" xfId="29313" xr:uid="{00000000-0005-0000-0000-000052720000}"/>
    <cellStyle name="콤_수량산출서(수정)_02-배수공_02-배수공_2006 가지산도립공원 등산로 정비사업_2006가지산도립공원등산로정비공사_3차 숲가꾸기 조서(밀양시)_ha단가산출서" xfId="29314" xr:uid="{00000000-0005-0000-0000-000053720000}"/>
    <cellStyle name="콤_수량산출서(수정)_02-배수공_02-배수공_2006 가지산도립공원 등산로 정비사업_2006가지산도립공원등산로정비공사_3차 숲가꾸기 조서(밀양시)_진해재해저감사업" xfId="29315" xr:uid="{00000000-0005-0000-0000-000054720000}"/>
    <cellStyle name="콤_수량산출서(수정)_02-배수공_02-배수공_2006 가지산도립공원 등산로 정비사업_2006가지산도립공원등산로정비공사_5.재선충설계(죽림지구)" xfId="29316" xr:uid="{00000000-0005-0000-0000-000055720000}"/>
    <cellStyle name="콤_수량산출서(수정)_02-배수공_02-배수공_2006 가지산도립공원 등산로 정비사업_2006가지산도립공원등산로정비공사_5.재선충설계(죽림지구)_'10년 추기 소나무재선충병 나무주사 사업" xfId="29317" xr:uid="{00000000-0005-0000-0000-000056720000}"/>
    <cellStyle name="콤_수량산출서(수정)_02-배수공_02-배수공_2006 가지산도립공원 등산로 정비사업_2006가지산도립공원등산로정비공사_5.재선충설계(죽림지구)_소나무재선충병 피해지 위생간벌사업(동상지구외 3개소)" xfId="29318" xr:uid="{00000000-0005-0000-0000-000057720000}"/>
    <cellStyle name="콤_수량산출서(수정)_02-배수공_02-배수공_2006 가지산도립공원 등산로 정비사업_2006가지산도립공원등산로정비공사_6.재선충설계(신벽지구)" xfId="29319" xr:uid="{00000000-0005-0000-0000-000058720000}"/>
    <cellStyle name="콤_수량산출서(수정)_02-배수공_02-배수공_2006 가지산도립공원 등산로 정비사업_2006가지산도립공원등산로정비공사_6.재선충설계(신벽지구)_'10년 추기 소나무재선충병 나무주사 사업" xfId="29320" xr:uid="{00000000-0005-0000-0000-000059720000}"/>
    <cellStyle name="콤_수량산출서(수정)_02-배수공_02-배수공_2006 가지산도립공원 등산로 정비사업_2006가지산도립공원등산로정비공사_6.재선충설계(신벽지구)_소나무재선충병 피해지 위생간벌사업(동상지구외 3개소)" xfId="29321" xr:uid="{00000000-0005-0000-0000-00005A720000}"/>
    <cellStyle name="콤_수량산출서(수정)_02-배수공_02-배수공_2006 가지산도립공원 등산로 정비사업_2006가지산도립공원등산로정비공사_7.재선충설계(동림지구)" xfId="29322" xr:uid="{00000000-0005-0000-0000-00005B720000}"/>
    <cellStyle name="콤_수량산출서(수정)_02-배수공_02-배수공_2006 가지산도립공원 등산로 정비사업_2006가지산도립공원등산로정비공사_7.재선충설계(동림지구)_'10년 추기 소나무재선충병 나무주사 사업" xfId="29323" xr:uid="{00000000-0005-0000-0000-00005C720000}"/>
    <cellStyle name="콤_수량산출서(수정)_02-배수공_02-배수공_2006 가지산도립공원 등산로 정비사업_2006가지산도립공원등산로정비공사_7.재선충설계(동림지구)_소나무재선충병 피해지 위생간벌사업(동상지구외 3개소)" xfId="29324" xr:uid="{00000000-0005-0000-0000-00005D720000}"/>
    <cellStyle name="콤_수량산출서(수정)_02-배수공_02-배수공_2006 가지산도립공원 등산로 정비사업_2006가지산도립공원등산로정비공사_ha단가산출서" xfId="29325" xr:uid="{00000000-0005-0000-0000-00005E720000}"/>
    <cellStyle name="콤_수량산출서(수정)_02-배수공_02-배수공_2006 가지산도립공원 등산로 정비사업_2006가지산도립공원등산로정비공사_소나무재선충병 피해지 위생간벌사업(동상지구외 3개소)" xfId="29326" xr:uid="{00000000-0005-0000-0000-00005F720000}"/>
    <cellStyle name="콤_수량산출서(수정)_02-배수공_02-배수공_2006 가지산도립공원 등산로 정비사업_2006가지산도립공원등산로정비공사_소나무재선충병완전방제설계서(제출본)-양산국유림관리소" xfId="29327" xr:uid="{00000000-0005-0000-0000-000060720000}"/>
    <cellStyle name="콤_수량산출서(수정)_02-배수공_02-배수공_2006 가지산도립공원 등산로 정비사업_2006가지산도립공원등산로정비공사_진해재해저감사업" xfId="29328" xr:uid="{00000000-0005-0000-0000-000061720000}"/>
    <cellStyle name="콤_수량산출서(수정)_02-배수공_02-배수공_2006 가지산도립공원 등산로 정비사업_2006밀양시가지산도립공원등산로정비공사" xfId="29329" xr:uid="{00000000-0005-0000-0000-000062720000}"/>
    <cellStyle name="콤_수량산출서(수정)_02-배수공_02-배수공_2006 가지산도립공원 등산로 정비사업_2006밀양시가지산도립공원등산로정비공사_1.숲가꾸기설계서(고암 간상)" xfId="29330" xr:uid="{00000000-0005-0000-0000-000063720000}"/>
    <cellStyle name="콤_수량산출서(수정)_02-배수공_02-배수공_2006 가지산도립공원 등산로 정비사업_2006밀양시가지산도립공원등산로정비공사_'10년 추기 소나무재선충병 나무주사 사업" xfId="29331" xr:uid="{00000000-0005-0000-0000-000064720000}"/>
    <cellStyle name="콤_수량산출서(수정)_02-배수공_02-배수공_2006 가지산도립공원 등산로 정비사업_2006밀양시가지산도립공원등산로정비공사_3차 숲가꾸기 조서(밀양시)" xfId="29332" xr:uid="{00000000-0005-0000-0000-000065720000}"/>
    <cellStyle name="콤_수량산출서(수정)_02-배수공_02-배수공_2006 가지산도립공원 등산로 정비사업_2006밀양시가지산도립공원등산로정비공사_3차 숲가꾸기 조서(밀양시)_09밀양2지번조서(허작업)" xfId="29333" xr:uid="{00000000-0005-0000-0000-000066720000}"/>
    <cellStyle name="콤_수량산출서(수정)_02-배수공_02-배수공_2006 가지산도립공원 등산로 정비사업_2006밀양시가지산도립공원등산로정비공사_3차 숲가꾸기 조서(밀양시)_09밀양2지번조서(허작업)_ha단가산출서" xfId="29334" xr:uid="{00000000-0005-0000-0000-000067720000}"/>
    <cellStyle name="콤_수량산출서(수정)_02-배수공_02-배수공_2006 가지산도립공원 등산로 정비사업_2006밀양시가지산도립공원등산로정비공사_3차 숲가꾸기 조서(밀양시)_09밀양2지번조서(허작업)_진해재해저감사업" xfId="29335" xr:uid="{00000000-0005-0000-0000-000068720000}"/>
    <cellStyle name="콤_수량산출서(수정)_02-배수공_02-배수공_2006 가지산도립공원 등산로 정비사업_2006밀양시가지산도립공원등산로정비공사_3차 숲가꾸기 조서(밀양시)_09숲가꾸기조서(밀양2)" xfId="29336" xr:uid="{00000000-0005-0000-0000-000069720000}"/>
    <cellStyle name="콤_수량산출서(수정)_02-배수공_02-배수공_2006 가지산도립공원 등산로 정비사업_2006밀양시가지산도립공원등산로정비공사_3차 숲가꾸기 조서(밀양시)_09숲가꾸기조서(밀양2)_ha단가산출서" xfId="29337" xr:uid="{00000000-0005-0000-0000-00006A720000}"/>
    <cellStyle name="콤_수량산출서(수정)_02-배수공_02-배수공_2006 가지산도립공원 등산로 정비사업_2006밀양시가지산도립공원등산로정비공사_3차 숲가꾸기 조서(밀양시)_09숲가꾸기조서(밀양2)_진해재해저감사업" xfId="29338" xr:uid="{00000000-0005-0000-0000-00006B720000}"/>
    <cellStyle name="콤_수량산출서(수정)_02-배수공_02-배수공_2006 가지산도립공원 등산로 정비사업_2006밀양시가지산도립공원등산로정비공사_3차 숲가꾸기 조서(밀양시)_ha단가산출서" xfId="29339" xr:uid="{00000000-0005-0000-0000-00006C720000}"/>
    <cellStyle name="콤_수량산출서(수정)_02-배수공_02-배수공_2006 가지산도립공원 등산로 정비사업_2006밀양시가지산도립공원등산로정비공사_3차 숲가꾸기 조서(밀양시)_진해재해저감사업" xfId="29340" xr:uid="{00000000-0005-0000-0000-00006D720000}"/>
    <cellStyle name="콤_수량산출서(수정)_02-배수공_02-배수공_2006 가지산도립공원 등산로 정비사업_2006밀양시가지산도립공원등산로정비공사_5.재선충설계(죽림지구)" xfId="29341" xr:uid="{00000000-0005-0000-0000-00006E720000}"/>
    <cellStyle name="콤_수량산출서(수정)_02-배수공_02-배수공_2006 가지산도립공원 등산로 정비사업_2006밀양시가지산도립공원등산로정비공사_5.재선충설계(죽림지구)_'10년 추기 소나무재선충병 나무주사 사업" xfId="29342" xr:uid="{00000000-0005-0000-0000-00006F720000}"/>
    <cellStyle name="콤_수량산출서(수정)_02-배수공_02-배수공_2006 가지산도립공원 등산로 정비사업_2006밀양시가지산도립공원등산로정비공사_5.재선충설계(죽림지구)_소나무재선충병 피해지 위생간벌사업(동상지구외 3개소)" xfId="29343" xr:uid="{00000000-0005-0000-0000-000070720000}"/>
    <cellStyle name="콤_수량산출서(수정)_02-배수공_02-배수공_2006 가지산도립공원 등산로 정비사업_2006밀양시가지산도립공원등산로정비공사_6.재선충설계(신벽지구)" xfId="29344" xr:uid="{00000000-0005-0000-0000-000071720000}"/>
    <cellStyle name="콤_수량산출서(수정)_02-배수공_02-배수공_2006 가지산도립공원 등산로 정비사업_2006밀양시가지산도립공원등산로정비공사_6.재선충설계(신벽지구)_'10년 추기 소나무재선충병 나무주사 사업" xfId="29345" xr:uid="{00000000-0005-0000-0000-000072720000}"/>
    <cellStyle name="콤_수량산출서(수정)_02-배수공_02-배수공_2006 가지산도립공원 등산로 정비사업_2006밀양시가지산도립공원등산로정비공사_6.재선충설계(신벽지구)_소나무재선충병 피해지 위생간벌사업(동상지구외 3개소)" xfId="29346" xr:uid="{00000000-0005-0000-0000-000073720000}"/>
    <cellStyle name="콤_수량산출서(수정)_02-배수공_02-배수공_2006 가지산도립공원 등산로 정비사업_2006밀양시가지산도립공원등산로정비공사_7.재선충설계(동림지구)" xfId="29347" xr:uid="{00000000-0005-0000-0000-000074720000}"/>
    <cellStyle name="콤_수량산출서(수정)_02-배수공_02-배수공_2006 가지산도립공원 등산로 정비사업_2006밀양시가지산도립공원등산로정비공사_7.재선충설계(동림지구)_'10년 추기 소나무재선충병 나무주사 사업" xfId="29348" xr:uid="{00000000-0005-0000-0000-000075720000}"/>
    <cellStyle name="콤_수량산출서(수정)_02-배수공_02-배수공_2006 가지산도립공원 등산로 정비사업_2006밀양시가지산도립공원등산로정비공사_7.재선충설계(동림지구)_소나무재선충병 피해지 위생간벌사업(동상지구외 3개소)" xfId="29349" xr:uid="{00000000-0005-0000-0000-000076720000}"/>
    <cellStyle name="콤_수량산출서(수정)_02-배수공_02-배수공_2006 가지산도립공원 등산로 정비사업_2006밀양시가지산도립공원등산로정비공사_ha단가산출서" xfId="29350" xr:uid="{00000000-0005-0000-0000-000077720000}"/>
    <cellStyle name="콤_수량산출서(수정)_02-배수공_02-배수공_2006 가지산도립공원 등산로 정비사업_2006밀양시가지산도립공원등산로정비공사_소나무재선충병 피해지 위생간벌사업(동상지구외 3개소)" xfId="29351" xr:uid="{00000000-0005-0000-0000-000078720000}"/>
    <cellStyle name="콤_수량산출서(수정)_02-배수공_02-배수공_2006 가지산도립공원 등산로 정비사업_2006밀양시가지산도립공원등산로정비공사_소나무재선충병완전방제설계서(제출본)-양산국유림관리소" xfId="29352" xr:uid="{00000000-0005-0000-0000-000079720000}"/>
    <cellStyle name="콤_수량산출서(수정)_02-배수공_02-배수공_2006 가지산도립공원 등산로 정비사업_2006밀양시가지산도립공원등산로정비공사_진해재해저감사업" xfId="29353" xr:uid="{00000000-0005-0000-0000-00007A720000}"/>
    <cellStyle name="콤_수량산출서(수정)_02-배수공_02-배수공_2006 가지산도립공원 등산로 정비사업_3차 숲가꾸기 조서(밀양시)" xfId="29354" xr:uid="{00000000-0005-0000-0000-00007B720000}"/>
    <cellStyle name="콤_수량산출서(수정)_02-배수공_02-배수공_2006 가지산도립공원 등산로 정비사업_3차 숲가꾸기 조서(밀양시)_09밀양2지번조서(허작업)" xfId="29355" xr:uid="{00000000-0005-0000-0000-00007C720000}"/>
    <cellStyle name="콤_수량산출서(수정)_02-배수공_02-배수공_2006 가지산도립공원 등산로 정비사업_3차 숲가꾸기 조서(밀양시)_09밀양2지번조서(허작업)_ha단가산출서" xfId="29356" xr:uid="{00000000-0005-0000-0000-00007D720000}"/>
    <cellStyle name="콤_수량산출서(수정)_02-배수공_02-배수공_2006 가지산도립공원 등산로 정비사업_3차 숲가꾸기 조서(밀양시)_09밀양2지번조서(허작업)_진해재해저감사업" xfId="29357" xr:uid="{00000000-0005-0000-0000-00007E720000}"/>
    <cellStyle name="콤_수량산출서(수정)_02-배수공_02-배수공_2006 가지산도립공원 등산로 정비사업_3차 숲가꾸기 조서(밀양시)_09숲가꾸기조서(밀양2)" xfId="29358" xr:uid="{00000000-0005-0000-0000-00007F720000}"/>
    <cellStyle name="콤_수량산출서(수정)_02-배수공_02-배수공_2006 가지산도립공원 등산로 정비사업_3차 숲가꾸기 조서(밀양시)_09숲가꾸기조서(밀양2)_ha단가산출서" xfId="29359" xr:uid="{00000000-0005-0000-0000-000080720000}"/>
    <cellStyle name="콤_수량산출서(수정)_02-배수공_02-배수공_2006 가지산도립공원 등산로 정비사업_3차 숲가꾸기 조서(밀양시)_09숲가꾸기조서(밀양2)_진해재해저감사업" xfId="29360" xr:uid="{00000000-0005-0000-0000-000081720000}"/>
    <cellStyle name="콤_수량산출서(수정)_02-배수공_02-배수공_2006 가지산도립공원 등산로 정비사업_3차 숲가꾸기 조서(밀양시)_ha단가산출서" xfId="29361" xr:uid="{00000000-0005-0000-0000-000082720000}"/>
    <cellStyle name="콤_수량산출서(수정)_02-배수공_02-배수공_2006 가지산도립공원 등산로 정비사업_3차 숲가꾸기 조서(밀양시)_진해재해저감사업" xfId="29362" xr:uid="{00000000-0005-0000-0000-000083720000}"/>
    <cellStyle name="콤_수량산출서(수정)_02-배수공_02-배수공_2006 가지산도립공원 등산로 정비사업_5.재선충설계(죽림지구)" xfId="29363" xr:uid="{00000000-0005-0000-0000-000084720000}"/>
    <cellStyle name="콤_수량산출서(수정)_02-배수공_02-배수공_2006 가지산도립공원 등산로 정비사업_5.재선충설계(죽림지구)_'10년 추기 소나무재선충병 나무주사 사업" xfId="29364" xr:uid="{00000000-0005-0000-0000-000085720000}"/>
    <cellStyle name="콤_수량산출서(수정)_02-배수공_02-배수공_2006 가지산도립공원 등산로 정비사업_5.재선충설계(죽림지구)_소나무재선충병 피해지 위생간벌사업(동상지구외 3개소)" xfId="29365" xr:uid="{00000000-0005-0000-0000-000086720000}"/>
    <cellStyle name="콤_수량산출서(수정)_02-배수공_02-배수공_2006 가지산도립공원 등산로 정비사업_6.재선충설계(신벽지구)" xfId="29366" xr:uid="{00000000-0005-0000-0000-000087720000}"/>
    <cellStyle name="콤_수량산출서(수정)_02-배수공_02-배수공_2006 가지산도립공원 등산로 정비사업_6.재선충설계(신벽지구)_'10년 추기 소나무재선충병 나무주사 사업" xfId="29367" xr:uid="{00000000-0005-0000-0000-000088720000}"/>
    <cellStyle name="콤_수량산출서(수정)_02-배수공_02-배수공_2006 가지산도립공원 등산로 정비사업_6.재선충설계(신벽지구)_소나무재선충병 피해지 위생간벌사업(동상지구외 3개소)" xfId="29368" xr:uid="{00000000-0005-0000-0000-000089720000}"/>
    <cellStyle name="콤_수량산출서(수정)_02-배수공_02-배수공_2006 가지산도립공원 등산로 정비사업_7.재선충설계(동림지구)" xfId="29369" xr:uid="{00000000-0005-0000-0000-00008A720000}"/>
    <cellStyle name="콤_수량산출서(수정)_02-배수공_02-배수공_2006 가지산도립공원 등산로 정비사업_7.재선충설계(동림지구)_'10년 추기 소나무재선충병 나무주사 사업" xfId="29370" xr:uid="{00000000-0005-0000-0000-00008B720000}"/>
    <cellStyle name="콤_수량산출서(수정)_02-배수공_02-배수공_2006 가지산도립공원 등산로 정비사업_7.재선충설계(동림지구)_소나무재선충병 피해지 위생간벌사업(동상지구외 3개소)" xfId="29371" xr:uid="{00000000-0005-0000-0000-00008C720000}"/>
    <cellStyle name="콤_수량산출서(수정)_02-배수공_02-배수공_2006 가지산도립공원 등산로 정비사업_ha단가산출서" xfId="29372" xr:uid="{00000000-0005-0000-0000-00008D720000}"/>
    <cellStyle name="콤_수량산출서(수정)_02-배수공_02-배수공_2006 가지산도립공원 등산로 정비사업_가지산도립공원등산로정비공사" xfId="29373" xr:uid="{00000000-0005-0000-0000-00008E720000}"/>
    <cellStyle name="콤_수량산출서(수정)_02-배수공_02-배수공_2006 가지산도립공원 등산로 정비사업_가지산도립공원등산로정비공사_1.숲가꾸기설계서(고암 간상)" xfId="29374" xr:uid="{00000000-0005-0000-0000-00008F720000}"/>
    <cellStyle name="콤_수량산출서(수정)_02-배수공_02-배수공_2006 가지산도립공원 등산로 정비사업_가지산도립공원등산로정비공사_'10년 추기 소나무재선충병 나무주사 사업" xfId="29375" xr:uid="{00000000-0005-0000-0000-000090720000}"/>
    <cellStyle name="콤_수량산출서(수정)_02-배수공_02-배수공_2006 가지산도립공원 등산로 정비사업_가지산도립공원등산로정비공사_3차 숲가꾸기 조서(밀양시)" xfId="29376" xr:uid="{00000000-0005-0000-0000-000091720000}"/>
    <cellStyle name="콤_수량산출서(수정)_02-배수공_02-배수공_2006 가지산도립공원 등산로 정비사업_가지산도립공원등산로정비공사_3차 숲가꾸기 조서(밀양시)_09밀양2지번조서(허작업)" xfId="29377" xr:uid="{00000000-0005-0000-0000-000092720000}"/>
    <cellStyle name="콤_수량산출서(수정)_02-배수공_02-배수공_2006 가지산도립공원 등산로 정비사업_가지산도립공원등산로정비공사_3차 숲가꾸기 조서(밀양시)_09밀양2지번조서(허작업)_ha단가산출서" xfId="29378" xr:uid="{00000000-0005-0000-0000-000093720000}"/>
    <cellStyle name="콤_수량산출서(수정)_02-배수공_02-배수공_2006 가지산도립공원 등산로 정비사업_가지산도립공원등산로정비공사_3차 숲가꾸기 조서(밀양시)_09밀양2지번조서(허작업)_진해재해저감사업" xfId="29379" xr:uid="{00000000-0005-0000-0000-000094720000}"/>
    <cellStyle name="콤_수량산출서(수정)_02-배수공_02-배수공_2006 가지산도립공원 등산로 정비사업_가지산도립공원등산로정비공사_3차 숲가꾸기 조서(밀양시)_09숲가꾸기조서(밀양2)" xfId="29380" xr:uid="{00000000-0005-0000-0000-000095720000}"/>
    <cellStyle name="콤_수량산출서(수정)_02-배수공_02-배수공_2006 가지산도립공원 등산로 정비사업_가지산도립공원등산로정비공사_3차 숲가꾸기 조서(밀양시)_09숲가꾸기조서(밀양2)_ha단가산출서" xfId="29381" xr:uid="{00000000-0005-0000-0000-000096720000}"/>
    <cellStyle name="콤_수량산출서(수정)_02-배수공_02-배수공_2006 가지산도립공원 등산로 정비사업_가지산도립공원등산로정비공사_3차 숲가꾸기 조서(밀양시)_09숲가꾸기조서(밀양2)_진해재해저감사업" xfId="29382" xr:uid="{00000000-0005-0000-0000-000097720000}"/>
    <cellStyle name="콤_수량산출서(수정)_02-배수공_02-배수공_2006 가지산도립공원 등산로 정비사업_가지산도립공원등산로정비공사_3차 숲가꾸기 조서(밀양시)_ha단가산출서" xfId="29383" xr:uid="{00000000-0005-0000-0000-000098720000}"/>
    <cellStyle name="콤_수량산출서(수정)_02-배수공_02-배수공_2006 가지산도립공원 등산로 정비사업_가지산도립공원등산로정비공사_3차 숲가꾸기 조서(밀양시)_진해재해저감사업" xfId="29384" xr:uid="{00000000-0005-0000-0000-000099720000}"/>
    <cellStyle name="콤_수량산출서(수정)_02-배수공_02-배수공_2006 가지산도립공원 등산로 정비사업_가지산도립공원등산로정비공사_5.재선충설계(죽림지구)" xfId="29385" xr:uid="{00000000-0005-0000-0000-00009A720000}"/>
    <cellStyle name="콤_수량산출서(수정)_02-배수공_02-배수공_2006 가지산도립공원 등산로 정비사업_가지산도립공원등산로정비공사_5.재선충설계(죽림지구)_'10년 추기 소나무재선충병 나무주사 사업" xfId="29386" xr:uid="{00000000-0005-0000-0000-00009B720000}"/>
    <cellStyle name="콤_수량산출서(수정)_02-배수공_02-배수공_2006 가지산도립공원 등산로 정비사업_가지산도립공원등산로정비공사_5.재선충설계(죽림지구)_소나무재선충병 피해지 위생간벌사업(동상지구외 3개소)" xfId="29387" xr:uid="{00000000-0005-0000-0000-00009C720000}"/>
    <cellStyle name="콤_수량산출서(수정)_02-배수공_02-배수공_2006 가지산도립공원 등산로 정비사업_가지산도립공원등산로정비공사_6.재선충설계(신벽지구)" xfId="29388" xr:uid="{00000000-0005-0000-0000-00009D720000}"/>
    <cellStyle name="콤_수량산출서(수정)_02-배수공_02-배수공_2006 가지산도립공원 등산로 정비사업_가지산도립공원등산로정비공사_6.재선충설계(신벽지구)_'10년 추기 소나무재선충병 나무주사 사업" xfId="29389" xr:uid="{00000000-0005-0000-0000-00009E720000}"/>
    <cellStyle name="콤_수량산출서(수정)_02-배수공_02-배수공_2006 가지산도립공원 등산로 정비사업_가지산도립공원등산로정비공사_6.재선충설계(신벽지구)_소나무재선충병 피해지 위생간벌사업(동상지구외 3개소)" xfId="29390" xr:uid="{00000000-0005-0000-0000-00009F720000}"/>
    <cellStyle name="콤_수량산출서(수정)_02-배수공_02-배수공_2006 가지산도립공원 등산로 정비사업_가지산도립공원등산로정비공사_7.재선충설계(동림지구)" xfId="29391" xr:uid="{00000000-0005-0000-0000-0000A0720000}"/>
    <cellStyle name="콤_수량산출서(수정)_02-배수공_02-배수공_2006 가지산도립공원 등산로 정비사업_가지산도립공원등산로정비공사_7.재선충설계(동림지구)_'10년 추기 소나무재선충병 나무주사 사업" xfId="29392" xr:uid="{00000000-0005-0000-0000-0000A1720000}"/>
    <cellStyle name="콤_수량산출서(수정)_02-배수공_02-배수공_2006 가지산도립공원 등산로 정비사업_가지산도립공원등산로정비공사_7.재선충설계(동림지구)_소나무재선충병 피해지 위생간벌사업(동상지구외 3개소)" xfId="29393" xr:uid="{00000000-0005-0000-0000-0000A2720000}"/>
    <cellStyle name="콤_수량산출서(수정)_02-배수공_02-배수공_2006 가지산도립공원 등산로 정비사업_가지산도립공원등산로정비공사_ha단가산출서" xfId="29394" xr:uid="{00000000-0005-0000-0000-0000A3720000}"/>
    <cellStyle name="콤_수량산출서(수정)_02-배수공_02-배수공_2006 가지산도립공원 등산로 정비사업_가지산도립공원등산로정비공사_소나무재선충병 피해지 위생간벌사업(동상지구외 3개소)" xfId="29395" xr:uid="{00000000-0005-0000-0000-0000A4720000}"/>
    <cellStyle name="콤_수량산출서(수정)_02-배수공_02-배수공_2006 가지산도립공원 등산로 정비사업_가지산도립공원등산로정비공사_소나무재선충병완전방제설계서(제출본)-양산국유림관리소" xfId="29396" xr:uid="{00000000-0005-0000-0000-0000A5720000}"/>
    <cellStyle name="콤_수량산출서(수정)_02-배수공_02-배수공_2006 가지산도립공원 등산로 정비사업_가지산도립공원등산로정비공사_진해재해저감사업" xfId="29397" xr:uid="{00000000-0005-0000-0000-0000A6720000}"/>
    <cellStyle name="콤_수량산출서(수정)_02-배수공_02-배수공_2006 가지산도립공원 등산로 정비사업_소나무재선충병 피해지 위생간벌사업(동상지구외 3개소)" xfId="29398" xr:uid="{00000000-0005-0000-0000-0000A7720000}"/>
    <cellStyle name="콤_수량산출서(수정)_02-배수공_02-배수공_2006 가지산도립공원 등산로 정비사업_소나무재선충병완전방제설계서(제출본)-양산국유림관리소" xfId="29399" xr:uid="{00000000-0005-0000-0000-0000A8720000}"/>
    <cellStyle name="콤_수량산출서(수정)_02-배수공_02-배수공_2006 가지산도립공원 등산로 정비사업_진해재해저감사업" xfId="29400" xr:uid="{00000000-0005-0000-0000-0000A9720000}"/>
    <cellStyle name="콤_수량산출서(수정)_02-배수공_02-배수공_3차 숲가꾸기 조서(밀양시)" xfId="29401" xr:uid="{00000000-0005-0000-0000-0000AA720000}"/>
    <cellStyle name="콤_수량산출서(수정)_02-배수공_02-배수공_3차 숲가꾸기 조서(밀양시)_09밀양2지번조서(허작업)" xfId="29402" xr:uid="{00000000-0005-0000-0000-0000AB720000}"/>
    <cellStyle name="콤_수량산출서(수정)_02-배수공_02-배수공_3차 숲가꾸기 조서(밀양시)_09밀양2지번조서(허작업)_ha단가산출서" xfId="29403" xr:uid="{00000000-0005-0000-0000-0000AC720000}"/>
    <cellStyle name="콤_수량산출서(수정)_02-배수공_02-배수공_3차 숲가꾸기 조서(밀양시)_09밀양2지번조서(허작업)_진해재해저감사업" xfId="29404" xr:uid="{00000000-0005-0000-0000-0000AD720000}"/>
    <cellStyle name="콤_수량산출서(수정)_02-배수공_02-배수공_3차 숲가꾸기 조서(밀양시)_09숲가꾸기조서(밀양2)" xfId="29405" xr:uid="{00000000-0005-0000-0000-0000AE720000}"/>
    <cellStyle name="콤_수량산출서(수정)_02-배수공_02-배수공_3차 숲가꾸기 조서(밀양시)_09숲가꾸기조서(밀양2)_ha단가산출서" xfId="29406" xr:uid="{00000000-0005-0000-0000-0000AF720000}"/>
    <cellStyle name="콤_수량산출서(수정)_02-배수공_02-배수공_3차 숲가꾸기 조서(밀양시)_09숲가꾸기조서(밀양2)_진해재해저감사업" xfId="29407" xr:uid="{00000000-0005-0000-0000-0000B0720000}"/>
    <cellStyle name="콤_수량산출서(수정)_02-배수공_02-배수공_3차 숲가꾸기 조서(밀양시)_ha단가산출서" xfId="29408" xr:uid="{00000000-0005-0000-0000-0000B1720000}"/>
    <cellStyle name="콤_수량산출서(수정)_02-배수공_02-배수공_3차 숲가꾸기 조서(밀양시)_진해재해저감사업" xfId="29409" xr:uid="{00000000-0005-0000-0000-0000B2720000}"/>
    <cellStyle name="콤_수량산출서(수정)_02-배수공_02-배수공_5.재선충설계(죽림지구)" xfId="29410" xr:uid="{00000000-0005-0000-0000-0000B3720000}"/>
    <cellStyle name="콤_수량산출서(수정)_02-배수공_02-배수공_5.재선충설계(죽림지구)_'10년 추기 소나무재선충병 나무주사 사업" xfId="29411" xr:uid="{00000000-0005-0000-0000-0000B4720000}"/>
    <cellStyle name="콤_수량산출서(수정)_02-배수공_02-배수공_5.재선충설계(죽림지구)_소나무재선충병 피해지 위생간벌사업(동상지구외 3개소)" xfId="29412" xr:uid="{00000000-0005-0000-0000-0000B5720000}"/>
    <cellStyle name="콤_수량산출서(수정)_02-배수공_02-배수공_6.재선충설계(신벽지구)" xfId="29413" xr:uid="{00000000-0005-0000-0000-0000B6720000}"/>
    <cellStyle name="콤_수량산출서(수정)_02-배수공_02-배수공_6.재선충설계(신벽지구)_'10년 추기 소나무재선충병 나무주사 사업" xfId="29414" xr:uid="{00000000-0005-0000-0000-0000B7720000}"/>
    <cellStyle name="콤_수량산출서(수정)_02-배수공_02-배수공_6.재선충설계(신벽지구)_소나무재선충병 피해지 위생간벌사업(동상지구외 3개소)" xfId="29415" xr:uid="{00000000-0005-0000-0000-0000B8720000}"/>
    <cellStyle name="콤_수량산출서(수정)_02-배수공_02-배수공_7.재선충설계(동림지구)" xfId="29416" xr:uid="{00000000-0005-0000-0000-0000B9720000}"/>
    <cellStyle name="콤_수량산출서(수정)_02-배수공_02-배수공_7.재선충설계(동림지구)_'10년 추기 소나무재선충병 나무주사 사업" xfId="29417" xr:uid="{00000000-0005-0000-0000-0000BA720000}"/>
    <cellStyle name="콤_수량산출서(수정)_02-배수공_02-배수공_7.재선충설계(동림지구)_소나무재선충병 피해지 위생간벌사업(동상지구외 3개소)" xfId="29418" xr:uid="{00000000-0005-0000-0000-0000BB720000}"/>
    <cellStyle name="콤_수량산출서(수정)_02-배수공_02-배수공_ha단가산출서" xfId="29419" xr:uid="{00000000-0005-0000-0000-0000BC720000}"/>
    <cellStyle name="콤_수량산출서(수정)_02-배수공_02-배수공_복사본 사진대장(사천)" xfId="29420" xr:uid="{00000000-0005-0000-0000-0000BD720000}"/>
    <cellStyle name="콤_수량산출서(수정)_02-배수공_02-배수공_설계설명서(두서서하)-1" xfId="29421" xr:uid="{00000000-0005-0000-0000-0000BE720000}"/>
    <cellStyle name="콤_수량산출서(수정)_02-배수공_02-배수공_소나무재선충병 피해지 위생간벌사업(동상지구외 3개소)" xfId="29422" xr:uid="{00000000-0005-0000-0000-0000BF720000}"/>
    <cellStyle name="콤_수량산출서(수정)_02-배수공_02-배수공_소나무재선충병완전방제설계서(제출본)-양산국유림관리소" xfId="29423" xr:uid="{00000000-0005-0000-0000-0000C0720000}"/>
    <cellStyle name="콤_수량산출서(수정)_02-배수공_02-배수공_수량산출서-2(온양산길)" xfId="29424" xr:uid="{00000000-0005-0000-0000-0000C1720000}"/>
    <cellStyle name="콤_수량산출서(수정)_02-배수공_02-배수공_수량산출서-2(온양산길)_(01-1)수량(산청송경3)" xfId="29425" xr:uid="{00000000-0005-0000-0000-0000C2720000}"/>
    <cellStyle name="콤_수량산출서(수정)_02-배수공_02-배수공_진해재해저감사업" xfId="29426" xr:uid="{00000000-0005-0000-0000-0000C3720000}"/>
    <cellStyle name="콤_수량산출서(수정)_02-배수공_1.숲가꾸기설계서(고암 간상)" xfId="29427" xr:uid="{00000000-0005-0000-0000-0000C4720000}"/>
    <cellStyle name="콤_수량산출서(수정)_02-배수공_'10년 추기 소나무재선충병 나무주사 사업" xfId="29428" xr:uid="{00000000-0005-0000-0000-0000C5720000}"/>
    <cellStyle name="콤_수량산출서(수정)_02-배수공_2006 가지산도립공원 등산로 정비사업" xfId="29429" xr:uid="{00000000-0005-0000-0000-0000C6720000}"/>
    <cellStyle name="콤_수량산출서(수정)_02-배수공_2006 가지산도립공원 등산로 정비사업_1.숲가꾸기설계서(고암 간상)" xfId="29430" xr:uid="{00000000-0005-0000-0000-0000C7720000}"/>
    <cellStyle name="콤_수량산출서(수정)_02-배수공_2006 가지산도립공원 등산로 정비사업_'10년 추기 소나무재선충병 나무주사 사업" xfId="29431" xr:uid="{00000000-0005-0000-0000-0000C8720000}"/>
    <cellStyle name="콤_수량산출서(수정)_02-배수공_2006 가지산도립공원 등산로 정비사업_2006 가지산도립공원 등산로 정비사업" xfId="29432" xr:uid="{00000000-0005-0000-0000-0000C9720000}"/>
    <cellStyle name="콤_수량산출서(수정)_02-배수공_2006 가지산도립공원 등산로 정비사업_2006 가지산도립공원 등산로 정비사업_1.숲가꾸기설계서(고암 간상)" xfId="29433" xr:uid="{00000000-0005-0000-0000-0000CA720000}"/>
    <cellStyle name="콤_수량산출서(수정)_02-배수공_2006 가지산도립공원 등산로 정비사업_2006 가지산도립공원 등산로 정비사업_'10년 추기 소나무재선충병 나무주사 사업" xfId="29434" xr:uid="{00000000-0005-0000-0000-0000CB720000}"/>
    <cellStyle name="콤_수량산출서(수정)_02-배수공_2006 가지산도립공원 등산로 정비사업_2006 가지산도립공원 등산로 정비사업_3차 숲가꾸기 조서(밀양시)" xfId="29435" xr:uid="{00000000-0005-0000-0000-0000CC720000}"/>
    <cellStyle name="콤_수량산출서(수정)_02-배수공_2006 가지산도립공원 등산로 정비사업_2006 가지산도립공원 등산로 정비사업_3차 숲가꾸기 조서(밀양시)_09밀양2지번조서(허작업)" xfId="29436" xr:uid="{00000000-0005-0000-0000-0000CD720000}"/>
    <cellStyle name="콤_수량산출서(수정)_02-배수공_2006 가지산도립공원 등산로 정비사업_2006 가지산도립공원 등산로 정비사업_3차 숲가꾸기 조서(밀양시)_09밀양2지번조서(허작업)_ha단가산출서" xfId="29437" xr:uid="{00000000-0005-0000-0000-0000CE720000}"/>
    <cellStyle name="콤_수량산출서(수정)_02-배수공_2006 가지산도립공원 등산로 정비사업_2006 가지산도립공원 등산로 정비사업_3차 숲가꾸기 조서(밀양시)_09밀양2지번조서(허작업)_진해재해저감사업" xfId="29438" xr:uid="{00000000-0005-0000-0000-0000CF720000}"/>
    <cellStyle name="콤_수량산출서(수정)_02-배수공_2006 가지산도립공원 등산로 정비사업_2006 가지산도립공원 등산로 정비사업_3차 숲가꾸기 조서(밀양시)_09숲가꾸기조서(밀양2)" xfId="29439" xr:uid="{00000000-0005-0000-0000-0000D0720000}"/>
    <cellStyle name="콤_수량산출서(수정)_02-배수공_2006 가지산도립공원 등산로 정비사업_2006 가지산도립공원 등산로 정비사업_3차 숲가꾸기 조서(밀양시)_09숲가꾸기조서(밀양2)_ha단가산출서" xfId="29440" xr:uid="{00000000-0005-0000-0000-0000D1720000}"/>
    <cellStyle name="콤_수량산출서(수정)_02-배수공_2006 가지산도립공원 등산로 정비사업_2006 가지산도립공원 등산로 정비사업_3차 숲가꾸기 조서(밀양시)_09숲가꾸기조서(밀양2)_진해재해저감사업" xfId="29441" xr:uid="{00000000-0005-0000-0000-0000D2720000}"/>
    <cellStyle name="콤_수량산출서(수정)_02-배수공_2006 가지산도립공원 등산로 정비사업_2006 가지산도립공원 등산로 정비사업_3차 숲가꾸기 조서(밀양시)_ha단가산출서" xfId="29442" xr:uid="{00000000-0005-0000-0000-0000D3720000}"/>
    <cellStyle name="콤_수량산출서(수정)_02-배수공_2006 가지산도립공원 등산로 정비사업_2006 가지산도립공원 등산로 정비사업_3차 숲가꾸기 조서(밀양시)_진해재해저감사업" xfId="29443" xr:uid="{00000000-0005-0000-0000-0000D4720000}"/>
    <cellStyle name="콤_수량산출서(수정)_02-배수공_2006 가지산도립공원 등산로 정비사업_2006 가지산도립공원 등산로 정비사업_5.재선충설계(죽림지구)" xfId="29444" xr:uid="{00000000-0005-0000-0000-0000D5720000}"/>
    <cellStyle name="콤_수량산출서(수정)_02-배수공_2006 가지산도립공원 등산로 정비사업_2006 가지산도립공원 등산로 정비사업_5.재선충설계(죽림지구)_'10년 추기 소나무재선충병 나무주사 사업" xfId="29445" xr:uid="{00000000-0005-0000-0000-0000D6720000}"/>
    <cellStyle name="콤_수량산출서(수정)_02-배수공_2006 가지산도립공원 등산로 정비사업_2006 가지산도립공원 등산로 정비사업_5.재선충설계(죽림지구)_소나무재선충병 피해지 위생간벌사업(동상지구외 3개소)" xfId="29446" xr:uid="{00000000-0005-0000-0000-0000D7720000}"/>
    <cellStyle name="콤_수량산출서(수정)_02-배수공_2006 가지산도립공원 등산로 정비사업_2006 가지산도립공원 등산로 정비사업_6.재선충설계(신벽지구)" xfId="29447" xr:uid="{00000000-0005-0000-0000-0000D8720000}"/>
    <cellStyle name="콤_수량산출서(수정)_02-배수공_2006 가지산도립공원 등산로 정비사업_2006 가지산도립공원 등산로 정비사업_6.재선충설계(신벽지구)_'10년 추기 소나무재선충병 나무주사 사업" xfId="29448" xr:uid="{00000000-0005-0000-0000-0000D9720000}"/>
    <cellStyle name="콤_수량산출서(수정)_02-배수공_2006 가지산도립공원 등산로 정비사업_2006 가지산도립공원 등산로 정비사업_6.재선충설계(신벽지구)_소나무재선충병 피해지 위생간벌사업(동상지구외 3개소)" xfId="29449" xr:uid="{00000000-0005-0000-0000-0000DA720000}"/>
    <cellStyle name="콤_수량산출서(수정)_02-배수공_2006 가지산도립공원 등산로 정비사업_2006 가지산도립공원 등산로 정비사업_7.재선충설계(동림지구)" xfId="29450" xr:uid="{00000000-0005-0000-0000-0000DB720000}"/>
    <cellStyle name="콤_수량산출서(수정)_02-배수공_2006 가지산도립공원 등산로 정비사업_2006 가지산도립공원 등산로 정비사업_7.재선충설계(동림지구)_'10년 추기 소나무재선충병 나무주사 사업" xfId="29451" xr:uid="{00000000-0005-0000-0000-0000DC720000}"/>
    <cellStyle name="콤_수량산출서(수정)_02-배수공_2006 가지산도립공원 등산로 정비사업_2006 가지산도립공원 등산로 정비사업_7.재선충설계(동림지구)_소나무재선충병 피해지 위생간벌사업(동상지구외 3개소)" xfId="29452" xr:uid="{00000000-0005-0000-0000-0000DD720000}"/>
    <cellStyle name="콤_수량산출서(수정)_02-배수공_2006 가지산도립공원 등산로 정비사업_2006 가지산도립공원 등산로 정비사업_ha단가산출서" xfId="29453" xr:uid="{00000000-0005-0000-0000-0000DE720000}"/>
    <cellStyle name="콤_수량산출서(수정)_02-배수공_2006 가지산도립공원 등산로 정비사업_2006 가지산도립공원 등산로 정비사업_소나무재선충병 피해지 위생간벌사업(동상지구외 3개소)" xfId="29454" xr:uid="{00000000-0005-0000-0000-0000DF720000}"/>
    <cellStyle name="콤_수량산출서(수정)_02-배수공_2006 가지산도립공원 등산로 정비사업_2006 가지산도립공원 등산로 정비사업_소나무재선충병완전방제설계서(제출본)-양산국유림관리소" xfId="29455" xr:uid="{00000000-0005-0000-0000-0000E0720000}"/>
    <cellStyle name="콤_수량산출서(수정)_02-배수공_2006 가지산도립공원 등산로 정비사업_2006 가지산도립공원 등산로 정비사업_진해재해저감사업" xfId="29456" xr:uid="{00000000-0005-0000-0000-0000E1720000}"/>
    <cellStyle name="콤_수량산출서(수정)_02-배수공_2006 가지산도립공원 등산로 정비사업_2006가지산도립공원등산로정비공사" xfId="29457" xr:uid="{00000000-0005-0000-0000-0000E2720000}"/>
    <cellStyle name="콤_수량산출서(수정)_02-배수공_2006 가지산도립공원 등산로 정비사업_2006가지산도립공원등산로정비공사_1.숲가꾸기설계서(고암 간상)" xfId="29458" xr:uid="{00000000-0005-0000-0000-0000E3720000}"/>
    <cellStyle name="콤_수량산출서(수정)_02-배수공_2006 가지산도립공원 등산로 정비사업_2006가지산도립공원등산로정비공사_'10년 추기 소나무재선충병 나무주사 사업" xfId="29459" xr:uid="{00000000-0005-0000-0000-0000E4720000}"/>
    <cellStyle name="콤_수량산출서(수정)_02-배수공_2006 가지산도립공원 등산로 정비사업_2006가지산도립공원등산로정비공사_3차 숲가꾸기 조서(밀양시)" xfId="29460" xr:uid="{00000000-0005-0000-0000-0000E5720000}"/>
    <cellStyle name="콤_수량산출서(수정)_02-배수공_2006 가지산도립공원 등산로 정비사업_2006가지산도립공원등산로정비공사_3차 숲가꾸기 조서(밀양시)_09밀양2지번조서(허작업)" xfId="29461" xr:uid="{00000000-0005-0000-0000-0000E6720000}"/>
    <cellStyle name="콤_수량산출서(수정)_02-배수공_2006 가지산도립공원 등산로 정비사업_2006가지산도립공원등산로정비공사_3차 숲가꾸기 조서(밀양시)_09밀양2지번조서(허작업)_ha단가산출서" xfId="29462" xr:uid="{00000000-0005-0000-0000-0000E7720000}"/>
    <cellStyle name="콤_수량산출서(수정)_02-배수공_2006 가지산도립공원 등산로 정비사업_2006가지산도립공원등산로정비공사_3차 숲가꾸기 조서(밀양시)_09밀양2지번조서(허작업)_진해재해저감사업" xfId="29463" xr:uid="{00000000-0005-0000-0000-0000E8720000}"/>
    <cellStyle name="콤_수량산출서(수정)_02-배수공_2006 가지산도립공원 등산로 정비사업_2006가지산도립공원등산로정비공사_3차 숲가꾸기 조서(밀양시)_09숲가꾸기조서(밀양2)" xfId="29464" xr:uid="{00000000-0005-0000-0000-0000E9720000}"/>
    <cellStyle name="콤_수량산출서(수정)_02-배수공_2006 가지산도립공원 등산로 정비사업_2006가지산도립공원등산로정비공사_3차 숲가꾸기 조서(밀양시)_09숲가꾸기조서(밀양2)_ha단가산출서" xfId="29465" xr:uid="{00000000-0005-0000-0000-0000EA720000}"/>
    <cellStyle name="콤_수량산출서(수정)_02-배수공_2006 가지산도립공원 등산로 정비사업_2006가지산도립공원등산로정비공사_3차 숲가꾸기 조서(밀양시)_09숲가꾸기조서(밀양2)_진해재해저감사업" xfId="29466" xr:uid="{00000000-0005-0000-0000-0000EB720000}"/>
    <cellStyle name="콤_수량산출서(수정)_02-배수공_2006 가지산도립공원 등산로 정비사업_2006가지산도립공원등산로정비공사_3차 숲가꾸기 조서(밀양시)_ha단가산출서" xfId="29467" xr:uid="{00000000-0005-0000-0000-0000EC720000}"/>
    <cellStyle name="콤_수량산출서(수정)_02-배수공_2006 가지산도립공원 등산로 정비사업_2006가지산도립공원등산로정비공사_3차 숲가꾸기 조서(밀양시)_진해재해저감사업" xfId="29468" xr:uid="{00000000-0005-0000-0000-0000ED720000}"/>
    <cellStyle name="콤_수량산출서(수정)_02-배수공_2006 가지산도립공원 등산로 정비사업_2006가지산도립공원등산로정비공사_5.재선충설계(죽림지구)" xfId="29469" xr:uid="{00000000-0005-0000-0000-0000EE720000}"/>
    <cellStyle name="콤_수량산출서(수정)_02-배수공_2006 가지산도립공원 등산로 정비사업_2006가지산도립공원등산로정비공사_5.재선충설계(죽림지구)_'10년 추기 소나무재선충병 나무주사 사업" xfId="29470" xr:uid="{00000000-0005-0000-0000-0000EF720000}"/>
    <cellStyle name="콤_수량산출서(수정)_02-배수공_2006 가지산도립공원 등산로 정비사업_2006가지산도립공원등산로정비공사_5.재선충설계(죽림지구)_소나무재선충병 피해지 위생간벌사업(동상지구외 3개소)" xfId="29471" xr:uid="{00000000-0005-0000-0000-0000F0720000}"/>
    <cellStyle name="콤_수량산출서(수정)_02-배수공_2006 가지산도립공원 등산로 정비사업_2006가지산도립공원등산로정비공사_6.재선충설계(신벽지구)" xfId="29472" xr:uid="{00000000-0005-0000-0000-0000F1720000}"/>
    <cellStyle name="콤_수량산출서(수정)_02-배수공_2006 가지산도립공원 등산로 정비사업_2006가지산도립공원등산로정비공사_6.재선충설계(신벽지구)_'10년 추기 소나무재선충병 나무주사 사업" xfId="29473" xr:uid="{00000000-0005-0000-0000-0000F2720000}"/>
    <cellStyle name="콤_수량산출서(수정)_02-배수공_2006 가지산도립공원 등산로 정비사업_2006가지산도립공원등산로정비공사_6.재선충설계(신벽지구)_소나무재선충병 피해지 위생간벌사업(동상지구외 3개소)" xfId="29474" xr:uid="{00000000-0005-0000-0000-0000F3720000}"/>
    <cellStyle name="콤_수량산출서(수정)_02-배수공_2006 가지산도립공원 등산로 정비사업_2006가지산도립공원등산로정비공사_7.재선충설계(동림지구)" xfId="29475" xr:uid="{00000000-0005-0000-0000-0000F4720000}"/>
    <cellStyle name="콤_수량산출서(수정)_02-배수공_2006 가지산도립공원 등산로 정비사업_2006가지산도립공원등산로정비공사_7.재선충설계(동림지구)_'10년 추기 소나무재선충병 나무주사 사업" xfId="29476" xr:uid="{00000000-0005-0000-0000-0000F5720000}"/>
    <cellStyle name="콤_수량산출서(수정)_02-배수공_2006 가지산도립공원 등산로 정비사업_2006가지산도립공원등산로정비공사_7.재선충설계(동림지구)_소나무재선충병 피해지 위생간벌사업(동상지구외 3개소)" xfId="29477" xr:uid="{00000000-0005-0000-0000-0000F6720000}"/>
    <cellStyle name="콤_수량산출서(수정)_02-배수공_2006 가지산도립공원 등산로 정비사업_2006가지산도립공원등산로정비공사_ha단가산출서" xfId="29478" xr:uid="{00000000-0005-0000-0000-0000F7720000}"/>
    <cellStyle name="콤_수량산출서(수정)_02-배수공_2006 가지산도립공원 등산로 정비사업_2006가지산도립공원등산로정비공사_소나무재선충병 피해지 위생간벌사업(동상지구외 3개소)" xfId="29479" xr:uid="{00000000-0005-0000-0000-0000F8720000}"/>
    <cellStyle name="콤_수량산출서(수정)_02-배수공_2006 가지산도립공원 등산로 정비사업_2006가지산도립공원등산로정비공사_소나무재선충병완전방제설계서(제출본)-양산국유림관리소" xfId="29480" xr:uid="{00000000-0005-0000-0000-0000F9720000}"/>
    <cellStyle name="콤_수량산출서(수정)_02-배수공_2006 가지산도립공원 등산로 정비사업_2006가지산도립공원등산로정비공사_진해재해저감사업" xfId="29481" xr:uid="{00000000-0005-0000-0000-0000FA720000}"/>
    <cellStyle name="콤_수량산출서(수정)_02-배수공_2006 가지산도립공원 등산로 정비사업_2006밀양시가지산도립공원등산로정비공사" xfId="29482" xr:uid="{00000000-0005-0000-0000-0000FB720000}"/>
    <cellStyle name="콤_수량산출서(수정)_02-배수공_2006 가지산도립공원 등산로 정비사업_2006밀양시가지산도립공원등산로정비공사_1.숲가꾸기설계서(고암 간상)" xfId="29483" xr:uid="{00000000-0005-0000-0000-0000FC720000}"/>
    <cellStyle name="콤_수량산출서(수정)_02-배수공_2006 가지산도립공원 등산로 정비사업_2006밀양시가지산도립공원등산로정비공사_'10년 추기 소나무재선충병 나무주사 사업" xfId="29484" xr:uid="{00000000-0005-0000-0000-0000FD720000}"/>
    <cellStyle name="콤_수량산출서(수정)_02-배수공_2006 가지산도립공원 등산로 정비사업_2006밀양시가지산도립공원등산로정비공사_3차 숲가꾸기 조서(밀양시)" xfId="29485" xr:uid="{00000000-0005-0000-0000-0000FE720000}"/>
    <cellStyle name="콤_수량산출서(수정)_02-배수공_2006 가지산도립공원 등산로 정비사업_2006밀양시가지산도립공원등산로정비공사_3차 숲가꾸기 조서(밀양시)_09밀양2지번조서(허작업)" xfId="29486" xr:uid="{00000000-0005-0000-0000-0000FF720000}"/>
    <cellStyle name="콤_수량산출서(수정)_02-배수공_2006 가지산도립공원 등산로 정비사업_2006밀양시가지산도립공원등산로정비공사_3차 숲가꾸기 조서(밀양시)_09밀양2지번조서(허작업)_ha단가산출서" xfId="29487" xr:uid="{00000000-0005-0000-0000-000000730000}"/>
    <cellStyle name="콤_수량산출서(수정)_02-배수공_2006 가지산도립공원 등산로 정비사업_2006밀양시가지산도립공원등산로정비공사_3차 숲가꾸기 조서(밀양시)_09밀양2지번조서(허작업)_진해재해저감사업" xfId="29488" xr:uid="{00000000-0005-0000-0000-000001730000}"/>
    <cellStyle name="콤_수량산출서(수정)_02-배수공_2006 가지산도립공원 등산로 정비사업_2006밀양시가지산도립공원등산로정비공사_3차 숲가꾸기 조서(밀양시)_09숲가꾸기조서(밀양2)" xfId="29489" xr:uid="{00000000-0005-0000-0000-000002730000}"/>
    <cellStyle name="콤_수량산출서(수정)_02-배수공_2006 가지산도립공원 등산로 정비사업_2006밀양시가지산도립공원등산로정비공사_3차 숲가꾸기 조서(밀양시)_09숲가꾸기조서(밀양2)_ha단가산출서" xfId="29490" xr:uid="{00000000-0005-0000-0000-000003730000}"/>
    <cellStyle name="콤_수량산출서(수정)_02-배수공_2006 가지산도립공원 등산로 정비사업_2006밀양시가지산도립공원등산로정비공사_3차 숲가꾸기 조서(밀양시)_09숲가꾸기조서(밀양2)_진해재해저감사업" xfId="29491" xr:uid="{00000000-0005-0000-0000-000004730000}"/>
    <cellStyle name="콤_수량산출서(수정)_02-배수공_2006 가지산도립공원 등산로 정비사업_2006밀양시가지산도립공원등산로정비공사_3차 숲가꾸기 조서(밀양시)_ha단가산출서" xfId="29492" xr:uid="{00000000-0005-0000-0000-000005730000}"/>
    <cellStyle name="콤_수량산출서(수정)_02-배수공_2006 가지산도립공원 등산로 정비사업_2006밀양시가지산도립공원등산로정비공사_3차 숲가꾸기 조서(밀양시)_진해재해저감사업" xfId="29493" xr:uid="{00000000-0005-0000-0000-000006730000}"/>
    <cellStyle name="콤_수량산출서(수정)_02-배수공_2006 가지산도립공원 등산로 정비사업_2006밀양시가지산도립공원등산로정비공사_5.재선충설계(죽림지구)" xfId="29494" xr:uid="{00000000-0005-0000-0000-000007730000}"/>
    <cellStyle name="콤_수량산출서(수정)_02-배수공_2006 가지산도립공원 등산로 정비사업_2006밀양시가지산도립공원등산로정비공사_5.재선충설계(죽림지구)_'10년 추기 소나무재선충병 나무주사 사업" xfId="29495" xr:uid="{00000000-0005-0000-0000-000008730000}"/>
    <cellStyle name="콤_수량산출서(수정)_02-배수공_2006 가지산도립공원 등산로 정비사업_2006밀양시가지산도립공원등산로정비공사_5.재선충설계(죽림지구)_소나무재선충병 피해지 위생간벌사업(동상지구외 3개소)" xfId="29496" xr:uid="{00000000-0005-0000-0000-000009730000}"/>
    <cellStyle name="콤_수량산출서(수정)_02-배수공_2006 가지산도립공원 등산로 정비사업_2006밀양시가지산도립공원등산로정비공사_6.재선충설계(신벽지구)" xfId="29497" xr:uid="{00000000-0005-0000-0000-00000A730000}"/>
    <cellStyle name="콤_수량산출서(수정)_02-배수공_2006 가지산도립공원 등산로 정비사업_2006밀양시가지산도립공원등산로정비공사_6.재선충설계(신벽지구)_'10년 추기 소나무재선충병 나무주사 사업" xfId="29498" xr:uid="{00000000-0005-0000-0000-00000B730000}"/>
    <cellStyle name="콤_수량산출서(수정)_02-배수공_2006 가지산도립공원 등산로 정비사업_2006밀양시가지산도립공원등산로정비공사_6.재선충설계(신벽지구)_소나무재선충병 피해지 위생간벌사업(동상지구외 3개소)" xfId="29499" xr:uid="{00000000-0005-0000-0000-00000C730000}"/>
    <cellStyle name="콤_수량산출서(수정)_02-배수공_2006 가지산도립공원 등산로 정비사업_2006밀양시가지산도립공원등산로정비공사_7.재선충설계(동림지구)" xfId="29500" xr:uid="{00000000-0005-0000-0000-00000D730000}"/>
    <cellStyle name="콤_수량산출서(수정)_02-배수공_2006 가지산도립공원 등산로 정비사업_2006밀양시가지산도립공원등산로정비공사_7.재선충설계(동림지구)_'10년 추기 소나무재선충병 나무주사 사업" xfId="29501" xr:uid="{00000000-0005-0000-0000-00000E730000}"/>
    <cellStyle name="콤_수량산출서(수정)_02-배수공_2006 가지산도립공원 등산로 정비사업_2006밀양시가지산도립공원등산로정비공사_7.재선충설계(동림지구)_소나무재선충병 피해지 위생간벌사업(동상지구외 3개소)" xfId="29502" xr:uid="{00000000-0005-0000-0000-00000F730000}"/>
    <cellStyle name="콤_수량산출서(수정)_02-배수공_2006 가지산도립공원 등산로 정비사업_2006밀양시가지산도립공원등산로정비공사_ha단가산출서" xfId="29503" xr:uid="{00000000-0005-0000-0000-000010730000}"/>
    <cellStyle name="콤_수량산출서(수정)_02-배수공_2006 가지산도립공원 등산로 정비사업_2006밀양시가지산도립공원등산로정비공사_소나무재선충병 피해지 위생간벌사업(동상지구외 3개소)" xfId="29504" xr:uid="{00000000-0005-0000-0000-000011730000}"/>
    <cellStyle name="콤_수량산출서(수정)_02-배수공_2006 가지산도립공원 등산로 정비사업_2006밀양시가지산도립공원등산로정비공사_소나무재선충병완전방제설계서(제출본)-양산국유림관리소" xfId="29505" xr:uid="{00000000-0005-0000-0000-000012730000}"/>
    <cellStyle name="콤_수량산출서(수정)_02-배수공_2006 가지산도립공원 등산로 정비사업_2006밀양시가지산도립공원등산로정비공사_진해재해저감사업" xfId="29506" xr:uid="{00000000-0005-0000-0000-000013730000}"/>
    <cellStyle name="콤_수량산출서(수정)_02-배수공_2006 가지산도립공원 등산로 정비사업_3차 숲가꾸기 조서(밀양시)" xfId="29507" xr:uid="{00000000-0005-0000-0000-000014730000}"/>
    <cellStyle name="콤_수량산출서(수정)_02-배수공_2006 가지산도립공원 등산로 정비사업_3차 숲가꾸기 조서(밀양시)_09밀양2지번조서(허작업)" xfId="29508" xr:uid="{00000000-0005-0000-0000-000015730000}"/>
    <cellStyle name="콤_수량산출서(수정)_02-배수공_2006 가지산도립공원 등산로 정비사업_3차 숲가꾸기 조서(밀양시)_09밀양2지번조서(허작업)_ha단가산출서" xfId="29509" xr:uid="{00000000-0005-0000-0000-000016730000}"/>
    <cellStyle name="콤_수량산출서(수정)_02-배수공_2006 가지산도립공원 등산로 정비사업_3차 숲가꾸기 조서(밀양시)_09밀양2지번조서(허작업)_진해재해저감사업" xfId="29510" xr:uid="{00000000-0005-0000-0000-000017730000}"/>
    <cellStyle name="콤_수량산출서(수정)_02-배수공_2006 가지산도립공원 등산로 정비사업_3차 숲가꾸기 조서(밀양시)_09숲가꾸기조서(밀양2)" xfId="29511" xr:uid="{00000000-0005-0000-0000-000018730000}"/>
    <cellStyle name="콤_수량산출서(수정)_02-배수공_2006 가지산도립공원 등산로 정비사업_3차 숲가꾸기 조서(밀양시)_09숲가꾸기조서(밀양2)_ha단가산출서" xfId="29512" xr:uid="{00000000-0005-0000-0000-000019730000}"/>
    <cellStyle name="콤_수량산출서(수정)_02-배수공_2006 가지산도립공원 등산로 정비사업_3차 숲가꾸기 조서(밀양시)_09숲가꾸기조서(밀양2)_진해재해저감사업" xfId="29513" xr:uid="{00000000-0005-0000-0000-00001A730000}"/>
    <cellStyle name="콤_수량산출서(수정)_02-배수공_2006 가지산도립공원 등산로 정비사업_3차 숲가꾸기 조서(밀양시)_ha단가산출서" xfId="29514" xr:uid="{00000000-0005-0000-0000-00001B730000}"/>
    <cellStyle name="콤_수량산출서(수정)_02-배수공_2006 가지산도립공원 등산로 정비사업_3차 숲가꾸기 조서(밀양시)_진해재해저감사업" xfId="29515" xr:uid="{00000000-0005-0000-0000-00001C730000}"/>
    <cellStyle name="콤_수량산출서(수정)_02-배수공_2006 가지산도립공원 등산로 정비사업_5.재선충설계(죽림지구)" xfId="29516" xr:uid="{00000000-0005-0000-0000-00001D730000}"/>
    <cellStyle name="콤_수량산출서(수정)_02-배수공_2006 가지산도립공원 등산로 정비사업_5.재선충설계(죽림지구)_'10년 추기 소나무재선충병 나무주사 사업" xfId="29517" xr:uid="{00000000-0005-0000-0000-00001E730000}"/>
    <cellStyle name="콤_수량산출서(수정)_02-배수공_2006 가지산도립공원 등산로 정비사업_5.재선충설계(죽림지구)_소나무재선충병 피해지 위생간벌사업(동상지구외 3개소)" xfId="29518" xr:uid="{00000000-0005-0000-0000-00001F730000}"/>
    <cellStyle name="콤_수량산출서(수정)_02-배수공_2006 가지산도립공원 등산로 정비사업_6.재선충설계(신벽지구)" xfId="29519" xr:uid="{00000000-0005-0000-0000-000020730000}"/>
    <cellStyle name="콤_수량산출서(수정)_02-배수공_2006 가지산도립공원 등산로 정비사업_6.재선충설계(신벽지구)_'10년 추기 소나무재선충병 나무주사 사업" xfId="29520" xr:uid="{00000000-0005-0000-0000-000021730000}"/>
    <cellStyle name="콤_수량산출서(수정)_02-배수공_2006 가지산도립공원 등산로 정비사업_6.재선충설계(신벽지구)_소나무재선충병 피해지 위생간벌사업(동상지구외 3개소)" xfId="29521" xr:uid="{00000000-0005-0000-0000-000022730000}"/>
    <cellStyle name="콤_수량산출서(수정)_02-배수공_2006 가지산도립공원 등산로 정비사업_7.재선충설계(동림지구)" xfId="29522" xr:uid="{00000000-0005-0000-0000-000023730000}"/>
    <cellStyle name="콤_수량산출서(수정)_02-배수공_2006 가지산도립공원 등산로 정비사업_7.재선충설계(동림지구)_'10년 추기 소나무재선충병 나무주사 사업" xfId="29523" xr:uid="{00000000-0005-0000-0000-000024730000}"/>
    <cellStyle name="콤_수량산출서(수정)_02-배수공_2006 가지산도립공원 등산로 정비사업_7.재선충설계(동림지구)_소나무재선충병 피해지 위생간벌사업(동상지구외 3개소)" xfId="29524" xr:uid="{00000000-0005-0000-0000-000025730000}"/>
    <cellStyle name="콤_수량산출서(수정)_02-배수공_2006 가지산도립공원 등산로 정비사업_ha단가산출서" xfId="29525" xr:uid="{00000000-0005-0000-0000-000026730000}"/>
    <cellStyle name="콤_수량산출서(수정)_02-배수공_2006 가지산도립공원 등산로 정비사업_가지산도립공원등산로정비공사" xfId="29526" xr:uid="{00000000-0005-0000-0000-000027730000}"/>
    <cellStyle name="콤_수량산출서(수정)_02-배수공_2006 가지산도립공원 등산로 정비사업_가지산도립공원등산로정비공사_1.숲가꾸기설계서(고암 간상)" xfId="29527" xr:uid="{00000000-0005-0000-0000-000028730000}"/>
    <cellStyle name="콤_수량산출서(수정)_02-배수공_2006 가지산도립공원 등산로 정비사업_가지산도립공원등산로정비공사_'10년 추기 소나무재선충병 나무주사 사업" xfId="29528" xr:uid="{00000000-0005-0000-0000-000029730000}"/>
    <cellStyle name="콤_수량산출서(수정)_02-배수공_2006 가지산도립공원 등산로 정비사업_가지산도립공원등산로정비공사_3차 숲가꾸기 조서(밀양시)" xfId="29529" xr:uid="{00000000-0005-0000-0000-00002A730000}"/>
    <cellStyle name="콤_수량산출서(수정)_02-배수공_2006 가지산도립공원 등산로 정비사업_가지산도립공원등산로정비공사_3차 숲가꾸기 조서(밀양시)_09밀양2지번조서(허작업)" xfId="29530" xr:uid="{00000000-0005-0000-0000-00002B730000}"/>
    <cellStyle name="콤_수량산출서(수정)_02-배수공_2006 가지산도립공원 등산로 정비사업_가지산도립공원등산로정비공사_3차 숲가꾸기 조서(밀양시)_09밀양2지번조서(허작업)_ha단가산출서" xfId="29531" xr:uid="{00000000-0005-0000-0000-00002C730000}"/>
    <cellStyle name="콤_수량산출서(수정)_02-배수공_2006 가지산도립공원 등산로 정비사업_가지산도립공원등산로정비공사_3차 숲가꾸기 조서(밀양시)_09밀양2지번조서(허작업)_진해재해저감사업" xfId="29532" xr:uid="{00000000-0005-0000-0000-00002D730000}"/>
    <cellStyle name="콤_수량산출서(수정)_02-배수공_2006 가지산도립공원 등산로 정비사업_가지산도립공원등산로정비공사_3차 숲가꾸기 조서(밀양시)_09숲가꾸기조서(밀양2)" xfId="29533" xr:uid="{00000000-0005-0000-0000-00002E730000}"/>
    <cellStyle name="콤_수량산출서(수정)_02-배수공_2006 가지산도립공원 등산로 정비사업_가지산도립공원등산로정비공사_3차 숲가꾸기 조서(밀양시)_09숲가꾸기조서(밀양2)_ha단가산출서" xfId="29534" xr:uid="{00000000-0005-0000-0000-00002F730000}"/>
    <cellStyle name="콤_수량산출서(수정)_02-배수공_2006 가지산도립공원 등산로 정비사업_가지산도립공원등산로정비공사_3차 숲가꾸기 조서(밀양시)_09숲가꾸기조서(밀양2)_진해재해저감사업" xfId="29535" xr:uid="{00000000-0005-0000-0000-000030730000}"/>
    <cellStyle name="콤_수량산출서(수정)_02-배수공_2006 가지산도립공원 등산로 정비사업_가지산도립공원등산로정비공사_3차 숲가꾸기 조서(밀양시)_ha단가산출서" xfId="29536" xr:uid="{00000000-0005-0000-0000-000031730000}"/>
    <cellStyle name="콤_수량산출서(수정)_02-배수공_2006 가지산도립공원 등산로 정비사업_가지산도립공원등산로정비공사_3차 숲가꾸기 조서(밀양시)_진해재해저감사업" xfId="29537" xr:uid="{00000000-0005-0000-0000-000032730000}"/>
    <cellStyle name="콤_수량산출서(수정)_02-배수공_2006 가지산도립공원 등산로 정비사업_가지산도립공원등산로정비공사_5.재선충설계(죽림지구)" xfId="29538" xr:uid="{00000000-0005-0000-0000-000033730000}"/>
    <cellStyle name="콤_수량산출서(수정)_02-배수공_2006 가지산도립공원 등산로 정비사업_가지산도립공원등산로정비공사_5.재선충설계(죽림지구)_'10년 추기 소나무재선충병 나무주사 사업" xfId="29539" xr:uid="{00000000-0005-0000-0000-000034730000}"/>
    <cellStyle name="콤_수량산출서(수정)_02-배수공_2006 가지산도립공원 등산로 정비사업_가지산도립공원등산로정비공사_5.재선충설계(죽림지구)_소나무재선충병 피해지 위생간벌사업(동상지구외 3개소)" xfId="29540" xr:uid="{00000000-0005-0000-0000-000035730000}"/>
    <cellStyle name="콤_수량산출서(수정)_02-배수공_2006 가지산도립공원 등산로 정비사업_가지산도립공원등산로정비공사_6.재선충설계(신벽지구)" xfId="29541" xr:uid="{00000000-0005-0000-0000-000036730000}"/>
    <cellStyle name="콤_수량산출서(수정)_02-배수공_2006 가지산도립공원 등산로 정비사업_가지산도립공원등산로정비공사_6.재선충설계(신벽지구)_'10년 추기 소나무재선충병 나무주사 사업" xfId="29542" xr:uid="{00000000-0005-0000-0000-000037730000}"/>
    <cellStyle name="콤_수량산출서(수정)_02-배수공_2006 가지산도립공원 등산로 정비사업_가지산도립공원등산로정비공사_6.재선충설계(신벽지구)_소나무재선충병 피해지 위생간벌사업(동상지구외 3개소)" xfId="29543" xr:uid="{00000000-0005-0000-0000-000038730000}"/>
    <cellStyle name="콤_수량산출서(수정)_02-배수공_2006 가지산도립공원 등산로 정비사업_가지산도립공원등산로정비공사_7.재선충설계(동림지구)" xfId="29544" xr:uid="{00000000-0005-0000-0000-000039730000}"/>
    <cellStyle name="콤_수량산출서(수정)_02-배수공_2006 가지산도립공원 등산로 정비사업_가지산도립공원등산로정비공사_7.재선충설계(동림지구)_'10년 추기 소나무재선충병 나무주사 사업" xfId="29545" xr:uid="{00000000-0005-0000-0000-00003A730000}"/>
    <cellStyle name="콤_수량산출서(수정)_02-배수공_2006 가지산도립공원 등산로 정비사업_가지산도립공원등산로정비공사_7.재선충설계(동림지구)_소나무재선충병 피해지 위생간벌사업(동상지구외 3개소)" xfId="29546" xr:uid="{00000000-0005-0000-0000-00003B730000}"/>
    <cellStyle name="콤_수량산출서(수정)_02-배수공_2006 가지산도립공원 등산로 정비사업_가지산도립공원등산로정비공사_ha단가산출서" xfId="29547" xr:uid="{00000000-0005-0000-0000-00003C730000}"/>
    <cellStyle name="콤_수량산출서(수정)_02-배수공_2006 가지산도립공원 등산로 정비사업_가지산도립공원등산로정비공사_소나무재선충병 피해지 위생간벌사업(동상지구외 3개소)" xfId="29548" xr:uid="{00000000-0005-0000-0000-00003D730000}"/>
    <cellStyle name="콤_수량산출서(수정)_02-배수공_2006 가지산도립공원 등산로 정비사업_가지산도립공원등산로정비공사_소나무재선충병완전방제설계서(제출본)-양산국유림관리소" xfId="29549" xr:uid="{00000000-0005-0000-0000-00003E730000}"/>
    <cellStyle name="콤_수량산출서(수정)_02-배수공_2006 가지산도립공원 등산로 정비사업_가지산도립공원등산로정비공사_진해재해저감사업" xfId="29550" xr:uid="{00000000-0005-0000-0000-00003F730000}"/>
    <cellStyle name="콤_수량산출서(수정)_02-배수공_2006 가지산도립공원 등산로 정비사업_소나무재선충병 피해지 위생간벌사업(동상지구외 3개소)" xfId="29551" xr:uid="{00000000-0005-0000-0000-000040730000}"/>
    <cellStyle name="콤_수량산출서(수정)_02-배수공_2006 가지산도립공원 등산로 정비사업_소나무재선충병완전방제설계서(제출본)-양산국유림관리소" xfId="29552" xr:uid="{00000000-0005-0000-0000-000041730000}"/>
    <cellStyle name="콤_수량산출서(수정)_02-배수공_2006 가지산도립공원 등산로 정비사업_진해재해저감사업" xfId="29553" xr:uid="{00000000-0005-0000-0000-000042730000}"/>
    <cellStyle name="콤_수량산출서(수정)_02-배수공_3차 숲가꾸기 조서(밀양시)" xfId="29554" xr:uid="{00000000-0005-0000-0000-000043730000}"/>
    <cellStyle name="콤_수량산출서(수정)_02-배수공_3차 숲가꾸기 조서(밀양시)_09밀양2지번조서(허작업)" xfId="29555" xr:uid="{00000000-0005-0000-0000-000044730000}"/>
    <cellStyle name="콤_수량산출서(수정)_02-배수공_3차 숲가꾸기 조서(밀양시)_09밀양2지번조서(허작업)_ha단가산출서" xfId="29556" xr:uid="{00000000-0005-0000-0000-000045730000}"/>
    <cellStyle name="콤_수량산출서(수정)_02-배수공_3차 숲가꾸기 조서(밀양시)_09밀양2지번조서(허작업)_진해재해저감사업" xfId="29557" xr:uid="{00000000-0005-0000-0000-000046730000}"/>
    <cellStyle name="콤_수량산출서(수정)_02-배수공_3차 숲가꾸기 조서(밀양시)_09숲가꾸기조서(밀양2)" xfId="29558" xr:uid="{00000000-0005-0000-0000-000047730000}"/>
    <cellStyle name="콤_수량산출서(수정)_02-배수공_3차 숲가꾸기 조서(밀양시)_09숲가꾸기조서(밀양2)_ha단가산출서" xfId="29559" xr:uid="{00000000-0005-0000-0000-000048730000}"/>
    <cellStyle name="콤_수량산출서(수정)_02-배수공_3차 숲가꾸기 조서(밀양시)_09숲가꾸기조서(밀양2)_진해재해저감사업" xfId="29560" xr:uid="{00000000-0005-0000-0000-000049730000}"/>
    <cellStyle name="콤_수량산출서(수정)_02-배수공_3차 숲가꾸기 조서(밀양시)_ha단가산출서" xfId="29561" xr:uid="{00000000-0005-0000-0000-00004A730000}"/>
    <cellStyle name="콤_수량산출서(수정)_02-배수공_3차 숲가꾸기 조서(밀양시)_진해재해저감사업" xfId="29562" xr:uid="{00000000-0005-0000-0000-00004B730000}"/>
    <cellStyle name="콤_수량산출서(수정)_02-배수공_5.재선충설계(죽림지구)" xfId="29563" xr:uid="{00000000-0005-0000-0000-00004C730000}"/>
    <cellStyle name="콤_수량산출서(수정)_02-배수공_5.재선충설계(죽림지구)_'10년 추기 소나무재선충병 나무주사 사업" xfId="29564" xr:uid="{00000000-0005-0000-0000-00004D730000}"/>
    <cellStyle name="콤_수량산출서(수정)_02-배수공_5.재선충설계(죽림지구)_소나무재선충병 피해지 위생간벌사업(동상지구외 3개소)" xfId="29565" xr:uid="{00000000-0005-0000-0000-00004E730000}"/>
    <cellStyle name="콤_수량산출서(수정)_02-배수공_6.재선충설계(신벽지구)" xfId="29566" xr:uid="{00000000-0005-0000-0000-00004F730000}"/>
    <cellStyle name="콤_수량산출서(수정)_02-배수공_6.재선충설계(신벽지구)_'10년 추기 소나무재선충병 나무주사 사업" xfId="29567" xr:uid="{00000000-0005-0000-0000-000050730000}"/>
    <cellStyle name="콤_수량산출서(수정)_02-배수공_6.재선충설계(신벽지구)_소나무재선충병 피해지 위생간벌사업(동상지구외 3개소)" xfId="29568" xr:uid="{00000000-0005-0000-0000-000051730000}"/>
    <cellStyle name="콤_수량산출서(수정)_02-배수공_7.재선충설계(동림지구)" xfId="29569" xr:uid="{00000000-0005-0000-0000-000052730000}"/>
    <cellStyle name="콤_수량산출서(수정)_02-배수공_7.재선충설계(동림지구)_'10년 추기 소나무재선충병 나무주사 사업" xfId="29570" xr:uid="{00000000-0005-0000-0000-000053730000}"/>
    <cellStyle name="콤_수량산출서(수정)_02-배수공_7.재선충설계(동림지구)_소나무재선충병 피해지 위생간벌사업(동상지구외 3개소)" xfId="29571" xr:uid="{00000000-0005-0000-0000-000054730000}"/>
    <cellStyle name="콤_수량산출서(수정)_02-배수공_ha단가산출서" xfId="29572" xr:uid="{00000000-0005-0000-0000-000055730000}"/>
    <cellStyle name="콤_수량산출서(수정)_02-배수공_복사본 사진대장(사천)" xfId="29573" xr:uid="{00000000-0005-0000-0000-000056730000}"/>
    <cellStyle name="콤_수량산출서(수정)_02-배수공_설계설명서(두서서하)-1" xfId="29574" xr:uid="{00000000-0005-0000-0000-000057730000}"/>
    <cellStyle name="콤_수량산출서(수정)_02-배수공_소나무재선충병 피해지 위생간벌사업(동상지구외 3개소)" xfId="29575" xr:uid="{00000000-0005-0000-0000-000058730000}"/>
    <cellStyle name="콤_수량산출서(수정)_02-배수공_소나무재선충병완전방제설계서(제출본)-양산국유림관리소" xfId="29576" xr:uid="{00000000-0005-0000-0000-000059730000}"/>
    <cellStyle name="콤_수량산출서(수정)_02-배수공_수량산출서-2(온양산길)" xfId="29577" xr:uid="{00000000-0005-0000-0000-00005A730000}"/>
    <cellStyle name="콤_수량산출서(수정)_02-배수공_수량산출서-2(온양산길)_(01-1)수량(산청송경3)" xfId="29578" xr:uid="{00000000-0005-0000-0000-00005B730000}"/>
    <cellStyle name="콤_수량산출서(수정)_02-배수공_진해재해저감사업" xfId="29579" xr:uid="{00000000-0005-0000-0000-00005C730000}"/>
    <cellStyle name="콤_수량산출서(수정)_04-포장공_02-배수공" xfId="29580" xr:uid="{00000000-0005-0000-0000-00005D730000}"/>
    <cellStyle name="콤_수량산출서(수정)_04-포장공_02-배수공_1.숲가꾸기설계서(고암 간상)" xfId="29581" xr:uid="{00000000-0005-0000-0000-00005E730000}"/>
    <cellStyle name="콤_수량산출서(수정)_04-포장공_02-배수공_'10년 추기 소나무재선충병 나무주사 사업" xfId="29582" xr:uid="{00000000-0005-0000-0000-00005F730000}"/>
    <cellStyle name="콤_수량산출서(수정)_04-포장공_02-배수공_2006 가지산도립공원 등산로 정비사업" xfId="29583" xr:uid="{00000000-0005-0000-0000-000060730000}"/>
    <cellStyle name="콤_수량산출서(수정)_04-포장공_02-배수공_2006 가지산도립공원 등산로 정비사업_1.숲가꾸기설계서(고암 간상)" xfId="29584" xr:uid="{00000000-0005-0000-0000-000061730000}"/>
    <cellStyle name="콤_수량산출서(수정)_04-포장공_02-배수공_2006 가지산도립공원 등산로 정비사업_'10년 추기 소나무재선충병 나무주사 사업" xfId="29585" xr:uid="{00000000-0005-0000-0000-000062730000}"/>
    <cellStyle name="콤_수량산출서(수정)_04-포장공_02-배수공_2006 가지산도립공원 등산로 정비사업_2006 가지산도립공원 등산로 정비사업" xfId="29586" xr:uid="{00000000-0005-0000-0000-000063730000}"/>
    <cellStyle name="콤_수량산출서(수정)_04-포장공_02-배수공_2006 가지산도립공원 등산로 정비사업_2006 가지산도립공원 등산로 정비사업_1.숲가꾸기설계서(고암 간상)" xfId="29587" xr:uid="{00000000-0005-0000-0000-000064730000}"/>
    <cellStyle name="콤_수량산출서(수정)_04-포장공_02-배수공_2006 가지산도립공원 등산로 정비사업_2006 가지산도립공원 등산로 정비사업_'10년 추기 소나무재선충병 나무주사 사업" xfId="29588" xr:uid="{00000000-0005-0000-0000-000065730000}"/>
    <cellStyle name="콤_수량산출서(수정)_04-포장공_02-배수공_2006 가지산도립공원 등산로 정비사업_2006 가지산도립공원 등산로 정비사업_3차 숲가꾸기 조서(밀양시)" xfId="29589" xr:uid="{00000000-0005-0000-0000-000066730000}"/>
    <cellStyle name="콤_수량산출서(수정)_04-포장공_02-배수공_2006 가지산도립공원 등산로 정비사업_2006 가지산도립공원 등산로 정비사업_3차 숲가꾸기 조서(밀양시)_09밀양2지번조서(허작업)" xfId="29590" xr:uid="{00000000-0005-0000-0000-000067730000}"/>
    <cellStyle name="콤_수량산출서(수정)_04-포장공_02-배수공_2006 가지산도립공원 등산로 정비사업_2006 가지산도립공원 등산로 정비사업_3차 숲가꾸기 조서(밀양시)_09밀양2지번조서(허작업)_ha단가산출서" xfId="29591" xr:uid="{00000000-0005-0000-0000-000068730000}"/>
    <cellStyle name="콤_수량산출서(수정)_04-포장공_02-배수공_2006 가지산도립공원 등산로 정비사업_2006 가지산도립공원 등산로 정비사업_3차 숲가꾸기 조서(밀양시)_09밀양2지번조서(허작업)_진해재해저감사업" xfId="29592" xr:uid="{00000000-0005-0000-0000-000069730000}"/>
    <cellStyle name="콤_수량산출서(수정)_04-포장공_02-배수공_2006 가지산도립공원 등산로 정비사업_2006 가지산도립공원 등산로 정비사업_3차 숲가꾸기 조서(밀양시)_09숲가꾸기조서(밀양2)" xfId="29593" xr:uid="{00000000-0005-0000-0000-00006A730000}"/>
    <cellStyle name="콤_수량산출서(수정)_04-포장공_02-배수공_2006 가지산도립공원 등산로 정비사업_2006 가지산도립공원 등산로 정비사업_3차 숲가꾸기 조서(밀양시)_09숲가꾸기조서(밀양2)_ha단가산출서" xfId="29594" xr:uid="{00000000-0005-0000-0000-00006B730000}"/>
    <cellStyle name="콤_수량산출서(수정)_04-포장공_02-배수공_2006 가지산도립공원 등산로 정비사업_2006 가지산도립공원 등산로 정비사업_3차 숲가꾸기 조서(밀양시)_09숲가꾸기조서(밀양2)_진해재해저감사업" xfId="29595" xr:uid="{00000000-0005-0000-0000-00006C730000}"/>
    <cellStyle name="콤_수량산출서(수정)_04-포장공_02-배수공_2006 가지산도립공원 등산로 정비사업_2006 가지산도립공원 등산로 정비사업_3차 숲가꾸기 조서(밀양시)_ha단가산출서" xfId="29596" xr:uid="{00000000-0005-0000-0000-00006D730000}"/>
    <cellStyle name="콤_수량산출서(수정)_04-포장공_02-배수공_2006 가지산도립공원 등산로 정비사업_2006 가지산도립공원 등산로 정비사업_3차 숲가꾸기 조서(밀양시)_진해재해저감사업" xfId="29597" xr:uid="{00000000-0005-0000-0000-00006E730000}"/>
    <cellStyle name="콤_수량산출서(수정)_04-포장공_02-배수공_2006 가지산도립공원 등산로 정비사업_2006 가지산도립공원 등산로 정비사업_5.재선충설계(죽림지구)" xfId="29598" xr:uid="{00000000-0005-0000-0000-00006F730000}"/>
    <cellStyle name="콤_수량산출서(수정)_04-포장공_02-배수공_2006 가지산도립공원 등산로 정비사업_2006 가지산도립공원 등산로 정비사업_5.재선충설계(죽림지구)_'10년 추기 소나무재선충병 나무주사 사업" xfId="29599" xr:uid="{00000000-0005-0000-0000-000070730000}"/>
    <cellStyle name="콤_수량산출서(수정)_04-포장공_02-배수공_2006 가지산도립공원 등산로 정비사업_2006 가지산도립공원 등산로 정비사업_5.재선충설계(죽림지구)_소나무재선충병 피해지 위생간벌사업(동상지구외 3개소)" xfId="29600" xr:uid="{00000000-0005-0000-0000-000071730000}"/>
    <cellStyle name="콤_수량산출서(수정)_04-포장공_02-배수공_2006 가지산도립공원 등산로 정비사업_2006 가지산도립공원 등산로 정비사업_6.재선충설계(신벽지구)" xfId="29601" xr:uid="{00000000-0005-0000-0000-000072730000}"/>
    <cellStyle name="콤_수량산출서(수정)_04-포장공_02-배수공_2006 가지산도립공원 등산로 정비사업_2006 가지산도립공원 등산로 정비사업_6.재선충설계(신벽지구)_'10년 추기 소나무재선충병 나무주사 사업" xfId="29602" xr:uid="{00000000-0005-0000-0000-000073730000}"/>
    <cellStyle name="콤_수량산출서(수정)_04-포장공_02-배수공_2006 가지산도립공원 등산로 정비사업_2006 가지산도립공원 등산로 정비사업_6.재선충설계(신벽지구)_소나무재선충병 피해지 위생간벌사업(동상지구외 3개소)" xfId="29603" xr:uid="{00000000-0005-0000-0000-000074730000}"/>
    <cellStyle name="콤_수량산출서(수정)_04-포장공_02-배수공_2006 가지산도립공원 등산로 정비사업_2006 가지산도립공원 등산로 정비사업_7.재선충설계(동림지구)" xfId="29604" xr:uid="{00000000-0005-0000-0000-000075730000}"/>
    <cellStyle name="콤_수량산출서(수정)_04-포장공_02-배수공_2006 가지산도립공원 등산로 정비사업_2006 가지산도립공원 등산로 정비사업_7.재선충설계(동림지구)_'10년 추기 소나무재선충병 나무주사 사업" xfId="29605" xr:uid="{00000000-0005-0000-0000-000076730000}"/>
    <cellStyle name="콤_수량산출서(수정)_04-포장공_02-배수공_2006 가지산도립공원 등산로 정비사업_2006 가지산도립공원 등산로 정비사업_7.재선충설계(동림지구)_소나무재선충병 피해지 위생간벌사업(동상지구외 3개소)" xfId="29606" xr:uid="{00000000-0005-0000-0000-000077730000}"/>
    <cellStyle name="콤_수량산출서(수정)_04-포장공_02-배수공_2006 가지산도립공원 등산로 정비사업_2006 가지산도립공원 등산로 정비사업_ha단가산출서" xfId="29607" xr:uid="{00000000-0005-0000-0000-000078730000}"/>
    <cellStyle name="콤_수량산출서(수정)_04-포장공_02-배수공_2006 가지산도립공원 등산로 정비사업_2006 가지산도립공원 등산로 정비사업_소나무재선충병 피해지 위생간벌사업(동상지구외 3개소)" xfId="29608" xr:uid="{00000000-0005-0000-0000-000079730000}"/>
    <cellStyle name="콤_수량산출서(수정)_04-포장공_02-배수공_2006 가지산도립공원 등산로 정비사업_2006 가지산도립공원 등산로 정비사업_소나무재선충병완전방제설계서(제출본)-양산국유림관리소" xfId="29609" xr:uid="{00000000-0005-0000-0000-00007A730000}"/>
    <cellStyle name="콤_수량산출서(수정)_04-포장공_02-배수공_2006 가지산도립공원 등산로 정비사업_2006 가지산도립공원 등산로 정비사업_진해재해저감사업" xfId="29610" xr:uid="{00000000-0005-0000-0000-00007B730000}"/>
    <cellStyle name="콤_수량산출서(수정)_04-포장공_02-배수공_2006 가지산도립공원 등산로 정비사업_2006가지산도립공원등산로정비공사" xfId="29611" xr:uid="{00000000-0005-0000-0000-00007C730000}"/>
    <cellStyle name="콤_수량산출서(수정)_04-포장공_02-배수공_2006 가지산도립공원 등산로 정비사업_2006가지산도립공원등산로정비공사_1.숲가꾸기설계서(고암 간상)" xfId="29612" xr:uid="{00000000-0005-0000-0000-00007D730000}"/>
    <cellStyle name="콤_수량산출서(수정)_04-포장공_02-배수공_2006 가지산도립공원 등산로 정비사업_2006가지산도립공원등산로정비공사_'10년 추기 소나무재선충병 나무주사 사업" xfId="29613" xr:uid="{00000000-0005-0000-0000-00007E730000}"/>
    <cellStyle name="콤_수량산출서(수정)_04-포장공_02-배수공_2006 가지산도립공원 등산로 정비사업_2006가지산도립공원등산로정비공사_3차 숲가꾸기 조서(밀양시)" xfId="29614" xr:uid="{00000000-0005-0000-0000-00007F730000}"/>
    <cellStyle name="콤_수량산출서(수정)_04-포장공_02-배수공_2006 가지산도립공원 등산로 정비사업_2006가지산도립공원등산로정비공사_3차 숲가꾸기 조서(밀양시)_09밀양2지번조서(허작업)" xfId="29615" xr:uid="{00000000-0005-0000-0000-000080730000}"/>
    <cellStyle name="콤_수량산출서(수정)_04-포장공_02-배수공_2006 가지산도립공원 등산로 정비사업_2006가지산도립공원등산로정비공사_3차 숲가꾸기 조서(밀양시)_09밀양2지번조서(허작업)_ha단가산출서" xfId="29616" xr:uid="{00000000-0005-0000-0000-000081730000}"/>
    <cellStyle name="콤_수량산출서(수정)_04-포장공_02-배수공_2006 가지산도립공원 등산로 정비사업_2006가지산도립공원등산로정비공사_3차 숲가꾸기 조서(밀양시)_09밀양2지번조서(허작업)_진해재해저감사업" xfId="29617" xr:uid="{00000000-0005-0000-0000-000082730000}"/>
    <cellStyle name="콤_수량산출서(수정)_04-포장공_02-배수공_2006 가지산도립공원 등산로 정비사업_2006가지산도립공원등산로정비공사_3차 숲가꾸기 조서(밀양시)_09숲가꾸기조서(밀양2)" xfId="29618" xr:uid="{00000000-0005-0000-0000-000083730000}"/>
    <cellStyle name="콤_수량산출서(수정)_04-포장공_02-배수공_2006 가지산도립공원 등산로 정비사업_2006가지산도립공원등산로정비공사_3차 숲가꾸기 조서(밀양시)_09숲가꾸기조서(밀양2)_ha단가산출서" xfId="29619" xr:uid="{00000000-0005-0000-0000-000084730000}"/>
    <cellStyle name="콤_수량산출서(수정)_04-포장공_02-배수공_2006 가지산도립공원 등산로 정비사업_2006가지산도립공원등산로정비공사_3차 숲가꾸기 조서(밀양시)_09숲가꾸기조서(밀양2)_진해재해저감사업" xfId="29620" xr:uid="{00000000-0005-0000-0000-000085730000}"/>
    <cellStyle name="콤_수량산출서(수정)_04-포장공_02-배수공_2006 가지산도립공원 등산로 정비사업_2006가지산도립공원등산로정비공사_3차 숲가꾸기 조서(밀양시)_ha단가산출서" xfId="29621" xr:uid="{00000000-0005-0000-0000-000086730000}"/>
    <cellStyle name="콤_수량산출서(수정)_04-포장공_02-배수공_2006 가지산도립공원 등산로 정비사업_2006가지산도립공원등산로정비공사_3차 숲가꾸기 조서(밀양시)_진해재해저감사업" xfId="29622" xr:uid="{00000000-0005-0000-0000-000087730000}"/>
    <cellStyle name="콤_수량산출서(수정)_04-포장공_02-배수공_2006 가지산도립공원 등산로 정비사업_2006가지산도립공원등산로정비공사_5.재선충설계(죽림지구)" xfId="29623" xr:uid="{00000000-0005-0000-0000-000088730000}"/>
    <cellStyle name="콤_수량산출서(수정)_04-포장공_02-배수공_2006 가지산도립공원 등산로 정비사업_2006가지산도립공원등산로정비공사_5.재선충설계(죽림지구)_'10년 추기 소나무재선충병 나무주사 사업" xfId="29624" xr:uid="{00000000-0005-0000-0000-000089730000}"/>
    <cellStyle name="콤_수량산출서(수정)_04-포장공_02-배수공_2006 가지산도립공원 등산로 정비사업_2006가지산도립공원등산로정비공사_5.재선충설계(죽림지구)_소나무재선충병 피해지 위생간벌사업(동상지구외 3개소)" xfId="29625" xr:uid="{00000000-0005-0000-0000-00008A730000}"/>
    <cellStyle name="콤_수량산출서(수정)_04-포장공_02-배수공_2006 가지산도립공원 등산로 정비사업_2006가지산도립공원등산로정비공사_6.재선충설계(신벽지구)" xfId="29626" xr:uid="{00000000-0005-0000-0000-00008B730000}"/>
    <cellStyle name="콤_수량산출서(수정)_04-포장공_02-배수공_2006 가지산도립공원 등산로 정비사업_2006가지산도립공원등산로정비공사_6.재선충설계(신벽지구)_'10년 추기 소나무재선충병 나무주사 사업" xfId="29627" xr:uid="{00000000-0005-0000-0000-00008C730000}"/>
    <cellStyle name="콤_수량산출서(수정)_04-포장공_02-배수공_2006 가지산도립공원 등산로 정비사업_2006가지산도립공원등산로정비공사_6.재선충설계(신벽지구)_소나무재선충병 피해지 위생간벌사업(동상지구외 3개소)" xfId="29628" xr:uid="{00000000-0005-0000-0000-00008D730000}"/>
    <cellStyle name="콤_수량산출서(수정)_04-포장공_02-배수공_2006 가지산도립공원 등산로 정비사업_2006가지산도립공원등산로정비공사_7.재선충설계(동림지구)" xfId="29629" xr:uid="{00000000-0005-0000-0000-00008E730000}"/>
    <cellStyle name="콤_수량산출서(수정)_04-포장공_02-배수공_2006 가지산도립공원 등산로 정비사업_2006가지산도립공원등산로정비공사_7.재선충설계(동림지구)_'10년 추기 소나무재선충병 나무주사 사업" xfId="29630" xr:uid="{00000000-0005-0000-0000-00008F730000}"/>
    <cellStyle name="콤_수량산출서(수정)_04-포장공_02-배수공_2006 가지산도립공원 등산로 정비사업_2006가지산도립공원등산로정비공사_7.재선충설계(동림지구)_소나무재선충병 피해지 위생간벌사업(동상지구외 3개소)" xfId="29631" xr:uid="{00000000-0005-0000-0000-000090730000}"/>
    <cellStyle name="콤_수량산출서(수정)_04-포장공_02-배수공_2006 가지산도립공원 등산로 정비사업_2006가지산도립공원등산로정비공사_ha단가산출서" xfId="29632" xr:uid="{00000000-0005-0000-0000-000091730000}"/>
    <cellStyle name="콤_수량산출서(수정)_04-포장공_02-배수공_2006 가지산도립공원 등산로 정비사업_2006가지산도립공원등산로정비공사_소나무재선충병 피해지 위생간벌사업(동상지구외 3개소)" xfId="29633" xr:uid="{00000000-0005-0000-0000-000092730000}"/>
    <cellStyle name="콤_수량산출서(수정)_04-포장공_02-배수공_2006 가지산도립공원 등산로 정비사업_2006가지산도립공원등산로정비공사_소나무재선충병완전방제설계서(제출본)-양산국유림관리소" xfId="29634" xr:uid="{00000000-0005-0000-0000-000093730000}"/>
    <cellStyle name="콤_수량산출서(수정)_04-포장공_02-배수공_2006 가지산도립공원 등산로 정비사업_2006가지산도립공원등산로정비공사_진해재해저감사업" xfId="29635" xr:uid="{00000000-0005-0000-0000-000094730000}"/>
    <cellStyle name="콤_수량산출서(수정)_04-포장공_02-배수공_2006 가지산도립공원 등산로 정비사업_2006밀양시가지산도립공원등산로정비공사" xfId="29636" xr:uid="{00000000-0005-0000-0000-000095730000}"/>
    <cellStyle name="콤_수량산출서(수정)_04-포장공_02-배수공_2006 가지산도립공원 등산로 정비사업_2006밀양시가지산도립공원등산로정비공사_1.숲가꾸기설계서(고암 간상)" xfId="29637" xr:uid="{00000000-0005-0000-0000-000096730000}"/>
    <cellStyle name="콤_수량산출서(수정)_04-포장공_02-배수공_2006 가지산도립공원 등산로 정비사업_2006밀양시가지산도립공원등산로정비공사_'10년 추기 소나무재선충병 나무주사 사업" xfId="29638" xr:uid="{00000000-0005-0000-0000-000097730000}"/>
    <cellStyle name="콤_수량산출서(수정)_04-포장공_02-배수공_2006 가지산도립공원 등산로 정비사업_2006밀양시가지산도립공원등산로정비공사_3차 숲가꾸기 조서(밀양시)" xfId="29639" xr:uid="{00000000-0005-0000-0000-000098730000}"/>
    <cellStyle name="콤_수량산출서(수정)_04-포장공_02-배수공_2006 가지산도립공원 등산로 정비사업_2006밀양시가지산도립공원등산로정비공사_3차 숲가꾸기 조서(밀양시)_09밀양2지번조서(허작업)" xfId="29640" xr:uid="{00000000-0005-0000-0000-000099730000}"/>
    <cellStyle name="콤_수량산출서(수정)_04-포장공_02-배수공_2006 가지산도립공원 등산로 정비사업_2006밀양시가지산도립공원등산로정비공사_3차 숲가꾸기 조서(밀양시)_09밀양2지번조서(허작업)_ha단가산출서" xfId="29641" xr:uid="{00000000-0005-0000-0000-00009A730000}"/>
    <cellStyle name="콤_수량산출서(수정)_04-포장공_02-배수공_2006 가지산도립공원 등산로 정비사업_2006밀양시가지산도립공원등산로정비공사_3차 숲가꾸기 조서(밀양시)_09밀양2지번조서(허작업)_진해재해저감사업" xfId="29642" xr:uid="{00000000-0005-0000-0000-00009B730000}"/>
    <cellStyle name="콤_수량산출서(수정)_04-포장공_02-배수공_2006 가지산도립공원 등산로 정비사업_2006밀양시가지산도립공원등산로정비공사_3차 숲가꾸기 조서(밀양시)_09숲가꾸기조서(밀양2)" xfId="29643" xr:uid="{00000000-0005-0000-0000-00009C730000}"/>
    <cellStyle name="콤_수량산출서(수정)_04-포장공_02-배수공_2006 가지산도립공원 등산로 정비사업_2006밀양시가지산도립공원등산로정비공사_3차 숲가꾸기 조서(밀양시)_09숲가꾸기조서(밀양2)_ha단가산출서" xfId="29644" xr:uid="{00000000-0005-0000-0000-00009D730000}"/>
    <cellStyle name="콤_수량산출서(수정)_04-포장공_02-배수공_2006 가지산도립공원 등산로 정비사업_2006밀양시가지산도립공원등산로정비공사_3차 숲가꾸기 조서(밀양시)_09숲가꾸기조서(밀양2)_진해재해저감사업" xfId="29645" xr:uid="{00000000-0005-0000-0000-00009E730000}"/>
    <cellStyle name="콤_수량산출서(수정)_04-포장공_02-배수공_2006 가지산도립공원 등산로 정비사업_2006밀양시가지산도립공원등산로정비공사_3차 숲가꾸기 조서(밀양시)_ha단가산출서" xfId="29646" xr:uid="{00000000-0005-0000-0000-00009F730000}"/>
    <cellStyle name="콤_수량산출서(수정)_04-포장공_02-배수공_2006 가지산도립공원 등산로 정비사업_2006밀양시가지산도립공원등산로정비공사_3차 숲가꾸기 조서(밀양시)_진해재해저감사업" xfId="29647" xr:uid="{00000000-0005-0000-0000-0000A0730000}"/>
    <cellStyle name="콤_수량산출서(수정)_04-포장공_02-배수공_2006 가지산도립공원 등산로 정비사업_2006밀양시가지산도립공원등산로정비공사_5.재선충설계(죽림지구)" xfId="29648" xr:uid="{00000000-0005-0000-0000-0000A1730000}"/>
    <cellStyle name="콤_수량산출서(수정)_04-포장공_02-배수공_2006 가지산도립공원 등산로 정비사업_2006밀양시가지산도립공원등산로정비공사_5.재선충설계(죽림지구)_'10년 추기 소나무재선충병 나무주사 사업" xfId="29649" xr:uid="{00000000-0005-0000-0000-0000A2730000}"/>
    <cellStyle name="콤_수량산출서(수정)_04-포장공_02-배수공_2006 가지산도립공원 등산로 정비사업_2006밀양시가지산도립공원등산로정비공사_5.재선충설계(죽림지구)_소나무재선충병 피해지 위생간벌사업(동상지구외 3개소)" xfId="29650" xr:uid="{00000000-0005-0000-0000-0000A3730000}"/>
    <cellStyle name="콤_수량산출서(수정)_04-포장공_02-배수공_2006 가지산도립공원 등산로 정비사업_2006밀양시가지산도립공원등산로정비공사_6.재선충설계(신벽지구)" xfId="29651" xr:uid="{00000000-0005-0000-0000-0000A4730000}"/>
    <cellStyle name="콤_수량산출서(수정)_04-포장공_02-배수공_2006 가지산도립공원 등산로 정비사업_2006밀양시가지산도립공원등산로정비공사_6.재선충설계(신벽지구)_'10년 추기 소나무재선충병 나무주사 사업" xfId="29652" xr:uid="{00000000-0005-0000-0000-0000A5730000}"/>
    <cellStyle name="콤_수량산출서(수정)_04-포장공_02-배수공_2006 가지산도립공원 등산로 정비사업_2006밀양시가지산도립공원등산로정비공사_6.재선충설계(신벽지구)_소나무재선충병 피해지 위생간벌사업(동상지구외 3개소)" xfId="29653" xr:uid="{00000000-0005-0000-0000-0000A6730000}"/>
    <cellStyle name="콤_수량산출서(수정)_04-포장공_02-배수공_2006 가지산도립공원 등산로 정비사업_2006밀양시가지산도립공원등산로정비공사_7.재선충설계(동림지구)" xfId="29654" xr:uid="{00000000-0005-0000-0000-0000A7730000}"/>
    <cellStyle name="콤_수량산출서(수정)_04-포장공_02-배수공_2006 가지산도립공원 등산로 정비사업_2006밀양시가지산도립공원등산로정비공사_7.재선충설계(동림지구)_'10년 추기 소나무재선충병 나무주사 사업" xfId="29655" xr:uid="{00000000-0005-0000-0000-0000A8730000}"/>
    <cellStyle name="콤_수량산출서(수정)_04-포장공_02-배수공_2006 가지산도립공원 등산로 정비사업_2006밀양시가지산도립공원등산로정비공사_7.재선충설계(동림지구)_소나무재선충병 피해지 위생간벌사업(동상지구외 3개소)" xfId="29656" xr:uid="{00000000-0005-0000-0000-0000A9730000}"/>
    <cellStyle name="콤_수량산출서(수정)_04-포장공_02-배수공_2006 가지산도립공원 등산로 정비사업_2006밀양시가지산도립공원등산로정비공사_ha단가산출서" xfId="29657" xr:uid="{00000000-0005-0000-0000-0000AA730000}"/>
    <cellStyle name="콤_수량산출서(수정)_04-포장공_02-배수공_2006 가지산도립공원 등산로 정비사업_2006밀양시가지산도립공원등산로정비공사_소나무재선충병 피해지 위생간벌사업(동상지구외 3개소)" xfId="29658" xr:uid="{00000000-0005-0000-0000-0000AB730000}"/>
    <cellStyle name="콤_수량산출서(수정)_04-포장공_02-배수공_2006 가지산도립공원 등산로 정비사업_2006밀양시가지산도립공원등산로정비공사_소나무재선충병완전방제설계서(제출본)-양산국유림관리소" xfId="29659" xr:uid="{00000000-0005-0000-0000-0000AC730000}"/>
    <cellStyle name="콤_수량산출서(수정)_04-포장공_02-배수공_2006 가지산도립공원 등산로 정비사업_2006밀양시가지산도립공원등산로정비공사_진해재해저감사업" xfId="29660" xr:uid="{00000000-0005-0000-0000-0000AD730000}"/>
    <cellStyle name="콤_수량산출서(수정)_04-포장공_02-배수공_2006 가지산도립공원 등산로 정비사업_3차 숲가꾸기 조서(밀양시)" xfId="29661" xr:uid="{00000000-0005-0000-0000-0000AE730000}"/>
    <cellStyle name="콤_수량산출서(수정)_04-포장공_02-배수공_2006 가지산도립공원 등산로 정비사업_3차 숲가꾸기 조서(밀양시)_09밀양2지번조서(허작업)" xfId="29662" xr:uid="{00000000-0005-0000-0000-0000AF730000}"/>
    <cellStyle name="콤_수량산출서(수정)_04-포장공_02-배수공_2006 가지산도립공원 등산로 정비사업_3차 숲가꾸기 조서(밀양시)_09밀양2지번조서(허작업)_ha단가산출서" xfId="29663" xr:uid="{00000000-0005-0000-0000-0000B0730000}"/>
    <cellStyle name="콤_수량산출서(수정)_04-포장공_02-배수공_2006 가지산도립공원 등산로 정비사업_3차 숲가꾸기 조서(밀양시)_09밀양2지번조서(허작업)_진해재해저감사업" xfId="29664" xr:uid="{00000000-0005-0000-0000-0000B1730000}"/>
    <cellStyle name="콤_수량산출서(수정)_04-포장공_02-배수공_2006 가지산도립공원 등산로 정비사업_3차 숲가꾸기 조서(밀양시)_09숲가꾸기조서(밀양2)" xfId="29665" xr:uid="{00000000-0005-0000-0000-0000B2730000}"/>
    <cellStyle name="콤_수량산출서(수정)_04-포장공_02-배수공_2006 가지산도립공원 등산로 정비사업_3차 숲가꾸기 조서(밀양시)_09숲가꾸기조서(밀양2)_ha단가산출서" xfId="29666" xr:uid="{00000000-0005-0000-0000-0000B3730000}"/>
    <cellStyle name="콤_수량산출서(수정)_04-포장공_02-배수공_2006 가지산도립공원 등산로 정비사업_3차 숲가꾸기 조서(밀양시)_09숲가꾸기조서(밀양2)_진해재해저감사업" xfId="29667" xr:uid="{00000000-0005-0000-0000-0000B4730000}"/>
    <cellStyle name="콤_수량산출서(수정)_04-포장공_02-배수공_2006 가지산도립공원 등산로 정비사업_3차 숲가꾸기 조서(밀양시)_ha단가산출서" xfId="29668" xr:uid="{00000000-0005-0000-0000-0000B5730000}"/>
    <cellStyle name="콤_수량산출서(수정)_04-포장공_02-배수공_2006 가지산도립공원 등산로 정비사업_3차 숲가꾸기 조서(밀양시)_진해재해저감사업" xfId="29669" xr:uid="{00000000-0005-0000-0000-0000B6730000}"/>
    <cellStyle name="콤_수량산출서(수정)_04-포장공_02-배수공_2006 가지산도립공원 등산로 정비사업_5.재선충설계(죽림지구)" xfId="29670" xr:uid="{00000000-0005-0000-0000-0000B7730000}"/>
    <cellStyle name="콤_수량산출서(수정)_04-포장공_02-배수공_2006 가지산도립공원 등산로 정비사업_5.재선충설계(죽림지구)_'10년 추기 소나무재선충병 나무주사 사업" xfId="29671" xr:uid="{00000000-0005-0000-0000-0000B8730000}"/>
    <cellStyle name="콤_수량산출서(수정)_04-포장공_02-배수공_2006 가지산도립공원 등산로 정비사업_5.재선충설계(죽림지구)_소나무재선충병 피해지 위생간벌사업(동상지구외 3개소)" xfId="29672" xr:uid="{00000000-0005-0000-0000-0000B9730000}"/>
    <cellStyle name="콤_수량산출서(수정)_04-포장공_02-배수공_2006 가지산도립공원 등산로 정비사업_6.재선충설계(신벽지구)" xfId="29673" xr:uid="{00000000-0005-0000-0000-0000BA730000}"/>
    <cellStyle name="콤_수량산출서(수정)_04-포장공_02-배수공_2006 가지산도립공원 등산로 정비사업_6.재선충설계(신벽지구)_'10년 추기 소나무재선충병 나무주사 사업" xfId="29674" xr:uid="{00000000-0005-0000-0000-0000BB730000}"/>
    <cellStyle name="콤_수량산출서(수정)_04-포장공_02-배수공_2006 가지산도립공원 등산로 정비사업_6.재선충설계(신벽지구)_소나무재선충병 피해지 위생간벌사업(동상지구외 3개소)" xfId="29675" xr:uid="{00000000-0005-0000-0000-0000BC730000}"/>
    <cellStyle name="콤_수량산출서(수정)_04-포장공_02-배수공_2006 가지산도립공원 등산로 정비사업_7.재선충설계(동림지구)" xfId="29676" xr:uid="{00000000-0005-0000-0000-0000BD730000}"/>
    <cellStyle name="콤_수량산출서(수정)_04-포장공_02-배수공_2006 가지산도립공원 등산로 정비사업_7.재선충설계(동림지구)_'10년 추기 소나무재선충병 나무주사 사업" xfId="29677" xr:uid="{00000000-0005-0000-0000-0000BE730000}"/>
    <cellStyle name="콤_수량산출서(수정)_04-포장공_02-배수공_2006 가지산도립공원 등산로 정비사업_7.재선충설계(동림지구)_소나무재선충병 피해지 위생간벌사업(동상지구외 3개소)" xfId="29678" xr:uid="{00000000-0005-0000-0000-0000BF730000}"/>
    <cellStyle name="콤_수량산출서(수정)_04-포장공_02-배수공_2006 가지산도립공원 등산로 정비사업_ha단가산출서" xfId="29679" xr:uid="{00000000-0005-0000-0000-0000C0730000}"/>
    <cellStyle name="콤_수량산출서(수정)_04-포장공_02-배수공_2006 가지산도립공원 등산로 정비사업_가지산도립공원등산로정비공사" xfId="29680" xr:uid="{00000000-0005-0000-0000-0000C1730000}"/>
    <cellStyle name="콤_수량산출서(수정)_04-포장공_02-배수공_2006 가지산도립공원 등산로 정비사업_가지산도립공원등산로정비공사_1.숲가꾸기설계서(고암 간상)" xfId="29681" xr:uid="{00000000-0005-0000-0000-0000C2730000}"/>
    <cellStyle name="콤_수량산출서(수정)_04-포장공_02-배수공_2006 가지산도립공원 등산로 정비사업_가지산도립공원등산로정비공사_'10년 추기 소나무재선충병 나무주사 사업" xfId="29682" xr:uid="{00000000-0005-0000-0000-0000C3730000}"/>
    <cellStyle name="콤_수량산출서(수정)_04-포장공_02-배수공_2006 가지산도립공원 등산로 정비사업_가지산도립공원등산로정비공사_3차 숲가꾸기 조서(밀양시)" xfId="29683" xr:uid="{00000000-0005-0000-0000-0000C4730000}"/>
    <cellStyle name="콤_수량산출서(수정)_04-포장공_02-배수공_2006 가지산도립공원 등산로 정비사업_가지산도립공원등산로정비공사_3차 숲가꾸기 조서(밀양시)_09밀양2지번조서(허작업)" xfId="29684" xr:uid="{00000000-0005-0000-0000-0000C5730000}"/>
    <cellStyle name="콤_수량산출서(수정)_04-포장공_02-배수공_2006 가지산도립공원 등산로 정비사업_가지산도립공원등산로정비공사_3차 숲가꾸기 조서(밀양시)_09밀양2지번조서(허작업)_ha단가산출서" xfId="29685" xr:uid="{00000000-0005-0000-0000-0000C6730000}"/>
    <cellStyle name="콤_수량산출서(수정)_04-포장공_02-배수공_2006 가지산도립공원 등산로 정비사업_가지산도립공원등산로정비공사_3차 숲가꾸기 조서(밀양시)_09밀양2지번조서(허작업)_진해재해저감사업" xfId="29686" xr:uid="{00000000-0005-0000-0000-0000C7730000}"/>
    <cellStyle name="콤_수량산출서(수정)_04-포장공_02-배수공_2006 가지산도립공원 등산로 정비사업_가지산도립공원등산로정비공사_3차 숲가꾸기 조서(밀양시)_09숲가꾸기조서(밀양2)" xfId="29687" xr:uid="{00000000-0005-0000-0000-0000C8730000}"/>
    <cellStyle name="콤_수량산출서(수정)_04-포장공_02-배수공_2006 가지산도립공원 등산로 정비사업_가지산도립공원등산로정비공사_3차 숲가꾸기 조서(밀양시)_09숲가꾸기조서(밀양2)_ha단가산출서" xfId="29688" xr:uid="{00000000-0005-0000-0000-0000C9730000}"/>
    <cellStyle name="콤_수량산출서(수정)_04-포장공_02-배수공_2006 가지산도립공원 등산로 정비사업_가지산도립공원등산로정비공사_3차 숲가꾸기 조서(밀양시)_09숲가꾸기조서(밀양2)_진해재해저감사업" xfId="29689" xr:uid="{00000000-0005-0000-0000-0000CA730000}"/>
    <cellStyle name="콤_수량산출서(수정)_04-포장공_02-배수공_2006 가지산도립공원 등산로 정비사업_가지산도립공원등산로정비공사_3차 숲가꾸기 조서(밀양시)_ha단가산출서" xfId="29690" xr:uid="{00000000-0005-0000-0000-0000CB730000}"/>
    <cellStyle name="콤_수량산출서(수정)_04-포장공_02-배수공_2006 가지산도립공원 등산로 정비사업_가지산도립공원등산로정비공사_3차 숲가꾸기 조서(밀양시)_진해재해저감사업" xfId="29691" xr:uid="{00000000-0005-0000-0000-0000CC730000}"/>
    <cellStyle name="콤_수량산출서(수정)_04-포장공_02-배수공_2006 가지산도립공원 등산로 정비사업_가지산도립공원등산로정비공사_5.재선충설계(죽림지구)" xfId="29692" xr:uid="{00000000-0005-0000-0000-0000CD730000}"/>
    <cellStyle name="콤_수량산출서(수정)_04-포장공_02-배수공_2006 가지산도립공원 등산로 정비사업_가지산도립공원등산로정비공사_5.재선충설계(죽림지구)_'10년 추기 소나무재선충병 나무주사 사업" xfId="29693" xr:uid="{00000000-0005-0000-0000-0000CE730000}"/>
    <cellStyle name="콤_수량산출서(수정)_04-포장공_02-배수공_2006 가지산도립공원 등산로 정비사업_가지산도립공원등산로정비공사_5.재선충설계(죽림지구)_소나무재선충병 피해지 위생간벌사업(동상지구외 3개소)" xfId="29694" xr:uid="{00000000-0005-0000-0000-0000CF730000}"/>
    <cellStyle name="콤_수량산출서(수정)_04-포장공_02-배수공_2006 가지산도립공원 등산로 정비사업_가지산도립공원등산로정비공사_6.재선충설계(신벽지구)" xfId="29695" xr:uid="{00000000-0005-0000-0000-0000D0730000}"/>
    <cellStyle name="콤_수량산출서(수정)_04-포장공_02-배수공_2006 가지산도립공원 등산로 정비사업_가지산도립공원등산로정비공사_6.재선충설계(신벽지구)_'10년 추기 소나무재선충병 나무주사 사업" xfId="29696" xr:uid="{00000000-0005-0000-0000-0000D1730000}"/>
    <cellStyle name="콤_수량산출서(수정)_04-포장공_02-배수공_2006 가지산도립공원 등산로 정비사업_가지산도립공원등산로정비공사_6.재선충설계(신벽지구)_소나무재선충병 피해지 위생간벌사업(동상지구외 3개소)" xfId="29697" xr:uid="{00000000-0005-0000-0000-0000D2730000}"/>
    <cellStyle name="콤_수량산출서(수정)_04-포장공_02-배수공_2006 가지산도립공원 등산로 정비사업_가지산도립공원등산로정비공사_7.재선충설계(동림지구)" xfId="29698" xr:uid="{00000000-0005-0000-0000-0000D3730000}"/>
    <cellStyle name="콤_수량산출서(수정)_04-포장공_02-배수공_2006 가지산도립공원 등산로 정비사업_가지산도립공원등산로정비공사_7.재선충설계(동림지구)_'10년 추기 소나무재선충병 나무주사 사업" xfId="29699" xr:uid="{00000000-0005-0000-0000-0000D4730000}"/>
    <cellStyle name="콤_수량산출서(수정)_04-포장공_02-배수공_2006 가지산도립공원 등산로 정비사업_가지산도립공원등산로정비공사_7.재선충설계(동림지구)_소나무재선충병 피해지 위생간벌사업(동상지구외 3개소)" xfId="29700" xr:uid="{00000000-0005-0000-0000-0000D5730000}"/>
    <cellStyle name="콤_수량산출서(수정)_04-포장공_02-배수공_2006 가지산도립공원 등산로 정비사업_가지산도립공원등산로정비공사_ha단가산출서" xfId="29701" xr:uid="{00000000-0005-0000-0000-0000D6730000}"/>
    <cellStyle name="콤_수량산출서(수정)_04-포장공_02-배수공_2006 가지산도립공원 등산로 정비사업_가지산도립공원등산로정비공사_소나무재선충병 피해지 위생간벌사업(동상지구외 3개소)" xfId="29702" xr:uid="{00000000-0005-0000-0000-0000D7730000}"/>
    <cellStyle name="콤_수량산출서(수정)_04-포장공_02-배수공_2006 가지산도립공원 등산로 정비사업_가지산도립공원등산로정비공사_소나무재선충병완전방제설계서(제출본)-양산국유림관리소" xfId="29703" xr:uid="{00000000-0005-0000-0000-0000D8730000}"/>
    <cellStyle name="콤_수량산출서(수정)_04-포장공_02-배수공_2006 가지산도립공원 등산로 정비사업_가지산도립공원등산로정비공사_진해재해저감사업" xfId="29704" xr:uid="{00000000-0005-0000-0000-0000D9730000}"/>
    <cellStyle name="콤_수량산출서(수정)_04-포장공_02-배수공_2006 가지산도립공원 등산로 정비사업_소나무재선충병 피해지 위생간벌사업(동상지구외 3개소)" xfId="29705" xr:uid="{00000000-0005-0000-0000-0000DA730000}"/>
    <cellStyle name="콤_수량산출서(수정)_04-포장공_02-배수공_2006 가지산도립공원 등산로 정비사업_소나무재선충병완전방제설계서(제출본)-양산국유림관리소" xfId="29706" xr:uid="{00000000-0005-0000-0000-0000DB730000}"/>
    <cellStyle name="콤_수량산출서(수정)_04-포장공_02-배수공_2006 가지산도립공원 등산로 정비사업_진해재해저감사업" xfId="29707" xr:uid="{00000000-0005-0000-0000-0000DC730000}"/>
    <cellStyle name="콤_수량산출서(수정)_04-포장공_02-배수공_3차 숲가꾸기 조서(밀양시)" xfId="29708" xr:uid="{00000000-0005-0000-0000-0000DD730000}"/>
    <cellStyle name="콤_수량산출서(수정)_04-포장공_02-배수공_3차 숲가꾸기 조서(밀양시)_09밀양2지번조서(허작업)" xfId="29709" xr:uid="{00000000-0005-0000-0000-0000DE730000}"/>
    <cellStyle name="콤_수량산출서(수정)_04-포장공_02-배수공_3차 숲가꾸기 조서(밀양시)_09밀양2지번조서(허작업)_ha단가산출서" xfId="29710" xr:uid="{00000000-0005-0000-0000-0000DF730000}"/>
    <cellStyle name="콤_수량산출서(수정)_04-포장공_02-배수공_3차 숲가꾸기 조서(밀양시)_09밀양2지번조서(허작업)_진해재해저감사업" xfId="29711" xr:uid="{00000000-0005-0000-0000-0000E0730000}"/>
    <cellStyle name="콤_수량산출서(수정)_04-포장공_02-배수공_3차 숲가꾸기 조서(밀양시)_09숲가꾸기조서(밀양2)" xfId="29712" xr:uid="{00000000-0005-0000-0000-0000E1730000}"/>
    <cellStyle name="콤_수량산출서(수정)_04-포장공_02-배수공_3차 숲가꾸기 조서(밀양시)_09숲가꾸기조서(밀양2)_ha단가산출서" xfId="29713" xr:uid="{00000000-0005-0000-0000-0000E2730000}"/>
    <cellStyle name="콤_수량산출서(수정)_04-포장공_02-배수공_3차 숲가꾸기 조서(밀양시)_09숲가꾸기조서(밀양2)_진해재해저감사업" xfId="29714" xr:uid="{00000000-0005-0000-0000-0000E3730000}"/>
    <cellStyle name="콤_수량산출서(수정)_04-포장공_02-배수공_3차 숲가꾸기 조서(밀양시)_ha단가산출서" xfId="29715" xr:uid="{00000000-0005-0000-0000-0000E4730000}"/>
    <cellStyle name="콤_수량산출서(수정)_04-포장공_02-배수공_3차 숲가꾸기 조서(밀양시)_진해재해저감사업" xfId="29716" xr:uid="{00000000-0005-0000-0000-0000E5730000}"/>
    <cellStyle name="콤_수량산출서(수정)_04-포장공_02-배수공_5.재선충설계(죽림지구)" xfId="29717" xr:uid="{00000000-0005-0000-0000-0000E6730000}"/>
    <cellStyle name="콤_수량산출서(수정)_04-포장공_02-배수공_5.재선충설계(죽림지구)_'10년 추기 소나무재선충병 나무주사 사업" xfId="29718" xr:uid="{00000000-0005-0000-0000-0000E7730000}"/>
    <cellStyle name="콤_수량산출서(수정)_04-포장공_02-배수공_5.재선충설계(죽림지구)_소나무재선충병 피해지 위생간벌사업(동상지구외 3개소)" xfId="29719" xr:uid="{00000000-0005-0000-0000-0000E8730000}"/>
    <cellStyle name="콤_수량산출서(수정)_04-포장공_02-배수공_6.재선충설계(신벽지구)" xfId="29720" xr:uid="{00000000-0005-0000-0000-0000E9730000}"/>
    <cellStyle name="콤_수량산출서(수정)_04-포장공_02-배수공_6.재선충설계(신벽지구)_'10년 추기 소나무재선충병 나무주사 사업" xfId="29721" xr:uid="{00000000-0005-0000-0000-0000EA730000}"/>
    <cellStyle name="콤_수량산출서(수정)_04-포장공_02-배수공_6.재선충설계(신벽지구)_소나무재선충병 피해지 위생간벌사업(동상지구외 3개소)" xfId="29722" xr:uid="{00000000-0005-0000-0000-0000EB730000}"/>
    <cellStyle name="콤_수량산출서(수정)_04-포장공_02-배수공_7.재선충설계(동림지구)" xfId="29723" xr:uid="{00000000-0005-0000-0000-0000EC730000}"/>
    <cellStyle name="콤_수량산출서(수정)_04-포장공_02-배수공_7.재선충설계(동림지구)_'10년 추기 소나무재선충병 나무주사 사업" xfId="29724" xr:uid="{00000000-0005-0000-0000-0000ED730000}"/>
    <cellStyle name="콤_수량산출서(수정)_04-포장공_02-배수공_7.재선충설계(동림지구)_소나무재선충병 피해지 위생간벌사업(동상지구외 3개소)" xfId="29725" xr:uid="{00000000-0005-0000-0000-0000EE730000}"/>
    <cellStyle name="콤_수량산출서(수정)_04-포장공_02-배수공_ha단가산출서" xfId="29726" xr:uid="{00000000-0005-0000-0000-0000EF730000}"/>
    <cellStyle name="콤_수량산출서(수정)_04-포장공_02-배수공_복사본 사진대장(사천)" xfId="29727" xr:uid="{00000000-0005-0000-0000-0000F0730000}"/>
    <cellStyle name="콤_수량산출서(수정)_04-포장공_02-배수공_설계설명서(두서서하)-1" xfId="29728" xr:uid="{00000000-0005-0000-0000-0000F1730000}"/>
    <cellStyle name="콤_수량산출서(수정)_04-포장공_02-배수공_소나무재선충병 피해지 위생간벌사업(동상지구외 3개소)" xfId="29729" xr:uid="{00000000-0005-0000-0000-0000F2730000}"/>
    <cellStyle name="콤_수량산출서(수정)_04-포장공_02-배수공_소나무재선충병완전방제설계서(제출본)-양산국유림관리소" xfId="29730" xr:uid="{00000000-0005-0000-0000-0000F3730000}"/>
    <cellStyle name="콤_수량산출서(수정)_04-포장공_02-배수공_수량산출서-2(온양산길)" xfId="29731" xr:uid="{00000000-0005-0000-0000-0000F4730000}"/>
    <cellStyle name="콤_수량산출서(수정)_04-포장공_02-배수공_수량산출서-2(온양산길)_(01-1)수량(산청송경3)" xfId="29732" xr:uid="{00000000-0005-0000-0000-0000F5730000}"/>
    <cellStyle name="콤_수량산출서(수정)_04-포장공_02-배수공_진해재해저감사업" xfId="29733" xr:uid="{00000000-0005-0000-0000-0000F6730000}"/>
    <cellStyle name="콤_수량산출서(수정)_06-부대공_02-배수공" xfId="29734" xr:uid="{00000000-0005-0000-0000-0000F7730000}"/>
    <cellStyle name="콤_수량산출서(수정)_06-부대공_02-배수공_1.숲가꾸기설계서(고암 간상)" xfId="29735" xr:uid="{00000000-0005-0000-0000-0000F8730000}"/>
    <cellStyle name="콤_수량산출서(수정)_06-부대공_02-배수공_'10년 추기 소나무재선충병 나무주사 사업" xfId="29736" xr:uid="{00000000-0005-0000-0000-0000F9730000}"/>
    <cellStyle name="콤_수량산출서(수정)_06-부대공_02-배수공_2006 가지산도립공원 등산로 정비사업" xfId="29737" xr:uid="{00000000-0005-0000-0000-0000FA730000}"/>
    <cellStyle name="콤_수량산출서(수정)_06-부대공_02-배수공_2006 가지산도립공원 등산로 정비사업_1.숲가꾸기설계서(고암 간상)" xfId="29738" xr:uid="{00000000-0005-0000-0000-0000FB730000}"/>
    <cellStyle name="콤_수량산출서(수정)_06-부대공_02-배수공_2006 가지산도립공원 등산로 정비사업_'10년 추기 소나무재선충병 나무주사 사업" xfId="29739" xr:uid="{00000000-0005-0000-0000-0000FC730000}"/>
    <cellStyle name="콤_수량산출서(수정)_06-부대공_02-배수공_2006 가지산도립공원 등산로 정비사업_2006 가지산도립공원 등산로 정비사업" xfId="29740" xr:uid="{00000000-0005-0000-0000-0000FD730000}"/>
    <cellStyle name="콤_수량산출서(수정)_06-부대공_02-배수공_2006 가지산도립공원 등산로 정비사업_2006 가지산도립공원 등산로 정비사업_1.숲가꾸기설계서(고암 간상)" xfId="29741" xr:uid="{00000000-0005-0000-0000-0000FE730000}"/>
    <cellStyle name="콤_수량산출서(수정)_06-부대공_02-배수공_2006 가지산도립공원 등산로 정비사업_2006 가지산도립공원 등산로 정비사업_'10년 추기 소나무재선충병 나무주사 사업" xfId="29742" xr:uid="{00000000-0005-0000-0000-0000FF730000}"/>
    <cellStyle name="콤_수량산출서(수정)_06-부대공_02-배수공_2006 가지산도립공원 등산로 정비사업_2006 가지산도립공원 등산로 정비사업_3차 숲가꾸기 조서(밀양시)" xfId="29743" xr:uid="{00000000-0005-0000-0000-000000740000}"/>
    <cellStyle name="콤_수량산출서(수정)_06-부대공_02-배수공_2006 가지산도립공원 등산로 정비사업_2006 가지산도립공원 등산로 정비사업_3차 숲가꾸기 조서(밀양시)_09밀양2지번조서(허작업)" xfId="29744" xr:uid="{00000000-0005-0000-0000-000001740000}"/>
    <cellStyle name="콤_수량산출서(수정)_06-부대공_02-배수공_2006 가지산도립공원 등산로 정비사업_2006 가지산도립공원 등산로 정비사업_3차 숲가꾸기 조서(밀양시)_09밀양2지번조서(허작업)_ha단가산출서" xfId="29745" xr:uid="{00000000-0005-0000-0000-000002740000}"/>
    <cellStyle name="콤_수량산출서(수정)_06-부대공_02-배수공_2006 가지산도립공원 등산로 정비사업_2006 가지산도립공원 등산로 정비사업_3차 숲가꾸기 조서(밀양시)_09밀양2지번조서(허작업)_진해재해저감사업" xfId="29746" xr:uid="{00000000-0005-0000-0000-000003740000}"/>
    <cellStyle name="콤_수량산출서(수정)_06-부대공_02-배수공_2006 가지산도립공원 등산로 정비사업_2006 가지산도립공원 등산로 정비사업_3차 숲가꾸기 조서(밀양시)_09숲가꾸기조서(밀양2)" xfId="29747" xr:uid="{00000000-0005-0000-0000-000004740000}"/>
    <cellStyle name="콤_수량산출서(수정)_06-부대공_02-배수공_2006 가지산도립공원 등산로 정비사업_2006 가지산도립공원 등산로 정비사업_3차 숲가꾸기 조서(밀양시)_09숲가꾸기조서(밀양2)_ha단가산출서" xfId="29748" xr:uid="{00000000-0005-0000-0000-000005740000}"/>
    <cellStyle name="콤_수량산출서(수정)_06-부대공_02-배수공_2006 가지산도립공원 등산로 정비사업_2006 가지산도립공원 등산로 정비사업_3차 숲가꾸기 조서(밀양시)_09숲가꾸기조서(밀양2)_진해재해저감사업" xfId="29749" xr:uid="{00000000-0005-0000-0000-000006740000}"/>
    <cellStyle name="콤_수량산출서(수정)_06-부대공_02-배수공_2006 가지산도립공원 등산로 정비사업_2006 가지산도립공원 등산로 정비사업_3차 숲가꾸기 조서(밀양시)_ha단가산출서" xfId="29750" xr:uid="{00000000-0005-0000-0000-000007740000}"/>
    <cellStyle name="콤_수량산출서(수정)_06-부대공_02-배수공_2006 가지산도립공원 등산로 정비사업_2006 가지산도립공원 등산로 정비사업_3차 숲가꾸기 조서(밀양시)_진해재해저감사업" xfId="29751" xr:uid="{00000000-0005-0000-0000-000008740000}"/>
    <cellStyle name="콤_수량산출서(수정)_06-부대공_02-배수공_2006 가지산도립공원 등산로 정비사업_2006 가지산도립공원 등산로 정비사업_5.재선충설계(죽림지구)" xfId="29752" xr:uid="{00000000-0005-0000-0000-000009740000}"/>
    <cellStyle name="콤_수량산출서(수정)_06-부대공_02-배수공_2006 가지산도립공원 등산로 정비사업_2006 가지산도립공원 등산로 정비사업_5.재선충설계(죽림지구)_'10년 추기 소나무재선충병 나무주사 사업" xfId="29753" xr:uid="{00000000-0005-0000-0000-00000A740000}"/>
    <cellStyle name="콤_수량산출서(수정)_06-부대공_02-배수공_2006 가지산도립공원 등산로 정비사업_2006 가지산도립공원 등산로 정비사업_5.재선충설계(죽림지구)_소나무재선충병 피해지 위생간벌사업(동상지구외 3개소)" xfId="29754" xr:uid="{00000000-0005-0000-0000-00000B740000}"/>
    <cellStyle name="콤_수량산출서(수정)_06-부대공_02-배수공_2006 가지산도립공원 등산로 정비사업_2006 가지산도립공원 등산로 정비사업_6.재선충설계(신벽지구)" xfId="29755" xr:uid="{00000000-0005-0000-0000-00000C740000}"/>
    <cellStyle name="콤_수량산출서(수정)_06-부대공_02-배수공_2006 가지산도립공원 등산로 정비사업_2006 가지산도립공원 등산로 정비사업_6.재선충설계(신벽지구)_'10년 추기 소나무재선충병 나무주사 사업" xfId="29756" xr:uid="{00000000-0005-0000-0000-00000D740000}"/>
    <cellStyle name="콤_수량산출서(수정)_06-부대공_02-배수공_2006 가지산도립공원 등산로 정비사업_2006 가지산도립공원 등산로 정비사업_6.재선충설계(신벽지구)_소나무재선충병 피해지 위생간벌사업(동상지구외 3개소)" xfId="29757" xr:uid="{00000000-0005-0000-0000-00000E740000}"/>
    <cellStyle name="콤_수량산출서(수정)_06-부대공_02-배수공_2006 가지산도립공원 등산로 정비사업_2006 가지산도립공원 등산로 정비사업_7.재선충설계(동림지구)" xfId="29758" xr:uid="{00000000-0005-0000-0000-00000F740000}"/>
    <cellStyle name="콤_수량산출서(수정)_06-부대공_02-배수공_2006 가지산도립공원 등산로 정비사업_2006 가지산도립공원 등산로 정비사업_7.재선충설계(동림지구)_'10년 추기 소나무재선충병 나무주사 사업" xfId="29759" xr:uid="{00000000-0005-0000-0000-000010740000}"/>
    <cellStyle name="콤_수량산출서(수정)_06-부대공_02-배수공_2006 가지산도립공원 등산로 정비사업_2006 가지산도립공원 등산로 정비사업_7.재선충설계(동림지구)_소나무재선충병 피해지 위생간벌사업(동상지구외 3개소)" xfId="29760" xr:uid="{00000000-0005-0000-0000-000011740000}"/>
    <cellStyle name="콤_수량산출서(수정)_06-부대공_02-배수공_2006 가지산도립공원 등산로 정비사업_2006 가지산도립공원 등산로 정비사업_ha단가산출서" xfId="29761" xr:uid="{00000000-0005-0000-0000-000012740000}"/>
    <cellStyle name="콤_수량산출서(수정)_06-부대공_02-배수공_2006 가지산도립공원 등산로 정비사업_2006 가지산도립공원 등산로 정비사업_소나무재선충병 피해지 위생간벌사업(동상지구외 3개소)" xfId="29762" xr:uid="{00000000-0005-0000-0000-000013740000}"/>
    <cellStyle name="콤_수량산출서(수정)_06-부대공_02-배수공_2006 가지산도립공원 등산로 정비사업_2006 가지산도립공원 등산로 정비사업_소나무재선충병완전방제설계서(제출본)-양산국유림관리소" xfId="29763" xr:uid="{00000000-0005-0000-0000-000014740000}"/>
    <cellStyle name="콤_수량산출서(수정)_06-부대공_02-배수공_2006 가지산도립공원 등산로 정비사업_2006 가지산도립공원 등산로 정비사업_진해재해저감사업" xfId="29764" xr:uid="{00000000-0005-0000-0000-000015740000}"/>
    <cellStyle name="콤_수량산출서(수정)_06-부대공_02-배수공_2006 가지산도립공원 등산로 정비사업_2006가지산도립공원등산로정비공사" xfId="29765" xr:uid="{00000000-0005-0000-0000-000016740000}"/>
    <cellStyle name="콤_수량산출서(수정)_06-부대공_02-배수공_2006 가지산도립공원 등산로 정비사업_2006가지산도립공원등산로정비공사_1.숲가꾸기설계서(고암 간상)" xfId="29766" xr:uid="{00000000-0005-0000-0000-000017740000}"/>
    <cellStyle name="콤_수량산출서(수정)_06-부대공_02-배수공_2006 가지산도립공원 등산로 정비사업_2006가지산도립공원등산로정비공사_'10년 추기 소나무재선충병 나무주사 사업" xfId="29767" xr:uid="{00000000-0005-0000-0000-000018740000}"/>
    <cellStyle name="콤_수량산출서(수정)_06-부대공_02-배수공_2006 가지산도립공원 등산로 정비사업_2006가지산도립공원등산로정비공사_3차 숲가꾸기 조서(밀양시)" xfId="29768" xr:uid="{00000000-0005-0000-0000-000019740000}"/>
    <cellStyle name="콤_수량산출서(수정)_06-부대공_02-배수공_2006 가지산도립공원 등산로 정비사업_2006가지산도립공원등산로정비공사_3차 숲가꾸기 조서(밀양시)_09밀양2지번조서(허작업)" xfId="29769" xr:uid="{00000000-0005-0000-0000-00001A740000}"/>
    <cellStyle name="콤_수량산출서(수정)_06-부대공_02-배수공_2006 가지산도립공원 등산로 정비사업_2006가지산도립공원등산로정비공사_3차 숲가꾸기 조서(밀양시)_09밀양2지번조서(허작업)_ha단가산출서" xfId="29770" xr:uid="{00000000-0005-0000-0000-00001B740000}"/>
    <cellStyle name="콤_수량산출서(수정)_06-부대공_02-배수공_2006 가지산도립공원 등산로 정비사업_2006가지산도립공원등산로정비공사_3차 숲가꾸기 조서(밀양시)_09밀양2지번조서(허작업)_진해재해저감사업" xfId="29771" xr:uid="{00000000-0005-0000-0000-00001C740000}"/>
    <cellStyle name="콤_수량산출서(수정)_06-부대공_02-배수공_2006 가지산도립공원 등산로 정비사업_2006가지산도립공원등산로정비공사_3차 숲가꾸기 조서(밀양시)_09숲가꾸기조서(밀양2)" xfId="29772" xr:uid="{00000000-0005-0000-0000-00001D740000}"/>
    <cellStyle name="콤_수량산출서(수정)_06-부대공_02-배수공_2006 가지산도립공원 등산로 정비사업_2006가지산도립공원등산로정비공사_3차 숲가꾸기 조서(밀양시)_09숲가꾸기조서(밀양2)_ha단가산출서" xfId="29773" xr:uid="{00000000-0005-0000-0000-00001E740000}"/>
    <cellStyle name="콤_수량산출서(수정)_06-부대공_02-배수공_2006 가지산도립공원 등산로 정비사업_2006가지산도립공원등산로정비공사_3차 숲가꾸기 조서(밀양시)_09숲가꾸기조서(밀양2)_진해재해저감사업" xfId="29774" xr:uid="{00000000-0005-0000-0000-00001F740000}"/>
    <cellStyle name="콤_수량산출서(수정)_06-부대공_02-배수공_2006 가지산도립공원 등산로 정비사업_2006가지산도립공원등산로정비공사_3차 숲가꾸기 조서(밀양시)_ha단가산출서" xfId="29775" xr:uid="{00000000-0005-0000-0000-000020740000}"/>
    <cellStyle name="콤_수량산출서(수정)_06-부대공_02-배수공_2006 가지산도립공원 등산로 정비사업_2006가지산도립공원등산로정비공사_3차 숲가꾸기 조서(밀양시)_진해재해저감사업" xfId="29776" xr:uid="{00000000-0005-0000-0000-000021740000}"/>
    <cellStyle name="콤_수량산출서(수정)_06-부대공_02-배수공_2006 가지산도립공원 등산로 정비사업_2006가지산도립공원등산로정비공사_5.재선충설계(죽림지구)" xfId="29777" xr:uid="{00000000-0005-0000-0000-000022740000}"/>
    <cellStyle name="콤_수량산출서(수정)_06-부대공_02-배수공_2006 가지산도립공원 등산로 정비사업_2006가지산도립공원등산로정비공사_5.재선충설계(죽림지구)_'10년 추기 소나무재선충병 나무주사 사업" xfId="29778" xr:uid="{00000000-0005-0000-0000-000023740000}"/>
    <cellStyle name="콤_수량산출서(수정)_06-부대공_02-배수공_2006 가지산도립공원 등산로 정비사업_2006가지산도립공원등산로정비공사_5.재선충설계(죽림지구)_소나무재선충병 피해지 위생간벌사업(동상지구외 3개소)" xfId="29779" xr:uid="{00000000-0005-0000-0000-000024740000}"/>
    <cellStyle name="콤_수량산출서(수정)_06-부대공_02-배수공_2006 가지산도립공원 등산로 정비사업_2006가지산도립공원등산로정비공사_6.재선충설계(신벽지구)" xfId="29780" xr:uid="{00000000-0005-0000-0000-000025740000}"/>
    <cellStyle name="콤_수량산출서(수정)_06-부대공_02-배수공_2006 가지산도립공원 등산로 정비사업_2006가지산도립공원등산로정비공사_6.재선충설계(신벽지구)_'10년 추기 소나무재선충병 나무주사 사업" xfId="29781" xr:uid="{00000000-0005-0000-0000-000026740000}"/>
    <cellStyle name="콤_수량산출서(수정)_06-부대공_02-배수공_2006 가지산도립공원 등산로 정비사업_2006가지산도립공원등산로정비공사_6.재선충설계(신벽지구)_소나무재선충병 피해지 위생간벌사업(동상지구외 3개소)" xfId="29782" xr:uid="{00000000-0005-0000-0000-000027740000}"/>
    <cellStyle name="콤_수량산출서(수정)_06-부대공_02-배수공_2006 가지산도립공원 등산로 정비사업_2006가지산도립공원등산로정비공사_7.재선충설계(동림지구)" xfId="29783" xr:uid="{00000000-0005-0000-0000-000028740000}"/>
    <cellStyle name="콤_수량산출서(수정)_06-부대공_02-배수공_2006 가지산도립공원 등산로 정비사업_2006가지산도립공원등산로정비공사_7.재선충설계(동림지구)_'10년 추기 소나무재선충병 나무주사 사업" xfId="29784" xr:uid="{00000000-0005-0000-0000-000029740000}"/>
    <cellStyle name="콤_수량산출서(수정)_06-부대공_02-배수공_2006 가지산도립공원 등산로 정비사업_2006가지산도립공원등산로정비공사_7.재선충설계(동림지구)_소나무재선충병 피해지 위생간벌사업(동상지구외 3개소)" xfId="29785" xr:uid="{00000000-0005-0000-0000-00002A740000}"/>
    <cellStyle name="콤_수량산출서(수정)_06-부대공_02-배수공_2006 가지산도립공원 등산로 정비사업_2006가지산도립공원등산로정비공사_ha단가산출서" xfId="29786" xr:uid="{00000000-0005-0000-0000-00002B740000}"/>
    <cellStyle name="콤_수량산출서(수정)_06-부대공_02-배수공_2006 가지산도립공원 등산로 정비사업_2006가지산도립공원등산로정비공사_소나무재선충병 피해지 위생간벌사업(동상지구외 3개소)" xfId="29787" xr:uid="{00000000-0005-0000-0000-00002C740000}"/>
    <cellStyle name="콤_수량산출서(수정)_06-부대공_02-배수공_2006 가지산도립공원 등산로 정비사업_2006가지산도립공원등산로정비공사_소나무재선충병완전방제설계서(제출본)-양산국유림관리소" xfId="29788" xr:uid="{00000000-0005-0000-0000-00002D740000}"/>
    <cellStyle name="콤_수량산출서(수정)_06-부대공_02-배수공_2006 가지산도립공원 등산로 정비사업_2006가지산도립공원등산로정비공사_진해재해저감사업" xfId="29789" xr:uid="{00000000-0005-0000-0000-00002E740000}"/>
    <cellStyle name="콤_수량산출서(수정)_06-부대공_02-배수공_2006 가지산도립공원 등산로 정비사업_2006밀양시가지산도립공원등산로정비공사" xfId="29790" xr:uid="{00000000-0005-0000-0000-00002F740000}"/>
    <cellStyle name="콤_수량산출서(수정)_06-부대공_02-배수공_2006 가지산도립공원 등산로 정비사업_2006밀양시가지산도립공원등산로정비공사_1.숲가꾸기설계서(고암 간상)" xfId="29791" xr:uid="{00000000-0005-0000-0000-000030740000}"/>
    <cellStyle name="콤_수량산출서(수정)_06-부대공_02-배수공_2006 가지산도립공원 등산로 정비사업_2006밀양시가지산도립공원등산로정비공사_'10년 추기 소나무재선충병 나무주사 사업" xfId="29792" xr:uid="{00000000-0005-0000-0000-000031740000}"/>
    <cellStyle name="콤_수량산출서(수정)_06-부대공_02-배수공_2006 가지산도립공원 등산로 정비사업_2006밀양시가지산도립공원등산로정비공사_3차 숲가꾸기 조서(밀양시)" xfId="29793" xr:uid="{00000000-0005-0000-0000-000032740000}"/>
    <cellStyle name="콤_수량산출서(수정)_06-부대공_02-배수공_2006 가지산도립공원 등산로 정비사업_2006밀양시가지산도립공원등산로정비공사_3차 숲가꾸기 조서(밀양시)_09밀양2지번조서(허작업)" xfId="29794" xr:uid="{00000000-0005-0000-0000-000033740000}"/>
    <cellStyle name="콤_수량산출서(수정)_06-부대공_02-배수공_2006 가지산도립공원 등산로 정비사업_2006밀양시가지산도립공원등산로정비공사_3차 숲가꾸기 조서(밀양시)_09밀양2지번조서(허작업)_ha단가산출서" xfId="29795" xr:uid="{00000000-0005-0000-0000-000034740000}"/>
    <cellStyle name="콤_수량산출서(수정)_06-부대공_02-배수공_2006 가지산도립공원 등산로 정비사업_2006밀양시가지산도립공원등산로정비공사_3차 숲가꾸기 조서(밀양시)_09밀양2지번조서(허작업)_진해재해저감사업" xfId="29796" xr:uid="{00000000-0005-0000-0000-000035740000}"/>
    <cellStyle name="콤_수량산출서(수정)_06-부대공_02-배수공_2006 가지산도립공원 등산로 정비사업_2006밀양시가지산도립공원등산로정비공사_3차 숲가꾸기 조서(밀양시)_09숲가꾸기조서(밀양2)" xfId="29797" xr:uid="{00000000-0005-0000-0000-000036740000}"/>
    <cellStyle name="콤_수량산출서(수정)_06-부대공_02-배수공_2006 가지산도립공원 등산로 정비사업_2006밀양시가지산도립공원등산로정비공사_3차 숲가꾸기 조서(밀양시)_09숲가꾸기조서(밀양2)_ha단가산출서" xfId="29798" xr:uid="{00000000-0005-0000-0000-000037740000}"/>
    <cellStyle name="콤_수량산출서(수정)_06-부대공_02-배수공_2006 가지산도립공원 등산로 정비사업_2006밀양시가지산도립공원등산로정비공사_3차 숲가꾸기 조서(밀양시)_09숲가꾸기조서(밀양2)_진해재해저감사업" xfId="29799" xr:uid="{00000000-0005-0000-0000-000038740000}"/>
    <cellStyle name="콤_수량산출서(수정)_06-부대공_02-배수공_2006 가지산도립공원 등산로 정비사업_2006밀양시가지산도립공원등산로정비공사_3차 숲가꾸기 조서(밀양시)_ha단가산출서" xfId="29800" xr:uid="{00000000-0005-0000-0000-000039740000}"/>
    <cellStyle name="콤_수량산출서(수정)_06-부대공_02-배수공_2006 가지산도립공원 등산로 정비사업_2006밀양시가지산도립공원등산로정비공사_3차 숲가꾸기 조서(밀양시)_진해재해저감사업" xfId="29801" xr:uid="{00000000-0005-0000-0000-00003A740000}"/>
    <cellStyle name="콤_수량산출서(수정)_06-부대공_02-배수공_2006 가지산도립공원 등산로 정비사업_2006밀양시가지산도립공원등산로정비공사_5.재선충설계(죽림지구)" xfId="29802" xr:uid="{00000000-0005-0000-0000-00003B740000}"/>
    <cellStyle name="콤_수량산출서(수정)_06-부대공_02-배수공_2006 가지산도립공원 등산로 정비사업_2006밀양시가지산도립공원등산로정비공사_5.재선충설계(죽림지구)_'10년 추기 소나무재선충병 나무주사 사업" xfId="29803" xr:uid="{00000000-0005-0000-0000-00003C740000}"/>
    <cellStyle name="콤_수량산출서(수정)_06-부대공_02-배수공_2006 가지산도립공원 등산로 정비사업_2006밀양시가지산도립공원등산로정비공사_5.재선충설계(죽림지구)_소나무재선충병 피해지 위생간벌사업(동상지구외 3개소)" xfId="29804" xr:uid="{00000000-0005-0000-0000-00003D740000}"/>
    <cellStyle name="콤_수량산출서(수정)_06-부대공_02-배수공_2006 가지산도립공원 등산로 정비사업_2006밀양시가지산도립공원등산로정비공사_6.재선충설계(신벽지구)" xfId="29805" xr:uid="{00000000-0005-0000-0000-00003E740000}"/>
    <cellStyle name="콤_수량산출서(수정)_06-부대공_02-배수공_2006 가지산도립공원 등산로 정비사업_2006밀양시가지산도립공원등산로정비공사_6.재선충설계(신벽지구)_'10년 추기 소나무재선충병 나무주사 사업" xfId="29806" xr:uid="{00000000-0005-0000-0000-00003F740000}"/>
    <cellStyle name="콤_수량산출서(수정)_06-부대공_02-배수공_2006 가지산도립공원 등산로 정비사업_2006밀양시가지산도립공원등산로정비공사_6.재선충설계(신벽지구)_소나무재선충병 피해지 위생간벌사업(동상지구외 3개소)" xfId="29807" xr:uid="{00000000-0005-0000-0000-000040740000}"/>
    <cellStyle name="콤_수량산출서(수정)_06-부대공_02-배수공_2006 가지산도립공원 등산로 정비사업_2006밀양시가지산도립공원등산로정비공사_7.재선충설계(동림지구)" xfId="29808" xr:uid="{00000000-0005-0000-0000-000041740000}"/>
    <cellStyle name="콤_수량산출서(수정)_06-부대공_02-배수공_2006 가지산도립공원 등산로 정비사업_2006밀양시가지산도립공원등산로정비공사_7.재선충설계(동림지구)_'10년 추기 소나무재선충병 나무주사 사업" xfId="29809" xr:uid="{00000000-0005-0000-0000-000042740000}"/>
    <cellStyle name="콤_수량산출서(수정)_06-부대공_02-배수공_2006 가지산도립공원 등산로 정비사업_2006밀양시가지산도립공원등산로정비공사_7.재선충설계(동림지구)_소나무재선충병 피해지 위생간벌사업(동상지구외 3개소)" xfId="29810" xr:uid="{00000000-0005-0000-0000-000043740000}"/>
    <cellStyle name="콤_수량산출서(수정)_06-부대공_02-배수공_2006 가지산도립공원 등산로 정비사업_2006밀양시가지산도립공원등산로정비공사_ha단가산출서" xfId="29811" xr:uid="{00000000-0005-0000-0000-000044740000}"/>
    <cellStyle name="콤_수량산출서(수정)_06-부대공_02-배수공_2006 가지산도립공원 등산로 정비사업_2006밀양시가지산도립공원등산로정비공사_소나무재선충병 피해지 위생간벌사업(동상지구외 3개소)" xfId="29812" xr:uid="{00000000-0005-0000-0000-000045740000}"/>
    <cellStyle name="콤_수량산출서(수정)_06-부대공_02-배수공_2006 가지산도립공원 등산로 정비사업_2006밀양시가지산도립공원등산로정비공사_소나무재선충병완전방제설계서(제출본)-양산국유림관리소" xfId="29813" xr:uid="{00000000-0005-0000-0000-000046740000}"/>
    <cellStyle name="콤_수량산출서(수정)_06-부대공_02-배수공_2006 가지산도립공원 등산로 정비사업_2006밀양시가지산도립공원등산로정비공사_진해재해저감사업" xfId="29814" xr:uid="{00000000-0005-0000-0000-000047740000}"/>
    <cellStyle name="콤_수량산출서(수정)_06-부대공_02-배수공_2006 가지산도립공원 등산로 정비사업_3차 숲가꾸기 조서(밀양시)" xfId="29815" xr:uid="{00000000-0005-0000-0000-000048740000}"/>
    <cellStyle name="콤_수량산출서(수정)_06-부대공_02-배수공_2006 가지산도립공원 등산로 정비사업_3차 숲가꾸기 조서(밀양시)_09밀양2지번조서(허작업)" xfId="29816" xr:uid="{00000000-0005-0000-0000-000049740000}"/>
    <cellStyle name="콤_수량산출서(수정)_06-부대공_02-배수공_2006 가지산도립공원 등산로 정비사업_3차 숲가꾸기 조서(밀양시)_09밀양2지번조서(허작업)_ha단가산출서" xfId="29817" xr:uid="{00000000-0005-0000-0000-00004A740000}"/>
    <cellStyle name="콤_수량산출서(수정)_06-부대공_02-배수공_2006 가지산도립공원 등산로 정비사업_3차 숲가꾸기 조서(밀양시)_09밀양2지번조서(허작업)_진해재해저감사업" xfId="29818" xr:uid="{00000000-0005-0000-0000-00004B740000}"/>
    <cellStyle name="콤_수량산출서(수정)_06-부대공_02-배수공_2006 가지산도립공원 등산로 정비사업_3차 숲가꾸기 조서(밀양시)_09숲가꾸기조서(밀양2)" xfId="29819" xr:uid="{00000000-0005-0000-0000-00004C740000}"/>
    <cellStyle name="콤_수량산출서(수정)_06-부대공_02-배수공_2006 가지산도립공원 등산로 정비사업_3차 숲가꾸기 조서(밀양시)_09숲가꾸기조서(밀양2)_ha단가산출서" xfId="29820" xr:uid="{00000000-0005-0000-0000-00004D740000}"/>
    <cellStyle name="콤_수량산출서(수정)_06-부대공_02-배수공_2006 가지산도립공원 등산로 정비사업_3차 숲가꾸기 조서(밀양시)_09숲가꾸기조서(밀양2)_진해재해저감사업" xfId="29821" xr:uid="{00000000-0005-0000-0000-00004E740000}"/>
    <cellStyle name="콤_수량산출서(수정)_06-부대공_02-배수공_2006 가지산도립공원 등산로 정비사업_3차 숲가꾸기 조서(밀양시)_ha단가산출서" xfId="29822" xr:uid="{00000000-0005-0000-0000-00004F740000}"/>
    <cellStyle name="콤_수량산출서(수정)_06-부대공_02-배수공_2006 가지산도립공원 등산로 정비사업_3차 숲가꾸기 조서(밀양시)_진해재해저감사업" xfId="29823" xr:uid="{00000000-0005-0000-0000-000050740000}"/>
    <cellStyle name="콤_수량산출서(수정)_06-부대공_02-배수공_2006 가지산도립공원 등산로 정비사업_5.재선충설계(죽림지구)" xfId="29824" xr:uid="{00000000-0005-0000-0000-000051740000}"/>
    <cellStyle name="콤_수량산출서(수정)_06-부대공_02-배수공_2006 가지산도립공원 등산로 정비사업_5.재선충설계(죽림지구)_'10년 추기 소나무재선충병 나무주사 사업" xfId="29825" xr:uid="{00000000-0005-0000-0000-000052740000}"/>
    <cellStyle name="콤_수량산출서(수정)_06-부대공_02-배수공_2006 가지산도립공원 등산로 정비사업_5.재선충설계(죽림지구)_소나무재선충병 피해지 위생간벌사업(동상지구외 3개소)" xfId="29826" xr:uid="{00000000-0005-0000-0000-000053740000}"/>
    <cellStyle name="콤_수량산출서(수정)_06-부대공_02-배수공_2006 가지산도립공원 등산로 정비사업_6.재선충설계(신벽지구)" xfId="29827" xr:uid="{00000000-0005-0000-0000-000054740000}"/>
    <cellStyle name="콤_수량산출서(수정)_06-부대공_02-배수공_2006 가지산도립공원 등산로 정비사업_6.재선충설계(신벽지구)_'10년 추기 소나무재선충병 나무주사 사업" xfId="29828" xr:uid="{00000000-0005-0000-0000-000055740000}"/>
    <cellStyle name="콤_수량산출서(수정)_06-부대공_02-배수공_2006 가지산도립공원 등산로 정비사업_6.재선충설계(신벽지구)_소나무재선충병 피해지 위생간벌사업(동상지구외 3개소)" xfId="29829" xr:uid="{00000000-0005-0000-0000-000056740000}"/>
    <cellStyle name="콤_수량산출서(수정)_06-부대공_02-배수공_2006 가지산도립공원 등산로 정비사업_7.재선충설계(동림지구)" xfId="29830" xr:uid="{00000000-0005-0000-0000-000057740000}"/>
    <cellStyle name="콤_수량산출서(수정)_06-부대공_02-배수공_2006 가지산도립공원 등산로 정비사업_7.재선충설계(동림지구)_'10년 추기 소나무재선충병 나무주사 사업" xfId="29831" xr:uid="{00000000-0005-0000-0000-000058740000}"/>
    <cellStyle name="콤_수량산출서(수정)_06-부대공_02-배수공_2006 가지산도립공원 등산로 정비사업_7.재선충설계(동림지구)_소나무재선충병 피해지 위생간벌사업(동상지구외 3개소)" xfId="29832" xr:uid="{00000000-0005-0000-0000-000059740000}"/>
    <cellStyle name="콤_수량산출서(수정)_06-부대공_02-배수공_2006 가지산도립공원 등산로 정비사업_ha단가산출서" xfId="29833" xr:uid="{00000000-0005-0000-0000-00005A740000}"/>
    <cellStyle name="콤_수량산출서(수정)_06-부대공_02-배수공_2006 가지산도립공원 등산로 정비사업_가지산도립공원등산로정비공사" xfId="29834" xr:uid="{00000000-0005-0000-0000-00005B740000}"/>
    <cellStyle name="콤_수량산출서(수정)_06-부대공_02-배수공_2006 가지산도립공원 등산로 정비사업_가지산도립공원등산로정비공사_1.숲가꾸기설계서(고암 간상)" xfId="29835" xr:uid="{00000000-0005-0000-0000-00005C740000}"/>
    <cellStyle name="콤_수량산출서(수정)_06-부대공_02-배수공_2006 가지산도립공원 등산로 정비사업_가지산도립공원등산로정비공사_'10년 추기 소나무재선충병 나무주사 사업" xfId="29836" xr:uid="{00000000-0005-0000-0000-00005D740000}"/>
    <cellStyle name="콤_수량산출서(수정)_06-부대공_02-배수공_2006 가지산도립공원 등산로 정비사업_가지산도립공원등산로정비공사_3차 숲가꾸기 조서(밀양시)" xfId="29837" xr:uid="{00000000-0005-0000-0000-00005E740000}"/>
    <cellStyle name="콤_수량산출서(수정)_06-부대공_02-배수공_2006 가지산도립공원 등산로 정비사업_가지산도립공원등산로정비공사_3차 숲가꾸기 조서(밀양시)_09밀양2지번조서(허작업)" xfId="29838" xr:uid="{00000000-0005-0000-0000-00005F740000}"/>
    <cellStyle name="콤_수량산출서(수정)_06-부대공_02-배수공_2006 가지산도립공원 등산로 정비사업_가지산도립공원등산로정비공사_3차 숲가꾸기 조서(밀양시)_09밀양2지번조서(허작업)_ha단가산출서" xfId="29839" xr:uid="{00000000-0005-0000-0000-000060740000}"/>
    <cellStyle name="콤_수량산출서(수정)_06-부대공_02-배수공_2006 가지산도립공원 등산로 정비사업_가지산도립공원등산로정비공사_3차 숲가꾸기 조서(밀양시)_09밀양2지번조서(허작업)_진해재해저감사업" xfId="29840" xr:uid="{00000000-0005-0000-0000-000061740000}"/>
    <cellStyle name="콤_수량산출서(수정)_06-부대공_02-배수공_2006 가지산도립공원 등산로 정비사업_가지산도립공원등산로정비공사_3차 숲가꾸기 조서(밀양시)_09숲가꾸기조서(밀양2)" xfId="29841" xr:uid="{00000000-0005-0000-0000-000062740000}"/>
    <cellStyle name="콤_수량산출서(수정)_06-부대공_02-배수공_2006 가지산도립공원 등산로 정비사업_가지산도립공원등산로정비공사_3차 숲가꾸기 조서(밀양시)_09숲가꾸기조서(밀양2)_ha단가산출서" xfId="29842" xr:uid="{00000000-0005-0000-0000-000063740000}"/>
    <cellStyle name="콤_수량산출서(수정)_06-부대공_02-배수공_2006 가지산도립공원 등산로 정비사업_가지산도립공원등산로정비공사_3차 숲가꾸기 조서(밀양시)_09숲가꾸기조서(밀양2)_진해재해저감사업" xfId="29843" xr:uid="{00000000-0005-0000-0000-000064740000}"/>
    <cellStyle name="콤_수량산출서(수정)_06-부대공_02-배수공_2006 가지산도립공원 등산로 정비사업_가지산도립공원등산로정비공사_3차 숲가꾸기 조서(밀양시)_ha단가산출서" xfId="29844" xr:uid="{00000000-0005-0000-0000-000065740000}"/>
    <cellStyle name="콤_수량산출서(수정)_06-부대공_02-배수공_2006 가지산도립공원 등산로 정비사업_가지산도립공원등산로정비공사_3차 숲가꾸기 조서(밀양시)_진해재해저감사업" xfId="29845" xr:uid="{00000000-0005-0000-0000-000066740000}"/>
    <cellStyle name="콤_수량산출서(수정)_06-부대공_02-배수공_2006 가지산도립공원 등산로 정비사업_가지산도립공원등산로정비공사_5.재선충설계(죽림지구)" xfId="29846" xr:uid="{00000000-0005-0000-0000-000067740000}"/>
    <cellStyle name="콤_수량산출서(수정)_06-부대공_02-배수공_2006 가지산도립공원 등산로 정비사업_가지산도립공원등산로정비공사_5.재선충설계(죽림지구)_'10년 추기 소나무재선충병 나무주사 사업" xfId="29847" xr:uid="{00000000-0005-0000-0000-000068740000}"/>
    <cellStyle name="콤_수량산출서(수정)_06-부대공_02-배수공_2006 가지산도립공원 등산로 정비사업_가지산도립공원등산로정비공사_5.재선충설계(죽림지구)_소나무재선충병 피해지 위생간벌사업(동상지구외 3개소)" xfId="29848" xr:uid="{00000000-0005-0000-0000-000069740000}"/>
    <cellStyle name="콤_수량산출서(수정)_06-부대공_02-배수공_2006 가지산도립공원 등산로 정비사업_가지산도립공원등산로정비공사_6.재선충설계(신벽지구)" xfId="29849" xr:uid="{00000000-0005-0000-0000-00006A740000}"/>
    <cellStyle name="콤_수량산출서(수정)_06-부대공_02-배수공_2006 가지산도립공원 등산로 정비사업_가지산도립공원등산로정비공사_6.재선충설계(신벽지구)_'10년 추기 소나무재선충병 나무주사 사업" xfId="29850" xr:uid="{00000000-0005-0000-0000-00006B740000}"/>
    <cellStyle name="콤_수량산출서(수정)_06-부대공_02-배수공_2006 가지산도립공원 등산로 정비사업_가지산도립공원등산로정비공사_6.재선충설계(신벽지구)_소나무재선충병 피해지 위생간벌사업(동상지구외 3개소)" xfId="29851" xr:uid="{00000000-0005-0000-0000-00006C740000}"/>
    <cellStyle name="콤_수량산출서(수정)_06-부대공_02-배수공_2006 가지산도립공원 등산로 정비사업_가지산도립공원등산로정비공사_7.재선충설계(동림지구)" xfId="29852" xr:uid="{00000000-0005-0000-0000-00006D740000}"/>
    <cellStyle name="콤_수량산출서(수정)_06-부대공_02-배수공_2006 가지산도립공원 등산로 정비사업_가지산도립공원등산로정비공사_7.재선충설계(동림지구)_'10년 추기 소나무재선충병 나무주사 사업" xfId="29853" xr:uid="{00000000-0005-0000-0000-00006E740000}"/>
    <cellStyle name="콤_수량산출서(수정)_06-부대공_02-배수공_2006 가지산도립공원 등산로 정비사업_가지산도립공원등산로정비공사_7.재선충설계(동림지구)_소나무재선충병 피해지 위생간벌사업(동상지구외 3개소)" xfId="29854" xr:uid="{00000000-0005-0000-0000-00006F740000}"/>
    <cellStyle name="콤_수량산출서(수정)_06-부대공_02-배수공_2006 가지산도립공원 등산로 정비사업_가지산도립공원등산로정비공사_ha단가산출서" xfId="29855" xr:uid="{00000000-0005-0000-0000-000070740000}"/>
    <cellStyle name="콤_수량산출서(수정)_06-부대공_02-배수공_2006 가지산도립공원 등산로 정비사업_가지산도립공원등산로정비공사_소나무재선충병 피해지 위생간벌사업(동상지구외 3개소)" xfId="29856" xr:uid="{00000000-0005-0000-0000-000071740000}"/>
    <cellStyle name="콤_수량산출서(수정)_06-부대공_02-배수공_2006 가지산도립공원 등산로 정비사업_가지산도립공원등산로정비공사_소나무재선충병완전방제설계서(제출본)-양산국유림관리소" xfId="29857" xr:uid="{00000000-0005-0000-0000-000072740000}"/>
    <cellStyle name="콤_수량산출서(수정)_06-부대공_02-배수공_2006 가지산도립공원 등산로 정비사업_가지산도립공원등산로정비공사_진해재해저감사업" xfId="29858" xr:uid="{00000000-0005-0000-0000-000073740000}"/>
    <cellStyle name="콤_수량산출서(수정)_06-부대공_02-배수공_2006 가지산도립공원 등산로 정비사업_소나무재선충병 피해지 위생간벌사업(동상지구외 3개소)" xfId="29859" xr:uid="{00000000-0005-0000-0000-000074740000}"/>
    <cellStyle name="콤_수량산출서(수정)_06-부대공_02-배수공_2006 가지산도립공원 등산로 정비사업_소나무재선충병완전방제설계서(제출본)-양산국유림관리소" xfId="29860" xr:uid="{00000000-0005-0000-0000-000075740000}"/>
    <cellStyle name="콤_수량산출서(수정)_06-부대공_02-배수공_2006 가지산도립공원 등산로 정비사업_진해재해저감사업" xfId="29861" xr:uid="{00000000-0005-0000-0000-000076740000}"/>
    <cellStyle name="콤_수량산출서(수정)_06-부대공_02-배수공_3차 숲가꾸기 조서(밀양시)" xfId="29862" xr:uid="{00000000-0005-0000-0000-000077740000}"/>
    <cellStyle name="콤_수량산출서(수정)_06-부대공_02-배수공_3차 숲가꾸기 조서(밀양시)_09밀양2지번조서(허작업)" xfId="29863" xr:uid="{00000000-0005-0000-0000-000078740000}"/>
    <cellStyle name="콤_수량산출서(수정)_06-부대공_02-배수공_3차 숲가꾸기 조서(밀양시)_09밀양2지번조서(허작업)_ha단가산출서" xfId="29864" xr:uid="{00000000-0005-0000-0000-000079740000}"/>
    <cellStyle name="콤_수량산출서(수정)_06-부대공_02-배수공_3차 숲가꾸기 조서(밀양시)_09밀양2지번조서(허작업)_진해재해저감사업" xfId="29865" xr:uid="{00000000-0005-0000-0000-00007A740000}"/>
    <cellStyle name="콤_수량산출서(수정)_06-부대공_02-배수공_3차 숲가꾸기 조서(밀양시)_09숲가꾸기조서(밀양2)" xfId="29866" xr:uid="{00000000-0005-0000-0000-00007B740000}"/>
    <cellStyle name="콤_수량산출서(수정)_06-부대공_02-배수공_3차 숲가꾸기 조서(밀양시)_09숲가꾸기조서(밀양2)_ha단가산출서" xfId="29867" xr:uid="{00000000-0005-0000-0000-00007C740000}"/>
    <cellStyle name="콤_수량산출서(수정)_06-부대공_02-배수공_3차 숲가꾸기 조서(밀양시)_09숲가꾸기조서(밀양2)_진해재해저감사업" xfId="29868" xr:uid="{00000000-0005-0000-0000-00007D740000}"/>
    <cellStyle name="콤_수량산출서(수정)_06-부대공_02-배수공_3차 숲가꾸기 조서(밀양시)_ha단가산출서" xfId="29869" xr:uid="{00000000-0005-0000-0000-00007E740000}"/>
    <cellStyle name="콤_수량산출서(수정)_06-부대공_02-배수공_3차 숲가꾸기 조서(밀양시)_진해재해저감사업" xfId="29870" xr:uid="{00000000-0005-0000-0000-00007F740000}"/>
    <cellStyle name="콤_수량산출서(수정)_06-부대공_02-배수공_5.재선충설계(죽림지구)" xfId="29871" xr:uid="{00000000-0005-0000-0000-000080740000}"/>
    <cellStyle name="콤_수량산출서(수정)_06-부대공_02-배수공_5.재선충설계(죽림지구)_'10년 추기 소나무재선충병 나무주사 사업" xfId="29872" xr:uid="{00000000-0005-0000-0000-000081740000}"/>
    <cellStyle name="콤_수량산출서(수정)_06-부대공_02-배수공_5.재선충설계(죽림지구)_소나무재선충병 피해지 위생간벌사업(동상지구외 3개소)" xfId="29873" xr:uid="{00000000-0005-0000-0000-000082740000}"/>
    <cellStyle name="콤_수량산출서(수정)_06-부대공_02-배수공_6.재선충설계(신벽지구)" xfId="29874" xr:uid="{00000000-0005-0000-0000-000083740000}"/>
    <cellStyle name="콤_수량산출서(수정)_06-부대공_02-배수공_6.재선충설계(신벽지구)_'10년 추기 소나무재선충병 나무주사 사업" xfId="29875" xr:uid="{00000000-0005-0000-0000-000084740000}"/>
    <cellStyle name="콤_수량산출서(수정)_06-부대공_02-배수공_6.재선충설계(신벽지구)_소나무재선충병 피해지 위생간벌사업(동상지구외 3개소)" xfId="29876" xr:uid="{00000000-0005-0000-0000-000085740000}"/>
    <cellStyle name="콤_수량산출서(수정)_06-부대공_02-배수공_7.재선충설계(동림지구)" xfId="29877" xr:uid="{00000000-0005-0000-0000-000086740000}"/>
    <cellStyle name="콤_수량산출서(수정)_06-부대공_02-배수공_7.재선충설계(동림지구)_'10년 추기 소나무재선충병 나무주사 사업" xfId="29878" xr:uid="{00000000-0005-0000-0000-000087740000}"/>
    <cellStyle name="콤_수량산출서(수정)_06-부대공_02-배수공_7.재선충설계(동림지구)_소나무재선충병 피해지 위생간벌사업(동상지구외 3개소)" xfId="29879" xr:uid="{00000000-0005-0000-0000-000088740000}"/>
    <cellStyle name="콤_수량산출서(수정)_06-부대공_02-배수공_ha단가산출서" xfId="29880" xr:uid="{00000000-0005-0000-0000-000089740000}"/>
    <cellStyle name="콤_수량산출서(수정)_06-부대공_02-배수공_복사본 사진대장(사천)" xfId="29881" xr:uid="{00000000-0005-0000-0000-00008A740000}"/>
    <cellStyle name="콤_수량산출서(수정)_06-부대공_02-배수공_설계설명서(두서서하)-1" xfId="29882" xr:uid="{00000000-0005-0000-0000-00008B740000}"/>
    <cellStyle name="콤_수량산출서(수정)_06-부대공_02-배수공_소나무재선충병 피해지 위생간벌사업(동상지구외 3개소)" xfId="29883" xr:uid="{00000000-0005-0000-0000-00008C740000}"/>
    <cellStyle name="콤_수량산출서(수정)_06-부대공_02-배수공_소나무재선충병완전방제설계서(제출본)-양산국유림관리소" xfId="29884" xr:uid="{00000000-0005-0000-0000-00008D740000}"/>
    <cellStyle name="콤_수량산출서(수정)_06-부대공_02-배수공_수량산출서-2(온양산길)" xfId="29885" xr:uid="{00000000-0005-0000-0000-00008E740000}"/>
    <cellStyle name="콤_수량산출서(수정)_06-부대공_02-배수공_수량산출서-2(온양산길)_(01-1)수량(산청송경3)" xfId="29886" xr:uid="{00000000-0005-0000-0000-00008F740000}"/>
    <cellStyle name="콤_수량산출서(수정)_06-부대공_02-배수공_진해재해저감사업" xfId="29887" xr:uid="{00000000-0005-0000-0000-000090740000}"/>
    <cellStyle name="콤마 [0]_  종  합  " xfId="29888" xr:uid="{00000000-0005-0000-0000-000091740000}"/>
    <cellStyle name="콤마 [0]기기자재비" xfId="29889" xr:uid="{00000000-0005-0000-0000-000092740000}"/>
    <cellStyle name="콤마 [2]" xfId="29890" xr:uid="{00000000-0005-0000-0000-000093740000}"/>
    <cellStyle name="콤마[ ]" xfId="29891" xr:uid="{00000000-0005-0000-0000-000094740000}"/>
    <cellStyle name="콤마[*]" xfId="29892" xr:uid="{00000000-0005-0000-0000-000095740000}"/>
    <cellStyle name="콤마[.]" xfId="29893" xr:uid="{00000000-0005-0000-0000-000096740000}"/>
    <cellStyle name="콤마[0]" xfId="29894" xr:uid="{00000000-0005-0000-0000-000097740000}"/>
    <cellStyle name="콤마_  종  합  " xfId="29895" xr:uid="{00000000-0005-0000-0000-000098740000}"/>
    <cellStyle name="통_01-토공_02-배수공" xfId="29896" xr:uid="{00000000-0005-0000-0000-000099740000}"/>
    <cellStyle name="통_01-토공_02-배수공_1.숲가꾸기설계서(고암 간상)" xfId="29897" xr:uid="{00000000-0005-0000-0000-00009A740000}"/>
    <cellStyle name="통_01-토공_02-배수공_'10년 추기 소나무재선충병 나무주사 사업" xfId="29898" xr:uid="{00000000-0005-0000-0000-00009B740000}"/>
    <cellStyle name="통_01-토공_02-배수공_2006 가지산도립공원 등산로 정비사업" xfId="29899" xr:uid="{00000000-0005-0000-0000-00009C740000}"/>
    <cellStyle name="통_01-토공_02-배수공_2006 가지산도립공원 등산로 정비사업_1.숲가꾸기설계서(고암 간상)" xfId="29900" xr:uid="{00000000-0005-0000-0000-00009D740000}"/>
    <cellStyle name="통_01-토공_02-배수공_2006 가지산도립공원 등산로 정비사업_'10년 추기 소나무재선충병 나무주사 사업" xfId="29901" xr:uid="{00000000-0005-0000-0000-00009E740000}"/>
    <cellStyle name="통_01-토공_02-배수공_2006 가지산도립공원 등산로 정비사업_2006 가지산도립공원 등산로 정비사업" xfId="29902" xr:uid="{00000000-0005-0000-0000-00009F740000}"/>
    <cellStyle name="통_01-토공_02-배수공_2006 가지산도립공원 등산로 정비사업_2006 가지산도립공원 등산로 정비사업_1.숲가꾸기설계서(고암 간상)" xfId="29903" xr:uid="{00000000-0005-0000-0000-0000A0740000}"/>
    <cellStyle name="통_01-토공_02-배수공_2006 가지산도립공원 등산로 정비사업_2006 가지산도립공원 등산로 정비사업_'10년 추기 소나무재선충병 나무주사 사업" xfId="29904" xr:uid="{00000000-0005-0000-0000-0000A1740000}"/>
    <cellStyle name="통_01-토공_02-배수공_2006 가지산도립공원 등산로 정비사업_2006 가지산도립공원 등산로 정비사업_3차 숲가꾸기 조서(밀양시)" xfId="29905" xr:uid="{00000000-0005-0000-0000-0000A2740000}"/>
    <cellStyle name="통_01-토공_02-배수공_2006 가지산도립공원 등산로 정비사업_2006 가지산도립공원 등산로 정비사업_3차 숲가꾸기 조서(밀양시)_09밀양2지번조서(허작업)" xfId="29906" xr:uid="{00000000-0005-0000-0000-0000A3740000}"/>
    <cellStyle name="통_01-토공_02-배수공_2006 가지산도립공원 등산로 정비사업_2006 가지산도립공원 등산로 정비사업_3차 숲가꾸기 조서(밀양시)_09밀양2지번조서(허작업)_ha단가산출서" xfId="29907" xr:uid="{00000000-0005-0000-0000-0000A4740000}"/>
    <cellStyle name="통_01-토공_02-배수공_2006 가지산도립공원 등산로 정비사업_2006 가지산도립공원 등산로 정비사업_3차 숲가꾸기 조서(밀양시)_09밀양2지번조서(허작업)_진해재해저감사업" xfId="29908" xr:uid="{00000000-0005-0000-0000-0000A5740000}"/>
    <cellStyle name="통_01-토공_02-배수공_2006 가지산도립공원 등산로 정비사업_2006 가지산도립공원 등산로 정비사업_3차 숲가꾸기 조서(밀양시)_09숲가꾸기조서(밀양2)" xfId="29909" xr:uid="{00000000-0005-0000-0000-0000A6740000}"/>
    <cellStyle name="통_01-토공_02-배수공_2006 가지산도립공원 등산로 정비사업_2006 가지산도립공원 등산로 정비사업_3차 숲가꾸기 조서(밀양시)_09숲가꾸기조서(밀양2)_ha단가산출서" xfId="29910" xr:uid="{00000000-0005-0000-0000-0000A7740000}"/>
    <cellStyle name="통_01-토공_02-배수공_2006 가지산도립공원 등산로 정비사업_2006 가지산도립공원 등산로 정비사업_3차 숲가꾸기 조서(밀양시)_09숲가꾸기조서(밀양2)_진해재해저감사업" xfId="29911" xr:uid="{00000000-0005-0000-0000-0000A8740000}"/>
    <cellStyle name="통_01-토공_02-배수공_2006 가지산도립공원 등산로 정비사업_2006 가지산도립공원 등산로 정비사업_3차 숲가꾸기 조서(밀양시)_ha단가산출서" xfId="29912" xr:uid="{00000000-0005-0000-0000-0000A9740000}"/>
    <cellStyle name="통_01-토공_02-배수공_2006 가지산도립공원 등산로 정비사업_2006 가지산도립공원 등산로 정비사업_3차 숲가꾸기 조서(밀양시)_진해재해저감사업" xfId="29913" xr:uid="{00000000-0005-0000-0000-0000AA740000}"/>
    <cellStyle name="통_01-토공_02-배수공_2006 가지산도립공원 등산로 정비사업_2006 가지산도립공원 등산로 정비사업_5.재선충설계(죽림지구)" xfId="29914" xr:uid="{00000000-0005-0000-0000-0000AB740000}"/>
    <cellStyle name="통_01-토공_02-배수공_2006 가지산도립공원 등산로 정비사업_2006 가지산도립공원 등산로 정비사업_5.재선충설계(죽림지구)_'10년 추기 소나무재선충병 나무주사 사업" xfId="29915" xr:uid="{00000000-0005-0000-0000-0000AC740000}"/>
    <cellStyle name="통_01-토공_02-배수공_2006 가지산도립공원 등산로 정비사업_2006 가지산도립공원 등산로 정비사업_5.재선충설계(죽림지구)_소나무재선충병 피해지 위생간벌사업(동상지구외 3개소)" xfId="29916" xr:uid="{00000000-0005-0000-0000-0000AD740000}"/>
    <cellStyle name="통_01-토공_02-배수공_2006 가지산도립공원 등산로 정비사업_2006 가지산도립공원 등산로 정비사업_6.재선충설계(신벽지구)" xfId="29917" xr:uid="{00000000-0005-0000-0000-0000AE740000}"/>
    <cellStyle name="통_01-토공_02-배수공_2006 가지산도립공원 등산로 정비사업_2006 가지산도립공원 등산로 정비사업_6.재선충설계(신벽지구)_'10년 추기 소나무재선충병 나무주사 사업" xfId="29918" xr:uid="{00000000-0005-0000-0000-0000AF740000}"/>
    <cellStyle name="통_01-토공_02-배수공_2006 가지산도립공원 등산로 정비사업_2006 가지산도립공원 등산로 정비사업_6.재선충설계(신벽지구)_소나무재선충병 피해지 위생간벌사업(동상지구외 3개소)" xfId="29919" xr:uid="{00000000-0005-0000-0000-0000B0740000}"/>
    <cellStyle name="통_01-토공_02-배수공_2006 가지산도립공원 등산로 정비사업_2006 가지산도립공원 등산로 정비사업_7.재선충설계(동림지구)" xfId="29920" xr:uid="{00000000-0005-0000-0000-0000B1740000}"/>
    <cellStyle name="통_01-토공_02-배수공_2006 가지산도립공원 등산로 정비사업_2006 가지산도립공원 등산로 정비사업_7.재선충설계(동림지구)_'10년 추기 소나무재선충병 나무주사 사업" xfId="29921" xr:uid="{00000000-0005-0000-0000-0000B2740000}"/>
    <cellStyle name="통_01-토공_02-배수공_2006 가지산도립공원 등산로 정비사업_2006 가지산도립공원 등산로 정비사업_7.재선충설계(동림지구)_소나무재선충병 피해지 위생간벌사업(동상지구외 3개소)" xfId="29922" xr:uid="{00000000-0005-0000-0000-0000B3740000}"/>
    <cellStyle name="통_01-토공_02-배수공_2006 가지산도립공원 등산로 정비사업_2006 가지산도립공원 등산로 정비사업_ha단가산출서" xfId="29923" xr:uid="{00000000-0005-0000-0000-0000B4740000}"/>
    <cellStyle name="통_01-토공_02-배수공_2006 가지산도립공원 등산로 정비사업_2006 가지산도립공원 등산로 정비사업_소나무재선충병 피해지 위생간벌사업(동상지구외 3개소)" xfId="29924" xr:uid="{00000000-0005-0000-0000-0000B5740000}"/>
    <cellStyle name="통_01-토공_02-배수공_2006 가지산도립공원 등산로 정비사업_2006 가지산도립공원 등산로 정비사업_소나무재선충병완전방제설계서(제출본)-양산국유림관리소" xfId="29925" xr:uid="{00000000-0005-0000-0000-0000B6740000}"/>
    <cellStyle name="통_01-토공_02-배수공_2006 가지산도립공원 등산로 정비사업_2006 가지산도립공원 등산로 정비사업_진해재해저감사업" xfId="29926" xr:uid="{00000000-0005-0000-0000-0000B7740000}"/>
    <cellStyle name="통_01-토공_02-배수공_2006 가지산도립공원 등산로 정비사업_2006가지산도립공원등산로정비공사" xfId="29927" xr:uid="{00000000-0005-0000-0000-0000B8740000}"/>
    <cellStyle name="통_01-토공_02-배수공_2006 가지산도립공원 등산로 정비사업_2006가지산도립공원등산로정비공사_1.숲가꾸기설계서(고암 간상)" xfId="29928" xr:uid="{00000000-0005-0000-0000-0000B9740000}"/>
    <cellStyle name="통_01-토공_02-배수공_2006 가지산도립공원 등산로 정비사업_2006가지산도립공원등산로정비공사_'10년 추기 소나무재선충병 나무주사 사업" xfId="29929" xr:uid="{00000000-0005-0000-0000-0000BA740000}"/>
    <cellStyle name="통_01-토공_02-배수공_2006 가지산도립공원 등산로 정비사업_2006가지산도립공원등산로정비공사_3차 숲가꾸기 조서(밀양시)" xfId="29930" xr:uid="{00000000-0005-0000-0000-0000BB740000}"/>
    <cellStyle name="통_01-토공_02-배수공_2006 가지산도립공원 등산로 정비사업_2006가지산도립공원등산로정비공사_3차 숲가꾸기 조서(밀양시)_09밀양2지번조서(허작업)" xfId="29931" xr:uid="{00000000-0005-0000-0000-0000BC740000}"/>
    <cellStyle name="통_01-토공_02-배수공_2006 가지산도립공원 등산로 정비사업_2006가지산도립공원등산로정비공사_3차 숲가꾸기 조서(밀양시)_09밀양2지번조서(허작업)_ha단가산출서" xfId="29932" xr:uid="{00000000-0005-0000-0000-0000BD740000}"/>
    <cellStyle name="통_01-토공_02-배수공_2006 가지산도립공원 등산로 정비사업_2006가지산도립공원등산로정비공사_3차 숲가꾸기 조서(밀양시)_09밀양2지번조서(허작업)_진해재해저감사업" xfId="29933" xr:uid="{00000000-0005-0000-0000-0000BE740000}"/>
    <cellStyle name="통_01-토공_02-배수공_2006 가지산도립공원 등산로 정비사업_2006가지산도립공원등산로정비공사_3차 숲가꾸기 조서(밀양시)_09숲가꾸기조서(밀양2)" xfId="29934" xr:uid="{00000000-0005-0000-0000-0000BF740000}"/>
    <cellStyle name="통_01-토공_02-배수공_2006 가지산도립공원 등산로 정비사업_2006가지산도립공원등산로정비공사_3차 숲가꾸기 조서(밀양시)_09숲가꾸기조서(밀양2)_ha단가산출서" xfId="29935" xr:uid="{00000000-0005-0000-0000-0000C0740000}"/>
    <cellStyle name="통_01-토공_02-배수공_2006 가지산도립공원 등산로 정비사업_2006가지산도립공원등산로정비공사_3차 숲가꾸기 조서(밀양시)_09숲가꾸기조서(밀양2)_진해재해저감사업" xfId="29936" xr:uid="{00000000-0005-0000-0000-0000C1740000}"/>
    <cellStyle name="통_01-토공_02-배수공_2006 가지산도립공원 등산로 정비사업_2006가지산도립공원등산로정비공사_3차 숲가꾸기 조서(밀양시)_ha단가산출서" xfId="29937" xr:uid="{00000000-0005-0000-0000-0000C2740000}"/>
    <cellStyle name="통_01-토공_02-배수공_2006 가지산도립공원 등산로 정비사업_2006가지산도립공원등산로정비공사_3차 숲가꾸기 조서(밀양시)_진해재해저감사업" xfId="29938" xr:uid="{00000000-0005-0000-0000-0000C3740000}"/>
    <cellStyle name="통_01-토공_02-배수공_2006 가지산도립공원 등산로 정비사업_2006가지산도립공원등산로정비공사_5.재선충설계(죽림지구)" xfId="29939" xr:uid="{00000000-0005-0000-0000-0000C4740000}"/>
    <cellStyle name="통_01-토공_02-배수공_2006 가지산도립공원 등산로 정비사업_2006가지산도립공원등산로정비공사_5.재선충설계(죽림지구)_'10년 추기 소나무재선충병 나무주사 사업" xfId="29940" xr:uid="{00000000-0005-0000-0000-0000C5740000}"/>
    <cellStyle name="통_01-토공_02-배수공_2006 가지산도립공원 등산로 정비사업_2006가지산도립공원등산로정비공사_5.재선충설계(죽림지구)_소나무재선충병 피해지 위생간벌사업(동상지구외 3개소)" xfId="29941" xr:uid="{00000000-0005-0000-0000-0000C6740000}"/>
    <cellStyle name="통_01-토공_02-배수공_2006 가지산도립공원 등산로 정비사업_2006가지산도립공원등산로정비공사_6.재선충설계(신벽지구)" xfId="29942" xr:uid="{00000000-0005-0000-0000-0000C7740000}"/>
    <cellStyle name="통_01-토공_02-배수공_2006 가지산도립공원 등산로 정비사업_2006가지산도립공원등산로정비공사_6.재선충설계(신벽지구)_'10년 추기 소나무재선충병 나무주사 사업" xfId="29943" xr:uid="{00000000-0005-0000-0000-0000C8740000}"/>
    <cellStyle name="통_01-토공_02-배수공_2006 가지산도립공원 등산로 정비사업_2006가지산도립공원등산로정비공사_6.재선충설계(신벽지구)_소나무재선충병 피해지 위생간벌사업(동상지구외 3개소)" xfId="29944" xr:uid="{00000000-0005-0000-0000-0000C9740000}"/>
    <cellStyle name="통_01-토공_02-배수공_2006 가지산도립공원 등산로 정비사업_2006가지산도립공원등산로정비공사_7.재선충설계(동림지구)" xfId="29945" xr:uid="{00000000-0005-0000-0000-0000CA740000}"/>
    <cellStyle name="통_01-토공_02-배수공_2006 가지산도립공원 등산로 정비사업_2006가지산도립공원등산로정비공사_7.재선충설계(동림지구)_'10년 추기 소나무재선충병 나무주사 사업" xfId="29946" xr:uid="{00000000-0005-0000-0000-0000CB740000}"/>
    <cellStyle name="통_01-토공_02-배수공_2006 가지산도립공원 등산로 정비사업_2006가지산도립공원등산로정비공사_7.재선충설계(동림지구)_소나무재선충병 피해지 위생간벌사업(동상지구외 3개소)" xfId="29947" xr:uid="{00000000-0005-0000-0000-0000CC740000}"/>
    <cellStyle name="통_01-토공_02-배수공_2006 가지산도립공원 등산로 정비사업_2006가지산도립공원등산로정비공사_ha단가산출서" xfId="29948" xr:uid="{00000000-0005-0000-0000-0000CD740000}"/>
    <cellStyle name="통_01-토공_02-배수공_2006 가지산도립공원 등산로 정비사업_2006가지산도립공원등산로정비공사_소나무재선충병 피해지 위생간벌사업(동상지구외 3개소)" xfId="29949" xr:uid="{00000000-0005-0000-0000-0000CE740000}"/>
    <cellStyle name="통_01-토공_02-배수공_2006 가지산도립공원 등산로 정비사업_2006가지산도립공원등산로정비공사_소나무재선충병완전방제설계서(제출본)-양산국유림관리소" xfId="29950" xr:uid="{00000000-0005-0000-0000-0000CF740000}"/>
    <cellStyle name="통_01-토공_02-배수공_2006 가지산도립공원 등산로 정비사업_2006가지산도립공원등산로정비공사_진해재해저감사업" xfId="29951" xr:uid="{00000000-0005-0000-0000-0000D0740000}"/>
    <cellStyle name="통_01-토공_02-배수공_2006 가지산도립공원 등산로 정비사업_2006밀양시가지산도립공원등산로정비공사" xfId="29952" xr:uid="{00000000-0005-0000-0000-0000D1740000}"/>
    <cellStyle name="통_01-토공_02-배수공_2006 가지산도립공원 등산로 정비사업_2006밀양시가지산도립공원등산로정비공사_1.숲가꾸기설계서(고암 간상)" xfId="29953" xr:uid="{00000000-0005-0000-0000-0000D2740000}"/>
    <cellStyle name="통_01-토공_02-배수공_2006 가지산도립공원 등산로 정비사업_2006밀양시가지산도립공원등산로정비공사_'10년 추기 소나무재선충병 나무주사 사업" xfId="29954" xr:uid="{00000000-0005-0000-0000-0000D3740000}"/>
    <cellStyle name="통_01-토공_02-배수공_2006 가지산도립공원 등산로 정비사업_2006밀양시가지산도립공원등산로정비공사_3차 숲가꾸기 조서(밀양시)" xfId="29955" xr:uid="{00000000-0005-0000-0000-0000D4740000}"/>
    <cellStyle name="통_01-토공_02-배수공_2006 가지산도립공원 등산로 정비사업_2006밀양시가지산도립공원등산로정비공사_3차 숲가꾸기 조서(밀양시)_09밀양2지번조서(허작업)" xfId="29956" xr:uid="{00000000-0005-0000-0000-0000D5740000}"/>
    <cellStyle name="통_01-토공_02-배수공_2006 가지산도립공원 등산로 정비사업_2006밀양시가지산도립공원등산로정비공사_3차 숲가꾸기 조서(밀양시)_09밀양2지번조서(허작업)_ha단가산출서" xfId="29957" xr:uid="{00000000-0005-0000-0000-0000D6740000}"/>
    <cellStyle name="통_01-토공_02-배수공_2006 가지산도립공원 등산로 정비사업_2006밀양시가지산도립공원등산로정비공사_3차 숲가꾸기 조서(밀양시)_09밀양2지번조서(허작업)_진해재해저감사업" xfId="29958" xr:uid="{00000000-0005-0000-0000-0000D7740000}"/>
    <cellStyle name="통_01-토공_02-배수공_2006 가지산도립공원 등산로 정비사업_2006밀양시가지산도립공원등산로정비공사_3차 숲가꾸기 조서(밀양시)_09숲가꾸기조서(밀양2)" xfId="29959" xr:uid="{00000000-0005-0000-0000-0000D8740000}"/>
    <cellStyle name="통_01-토공_02-배수공_2006 가지산도립공원 등산로 정비사업_2006밀양시가지산도립공원등산로정비공사_3차 숲가꾸기 조서(밀양시)_09숲가꾸기조서(밀양2)_ha단가산출서" xfId="29960" xr:uid="{00000000-0005-0000-0000-0000D9740000}"/>
    <cellStyle name="통_01-토공_02-배수공_2006 가지산도립공원 등산로 정비사업_2006밀양시가지산도립공원등산로정비공사_3차 숲가꾸기 조서(밀양시)_09숲가꾸기조서(밀양2)_진해재해저감사업" xfId="29961" xr:uid="{00000000-0005-0000-0000-0000DA740000}"/>
    <cellStyle name="통_01-토공_02-배수공_2006 가지산도립공원 등산로 정비사업_2006밀양시가지산도립공원등산로정비공사_3차 숲가꾸기 조서(밀양시)_ha단가산출서" xfId="29962" xr:uid="{00000000-0005-0000-0000-0000DB740000}"/>
    <cellStyle name="통_01-토공_02-배수공_2006 가지산도립공원 등산로 정비사업_2006밀양시가지산도립공원등산로정비공사_3차 숲가꾸기 조서(밀양시)_진해재해저감사업" xfId="29963" xr:uid="{00000000-0005-0000-0000-0000DC740000}"/>
    <cellStyle name="통_01-토공_02-배수공_2006 가지산도립공원 등산로 정비사업_2006밀양시가지산도립공원등산로정비공사_5.재선충설계(죽림지구)" xfId="29964" xr:uid="{00000000-0005-0000-0000-0000DD740000}"/>
    <cellStyle name="통_01-토공_02-배수공_2006 가지산도립공원 등산로 정비사업_2006밀양시가지산도립공원등산로정비공사_5.재선충설계(죽림지구)_'10년 추기 소나무재선충병 나무주사 사업" xfId="29965" xr:uid="{00000000-0005-0000-0000-0000DE740000}"/>
    <cellStyle name="통_01-토공_02-배수공_2006 가지산도립공원 등산로 정비사업_2006밀양시가지산도립공원등산로정비공사_5.재선충설계(죽림지구)_소나무재선충병 피해지 위생간벌사업(동상지구외 3개소)" xfId="29966" xr:uid="{00000000-0005-0000-0000-0000DF740000}"/>
    <cellStyle name="통_01-토공_02-배수공_2006 가지산도립공원 등산로 정비사업_2006밀양시가지산도립공원등산로정비공사_6.재선충설계(신벽지구)" xfId="29967" xr:uid="{00000000-0005-0000-0000-0000E0740000}"/>
    <cellStyle name="통_01-토공_02-배수공_2006 가지산도립공원 등산로 정비사업_2006밀양시가지산도립공원등산로정비공사_6.재선충설계(신벽지구)_'10년 추기 소나무재선충병 나무주사 사업" xfId="29968" xr:uid="{00000000-0005-0000-0000-0000E1740000}"/>
    <cellStyle name="통_01-토공_02-배수공_2006 가지산도립공원 등산로 정비사업_2006밀양시가지산도립공원등산로정비공사_6.재선충설계(신벽지구)_소나무재선충병 피해지 위생간벌사업(동상지구외 3개소)" xfId="29969" xr:uid="{00000000-0005-0000-0000-0000E2740000}"/>
    <cellStyle name="통_01-토공_02-배수공_2006 가지산도립공원 등산로 정비사업_2006밀양시가지산도립공원등산로정비공사_7.재선충설계(동림지구)" xfId="29970" xr:uid="{00000000-0005-0000-0000-0000E3740000}"/>
    <cellStyle name="통_01-토공_02-배수공_2006 가지산도립공원 등산로 정비사업_2006밀양시가지산도립공원등산로정비공사_7.재선충설계(동림지구)_'10년 추기 소나무재선충병 나무주사 사업" xfId="29971" xr:uid="{00000000-0005-0000-0000-0000E4740000}"/>
    <cellStyle name="통_01-토공_02-배수공_2006 가지산도립공원 등산로 정비사업_2006밀양시가지산도립공원등산로정비공사_7.재선충설계(동림지구)_소나무재선충병 피해지 위생간벌사업(동상지구외 3개소)" xfId="29972" xr:uid="{00000000-0005-0000-0000-0000E5740000}"/>
    <cellStyle name="통_01-토공_02-배수공_2006 가지산도립공원 등산로 정비사업_2006밀양시가지산도립공원등산로정비공사_ha단가산출서" xfId="29973" xr:uid="{00000000-0005-0000-0000-0000E6740000}"/>
    <cellStyle name="통_01-토공_02-배수공_2006 가지산도립공원 등산로 정비사업_2006밀양시가지산도립공원등산로정비공사_소나무재선충병 피해지 위생간벌사업(동상지구외 3개소)" xfId="29974" xr:uid="{00000000-0005-0000-0000-0000E7740000}"/>
    <cellStyle name="통_01-토공_02-배수공_2006 가지산도립공원 등산로 정비사업_2006밀양시가지산도립공원등산로정비공사_소나무재선충병완전방제설계서(제출본)-양산국유림관리소" xfId="29975" xr:uid="{00000000-0005-0000-0000-0000E8740000}"/>
    <cellStyle name="통_01-토공_02-배수공_2006 가지산도립공원 등산로 정비사업_2006밀양시가지산도립공원등산로정비공사_진해재해저감사업" xfId="29976" xr:uid="{00000000-0005-0000-0000-0000E9740000}"/>
    <cellStyle name="통_01-토공_02-배수공_2006 가지산도립공원 등산로 정비사업_3차 숲가꾸기 조서(밀양시)" xfId="29977" xr:uid="{00000000-0005-0000-0000-0000EA740000}"/>
    <cellStyle name="통_01-토공_02-배수공_2006 가지산도립공원 등산로 정비사업_3차 숲가꾸기 조서(밀양시)_09밀양2지번조서(허작업)" xfId="29978" xr:uid="{00000000-0005-0000-0000-0000EB740000}"/>
    <cellStyle name="통_01-토공_02-배수공_2006 가지산도립공원 등산로 정비사업_3차 숲가꾸기 조서(밀양시)_09밀양2지번조서(허작업)_ha단가산출서" xfId="29979" xr:uid="{00000000-0005-0000-0000-0000EC740000}"/>
    <cellStyle name="통_01-토공_02-배수공_2006 가지산도립공원 등산로 정비사업_3차 숲가꾸기 조서(밀양시)_09밀양2지번조서(허작업)_진해재해저감사업" xfId="29980" xr:uid="{00000000-0005-0000-0000-0000ED740000}"/>
    <cellStyle name="통_01-토공_02-배수공_2006 가지산도립공원 등산로 정비사업_3차 숲가꾸기 조서(밀양시)_09숲가꾸기조서(밀양2)" xfId="29981" xr:uid="{00000000-0005-0000-0000-0000EE740000}"/>
    <cellStyle name="통_01-토공_02-배수공_2006 가지산도립공원 등산로 정비사업_3차 숲가꾸기 조서(밀양시)_09숲가꾸기조서(밀양2)_ha단가산출서" xfId="29982" xr:uid="{00000000-0005-0000-0000-0000EF740000}"/>
    <cellStyle name="통_01-토공_02-배수공_2006 가지산도립공원 등산로 정비사업_3차 숲가꾸기 조서(밀양시)_09숲가꾸기조서(밀양2)_진해재해저감사업" xfId="29983" xr:uid="{00000000-0005-0000-0000-0000F0740000}"/>
    <cellStyle name="통_01-토공_02-배수공_2006 가지산도립공원 등산로 정비사업_3차 숲가꾸기 조서(밀양시)_ha단가산출서" xfId="29984" xr:uid="{00000000-0005-0000-0000-0000F1740000}"/>
    <cellStyle name="통_01-토공_02-배수공_2006 가지산도립공원 등산로 정비사업_3차 숲가꾸기 조서(밀양시)_진해재해저감사업" xfId="29985" xr:uid="{00000000-0005-0000-0000-0000F2740000}"/>
    <cellStyle name="통_01-토공_02-배수공_2006 가지산도립공원 등산로 정비사업_5.재선충설계(죽림지구)" xfId="29986" xr:uid="{00000000-0005-0000-0000-0000F3740000}"/>
    <cellStyle name="통_01-토공_02-배수공_2006 가지산도립공원 등산로 정비사업_5.재선충설계(죽림지구)_'10년 추기 소나무재선충병 나무주사 사업" xfId="29987" xr:uid="{00000000-0005-0000-0000-0000F4740000}"/>
    <cellStyle name="통_01-토공_02-배수공_2006 가지산도립공원 등산로 정비사업_5.재선충설계(죽림지구)_소나무재선충병 피해지 위생간벌사업(동상지구외 3개소)" xfId="29988" xr:uid="{00000000-0005-0000-0000-0000F5740000}"/>
    <cellStyle name="통_01-토공_02-배수공_2006 가지산도립공원 등산로 정비사업_6.재선충설계(신벽지구)" xfId="29989" xr:uid="{00000000-0005-0000-0000-0000F6740000}"/>
    <cellStyle name="통_01-토공_02-배수공_2006 가지산도립공원 등산로 정비사업_6.재선충설계(신벽지구)_'10년 추기 소나무재선충병 나무주사 사업" xfId="29990" xr:uid="{00000000-0005-0000-0000-0000F7740000}"/>
    <cellStyle name="통_01-토공_02-배수공_2006 가지산도립공원 등산로 정비사업_6.재선충설계(신벽지구)_소나무재선충병 피해지 위생간벌사업(동상지구외 3개소)" xfId="29991" xr:uid="{00000000-0005-0000-0000-0000F8740000}"/>
    <cellStyle name="통_01-토공_02-배수공_2006 가지산도립공원 등산로 정비사업_7.재선충설계(동림지구)" xfId="29992" xr:uid="{00000000-0005-0000-0000-0000F9740000}"/>
    <cellStyle name="통_01-토공_02-배수공_2006 가지산도립공원 등산로 정비사업_7.재선충설계(동림지구)_'10년 추기 소나무재선충병 나무주사 사업" xfId="29993" xr:uid="{00000000-0005-0000-0000-0000FA740000}"/>
    <cellStyle name="통_01-토공_02-배수공_2006 가지산도립공원 등산로 정비사업_7.재선충설계(동림지구)_소나무재선충병 피해지 위생간벌사업(동상지구외 3개소)" xfId="29994" xr:uid="{00000000-0005-0000-0000-0000FB740000}"/>
    <cellStyle name="통_01-토공_02-배수공_2006 가지산도립공원 등산로 정비사업_ha단가산출서" xfId="29995" xr:uid="{00000000-0005-0000-0000-0000FC740000}"/>
    <cellStyle name="통_01-토공_02-배수공_2006 가지산도립공원 등산로 정비사업_가지산도립공원등산로정비공사" xfId="29996" xr:uid="{00000000-0005-0000-0000-0000FD740000}"/>
    <cellStyle name="통_01-토공_02-배수공_2006 가지산도립공원 등산로 정비사업_가지산도립공원등산로정비공사_1.숲가꾸기설계서(고암 간상)" xfId="29997" xr:uid="{00000000-0005-0000-0000-0000FE740000}"/>
    <cellStyle name="통_01-토공_02-배수공_2006 가지산도립공원 등산로 정비사업_가지산도립공원등산로정비공사_'10년 추기 소나무재선충병 나무주사 사업" xfId="29998" xr:uid="{00000000-0005-0000-0000-0000FF740000}"/>
    <cellStyle name="통_01-토공_02-배수공_2006 가지산도립공원 등산로 정비사업_가지산도립공원등산로정비공사_3차 숲가꾸기 조서(밀양시)" xfId="29999" xr:uid="{00000000-0005-0000-0000-000000750000}"/>
    <cellStyle name="통_01-토공_02-배수공_2006 가지산도립공원 등산로 정비사업_가지산도립공원등산로정비공사_3차 숲가꾸기 조서(밀양시)_09밀양2지번조서(허작업)" xfId="30000" xr:uid="{00000000-0005-0000-0000-000001750000}"/>
    <cellStyle name="통_01-토공_02-배수공_2006 가지산도립공원 등산로 정비사업_가지산도립공원등산로정비공사_3차 숲가꾸기 조서(밀양시)_09밀양2지번조서(허작업)_ha단가산출서" xfId="30001" xr:uid="{00000000-0005-0000-0000-000002750000}"/>
    <cellStyle name="통_01-토공_02-배수공_2006 가지산도립공원 등산로 정비사업_가지산도립공원등산로정비공사_3차 숲가꾸기 조서(밀양시)_09밀양2지번조서(허작업)_진해재해저감사업" xfId="30002" xr:uid="{00000000-0005-0000-0000-000003750000}"/>
    <cellStyle name="통_01-토공_02-배수공_2006 가지산도립공원 등산로 정비사업_가지산도립공원등산로정비공사_3차 숲가꾸기 조서(밀양시)_09숲가꾸기조서(밀양2)" xfId="30003" xr:uid="{00000000-0005-0000-0000-000004750000}"/>
    <cellStyle name="통_01-토공_02-배수공_2006 가지산도립공원 등산로 정비사업_가지산도립공원등산로정비공사_3차 숲가꾸기 조서(밀양시)_09숲가꾸기조서(밀양2)_ha단가산출서" xfId="30004" xr:uid="{00000000-0005-0000-0000-000005750000}"/>
    <cellStyle name="통_01-토공_02-배수공_2006 가지산도립공원 등산로 정비사업_가지산도립공원등산로정비공사_3차 숲가꾸기 조서(밀양시)_09숲가꾸기조서(밀양2)_진해재해저감사업" xfId="30005" xr:uid="{00000000-0005-0000-0000-000006750000}"/>
    <cellStyle name="통_01-토공_02-배수공_2006 가지산도립공원 등산로 정비사업_가지산도립공원등산로정비공사_3차 숲가꾸기 조서(밀양시)_ha단가산출서" xfId="30006" xr:uid="{00000000-0005-0000-0000-000007750000}"/>
    <cellStyle name="통_01-토공_02-배수공_2006 가지산도립공원 등산로 정비사업_가지산도립공원등산로정비공사_3차 숲가꾸기 조서(밀양시)_진해재해저감사업" xfId="30007" xr:uid="{00000000-0005-0000-0000-000008750000}"/>
    <cellStyle name="통_01-토공_02-배수공_2006 가지산도립공원 등산로 정비사업_가지산도립공원등산로정비공사_5.재선충설계(죽림지구)" xfId="30008" xr:uid="{00000000-0005-0000-0000-000009750000}"/>
    <cellStyle name="통_01-토공_02-배수공_2006 가지산도립공원 등산로 정비사업_가지산도립공원등산로정비공사_5.재선충설계(죽림지구)_'10년 추기 소나무재선충병 나무주사 사업" xfId="30009" xr:uid="{00000000-0005-0000-0000-00000A750000}"/>
    <cellStyle name="통_01-토공_02-배수공_2006 가지산도립공원 등산로 정비사업_가지산도립공원등산로정비공사_5.재선충설계(죽림지구)_소나무재선충병 피해지 위생간벌사업(동상지구외 3개소)" xfId="30010" xr:uid="{00000000-0005-0000-0000-00000B750000}"/>
    <cellStyle name="통_01-토공_02-배수공_2006 가지산도립공원 등산로 정비사업_가지산도립공원등산로정비공사_6.재선충설계(신벽지구)" xfId="30011" xr:uid="{00000000-0005-0000-0000-00000C750000}"/>
    <cellStyle name="통_01-토공_02-배수공_2006 가지산도립공원 등산로 정비사업_가지산도립공원등산로정비공사_6.재선충설계(신벽지구)_'10년 추기 소나무재선충병 나무주사 사업" xfId="30012" xr:uid="{00000000-0005-0000-0000-00000D750000}"/>
    <cellStyle name="통_01-토공_02-배수공_2006 가지산도립공원 등산로 정비사업_가지산도립공원등산로정비공사_6.재선충설계(신벽지구)_소나무재선충병 피해지 위생간벌사업(동상지구외 3개소)" xfId="30013" xr:uid="{00000000-0005-0000-0000-00000E750000}"/>
    <cellStyle name="통_01-토공_02-배수공_2006 가지산도립공원 등산로 정비사업_가지산도립공원등산로정비공사_7.재선충설계(동림지구)" xfId="30014" xr:uid="{00000000-0005-0000-0000-00000F750000}"/>
    <cellStyle name="통_01-토공_02-배수공_2006 가지산도립공원 등산로 정비사업_가지산도립공원등산로정비공사_7.재선충설계(동림지구)_'10년 추기 소나무재선충병 나무주사 사업" xfId="30015" xr:uid="{00000000-0005-0000-0000-000010750000}"/>
    <cellStyle name="통_01-토공_02-배수공_2006 가지산도립공원 등산로 정비사업_가지산도립공원등산로정비공사_7.재선충설계(동림지구)_소나무재선충병 피해지 위생간벌사업(동상지구외 3개소)" xfId="30016" xr:uid="{00000000-0005-0000-0000-000011750000}"/>
    <cellStyle name="통_01-토공_02-배수공_2006 가지산도립공원 등산로 정비사업_가지산도립공원등산로정비공사_ha단가산출서" xfId="30017" xr:uid="{00000000-0005-0000-0000-000012750000}"/>
    <cellStyle name="통_01-토공_02-배수공_2006 가지산도립공원 등산로 정비사업_가지산도립공원등산로정비공사_소나무재선충병 피해지 위생간벌사업(동상지구외 3개소)" xfId="30018" xr:uid="{00000000-0005-0000-0000-000013750000}"/>
    <cellStyle name="통_01-토공_02-배수공_2006 가지산도립공원 등산로 정비사업_가지산도립공원등산로정비공사_소나무재선충병완전방제설계서(제출본)-양산국유림관리소" xfId="30019" xr:uid="{00000000-0005-0000-0000-000014750000}"/>
    <cellStyle name="통_01-토공_02-배수공_2006 가지산도립공원 등산로 정비사업_가지산도립공원등산로정비공사_진해재해저감사업" xfId="30020" xr:uid="{00000000-0005-0000-0000-000015750000}"/>
    <cellStyle name="통_01-토공_02-배수공_2006 가지산도립공원 등산로 정비사업_소나무재선충병 피해지 위생간벌사업(동상지구외 3개소)" xfId="30021" xr:uid="{00000000-0005-0000-0000-000016750000}"/>
    <cellStyle name="통_01-토공_02-배수공_2006 가지산도립공원 등산로 정비사업_소나무재선충병완전방제설계서(제출본)-양산국유림관리소" xfId="30022" xr:uid="{00000000-0005-0000-0000-000017750000}"/>
    <cellStyle name="통_01-토공_02-배수공_2006 가지산도립공원 등산로 정비사업_진해재해저감사업" xfId="30023" xr:uid="{00000000-0005-0000-0000-000018750000}"/>
    <cellStyle name="통_01-토공_02-배수공_3차 숲가꾸기 조서(밀양시)" xfId="30024" xr:uid="{00000000-0005-0000-0000-000019750000}"/>
    <cellStyle name="통_01-토공_02-배수공_3차 숲가꾸기 조서(밀양시)_09밀양2지번조서(허작업)" xfId="30025" xr:uid="{00000000-0005-0000-0000-00001A750000}"/>
    <cellStyle name="통_01-토공_02-배수공_3차 숲가꾸기 조서(밀양시)_09밀양2지번조서(허작업)_ha단가산출서" xfId="30026" xr:uid="{00000000-0005-0000-0000-00001B750000}"/>
    <cellStyle name="통_01-토공_02-배수공_3차 숲가꾸기 조서(밀양시)_09밀양2지번조서(허작업)_진해재해저감사업" xfId="30027" xr:uid="{00000000-0005-0000-0000-00001C750000}"/>
    <cellStyle name="통_01-토공_02-배수공_3차 숲가꾸기 조서(밀양시)_09숲가꾸기조서(밀양2)" xfId="30028" xr:uid="{00000000-0005-0000-0000-00001D750000}"/>
    <cellStyle name="통_01-토공_02-배수공_3차 숲가꾸기 조서(밀양시)_09숲가꾸기조서(밀양2)_ha단가산출서" xfId="30029" xr:uid="{00000000-0005-0000-0000-00001E750000}"/>
    <cellStyle name="통_01-토공_02-배수공_3차 숲가꾸기 조서(밀양시)_09숲가꾸기조서(밀양2)_진해재해저감사업" xfId="30030" xr:uid="{00000000-0005-0000-0000-00001F750000}"/>
    <cellStyle name="통_01-토공_02-배수공_3차 숲가꾸기 조서(밀양시)_ha단가산출서" xfId="30031" xr:uid="{00000000-0005-0000-0000-000020750000}"/>
    <cellStyle name="통_01-토공_02-배수공_3차 숲가꾸기 조서(밀양시)_진해재해저감사업" xfId="30032" xr:uid="{00000000-0005-0000-0000-000021750000}"/>
    <cellStyle name="통_01-토공_02-배수공_5.재선충설계(죽림지구)" xfId="30033" xr:uid="{00000000-0005-0000-0000-000022750000}"/>
    <cellStyle name="통_01-토공_02-배수공_5.재선충설계(죽림지구)_'10년 추기 소나무재선충병 나무주사 사업" xfId="30034" xr:uid="{00000000-0005-0000-0000-000023750000}"/>
    <cellStyle name="통_01-토공_02-배수공_5.재선충설계(죽림지구)_소나무재선충병 피해지 위생간벌사업(동상지구외 3개소)" xfId="30035" xr:uid="{00000000-0005-0000-0000-000024750000}"/>
    <cellStyle name="통_01-토공_02-배수공_6.재선충설계(신벽지구)" xfId="30036" xr:uid="{00000000-0005-0000-0000-000025750000}"/>
    <cellStyle name="통_01-토공_02-배수공_6.재선충설계(신벽지구)_'10년 추기 소나무재선충병 나무주사 사업" xfId="30037" xr:uid="{00000000-0005-0000-0000-000026750000}"/>
    <cellStyle name="통_01-토공_02-배수공_6.재선충설계(신벽지구)_소나무재선충병 피해지 위생간벌사업(동상지구외 3개소)" xfId="30038" xr:uid="{00000000-0005-0000-0000-000027750000}"/>
    <cellStyle name="통_01-토공_02-배수공_7.재선충설계(동림지구)" xfId="30039" xr:uid="{00000000-0005-0000-0000-000028750000}"/>
    <cellStyle name="통_01-토공_02-배수공_7.재선충설계(동림지구)_'10년 추기 소나무재선충병 나무주사 사업" xfId="30040" xr:uid="{00000000-0005-0000-0000-000029750000}"/>
    <cellStyle name="통_01-토공_02-배수공_7.재선충설계(동림지구)_소나무재선충병 피해지 위생간벌사업(동상지구외 3개소)" xfId="30041" xr:uid="{00000000-0005-0000-0000-00002A750000}"/>
    <cellStyle name="통_01-토공_02-배수공_ha단가산출서" xfId="30042" xr:uid="{00000000-0005-0000-0000-00002B750000}"/>
    <cellStyle name="통_01-토공_02-배수공_복사본 사진대장(사천)" xfId="30043" xr:uid="{00000000-0005-0000-0000-00002C750000}"/>
    <cellStyle name="통_01-토공_02-배수공_설계설명서(두서서하)-1" xfId="30044" xr:uid="{00000000-0005-0000-0000-00002D750000}"/>
    <cellStyle name="통_01-토공_02-배수공_소나무재선충병 피해지 위생간벌사업(동상지구외 3개소)" xfId="30045" xr:uid="{00000000-0005-0000-0000-00002E750000}"/>
    <cellStyle name="통_01-토공_02-배수공_소나무재선충병완전방제설계서(제출본)-양산국유림관리소" xfId="30046" xr:uid="{00000000-0005-0000-0000-00002F750000}"/>
    <cellStyle name="통_01-토공_02-배수공_수량산출서-2(온양산길)" xfId="30047" xr:uid="{00000000-0005-0000-0000-000030750000}"/>
    <cellStyle name="통_01-토공_02-배수공_수량산출서-2(온양산길)_(01-1)수량(산청송경3)" xfId="30048" xr:uid="{00000000-0005-0000-0000-000031750000}"/>
    <cellStyle name="통_01-토공_02-배수공_진해재해저감사업" xfId="30049" xr:uid="{00000000-0005-0000-0000-000032750000}"/>
    <cellStyle name="통_02-배수공" xfId="30050" xr:uid="{00000000-0005-0000-0000-000033750000}"/>
    <cellStyle name="통_02-배수공_02-배수공" xfId="30051" xr:uid="{00000000-0005-0000-0000-000034750000}"/>
    <cellStyle name="통_02-배수공_02-배수공_1.숲가꾸기설계서(고암 간상)" xfId="30052" xr:uid="{00000000-0005-0000-0000-000035750000}"/>
    <cellStyle name="통_02-배수공_02-배수공_'10년 추기 소나무재선충병 나무주사 사업" xfId="30053" xr:uid="{00000000-0005-0000-0000-000036750000}"/>
    <cellStyle name="통_02-배수공_02-배수공_2006 가지산도립공원 등산로 정비사업" xfId="30054" xr:uid="{00000000-0005-0000-0000-000037750000}"/>
    <cellStyle name="통_02-배수공_02-배수공_2006 가지산도립공원 등산로 정비사업_1.숲가꾸기설계서(고암 간상)" xfId="30055" xr:uid="{00000000-0005-0000-0000-000038750000}"/>
    <cellStyle name="통_02-배수공_02-배수공_2006 가지산도립공원 등산로 정비사업_'10년 추기 소나무재선충병 나무주사 사업" xfId="30056" xr:uid="{00000000-0005-0000-0000-000039750000}"/>
    <cellStyle name="통_02-배수공_02-배수공_2006 가지산도립공원 등산로 정비사업_2006 가지산도립공원 등산로 정비사업" xfId="30057" xr:uid="{00000000-0005-0000-0000-00003A750000}"/>
    <cellStyle name="통_02-배수공_02-배수공_2006 가지산도립공원 등산로 정비사업_2006 가지산도립공원 등산로 정비사업_1.숲가꾸기설계서(고암 간상)" xfId="30058" xr:uid="{00000000-0005-0000-0000-00003B750000}"/>
    <cellStyle name="통_02-배수공_02-배수공_2006 가지산도립공원 등산로 정비사업_2006 가지산도립공원 등산로 정비사업_'10년 추기 소나무재선충병 나무주사 사업" xfId="30059" xr:uid="{00000000-0005-0000-0000-00003C750000}"/>
    <cellStyle name="통_02-배수공_02-배수공_2006 가지산도립공원 등산로 정비사업_2006 가지산도립공원 등산로 정비사업_3차 숲가꾸기 조서(밀양시)" xfId="30060" xr:uid="{00000000-0005-0000-0000-00003D750000}"/>
    <cellStyle name="통_02-배수공_02-배수공_2006 가지산도립공원 등산로 정비사업_2006 가지산도립공원 등산로 정비사업_3차 숲가꾸기 조서(밀양시)_09밀양2지번조서(허작업)" xfId="30061" xr:uid="{00000000-0005-0000-0000-00003E750000}"/>
    <cellStyle name="통_02-배수공_02-배수공_2006 가지산도립공원 등산로 정비사업_2006 가지산도립공원 등산로 정비사업_3차 숲가꾸기 조서(밀양시)_09밀양2지번조서(허작업)_ha단가산출서" xfId="30062" xr:uid="{00000000-0005-0000-0000-00003F750000}"/>
    <cellStyle name="통_02-배수공_02-배수공_2006 가지산도립공원 등산로 정비사업_2006 가지산도립공원 등산로 정비사업_3차 숲가꾸기 조서(밀양시)_09밀양2지번조서(허작업)_진해재해저감사업" xfId="30063" xr:uid="{00000000-0005-0000-0000-000040750000}"/>
    <cellStyle name="통_02-배수공_02-배수공_2006 가지산도립공원 등산로 정비사업_2006 가지산도립공원 등산로 정비사업_3차 숲가꾸기 조서(밀양시)_09숲가꾸기조서(밀양2)" xfId="30064" xr:uid="{00000000-0005-0000-0000-000041750000}"/>
    <cellStyle name="통_02-배수공_02-배수공_2006 가지산도립공원 등산로 정비사업_2006 가지산도립공원 등산로 정비사업_3차 숲가꾸기 조서(밀양시)_09숲가꾸기조서(밀양2)_ha단가산출서" xfId="30065" xr:uid="{00000000-0005-0000-0000-000042750000}"/>
    <cellStyle name="통_02-배수공_02-배수공_2006 가지산도립공원 등산로 정비사업_2006 가지산도립공원 등산로 정비사업_3차 숲가꾸기 조서(밀양시)_09숲가꾸기조서(밀양2)_진해재해저감사업" xfId="30066" xr:uid="{00000000-0005-0000-0000-000043750000}"/>
    <cellStyle name="통_02-배수공_02-배수공_2006 가지산도립공원 등산로 정비사업_2006 가지산도립공원 등산로 정비사업_3차 숲가꾸기 조서(밀양시)_ha단가산출서" xfId="30067" xr:uid="{00000000-0005-0000-0000-000044750000}"/>
    <cellStyle name="통_02-배수공_02-배수공_2006 가지산도립공원 등산로 정비사업_2006 가지산도립공원 등산로 정비사업_3차 숲가꾸기 조서(밀양시)_진해재해저감사업" xfId="30068" xr:uid="{00000000-0005-0000-0000-000045750000}"/>
    <cellStyle name="통_02-배수공_02-배수공_2006 가지산도립공원 등산로 정비사업_2006 가지산도립공원 등산로 정비사업_5.재선충설계(죽림지구)" xfId="30069" xr:uid="{00000000-0005-0000-0000-000046750000}"/>
    <cellStyle name="통_02-배수공_02-배수공_2006 가지산도립공원 등산로 정비사업_2006 가지산도립공원 등산로 정비사업_5.재선충설계(죽림지구)_'10년 추기 소나무재선충병 나무주사 사업" xfId="30070" xr:uid="{00000000-0005-0000-0000-000047750000}"/>
    <cellStyle name="통_02-배수공_02-배수공_2006 가지산도립공원 등산로 정비사업_2006 가지산도립공원 등산로 정비사업_5.재선충설계(죽림지구)_소나무재선충병 피해지 위생간벌사업(동상지구외 3개소)" xfId="30071" xr:uid="{00000000-0005-0000-0000-000048750000}"/>
    <cellStyle name="통_02-배수공_02-배수공_2006 가지산도립공원 등산로 정비사업_2006 가지산도립공원 등산로 정비사업_6.재선충설계(신벽지구)" xfId="30072" xr:uid="{00000000-0005-0000-0000-000049750000}"/>
    <cellStyle name="통_02-배수공_02-배수공_2006 가지산도립공원 등산로 정비사업_2006 가지산도립공원 등산로 정비사업_6.재선충설계(신벽지구)_'10년 추기 소나무재선충병 나무주사 사업" xfId="30073" xr:uid="{00000000-0005-0000-0000-00004A750000}"/>
    <cellStyle name="통_02-배수공_02-배수공_2006 가지산도립공원 등산로 정비사업_2006 가지산도립공원 등산로 정비사업_6.재선충설계(신벽지구)_소나무재선충병 피해지 위생간벌사업(동상지구외 3개소)" xfId="30074" xr:uid="{00000000-0005-0000-0000-00004B750000}"/>
    <cellStyle name="통_02-배수공_02-배수공_2006 가지산도립공원 등산로 정비사업_2006 가지산도립공원 등산로 정비사업_7.재선충설계(동림지구)" xfId="30075" xr:uid="{00000000-0005-0000-0000-00004C750000}"/>
    <cellStyle name="통_02-배수공_02-배수공_2006 가지산도립공원 등산로 정비사업_2006 가지산도립공원 등산로 정비사업_7.재선충설계(동림지구)_'10년 추기 소나무재선충병 나무주사 사업" xfId="30076" xr:uid="{00000000-0005-0000-0000-00004D750000}"/>
    <cellStyle name="통_02-배수공_02-배수공_2006 가지산도립공원 등산로 정비사업_2006 가지산도립공원 등산로 정비사업_7.재선충설계(동림지구)_소나무재선충병 피해지 위생간벌사업(동상지구외 3개소)" xfId="30077" xr:uid="{00000000-0005-0000-0000-00004E750000}"/>
    <cellStyle name="통_02-배수공_02-배수공_2006 가지산도립공원 등산로 정비사업_2006 가지산도립공원 등산로 정비사업_ha단가산출서" xfId="30078" xr:uid="{00000000-0005-0000-0000-00004F750000}"/>
    <cellStyle name="통_02-배수공_02-배수공_2006 가지산도립공원 등산로 정비사업_2006 가지산도립공원 등산로 정비사업_소나무재선충병 피해지 위생간벌사업(동상지구외 3개소)" xfId="30079" xr:uid="{00000000-0005-0000-0000-000050750000}"/>
    <cellStyle name="통_02-배수공_02-배수공_2006 가지산도립공원 등산로 정비사업_2006 가지산도립공원 등산로 정비사업_소나무재선충병완전방제설계서(제출본)-양산국유림관리소" xfId="30080" xr:uid="{00000000-0005-0000-0000-000051750000}"/>
    <cellStyle name="통_02-배수공_02-배수공_2006 가지산도립공원 등산로 정비사업_2006 가지산도립공원 등산로 정비사업_진해재해저감사업" xfId="30081" xr:uid="{00000000-0005-0000-0000-000052750000}"/>
    <cellStyle name="통_02-배수공_02-배수공_2006 가지산도립공원 등산로 정비사업_2006가지산도립공원등산로정비공사" xfId="30082" xr:uid="{00000000-0005-0000-0000-000053750000}"/>
    <cellStyle name="통_02-배수공_02-배수공_2006 가지산도립공원 등산로 정비사업_2006가지산도립공원등산로정비공사_1.숲가꾸기설계서(고암 간상)" xfId="30083" xr:uid="{00000000-0005-0000-0000-000054750000}"/>
    <cellStyle name="통_02-배수공_02-배수공_2006 가지산도립공원 등산로 정비사업_2006가지산도립공원등산로정비공사_'10년 추기 소나무재선충병 나무주사 사업" xfId="30084" xr:uid="{00000000-0005-0000-0000-000055750000}"/>
    <cellStyle name="통_02-배수공_02-배수공_2006 가지산도립공원 등산로 정비사업_2006가지산도립공원등산로정비공사_3차 숲가꾸기 조서(밀양시)" xfId="30085" xr:uid="{00000000-0005-0000-0000-000056750000}"/>
    <cellStyle name="통_02-배수공_02-배수공_2006 가지산도립공원 등산로 정비사업_2006가지산도립공원등산로정비공사_3차 숲가꾸기 조서(밀양시)_09밀양2지번조서(허작업)" xfId="30086" xr:uid="{00000000-0005-0000-0000-000057750000}"/>
    <cellStyle name="통_02-배수공_02-배수공_2006 가지산도립공원 등산로 정비사업_2006가지산도립공원등산로정비공사_3차 숲가꾸기 조서(밀양시)_09밀양2지번조서(허작업)_ha단가산출서" xfId="30087" xr:uid="{00000000-0005-0000-0000-000058750000}"/>
    <cellStyle name="통_02-배수공_02-배수공_2006 가지산도립공원 등산로 정비사업_2006가지산도립공원등산로정비공사_3차 숲가꾸기 조서(밀양시)_09밀양2지번조서(허작업)_진해재해저감사업" xfId="30088" xr:uid="{00000000-0005-0000-0000-000059750000}"/>
    <cellStyle name="통_02-배수공_02-배수공_2006 가지산도립공원 등산로 정비사업_2006가지산도립공원등산로정비공사_3차 숲가꾸기 조서(밀양시)_09숲가꾸기조서(밀양2)" xfId="30089" xr:uid="{00000000-0005-0000-0000-00005A750000}"/>
    <cellStyle name="통_02-배수공_02-배수공_2006 가지산도립공원 등산로 정비사업_2006가지산도립공원등산로정비공사_3차 숲가꾸기 조서(밀양시)_09숲가꾸기조서(밀양2)_ha단가산출서" xfId="30090" xr:uid="{00000000-0005-0000-0000-00005B750000}"/>
    <cellStyle name="통_02-배수공_02-배수공_2006 가지산도립공원 등산로 정비사업_2006가지산도립공원등산로정비공사_3차 숲가꾸기 조서(밀양시)_09숲가꾸기조서(밀양2)_진해재해저감사업" xfId="30091" xr:uid="{00000000-0005-0000-0000-00005C750000}"/>
    <cellStyle name="통_02-배수공_02-배수공_2006 가지산도립공원 등산로 정비사업_2006가지산도립공원등산로정비공사_3차 숲가꾸기 조서(밀양시)_ha단가산출서" xfId="30092" xr:uid="{00000000-0005-0000-0000-00005D750000}"/>
    <cellStyle name="통_02-배수공_02-배수공_2006 가지산도립공원 등산로 정비사업_2006가지산도립공원등산로정비공사_3차 숲가꾸기 조서(밀양시)_진해재해저감사업" xfId="30093" xr:uid="{00000000-0005-0000-0000-00005E750000}"/>
    <cellStyle name="통_02-배수공_02-배수공_2006 가지산도립공원 등산로 정비사업_2006가지산도립공원등산로정비공사_5.재선충설계(죽림지구)" xfId="30094" xr:uid="{00000000-0005-0000-0000-00005F750000}"/>
    <cellStyle name="통_02-배수공_02-배수공_2006 가지산도립공원 등산로 정비사업_2006가지산도립공원등산로정비공사_5.재선충설계(죽림지구)_'10년 추기 소나무재선충병 나무주사 사업" xfId="30095" xr:uid="{00000000-0005-0000-0000-000060750000}"/>
    <cellStyle name="통_02-배수공_02-배수공_2006 가지산도립공원 등산로 정비사업_2006가지산도립공원등산로정비공사_5.재선충설계(죽림지구)_소나무재선충병 피해지 위생간벌사업(동상지구외 3개소)" xfId="30096" xr:uid="{00000000-0005-0000-0000-000061750000}"/>
    <cellStyle name="통_02-배수공_02-배수공_2006 가지산도립공원 등산로 정비사업_2006가지산도립공원등산로정비공사_6.재선충설계(신벽지구)" xfId="30097" xr:uid="{00000000-0005-0000-0000-000062750000}"/>
    <cellStyle name="통_02-배수공_02-배수공_2006 가지산도립공원 등산로 정비사업_2006가지산도립공원등산로정비공사_6.재선충설계(신벽지구)_'10년 추기 소나무재선충병 나무주사 사업" xfId="30098" xr:uid="{00000000-0005-0000-0000-000063750000}"/>
    <cellStyle name="통_02-배수공_02-배수공_2006 가지산도립공원 등산로 정비사업_2006가지산도립공원등산로정비공사_6.재선충설계(신벽지구)_소나무재선충병 피해지 위생간벌사업(동상지구외 3개소)" xfId="30099" xr:uid="{00000000-0005-0000-0000-000064750000}"/>
    <cellStyle name="통_02-배수공_02-배수공_2006 가지산도립공원 등산로 정비사업_2006가지산도립공원등산로정비공사_7.재선충설계(동림지구)" xfId="30100" xr:uid="{00000000-0005-0000-0000-000065750000}"/>
    <cellStyle name="통_02-배수공_02-배수공_2006 가지산도립공원 등산로 정비사업_2006가지산도립공원등산로정비공사_7.재선충설계(동림지구)_'10년 추기 소나무재선충병 나무주사 사업" xfId="30101" xr:uid="{00000000-0005-0000-0000-000066750000}"/>
    <cellStyle name="통_02-배수공_02-배수공_2006 가지산도립공원 등산로 정비사업_2006가지산도립공원등산로정비공사_7.재선충설계(동림지구)_소나무재선충병 피해지 위생간벌사업(동상지구외 3개소)" xfId="30102" xr:uid="{00000000-0005-0000-0000-000067750000}"/>
    <cellStyle name="통_02-배수공_02-배수공_2006 가지산도립공원 등산로 정비사업_2006가지산도립공원등산로정비공사_ha단가산출서" xfId="30103" xr:uid="{00000000-0005-0000-0000-000068750000}"/>
    <cellStyle name="통_02-배수공_02-배수공_2006 가지산도립공원 등산로 정비사업_2006가지산도립공원등산로정비공사_소나무재선충병 피해지 위생간벌사업(동상지구외 3개소)" xfId="30104" xr:uid="{00000000-0005-0000-0000-000069750000}"/>
    <cellStyle name="통_02-배수공_02-배수공_2006 가지산도립공원 등산로 정비사업_2006가지산도립공원등산로정비공사_소나무재선충병완전방제설계서(제출본)-양산국유림관리소" xfId="30105" xr:uid="{00000000-0005-0000-0000-00006A750000}"/>
    <cellStyle name="통_02-배수공_02-배수공_2006 가지산도립공원 등산로 정비사업_2006가지산도립공원등산로정비공사_진해재해저감사업" xfId="30106" xr:uid="{00000000-0005-0000-0000-00006B750000}"/>
    <cellStyle name="통_02-배수공_02-배수공_2006 가지산도립공원 등산로 정비사업_2006밀양시가지산도립공원등산로정비공사" xfId="30107" xr:uid="{00000000-0005-0000-0000-00006C750000}"/>
    <cellStyle name="통_02-배수공_02-배수공_2006 가지산도립공원 등산로 정비사업_2006밀양시가지산도립공원등산로정비공사_1.숲가꾸기설계서(고암 간상)" xfId="30108" xr:uid="{00000000-0005-0000-0000-00006D750000}"/>
    <cellStyle name="통_02-배수공_02-배수공_2006 가지산도립공원 등산로 정비사업_2006밀양시가지산도립공원등산로정비공사_'10년 추기 소나무재선충병 나무주사 사업" xfId="30109" xr:uid="{00000000-0005-0000-0000-00006E750000}"/>
    <cellStyle name="통_02-배수공_02-배수공_2006 가지산도립공원 등산로 정비사업_2006밀양시가지산도립공원등산로정비공사_3차 숲가꾸기 조서(밀양시)" xfId="30110" xr:uid="{00000000-0005-0000-0000-00006F750000}"/>
    <cellStyle name="통_02-배수공_02-배수공_2006 가지산도립공원 등산로 정비사업_2006밀양시가지산도립공원등산로정비공사_3차 숲가꾸기 조서(밀양시)_09밀양2지번조서(허작업)" xfId="30111" xr:uid="{00000000-0005-0000-0000-000070750000}"/>
    <cellStyle name="통_02-배수공_02-배수공_2006 가지산도립공원 등산로 정비사업_2006밀양시가지산도립공원등산로정비공사_3차 숲가꾸기 조서(밀양시)_09밀양2지번조서(허작업)_ha단가산출서" xfId="30112" xr:uid="{00000000-0005-0000-0000-000071750000}"/>
    <cellStyle name="통_02-배수공_02-배수공_2006 가지산도립공원 등산로 정비사업_2006밀양시가지산도립공원등산로정비공사_3차 숲가꾸기 조서(밀양시)_09밀양2지번조서(허작업)_진해재해저감사업" xfId="30113" xr:uid="{00000000-0005-0000-0000-000072750000}"/>
    <cellStyle name="통_02-배수공_02-배수공_2006 가지산도립공원 등산로 정비사업_2006밀양시가지산도립공원등산로정비공사_3차 숲가꾸기 조서(밀양시)_09숲가꾸기조서(밀양2)" xfId="30114" xr:uid="{00000000-0005-0000-0000-000073750000}"/>
    <cellStyle name="통_02-배수공_02-배수공_2006 가지산도립공원 등산로 정비사업_2006밀양시가지산도립공원등산로정비공사_3차 숲가꾸기 조서(밀양시)_09숲가꾸기조서(밀양2)_ha단가산출서" xfId="30115" xr:uid="{00000000-0005-0000-0000-000074750000}"/>
    <cellStyle name="통_02-배수공_02-배수공_2006 가지산도립공원 등산로 정비사업_2006밀양시가지산도립공원등산로정비공사_3차 숲가꾸기 조서(밀양시)_09숲가꾸기조서(밀양2)_진해재해저감사업" xfId="30116" xr:uid="{00000000-0005-0000-0000-000075750000}"/>
    <cellStyle name="통_02-배수공_02-배수공_2006 가지산도립공원 등산로 정비사업_2006밀양시가지산도립공원등산로정비공사_3차 숲가꾸기 조서(밀양시)_ha단가산출서" xfId="30117" xr:uid="{00000000-0005-0000-0000-000076750000}"/>
    <cellStyle name="통_02-배수공_02-배수공_2006 가지산도립공원 등산로 정비사업_2006밀양시가지산도립공원등산로정비공사_3차 숲가꾸기 조서(밀양시)_진해재해저감사업" xfId="30118" xr:uid="{00000000-0005-0000-0000-000077750000}"/>
    <cellStyle name="통_02-배수공_02-배수공_2006 가지산도립공원 등산로 정비사업_2006밀양시가지산도립공원등산로정비공사_5.재선충설계(죽림지구)" xfId="30119" xr:uid="{00000000-0005-0000-0000-000078750000}"/>
    <cellStyle name="통_02-배수공_02-배수공_2006 가지산도립공원 등산로 정비사업_2006밀양시가지산도립공원등산로정비공사_5.재선충설계(죽림지구)_'10년 추기 소나무재선충병 나무주사 사업" xfId="30120" xr:uid="{00000000-0005-0000-0000-000079750000}"/>
    <cellStyle name="통_02-배수공_02-배수공_2006 가지산도립공원 등산로 정비사업_2006밀양시가지산도립공원등산로정비공사_5.재선충설계(죽림지구)_소나무재선충병 피해지 위생간벌사업(동상지구외 3개소)" xfId="30121" xr:uid="{00000000-0005-0000-0000-00007A750000}"/>
    <cellStyle name="통_02-배수공_02-배수공_2006 가지산도립공원 등산로 정비사업_2006밀양시가지산도립공원등산로정비공사_6.재선충설계(신벽지구)" xfId="30122" xr:uid="{00000000-0005-0000-0000-00007B750000}"/>
    <cellStyle name="통_02-배수공_02-배수공_2006 가지산도립공원 등산로 정비사업_2006밀양시가지산도립공원등산로정비공사_6.재선충설계(신벽지구)_'10년 추기 소나무재선충병 나무주사 사업" xfId="30123" xr:uid="{00000000-0005-0000-0000-00007C750000}"/>
    <cellStyle name="통_02-배수공_02-배수공_2006 가지산도립공원 등산로 정비사업_2006밀양시가지산도립공원등산로정비공사_6.재선충설계(신벽지구)_소나무재선충병 피해지 위생간벌사업(동상지구외 3개소)" xfId="30124" xr:uid="{00000000-0005-0000-0000-00007D750000}"/>
    <cellStyle name="통_02-배수공_02-배수공_2006 가지산도립공원 등산로 정비사업_2006밀양시가지산도립공원등산로정비공사_7.재선충설계(동림지구)" xfId="30125" xr:uid="{00000000-0005-0000-0000-00007E750000}"/>
    <cellStyle name="통_02-배수공_02-배수공_2006 가지산도립공원 등산로 정비사업_2006밀양시가지산도립공원등산로정비공사_7.재선충설계(동림지구)_'10년 추기 소나무재선충병 나무주사 사업" xfId="30126" xr:uid="{00000000-0005-0000-0000-00007F750000}"/>
    <cellStyle name="통_02-배수공_02-배수공_2006 가지산도립공원 등산로 정비사업_2006밀양시가지산도립공원등산로정비공사_7.재선충설계(동림지구)_소나무재선충병 피해지 위생간벌사업(동상지구외 3개소)" xfId="30127" xr:uid="{00000000-0005-0000-0000-000080750000}"/>
    <cellStyle name="통_02-배수공_02-배수공_2006 가지산도립공원 등산로 정비사업_2006밀양시가지산도립공원등산로정비공사_ha단가산출서" xfId="30128" xr:uid="{00000000-0005-0000-0000-000081750000}"/>
    <cellStyle name="통_02-배수공_02-배수공_2006 가지산도립공원 등산로 정비사업_2006밀양시가지산도립공원등산로정비공사_소나무재선충병 피해지 위생간벌사업(동상지구외 3개소)" xfId="30129" xr:uid="{00000000-0005-0000-0000-000082750000}"/>
    <cellStyle name="통_02-배수공_02-배수공_2006 가지산도립공원 등산로 정비사업_2006밀양시가지산도립공원등산로정비공사_소나무재선충병완전방제설계서(제출본)-양산국유림관리소" xfId="30130" xr:uid="{00000000-0005-0000-0000-000083750000}"/>
    <cellStyle name="통_02-배수공_02-배수공_2006 가지산도립공원 등산로 정비사업_2006밀양시가지산도립공원등산로정비공사_진해재해저감사업" xfId="30131" xr:uid="{00000000-0005-0000-0000-000084750000}"/>
    <cellStyle name="통_02-배수공_02-배수공_2006 가지산도립공원 등산로 정비사업_3차 숲가꾸기 조서(밀양시)" xfId="30132" xr:uid="{00000000-0005-0000-0000-000085750000}"/>
    <cellStyle name="통_02-배수공_02-배수공_2006 가지산도립공원 등산로 정비사업_3차 숲가꾸기 조서(밀양시)_09밀양2지번조서(허작업)" xfId="30133" xr:uid="{00000000-0005-0000-0000-000086750000}"/>
    <cellStyle name="통_02-배수공_02-배수공_2006 가지산도립공원 등산로 정비사업_3차 숲가꾸기 조서(밀양시)_09밀양2지번조서(허작업)_ha단가산출서" xfId="30134" xr:uid="{00000000-0005-0000-0000-000087750000}"/>
    <cellStyle name="통_02-배수공_02-배수공_2006 가지산도립공원 등산로 정비사업_3차 숲가꾸기 조서(밀양시)_09밀양2지번조서(허작업)_진해재해저감사업" xfId="30135" xr:uid="{00000000-0005-0000-0000-000088750000}"/>
    <cellStyle name="통_02-배수공_02-배수공_2006 가지산도립공원 등산로 정비사업_3차 숲가꾸기 조서(밀양시)_09숲가꾸기조서(밀양2)" xfId="30136" xr:uid="{00000000-0005-0000-0000-000089750000}"/>
    <cellStyle name="통_02-배수공_02-배수공_2006 가지산도립공원 등산로 정비사업_3차 숲가꾸기 조서(밀양시)_09숲가꾸기조서(밀양2)_ha단가산출서" xfId="30137" xr:uid="{00000000-0005-0000-0000-00008A750000}"/>
    <cellStyle name="통_02-배수공_02-배수공_2006 가지산도립공원 등산로 정비사업_3차 숲가꾸기 조서(밀양시)_09숲가꾸기조서(밀양2)_진해재해저감사업" xfId="30138" xr:uid="{00000000-0005-0000-0000-00008B750000}"/>
    <cellStyle name="통_02-배수공_02-배수공_2006 가지산도립공원 등산로 정비사업_3차 숲가꾸기 조서(밀양시)_ha단가산출서" xfId="30139" xr:uid="{00000000-0005-0000-0000-00008C750000}"/>
    <cellStyle name="통_02-배수공_02-배수공_2006 가지산도립공원 등산로 정비사업_3차 숲가꾸기 조서(밀양시)_진해재해저감사업" xfId="30140" xr:uid="{00000000-0005-0000-0000-00008D750000}"/>
    <cellStyle name="통_02-배수공_02-배수공_2006 가지산도립공원 등산로 정비사업_5.재선충설계(죽림지구)" xfId="30141" xr:uid="{00000000-0005-0000-0000-00008E750000}"/>
    <cellStyle name="통_02-배수공_02-배수공_2006 가지산도립공원 등산로 정비사업_5.재선충설계(죽림지구)_'10년 추기 소나무재선충병 나무주사 사업" xfId="30142" xr:uid="{00000000-0005-0000-0000-00008F750000}"/>
    <cellStyle name="통_02-배수공_02-배수공_2006 가지산도립공원 등산로 정비사업_5.재선충설계(죽림지구)_소나무재선충병 피해지 위생간벌사업(동상지구외 3개소)" xfId="30143" xr:uid="{00000000-0005-0000-0000-000090750000}"/>
    <cellStyle name="통_02-배수공_02-배수공_2006 가지산도립공원 등산로 정비사업_6.재선충설계(신벽지구)" xfId="30144" xr:uid="{00000000-0005-0000-0000-000091750000}"/>
    <cellStyle name="통_02-배수공_02-배수공_2006 가지산도립공원 등산로 정비사업_6.재선충설계(신벽지구)_'10년 추기 소나무재선충병 나무주사 사업" xfId="30145" xr:uid="{00000000-0005-0000-0000-000092750000}"/>
    <cellStyle name="통_02-배수공_02-배수공_2006 가지산도립공원 등산로 정비사업_6.재선충설계(신벽지구)_소나무재선충병 피해지 위생간벌사업(동상지구외 3개소)" xfId="30146" xr:uid="{00000000-0005-0000-0000-000093750000}"/>
    <cellStyle name="통_02-배수공_02-배수공_2006 가지산도립공원 등산로 정비사업_7.재선충설계(동림지구)" xfId="30147" xr:uid="{00000000-0005-0000-0000-000094750000}"/>
    <cellStyle name="통_02-배수공_02-배수공_2006 가지산도립공원 등산로 정비사업_7.재선충설계(동림지구)_'10년 추기 소나무재선충병 나무주사 사업" xfId="30148" xr:uid="{00000000-0005-0000-0000-000095750000}"/>
    <cellStyle name="통_02-배수공_02-배수공_2006 가지산도립공원 등산로 정비사업_7.재선충설계(동림지구)_소나무재선충병 피해지 위생간벌사업(동상지구외 3개소)" xfId="30149" xr:uid="{00000000-0005-0000-0000-000096750000}"/>
    <cellStyle name="통_02-배수공_02-배수공_2006 가지산도립공원 등산로 정비사업_ha단가산출서" xfId="30150" xr:uid="{00000000-0005-0000-0000-000097750000}"/>
    <cellStyle name="통_02-배수공_02-배수공_2006 가지산도립공원 등산로 정비사업_가지산도립공원등산로정비공사" xfId="30151" xr:uid="{00000000-0005-0000-0000-000098750000}"/>
    <cellStyle name="통_02-배수공_02-배수공_2006 가지산도립공원 등산로 정비사업_가지산도립공원등산로정비공사_1.숲가꾸기설계서(고암 간상)" xfId="30152" xr:uid="{00000000-0005-0000-0000-000099750000}"/>
    <cellStyle name="통_02-배수공_02-배수공_2006 가지산도립공원 등산로 정비사업_가지산도립공원등산로정비공사_'10년 추기 소나무재선충병 나무주사 사업" xfId="30153" xr:uid="{00000000-0005-0000-0000-00009A750000}"/>
    <cellStyle name="통_02-배수공_02-배수공_2006 가지산도립공원 등산로 정비사업_가지산도립공원등산로정비공사_3차 숲가꾸기 조서(밀양시)" xfId="30154" xr:uid="{00000000-0005-0000-0000-00009B750000}"/>
    <cellStyle name="통_02-배수공_02-배수공_2006 가지산도립공원 등산로 정비사업_가지산도립공원등산로정비공사_3차 숲가꾸기 조서(밀양시)_09밀양2지번조서(허작업)" xfId="30155" xr:uid="{00000000-0005-0000-0000-00009C750000}"/>
    <cellStyle name="통_02-배수공_02-배수공_2006 가지산도립공원 등산로 정비사업_가지산도립공원등산로정비공사_3차 숲가꾸기 조서(밀양시)_09밀양2지번조서(허작업)_ha단가산출서" xfId="30156" xr:uid="{00000000-0005-0000-0000-00009D750000}"/>
    <cellStyle name="통_02-배수공_02-배수공_2006 가지산도립공원 등산로 정비사업_가지산도립공원등산로정비공사_3차 숲가꾸기 조서(밀양시)_09밀양2지번조서(허작업)_진해재해저감사업" xfId="30157" xr:uid="{00000000-0005-0000-0000-00009E750000}"/>
    <cellStyle name="통_02-배수공_02-배수공_2006 가지산도립공원 등산로 정비사업_가지산도립공원등산로정비공사_3차 숲가꾸기 조서(밀양시)_09숲가꾸기조서(밀양2)" xfId="30158" xr:uid="{00000000-0005-0000-0000-00009F750000}"/>
    <cellStyle name="통_02-배수공_02-배수공_2006 가지산도립공원 등산로 정비사업_가지산도립공원등산로정비공사_3차 숲가꾸기 조서(밀양시)_09숲가꾸기조서(밀양2)_ha단가산출서" xfId="30159" xr:uid="{00000000-0005-0000-0000-0000A0750000}"/>
    <cellStyle name="통_02-배수공_02-배수공_2006 가지산도립공원 등산로 정비사업_가지산도립공원등산로정비공사_3차 숲가꾸기 조서(밀양시)_09숲가꾸기조서(밀양2)_진해재해저감사업" xfId="30160" xr:uid="{00000000-0005-0000-0000-0000A1750000}"/>
    <cellStyle name="통_02-배수공_02-배수공_2006 가지산도립공원 등산로 정비사업_가지산도립공원등산로정비공사_3차 숲가꾸기 조서(밀양시)_ha단가산출서" xfId="30161" xr:uid="{00000000-0005-0000-0000-0000A2750000}"/>
    <cellStyle name="통_02-배수공_02-배수공_2006 가지산도립공원 등산로 정비사업_가지산도립공원등산로정비공사_3차 숲가꾸기 조서(밀양시)_진해재해저감사업" xfId="30162" xr:uid="{00000000-0005-0000-0000-0000A3750000}"/>
    <cellStyle name="통_02-배수공_02-배수공_2006 가지산도립공원 등산로 정비사업_가지산도립공원등산로정비공사_5.재선충설계(죽림지구)" xfId="30163" xr:uid="{00000000-0005-0000-0000-0000A4750000}"/>
    <cellStyle name="통_02-배수공_02-배수공_2006 가지산도립공원 등산로 정비사업_가지산도립공원등산로정비공사_5.재선충설계(죽림지구)_'10년 추기 소나무재선충병 나무주사 사업" xfId="30164" xr:uid="{00000000-0005-0000-0000-0000A5750000}"/>
    <cellStyle name="통_02-배수공_02-배수공_2006 가지산도립공원 등산로 정비사업_가지산도립공원등산로정비공사_5.재선충설계(죽림지구)_소나무재선충병 피해지 위생간벌사업(동상지구외 3개소)" xfId="30165" xr:uid="{00000000-0005-0000-0000-0000A6750000}"/>
    <cellStyle name="통_02-배수공_02-배수공_2006 가지산도립공원 등산로 정비사업_가지산도립공원등산로정비공사_6.재선충설계(신벽지구)" xfId="30166" xr:uid="{00000000-0005-0000-0000-0000A7750000}"/>
    <cellStyle name="통_02-배수공_02-배수공_2006 가지산도립공원 등산로 정비사업_가지산도립공원등산로정비공사_6.재선충설계(신벽지구)_'10년 추기 소나무재선충병 나무주사 사업" xfId="30167" xr:uid="{00000000-0005-0000-0000-0000A8750000}"/>
    <cellStyle name="통_02-배수공_02-배수공_2006 가지산도립공원 등산로 정비사업_가지산도립공원등산로정비공사_6.재선충설계(신벽지구)_소나무재선충병 피해지 위생간벌사업(동상지구외 3개소)" xfId="30168" xr:uid="{00000000-0005-0000-0000-0000A9750000}"/>
    <cellStyle name="통_02-배수공_02-배수공_2006 가지산도립공원 등산로 정비사업_가지산도립공원등산로정비공사_7.재선충설계(동림지구)" xfId="30169" xr:uid="{00000000-0005-0000-0000-0000AA750000}"/>
    <cellStyle name="통_02-배수공_02-배수공_2006 가지산도립공원 등산로 정비사업_가지산도립공원등산로정비공사_7.재선충설계(동림지구)_'10년 추기 소나무재선충병 나무주사 사업" xfId="30170" xr:uid="{00000000-0005-0000-0000-0000AB750000}"/>
    <cellStyle name="통_02-배수공_02-배수공_2006 가지산도립공원 등산로 정비사업_가지산도립공원등산로정비공사_7.재선충설계(동림지구)_소나무재선충병 피해지 위생간벌사업(동상지구외 3개소)" xfId="30171" xr:uid="{00000000-0005-0000-0000-0000AC750000}"/>
    <cellStyle name="통_02-배수공_02-배수공_2006 가지산도립공원 등산로 정비사업_가지산도립공원등산로정비공사_ha단가산출서" xfId="30172" xr:uid="{00000000-0005-0000-0000-0000AD750000}"/>
    <cellStyle name="통_02-배수공_02-배수공_2006 가지산도립공원 등산로 정비사업_가지산도립공원등산로정비공사_소나무재선충병 피해지 위생간벌사업(동상지구외 3개소)" xfId="30173" xr:uid="{00000000-0005-0000-0000-0000AE750000}"/>
    <cellStyle name="통_02-배수공_02-배수공_2006 가지산도립공원 등산로 정비사업_가지산도립공원등산로정비공사_소나무재선충병완전방제설계서(제출본)-양산국유림관리소" xfId="30174" xr:uid="{00000000-0005-0000-0000-0000AF750000}"/>
    <cellStyle name="통_02-배수공_02-배수공_2006 가지산도립공원 등산로 정비사업_가지산도립공원등산로정비공사_진해재해저감사업" xfId="30175" xr:uid="{00000000-0005-0000-0000-0000B0750000}"/>
    <cellStyle name="통_02-배수공_02-배수공_2006 가지산도립공원 등산로 정비사업_소나무재선충병 피해지 위생간벌사업(동상지구외 3개소)" xfId="30176" xr:uid="{00000000-0005-0000-0000-0000B1750000}"/>
    <cellStyle name="통_02-배수공_02-배수공_2006 가지산도립공원 등산로 정비사업_소나무재선충병완전방제설계서(제출본)-양산국유림관리소" xfId="30177" xr:uid="{00000000-0005-0000-0000-0000B2750000}"/>
    <cellStyle name="통_02-배수공_02-배수공_2006 가지산도립공원 등산로 정비사업_진해재해저감사업" xfId="30178" xr:uid="{00000000-0005-0000-0000-0000B3750000}"/>
    <cellStyle name="통_02-배수공_02-배수공_3차 숲가꾸기 조서(밀양시)" xfId="30179" xr:uid="{00000000-0005-0000-0000-0000B4750000}"/>
    <cellStyle name="통_02-배수공_02-배수공_3차 숲가꾸기 조서(밀양시)_09밀양2지번조서(허작업)" xfId="30180" xr:uid="{00000000-0005-0000-0000-0000B5750000}"/>
    <cellStyle name="통_02-배수공_02-배수공_3차 숲가꾸기 조서(밀양시)_09밀양2지번조서(허작업)_ha단가산출서" xfId="30181" xr:uid="{00000000-0005-0000-0000-0000B6750000}"/>
    <cellStyle name="통_02-배수공_02-배수공_3차 숲가꾸기 조서(밀양시)_09밀양2지번조서(허작업)_진해재해저감사업" xfId="30182" xr:uid="{00000000-0005-0000-0000-0000B7750000}"/>
    <cellStyle name="통_02-배수공_02-배수공_3차 숲가꾸기 조서(밀양시)_09숲가꾸기조서(밀양2)" xfId="30183" xr:uid="{00000000-0005-0000-0000-0000B8750000}"/>
    <cellStyle name="통_02-배수공_02-배수공_3차 숲가꾸기 조서(밀양시)_09숲가꾸기조서(밀양2)_ha단가산출서" xfId="30184" xr:uid="{00000000-0005-0000-0000-0000B9750000}"/>
    <cellStyle name="통_02-배수공_02-배수공_3차 숲가꾸기 조서(밀양시)_09숲가꾸기조서(밀양2)_진해재해저감사업" xfId="30185" xr:uid="{00000000-0005-0000-0000-0000BA750000}"/>
    <cellStyle name="통_02-배수공_02-배수공_3차 숲가꾸기 조서(밀양시)_ha단가산출서" xfId="30186" xr:uid="{00000000-0005-0000-0000-0000BB750000}"/>
    <cellStyle name="통_02-배수공_02-배수공_3차 숲가꾸기 조서(밀양시)_진해재해저감사업" xfId="30187" xr:uid="{00000000-0005-0000-0000-0000BC750000}"/>
    <cellStyle name="통_02-배수공_02-배수공_5.재선충설계(죽림지구)" xfId="30188" xr:uid="{00000000-0005-0000-0000-0000BD750000}"/>
    <cellStyle name="통_02-배수공_02-배수공_5.재선충설계(죽림지구)_'10년 추기 소나무재선충병 나무주사 사업" xfId="30189" xr:uid="{00000000-0005-0000-0000-0000BE750000}"/>
    <cellStyle name="통_02-배수공_02-배수공_5.재선충설계(죽림지구)_소나무재선충병 피해지 위생간벌사업(동상지구외 3개소)" xfId="30190" xr:uid="{00000000-0005-0000-0000-0000BF750000}"/>
    <cellStyle name="통_02-배수공_02-배수공_6.재선충설계(신벽지구)" xfId="30191" xr:uid="{00000000-0005-0000-0000-0000C0750000}"/>
    <cellStyle name="통_02-배수공_02-배수공_6.재선충설계(신벽지구)_'10년 추기 소나무재선충병 나무주사 사업" xfId="30192" xr:uid="{00000000-0005-0000-0000-0000C1750000}"/>
    <cellStyle name="통_02-배수공_02-배수공_6.재선충설계(신벽지구)_소나무재선충병 피해지 위생간벌사업(동상지구외 3개소)" xfId="30193" xr:uid="{00000000-0005-0000-0000-0000C2750000}"/>
    <cellStyle name="통_02-배수공_02-배수공_7.재선충설계(동림지구)" xfId="30194" xr:uid="{00000000-0005-0000-0000-0000C3750000}"/>
    <cellStyle name="통_02-배수공_02-배수공_7.재선충설계(동림지구)_'10년 추기 소나무재선충병 나무주사 사업" xfId="30195" xr:uid="{00000000-0005-0000-0000-0000C4750000}"/>
    <cellStyle name="통_02-배수공_02-배수공_7.재선충설계(동림지구)_소나무재선충병 피해지 위생간벌사업(동상지구외 3개소)" xfId="30196" xr:uid="{00000000-0005-0000-0000-0000C5750000}"/>
    <cellStyle name="통_02-배수공_02-배수공_ha단가산출서" xfId="30197" xr:uid="{00000000-0005-0000-0000-0000C6750000}"/>
    <cellStyle name="통_02-배수공_02-배수공_복사본 사진대장(사천)" xfId="30198" xr:uid="{00000000-0005-0000-0000-0000C7750000}"/>
    <cellStyle name="통_02-배수공_02-배수공_설계설명서(두서서하)-1" xfId="30199" xr:uid="{00000000-0005-0000-0000-0000C8750000}"/>
    <cellStyle name="통_02-배수공_02-배수공_소나무재선충병 피해지 위생간벌사업(동상지구외 3개소)" xfId="30200" xr:uid="{00000000-0005-0000-0000-0000C9750000}"/>
    <cellStyle name="통_02-배수공_02-배수공_소나무재선충병완전방제설계서(제출본)-양산국유림관리소" xfId="30201" xr:uid="{00000000-0005-0000-0000-0000CA750000}"/>
    <cellStyle name="통_02-배수공_02-배수공_수량산출서-2(온양산길)" xfId="30202" xr:uid="{00000000-0005-0000-0000-0000CB750000}"/>
    <cellStyle name="통_02-배수공_02-배수공_수량산출서-2(온양산길)_(01-1)수량(산청송경3)" xfId="30203" xr:uid="{00000000-0005-0000-0000-0000CC750000}"/>
    <cellStyle name="통_02-배수공_02-배수공_진해재해저감사업" xfId="30204" xr:uid="{00000000-0005-0000-0000-0000CD750000}"/>
    <cellStyle name="통_02-배수공_1.숲가꾸기설계서(고암 간상)" xfId="30205" xr:uid="{00000000-0005-0000-0000-0000CE750000}"/>
    <cellStyle name="통_02-배수공_'10년 추기 소나무재선충병 나무주사 사업" xfId="30206" xr:uid="{00000000-0005-0000-0000-0000CF750000}"/>
    <cellStyle name="통_02-배수공_2006 가지산도립공원 등산로 정비사업" xfId="30207" xr:uid="{00000000-0005-0000-0000-0000D0750000}"/>
    <cellStyle name="통_02-배수공_2006 가지산도립공원 등산로 정비사업_1.숲가꾸기설계서(고암 간상)" xfId="30208" xr:uid="{00000000-0005-0000-0000-0000D1750000}"/>
    <cellStyle name="통_02-배수공_2006 가지산도립공원 등산로 정비사업_'10년 추기 소나무재선충병 나무주사 사업" xfId="30209" xr:uid="{00000000-0005-0000-0000-0000D2750000}"/>
    <cellStyle name="통_02-배수공_2006 가지산도립공원 등산로 정비사업_2006 가지산도립공원 등산로 정비사업" xfId="30210" xr:uid="{00000000-0005-0000-0000-0000D3750000}"/>
    <cellStyle name="통_02-배수공_2006 가지산도립공원 등산로 정비사업_2006 가지산도립공원 등산로 정비사업_1.숲가꾸기설계서(고암 간상)" xfId="30211" xr:uid="{00000000-0005-0000-0000-0000D4750000}"/>
    <cellStyle name="통_02-배수공_2006 가지산도립공원 등산로 정비사업_2006 가지산도립공원 등산로 정비사업_'10년 추기 소나무재선충병 나무주사 사업" xfId="30212" xr:uid="{00000000-0005-0000-0000-0000D5750000}"/>
    <cellStyle name="통_02-배수공_2006 가지산도립공원 등산로 정비사업_2006 가지산도립공원 등산로 정비사업_3차 숲가꾸기 조서(밀양시)" xfId="30213" xr:uid="{00000000-0005-0000-0000-0000D6750000}"/>
    <cellStyle name="통_02-배수공_2006 가지산도립공원 등산로 정비사업_2006 가지산도립공원 등산로 정비사업_3차 숲가꾸기 조서(밀양시)_09밀양2지번조서(허작업)" xfId="30214" xr:uid="{00000000-0005-0000-0000-0000D7750000}"/>
    <cellStyle name="통_02-배수공_2006 가지산도립공원 등산로 정비사업_2006 가지산도립공원 등산로 정비사업_3차 숲가꾸기 조서(밀양시)_09밀양2지번조서(허작업)_ha단가산출서" xfId="30215" xr:uid="{00000000-0005-0000-0000-0000D8750000}"/>
    <cellStyle name="통_02-배수공_2006 가지산도립공원 등산로 정비사업_2006 가지산도립공원 등산로 정비사업_3차 숲가꾸기 조서(밀양시)_09밀양2지번조서(허작업)_진해재해저감사업" xfId="30216" xr:uid="{00000000-0005-0000-0000-0000D9750000}"/>
    <cellStyle name="통_02-배수공_2006 가지산도립공원 등산로 정비사업_2006 가지산도립공원 등산로 정비사업_3차 숲가꾸기 조서(밀양시)_09숲가꾸기조서(밀양2)" xfId="30217" xr:uid="{00000000-0005-0000-0000-0000DA750000}"/>
    <cellStyle name="통_02-배수공_2006 가지산도립공원 등산로 정비사업_2006 가지산도립공원 등산로 정비사업_3차 숲가꾸기 조서(밀양시)_09숲가꾸기조서(밀양2)_ha단가산출서" xfId="30218" xr:uid="{00000000-0005-0000-0000-0000DB750000}"/>
    <cellStyle name="통_02-배수공_2006 가지산도립공원 등산로 정비사업_2006 가지산도립공원 등산로 정비사업_3차 숲가꾸기 조서(밀양시)_09숲가꾸기조서(밀양2)_진해재해저감사업" xfId="30219" xr:uid="{00000000-0005-0000-0000-0000DC750000}"/>
    <cellStyle name="통_02-배수공_2006 가지산도립공원 등산로 정비사업_2006 가지산도립공원 등산로 정비사업_3차 숲가꾸기 조서(밀양시)_ha단가산출서" xfId="30220" xr:uid="{00000000-0005-0000-0000-0000DD750000}"/>
    <cellStyle name="통_02-배수공_2006 가지산도립공원 등산로 정비사업_2006 가지산도립공원 등산로 정비사업_3차 숲가꾸기 조서(밀양시)_진해재해저감사업" xfId="30221" xr:uid="{00000000-0005-0000-0000-0000DE750000}"/>
    <cellStyle name="통_02-배수공_2006 가지산도립공원 등산로 정비사업_2006 가지산도립공원 등산로 정비사업_5.재선충설계(죽림지구)" xfId="30222" xr:uid="{00000000-0005-0000-0000-0000DF750000}"/>
    <cellStyle name="통_02-배수공_2006 가지산도립공원 등산로 정비사업_2006 가지산도립공원 등산로 정비사업_5.재선충설계(죽림지구)_'10년 추기 소나무재선충병 나무주사 사업" xfId="30223" xr:uid="{00000000-0005-0000-0000-0000E0750000}"/>
    <cellStyle name="통_02-배수공_2006 가지산도립공원 등산로 정비사업_2006 가지산도립공원 등산로 정비사업_5.재선충설계(죽림지구)_소나무재선충병 피해지 위생간벌사업(동상지구외 3개소)" xfId="30224" xr:uid="{00000000-0005-0000-0000-0000E1750000}"/>
    <cellStyle name="통_02-배수공_2006 가지산도립공원 등산로 정비사업_2006 가지산도립공원 등산로 정비사업_6.재선충설계(신벽지구)" xfId="30225" xr:uid="{00000000-0005-0000-0000-0000E2750000}"/>
    <cellStyle name="통_02-배수공_2006 가지산도립공원 등산로 정비사업_2006 가지산도립공원 등산로 정비사업_6.재선충설계(신벽지구)_'10년 추기 소나무재선충병 나무주사 사업" xfId="30226" xr:uid="{00000000-0005-0000-0000-0000E3750000}"/>
    <cellStyle name="통_02-배수공_2006 가지산도립공원 등산로 정비사업_2006 가지산도립공원 등산로 정비사업_6.재선충설계(신벽지구)_소나무재선충병 피해지 위생간벌사업(동상지구외 3개소)" xfId="30227" xr:uid="{00000000-0005-0000-0000-0000E4750000}"/>
    <cellStyle name="통_02-배수공_2006 가지산도립공원 등산로 정비사업_2006 가지산도립공원 등산로 정비사업_7.재선충설계(동림지구)" xfId="30228" xr:uid="{00000000-0005-0000-0000-0000E5750000}"/>
    <cellStyle name="통_02-배수공_2006 가지산도립공원 등산로 정비사업_2006 가지산도립공원 등산로 정비사업_7.재선충설계(동림지구)_'10년 추기 소나무재선충병 나무주사 사업" xfId="30229" xr:uid="{00000000-0005-0000-0000-0000E6750000}"/>
    <cellStyle name="통_02-배수공_2006 가지산도립공원 등산로 정비사업_2006 가지산도립공원 등산로 정비사업_7.재선충설계(동림지구)_소나무재선충병 피해지 위생간벌사업(동상지구외 3개소)" xfId="30230" xr:uid="{00000000-0005-0000-0000-0000E7750000}"/>
    <cellStyle name="통_02-배수공_2006 가지산도립공원 등산로 정비사업_2006 가지산도립공원 등산로 정비사업_ha단가산출서" xfId="30231" xr:uid="{00000000-0005-0000-0000-0000E8750000}"/>
    <cellStyle name="통_02-배수공_2006 가지산도립공원 등산로 정비사업_2006 가지산도립공원 등산로 정비사업_소나무재선충병 피해지 위생간벌사업(동상지구외 3개소)" xfId="30232" xr:uid="{00000000-0005-0000-0000-0000E9750000}"/>
    <cellStyle name="통_02-배수공_2006 가지산도립공원 등산로 정비사업_2006 가지산도립공원 등산로 정비사업_소나무재선충병완전방제설계서(제출본)-양산국유림관리소" xfId="30233" xr:uid="{00000000-0005-0000-0000-0000EA750000}"/>
    <cellStyle name="통_02-배수공_2006 가지산도립공원 등산로 정비사업_2006 가지산도립공원 등산로 정비사업_진해재해저감사업" xfId="30234" xr:uid="{00000000-0005-0000-0000-0000EB750000}"/>
    <cellStyle name="통_02-배수공_2006 가지산도립공원 등산로 정비사업_2006가지산도립공원등산로정비공사" xfId="30235" xr:uid="{00000000-0005-0000-0000-0000EC750000}"/>
    <cellStyle name="통_02-배수공_2006 가지산도립공원 등산로 정비사업_2006가지산도립공원등산로정비공사_1.숲가꾸기설계서(고암 간상)" xfId="30236" xr:uid="{00000000-0005-0000-0000-0000ED750000}"/>
    <cellStyle name="통_02-배수공_2006 가지산도립공원 등산로 정비사업_2006가지산도립공원등산로정비공사_'10년 추기 소나무재선충병 나무주사 사업" xfId="30237" xr:uid="{00000000-0005-0000-0000-0000EE750000}"/>
    <cellStyle name="통_02-배수공_2006 가지산도립공원 등산로 정비사업_2006가지산도립공원등산로정비공사_3차 숲가꾸기 조서(밀양시)" xfId="30238" xr:uid="{00000000-0005-0000-0000-0000EF750000}"/>
    <cellStyle name="통_02-배수공_2006 가지산도립공원 등산로 정비사업_2006가지산도립공원등산로정비공사_3차 숲가꾸기 조서(밀양시)_09밀양2지번조서(허작업)" xfId="30239" xr:uid="{00000000-0005-0000-0000-0000F0750000}"/>
    <cellStyle name="통_02-배수공_2006 가지산도립공원 등산로 정비사업_2006가지산도립공원등산로정비공사_3차 숲가꾸기 조서(밀양시)_09밀양2지번조서(허작업)_ha단가산출서" xfId="30240" xr:uid="{00000000-0005-0000-0000-0000F1750000}"/>
    <cellStyle name="통_02-배수공_2006 가지산도립공원 등산로 정비사업_2006가지산도립공원등산로정비공사_3차 숲가꾸기 조서(밀양시)_09밀양2지번조서(허작업)_진해재해저감사업" xfId="30241" xr:uid="{00000000-0005-0000-0000-0000F2750000}"/>
    <cellStyle name="통_02-배수공_2006 가지산도립공원 등산로 정비사업_2006가지산도립공원등산로정비공사_3차 숲가꾸기 조서(밀양시)_09숲가꾸기조서(밀양2)" xfId="30242" xr:uid="{00000000-0005-0000-0000-0000F3750000}"/>
    <cellStyle name="통_02-배수공_2006 가지산도립공원 등산로 정비사업_2006가지산도립공원등산로정비공사_3차 숲가꾸기 조서(밀양시)_09숲가꾸기조서(밀양2)_ha단가산출서" xfId="30243" xr:uid="{00000000-0005-0000-0000-0000F4750000}"/>
    <cellStyle name="통_02-배수공_2006 가지산도립공원 등산로 정비사업_2006가지산도립공원등산로정비공사_3차 숲가꾸기 조서(밀양시)_09숲가꾸기조서(밀양2)_진해재해저감사업" xfId="30244" xr:uid="{00000000-0005-0000-0000-0000F5750000}"/>
    <cellStyle name="통_02-배수공_2006 가지산도립공원 등산로 정비사업_2006가지산도립공원등산로정비공사_3차 숲가꾸기 조서(밀양시)_ha단가산출서" xfId="30245" xr:uid="{00000000-0005-0000-0000-0000F6750000}"/>
    <cellStyle name="통_02-배수공_2006 가지산도립공원 등산로 정비사업_2006가지산도립공원등산로정비공사_3차 숲가꾸기 조서(밀양시)_진해재해저감사업" xfId="30246" xr:uid="{00000000-0005-0000-0000-0000F7750000}"/>
    <cellStyle name="통_02-배수공_2006 가지산도립공원 등산로 정비사업_2006가지산도립공원등산로정비공사_5.재선충설계(죽림지구)" xfId="30247" xr:uid="{00000000-0005-0000-0000-0000F8750000}"/>
    <cellStyle name="통_02-배수공_2006 가지산도립공원 등산로 정비사업_2006가지산도립공원등산로정비공사_5.재선충설계(죽림지구)_'10년 추기 소나무재선충병 나무주사 사업" xfId="30248" xr:uid="{00000000-0005-0000-0000-0000F9750000}"/>
    <cellStyle name="통_02-배수공_2006 가지산도립공원 등산로 정비사업_2006가지산도립공원등산로정비공사_5.재선충설계(죽림지구)_소나무재선충병 피해지 위생간벌사업(동상지구외 3개소)" xfId="30249" xr:uid="{00000000-0005-0000-0000-0000FA750000}"/>
    <cellStyle name="통_02-배수공_2006 가지산도립공원 등산로 정비사업_2006가지산도립공원등산로정비공사_6.재선충설계(신벽지구)" xfId="30250" xr:uid="{00000000-0005-0000-0000-0000FB750000}"/>
    <cellStyle name="통_02-배수공_2006 가지산도립공원 등산로 정비사업_2006가지산도립공원등산로정비공사_6.재선충설계(신벽지구)_'10년 추기 소나무재선충병 나무주사 사업" xfId="30251" xr:uid="{00000000-0005-0000-0000-0000FC750000}"/>
    <cellStyle name="통_02-배수공_2006 가지산도립공원 등산로 정비사업_2006가지산도립공원등산로정비공사_6.재선충설계(신벽지구)_소나무재선충병 피해지 위생간벌사업(동상지구외 3개소)" xfId="30252" xr:uid="{00000000-0005-0000-0000-0000FD750000}"/>
    <cellStyle name="통_02-배수공_2006 가지산도립공원 등산로 정비사업_2006가지산도립공원등산로정비공사_7.재선충설계(동림지구)" xfId="30253" xr:uid="{00000000-0005-0000-0000-0000FE750000}"/>
    <cellStyle name="통_02-배수공_2006 가지산도립공원 등산로 정비사업_2006가지산도립공원등산로정비공사_7.재선충설계(동림지구)_'10년 추기 소나무재선충병 나무주사 사업" xfId="30254" xr:uid="{00000000-0005-0000-0000-0000FF750000}"/>
    <cellStyle name="통_02-배수공_2006 가지산도립공원 등산로 정비사업_2006가지산도립공원등산로정비공사_7.재선충설계(동림지구)_소나무재선충병 피해지 위생간벌사업(동상지구외 3개소)" xfId="30255" xr:uid="{00000000-0005-0000-0000-000000760000}"/>
    <cellStyle name="통_02-배수공_2006 가지산도립공원 등산로 정비사업_2006가지산도립공원등산로정비공사_ha단가산출서" xfId="30256" xr:uid="{00000000-0005-0000-0000-000001760000}"/>
    <cellStyle name="통_02-배수공_2006 가지산도립공원 등산로 정비사업_2006가지산도립공원등산로정비공사_소나무재선충병 피해지 위생간벌사업(동상지구외 3개소)" xfId="30257" xr:uid="{00000000-0005-0000-0000-000002760000}"/>
    <cellStyle name="통_02-배수공_2006 가지산도립공원 등산로 정비사업_2006가지산도립공원등산로정비공사_소나무재선충병완전방제설계서(제출본)-양산국유림관리소" xfId="30258" xr:uid="{00000000-0005-0000-0000-000003760000}"/>
    <cellStyle name="통_02-배수공_2006 가지산도립공원 등산로 정비사업_2006가지산도립공원등산로정비공사_진해재해저감사업" xfId="30259" xr:uid="{00000000-0005-0000-0000-000004760000}"/>
    <cellStyle name="통_02-배수공_2006 가지산도립공원 등산로 정비사업_2006밀양시가지산도립공원등산로정비공사" xfId="30260" xr:uid="{00000000-0005-0000-0000-000005760000}"/>
    <cellStyle name="통_02-배수공_2006 가지산도립공원 등산로 정비사업_2006밀양시가지산도립공원등산로정비공사_1.숲가꾸기설계서(고암 간상)" xfId="30261" xr:uid="{00000000-0005-0000-0000-000006760000}"/>
    <cellStyle name="통_02-배수공_2006 가지산도립공원 등산로 정비사업_2006밀양시가지산도립공원등산로정비공사_'10년 추기 소나무재선충병 나무주사 사업" xfId="30262" xr:uid="{00000000-0005-0000-0000-000007760000}"/>
    <cellStyle name="통_02-배수공_2006 가지산도립공원 등산로 정비사업_2006밀양시가지산도립공원등산로정비공사_3차 숲가꾸기 조서(밀양시)" xfId="30263" xr:uid="{00000000-0005-0000-0000-000008760000}"/>
    <cellStyle name="통_02-배수공_2006 가지산도립공원 등산로 정비사업_2006밀양시가지산도립공원등산로정비공사_3차 숲가꾸기 조서(밀양시)_09밀양2지번조서(허작업)" xfId="30264" xr:uid="{00000000-0005-0000-0000-000009760000}"/>
    <cellStyle name="통_02-배수공_2006 가지산도립공원 등산로 정비사업_2006밀양시가지산도립공원등산로정비공사_3차 숲가꾸기 조서(밀양시)_09밀양2지번조서(허작업)_ha단가산출서" xfId="30265" xr:uid="{00000000-0005-0000-0000-00000A760000}"/>
    <cellStyle name="통_02-배수공_2006 가지산도립공원 등산로 정비사업_2006밀양시가지산도립공원등산로정비공사_3차 숲가꾸기 조서(밀양시)_09밀양2지번조서(허작업)_진해재해저감사업" xfId="30266" xr:uid="{00000000-0005-0000-0000-00000B760000}"/>
    <cellStyle name="통_02-배수공_2006 가지산도립공원 등산로 정비사업_2006밀양시가지산도립공원등산로정비공사_3차 숲가꾸기 조서(밀양시)_09숲가꾸기조서(밀양2)" xfId="30267" xr:uid="{00000000-0005-0000-0000-00000C760000}"/>
    <cellStyle name="통_02-배수공_2006 가지산도립공원 등산로 정비사업_2006밀양시가지산도립공원등산로정비공사_3차 숲가꾸기 조서(밀양시)_09숲가꾸기조서(밀양2)_ha단가산출서" xfId="30268" xr:uid="{00000000-0005-0000-0000-00000D760000}"/>
    <cellStyle name="통_02-배수공_2006 가지산도립공원 등산로 정비사업_2006밀양시가지산도립공원등산로정비공사_3차 숲가꾸기 조서(밀양시)_09숲가꾸기조서(밀양2)_진해재해저감사업" xfId="30269" xr:uid="{00000000-0005-0000-0000-00000E760000}"/>
    <cellStyle name="통_02-배수공_2006 가지산도립공원 등산로 정비사업_2006밀양시가지산도립공원등산로정비공사_3차 숲가꾸기 조서(밀양시)_ha단가산출서" xfId="30270" xr:uid="{00000000-0005-0000-0000-00000F760000}"/>
    <cellStyle name="통_02-배수공_2006 가지산도립공원 등산로 정비사업_2006밀양시가지산도립공원등산로정비공사_3차 숲가꾸기 조서(밀양시)_진해재해저감사업" xfId="30271" xr:uid="{00000000-0005-0000-0000-000010760000}"/>
    <cellStyle name="통_02-배수공_2006 가지산도립공원 등산로 정비사업_2006밀양시가지산도립공원등산로정비공사_5.재선충설계(죽림지구)" xfId="30272" xr:uid="{00000000-0005-0000-0000-000011760000}"/>
    <cellStyle name="통_02-배수공_2006 가지산도립공원 등산로 정비사업_2006밀양시가지산도립공원등산로정비공사_5.재선충설계(죽림지구)_'10년 추기 소나무재선충병 나무주사 사업" xfId="30273" xr:uid="{00000000-0005-0000-0000-000012760000}"/>
    <cellStyle name="통_02-배수공_2006 가지산도립공원 등산로 정비사업_2006밀양시가지산도립공원등산로정비공사_5.재선충설계(죽림지구)_소나무재선충병 피해지 위생간벌사업(동상지구외 3개소)" xfId="30274" xr:uid="{00000000-0005-0000-0000-000013760000}"/>
    <cellStyle name="통_02-배수공_2006 가지산도립공원 등산로 정비사업_2006밀양시가지산도립공원등산로정비공사_6.재선충설계(신벽지구)" xfId="30275" xr:uid="{00000000-0005-0000-0000-000014760000}"/>
    <cellStyle name="통_02-배수공_2006 가지산도립공원 등산로 정비사업_2006밀양시가지산도립공원등산로정비공사_6.재선충설계(신벽지구)_'10년 추기 소나무재선충병 나무주사 사업" xfId="30276" xr:uid="{00000000-0005-0000-0000-000015760000}"/>
    <cellStyle name="통_02-배수공_2006 가지산도립공원 등산로 정비사업_2006밀양시가지산도립공원등산로정비공사_6.재선충설계(신벽지구)_소나무재선충병 피해지 위생간벌사업(동상지구외 3개소)" xfId="30277" xr:uid="{00000000-0005-0000-0000-000016760000}"/>
    <cellStyle name="통_02-배수공_2006 가지산도립공원 등산로 정비사업_2006밀양시가지산도립공원등산로정비공사_7.재선충설계(동림지구)" xfId="30278" xr:uid="{00000000-0005-0000-0000-000017760000}"/>
    <cellStyle name="통_02-배수공_2006 가지산도립공원 등산로 정비사업_2006밀양시가지산도립공원등산로정비공사_7.재선충설계(동림지구)_'10년 추기 소나무재선충병 나무주사 사업" xfId="30279" xr:uid="{00000000-0005-0000-0000-000018760000}"/>
    <cellStyle name="통_02-배수공_2006 가지산도립공원 등산로 정비사업_2006밀양시가지산도립공원등산로정비공사_7.재선충설계(동림지구)_소나무재선충병 피해지 위생간벌사업(동상지구외 3개소)" xfId="30280" xr:uid="{00000000-0005-0000-0000-000019760000}"/>
    <cellStyle name="통_02-배수공_2006 가지산도립공원 등산로 정비사업_2006밀양시가지산도립공원등산로정비공사_ha단가산출서" xfId="30281" xr:uid="{00000000-0005-0000-0000-00001A760000}"/>
    <cellStyle name="통_02-배수공_2006 가지산도립공원 등산로 정비사업_2006밀양시가지산도립공원등산로정비공사_소나무재선충병 피해지 위생간벌사업(동상지구외 3개소)" xfId="30282" xr:uid="{00000000-0005-0000-0000-00001B760000}"/>
    <cellStyle name="통_02-배수공_2006 가지산도립공원 등산로 정비사업_2006밀양시가지산도립공원등산로정비공사_소나무재선충병완전방제설계서(제출본)-양산국유림관리소" xfId="30283" xr:uid="{00000000-0005-0000-0000-00001C760000}"/>
    <cellStyle name="통_02-배수공_2006 가지산도립공원 등산로 정비사업_2006밀양시가지산도립공원등산로정비공사_진해재해저감사업" xfId="30284" xr:uid="{00000000-0005-0000-0000-00001D760000}"/>
    <cellStyle name="통_02-배수공_2006 가지산도립공원 등산로 정비사업_3차 숲가꾸기 조서(밀양시)" xfId="30285" xr:uid="{00000000-0005-0000-0000-00001E760000}"/>
    <cellStyle name="통_02-배수공_2006 가지산도립공원 등산로 정비사업_3차 숲가꾸기 조서(밀양시)_09밀양2지번조서(허작업)" xfId="30286" xr:uid="{00000000-0005-0000-0000-00001F760000}"/>
    <cellStyle name="통_02-배수공_2006 가지산도립공원 등산로 정비사업_3차 숲가꾸기 조서(밀양시)_09밀양2지번조서(허작업)_ha단가산출서" xfId="30287" xr:uid="{00000000-0005-0000-0000-000020760000}"/>
    <cellStyle name="통_02-배수공_2006 가지산도립공원 등산로 정비사업_3차 숲가꾸기 조서(밀양시)_09밀양2지번조서(허작업)_진해재해저감사업" xfId="30288" xr:uid="{00000000-0005-0000-0000-000021760000}"/>
    <cellStyle name="통_02-배수공_2006 가지산도립공원 등산로 정비사업_3차 숲가꾸기 조서(밀양시)_09숲가꾸기조서(밀양2)" xfId="30289" xr:uid="{00000000-0005-0000-0000-000022760000}"/>
    <cellStyle name="통_02-배수공_2006 가지산도립공원 등산로 정비사업_3차 숲가꾸기 조서(밀양시)_09숲가꾸기조서(밀양2)_ha단가산출서" xfId="30290" xr:uid="{00000000-0005-0000-0000-000023760000}"/>
    <cellStyle name="통_02-배수공_2006 가지산도립공원 등산로 정비사업_3차 숲가꾸기 조서(밀양시)_09숲가꾸기조서(밀양2)_진해재해저감사업" xfId="30291" xr:uid="{00000000-0005-0000-0000-000024760000}"/>
    <cellStyle name="통_02-배수공_2006 가지산도립공원 등산로 정비사업_3차 숲가꾸기 조서(밀양시)_ha단가산출서" xfId="30292" xr:uid="{00000000-0005-0000-0000-000025760000}"/>
    <cellStyle name="통_02-배수공_2006 가지산도립공원 등산로 정비사업_3차 숲가꾸기 조서(밀양시)_진해재해저감사업" xfId="30293" xr:uid="{00000000-0005-0000-0000-000026760000}"/>
    <cellStyle name="통_02-배수공_2006 가지산도립공원 등산로 정비사업_5.재선충설계(죽림지구)" xfId="30294" xr:uid="{00000000-0005-0000-0000-000027760000}"/>
    <cellStyle name="통_02-배수공_2006 가지산도립공원 등산로 정비사업_5.재선충설계(죽림지구)_'10년 추기 소나무재선충병 나무주사 사업" xfId="30295" xr:uid="{00000000-0005-0000-0000-000028760000}"/>
    <cellStyle name="통_02-배수공_2006 가지산도립공원 등산로 정비사업_5.재선충설계(죽림지구)_소나무재선충병 피해지 위생간벌사업(동상지구외 3개소)" xfId="30296" xr:uid="{00000000-0005-0000-0000-000029760000}"/>
    <cellStyle name="통_02-배수공_2006 가지산도립공원 등산로 정비사업_6.재선충설계(신벽지구)" xfId="30297" xr:uid="{00000000-0005-0000-0000-00002A760000}"/>
    <cellStyle name="통_02-배수공_2006 가지산도립공원 등산로 정비사업_6.재선충설계(신벽지구)_'10년 추기 소나무재선충병 나무주사 사업" xfId="30298" xr:uid="{00000000-0005-0000-0000-00002B760000}"/>
    <cellStyle name="통_02-배수공_2006 가지산도립공원 등산로 정비사업_6.재선충설계(신벽지구)_소나무재선충병 피해지 위생간벌사업(동상지구외 3개소)" xfId="30299" xr:uid="{00000000-0005-0000-0000-00002C760000}"/>
    <cellStyle name="통_02-배수공_2006 가지산도립공원 등산로 정비사업_7.재선충설계(동림지구)" xfId="30300" xr:uid="{00000000-0005-0000-0000-00002D760000}"/>
    <cellStyle name="통_02-배수공_2006 가지산도립공원 등산로 정비사업_7.재선충설계(동림지구)_'10년 추기 소나무재선충병 나무주사 사업" xfId="30301" xr:uid="{00000000-0005-0000-0000-00002E760000}"/>
    <cellStyle name="통_02-배수공_2006 가지산도립공원 등산로 정비사업_7.재선충설계(동림지구)_소나무재선충병 피해지 위생간벌사업(동상지구외 3개소)" xfId="30302" xr:uid="{00000000-0005-0000-0000-00002F760000}"/>
    <cellStyle name="통_02-배수공_2006 가지산도립공원 등산로 정비사업_ha단가산출서" xfId="30303" xr:uid="{00000000-0005-0000-0000-000030760000}"/>
    <cellStyle name="통_02-배수공_2006 가지산도립공원 등산로 정비사업_가지산도립공원등산로정비공사" xfId="30304" xr:uid="{00000000-0005-0000-0000-000031760000}"/>
    <cellStyle name="통_02-배수공_2006 가지산도립공원 등산로 정비사업_가지산도립공원등산로정비공사_1.숲가꾸기설계서(고암 간상)" xfId="30305" xr:uid="{00000000-0005-0000-0000-000032760000}"/>
    <cellStyle name="통_02-배수공_2006 가지산도립공원 등산로 정비사업_가지산도립공원등산로정비공사_'10년 추기 소나무재선충병 나무주사 사업" xfId="30306" xr:uid="{00000000-0005-0000-0000-000033760000}"/>
    <cellStyle name="통_02-배수공_2006 가지산도립공원 등산로 정비사업_가지산도립공원등산로정비공사_3차 숲가꾸기 조서(밀양시)" xfId="30307" xr:uid="{00000000-0005-0000-0000-000034760000}"/>
    <cellStyle name="통_02-배수공_2006 가지산도립공원 등산로 정비사업_가지산도립공원등산로정비공사_3차 숲가꾸기 조서(밀양시)_09밀양2지번조서(허작업)" xfId="30308" xr:uid="{00000000-0005-0000-0000-000035760000}"/>
    <cellStyle name="통_02-배수공_2006 가지산도립공원 등산로 정비사업_가지산도립공원등산로정비공사_3차 숲가꾸기 조서(밀양시)_09밀양2지번조서(허작업)_ha단가산출서" xfId="30309" xr:uid="{00000000-0005-0000-0000-000036760000}"/>
    <cellStyle name="통_02-배수공_2006 가지산도립공원 등산로 정비사업_가지산도립공원등산로정비공사_3차 숲가꾸기 조서(밀양시)_09밀양2지번조서(허작업)_진해재해저감사업" xfId="30310" xr:uid="{00000000-0005-0000-0000-000037760000}"/>
    <cellStyle name="통_02-배수공_2006 가지산도립공원 등산로 정비사업_가지산도립공원등산로정비공사_3차 숲가꾸기 조서(밀양시)_09숲가꾸기조서(밀양2)" xfId="30311" xr:uid="{00000000-0005-0000-0000-000038760000}"/>
    <cellStyle name="통_02-배수공_2006 가지산도립공원 등산로 정비사업_가지산도립공원등산로정비공사_3차 숲가꾸기 조서(밀양시)_09숲가꾸기조서(밀양2)_ha단가산출서" xfId="30312" xr:uid="{00000000-0005-0000-0000-000039760000}"/>
    <cellStyle name="통_02-배수공_2006 가지산도립공원 등산로 정비사업_가지산도립공원등산로정비공사_3차 숲가꾸기 조서(밀양시)_09숲가꾸기조서(밀양2)_진해재해저감사업" xfId="30313" xr:uid="{00000000-0005-0000-0000-00003A760000}"/>
    <cellStyle name="통_02-배수공_2006 가지산도립공원 등산로 정비사업_가지산도립공원등산로정비공사_3차 숲가꾸기 조서(밀양시)_ha단가산출서" xfId="30314" xr:uid="{00000000-0005-0000-0000-00003B760000}"/>
    <cellStyle name="통_02-배수공_2006 가지산도립공원 등산로 정비사업_가지산도립공원등산로정비공사_3차 숲가꾸기 조서(밀양시)_진해재해저감사업" xfId="30315" xr:uid="{00000000-0005-0000-0000-00003C760000}"/>
    <cellStyle name="통_02-배수공_2006 가지산도립공원 등산로 정비사업_가지산도립공원등산로정비공사_5.재선충설계(죽림지구)" xfId="30316" xr:uid="{00000000-0005-0000-0000-00003D760000}"/>
    <cellStyle name="통_02-배수공_2006 가지산도립공원 등산로 정비사업_가지산도립공원등산로정비공사_5.재선충설계(죽림지구)_'10년 추기 소나무재선충병 나무주사 사업" xfId="30317" xr:uid="{00000000-0005-0000-0000-00003E760000}"/>
    <cellStyle name="통_02-배수공_2006 가지산도립공원 등산로 정비사업_가지산도립공원등산로정비공사_5.재선충설계(죽림지구)_소나무재선충병 피해지 위생간벌사업(동상지구외 3개소)" xfId="30318" xr:uid="{00000000-0005-0000-0000-00003F760000}"/>
    <cellStyle name="통_02-배수공_2006 가지산도립공원 등산로 정비사업_가지산도립공원등산로정비공사_6.재선충설계(신벽지구)" xfId="30319" xr:uid="{00000000-0005-0000-0000-000040760000}"/>
    <cellStyle name="통_02-배수공_2006 가지산도립공원 등산로 정비사업_가지산도립공원등산로정비공사_6.재선충설계(신벽지구)_'10년 추기 소나무재선충병 나무주사 사업" xfId="30320" xr:uid="{00000000-0005-0000-0000-000041760000}"/>
    <cellStyle name="통_02-배수공_2006 가지산도립공원 등산로 정비사업_가지산도립공원등산로정비공사_6.재선충설계(신벽지구)_소나무재선충병 피해지 위생간벌사업(동상지구외 3개소)" xfId="30321" xr:uid="{00000000-0005-0000-0000-000042760000}"/>
    <cellStyle name="통_02-배수공_2006 가지산도립공원 등산로 정비사업_가지산도립공원등산로정비공사_7.재선충설계(동림지구)" xfId="30322" xr:uid="{00000000-0005-0000-0000-000043760000}"/>
    <cellStyle name="통_02-배수공_2006 가지산도립공원 등산로 정비사업_가지산도립공원등산로정비공사_7.재선충설계(동림지구)_'10년 추기 소나무재선충병 나무주사 사업" xfId="30323" xr:uid="{00000000-0005-0000-0000-000044760000}"/>
    <cellStyle name="통_02-배수공_2006 가지산도립공원 등산로 정비사업_가지산도립공원등산로정비공사_7.재선충설계(동림지구)_소나무재선충병 피해지 위생간벌사업(동상지구외 3개소)" xfId="30324" xr:uid="{00000000-0005-0000-0000-000045760000}"/>
    <cellStyle name="통_02-배수공_2006 가지산도립공원 등산로 정비사업_가지산도립공원등산로정비공사_ha단가산출서" xfId="30325" xr:uid="{00000000-0005-0000-0000-000046760000}"/>
    <cellStyle name="통_02-배수공_2006 가지산도립공원 등산로 정비사업_가지산도립공원등산로정비공사_소나무재선충병 피해지 위생간벌사업(동상지구외 3개소)" xfId="30326" xr:uid="{00000000-0005-0000-0000-000047760000}"/>
    <cellStyle name="통_02-배수공_2006 가지산도립공원 등산로 정비사업_가지산도립공원등산로정비공사_소나무재선충병완전방제설계서(제출본)-양산국유림관리소" xfId="30327" xr:uid="{00000000-0005-0000-0000-000048760000}"/>
    <cellStyle name="통_02-배수공_2006 가지산도립공원 등산로 정비사업_가지산도립공원등산로정비공사_진해재해저감사업" xfId="30328" xr:uid="{00000000-0005-0000-0000-000049760000}"/>
    <cellStyle name="통_02-배수공_2006 가지산도립공원 등산로 정비사업_소나무재선충병 피해지 위생간벌사업(동상지구외 3개소)" xfId="30329" xr:uid="{00000000-0005-0000-0000-00004A760000}"/>
    <cellStyle name="통_02-배수공_2006 가지산도립공원 등산로 정비사업_소나무재선충병완전방제설계서(제출본)-양산국유림관리소" xfId="30330" xr:uid="{00000000-0005-0000-0000-00004B760000}"/>
    <cellStyle name="통_02-배수공_2006 가지산도립공원 등산로 정비사업_진해재해저감사업" xfId="30331" xr:uid="{00000000-0005-0000-0000-00004C760000}"/>
    <cellStyle name="통_02-배수공_3차 숲가꾸기 조서(밀양시)" xfId="30332" xr:uid="{00000000-0005-0000-0000-00004D760000}"/>
    <cellStyle name="통_02-배수공_3차 숲가꾸기 조서(밀양시)_09밀양2지번조서(허작업)" xfId="30333" xr:uid="{00000000-0005-0000-0000-00004E760000}"/>
    <cellStyle name="통_02-배수공_3차 숲가꾸기 조서(밀양시)_09밀양2지번조서(허작업)_ha단가산출서" xfId="30334" xr:uid="{00000000-0005-0000-0000-00004F760000}"/>
    <cellStyle name="통_02-배수공_3차 숲가꾸기 조서(밀양시)_09밀양2지번조서(허작업)_진해재해저감사업" xfId="30335" xr:uid="{00000000-0005-0000-0000-000050760000}"/>
    <cellStyle name="통_02-배수공_3차 숲가꾸기 조서(밀양시)_09숲가꾸기조서(밀양2)" xfId="30336" xr:uid="{00000000-0005-0000-0000-000051760000}"/>
    <cellStyle name="통_02-배수공_3차 숲가꾸기 조서(밀양시)_09숲가꾸기조서(밀양2)_ha단가산출서" xfId="30337" xr:uid="{00000000-0005-0000-0000-000052760000}"/>
    <cellStyle name="통_02-배수공_3차 숲가꾸기 조서(밀양시)_09숲가꾸기조서(밀양2)_진해재해저감사업" xfId="30338" xr:uid="{00000000-0005-0000-0000-000053760000}"/>
    <cellStyle name="통_02-배수공_3차 숲가꾸기 조서(밀양시)_ha단가산출서" xfId="30339" xr:uid="{00000000-0005-0000-0000-000054760000}"/>
    <cellStyle name="통_02-배수공_3차 숲가꾸기 조서(밀양시)_진해재해저감사업" xfId="30340" xr:uid="{00000000-0005-0000-0000-000055760000}"/>
    <cellStyle name="통_02-배수공_5.재선충설계(죽림지구)" xfId="30341" xr:uid="{00000000-0005-0000-0000-000056760000}"/>
    <cellStyle name="통_02-배수공_5.재선충설계(죽림지구)_'10년 추기 소나무재선충병 나무주사 사업" xfId="30342" xr:uid="{00000000-0005-0000-0000-000057760000}"/>
    <cellStyle name="통_02-배수공_5.재선충설계(죽림지구)_소나무재선충병 피해지 위생간벌사업(동상지구외 3개소)" xfId="30343" xr:uid="{00000000-0005-0000-0000-000058760000}"/>
    <cellStyle name="통_02-배수공_6.재선충설계(신벽지구)" xfId="30344" xr:uid="{00000000-0005-0000-0000-000059760000}"/>
    <cellStyle name="통_02-배수공_6.재선충설계(신벽지구)_'10년 추기 소나무재선충병 나무주사 사업" xfId="30345" xr:uid="{00000000-0005-0000-0000-00005A760000}"/>
    <cellStyle name="통_02-배수공_6.재선충설계(신벽지구)_소나무재선충병 피해지 위생간벌사업(동상지구외 3개소)" xfId="30346" xr:uid="{00000000-0005-0000-0000-00005B760000}"/>
    <cellStyle name="통_02-배수공_7.재선충설계(동림지구)" xfId="30347" xr:uid="{00000000-0005-0000-0000-00005C760000}"/>
    <cellStyle name="통_02-배수공_7.재선충설계(동림지구)_'10년 추기 소나무재선충병 나무주사 사업" xfId="30348" xr:uid="{00000000-0005-0000-0000-00005D760000}"/>
    <cellStyle name="통_02-배수공_7.재선충설계(동림지구)_소나무재선충병 피해지 위생간벌사업(동상지구외 3개소)" xfId="30349" xr:uid="{00000000-0005-0000-0000-00005E760000}"/>
    <cellStyle name="통_02-배수공_ha단가산출서" xfId="30350" xr:uid="{00000000-0005-0000-0000-00005F760000}"/>
    <cellStyle name="통_02-배수공_복사본 사진대장(사천)" xfId="30351" xr:uid="{00000000-0005-0000-0000-000060760000}"/>
    <cellStyle name="통_02-배수공_설계설명서(두서서하)-1" xfId="30352" xr:uid="{00000000-0005-0000-0000-000061760000}"/>
    <cellStyle name="통_02-배수공_소나무재선충병 피해지 위생간벌사업(동상지구외 3개소)" xfId="30353" xr:uid="{00000000-0005-0000-0000-000062760000}"/>
    <cellStyle name="통_02-배수공_소나무재선충병완전방제설계서(제출본)-양산국유림관리소" xfId="30354" xr:uid="{00000000-0005-0000-0000-000063760000}"/>
    <cellStyle name="통_02-배수공_수량산출서-2(온양산길)" xfId="30355" xr:uid="{00000000-0005-0000-0000-000064760000}"/>
    <cellStyle name="통_02-배수공_수량산출서-2(온양산길)_(01-1)수량(산청송경3)" xfId="30356" xr:uid="{00000000-0005-0000-0000-000065760000}"/>
    <cellStyle name="통_02-배수공_진해재해저감사업" xfId="30357" xr:uid="{00000000-0005-0000-0000-000066760000}"/>
    <cellStyle name="통_04-포장공_02-배수공" xfId="30358" xr:uid="{00000000-0005-0000-0000-000067760000}"/>
    <cellStyle name="통_04-포장공_02-배수공_1.숲가꾸기설계서(고암 간상)" xfId="30359" xr:uid="{00000000-0005-0000-0000-000068760000}"/>
    <cellStyle name="통_04-포장공_02-배수공_'10년 추기 소나무재선충병 나무주사 사업" xfId="30360" xr:uid="{00000000-0005-0000-0000-000069760000}"/>
    <cellStyle name="통_04-포장공_02-배수공_2006 가지산도립공원 등산로 정비사업" xfId="30361" xr:uid="{00000000-0005-0000-0000-00006A760000}"/>
    <cellStyle name="통_04-포장공_02-배수공_2006 가지산도립공원 등산로 정비사업_1.숲가꾸기설계서(고암 간상)" xfId="30362" xr:uid="{00000000-0005-0000-0000-00006B760000}"/>
    <cellStyle name="통_04-포장공_02-배수공_2006 가지산도립공원 등산로 정비사업_'10년 추기 소나무재선충병 나무주사 사업" xfId="30363" xr:uid="{00000000-0005-0000-0000-00006C760000}"/>
    <cellStyle name="통_04-포장공_02-배수공_2006 가지산도립공원 등산로 정비사업_2006 가지산도립공원 등산로 정비사업" xfId="30364" xr:uid="{00000000-0005-0000-0000-00006D760000}"/>
    <cellStyle name="통_04-포장공_02-배수공_2006 가지산도립공원 등산로 정비사업_2006 가지산도립공원 등산로 정비사업_1.숲가꾸기설계서(고암 간상)" xfId="30365" xr:uid="{00000000-0005-0000-0000-00006E760000}"/>
    <cellStyle name="통_04-포장공_02-배수공_2006 가지산도립공원 등산로 정비사업_2006 가지산도립공원 등산로 정비사업_'10년 추기 소나무재선충병 나무주사 사업" xfId="30366" xr:uid="{00000000-0005-0000-0000-00006F760000}"/>
    <cellStyle name="통_04-포장공_02-배수공_2006 가지산도립공원 등산로 정비사업_2006 가지산도립공원 등산로 정비사업_3차 숲가꾸기 조서(밀양시)" xfId="30367" xr:uid="{00000000-0005-0000-0000-000070760000}"/>
    <cellStyle name="통_04-포장공_02-배수공_2006 가지산도립공원 등산로 정비사업_2006 가지산도립공원 등산로 정비사업_3차 숲가꾸기 조서(밀양시)_09밀양2지번조서(허작업)" xfId="30368" xr:uid="{00000000-0005-0000-0000-000071760000}"/>
    <cellStyle name="통_04-포장공_02-배수공_2006 가지산도립공원 등산로 정비사업_2006 가지산도립공원 등산로 정비사업_3차 숲가꾸기 조서(밀양시)_09밀양2지번조서(허작업)_ha단가산출서" xfId="30369" xr:uid="{00000000-0005-0000-0000-000072760000}"/>
    <cellStyle name="통_04-포장공_02-배수공_2006 가지산도립공원 등산로 정비사업_2006 가지산도립공원 등산로 정비사업_3차 숲가꾸기 조서(밀양시)_09밀양2지번조서(허작업)_진해재해저감사업" xfId="30370" xr:uid="{00000000-0005-0000-0000-000073760000}"/>
    <cellStyle name="통_04-포장공_02-배수공_2006 가지산도립공원 등산로 정비사업_2006 가지산도립공원 등산로 정비사업_3차 숲가꾸기 조서(밀양시)_09숲가꾸기조서(밀양2)" xfId="30371" xr:uid="{00000000-0005-0000-0000-000074760000}"/>
    <cellStyle name="통_04-포장공_02-배수공_2006 가지산도립공원 등산로 정비사업_2006 가지산도립공원 등산로 정비사업_3차 숲가꾸기 조서(밀양시)_09숲가꾸기조서(밀양2)_ha단가산출서" xfId="30372" xr:uid="{00000000-0005-0000-0000-000075760000}"/>
    <cellStyle name="통_04-포장공_02-배수공_2006 가지산도립공원 등산로 정비사업_2006 가지산도립공원 등산로 정비사업_3차 숲가꾸기 조서(밀양시)_09숲가꾸기조서(밀양2)_진해재해저감사업" xfId="30373" xr:uid="{00000000-0005-0000-0000-000076760000}"/>
    <cellStyle name="통_04-포장공_02-배수공_2006 가지산도립공원 등산로 정비사업_2006 가지산도립공원 등산로 정비사업_3차 숲가꾸기 조서(밀양시)_ha단가산출서" xfId="30374" xr:uid="{00000000-0005-0000-0000-000077760000}"/>
    <cellStyle name="통_04-포장공_02-배수공_2006 가지산도립공원 등산로 정비사업_2006 가지산도립공원 등산로 정비사업_3차 숲가꾸기 조서(밀양시)_진해재해저감사업" xfId="30375" xr:uid="{00000000-0005-0000-0000-000078760000}"/>
    <cellStyle name="통_04-포장공_02-배수공_2006 가지산도립공원 등산로 정비사업_2006 가지산도립공원 등산로 정비사업_5.재선충설계(죽림지구)" xfId="30376" xr:uid="{00000000-0005-0000-0000-000079760000}"/>
    <cellStyle name="통_04-포장공_02-배수공_2006 가지산도립공원 등산로 정비사업_2006 가지산도립공원 등산로 정비사업_5.재선충설계(죽림지구)_'10년 추기 소나무재선충병 나무주사 사업" xfId="30377" xr:uid="{00000000-0005-0000-0000-00007A760000}"/>
    <cellStyle name="통_04-포장공_02-배수공_2006 가지산도립공원 등산로 정비사업_2006 가지산도립공원 등산로 정비사업_5.재선충설계(죽림지구)_소나무재선충병 피해지 위생간벌사업(동상지구외 3개소)" xfId="30378" xr:uid="{00000000-0005-0000-0000-00007B760000}"/>
    <cellStyle name="통_04-포장공_02-배수공_2006 가지산도립공원 등산로 정비사업_2006 가지산도립공원 등산로 정비사업_6.재선충설계(신벽지구)" xfId="30379" xr:uid="{00000000-0005-0000-0000-00007C760000}"/>
    <cellStyle name="통_04-포장공_02-배수공_2006 가지산도립공원 등산로 정비사업_2006 가지산도립공원 등산로 정비사업_6.재선충설계(신벽지구)_'10년 추기 소나무재선충병 나무주사 사업" xfId="30380" xr:uid="{00000000-0005-0000-0000-00007D760000}"/>
    <cellStyle name="통_04-포장공_02-배수공_2006 가지산도립공원 등산로 정비사업_2006 가지산도립공원 등산로 정비사업_6.재선충설계(신벽지구)_소나무재선충병 피해지 위생간벌사업(동상지구외 3개소)" xfId="30381" xr:uid="{00000000-0005-0000-0000-00007E760000}"/>
    <cellStyle name="통_04-포장공_02-배수공_2006 가지산도립공원 등산로 정비사업_2006 가지산도립공원 등산로 정비사업_7.재선충설계(동림지구)" xfId="30382" xr:uid="{00000000-0005-0000-0000-00007F760000}"/>
    <cellStyle name="통_04-포장공_02-배수공_2006 가지산도립공원 등산로 정비사업_2006 가지산도립공원 등산로 정비사업_7.재선충설계(동림지구)_'10년 추기 소나무재선충병 나무주사 사업" xfId="30383" xr:uid="{00000000-0005-0000-0000-000080760000}"/>
    <cellStyle name="통_04-포장공_02-배수공_2006 가지산도립공원 등산로 정비사업_2006 가지산도립공원 등산로 정비사업_7.재선충설계(동림지구)_소나무재선충병 피해지 위생간벌사업(동상지구외 3개소)" xfId="30384" xr:uid="{00000000-0005-0000-0000-000081760000}"/>
    <cellStyle name="통_04-포장공_02-배수공_2006 가지산도립공원 등산로 정비사업_2006 가지산도립공원 등산로 정비사업_ha단가산출서" xfId="30385" xr:uid="{00000000-0005-0000-0000-000082760000}"/>
    <cellStyle name="통_04-포장공_02-배수공_2006 가지산도립공원 등산로 정비사업_2006 가지산도립공원 등산로 정비사업_소나무재선충병 피해지 위생간벌사업(동상지구외 3개소)" xfId="30386" xr:uid="{00000000-0005-0000-0000-000083760000}"/>
    <cellStyle name="통_04-포장공_02-배수공_2006 가지산도립공원 등산로 정비사업_2006 가지산도립공원 등산로 정비사업_소나무재선충병완전방제설계서(제출본)-양산국유림관리소" xfId="30387" xr:uid="{00000000-0005-0000-0000-000084760000}"/>
    <cellStyle name="통_04-포장공_02-배수공_2006 가지산도립공원 등산로 정비사업_2006 가지산도립공원 등산로 정비사업_진해재해저감사업" xfId="30388" xr:uid="{00000000-0005-0000-0000-000085760000}"/>
    <cellStyle name="통_04-포장공_02-배수공_2006 가지산도립공원 등산로 정비사업_2006가지산도립공원등산로정비공사" xfId="30389" xr:uid="{00000000-0005-0000-0000-000086760000}"/>
    <cellStyle name="통_04-포장공_02-배수공_2006 가지산도립공원 등산로 정비사업_2006가지산도립공원등산로정비공사_1.숲가꾸기설계서(고암 간상)" xfId="30390" xr:uid="{00000000-0005-0000-0000-000087760000}"/>
    <cellStyle name="통_04-포장공_02-배수공_2006 가지산도립공원 등산로 정비사업_2006가지산도립공원등산로정비공사_'10년 추기 소나무재선충병 나무주사 사업" xfId="30391" xr:uid="{00000000-0005-0000-0000-000088760000}"/>
    <cellStyle name="통_04-포장공_02-배수공_2006 가지산도립공원 등산로 정비사업_2006가지산도립공원등산로정비공사_3차 숲가꾸기 조서(밀양시)" xfId="30392" xr:uid="{00000000-0005-0000-0000-000089760000}"/>
    <cellStyle name="통_04-포장공_02-배수공_2006 가지산도립공원 등산로 정비사업_2006가지산도립공원등산로정비공사_3차 숲가꾸기 조서(밀양시)_09밀양2지번조서(허작업)" xfId="30393" xr:uid="{00000000-0005-0000-0000-00008A760000}"/>
    <cellStyle name="통_04-포장공_02-배수공_2006 가지산도립공원 등산로 정비사업_2006가지산도립공원등산로정비공사_3차 숲가꾸기 조서(밀양시)_09밀양2지번조서(허작업)_ha단가산출서" xfId="30394" xr:uid="{00000000-0005-0000-0000-00008B760000}"/>
    <cellStyle name="통_04-포장공_02-배수공_2006 가지산도립공원 등산로 정비사업_2006가지산도립공원등산로정비공사_3차 숲가꾸기 조서(밀양시)_09밀양2지번조서(허작업)_진해재해저감사업" xfId="30395" xr:uid="{00000000-0005-0000-0000-00008C760000}"/>
    <cellStyle name="통_04-포장공_02-배수공_2006 가지산도립공원 등산로 정비사업_2006가지산도립공원등산로정비공사_3차 숲가꾸기 조서(밀양시)_09숲가꾸기조서(밀양2)" xfId="30396" xr:uid="{00000000-0005-0000-0000-00008D760000}"/>
    <cellStyle name="통_04-포장공_02-배수공_2006 가지산도립공원 등산로 정비사업_2006가지산도립공원등산로정비공사_3차 숲가꾸기 조서(밀양시)_09숲가꾸기조서(밀양2)_ha단가산출서" xfId="30397" xr:uid="{00000000-0005-0000-0000-00008E760000}"/>
    <cellStyle name="통_04-포장공_02-배수공_2006 가지산도립공원 등산로 정비사업_2006가지산도립공원등산로정비공사_3차 숲가꾸기 조서(밀양시)_09숲가꾸기조서(밀양2)_진해재해저감사업" xfId="30398" xr:uid="{00000000-0005-0000-0000-00008F760000}"/>
    <cellStyle name="통_04-포장공_02-배수공_2006 가지산도립공원 등산로 정비사업_2006가지산도립공원등산로정비공사_3차 숲가꾸기 조서(밀양시)_ha단가산출서" xfId="30399" xr:uid="{00000000-0005-0000-0000-000090760000}"/>
    <cellStyle name="통_04-포장공_02-배수공_2006 가지산도립공원 등산로 정비사업_2006가지산도립공원등산로정비공사_3차 숲가꾸기 조서(밀양시)_진해재해저감사업" xfId="30400" xr:uid="{00000000-0005-0000-0000-000091760000}"/>
    <cellStyle name="통_04-포장공_02-배수공_2006 가지산도립공원 등산로 정비사업_2006가지산도립공원등산로정비공사_5.재선충설계(죽림지구)" xfId="30401" xr:uid="{00000000-0005-0000-0000-000092760000}"/>
    <cellStyle name="통_04-포장공_02-배수공_2006 가지산도립공원 등산로 정비사업_2006가지산도립공원등산로정비공사_5.재선충설계(죽림지구)_'10년 추기 소나무재선충병 나무주사 사업" xfId="30402" xr:uid="{00000000-0005-0000-0000-000093760000}"/>
    <cellStyle name="통_04-포장공_02-배수공_2006 가지산도립공원 등산로 정비사업_2006가지산도립공원등산로정비공사_5.재선충설계(죽림지구)_소나무재선충병 피해지 위생간벌사업(동상지구외 3개소)" xfId="30403" xr:uid="{00000000-0005-0000-0000-000094760000}"/>
    <cellStyle name="통_04-포장공_02-배수공_2006 가지산도립공원 등산로 정비사업_2006가지산도립공원등산로정비공사_6.재선충설계(신벽지구)" xfId="30404" xr:uid="{00000000-0005-0000-0000-000095760000}"/>
    <cellStyle name="통_04-포장공_02-배수공_2006 가지산도립공원 등산로 정비사업_2006가지산도립공원등산로정비공사_6.재선충설계(신벽지구)_'10년 추기 소나무재선충병 나무주사 사업" xfId="30405" xr:uid="{00000000-0005-0000-0000-000096760000}"/>
    <cellStyle name="통_04-포장공_02-배수공_2006 가지산도립공원 등산로 정비사업_2006가지산도립공원등산로정비공사_6.재선충설계(신벽지구)_소나무재선충병 피해지 위생간벌사업(동상지구외 3개소)" xfId="30406" xr:uid="{00000000-0005-0000-0000-000097760000}"/>
    <cellStyle name="통_04-포장공_02-배수공_2006 가지산도립공원 등산로 정비사업_2006가지산도립공원등산로정비공사_7.재선충설계(동림지구)" xfId="30407" xr:uid="{00000000-0005-0000-0000-000098760000}"/>
    <cellStyle name="통_04-포장공_02-배수공_2006 가지산도립공원 등산로 정비사업_2006가지산도립공원등산로정비공사_7.재선충설계(동림지구)_'10년 추기 소나무재선충병 나무주사 사업" xfId="30408" xr:uid="{00000000-0005-0000-0000-000099760000}"/>
    <cellStyle name="통_04-포장공_02-배수공_2006 가지산도립공원 등산로 정비사업_2006가지산도립공원등산로정비공사_7.재선충설계(동림지구)_소나무재선충병 피해지 위생간벌사업(동상지구외 3개소)" xfId="30409" xr:uid="{00000000-0005-0000-0000-00009A760000}"/>
    <cellStyle name="통_04-포장공_02-배수공_2006 가지산도립공원 등산로 정비사업_2006가지산도립공원등산로정비공사_ha단가산출서" xfId="30410" xr:uid="{00000000-0005-0000-0000-00009B760000}"/>
    <cellStyle name="통_04-포장공_02-배수공_2006 가지산도립공원 등산로 정비사업_2006가지산도립공원등산로정비공사_소나무재선충병 피해지 위생간벌사업(동상지구외 3개소)" xfId="30411" xr:uid="{00000000-0005-0000-0000-00009C760000}"/>
    <cellStyle name="통_04-포장공_02-배수공_2006 가지산도립공원 등산로 정비사업_2006가지산도립공원등산로정비공사_소나무재선충병완전방제설계서(제출본)-양산국유림관리소" xfId="30412" xr:uid="{00000000-0005-0000-0000-00009D760000}"/>
    <cellStyle name="통_04-포장공_02-배수공_2006 가지산도립공원 등산로 정비사업_2006가지산도립공원등산로정비공사_진해재해저감사업" xfId="30413" xr:uid="{00000000-0005-0000-0000-00009E760000}"/>
    <cellStyle name="통_04-포장공_02-배수공_2006 가지산도립공원 등산로 정비사업_2006밀양시가지산도립공원등산로정비공사" xfId="30414" xr:uid="{00000000-0005-0000-0000-00009F760000}"/>
    <cellStyle name="통_04-포장공_02-배수공_2006 가지산도립공원 등산로 정비사업_2006밀양시가지산도립공원등산로정비공사_1.숲가꾸기설계서(고암 간상)" xfId="30415" xr:uid="{00000000-0005-0000-0000-0000A0760000}"/>
    <cellStyle name="통_04-포장공_02-배수공_2006 가지산도립공원 등산로 정비사업_2006밀양시가지산도립공원등산로정비공사_'10년 추기 소나무재선충병 나무주사 사업" xfId="30416" xr:uid="{00000000-0005-0000-0000-0000A1760000}"/>
    <cellStyle name="통_04-포장공_02-배수공_2006 가지산도립공원 등산로 정비사업_2006밀양시가지산도립공원등산로정비공사_3차 숲가꾸기 조서(밀양시)" xfId="30417" xr:uid="{00000000-0005-0000-0000-0000A2760000}"/>
    <cellStyle name="통_04-포장공_02-배수공_2006 가지산도립공원 등산로 정비사업_2006밀양시가지산도립공원등산로정비공사_3차 숲가꾸기 조서(밀양시)_09밀양2지번조서(허작업)" xfId="30418" xr:uid="{00000000-0005-0000-0000-0000A3760000}"/>
    <cellStyle name="통_04-포장공_02-배수공_2006 가지산도립공원 등산로 정비사업_2006밀양시가지산도립공원등산로정비공사_3차 숲가꾸기 조서(밀양시)_09밀양2지번조서(허작업)_ha단가산출서" xfId="30419" xr:uid="{00000000-0005-0000-0000-0000A4760000}"/>
    <cellStyle name="통_04-포장공_02-배수공_2006 가지산도립공원 등산로 정비사업_2006밀양시가지산도립공원등산로정비공사_3차 숲가꾸기 조서(밀양시)_09밀양2지번조서(허작업)_진해재해저감사업" xfId="30420" xr:uid="{00000000-0005-0000-0000-0000A5760000}"/>
    <cellStyle name="통_04-포장공_02-배수공_2006 가지산도립공원 등산로 정비사업_2006밀양시가지산도립공원등산로정비공사_3차 숲가꾸기 조서(밀양시)_09숲가꾸기조서(밀양2)" xfId="30421" xr:uid="{00000000-0005-0000-0000-0000A6760000}"/>
    <cellStyle name="통_04-포장공_02-배수공_2006 가지산도립공원 등산로 정비사업_2006밀양시가지산도립공원등산로정비공사_3차 숲가꾸기 조서(밀양시)_09숲가꾸기조서(밀양2)_ha단가산출서" xfId="30422" xr:uid="{00000000-0005-0000-0000-0000A7760000}"/>
    <cellStyle name="통_04-포장공_02-배수공_2006 가지산도립공원 등산로 정비사업_2006밀양시가지산도립공원등산로정비공사_3차 숲가꾸기 조서(밀양시)_09숲가꾸기조서(밀양2)_진해재해저감사업" xfId="30423" xr:uid="{00000000-0005-0000-0000-0000A8760000}"/>
    <cellStyle name="통_04-포장공_02-배수공_2006 가지산도립공원 등산로 정비사업_2006밀양시가지산도립공원등산로정비공사_3차 숲가꾸기 조서(밀양시)_ha단가산출서" xfId="30424" xr:uid="{00000000-0005-0000-0000-0000A9760000}"/>
    <cellStyle name="통_04-포장공_02-배수공_2006 가지산도립공원 등산로 정비사업_2006밀양시가지산도립공원등산로정비공사_3차 숲가꾸기 조서(밀양시)_진해재해저감사업" xfId="30425" xr:uid="{00000000-0005-0000-0000-0000AA760000}"/>
    <cellStyle name="통_04-포장공_02-배수공_2006 가지산도립공원 등산로 정비사업_2006밀양시가지산도립공원등산로정비공사_5.재선충설계(죽림지구)" xfId="30426" xr:uid="{00000000-0005-0000-0000-0000AB760000}"/>
    <cellStyle name="통_04-포장공_02-배수공_2006 가지산도립공원 등산로 정비사업_2006밀양시가지산도립공원등산로정비공사_5.재선충설계(죽림지구)_'10년 추기 소나무재선충병 나무주사 사업" xfId="30427" xr:uid="{00000000-0005-0000-0000-0000AC760000}"/>
    <cellStyle name="통_04-포장공_02-배수공_2006 가지산도립공원 등산로 정비사업_2006밀양시가지산도립공원등산로정비공사_5.재선충설계(죽림지구)_소나무재선충병 피해지 위생간벌사업(동상지구외 3개소)" xfId="30428" xr:uid="{00000000-0005-0000-0000-0000AD760000}"/>
    <cellStyle name="통_04-포장공_02-배수공_2006 가지산도립공원 등산로 정비사업_2006밀양시가지산도립공원등산로정비공사_6.재선충설계(신벽지구)" xfId="30429" xr:uid="{00000000-0005-0000-0000-0000AE760000}"/>
    <cellStyle name="통_04-포장공_02-배수공_2006 가지산도립공원 등산로 정비사업_2006밀양시가지산도립공원등산로정비공사_6.재선충설계(신벽지구)_'10년 추기 소나무재선충병 나무주사 사업" xfId="30430" xr:uid="{00000000-0005-0000-0000-0000AF760000}"/>
    <cellStyle name="통_04-포장공_02-배수공_2006 가지산도립공원 등산로 정비사업_2006밀양시가지산도립공원등산로정비공사_6.재선충설계(신벽지구)_소나무재선충병 피해지 위생간벌사업(동상지구외 3개소)" xfId="30431" xr:uid="{00000000-0005-0000-0000-0000B0760000}"/>
    <cellStyle name="통_04-포장공_02-배수공_2006 가지산도립공원 등산로 정비사업_2006밀양시가지산도립공원등산로정비공사_7.재선충설계(동림지구)" xfId="30432" xr:uid="{00000000-0005-0000-0000-0000B1760000}"/>
    <cellStyle name="통_04-포장공_02-배수공_2006 가지산도립공원 등산로 정비사업_2006밀양시가지산도립공원등산로정비공사_7.재선충설계(동림지구)_'10년 추기 소나무재선충병 나무주사 사업" xfId="30433" xr:uid="{00000000-0005-0000-0000-0000B2760000}"/>
    <cellStyle name="통_04-포장공_02-배수공_2006 가지산도립공원 등산로 정비사업_2006밀양시가지산도립공원등산로정비공사_7.재선충설계(동림지구)_소나무재선충병 피해지 위생간벌사업(동상지구외 3개소)" xfId="30434" xr:uid="{00000000-0005-0000-0000-0000B3760000}"/>
    <cellStyle name="통_04-포장공_02-배수공_2006 가지산도립공원 등산로 정비사업_2006밀양시가지산도립공원등산로정비공사_ha단가산출서" xfId="30435" xr:uid="{00000000-0005-0000-0000-0000B4760000}"/>
    <cellStyle name="통_04-포장공_02-배수공_2006 가지산도립공원 등산로 정비사업_2006밀양시가지산도립공원등산로정비공사_소나무재선충병 피해지 위생간벌사업(동상지구외 3개소)" xfId="30436" xr:uid="{00000000-0005-0000-0000-0000B5760000}"/>
    <cellStyle name="통_04-포장공_02-배수공_2006 가지산도립공원 등산로 정비사업_2006밀양시가지산도립공원등산로정비공사_소나무재선충병완전방제설계서(제출본)-양산국유림관리소" xfId="30437" xr:uid="{00000000-0005-0000-0000-0000B6760000}"/>
    <cellStyle name="통_04-포장공_02-배수공_2006 가지산도립공원 등산로 정비사업_2006밀양시가지산도립공원등산로정비공사_진해재해저감사업" xfId="30438" xr:uid="{00000000-0005-0000-0000-0000B7760000}"/>
    <cellStyle name="통_04-포장공_02-배수공_2006 가지산도립공원 등산로 정비사업_3차 숲가꾸기 조서(밀양시)" xfId="30439" xr:uid="{00000000-0005-0000-0000-0000B8760000}"/>
    <cellStyle name="통_04-포장공_02-배수공_2006 가지산도립공원 등산로 정비사업_3차 숲가꾸기 조서(밀양시)_09밀양2지번조서(허작업)" xfId="30440" xr:uid="{00000000-0005-0000-0000-0000B9760000}"/>
    <cellStyle name="통_04-포장공_02-배수공_2006 가지산도립공원 등산로 정비사업_3차 숲가꾸기 조서(밀양시)_09밀양2지번조서(허작업)_ha단가산출서" xfId="30441" xr:uid="{00000000-0005-0000-0000-0000BA760000}"/>
    <cellStyle name="통_04-포장공_02-배수공_2006 가지산도립공원 등산로 정비사업_3차 숲가꾸기 조서(밀양시)_09밀양2지번조서(허작업)_진해재해저감사업" xfId="30442" xr:uid="{00000000-0005-0000-0000-0000BB760000}"/>
    <cellStyle name="통_04-포장공_02-배수공_2006 가지산도립공원 등산로 정비사업_3차 숲가꾸기 조서(밀양시)_09숲가꾸기조서(밀양2)" xfId="30443" xr:uid="{00000000-0005-0000-0000-0000BC760000}"/>
    <cellStyle name="통_04-포장공_02-배수공_2006 가지산도립공원 등산로 정비사업_3차 숲가꾸기 조서(밀양시)_09숲가꾸기조서(밀양2)_ha단가산출서" xfId="30444" xr:uid="{00000000-0005-0000-0000-0000BD760000}"/>
    <cellStyle name="통_04-포장공_02-배수공_2006 가지산도립공원 등산로 정비사업_3차 숲가꾸기 조서(밀양시)_09숲가꾸기조서(밀양2)_진해재해저감사업" xfId="30445" xr:uid="{00000000-0005-0000-0000-0000BE760000}"/>
    <cellStyle name="통_04-포장공_02-배수공_2006 가지산도립공원 등산로 정비사업_3차 숲가꾸기 조서(밀양시)_ha단가산출서" xfId="30446" xr:uid="{00000000-0005-0000-0000-0000BF760000}"/>
    <cellStyle name="통_04-포장공_02-배수공_2006 가지산도립공원 등산로 정비사업_3차 숲가꾸기 조서(밀양시)_진해재해저감사업" xfId="30447" xr:uid="{00000000-0005-0000-0000-0000C0760000}"/>
    <cellStyle name="통_04-포장공_02-배수공_2006 가지산도립공원 등산로 정비사업_5.재선충설계(죽림지구)" xfId="30448" xr:uid="{00000000-0005-0000-0000-0000C1760000}"/>
    <cellStyle name="통_04-포장공_02-배수공_2006 가지산도립공원 등산로 정비사업_5.재선충설계(죽림지구)_'10년 추기 소나무재선충병 나무주사 사업" xfId="30449" xr:uid="{00000000-0005-0000-0000-0000C2760000}"/>
    <cellStyle name="통_04-포장공_02-배수공_2006 가지산도립공원 등산로 정비사업_5.재선충설계(죽림지구)_소나무재선충병 피해지 위생간벌사업(동상지구외 3개소)" xfId="30450" xr:uid="{00000000-0005-0000-0000-0000C3760000}"/>
    <cellStyle name="통_04-포장공_02-배수공_2006 가지산도립공원 등산로 정비사업_6.재선충설계(신벽지구)" xfId="30451" xr:uid="{00000000-0005-0000-0000-0000C4760000}"/>
    <cellStyle name="통_04-포장공_02-배수공_2006 가지산도립공원 등산로 정비사업_6.재선충설계(신벽지구)_'10년 추기 소나무재선충병 나무주사 사업" xfId="30452" xr:uid="{00000000-0005-0000-0000-0000C5760000}"/>
    <cellStyle name="통_04-포장공_02-배수공_2006 가지산도립공원 등산로 정비사업_6.재선충설계(신벽지구)_소나무재선충병 피해지 위생간벌사업(동상지구외 3개소)" xfId="30453" xr:uid="{00000000-0005-0000-0000-0000C6760000}"/>
    <cellStyle name="통_04-포장공_02-배수공_2006 가지산도립공원 등산로 정비사업_7.재선충설계(동림지구)" xfId="30454" xr:uid="{00000000-0005-0000-0000-0000C7760000}"/>
    <cellStyle name="통_04-포장공_02-배수공_2006 가지산도립공원 등산로 정비사업_7.재선충설계(동림지구)_'10년 추기 소나무재선충병 나무주사 사업" xfId="30455" xr:uid="{00000000-0005-0000-0000-0000C8760000}"/>
    <cellStyle name="통_04-포장공_02-배수공_2006 가지산도립공원 등산로 정비사업_7.재선충설계(동림지구)_소나무재선충병 피해지 위생간벌사업(동상지구외 3개소)" xfId="30456" xr:uid="{00000000-0005-0000-0000-0000C9760000}"/>
    <cellStyle name="통_04-포장공_02-배수공_2006 가지산도립공원 등산로 정비사업_ha단가산출서" xfId="30457" xr:uid="{00000000-0005-0000-0000-0000CA760000}"/>
    <cellStyle name="통_04-포장공_02-배수공_2006 가지산도립공원 등산로 정비사업_가지산도립공원등산로정비공사" xfId="30458" xr:uid="{00000000-0005-0000-0000-0000CB760000}"/>
    <cellStyle name="통_04-포장공_02-배수공_2006 가지산도립공원 등산로 정비사업_가지산도립공원등산로정비공사_1.숲가꾸기설계서(고암 간상)" xfId="30459" xr:uid="{00000000-0005-0000-0000-0000CC760000}"/>
    <cellStyle name="통_04-포장공_02-배수공_2006 가지산도립공원 등산로 정비사업_가지산도립공원등산로정비공사_'10년 추기 소나무재선충병 나무주사 사업" xfId="30460" xr:uid="{00000000-0005-0000-0000-0000CD760000}"/>
    <cellStyle name="통_04-포장공_02-배수공_2006 가지산도립공원 등산로 정비사업_가지산도립공원등산로정비공사_3차 숲가꾸기 조서(밀양시)" xfId="30461" xr:uid="{00000000-0005-0000-0000-0000CE760000}"/>
    <cellStyle name="통_04-포장공_02-배수공_2006 가지산도립공원 등산로 정비사업_가지산도립공원등산로정비공사_3차 숲가꾸기 조서(밀양시)_09밀양2지번조서(허작업)" xfId="30462" xr:uid="{00000000-0005-0000-0000-0000CF760000}"/>
    <cellStyle name="통_04-포장공_02-배수공_2006 가지산도립공원 등산로 정비사업_가지산도립공원등산로정비공사_3차 숲가꾸기 조서(밀양시)_09밀양2지번조서(허작업)_ha단가산출서" xfId="30463" xr:uid="{00000000-0005-0000-0000-0000D0760000}"/>
    <cellStyle name="통_04-포장공_02-배수공_2006 가지산도립공원 등산로 정비사업_가지산도립공원등산로정비공사_3차 숲가꾸기 조서(밀양시)_09밀양2지번조서(허작업)_진해재해저감사업" xfId="30464" xr:uid="{00000000-0005-0000-0000-0000D1760000}"/>
    <cellStyle name="통_04-포장공_02-배수공_2006 가지산도립공원 등산로 정비사업_가지산도립공원등산로정비공사_3차 숲가꾸기 조서(밀양시)_09숲가꾸기조서(밀양2)" xfId="30465" xr:uid="{00000000-0005-0000-0000-0000D2760000}"/>
    <cellStyle name="통_04-포장공_02-배수공_2006 가지산도립공원 등산로 정비사업_가지산도립공원등산로정비공사_3차 숲가꾸기 조서(밀양시)_09숲가꾸기조서(밀양2)_ha단가산출서" xfId="30466" xr:uid="{00000000-0005-0000-0000-0000D3760000}"/>
    <cellStyle name="통_04-포장공_02-배수공_2006 가지산도립공원 등산로 정비사업_가지산도립공원등산로정비공사_3차 숲가꾸기 조서(밀양시)_09숲가꾸기조서(밀양2)_진해재해저감사업" xfId="30467" xr:uid="{00000000-0005-0000-0000-0000D4760000}"/>
    <cellStyle name="통_04-포장공_02-배수공_2006 가지산도립공원 등산로 정비사업_가지산도립공원등산로정비공사_3차 숲가꾸기 조서(밀양시)_ha단가산출서" xfId="30468" xr:uid="{00000000-0005-0000-0000-0000D5760000}"/>
    <cellStyle name="통_04-포장공_02-배수공_2006 가지산도립공원 등산로 정비사업_가지산도립공원등산로정비공사_3차 숲가꾸기 조서(밀양시)_진해재해저감사업" xfId="30469" xr:uid="{00000000-0005-0000-0000-0000D6760000}"/>
    <cellStyle name="통_04-포장공_02-배수공_2006 가지산도립공원 등산로 정비사업_가지산도립공원등산로정비공사_5.재선충설계(죽림지구)" xfId="30470" xr:uid="{00000000-0005-0000-0000-0000D7760000}"/>
    <cellStyle name="통_04-포장공_02-배수공_2006 가지산도립공원 등산로 정비사업_가지산도립공원등산로정비공사_5.재선충설계(죽림지구)_'10년 추기 소나무재선충병 나무주사 사업" xfId="30471" xr:uid="{00000000-0005-0000-0000-0000D8760000}"/>
    <cellStyle name="통_04-포장공_02-배수공_2006 가지산도립공원 등산로 정비사업_가지산도립공원등산로정비공사_5.재선충설계(죽림지구)_소나무재선충병 피해지 위생간벌사업(동상지구외 3개소)" xfId="30472" xr:uid="{00000000-0005-0000-0000-0000D9760000}"/>
    <cellStyle name="통_04-포장공_02-배수공_2006 가지산도립공원 등산로 정비사업_가지산도립공원등산로정비공사_6.재선충설계(신벽지구)" xfId="30473" xr:uid="{00000000-0005-0000-0000-0000DA760000}"/>
    <cellStyle name="통_04-포장공_02-배수공_2006 가지산도립공원 등산로 정비사업_가지산도립공원등산로정비공사_6.재선충설계(신벽지구)_'10년 추기 소나무재선충병 나무주사 사업" xfId="30474" xr:uid="{00000000-0005-0000-0000-0000DB760000}"/>
    <cellStyle name="통_04-포장공_02-배수공_2006 가지산도립공원 등산로 정비사업_가지산도립공원등산로정비공사_6.재선충설계(신벽지구)_소나무재선충병 피해지 위생간벌사업(동상지구외 3개소)" xfId="30475" xr:uid="{00000000-0005-0000-0000-0000DC760000}"/>
    <cellStyle name="통_04-포장공_02-배수공_2006 가지산도립공원 등산로 정비사업_가지산도립공원등산로정비공사_7.재선충설계(동림지구)" xfId="30476" xr:uid="{00000000-0005-0000-0000-0000DD760000}"/>
    <cellStyle name="통_04-포장공_02-배수공_2006 가지산도립공원 등산로 정비사업_가지산도립공원등산로정비공사_7.재선충설계(동림지구)_'10년 추기 소나무재선충병 나무주사 사업" xfId="30477" xr:uid="{00000000-0005-0000-0000-0000DE760000}"/>
    <cellStyle name="통_04-포장공_02-배수공_2006 가지산도립공원 등산로 정비사업_가지산도립공원등산로정비공사_7.재선충설계(동림지구)_소나무재선충병 피해지 위생간벌사업(동상지구외 3개소)" xfId="30478" xr:uid="{00000000-0005-0000-0000-0000DF760000}"/>
    <cellStyle name="통_04-포장공_02-배수공_2006 가지산도립공원 등산로 정비사업_가지산도립공원등산로정비공사_ha단가산출서" xfId="30479" xr:uid="{00000000-0005-0000-0000-0000E0760000}"/>
    <cellStyle name="통_04-포장공_02-배수공_2006 가지산도립공원 등산로 정비사업_가지산도립공원등산로정비공사_소나무재선충병 피해지 위생간벌사업(동상지구외 3개소)" xfId="30480" xr:uid="{00000000-0005-0000-0000-0000E1760000}"/>
    <cellStyle name="통_04-포장공_02-배수공_2006 가지산도립공원 등산로 정비사업_가지산도립공원등산로정비공사_소나무재선충병완전방제설계서(제출본)-양산국유림관리소" xfId="30481" xr:uid="{00000000-0005-0000-0000-0000E2760000}"/>
    <cellStyle name="통_04-포장공_02-배수공_2006 가지산도립공원 등산로 정비사업_가지산도립공원등산로정비공사_진해재해저감사업" xfId="30482" xr:uid="{00000000-0005-0000-0000-0000E3760000}"/>
    <cellStyle name="통_04-포장공_02-배수공_2006 가지산도립공원 등산로 정비사업_소나무재선충병 피해지 위생간벌사업(동상지구외 3개소)" xfId="30483" xr:uid="{00000000-0005-0000-0000-0000E4760000}"/>
    <cellStyle name="통_04-포장공_02-배수공_2006 가지산도립공원 등산로 정비사업_소나무재선충병완전방제설계서(제출본)-양산국유림관리소" xfId="30484" xr:uid="{00000000-0005-0000-0000-0000E5760000}"/>
    <cellStyle name="통_04-포장공_02-배수공_2006 가지산도립공원 등산로 정비사업_진해재해저감사업" xfId="30485" xr:uid="{00000000-0005-0000-0000-0000E6760000}"/>
    <cellStyle name="통_04-포장공_02-배수공_3차 숲가꾸기 조서(밀양시)" xfId="30486" xr:uid="{00000000-0005-0000-0000-0000E7760000}"/>
    <cellStyle name="통_04-포장공_02-배수공_3차 숲가꾸기 조서(밀양시)_09밀양2지번조서(허작업)" xfId="30487" xr:uid="{00000000-0005-0000-0000-0000E8760000}"/>
    <cellStyle name="통_04-포장공_02-배수공_3차 숲가꾸기 조서(밀양시)_09밀양2지번조서(허작업)_ha단가산출서" xfId="30488" xr:uid="{00000000-0005-0000-0000-0000E9760000}"/>
    <cellStyle name="통_04-포장공_02-배수공_3차 숲가꾸기 조서(밀양시)_09밀양2지번조서(허작업)_진해재해저감사업" xfId="30489" xr:uid="{00000000-0005-0000-0000-0000EA760000}"/>
    <cellStyle name="통_04-포장공_02-배수공_3차 숲가꾸기 조서(밀양시)_09숲가꾸기조서(밀양2)" xfId="30490" xr:uid="{00000000-0005-0000-0000-0000EB760000}"/>
    <cellStyle name="통_04-포장공_02-배수공_3차 숲가꾸기 조서(밀양시)_09숲가꾸기조서(밀양2)_ha단가산출서" xfId="30491" xr:uid="{00000000-0005-0000-0000-0000EC760000}"/>
    <cellStyle name="통_04-포장공_02-배수공_3차 숲가꾸기 조서(밀양시)_09숲가꾸기조서(밀양2)_진해재해저감사업" xfId="30492" xr:uid="{00000000-0005-0000-0000-0000ED760000}"/>
    <cellStyle name="통_04-포장공_02-배수공_3차 숲가꾸기 조서(밀양시)_ha단가산출서" xfId="30493" xr:uid="{00000000-0005-0000-0000-0000EE760000}"/>
    <cellStyle name="통_04-포장공_02-배수공_3차 숲가꾸기 조서(밀양시)_진해재해저감사업" xfId="30494" xr:uid="{00000000-0005-0000-0000-0000EF760000}"/>
    <cellStyle name="통_04-포장공_02-배수공_5.재선충설계(죽림지구)" xfId="30495" xr:uid="{00000000-0005-0000-0000-0000F0760000}"/>
    <cellStyle name="통_04-포장공_02-배수공_5.재선충설계(죽림지구)_'10년 추기 소나무재선충병 나무주사 사업" xfId="30496" xr:uid="{00000000-0005-0000-0000-0000F1760000}"/>
    <cellStyle name="통_04-포장공_02-배수공_5.재선충설계(죽림지구)_소나무재선충병 피해지 위생간벌사업(동상지구외 3개소)" xfId="30497" xr:uid="{00000000-0005-0000-0000-0000F2760000}"/>
    <cellStyle name="통_04-포장공_02-배수공_6.재선충설계(신벽지구)" xfId="30498" xr:uid="{00000000-0005-0000-0000-0000F3760000}"/>
    <cellStyle name="통_04-포장공_02-배수공_6.재선충설계(신벽지구)_'10년 추기 소나무재선충병 나무주사 사업" xfId="30499" xr:uid="{00000000-0005-0000-0000-0000F4760000}"/>
    <cellStyle name="통_04-포장공_02-배수공_6.재선충설계(신벽지구)_소나무재선충병 피해지 위생간벌사업(동상지구외 3개소)" xfId="30500" xr:uid="{00000000-0005-0000-0000-0000F5760000}"/>
    <cellStyle name="통_04-포장공_02-배수공_7.재선충설계(동림지구)" xfId="30501" xr:uid="{00000000-0005-0000-0000-0000F6760000}"/>
    <cellStyle name="통_04-포장공_02-배수공_7.재선충설계(동림지구)_'10년 추기 소나무재선충병 나무주사 사업" xfId="30502" xr:uid="{00000000-0005-0000-0000-0000F7760000}"/>
    <cellStyle name="통_04-포장공_02-배수공_7.재선충설계(동림지구)_소나무재선충병 피해지 위생간벌사업(동상지구외 3개소)" xfId="30503" xr:uid="{00000000-0005-0000-0000-0000F8760000}"/>
    <cellStyle name="통_04-포장공_02-배수공_ha단가산출서" xfId="30504" xr:uid="{00000000-0005-0000-0000-0000F9760000}"/>
    <cellStyle name="통_04-포장공_02-배수공_복사본 사진대장(사천)" xfId="30505" xr:uid="{00000000-0005-0000-0000-0000FA760000}"/>
    <cellStyle name="통_04-포장공_02-배수공_설계설명서(두서서하)-1" xfId="30506" xr:uid="{00000000-0005-0000-0000-0000FB760000}"/>
    <cellStyle name="통_04-포장공_02-배수공_소나무재선충병 피해지 위생간벌사업(동상지구외 3개소)" xfId="30507" xr:uid="{00000000-0005-0000-0000-0000FC760000}"/>
    <cellStyle name="통_04-포장공_02-배수공_소나무재선충병완전방제설계서(제출본)-양산국유림관리소" xfId="30508" xr:uid="{00000000-0005-0000-0000-0000FD760000}"/>
    <cellStyle name="통_04-포장공_02-배수공_수량산출서-2(온양산길)" xfId="30509" xr:uid="{00000000-0005-0000-0000-0000FE760000}"/>
    <cellStyle name="통_04-포장공_02-배수공_수량산출서-2(온양산길)_(01-1)수량(산청송경3)" xfId="30510" xr:uid="{00000000-0005-0000-0000-0000FF760000}"/>
    <cellStyle name="통_04-포장공_02-배수공_진해재해저감사업" xfId="30511" xr:uid="{00000000-0005-0000-0000-000000770000}"/>
    <cellStyle name="통_06-부대공_02-배수공" xfId="30512" xr:uid="{00000000-0005-0000-0000-000001770000}"/>
    <cellStyle name="통_06-부대공_02-배수공_1.숲가꾸기설계서(고암 간상)" xfId="30513" xr:uid="{00000000-0005-0000-0000-000002770000}"/>
    <cellStyle name="통_06-부대공_02-배수공_'10년 추기 소나무재선충병 나무주사 사업" xfId="30514" xr:uid="{00000000-0005-0000-0000-000003770000}"/>
    <cellStyle name="통_06-부대공_02-배수공_2006 가지산도립공원 등산로 정비사업" xfId="30515" xr:uid="{00000000-0005-0000-0000-000004770000}"/>
    <cellStyle name="통_06-부대공_02-배수공_2006 가지산도립공원 등산로 정비사업_1.숲가꾸기설계서(고암 간상)" xfId="30516" xr:uid="{00000000-0005-0000-0000-000005770000}"/>
    <cellStyle name="통_06-부대공_02-배수공_2006 가지산도립공원 등산로 정비사업_'10년 추기 소나무재선충병 나무주사 사업" xfId="30517" xr:uid="{00000000-0005-0000-0000-000006770000}"/>
    <cellStyle name="통_06-부대공_02-배수공_2006 가지산도립공원 등산로 정비사업_2006 가지산도립공원 등산로 정비사업" xfId="30518" xr:uid="{00000000-0005-0000-0000-000007770000}"/>
    <cellStyle name="통_06-부대공_02-배수공_2006 가지산도립공원 등산로 정비사업_2006 가지산도립공원 등산로 정비사업_1.숲가꾸기설계서(고암 간상)" xfId="30519" xr:uid="{00000000-0005-0000-0000-000008770000}"/>
    <cellStyle name="통_06-부대공_02-배수공_2006 가지산도립공원 등산로 정비사업_2006 가지산도립공원 등산로 정비사업_'10년 추기 소나무재선충병 나무주사 사업" xfId="30520" xr:uid="{00000000-0005-0000-0000-000009770000}"/>
    <cellStyle name="통_06-부대공_02-배수공_2006 가지산도립공원 등산로 정비사업_2006 가지산도립공원 등산로 정비사업_3차 숲가꾸기 조서(밀양시)" xfId="30521" xr:uid="{00000000-0005-0000-0000-00000A770000}"/>
    <cellStyle name="통_06-부대공_02-배수공_2006 가지산도립공원 등산로 정비사업_2006 가지산도립공원 등산로 정비사업_3차 숲가꾸기 조서(밀양시)_09밀양2지번조서(허작업)" xfId="30522" xr:uid="{00000000-0005-0000-0000-00000B770000}"/>
    <cellStyle name="통_06-부대공_02-배수공_2006 가지산도립공원 등산로 정비사업_2006 가지산도립공원 등산로 정비사업_3차 숲가꾸기 조서(밀양시)_09밀양2지번조서(허작업)_ha단가산출서" xfId="30523" xr:uid="{00000000-0005-0000-0000-00000C770000}"/>
    <cellStyle name="통_06-부대공_02-배수공_2006 가지산도립공원 등산로 정비사업_2006 가지산도립공원 등산로 정비사업_3차 숲가꾸기 조서(밀양시)_09밀양2지번조서(허작업)_진해재해저감사업" xfId="30524" xr:uid="{00000000-0005-0000-0000-00000D770000}"/>
    <cellStyle name="통_06-부대공_02-배수공_2006 가지산도립공원 등산로 정비사업_2006 가지산도립공원 등산로 정비사업_3차 숲가꾸기 조서(밀양시)_09숲가꾸기조서(밀양2)" xfId="30525" xr:uid="{00000000-0005-0000-0000-00000E770000}"/>
    <cellStyle name="통_06-부대공_02-배수공_2006 가지산도립공원 등산로 정비사업_2006 가지산도립공원 등산로 정비사업_3차 숲가꾸기 조서(밀양시)_09숲가꾸기조서(밀양2)_ha단가산출서" xfId="30526" xr:uid="{00000000-0005-0000-0000-00000F770000}"/>
    <cellStyle name="통_06-부대공_02-배수공_2006 가지산도립공원 등산로 정비사업_2006 가지산도립공원 등산로 정비사업_3차 숲가꾸기 조서(밀양시)_09숲가꾸기조서(밀양2)_진해재해저감사업" xfId="30527" xr:uid="{00000000-0005-0000-0000-000010770000}"/>
    <cellStyle name="통_06-부대공_02-배수공_2006 가지산도립공원 등산로 정비사업_2006 가지산도립공원 등산로 정비사업_3차 숲가꾸기 조서(밀양시)_ha단가산출서" xfId="30528" xr:uid="{00000000-0005-0000-0000-000011770000}"/>
    <cellStyle name="통_06-부대공_02-배수공_2006 가지산도립공원 등산로 정비사업_2006 가지산도립공원 등산로 정비사업_3차 숲가꾸기 조서(밀양시)_진해재해저감사업" xfId="30529" xr:uid="{00000000-0005-0000-0000-000012770000}"/>
    <cellStyle name="통_06-부대공_02-배수공_2006 가지산도립공원 등산로 정비사업_2006 가지산도립공원 등산로 정비사업_5.재선충설계(죽림지구)" xfId="30530" xr:uid="{00000000-0005-0000-0000-000013770000}"/>
    <cellStyle name="통_06-부대공_02-배수공_2006 가지산도립공원 등산로 정비사업_2006 가지산도립공원 등산로 정비사업_5.재선충설계(죽림지구)_'10년 추기 소나무재선충병 나무주사 사업" xfId="30531" xr:uid="{00000000-0005-0000-0000-000014770000}"/>
    <cellStyle name="통_06-부대공_02-배수공_2006 가지산도립공원 등산로 정비사업_2006 가지산도립공원 등산로 정비사업_5.재선충설계(죽림지구)_소나무재선충병 피해지 위생간벌사업(동상지구외 3개소)" xfId="30532" xr:uid="{00000000-0005-0000-0000-000015770000}"/>
    <cellStyle name="통_06-부대공_02-배수공_2006 가지산도립공원 등산로 정비사업_2006 가지산도립공원 등산로 정비사업_6.재선충설계(신벽지구)" xfId="30533" xr:uid="{00000000-0005-0000-0000-000016770000}"/>
    <cellStyle name="통_06-부대공_02-배수공_2006 가지산도립공원 등산로 정비사업_2006 가지산도립공원 등산로 정비사업_6.재선충설계(신벽지구)_'10년 추기 소나무재선충병 나무주사 사업" xfId="30534" xr:uid="{00000000-0005-0000-0000-000017770000}"/>
    <cellStyle name="통_06-부대공_02-배수공_2006 가지산도립공원 등산로 정비사업_2006 가지산도립공원 등산로 정비사업_6.재선충설계(신벽지구)_소나무재선충병 피해지 위생간벌사업(동상지구외 3개소)" xfId="30535" xr:uid="{00000000-0005-0000-0000-000018770000}"/>
    <cellStyle name="통_06-부대공_02-배수공_2006 가지산도립공원 등산로 정비사업_2006 가지산도립공원 등산로 정비사업_7.재선충설계(동림지구)" xfId="30536" xr:uid="{00000000-0005-0000-0000-000019770000}"/>
    <cellStyle name="통_06-부대공_02-배수공_2006 가지산도립공원 등산로 정비사업_2006 가지산도립공원 등산로 정비사업_7.재선충설계(동림지구)_'10년 추기 소나무재선충병 나무주사 사업" xfId="30537" xr:uid="{00000000-0005-0000-0000-00001A770000}"/>
    <cellStyle name="통_06-부대공_02-배수공_2006 가지산도립공원 등산로 정비사업_2006 가지산도립공원 등산로 정비사업_7.재선충설계(동림지구)_소나무재선충병 피해지 위생간벌사업(동상지구외 3개소)" xfId="30538" xr:uid="{00000000-0005-0000-0000-00001B770000}"/>
    <cellStyle name="통_06-부대공_02-배수공_2006 가지산도립공원 등산로 정비사업_2006 가지산도립공원 등산로 정비사업_ha단가산출서" xfId="30539" xr:uid="{00000000-0005-0000-0000-00001C770000}"/>
    <cellStyle name="통_06-부대공_02-배수공_2006 가지산도립공원 등산로 정비사업_2006 가지산도립공원 등산로 정비사업_소나무재선충병 피해지 위생간벌사업(동상지구외 3개소)" xfId="30540" xr:uid="{00000000-0005-0000-0000-00001D770000}"/>
    <cellStyle name="통_06-부대공_02-배수공_2006 가지산도립공원 등산로 정비사업_2006 가지산도립공원 등산로 정비사업_소나무재선충병완전방제설계서(제출본)-양산국유림관리소" xfId="30541" xr:uid="{00000000-0005-0000-0000-00001E770000}"/>
    <cellStyle name="통_06-부대공_02-배수공_2006 가지산도립공원 등산로 정비사업_2006 가지산도립공원 등산로 정비사업_진해재해저감사업" xfId="30542" xr:uid="{00000000-0005-0000-0000-00001F770000}"/>
    <cellStyle name="통_06-부대공_02-배수공_2006 가지산도립공원 등산로 정비사업_2006가지산도립공원등산로정비공사" xfId="30543" xr:uid="{00000000-0005-0000-0000-000020770000}"/>
    <cellStyle name="통_06-부대공_02-배수공_2006 가지산도립공원 등산로 정비사업_2006가지산도립공원등산로정비공사_1.숲가꾸기설계서(고암 간상)" xfId="30544" xr:uid="{00000000-0005-0000-0000-000021770000}"/>
    <cellStyle name="통_06-부대공_02-배수공_2006 가지산도립공원 등산로 정비사업_2006가지산도립공원등산로정비공사_'10년 추기 소나무재선충병 나무주사 사업" xfId="30545" xr:uid="{00000000-0005-0000-0000-000022770000}"/>
    <cellStyle name="통_06-부대공_02-배수공_2006 가지산도립공원 등산로 정비사업_2006가지산도립공원등산로정비공사_3차 숲가꾸기 조서(밀양시)" xfId="30546" xr:uid="{00000000-0005-0000-0000-000023770000}"/>
    <cellStyle name="통_06-부대공_02-배수공_2006 가지산도립공원 등산로 정비사업_2006가지산도립공원등산로정비공사_3차 숲가꾸기 조서(밀양시)_09밀양2지번조서(허작업)" xfId="30547" xr:uid="{00000000-0005-0000-0000-000024770000}"/>
    <cellStyle name="통_06-부대공_02-배수공_2006 가지산도립공원 등산로 정비사업_2006가지산도립공원등산로정비공사_3차 숲가꾸기 조서(밀양시)_09밀양2지번조서(허작업)_ha단가산출서" xfId="30548" xr:uid="{00000000-0005-0000-0000-000025770000}"/>
    <cellStyle name="통_06-부대공_02-배수공_2006 가지산도립공원 등산로 정비사업_2006가지산도립공원등산로정비공사_3차 숲가꾸기 조서(밀양시)_09밀양2지번조서(허작업)_진해재해저감사업" xfId="30549" xr:uid="{00000000-0005-0000-0000-000026770000}"/>
    <cellStyle name="통_06-부대공_02-배수공_2006 가지산도립공원 등산로 정비사업_2006가지산도립공원등산로정비공사_3차 숲가꾸기 조서(밀양시)_09숲가꾸기조서(밀양2)" xfId="30550" xr:uid="{00000000-0005-0000-0000-000027770000}"/>
    <cellStyle name="통_06-부대공_02-배수공_2006 가지산도립공원 등산로 정비사업_2006가지산도립공원등산로정비공사_3차 숲가꾸기 조서(밀양시)_09숲가꾸기조서(밀양2)_ha단가산출서" xfId="30551" xr:uid="{00000000-0005-0000-0000-000028770000}"/>
    <cellStyle name="통_06-부대공_02-배수공_2006 가지산도립공원 등산로 정비사업_2006가지산도립공원등산로정비공사_3차 숲가꾸기 조서(밀양시)_09숲가꾸기조서(밀양2)_진해재해저감사업" xfId="30552" xr:uid="{00000000-0005-0000-0000-000029770000}"/>
    <cellStyle name="통_06-부대공_02-배수공_2006 가지산도립공원 등산로 정비사업_2006가지산도립공원등산로정비공사_3차 숲가꾸기 조서(밀양시)_ha단가산출서" xfId="30553" xr:uid="{00000000-0005-0000-0000-00002A770000}"/>
    <cellStyle name="통_06-부대공_02-배수공_2006 가지산도립공원 등산로 정비사업_2006가지산도립공원등산로정비공사_3차 숲가꾸기 조서(밀양시)_진해재해저감사업" xfId="30554" xr:uid="{00000000-0005-0000-0000-00002B770000}"/>
    <cellStyle name="통_06-부대공_02-배수공_2006 가지산도립공원 등산로 정비사업_2006가지산도립공원등산로정비공사_5.재선충설계(죽림지구)" xfId="30555" xr:uid="{00000000-0005-0000-0000-00002C770000}"/>
    <cellStyle name="통_06-부대공_02-배수공_2006 가지산도립공원 등산로 정비사업_2006가지산도립공원등산로정비공사_5.재선충설계(죽림지구)_'10년 추기 소나무재선충병 나무주사 사업" xfId="30556" xr:uid="{00000000-0005-0000-0000-00002D770000}"/>
    <cellStyle name="통_06-부대공_02-배수공_2006 가지산도립공원 등산로 정비사업_2006가지산도립공원등산로정비공사_5.재선충설계(죽림지구)_소나무재선충병 피해지 위생간벌사업(동상지구외 3개소)" xfId="30557" xr:uid="{00000000-0005-0000-0000-00002E770000}"/>
    <cellStyle name="통_06-부대공_02-배수공_2006 가지산도립공원 등산로 정비사업_2006가지산도립공원등산로정비공사_6.재선충설계(신벽지구)" xfId="30558" xr:uid="{00000000-0005-0000-0000-00002F770000}"/>
    <cellStyle name="통_06-부대공_02-배수공_2006 가지산도립공원 등산로 정비사업_2006가지산도립공원등산로정비공사_6.재선충설계(신벽지구)_'10년 추기 소나무재선충병 나무주사 사업" xfId="30559" xr:uid="{00000000-0005-0000-0000-000030770000}"/>
    <cellStyle name="통_06-부대공_02-배수공_2006 가지산도립공원 등산로 정비사업_2006가지산도립공원등산로정비공사_6.재선충설계(신벽지구)_소나무재선충병 피해지 위생간벌사업(동상지구외 3개소)" xfId="30560" xr:uid="{00000000-0005-0000-0000-000031770000}"/>
    <cellStyle name="통_06-부대공_02-배수공_2006 가지산도립공원 등산로 정비사업_2006가지산도립공원등산로정비공사_7.재선충설계(동림지구)" xfId="30561" xr:uid="{00000000-0005-0000-0000-000032770000}"/>
    <cellStyle name="통_06-부대공_02-배수공_2006 가지산도립공원 등산로 정비사업_2006가지산도립공원등산로정비공사_7.재선충설계(동림지구)_'10년 추기 소나무재선충병 나무주사 사업" xfId="30562" xr:uid="{00000000-0005-0000-0000-000033770000}"/>
    <cellStyle name="통_06-부대공_02-배수공_2006 가지산도립공원 등산로 정비사업_2006가지산도립공원등산로정비공사_7.재선충설계(동림지구)_소나무재선충병 피해지 위생간벌사업(동상지구외 3개소)" xfId="30563" xr:uid="{00000000-0005-0000-0000-000034770000}"/>
    <cellStyle name="통_06-부대공_02-배수공_2006 가지산도립공원 등산로 정비사업_2006가지산도립공원등산로정비공사_ha단가산출서" xfId="30564" xr:uid="{00000000-0005-0000-0000-000035770000}"/>
    <cellStyle name="통_06-부대공_02-배수공_2006 가지산도립공원 등산로 정비사업_2006가지산도립공원등산로정비공사_소나무재선충병 피해지 위생간벌사업(동상지구외 3개소)" xfId="30565" xr:uid="{00000000-0005-0000-0000-000036770000}"/>
    <cellStyle name="통_06-부대공_02-배수공_2006 가지산도립공원 등산로 정비사업_2006가지산도립공원등산로정비공사_소나무재선충병완전방제설계서(제출본)-양산국유림관리소" xfId="30566" xr:uid="{00000000-0005-0000-0000-000037770000}"/>
    <cellStyle name="통_06-부대공_02-배수공_2006 가지산도립공원 등산로 정비사업_2006가지산도립공원등산로정비공사_진해재해저감사업" xfId="30567" xr:uid="{00000000-0005-0000-0000-000038770000}"/>
    <cellStyle name="통_06-부대공_02-배수공_2006 가지산도립공원 등산로 정비사업_2006밀양시가지산도립공원등산로정비공사" xfId="30568" xr:uid="{00000000-0005-0000-0000-000039770000}"/>
    <cellStyle name="통_06-부대공_02-배수공_2006 가지산도립공원 등산로 정비사업_2006밀양시가지산도립공원등산로정비공사_1.숲가꾸기설계서(고암 간상)" xfId="30569" xr:uid="{00000000-0005-0000-0000-00003A770000}"/>
    <cellStyle name="통_06-부대공_02-배수공_2006 가지산도립공원 등산로 정비사업_2006밀양시가지산도립공원등산로정비공사_'10년 추기 소나무재선충병 나무주사 사업" xfId="30570" xr:uid="{00000000-0005-0000-0000-00003B770000}"/>
    <cellStyle name="통_06-부대공_02-배수공_2006 가지산도립공원 등산로 정비사업_2006밀양시가지산도립공원등산로정비공사_3차 숲가꾸기 조서(밀양시)" xfId="30571" xr:uid="{00000000-0005-0000-0000-00003C770000}"/>
    <cellStyle name="통_06-부대공_02-배수공_2006 가지산도립공원 등산로 정비사업_2006밀양시가지산도립공원등산로정비공사_3차 숲가꾸기 조서(밀양시)_09밀양2지번조서(허작업)" xfId="30572" xr:uid="{00000000-0005-0000-0000-00003D770000}"/>
    <cellStyle name="통_06-부대공_02-배수공_2006 가지산도립공원 등산로 정비사업_2006밀양시가지산도립공원등산로정비공사_3차 숲가꾸기 조서(밀양시)_09밀양2지번조서(허작업)_ha단가산출서" xfId="30573" xr:uid="{00000000-0005-0000-0000-00003E770000}"/>
    <cellStyle name="통_06-부대공_02-배수공_2006 가지산도립공원 등산로 정비사업_2006밀양시가지산도립공원등산로정비공사_3차 숲가꾸기 조서(밀양시)_09밀양2지번조서(허작업)_진해재해저감사업" xfId="30574" xr:uid="{00000000-0005-0000-0000-00003F770000}"/>
    <cellStyle name="통_06-부대공_02-배수공_2006 가지산도립공원 등산로 정비사업_2006밀양시가지산도립공원등산로정비공사_3차 숲가꾸기 조서(밀양시)_09숲가꾸기조서(밀양2)" xfId="30575" xr:uid="{00000000-0005-0000-0000-000040770000}"/>
    <cellStyle name="통_06-부대공_02-배수공_2006 가지산도립공원 등산로 정비사업_2006밀양시가지산도립공원등산로정비공사_3차 숲가꾸기 조서(밀양시)_09숲가꾸기조서(밀양2)_ha단가산출서" xfId="30576" xr:uid="{00000000-0005-0000-0000-000041770000}"/>
    <cellStyle name="통_06-부대공_02-배수공_2006 가지산도립공원 등산로 정비사업_2006밀양시가지산도립공원등산로정비공사_3차 숲가꾸기 조서(밀양시)_09숲가꾸기조서(밀양2)_진해재해저감사업" xfId="30577" xr:uid="{00000000-0005-0000-0000-000042770000}"/>
    <cellStyle name="통_06-부대공_02-배수공_2006 가지산도립공원 등산로 정비사업_2006밀양시가지산도립공원등산로정비공사_3차 숲가꾸기 조서(밀양시)_ha단가산출서" xfId="30578" xr:uid="{00000000-0005-0000-0000-000043770000}"/>
    <cellStyle name="통_06-부대공_02-배수공_2006 가지산도립공원 등산로 정비사업_2006밀양시가지산도립공원등산로정비공사_3차 숲가꾸기 조서(밀양시)_진해재해저감사업" xfId="30579" xr:uid="{00000000-0005-0000-0000-000044770000}"/>
    <cellStyle name="통_06-부대공_02-배수공_2006 가지산도립공원 등산로 정비사업_2006밀양시가지산도립공원등산로정비공사_5.재선충설계(죽림지구)" xfId="30580" xr:uid="{00000000-0005-0000-0000-000045770000}"/>
    <cellStyle name="통_06-부대공_02-배수공_2006 가지산도립공원 등산로 정비사업_2006밀양시가지산도립공원등산로정비공사_5.재선충설계(죽림지구)_'10년 추기 소나무재선충병 나무주사 사업" xfId="30581" xr:uid="{00000000-0005-0000-0000-000046770000}"/>
    <cellStyle name="통_06-부대공_02-배수공_2006 가지산도립공원 등산로 정비사업_2006밀양시가지산도립공원등산로정비공사_5.재선충설계(죽림지구)_소나무재선충병 피해지 위생간벌사업(동상지구외 3개소)" xfId="30582" xr:uid="{00000000-0005-0000-0000-000047770000}"/>
    <cellStyle name="통_06-부대공_02-배수공_2006 가지산도립공원 등산로 정비사업_2006밀양시가지산도립공원등산로정비공사_6.재선충설계(신벽지구)" xfId="30583" xr:uid="{00000000-0005-0000-0000-000048770000}"/>
    <cellStyle name="통_06-부대공_02-배수공_2006 가지산도립공원 등산로 정비사업_2006밀양시가지산도립공원등산로정비공사_6.재선충설계(신벽지구)_'10년 추기 소나무재선충병 나무주사 사업" xfId="30584" xr:uid="{00000000-0005-0000-0000-000049770000}"/>
    <cellStyle name="통_06-부대공_02-배수공_2006 가지산도립공원 등산로 정비사업_2006밀양시가지산도립공원등산로정비공사_6.재선충설계(신벽지구)_소나무재선충병 피해지 위생간벌사업(동상지구외 3개소)" xfId="30585" xr:uid="{00000000-0005-0000-0000-00004A770000}"/>
    <cellStyle name="통_06-부대공_02-배수공_2006 가지산도립공원 등산로 정비사업_2006밀양시가지산도립공원등산로정비공사_7.재선충설계(동림지구)" xfId="30586" xr:uid="{00000000-0005-0000-0000-00004B770000}"/>
    <cellStyle name="통_06-부대공_02-배수공_2006 가지산도립공원 등산로 정비사업_2006밀양시가지산도립공원등산로정비공사_7.재선충설계(동림지구)_'10년 추기 소나무재선충병 나무주사 사업" xfId="30587" xr:uid="{00000000-0005-0000-0000-00004C770000}"/>
    <cellStyle name="통_06-부대공_02-배수공_2006 가지산도립공원 등산로 정비사업_2006밀양시가지산도립공원등산로정비공사_7.재선충설계(동림지구)_소나무재선충병 피해지 위생간벌사업(동상지구외 3개소)" xfId="30588" xr:uid="{00000000-0005-0000-0000-00004D770000}"/>
    <cellStyle name="통_06-부대공_02-배수공_2006 가지산도립공원 등산로 정비사업_2006밀양시가지산도립공원등산로정비공사_ha단가산출서" xfId="30589" xr:uid="{00000000-0005-0000-0000-00004E770000}"/>
    <cellStyle name="통_06-부대공_02-배수공_2006 가지산도립공원 등산로 정비사업_2006밀양시가지산도립공원등산로정비공사_소나무재선충병 피해지 위생간벌사업(동상지구외 3개소)" xfId="30590" xr:uid="{00000000-0005-0000-0000-00004F770000}"/>
    <cellStyle name="통_06-부대공_02-배수공_2006 가지산도립공원 등산로 정비사업_2006밀양시가지산도립공원등산로정비공사_소나무재선충병완전방제설계서(제출본)-양산국유림관리소" xfId="30591" xr:uid="{00000000-0005-0000-0000-000050770000}"/>
    <cellStyle name="통_06-부대공_02-배수공_2006 가지산도립공원 등산로 정비사업_2006밀양시가지산도립공원등산로정비공사_진해재해저감사업" xfId="30592" xr:uid="{00000000-0005-0000-0000-000051770000}"/>
    <cellStyle name="통_06-부대공_02-배수공_2006 가지산도립공원 등산로 정비사업_3차 숲가꾸기 조서(밀양시)" xfId="30593" xr:uid="{00000000-0005-0000-0000-000052770000}"/>
    <cellStyle name="통_06-부대공_02-배수공_2006 가지산도립공원 등산로 정비사업_3차 숲가꾸기 조서(밀양시)_09밀양2지번조서(허작업)" xfId="30594" xr:uid="{00000000-0005-0000-0000-000053770000}"/>
    <cellStyle name="통_06-부대공_02-배수공_2006 가지산도립공원 등산로 정비사업_3차 숲가꾸기 조서(밀양시)_09밀양2지번조서(허작업)_ha단가산출서" xfId="30595" xr:uid="{00000000-0005-0000-0000-000054770000}"/>
    <cellStyle name="통_06-부대공_02-배수공_2006 가지산도립공원 등산로 정비사업_3차 숲가꾸기 조서(밀양시)_09밀양2지번조서(허작업)_진해재해저감사업" xfId="30596" xr:uid="{00000000-0005-0000-0000-000055770000}"/>
    <cellStyle name="통_06-부대공_02-배수공_2006 가지산도립공원 등산로 정비사업_3차 숲가꾸기 조서(밀양시)_09숲가꾸기조서(밀양2)" xfId="30597" xr:uid="{00000000-0005-0000-0000-000056770000}"/>
    <cellStyle name="통_06-부대공_02-배수공_2006 가지산도립공원 등산로 정비사업_3차 숲가꾸기 조서(밀양시)_09숲가꾸기조서(밀양2)_ha단가산출서" xfId="30598" xr:uid="{00000000-0005-0000-0000-000057770000}"/>
    <cellStyle name="통_06-부대공_02-배수공_2006 가지산도립공원 등산로 정비사업_3차 숲가꾸기 조서(밀양시)_09숲가꾸기조서(밀양2)_진해재해저감사업" xfId="30599" xr:uid="{00000000-0005-0000-0000-000058770000}"/>
    <cellStyle name="통_06-부대공_02-배수공_2006 가지산도립공원 등산로 정비사업_3차 숲가꾸기 조서(밀양시)_ha단가산출서" xfId="30600" xr:uid="{00000000-0005-0000-0000-000059770000}"/>
    <cellStyle name="통_06-부대공_02-배수공_2006 가지산도립공원 등산로 정비사업_3차 숲가꾸기 조서(밀양시)_진해재해저감사업" xfId="30601" xr:uid="{00000000-0005-0000-0000-00005A770000}"/>
    <cellStyle name="통_06-부대공_02-배수공_2006 가지산도립공원 등산로 정비사업_5.재선충설계(죽림지구)" xfId="30602" xr:uid="{00000000-0005-0000-0000-00005B770000}"/>
    <cellStyle name="통_06-부대공_02-배수공_2006 가지산도립공원 등산로 정비사업_5.재선충설계(죽림지구)_'10년 추기 소나무재선충병 나무주사 사업" xfId="30603" xr:uid="{00000000-0005-0000-0000-00005C770000}"/>
    <cellStyle name="통_06-부대공_02-배수공_2006 가지산도립공원 등산로 정비사업_5.재선충설계(죽림지구)_소나무재선충병 피해지 위생간벌사업(동상지구외 3개소)" xfId="30604" xr:uid="{00000000-0005-0000-0000-00005D770000}"/>
    <cellStyle name="통_06-부대공_02-배수공_2006 가지산도립공원 등산로 정비사업_6.재선충설계(신벽지구)" xfId="30605" xr:uid="{00000000-0005-0000-0000-00005E770000}"/>
    <cellStyle name="통_06-부대공_02-배수공_2006 가지산도립공원 등산로 정비사업_6.재선충설계(신벽지구)_'10년 추기 소나무재선충병 나무주사 사업" xfId="30606" xr:uid="{00000000-0005-0000-0000-00005F770000}"/>
    <cellStyle name="통_06-부대공_02-배수공_2006 가지산도립공원 등산로 정비사업_6.재선충설계(신벽지구)_소나무재선충병 피해지 위생간벌사업(동상지구외 3개소)" xfId="30607" xr:uid="{00000000-0005-0000-0000-000060770000}"/>
    <cellStyle name="통_06-부대공_02-배수공_2006 가지산도립공원 등산로 정비사업_7.재선충설계(동림지구)" xfId="30608" xr:uid="{00000000-0005-0000-0000-000061770000}"/>
    <cellStyle name="통_06-부대공_02-배수공_2006 가지산도립공원 등산로 정비사업_7.재선충설계(동림지구)_'10년 추기 소나무재선충병 나무주사 사업" xfId="30609" xr:uid="{00000000-0005-0000-0000-000062770000}"/>
    <cellStyle name="통_06-부대공_02-배수공_2006 가지산도립공원 등산로 정비사업_7.재선충설계(동림지구)_소나무재선충병 피해지 위생간벌사업(동상지구외 3개소)" xfId="30610" xr:uid="{00000000-0005-0000-0000-000063770000}"/>
    <cellStyle name="통_06-부대공_02-배수공_2006 가지산도립공원 등산로 정비사업_ha단가산출서" xfId="30611" xr:uid="{00000000-0005-0000-0000-000064770000}"/>
    <cellStyle name="통_06-부대공_02-배수공_2006 가지산도립공원 등산로 정비사업_가지산도립공원등산로정비공사" xfId="30612" xr:uid="{00000000-0005-0000-0000-000065770000}"/>
    <cellStyle name="통_06-부대공_02-배수공_2006 가지산도립공원 등산로 정비사업_가지산도립공원등산로정비공사_1.숲가꾸기설계서(고암 간상)" xfId="30613" xr:uid="{00000000-0005-0000-0000-000066770000}"/>
    <cellStyle name="통_06-부대공_02-배수공_2006 가지산도립공원 등산로 정비사업_가지산도립공원등산로정비공사_'10년 추기 소나무재선충병 나무주사 사업" xfId="30614" xr:uid="{00000000-0005-0000-0000-000067770000}"/>
    <cellStyle name="통_06-부대공_02-배수공_2006 가지산도립공원 등산로 정비사업_가지산도립공원등산로정비공사_3차 숲가꾸기 조서(밀양시)" xfId="30615" xr:uid="{00000000-0005-0000-0000-000068770000}"/>
    <cellStyle name="통_06-부대공_02-배수공_2006 가지산도립공원 등산로 정비사업_가지산도립공원등산로정비공사_3차 숲가꾸기 조서(밀양시)_09밀양2지번조서(허작업)" xfId="30616" xr:uid="{00000000-0005-0000-0000-000069770000}"/>
    <cellStyle name="통_06-부대공_02-배수공_2006 가지산도립공원 등산로 정비사업_가지산도립공원등산로정비공사_3차 숲가꾸기 조서(밀양시)_09밀양2지번조서(허작업)_ha단가산출서" xfId="30617" xr:uid="{00000000-0005-0000-0000-00006A770000}"/>
    <cellStyle name="통_06-부대공_02-배수공_2006 가지산도립공원 등산로 정비사업_가지산도립공원등산로정비공사_3차 숲가꾸기 조서(밀양시)_09밀양2지번조서(허작업)_진해재해저감사업" xfId="30618" xr:uid="{00000000-0005-0000-0000-00006B770000}"/>
    <cellStyle name="통_06-부대공_02-배수공_2006 가지산도립공원 등산로 정비사업_가지산도립공원등산로정비공사_3차 숲가꾸기 조서(밀양시)_09숲가꾸기조서(밀양2)" xfId="30619" xr:uid="{00000000-0005-0000-0000-00006C770000}"/>
    <cellStyle name="통_06-부대공_02-배수공_2006 가지산도립공원 등산로 정비사업_가지산도립공원등산로정비공사_3차 숲가꾸기 조서(밀양시)_09숲가꾸기조서(밀양2)_ha단가산출서" xfId="30620" xr:uid="{00000000-0005-0000-0000-00006D770000}"/>
    <cellStyle name="통_06-부대공_02-배수공_2006 가지산도립공원 등산로 정비사업_가지산도립공원등산로정비공사_3차 숲가꾸기 조서(밀양시)_09숲가꾸기조서(밀양2)_진해재해저감사업" xfId="30621" xr:uid="{00000000-0005-0000-0000-00006E770000}"/>
    <cellStyle name="통_06-부대공_02-배수공_2006 가지산도립공원 등산로 정비사업_가지산도립공원등산로정비공사_3차 숲가꾸기 조서(밀양시)_ha단가산출서" xfId="30622" xr:uid="{00000000-0005-0000-0000-00006F770000}"/>
    <cellStyle name="통_06-부대공_02-배수공_2006 가지산도립공원 등산로 정비사업_가지산도립공원등산로정비공사_3차 숲가꾸기 조서(밀양시)_진해재해저감사업" xfId="30623" xr:uid="{00000000-0005-0000-0000-000070770000}"/>
    <cellStyle name="통_06-부대공_02-배수공_2006 가지산도립공원 등산로 정비사업_가지산도립공원등산로정비공사_5.재선충설계(죽림지구)" xfId="30624" xr:uid="{00000000-0005-0000-0000-000071770000}"/>
    <cellStyle name="통_06-부대공_02-배수공_2006 가지산도립공원 등산로 정비사업_가지산도립공원등산로정비공사_5.재선충설계(죽림지구)_'10년 추기 소나무재선충병 나무주사 사업" xfId="30625" xr:uid="{00000000-0005-0000-0000-000072770000}"/>
    <cellStyle name="통_06-부대공_02-배수공_2006 가지산도립공원 등산로 정비사업_가지산도립공원등산로정비공사_5.재선충설계(죽림지구)_소나무재선충병 피해지 위생간벌사업(동상지구외 3개소)" xfId="30626" xr:uid="{00000000-0005-0000-0000-000073770000}"/>
    <cellStyle name="통_06-부대공_02-배수공_2006 가지산도립공원 등산로 정비사업_가지산도립공원등산로정비공사_6.재선충설계(신벽지구)" xfId="30627" xr:uid="{00000000-0005-0000-0000-000074770000}"/>
    <cellStyle name="통_06-부대공_02-배수공_2006 가지산도립공원 등산로 정비사업_가지산도립공원등산로정비공사_6.재선충설계(신벽지구)_'10년 추기 소나무재선충병 나무주사 사업" xfId="30628" xr:uid="{00000000-0005-0000-0000-000075770000}"/>
    <cellStyle name="통_06-부대공_02-배수공_2006 가지산도립공원 등산로 정비사업_가지산도립공원등산로정비공사_6.재선충설계(신벽지구)_소나무재선충병 피해지 위생간벌사업(동상지구외 3개소)" xfId="30629" xr:uid="{00000000-0005-0000-0000-000076770000}"/>
    <cellStyle name="통_06-부대공_02-배수공_2006 가지산도립공원 등산로 정비사업_가지산도립공원등산로정비공사_7.재선충설계(동림지구)" xfId="30630" xr:uid="{00000000-0005-0000-0000-000077770000}"/>
    <cellStyle name="통_06-부대공_02-배수공_2006 가지산도립공원 등산로 정비사업_가지산도립공원등산로정비공사_7.재선충설계(동림지구)_'10년 추기 소나무재선충병 나무주사 사업" xfId="30631" xr:uid="{00000000-0005-0000-0000-000078770000}"/>
    <cellStyle name="통_06-부대공_02-배수공_2006 가지산도립공원 등산로 정비사업_가지산도립공원등산로정비공사_7.재선충설계(동림지구)_소나무재선충병 피해지 위생간벌사업(동상지구외 3개소)" xfId="30632" xr:uid="{00000000-0005-0000-0000-000079770000}"/>
    <cellStyle name="통_06-부대공_02-배수공_2006 가지산도립공원 등산로 정비사업_가지산도립공원등산로정비공사_ha단가산출서" xfId="30633" xr:uid="{00000000-0005-0000-0000-00007A770000}"/>
    <cellStyle name="통_06-부대공_02-배수공_2006 가지산도립공원 등산로 정비사업_가지산도립공원등산로정비공사_소나무재선충병 피해지 위생간벌사업(동상지구외 3개소)" xfId="30634" xr:uid="{00000000-0005-0000-0000-00007B770000}"/>
    <cellStyle name="통_06-부대공_02-배수공_2006 가지산도립공원 등산로 정비사업_가지산도립공원등산로정비공사_소나무재선충병완전방제설계서(제출본)-양산국유림관리소" xfId="30635" xr:uid="{00000000-0005-0000-0000-00007C770000}"/>
    <cellStyle name="통_06-부대공_02-배수공_2006 가지산도립공원 등산로 정비사업_가지산도립공원등산로정비공사_진해재해저감사업" xfId="30636" xr:uid="{00000000-0005-0000-0000-00007D770000}"/>
    <cellStyle name="통_06-부대공_02-배수공_2006 가지산도립공원 등산로 정비사업_소나무재선충병 피해지 위생간벌사업(동상지구외 3개소)" xfId="30637" xr:uid="{00000000-0005-0000-0000-00007E770000}"/>
    <cellStyle name="통_06-부대공_02-배수공_2006 가지산도립공원 등산로 정비사업_소나무재선충병완전방제설계서(제출본)-양산국유림관리소" xfId="30638" xr:uid="{00000000-0005-0000-0000-00007F770000}"/>
    <cellStyle name="통_06-부대공_02-배수공_2006 가지산도립공원 등산로 정비사업_진해재해저감사업" xfId="30639" xr:uid="{00000000-0005-0000-0000-000080770000}"/>
    <cellStyle name="통_06-부대공_02-배수공_3차 숲가꾸기 조서(밀양시)" xfId="30640" xr:uid="{00000000-0005-0000-0000-000081770000}"/>
    <cellStyle name="통_06-부대공_02-배수공_3차 숲가꾸기 조서(밀양시)_09밀양2지번조서(허작업)" xfId="30641" xr:uid="{00000000-0005-0000-0000-000082770000}"/>
    <cellStyle name="통_06-부대공_02-배수공_3차 숲가꾸기 조서(밀양시)_09밀양2지번조서(허작업)_ha단가산출서" xfId="30642" xr:uid="{00000000-0005-0000-0000-000083770000}"/>
    <cellStyle name="통_06-부대공_02-배수공_3차 숲가꾸기 조서(밀양시)_09밀양2지번조서(허작업)_진해재해저감사업" xfId="30643" xr:uid="{00000000-0005-0000-0000-000084770000}"/>
    <cellStyle name="통_06-부대공_02-배수공_3차 숲가꾸기 조서(밀양시)_09숲가꾸기조서(밀양2)" xfId="30644" xr:uid="{00000000-0005-0000-0000-000085770000}"/>
    <cellStyle name="통_06-부대공_02-배수공_3차 숲가꾸기 조서(밀양시)_09숲가꾸기조서(밀양2)_ha단가산출서" xfId="30645" xr:uid="{00000000-0005-0000-0000-000086770000}"/>
    <cellStyle name="통_06-부대공_02-배수공_3차 숲가꾸기 조서(밀양시)_09숲가꾸기조서(밀양2)_진해재해저감사업" xfId="30646" xr:uid="{00000000-0005-0000-0000-000087770000}"/>
    <cellStyle name="통_06-부대공_02-배수공_3차 숲가꾸기 조서(밀양시)_ha단가산출서" xfId="30647" xr:uid="{00000000-0005-0000-0000-000088770000}"/>
    <cellStyle name="통_06-부대공_02-배수공_3차 숲가꾸기 조서(밀양시)_진해재해저감사업" xfId="30648" xr:uid="{00000000-0005-0000-0000-000089770000}"/>
    <cellStyle name="통_06-부대공_02-배수공_5.재선충설계(죽림지구)" xfId="30649" xr:uid="{00000000-0005-0000-0000-00008A770000}"/>
    <cellStyle name="통_06-부대공_02-배수공_5.재선충설계(죽림지구)_'10년 추기 소나무재선충병 나무주사 사업" xfId="30650" xr:uid="{00000000-0005-0000-0000-00008B770000}"/>
    <cellStyle name="통_06-부대공_02-배수공_5.재선충설계(죽림지구)_소나무재선충병 피해지 위생간벌사업(동상지구외 3개소)" xfId="30651" xr:uid="{00000000-0005-0000-0000-00008C770000}"/>
    <cellStyle name="통_06-부대공_02-배수공_6.재선충설계(신벽지구)" xfId="30652" xr:uid="{00000000-0005-0000-0000-00008D770000}"/>
    <cellStyle name="통_06-부대공_02-배수공_6.재선충설계(신벽지구)_'10년 추기 소나무재선충병 나무주사 사업" xfId="30653" xr:uid="{00000000-0005-0000-0000-00008E770000}"/>
    <cellStyle name="통_06-부대공_02-배수공_6.재선충설계(신벽지구)_소나무재선충병 피해지 위생간벌사업(동상지구외 3개소)" xfId="30654" xr:uid="{00000000-0005-0000-0000-00008F770000}"/>
    <cellStyle name="통_06-부대공_02-배수공_7.재선충설계(동림지구)" xfId="30655" xr:uid="{00000000-0005-0000-0000-000090770000}"/>
    <cellStyle name="통_06-부대공_02-배수공_7.재선충설계(동림지구)_'10년 추기 소나무재선충병 나무주사 사업" xfId="30656" xr:uid="{00000000-0005-0000-0000-000091770000}"/>
    <cellStyle name="통_06-부대공_02-배수공_7.재선충설계(동림지구)_소나무재선충병 피해지 위생간벌사업(동상지구외 3개소)" xfId="30657" xr:uid="{00000000-0005-0000-0000-000092770000}"/>
    <cellStyle name="통_06-부대공_02-배수공_ha단가산출서" xfId="30658" xr:uid="{00000000-0005-0000-0000-000093770000}"/>
    <cellStyle name="통_06-부대공_02-배수공_복사본 사진대장(사천)" xfId="30659" xr:uid="{00000000-0005-0000-0000-000094770000}"/>
    <cellStyle name="통_06-부대공_02-배수공_설계설명서(두서서하)-1" xfId="30660" xr:uid="{00000000-0005-0000-0000-000095770000}"/>
    <cellStyle name="통_06-부대공_02-배수공_소나무재선충병 피해지 위생간벌사업(동상지구외 3개소)" xfId="30661" xr:uid="{00000000-0005-0000-0000-000096770000}"/>
    <cellStyle name="통_06-부대공_02-배수공_소나무재선충병완전방제설계서(제출본)-양산국유림관리소" xfId="30662" xr:uid="{00000000-0005-0000-0000-000097770000}"/>
    <cellStyle name="통_06-부대공_02-배수공_수량산출서-2(온양산길)" xfId="30663" xr:uid="{00000000-0005-0000-0000-000098770000}"/>
    <cellStyle name="통_06-부대공_02-배수공_수량산출서-2(온양산길)_(01-1)수량(산청송경3)" xfId="30664" xr:uid="{00000000-0005-0000-0000-000099770000}"/>
    <cellStyle name="통_06-부대공_02-배수공_진해재해저감사업" xfId="30665" xr:uid="{00000000-0005-0000-0000-00009A770000}"/>
    <cellStyle name="통_수량산출서(수정)_01-토공_02-배수공" xfId="30666" xr:uid="{00000000-0005-0000-0000-00009B770000}"/>
    <cellStyle name="통_수량산출서(수정)_01-토공_02-배수공_1.숲가꾸기설계서(고암 간상)" xfId="30667" xr:uid="{00000000-0005-0000-0000-00009C770000}"/>
    <cellStyle name="통_수량산출서(수정)_01-토공_02-배수공_'10년 추기 소나무재선충병 나무주사 사업" xfId="30668" xr:uid="{00000000-0005-0000-0000-00009D770000}"/>
    <cellStyle name="통_수량산출서(수정)_01-토공_02-배수공_2006 가지산도립공원 등산로 정비사업" xfId="30669" xr:uid="{00000000-0005-0000-0000-00009E770000}"/>
    <cellStyle name="통_수량산출서(수정)_01-토공_02-배수공_2006 가지산도립공원 등산로 정비사업_1.숲가꾸기설계서(고암 간상)" xfId="30670" xr:uid="{00000000-0005-0000-0000-00009F770000}"/>
    <cellStyle name="통_수량산출서(수정)_01-토공_02-배수공_2006 가지산도립공원 등산로 정비사업_'10년 추기 소나무재선충병 나무주사 사업" xfId="30671" xr:uid="{00000000-0005-0000-0000-0000A0770000}"/>
    <cellStyle name="통_수량산출서(수정)_01-토공_02-배수공_2006 가지산도립공원 등산로 정비사업_2006 가지산도립공원 등산로 정비사업" xfId="30672" xr:uid="{00000000-0005-0000-0000-0000A1770000}"/>
    <cellStyle name="통_수량산출서(수정)_01-토공_02-배수공_2006 가지산도립공원 등산로 정비사업_2006 가지산도립공원 등산로 정비사업_1.숲가꾸기설계서(고암 간상)" xfId="30673" xr:uid="{00000000-0005-0000-0000-0000A2770000}"/>
    <cellStyle name="통_수량산출서(수정)_01-토공_02-배수공_2006 가지산도립공원 등산로 정비사업_2006 가지산도립공원 등산로 정비사업_'10년 추기 소나무재선충병 나무주사 사업" xfId="30674" xr:uid="{00000000-0005-0000-0000-0000A3770000}"/>
    <cellStyle name="통_수량산출서(수정)_01-토공_02-배수공_2006 가지산도립공원 등산로 정비사업_2006 가지산도립공원 등산로 정비사업_3차 숲가꾸기 조서(밀양시)" xfId="30675" xr:uid="{00000000-0005-0000-0000-0000A4770000}"/>
    <cellStyle name="통_수량산출서(수정)_01-토공_02-배수공_2006 가지산도립공원 등산로 정비사업_2006 가지산도립공원 등산로 정비사업_3차 숲가꾸기 조서(밀양시)_09밀양2지번조서(허작업)" xfId="30676" xr:uid="{00000000-0005-0000-0000-0000A5770000}"/>
    <cellStyle name="통_수량산출서(수정)_01-토공_02-배수공_2006 가지산도립공원 등산로 정비사업_2006 가지산도립공원 등산로 정비사업_3차 숲가꾸기 조서(밀양시)_09밀양2지번조서(허작업)_ha단가산출서" xfId="30677" xr:uid="{00000000-0005-0000-0000-0000A6770000}"/>
    <cellStyle name="통_수량산출서(수정)_01-토공_02-배수공_2006 가지산도립공원 등산로 정비사업_2006 가지산도립공원 등산로 정비사업_3차 숲가꾸기 조서(밀양시)_09밀양2지번조서(허작업)_진해재해저감사업" xfId="30678" xr:uid="{00000000-0005-0000-0000-0000A7770000}"/>
    <cellStyle name="통_수량산출서(수정)_01-토공_02-배수공_2006 가지산도립공원 등산로 정비사업_2006 가지산도립공원 등산로 정비사업_3차 숲가꾸기 조서(밀양시)_09숲가꾸기조서(밀양2)" xfId="30679" xr:uid="{00000000-0005-0000-0000-0000A8770000}"/>
    <cellStyle name="통_수량산출서(수정)_01-토공_02-배수공_2006 가지산도립공원 등산로 정비사업_2006 가지산도립공원 등산로 정비사업_3차 숲가꾸기 조서(밀양시)_09숲가꾸기조서(밀양2)_ha단가산출서" xfId="30680" xr:uid="{00000000-0005-0000-0000-0000A9770000}"/>
    <cellStyle name="통_수량산출서(수정)_01-토공_02-배수공_2006 가지산도립공원 등산로 정비사업_2006 가지산도립공원 등산로 정비사업_3차 숲가꾸기 조서(밀양시)_09숲가꾸기조서(밀양2)_진해재해저감사업" xfId="30681" xr:uid="{00000000-0005-0000-0000-0000AA770000}"/>
    <cellStyle name="통_수량산출서(수정)_01-토공_02-배수공_2006 가지산도립공원 등산로 정비사업_2006 가지산도립공원 등산로 정비사업_3차 숲가꾸기 조서(밀양시)_ha단가산출서" xfId="30682" xr:uid="{00000000-0005-0000-0000-0000AB770000}"/>
    <cellStyle name="통_수량산출서(수정)_01-토공_02-배수공_2006 가지산도립공원 등산로 정비사업_2006 가지산도립공원 등산로 정비사업_3차 숲가꾸기 조서(밀양시)_진해재해저감사업" xfId="30683" xr:uid="{00000000-0005-0000-0000-0000AC770000}"/>
    <cellStyle name="통_수량산출서(수정)_01-토공_02-배수공_2006 가지산도립공원 등산로 정비사업_2006 가지산도립공원 등산로 정비사업_5.재선충설계(죽림지구)" xfId="30684" xr:uid="{00000000-0005-0000-0000-0000AD770000}"/>
    <cellStyle name="통_수량산출서(수정)_01-토공_02-배수공_2006 가지산도립공원 등산로 정비사업_2006 가지산도립공원 등산로 정비사업_5.재선충설계(죽림지구)_'10년 추기 소나무재선충병 나무주사 사업" xfId="30685" xr:uid="{00000000-0005-0000-0000-0000AE770000}"/>
    <cellStyle name="통_수량산출서(수정)_01-토공_02-배수공_2006 가지산도립공원 등산로 정비사업_2006 가지산도립공원 등산로 정비사업_5.재선충설계(죽림지구)_소나무재선충병 피해지 위생간벌사업(동상지구외 3개소)" xfId="30686" xr:uid="{00000000-0005-0000-0000-0000AF770000}"/>
    <cellStyle name="통_수량산출서(수정)_01-토공_02-배수공_2006 가지산도립공원 등산로 정비사업_2006 가지산도립공원 등산로 정비사업_6.재선충설계(신벽지구)" xfId="30687" xr:uid="{00000000-0005-0000-0000-0000B0770000}"/>
    <cellStyle name="통_수량산출서(수정)_01-토공_02-배수공_2006 가지산도립공원 등산로 정비사업_2006 가지산도립공원 등산로 정비사업_6.재선충설계(신벽지구)_'10년 추기 소나무재선충병 나무주사 사업" xfId="30688" xr:uid="{00000000-0005-0000-0000-0000B1770000}"/>
    <cellStyle name="통_수량산출서(수정)_01-토공_02-배수공_2006 가지산도립공원 등산로 정비사업_2006 가지산도립공원 등산로 정비사업_6.재선충설계(신벽지구)_소나무재선충병 피해지 위생간벌사업(동상지구외 3개소)" xfId="30689" xr:uid="{00000000-0005-0000-0000-0000B2770000}"/>
    <cellStyle name="통_수량산출서(수정)_01-토공_02-배수공_2006 가지산도립공원 등산로 정비사업_2006 가지산도립공원 등산로 정비사업_7.재선충설계(동림지구)" xfId="30690" xr:uid="{00000000-0005-0000-0000-0000B3770000}"/>
    <cellStyle name="통_수량산출서(수정)_01-토공_02-배수공_2006 가지산도립공원 등산로 정비사업_2006 가지산도립공원 등산로 정비사업_7.재선충설계(동림지구)_'10년 추기 소나무재선충병 나무주사 사업" xfId="30691" xr:uid="{00000000-0005-0000-0000-0000B4770000}"/>
    <cellStyle name="통_수량산출서(수정)_01-토공_02-배수공_2006 가지산도립공원 등산로 정비사업_2006 가지산도립공원 등산로 정비사업_7.재선충설계(동림지구)_소나무재선충병 피해지 위생간벌사업(동상지구외 3개소)" xfId="30692" xr:uid="{00000000-0005-0000-0000-0000B5770000}"/>
    <cellStyle name="통_수량산출서(수정)_01-토공_02-배수공_2006 가지산도립공원 등산로 정비사업_2006 가지산도립공원 등산로 정비사업_ha단가산출서" xfId="30693" xr:uid="{00000000-0005-0000-0000-0000B6770000}"/>
    <cellStyle name="통_수량산출서(수정)_01-토공_02-배수공_2006 가지산도립공원 등산로 정비사업_2006 가지산도립공원 등산로 정비사업_소나무재선충병 피해지 위생간벌사업(동상지구외 3개소)" xfId="30694" xr:uid="{00000000-0005-0000-0000-0000B7770000}"/>
    <cellStyle name="통_수량산출서(수정)_01-토공_02-배수공_2006 가지산도립공원 등산로 정비사업_2006 가지산도립공원 등산로 정비사업_소나무재선충병완전방제설계서(제출본)-양산국유림관리소" xfId="30695" xr:uid="{00000000-0005-0000-0000-0000B8770000}"/>
    <cellStyle name="통_수량산출서(수정)_01-토공_02-배수공_2006 가지산도립공원 등산로 정비사업_2006 가지산도립공원 등산로 정비사업_진해재해저감사업" xfId="30696" xr:uid="{00000000-0005-0000-0000-0000B9770000}"/>
    <cellStyle name="통_수량산출서(수정)_01-토공_02-배수공_2006 가지산도립공원 등산로 정비사업_2006가지산도립공원등산로정비공사" xfId="30697" xr:uid="{00000000-0005-0000-0000-0000BA770000}"/>
    <cellStyle name="통_수량산출서(수정)_01-토공_02-배수공_2006 가지산도립공원 등산로 정비사업_2006가지산도립공원등산로정비공사_1.숲가꾸기설계서(고암 간상)" xfId="30698" xr:uid="{00000000-0005-0000-0000-0000BB770000}"/>
    <cellStyle name="통_수량산출서(수정)_01-토공_02-배수공_2006 가지산도립공원 등산로 정비사업_2006가지산도립공원등산로정비공사_'10년 추기 소나무재선충병 나무주사 사업" xfId="30699" xr:uid="{00000000-0005-0000-0000-0000BC770000}"/>
    <cellStyle name="통_수량산출서(수정)_01-토공_02-배수공_2006 가지산도립공원 등산로 정비사업_2006가지산도립공원등산로정비공사_3차 숲가꾸기 조서(밀양시)" xfId="30700" xr:uid="{00000000-0005-0000-0000-0000BD770000}"/>
    <cellStyle name="통_수량산출서(수정)_01-토공_02-배수공_2006 가지산도립공원 등산로 정비사업_2006가지산도립공원등산로정비공사_3차 숲가꾸기 조서(밀양시)_09밀양2지번조서(허작업)" xfId="30701" xr:uid="{00000000-0005-0000-0000-0000BE770000}"/>
    <cellStyle name="통_수량산출서(수정)_01-토공_02-배수공_2006 가지산도립공원 등산로 정비사업_2006가지산도립공원등산로정비공사_3차 숲가꾸기 조서(밀양시)_09밀양2지번조서(허작업)_ha단가산출서" xfId="30702" xr:uid="{00000000-0005-0000-0000-0000BF770000}"/>
    <cellStyle name="통_수량산출서(수정)_01-토공_02-배수공_2006 가지산도립공원 등산로 정비사업_2006가지산도립공원등산로정비공사_3차 숲가꾸기 조서(밀양시)_09밀양2지번조서(허작업)_진해재해저감사업" xfId="30703" xr:uid="{00000000-0005-0000-0000-0000C0770000}"/>
    <cellStyle name="통_수량산출서(수정)_01-토공_02-배수공_2006 가지산도립공원 등산로 정비사업_2006가지산도립공원등산로정비공사_3차 숲가꾸기 조서(밀양시)_09숲가꾸기조서(밀양2)" xfId="30704" xr:uid="{00000000-0005-0000-0000-0000C1770000}"/>
    <cellStyle name="통_수량산출서(수정)_01-토공_02-배수공_2006 가지산도립공원 등산로 정비사업_2006가지산도립공원등산로정비공사_3차 숲가꾸기 조서(밀양시)_09숲가꾸기조서(밀양2)_ha단가산출서" xfId="30705" xr:uid="{00000000-0005-0000-0000-0000C2770000}"/>
    <cellStyle name="통_수량산출서(수정)_01-토공_02-배수공_2006 가지산도립공원 등산로 정비사업_2006가지산도립공원등산로정비공사_3차 숲가꾸기 조서(밀양시)_09숲가꾸기조서(밀양2)_진해재해저감사업" xfId="30706" xr:uid="{00000000-0005-0000-0000-0000C3770000}"/>
    <cellStyle name="통_수량산출서(수정)_01-토공_02-배수공_2006 가지산도립공원 등산로 정비사업_2006가지산도립공원등산로정비공사_3차 숲가꾸기 조서(밀양시)_ha단가산출서" xfId="30707" xr:uid="{00000000-0005-0000-0000-0000C4770000}"/>
    <cellStyle name="통_수량산출서(수정)_01-토공_02-배수공_2006 가지산도립공원 등산로 정비사업_2006가지산도립공원등산로정비공사_3차 숲가꾸기 조서(밀양시)_진해재해저감사업" xfId="30708" xr:uid="{00000000-0005-0000-0000-0000C5770000}"/>
    <cellStyle name="통_수량산출서(수정)_01-토공_02-배수공_2006 가지산도립공원 등산로 정비사업_2006가지산도립공원등산로정비공사_5.재선충설계(죽림지구)" xfId="30709" xr:uid="{00000000-0005-0000-0000-0000C6770000}"/>
    <cellStyle name="통_수량산출서(수정)_01-토공_02-배수공_2006 가지산도립공원 등산로 정비사업_2006가지산도립공원등산로정비공사_5.재선충설계(죽림지구)_'10년 추기 소나무재선충병 나무주사 사업" xfId="30710" xr:uid="{00000000-0005-0000-0000-0000C7770000}"/>
    <cellStyle name="통_수량산출서(수정)_01-토공_02-배수공_2006 가지산도립공원 등산로 정비사업_2006가지산도립공원등산로정비공사_5.재선충설계(죽림지구)_소나무재선충병 피해지 위생간벌사업(동상지구외 3개소)" xfId="30711" xr:uid="{00000000-0005-0000-0000-0000C8770000}"/>
    <cellStyle name="통_수량산출서(수정)_01-토공_02-배수공_2006 가지산도립공원 등산로 정비사업_2006가지산도립공원등산로정비공사_6.재선충설계(신벽지구)" xfId="30712" xr:uid="{00000000-0005-0000-0000-0000C9770000}"/>
    <cellStyle name="통_수량산출서(수정)_01-토공_02-배수공_2006 가지산도립공원 등산로 정비사업_2006가지산도립공원등산로정비공사_6.재선충설계(신벽지구)_'10년 추기 소나무재선충병 나무주사 사업" xfId="30713" xr:uid="{00000000-0005-0000-0000-0000CA770000}"/>
    <cellStyle name="통_수량산출서(수정)_01-토공_02-배수공_2006 가지산도립공원 등산로 정비사업_2006가지산도립공원등산로정비공사_6.재선충설계(신벽지구)_소나무재선충병 피해지 위생간벌사업(동상지구외 3개소)" xfId="30714" xr:uid="{00000000-0005-0000-0000-0000CB770000}"/>
    <cellStyle name="통_수량산출서(수정)_01-토공_02-배수공_2006 가지산도립공원 등산로 정비사업_2006가지산도립공원등산로정비공사_7.재선충설계(동림지구)" xfId="30715" xr:uid="{00000000-0005-0000-0000-0000CC770000}"/>
    <cellStyle name="통_수량산출서(수정)_01-토공_02-배수공_2006 가지산도립공원 등산로 정비사업_2006가지산도립공원등산로정비공사_7.재선충설계(동림지구)_'10년 추기 소나무재선충병 나무주사 사업" xfId="30716" xr:uid="{00000000-0005-0000-0000-0000CD770000}"/>
    <cellStyle name="통_수량산출서(수정)_01-토공_02-배수공_2006 가지산도립공원 등산로 정비사업_2006가지산도립공원등산로정비공사_7.재선충설계(동림지구)_소나무재선충병 피해지 위생간벌사업(동상지구외 3개소)" xfId="30717" xr:uid="{00000000-0005-0000-0000-0000CE770000}"/>
    <cellStyle name="통_수량산출서(수정)_01-토공_02-배수공_2006 가지산도립공원 등산로 정비사업_2006가지산도립공원등산로정비공사_ha단가산출서" xfId="30718" xr:uid="{00000000-0005-0000-0000-0000CF770000}"/>
    <cellStyle name="통_수량산출서(수정)_01-토공_02-배수공_2006 가지산도립공원 등산로 정비사업_2006가지산도립공원등산로정비공사_소나무재선충병 피해지 위생간벌사업(동상지구외 3개소)" xfId="30719" xr:uid="{00000000-0005-0000-0000-0000D0770000}"/>
    <cellStyle name="통_수량산출서(수정)_01-토공_02-배수공_2006 가지산도립공원 등산로 정비사업_2006가지산도립공원등산로정비공사_소나무재선충병완전방제설계서(제출본)-양산국유림관리소" xfId="30720" xr:uid="{00000000-0005-0000-0000-0000D1770000}"/>
    <cellStyle name="통_수량산출서(수정)_01-토공_02-배수공_2006 가지산도립공원 등산로 정비사업_2006가지산도립공원등산로정비공사_진해재해저감사업" xfId="30721" xr:uid="{00000000-0005-0000-0000-0000D2770000}"/>
    <cellStyle name="통_수량산출서(수정)_01-토공_02-배수공_2006 가지산도립공원 등산로 정비사업_2006밀양시가지산도립공원등산로정비공사" xfId="30722" xr:uid="{00000000-0005-0000-0000-0000D3770000}"/>
    <cellStyle name="통_수량산출서(수정)_01-토공_02-배수공_2006 가지산도립공원 등산로 정비사업_2006밀양시가지산도립공원등산로정비공사_1.숲가꾸기설계서(고암 간상)" xfId="30723" xr:uid="{00000000-0005-0000-0000-0000D4770000}"/>
    <cellStyle name="통_수량산출서(수정)_01-토공_02-배수공_2006 가지산도립공원 등산로 정비사업_2006밀양시가지산도립공원등산로정비공사_'10년 추기 소나무재선충병 나무주사 사업" xfId="30724" xr:uid="{00000000-0005-0000-0000-0000D5770000}"/>
    <cellStyle name="통_수량산출서(수정)_01-토공_02-배수공_2006 가지산도립공원 등산로 정비사업_2006밀양시가지산도립공원등산로정비공사_3차 숲가꾸기 조서(밀양시)" xfId="30725" xr:uid="{00000000-0005-0000-0000-0000D6770000}"/>
    <cellStyle name="통_수량산출서(수정)_01-토공_02-배수공_2006 가지산도립공원 등산로 정비사업_2006밀양시가지산도립공원등산로정비공사_3차 숲가꾸기 조서(밀양시)_09밀양2지번조서(허작업)" xfId="30726" xr:uid="{00000000-0005-0000-0000-0000D7770000}"/>
    <cellStyle name="통_수량산출서(수정)_01-토공_02-배수공_2006 가지산도립공원 등산로 정비사업_2006밀양시가지산도립공원등산로정비공사_3차 숲가꾸기 조서(밀양시)_09밀양2지번조서(허작업)_ha단가산출서" xfId="30727" xr:uid="{00000000-0005-0000-0000-0000D8770000}"/>
    <cellStyle name="통_수량산출서(수정)_01-토공_02-배수공_2006 가지산도립공원 등산로 정비사업_2006밀양시가지산도립공원등산로정비공사_3차 숲가꾸기 조서(밀양시)_09밀양2지번조서(허작업)_진해재해저감사업" xfId="30728" xr:uid="{00000000-0005-0000-0000-0000D9770000}"/>
    <cellStyle name="통_수량산출서(수정)_01-토공_02-배수공_2006 가지산도립공원 등산로 정비사업_2006밀양시가지산도립공원등산로정비공사_3차 숲가꾸기 조서(밀양시)_09숲가꾸기조서(밀양2)" xfId="30729" xr:uid="{00000000-0005-0000-0000-0000DA770000}"/>
    <cellStyle name="통_수량산출서(수정)_01-토공_02-배수공_2006 가지산도립공원 등산로 정비사업_2006밀양시가지산도립공원등산로정비공사_3차 숲가꾸기 조서(밀양시)_09숲가꾸기조서(밀양2)_ha단가산출서" xfId="30730" xr:uid="{00000000-0005-0000-0000-0000DB770000}"/>
    <cellStyle name="통_수량산출서(수정)_01-토공_02-배수공_2006 가지산도립공원 등산로 정비사업_2006밀양시가지산도립공원등산로정비공사_3차 숲가꾸기 조서(밀양시)_09숲가꾸기조서(밀양2)_진해재해저감사업" xfId="30731" xr:uid="{00000000-0005-0000-0000-0000DC770000}"/>
    <cellStyle name="통_수량산출서(수정)_01-토공_02-배수공_2006 가지산도립공원 등산로 정비사업_2006밀양시가지산도립공원등산로정비공사_3차 숲가꾸기 조서(밀양시)_ha단가산출서" xfId="30732" xr:uid="{00000000-0005-0000-0000-0000DD770000}"/>
    <cellStyle name="통_수량산출서(수정)_01-토공_02-배수공_2006 가지산도립공원 등산로 정비사업_2006밀양시가지산도립공원등산로정비공사_3차 숲가꾸기 조서(밀양시)_진해재해저감사업" xfId="30733" xr:uid="{00000000-0005-0000-0000-0000DE770000}"/>
    <cellStyle name="통_수량산출서(수정)_01-토공_02-배수공_2006 가지산도립공원 등산로 정비사업_2006밀양시가지산도립공원등산로정비공사_5.재선충설계(죽림지구)" xfId="30734" xr:uid="{00000000-0005-0000-0000-0000DF770000}"/>
    <cellStyle name="통_수량산출서(수정)_01-토공_02-배수공_2006 가지산도립공원 등산로 정비사업_2006밀양시가지산도립공원등산로정비공사_5.재선충설계(죽림지구)_'10년 추기 소나무재선충병 나무주사 사업" xfId="30735" xr:uid="{00000000-0005-0000-0000-0000E0770000}"/>
    <cellStyle name="통_수량산출서(수정)_01-토공_02-배수공_2006 가지산도립공원 등산로 정비사업_2006밀양시가지산도립공원등산로정비공사_5.재선충설계(죽림지구)_소나무재선충병 피해지 위생간벌사업(동상지구외 3개소)" xfId="30736" xr:uid="{00000000-0005-0000-0000-0000E1770000}"/>
    <cellStyle name="통_수량산출서(수정)_01-토공_02-배수공_2006 가지산도립공원 등산로 정비사업_2006밀양시가지산도립공원등산로정비공사_6.재선충설계(신벽지구)" xfId="30737" xr:uid="{00000000-0005-0000-0000-0000E2770000}"/>
    <cellStyle name="통_수량산출서(수정)_01-토공_02-배수공_2006 가지산도립공원 등산로 정비사업_2006밀양시가지산도립공원등산로정비공사_6.재선충설계(신벽지구)_'10년 추기 소나무재선충병 나무주사 사업" xfId="30738" xr:uid="{00000000-0005-0000-0000-0000E3770000}"/>
    <cellStyle name="통_수량산출서(수정)_01-토공_02-배수공_2006 가지산도립공원 등산로 정비사업_2006밀양시가지산도립공원등산로정비공사_6.재선충설계(신벽지구)_소나무재선충병 피해지 위생간벌사업(동상지구외 3개소)" xfId="30739" xr:uid="{00000000-0005-0000-0000-0000E4770000}"/>
    <cellStyle name="통_수량산출서(수정)_01-토공_02-배수공_2006 가지산도립공원 등산로 정비사업_2006밀양시가지산도립공원등산로정비공사_7.재선충설계(동림지구)" xfId="30740" xr:uid="{00000000-0005-0000-0000-0000E5770000}"/>
    <cellStyle name="통_수량산출서(수정)_01-토공_02-배수공_2006 가지산도립공원 등산로 정비사업_2006밀양시가지산도립공원등산로정비공사_7.재선충설계(동림지구)_'10년 추기 소나무재선충병 나무주사 사업" xfId="30741" xr:uid="{00000000-0005-0000-0000-0000E6770000}"/>
    <cellStyle name="통_수량산출서(수정)_01-토공_02-배수공_2006 가지산도립공원 등산로 정비사업_2006밀양시가지산도립공원등산로정비공사_7.재선충설계(동림지구)_소나무재선충병 피해지 위생간벌사업(동상지구외 3개소)" xfId="30742" xr:uid="{00000000-0005-0000-0000-0000E7770000}"/>
    <cellStyle name="통_수량산출서(수정)_01-토공_02-배수공_2006 가지산도립공원 등산로 정비사업_2006밀양시가지산도립공원등산로정비공사_ha단가산출서" xfId="30743" xr:uid="{00000000-0005-0000-0000-0000E8770000}"/>
    <cellStyle name="통_수량산출서(수정)_01-토공_02-배수공_2006 가지산도립공원 등산로 정비사업_2006밀양시가지산도립공원등산로정비공사_소나무재선충병 피해지 위생간벌사업(동상지구외 3개소)" xfId="30744" xr:uid="{00000000-0005-0000-0000-0000E9770000}"/>
    <cellStyle name="통_수량산출서(수정)_01-토공_02-배수공_2006 가지산도립공원 등산로 정비사업_2006밀양시가지산도립공원등산로정비공사_소나무재선충병완전방제설계서(제출본)-양산국유림관리소" xfId="30745" xr:uid="{00000000-0005-0000-0000-0000EA770000}"/>
    <cellStyle name="통_수량산출서(수정)_01-토공_02-배수공_2006 가지산도립공원 등산로 정비사업_2006밀양시가지산도립공원등산로정비공사_진해재해저감사업" xfId="30746" xr:uid="{00000000-0005-0000-0000-0000EB770000}"/>
    <cellStyle name="통_수량산출서(수정)_01-토공_02-배수공_2006 가지산도립공원 등산로 정비사업_3차 숲가꾸기 조서(밀양시)" xfId="30747" xr:uid="{00000000-0005-0000-0000-0000EC770000}"/>
    <cellStyle name="통_수량산출서(수정)_01-토공_02-배수공_2006 가지산도립공원 등산로 정비사업_3차 숲가꾸기 조서(밀양시)_09밀양2지번조서(허작업)" xfId="30748" xr:uid="{00000000-0005-0000-0000-0000ED770000}"/>
    <cellStyle name="통_수량산출서(수정)_01-토공_02-배수공_2006 가지산도립공원 등산로 정비사업_3차 숲가꾸기 조서(밀양시)_09밀양2지번조서(허작업)_ha단가산출서" xfId="30749" xr:uid="{00000000-0005-0000-0000-0000EE770000}"/>
    <cellStyle name="통_수량산출서(수정)_01-토공_02-배수공_2006 가지산도립공원 등산로 정비사업_3차 숲가꾸기 조서(밀양시)_09밀양2지번조서(허작업)_진해재해저감사업" xfId="30750" xr:uid="{00000000-0005-0000-0000-0000EF770000}"/>
    <cellStyle name="통_수량산출서(수정)_01-토공_02-배수공_2006 가지산도립공원 등산로 정비사업_3차 숲가꾸기 조서(밀양시)_09숲가꾸기조서(밀양2)" xfId="30751" xr:uid="{00000000-0005-0000-0000-0000F0770000}"/>
    <cellStyle name="통_수량산출서(수정)_01-토공_02-배수공_2006 가지산도립공원 등산로 정비사업_3차 숲가꾸기 조서(밀양시)_09숲가꾸기조서(밀양2)_ha단가산출서" xfId="30752" xr:uid="{00000000-0005-0000-0000-0000F1770000}"/>
    <cellStyle name="통_수량산출서(수정)_01-토공_02-배수공_2006 가지산도립공원 등산로 정비사업_3차 숲가꾸기 조서(밀양시)_09숲가꾸기조서(밀양2)_진해재해저감사업" xfId="30753" xr:uid="{00000000-0005-0000-0000-0000F2770000}"/>
    <cellStyle name="통_수량산출서(수정)_01-토공_02-배수공_2006 가지산도립공원 등산로 정비사업_3차 숲가꾸기 조서(밀양시)_ha단가산출서" xfId="30754" xr:uid="{00000000-0005-0000-0000-0000F3770000}"/>
    <cellStyle name="통_수량산출서(수정)_01-토공_02-배수공_2006 가지산도립공원 등산로 정비사업_3차 숲가꾸기 조서(밀양시)_진해재해저감사업" xfId="30755" xr:uid="{00000000-0005-0000-0000-0000F4770000}"/>
    <cellStyle name="통_수량산출서(수정)_01-토공_02-배수공_2006 가지산도립공원 등산로 정비사업_5.재선충설계(죽림지구)" xfId="30756" xr:uid="{00000000-0005-0000-0000-0000F5770000}"/>
    <cellStyle name="통_수량산출서(수정)_01-토공_02-배수공_2006 가지산도립공원 등산로 정비사업_5.재선충설계(죽림지구)_'10년 추기 소나무재선충병 나무주사 사업" xfId="30757" xr:uid="{00000000-0005-0000-0000-0000F6770000}"/>
    <cellStyle name="통_수량산출서(수정)_01-토공_02-배수공_2006 가지산도립공원 등산로 정비사업_5.재선충설계(죽림지구)_소나무재선충병 피해지 위생간벌사업(동상지구외 3개소)" xfId="30758" xr:uid="{00000000-0005-0000-0000-0000F7770000}"/>
    <cellStyle name="통_수량산출서(수정)_01-토공_02-배수공_2006 가지산도립공원 등산로 정비사업_6.재선충설계(신벽지구)" xfId="30759" xr:uid="{00000000-0005-0000-0000-0000F8770000}"/>
    <cellStyle name="통_수량산출서(수정)_01-토공_02-배수공_2006 가지산도립공원 등산로 정비사업_6.재선충설계(신벽지구)_'10년 추기 소나무재선충병 나무주사 사업" xfId="30760" xr:uid="{00000000-0005-0000-0000-0000F9770000}"/>
    <cellStyle name="통_수량산출서(수정)_01-토공_02-배수공_2006 가지산도립공원 등산로 정비사업_6.재선충설계(신벽지구)_소나무재선충병 피해지 위생간벌사업(동상지구외 3개소)" xfId="30761" xr:uid="{00000000-0005-0000-0000-0000FA770000}"/>
    <cellStyle name="통_수량산출서(수정)_01-토공_02-배수공_2006 가지산도립공원 등산로 정비사업_7.재선충설계(동림지구)" xfId="30762" xr:uid="{00000000-0005-0000-0000-0000FB770000}"/>
    <cellStyle name="통_수량산출서(수정)_01-토공_02-배수공_2006 가지산도립공원 등산로 정비사업_7.재선충설계(동림지구)_'10년 추기 소나무재선충병 나무주사 사업" xfId="30763" xr:uid="{00000000-0005-0000-0000-0000FC770000}"/>
    <cellStyle name="통_수량산출서(수정)_01-토공_02-배수공_2006 가지산도립공원 등산로 정비사업_7.재선충설계(동림지구)_소나무재선충병 피해지 위생간벌사업(동상지구외 3개소)" xfId="30764" xr:uid="{00000000-0005-0000-0000-0000FD770000}"/>
    <cellStyle name="통_수량산출서(수정)_01-토공_02-배수공_2006 가지산도립공원 등산로 정비사업_ha단가산출서" xfId="30765" xr:uid="{00000000-0005-0000-0000-0000FE770000}"/>
    <cellStyle name="통_수량산출서(수정)_01-토공_02-배수공_2006 가지산도립공원 등산로 정비사업_가지산도립공원등산로정비공사" xfId="30766" xr:uid="{00000000-0005-0000-0000-0000FF770000}"/>
    <cellStyle name="통_수량산출서(수정)_01-토공_02-배수공_2006 가지산도립공원 등산로 정비사업_가지산도립공원등산로정비공사_1.숲가꾸기설계서(고암 간상)" xfId="30767" xr:uid="{00000000-0005-0000-0000-000000780000}"/>
    <cellStyle name="통_수량산출서(수정)_01-토공_02-배수공_2006 가지산도립공원 등산로 정비사업_가지산도립공원등산로정비공사_'10년 추기 소나무재선충병 나무주사 사업" xfId="30768" xr:uid="{00000000-0005-0000-0000-000001780000}"/>
    <cellStyle name="통_수량산출서(수정)_01-토공_02-배수공_2006 가지산도립공원 등산로 정비사업_가지산도립공원등산로정비공사_3차 숲가꾸기 조서(밀양시)" xfId="30769" xr:uid="{00000000-0005-0000-0000-000002780000}"/>
    <cellStyle name="통_수량산출서(수정)_01-토공_02-배수공_2006 가지산도립공원 등산로 정비사업_가지산도립공원등산로정비공사_3차 숲가꾸기 조서(밀양시)_09밀양2지번조서(허작업)" xfId="30770" xr:uid="{00000000-0005-0000-0000-000003780000}"/>
    <cellStyle name="통_수량산출서(수정)_01-토공_02-배수공_2006 가지산도립공원 등산로 정비사업_가지산도립공원등산로정비공사_3차 숲가꾸기 조서(밀양시)_09밀양2지번조서(허작업)_ha단가산출서" xfId="30771" xr:uid="{00000000-0005-0000-0000-000004780000}"/>
    <cellStyle name="통_수량산출서(수정)_01-토공_02-배수공_2006 가지산도립공원 등산로 정비사업_가지산도립공원등산로정비공사_3차 숲가꾸기 조서(밀양시)_09밀양2지번조서(허작업)_진해재해저감사업" xfId="30772" xr:uid="{00000000-0005-0000-0000-000005780000}"/>
    <cellStyle name="통_수량산출서(수정)_01-토공_02-배수공_2006 가지산도립공원 등산로 정비사업_가지산도립공원등산로정비공사_3차 숲가꾸기 조서(밀양시)_09숲가꾸기조서(밀양2)" xfId="30773" xr:uid="{00000000-0005-0000-0000-000006780000}"/>
    <cellStyle name="통_수량산출서(수정)_01-토공_02-배수공_2006 가지산도립공원 등산로 정비사업_가지산도립공원등산로정비공사_3차 숲가꾸기 조서(밀양시)_09숲가꾸기조서(밀양2)_ha단가산출서" xfId="30774" xr:uid="{00000000-0005-0000-0000-000007780000}"/>
    <cellStyle name="통_수량산출서(수정)_01-토공_02-배수공_2006 가지산도립공원 등산로 정비사업_가지산도립공원등산로정비공사_3차 숲가꾸기 조서(밀양시)_09숲가꾸기조서(밀양2)_진해재해저감사업" xfId="30775" xr:uid="{00000000-0005-0000-0000-000008780000}"/>
    <cellStyle name="통_수량산출서(수정)_01-토공_02-배수공_2006 가지산도립공원 등산로 정비사업_가지산도립공원등산로정비공사_3차 숲가꾸기 조서(밀양시)_ha단가산출서" xfId="30776" xr:uid="{00000000-0005-0000-0000-000009780000}"/>
    <cellStyle name="통_수량산출서(수정)_01-토공_02-배수공_2006 가지산도립공원 등산로 정비사업_가지산도립공원등산로정비공사_3차 숲가꾸기 조서(밀양시)_진해재해저감사업" xfId="30777" xr:uid="{00000000-0005-0000-0000-00000A780000}"/>
    <cellStyle name="통_수량산출서(수정)_01-토공_02-배수공_2006 가지산도립공원 등산로 정비사업_가지산도립공원등산로정비공사_5.재선충설계(죽림지구)" xfId="30778" xr:uid="{00000000-0005-0000-0000-00000B780000}"/>
    <cellStyle name="통_수량산출서(수정)_01-토공_02-배수공_2006 가지산도립공원 등산로 정비사업_가지산도립공원등산로정비공사_5.재선충설계(죽림지구)_'10년 추기 소나무재선충병 나무주사 사업" xfId="30779" xr:uid="{00000000-0005-0000-0000-00000C780000}"/>
    <cellStyle name="통_수량산출서(수정)_01-토공_02-배수공_2006 가지산도립공원 등산로 정비사업_가지산도립공원등산로정비공사_5.재선충설계(죽림지구)_소나무재선충병 피해지 위생간벌사업(동상지구외 3개소)" xfId="30780" xr:uid="{00000000-0005-0000-0000-00000D780000}"/>
    <cellStyle name="통_수량산출서(수정)_01-토공_02-배수공_2006 가지산도립공원 등산로 정비사업_가지산도립공원등산로정비공사_6.재선충설계(신벽지구)" xfId="30781" xr:uid="{00000000-0005-0000-0000-00000E780000}"/>
    <cellStyle name="통_수량산출서(수정)_01-토공_02-배수공_2006 가지산도립공원 등산로 정비사업_가지산도립공원등산로정비공사_6.재선충설계(신벽지구)_'10년 추기 소나무재선충병 나무주사 사업" xfId="30782" xr:uid="{00000000-0005-0000-0000-00000F780000}"/>
    <cellStyle name="통_수량산출서(수정)_01-토공_02-배수공_2006 가지산도립공원 등산로 정비사업_가지산도립공원등산로정비공사_6.재선충설계(신벽지구)_소나무재선충병 피해지 위생간벌사업(동상지구외 3개소)" xfId="30783" xr:uid="{00000000-0005-0000-0000-000010780000}"/>
    <cellStyle name="통_수량산출서(수정)_01-토공_02-배수공_2006 가지산도립공원 등산로 정비사업_가지산도립공원등산로정비공사_7.재선충설계(동림지구)" xfId="30784" xr:uid="{00000000-0005-0000-0000-000011780000}"/>
    <cellStyle name="통_수량산출서(수정)_01-토공_02-배수공_2006 가지산도립공원 등산로 정비사업_가지산도립공원등산로정비공사_7.재선충설계(동림지구)_'10년 추기 소나무재선충병 나무주사 사업" xfId="30785" xr:uid="{00000000-0005-0000-0000-000012780000}"/>
    <cellStyle name="통_수량산출서(수정)_01-토공_02-배수공_2006 가지산도립공원 등산로 정비사업_가지산도립공원등산로정비공사_7.재선충설계(동림지구)_소나무재선충병 피해지 위생간벌사업(동상지구외 3개소)" xfId="30786" xr:uid="{00000000-0005-0000-0000-000013780000}"/>
    <cellStyle name="통_수량산출서(수정)_01-토공_02-배수공_2006 가지산도립공원 등산로 정비사업_가지산도립공원등산로정비공사_ha단가산출서" xfId="30787" xr:uid="{00000000-0005-0000-0000-000014780000}"/>
    <cellStyle name="통_수량산출서(수정)_01-토공_02-배수공_2006 가지산도립공원 등산로 정비사업_가지산도립공원등산로정비공사_소나무재선충병 피해지 위생간벌사업(동상지구외 3개소)" xfId="30788" xr:uid="{00000000-0005-0000-0000-000015780000}"/>
    <cellStyle name="통_수량산출서(수정)_01-토공_02-배수공_2006 가지산도립공원 등산로 정비사업_가지산도립공원등산로정비공사_소나무재선충병완전방제설계서(제출본)-양산국유림관리소" xfId="30789" xr:uid="{00000000-0005-0000-0000-000016780000}"/>
    <cellStyle name="통_수량산출서(수정)_01-토공_02-배수공_2006 가지산도립공원 등산로 정비사업_가지산도립공원등산로정비공사_진해재해저감사업" xfId="30790" xr:uid="{00000000-0005-0000-0000-000017780000}"/>
    <cellStyle name="통_수량산출서(수정)_01-토공_02-배수공_2006 가지산도립공원 등산로 정비사업_소나무재선충병 피해지 위생간벌사업(동상지구외 3개소)" xfId="30791" xr:uid="{00000000-0005-0000-0000-000018780000}"/>
    <cellStyle name="통_수량산출서(수정)_01-토공_02-배수공_2006 가지산도립공원 등산로 정비사업_소나무재선충병완전방제설계서(제출본)-양산국유림관리소" xfId="30792" xr:uid="{00000000-0005-0000-0000-000019780000}"/>
    <cellStyle name="통_수량산출서(수정)_01-토공_02-배수공_2006 가지산도립공원 등산로 정비사업_진해재해저감사업" xfId="30793" xr:uid="{00000000-0005-0000-0000-00001A780000}"/>
    <cellStyle name="통_수량산출서(수정)_01-토공_02-배수공_3차 숲가꾸기 조서(밀양시)" xfId="30794" xr:uid="{00000000-0005-0000-0000-00001B780000}"/>
    <cellStyle name="통_수량산출서(수정)_01-토공_02-배수공_3차 숲가꾸기 조서(밀양시)_09밀양2지번조서(허작업)" xfId="30795" xr:uid="{00000000-0005-0000-0000-00001C780000}"/>
    <cellStyle name="통_수량산출서(수정)_01-토공_02-배수공_3차 숲가꾸기 조서(밀양시)_09밀양2지번조서(허작업)_ha단가산출서" xfId="30796" xr:uid="{00000000-0005-0000-0000-00001D780000}"/>
    <cellStyle name="통_수량산출서(수정)_01-토공_02-배수공_3차 숲가꾸기 조서(밀양시)_09숲가꾸기조서(밀양2)" xfId="30797" xr:uid="{00000000-0005-0000-0000-00001E780000}"/>
    <cellStyle name="통_수량산출서(수정)_01-토공_02-배수공_3차 숲가꾸기 조서(밀양시)_09숲가꾸기조서(밀양2)_ha단가산출서" xfId="30798" xr:uid="{00000000-0005-0000-0000-00001F780000}"/>
    <cellStyle name="통_수량산출서(수정)_01-토공_02-배수공_3차 숲가꾸기 조서(밀양시)_ha단가산출서" xfId="30799" xr:uid="{00000000-0005-0000-0000-000020780000}"/>
    <cellStyle name="통_수량산출서(수정)_01-토공_02-배수공_5.재선충설계(죽림지구)" xfId="30800" xr:uid="{00000000-0005-0000-0000-000021780000}"/>
    <cellStyle name="통_수량산출서(수정)_01-토공_02-배수공_5.재선충설계(죽림지구)_'10년 추기 소나무재선충병 나무주사 사업" xfId="30801" xr:uid="{00000000-0005-0000-0000-000022780000}"/>
    <cellStyle name="통_수량산출서(수정)_01-토공_02-배수공_5.재선충설계(죽림지구)_소나무재선충병 피해지 위생간벌사업(동상지구외 3개소)" xfId="30802" xr:uid="{00000000-0005-0000-0000-000023780000}"/>
    <cellStyle name="통_수량산출서(수정)_01-토공_02-배수공_6.재선충설계(신벽지구)" xfId="30803" xr:uid="{00000000-0005-0000-0000-000024780000}"/>
    <cellStyle name="통_수량산출서(수정)_01-토공_02-배수공_6.재선충설계(신벽지구)_'10년 추기 소나무재선충병 나무주사 사업" xfId="30804" xr:uid="{00000000-0005-0000-0000-000025780000}"/>
    <cellStyle name="통_수량산출서(수정)_01-토공_02-배수공_6.재선충설계(신벽지구)_소나무재선충병 피해지 위생간벌사업(동상지구외 3개소)" xfId="30805" xr:uid="{00000000-0005-0000-0000-000026780000}"/>
    <cellStyle name="통_수량산출서(수정)_01-토공_02-배수공_7.재선충설계(동림지구)" xfId="30806" xr:uid="{00000000-0005-0000-0000-000027780000}"/>
    <cellStyle name="통_수량산출서(수정)_01-토공_02-배수공_7.재선충설계(동림지구)_'10년 추기 소나무재선충병 나무주사 사업" xfId="30807" xr:uid="{00000000-0005-0000-0000-000028780000}"/>
    <cellStyle name="통_수량산출서(수정)_01-토공_02-배수공_7.재선충설계(동림지구)_소나무재선충병 피해지 위생간벌사업(동상지구외 3개소)" xfId="30808" xr:uid="{00000000-0005-0000-0000-000029780000}"/>
    <cellStyle name="통_수량산출서(수정)_01-토공_02-배수공_ha단가산출서" xfId="30809" xr:uid="{00000000-0005-0000-0000-00002A780000}"/>
    <cellStyle name="통_수량산출서(수정)_01-토공_02-배수공_복사본 사진대장(사천)" xfId="30810" xr:uid="{00000000-0005-0000-0000-00002B780000}"/>
    <cellStyle name="통_수량산출서(수정)_01-토공_02-배수공_설계설명서(두서서하)-1" xfId="30811" xr:uid="{00000000-0005-0000-0000-00002C780000}"/>
    <cellStyle name="통_수량산출서(수정)_01-토공_02-배수공_소나무재선충병 피해지 위생간벌사업(동상지구외 3개소)" xfId="30812" xr:uid="{00000000-0005-0000-0000-00002D780000}"/>
    <cellStyle name="통_수량산출서(수정)_01-토공_02-배수공_소나무재선충병완전방제설계서(제출본)-양산국유림관리소" xfId="30813" xr:uid="{00000000-0005-0000-0000-00002E780000}"/>
    <cellStyle name="통_수량산출서(수정)_01-토공_02-배수공_수량산출서-2(온양산길)" xfId="30814" xr:uid="{00000000-0005-0000-0000-00002F780000}"/>
    <cellStyle name="통_수량산출서(수정)_01-토공_02-배수공_수량산출서-2(온양산길)_(01-1)수량(산청송경3)" xfId="30815" xr:uid="{00000000-0005-0000-0000-000030780000}"/>
    <cellStyle name="통_수량산출서(수정)_01-토공_02-배수공_진해재해저감사업" xfId="30816" xr:uid="{00000000-0005-0000-0000-000031780000}"/>
    <cellStyle name="통_수량산출서(수정)_02-배수공" xfId="30817" xr:uid="{00000000-0005-0000-0000-000032780000}"/>
    <cellStyle name="통_수량산출서(수정)_02-배수공_02-배수공" xfId="30818" xr:uid="{00000000-0005-0000-0000-000033780000}"/>
    <cellStyle name="통_수량산출서(수정)_02-배수공_02-배수공_1.숲가꾸기설계서(고암 간상)" xfId="30819" xr:uid="{00000000-0005-0000-0000-000034780000}"/>
    <cellStyle name="통_수량산출서(수정)_02-배수공_02-배수공_'10년 추기 소나무재선충병 나무주사 사업" xfId="30820" xr:uid="{00000000-0005-0000-0000-000035780000}"/>
    <cellStyle name="통_수량산출서(수정)_02-배수공_02-배수공_2006 가지산도립공원 등산로 정비사업" xfId="30821" xr:uid="{00000000-0005-0000-0000-000036780000}"/>
    <cellStyle name="통_수량산출서(수정)_02-배수공_02-배수공_2006 가지산도립공원 등산로 정비사업_1.숲가꾸기설계서(고암 간상)" xfId="30822" xr:uid="{00000000-0005-0000-0000-000037780000}"/>
    <cellStyle name="통_수량산출서(수정)_02-배수공_02-배수공_2006 가지산도립공원 등산로 정비사업_'10년 추기 소나무재선충병 나무주사 사업" xfId="30823" xr:uid="{00000000-0005-0000-0000-000038780000}"/>
    <cellStyle name="통_수량산출서(수정)_02-배수공_02-배수공_2006 가지산도립공원 등산로 정비사업_2006 가지산도립공원 등산로 정비사업" xfId="30824" xr:uid="{00000000-0005-0000-0000-000039780000}"/>
    <cellStyle name="통_수량산출서(수정)_02-배수공_02-배수공_2006 가지산도립공원 등산로 정비사업_2006 가지산도립공원 등산로 정비사업_1.숲가꾸기설계서(고암 간상)" xfId="30825" xr:uid="{00000000-0005-0000-0000-00003A780000}"/>
    <cellStyle name="통_수량산출서(수정)_02-배수공_02-배수공_2006 가지산도립공원 등산로 정비사업_2006 가지산도립공원 등산로 정비사업_'10년 추기 소나무재선충병 나무주사 사업" xfId="30826" xr:uid="{00000000-0005-0000-0000-00003B780000}"/>
    <cellStyle name="통_수량산출서(수정)_02-배수공_02-배수공_2006 가지산도립공원 등산로 정비사업_2006 가지산도립공원 등산로 정비사업_3차 숲가꾸기 조서(밀양시)" xfId="30827" xr:uid="{00000000-0005-0000-0000-00003C780000}"/>
    <cellStyle name="통_수량산출서(수정)_02-배수공_02-배수공_2006 가지산도립공원 등산로 정비사업_2006 가지산도립공원 등산로 정비사업_3차 숲가꾸기 조서(밀양시)_09밀양2지번조서(허작업)" xfId="30828" xr:uid="{00000000-0005-0000-0000-00003D780000}"/>
    <cellStyle name="통_수량산출서(수정)_02-배수공_02-배수공_2006 가지산도립공원 등산로 정비사업_2006 가지산도립공원 등산로 정비사업_3차 숲가꾸기 조서(밀양시)_09밀양2지번조서(허작업)_ha단가산출서" xfId="30829" xr:uid="{00000000-0005-0000-0000-00003E780000}"/>
    <cellStyle name="통_수량산출서(수정)_02-배수공_02-배수공_2006 가지산도립공원 등산로 정비사업_2006 가지산도립공원 등산로 정비사업_3차 숲가꾸기 조서(밀양시)_09숲가꾸기조서(밀양2)" xfId="30830" xr:uid="{00000000-0005-0000-0000-00003F780000}"/>
    <cellStyle name="통_수량산출서(수정)_02-배수공_02-배수공_2006 가지산도립공원 등산로 정비사업_2006 가지산도립공원 등산로 정비사업_3차 숲가꾸기 조서(밀양시)_09숲가꾸기조서(밀양2)_ha단가산출서" xfId="30831" xr:uid="{00000000-0005-0000-0000-000040780000}"/>
    <cellStyle name="통_수량산출서(수정)_02-배수공_02-배수공_2006 가지산도립공원 등산로 정비사업_2006 가지산도립공원 등산로 정비사업_3차 숲가꾸기 조서(밀양시)_ha단가산출서" xfId="30832" xr:uid="{00000000-0005-0000-0000-000041780000}"/>
    <cellStyle name="통_수량산출서(수정)_02-배수공_02-배수공_2006 가지산도립공원 등산로 정비사업_2006 가지산도립공원 등산로 정비사업_5.재선충설계(죽림지구)" xfId="30833" xr:uid="{00000000-0005-0000-0000-000042780000}"/>
    <cellStyle name="통_수량산출서(수정)_02-배수공_02-배수공_2006 가지산도립공원 등산로 정비사업_2006 가지산도립공원 등산로 정비사업_5.재선충설계(죽림지구)_'10년 추기 소나무재선충병 나무주사 사업" xfId="30834" xr:uid="{00000000-0005-0000-0000-000043780000}"/>
    <cellStyle name="통_수량산출서(수정)_02-배수공_02-배수공_2006 가지산도립공원 등산로 정비사업_2006 가지산도립공원 등산로 정비사업_5.재선충설계(죽림지구)_소나무재선충병 피해지 위생간벌사업(동상지구외 3개소)" xfId="30835" xr:uid="{00000000-0005-0000-0000-000044780000}"/>
    <cellStyle name="통_수량산출서(수정)_02-배수공_02-배수공_2006 가지산도립공원 등산로 정비사업_2006 가지산도립공원 등산로 정비사업_6.재선충설계(신벽지구)" xfId="30836" xr:uid="{00000000-0005-0000-0000-000045780000}"/>
    <cellStyle name="통_수량산출서(수정)_02-배수공_02-배수공_2006 가지산도립공원 등산로 정비사업_2006 가지산도립공원 등산로 정비사업_6.재선충설계(신벽지구)_'10년 추기 소나무재선충병 나무주사 사업" xfId="30837" xr:uid="{00000000-0005-0000-0000-000046780000}"/>
    <cellStyle name="통_수량산출서(수정)_02-배수공_02-배수공_2006 가지산도립공원 등산로 정비사업_2006 가지산도립공원 등산로 정비사업_6.재선충설계(신벽지구)_소나무재선충병 피해지 위생간벌사업(동상지구외 3개소)" xfId="30838" xr:uid="{00000000-0005-0000-0000-000047780000}"/>
    <cellStyle name="통_수량산출서(수정)_02-배수공_02-배수공_2006 가지산도립공원 등산로 정비사업_2006 가지산도립공원 등산로 정비사업_7.재선충설계(동림지구)" xfId="30839" xr:uid="{00000000-0005-0000-0000-000048780000}"/>
    <cellStyle name="통_수량산출서(수정)_02-배수공_02-배수공_2006 가지산도립공원 등산로 정비사업_2006 가지산도립공원 등산로 정비사업_7.재선충설계(동림지구)_'10년 추기 소나무재선충병 나무주사 사업" xfId="30840" xr:uid="{00000000-0005-0000-0000-000049780000}"/>
    <cellStyle name="통_수량산출서(수정)_02-배수공_02-배수공_2006 가지산도립공원 등산로 정비사업_2006 가지산도립공원 등산로 정비사업_7.재선충설계(동림지구)_소나무재선충병 피해지 위생간벌사업(동상지구외 3개소)" xfId="30841" xr:uid="{00000000-0005-0000-0000-00004A780000}"/>
    <cellStyle name="통_수량산출서(수정)_02-배수공_02-배수공_2006 가지산도립공원 등산로 정비사업_2006 가지산도립공원 등산로 정비사업_ha단가산출서" xfId="30842" xr:uid="{00000000-0005-0000-0000-00004B780000}"/>
    <cellStyle name="통_수량산출서(수정)_02-배수공_02-배수공_2006 가지산도립공원 등산로 정비사업_2006 가지산도립공원 등산로 정비사업_소나무재선충병 피해지 위생간벌사업(동상지구외 3개소)" xfId="30843" xr:uid="{00000000-0005-0000-0000-00004C780000}"/>
    <cellStyle name="통_수량산출서(수정)_02-배수공_02-배수공_2006 가지산도립공원 등산로 정비사업_2006 가지산도립공원 등산로 정비사업_소나무재선충병완전방제설계서(제출본)-양산국유림관리소" xfId="30844" xr:uid="{00000000-0005-0000-0000-00004D780000}"/>
    <cellStyle name="통_수량산출서(수정)_02-배수공_02-배수공_2006 가지산도립공원 등산로 정비사업_2006가지산도립공원등산로정비공사" xfId="30845" xr:uid="{00000000-0005-0000-0000-00004E780000}"/>
    <cellStyle name="통_수량산출서(수정)_02-배수공_02-배수공_2006 가지산도립공원 등산로 정비사업_2006가지산도립공원등산로정비공사_1.숲가꾸기설계서(고암 간상)" xfId="30846" xr:uid="{00000000-0005-0000-0000-00004F780000}"/>
    <cellStyle name="통_수량산출서(수정)_02-배수공_02-배수공_2006 가지산도립공원 등산로 정비사업_2006가지산도립공원등산로정비공사_'10년 추기 소나무재선충병 나무주사 사업" xfId="30847" xr:uid="{00000000-0005-0000-0000-000050780000}"/>
    <cellStyle name="통_수량산출서(수정)_02-배수공_02-배수공_2006 가지산도립공원 등산로 정비사업_2006가지산도립공원등산로정비공사_3차 숲가꾸기 조서(밀양시)" xfId="30848" xr:uid="{00000000-0005-0000-0000-000051780000}"/>
    <cellStyle name="통_수량산출서(수정)_02-배수공_02-배수공_2006 가지산도립공원 등산로 정비사업_2006가지산도립공원등산로정비공사_3차 숲가꾸기 조서(밀양시)_09밀양2지번조서(허작업)" xfId="30849" xr:uid="{00000000-0005-0000-0000-000052780000}"/>
    <cellStyle name="통_수량산출서(수정)_02-배수공_02-배수공_2006 가지산도립공원 등산로 정비사업_2006가지산도립공원등산로정비공사_3차 숲가꾸기 조서(밀양시)_09밀양2지번조서(허작업)_ha단가산출서" xfId="30850" xr:uid="{00000000-0005-0000-0000-000053780000}"/>
    <cellStyle name="통_수량산출서(수정)_02-배수공_02-배수공_2006 가지산도립공원 등산로 정비사업_2006가지산도립공원등산로정비공사_3차 숲가꾸기 조서(밀양시)_09숲가꾸기조서(밀양2)" xfId="30851" xr:uid="{00000000-0005-0000-0000-000054780000}"/>
    <cellStyle name="통_수량산출서(수정)_02-배수공_02-배수공_2006 가지산도립공원 등산로 정비사업_2006가지산도립공원등산로정비공사_3차 숲가꾸기 조서(밀양시)_09숲가꾸기조서(밀양2)_ha단가산출서" xfId="30852" xr:uid="{00000000-0005-0000-0000-000055780000}"/>
    <cellStyle name="통_수량산출서(수정)_02-배수공_02-배수공_2006 가지산도립공원 등산로 정비사업_2006가지산도립공원등산로정비공사_3차 숲가꾸기 조서(밀양시)_ha단가산출서" xfId="30853" xr:uid="{00000000-0005-0000-0000-000056780000}"/>
    <cellStyle name="통_수량산출서(수정)_02-배수공_02-배수공_2006 가지산도립공원 등산로 정비사업_2006가지산도립공원등산로정비공사_5.재선충설계(죽림지구)" xfId="30854" xr:uid="{00000000-0005-0000-0000-000057780000}"/>
    <cellStyle name="통_수량산출서(수정)_02-배수공_02-배수공_2006 가지산도립공원 등산로 정비사업_2006가지산도립공원등산로정비공사_5.재선충설계(죽림지구)_'10년 추기 소나무재선충병 나무주사 사업" xfId="30855" xr:uid="{00000000-0005-0000-0000-000058780000}"/>
    <cellStyle name="통_수량산출서(수정)_02-배수공_02-배수공_2006 가지산도립공원 등산로 정비사업_2006가지산도립공원등산로정비공사_5.재선충설계(죽림지구)_소나무재선충병 피해지 위생간벌사업(동상지구외 3개소)" xfId="30856" xr:uid="{00000000-0005-0000-0000-000059780000}"/>
    <cellStyle name="통_수량산출서(수정)_02-배수공_02-배수공_2006 가지산도립공원 등산로 정비사업_2006가지산도립공원등산로정비공사_6.재선충설계(신벽지구)" xfId="30857" xr:uid="{00000000-0005-0000-0000-00005A780000}"/>
    <cellStyle name="통_수량산출서(수정)_02-배수공_02-배수공_2006 가지산도립공원 등산로 정비사업_2006가지산도립공원등산로정비공사_6.재선충설계(신벽지구)_'10년 추기 소나무재선충병 나무주사 사업" xfId="30858" xr:uid="{00000000-0005-0000-0000-00005B780000}"/>
    <cellStyle name="통_수량산출서(수정)_02-배수공_02-배수공_2006 가지산도립공원 등산로 정비사업_2006가지산도립공원등산로정비공사_6.재선충설계(신벽지구)_소나무재선충병 피해지 위생간벌사업(동상지구외 3개소)" xfId="30859" xr:uid="{00000000-0005-0000-0000-00005C780000}"/>
    <cellStyle name="통_수량산출서(수정)_02-배수공_02-배수공_2006 가지산도립공원 등산로 정비사업_2006가지산도립공원등산로정비공사_7.재선충설계(동림지구)" xfId="30860" xr:uid="{00000000-0005-0000-0000-00005D780000}"/>
    <cellStyle name="통_수량산출서(수정)_02-배수공_02-배수공_2006 가지산도립공원 등산로 정비사업_2006가지산도립공원등산로정비공사_7.재선충설계(동림지구)_'10년 추기 소나무재선충병 나무주사 사업" xfId="30861" xr:uid="{00000000-0005-0000-0000-00005E780000}"/>
    <cellStyle name="통_수량산출서(수정)_02-배수공_02-배수공_2006 가지산도립공원 등산로 정비사업_2006가지산도립공원등산로정비공사_7.재선충설계(동림지구)_소나무재선충병 피해지 위생간벌사업(동상지구외 3개소)" xfId="30862" xr:uid="{00000000-0005-0000-0000-00005F780000}"/>
    <cellStyle name="통_수량산출서(수정)_02-배수공_02-배수공_2006 가지산도립공원 등산로 정비사업_2006가지산도립공원등산로정비공사_ha단가산출서" xfId="30863" xr:uid="{00000000-0005-0000-0000-000060780000}"/>
    <cellStyle name="통_수량산출서(수정)_02-배수공_02-배수공_2006 가지산도립공원 등산로 정비사업_2006가지산도립공원등산로정비공사_소나무재선충병 피해지 위생간벌사업(동상지구외 3개소)" xfId="30864" xr:uid="{00000000-0005-0000-0000-000061780000}"/>
    <cellStyle name="통_수량산출서(수정)_02-배수공_02-배수공_2006 가지산도립공원 등산로 정비사업_2006가지산도립공원등산로정비공사_소나무재선충병완전방제설계서(제출본)-양산국유림관리소" xfId="30865" xr:uid="{00000000-0005-0000-0000-000062780000}"/>
    <cellStyle name="통_수량산출서(수정)_02-배수공_02-배수공_2006 가지산도립공원 등산로 정비사업_2006밀양시가지산도립공원등산로정비공사" xfId="30866" xr:uid="{00000000-0005-0000-0000-000063780000}"/>
    <cellStyle name="통_수량산출서(수정)_02-배수공_02-배수공_2006 가지산도립공원 등산로 정비사업_2006밀양시가지산도립공원등산로정비공사_1.숲가꾸기설계서(고암 간상)" xfId="30867" xr:uid="{00000000-0005-0000-0000-000064780000}"/>
    <cellStyle name="통_수량산출서(수정)_02-배수공_02-배수공_2006 가지산도립공원 등산로 정비사업_2006밀양시가지산도립공원등산로정비공사_'10년 추기 소나무재선충병 나무주사 사업" xfId="30868" xr:uid="{00000000-0005-0000-0000-000065780000}"/>
    <cellStyle name="통_수량산출서(수정)_02-배수공_02-배수공_2006 가지산도립공원 등산로 정비사업_2006밀양시가지산도립공원등산로정비공사_3차 숲가꾸기 조서(밀양시)" xfId="30869" xr:uid="{00000000-0005-0000-0000-000066780000}"/>
    <cellStyle name="통_수량산출서(수정)_02-배수공_02-배수공_2006 가지산도립공원 등산로 정비사업_2006밀양시가지산도립공원등산로정비공사_3차 숲가꾸기 조서(밀양시)_09밀양2지번조서(허작업)" xfId="30870" xr:uid="{00000000-0005-0000-0000-000067780000}"/>
    <cellStyle name="통_수량산출서(수정)_02-배수공_02-배수공_2006 가지산도립공원 등산로 정비사업_2006밀양시가지산도립공원등산로정비공사_3차 숲가꾸기 조서(밀양시)_09밀양2지번조서(허작업)_ha단가산출서" xfId="30871" xr:uid="{00000000-0005-0000-0000-000068780000}"/>
    <cellStyle name="통_수량산출서(수정)_02-배수공_02-배수공_2006 가지산도립공원 등산로 정비사업_2006밀양시가지산도립공원등산로정비공사_3차 숲가꾸기 조서(밀양시)_09숲가꾸기조서(밀양2)" xfId="30872" xr:uid="{00000000-0005-0000-0000-000069780000}"/>
    <cellStyle name="통_수량산출서(수정)_02-배수공_02-배수공_2006 가지산도립공원 등산로 정비사업_2006밀양시가지산도립공원등산로정비공사_3차 숲가꾸기 조서(밀양시)_09숲가꾸기조서(밀양2)_ha단가산출서" xfId="30873" xr:uid="{00000000-0005-0000-0000-00006A780000}"/>
    <cellStyle name="통_수량산출서(수정)_02-배수공_02-배수공_2006 가지산도립공원 등산로 정비사업_2006밀양시가지산도립공원등산로정비공사_3차 숲가꾸기 조서(밀양시)_ha단가산출서" xfId="30874" xr:uid="{00000000-0005-0000-0000-00006B780000}"/>
    <cellStyle name="통_수량산출서(수정)_02-배수공_02-배수공_2006 가지산도립공원 등산로 정비사업_2006밀양시가지산도립공원등산로정비공사_5.재선충설계(죽림지구)" xfId="30875" xr:uid="{00000000-0005-0000-0000-00006C780000}"/>
    <cellStyle name="통_수량산출서(수정)_02-배수공_02-배수공_2006 가지산도립공원 등산로 정비사업_2006밀양시가지산도립공원등산로정비공사_5.재선충설계(죽림지구)_'10년 추기 소나무재선충병 나무주사 사업" xfId="30876" xr:uid="{00000000-0005-0000-0000-00006D780000}"/>
    <cellStyle name="통_수량산출서(수정)_02-배수공_02-배수공_2006 가지산도립공원 등산로 정비사업_2006밀양시가지산도립공원등산로정비공사_5.재선충설계(죽림지구)_소나무재선충병 피해지 위생간벌사업(동상지구외 3개소)" xfId="30877" xr:uid="{00000000-0005-0000-0000-00006E780000}"/>
    <cellStyle name="통_수량산출서(수정)_02-배수공_02-배수공_2006 가지산도립공원 등산로 정비사업_2006밀양시가지산도립공원등산로정비공사_6.재선충설계(신벽지구)" xfId="30878" xr:uid="{00000000-0005-0000-0000-00006F780000}"/>
    <cellStyle name="통_수량산출서(수정)_02-배수공_02-배수공_2006 가지산도립공원 등산로 정비사업_2006밀양시가지산도립공원등산로정비공사_6.재선충설계(신벽지구)_'10년 추기 소나무재선충병 나무주사 사업" xfId="30879" xr:uid="{00000000-0005-0000-0000-000070780000}"/>
    <cellStyle name="통_수량산출서(수정)_02-배수공_02-배수공_2006 가지산도립공원 등산로 정비사업_2006밀양시가지산도립공원등산로정비공사_6.재선충설계(신벽지구)_소나무재선충병 피해지 위생간벌사업(동상지구외 3개소)" xfId="30880" xr:uid="{00000000-0005-0000-0000-000071780000}"/>
    <cellStyle name="통_수량산출서(수정)_02-배수공_02-배수공_2006 가지산도립공원 등산로 정비사업_2006밀양시가지산도립공원등산로정비공사_7.재선충설계(동림지구)" xfId="30881" xr:uid="{00000000-0005-0000-0000-000072780000}"/>
    <cellStyle name="통_수량산출서(수정)_02-배수공_02-배수공_2006 가지산도립공원 등산로 정비사업_2006밀양시가지산도립공원등산로정비공사_7.재선충설계(동림지구)_'10년 추기 소나무재선충병 나무주사 사업" xfId="30882" xr:uid="{00000000-0005-0000-0000-000073780000}"/>
    <cellStyle name="통_수량산출서(수정)_02-배수공_02-배수공_2006 가지산도립공원 등산로 정비사업_2006밀양시가지산도립공원등산로정비공사_7.재선충설계(동림지구)_소나무재선충병 피해지 위생간벌사업(동상지구외 3개소)" xfId="30883" xr:uid="{00000000-0005-0000-0000-000074780000}"/>
    <cellStyle name="통_수량산출서(수정)_02-배수공_02-배수공_2006 가지산도립공원 등산로 정비사업_2006밀양시가지산도립공원등산로정비공사_ha단가산출서" xfId="30884" xr:uid="{00000000-0005-0000-0000-000075780000}"/>
    <cellStyle name="통_수량산출서(수정)_02-배수공_02-배수공_2006 가지산도립공원 등산로 정비사업_2006밀양시가지산도립공원등산로정비공사_소나무재선충병 피해지 위생간벌사업(동상지구외 3개소)" xfId="30885" xr:uid="{00000000-0005-0000-0000-000076780000}"/>
    <cellStyle name="통_수량산출서(수정)_02-배수공_02-배수공_2006 가지산도립공원 등산로 정비사업_2006밀양시가지산도립공원등산로정비공사_소나무재선충병완전방제설계서(제출본)-양산국유림관리소" xfId="30886" xr:uid="{00000000-0005-0000-0000-000077780000}"/>
    <cellStyle name="통_수량산출서(수정)_02-배수공_02-배수공_2006 가지산도립공원 등산로 정비사업_3차 숲가꾸기 조서(밀양시)" xfId="30887" xr:uid="{00000000-0005-0000-0000-000078780000}"/>
    <cellStyle name="통_수량산출서(수정)_02-배수공_02-배수공_2006 가지산도립공원 등산로 정비사업_3차 숲가꾸기 조서(밀양시)_09밀양2지번조서(허작업)" xfId="30888" xr:uid="{00000000-0005-0000-0000-000079780000}"/>
    <cellStyle name="통_수량산출서(수정)_02-배수공_02-배수공_2006 가지산도립공원 등산로 정비사업_3차 숲가꾸기 조서(밀양시)_09밀양2지번조서(허작업)_ha단가산출서" xfId="30889" xr:uid="{00000000-0005-0000-0000-00007A780000}"/>
    <cellStyle name="통_수량산출서(수정)_02-배수공_02-배수공_2006 가지산도립공원 등산로 정비사업_3차 숲가꾸기 조서(밀양시)_09숲가꾸기조서(밀양2)" xfId="30890" xr:uid="{00000000-0005-0000-0000-00007B780000}"/>
    <cellStyle name="통_수량산출서(수정)_02-배수공_02-배수공_2006 가지산도립공원 등산로 정비사업_3차 숲가꾸기 조서(밀양시)_09숲가꾸기조서(밀양2)_ha단가산출서" xfId="30891" xr:uid="{00000000-0005-0000-0000-00007C780000}"/>
    <cellStyle name="통_수량산출서(수정)_02-배수공_02-배수공_2006 가지산도립공원 등산로 정비사업_3차 숲가꾸기 조서(밀양시)_ha단가산출서" xfId="30892" xr:uid="{00000000-0005-0000-0000-00007D780000}"/>
    <cellStyle name="통_수량산출서(수정)_02-배수공_02-배수공_2006 가지산도립공원 등산로 정비사업_5.재선충설계(죽림지구)" xfId="30893" xr:uid="{00000000-0005-0000-0000-00007E780000}"/>
    <cellStyle name="통_수량산출서(수정)_02-배수공_02-배수공_2006 가지산도립공원 등산로 정비사업_5.재선충설계(죽림지구)_'10년 추기 소나무재선충병 나무주사 사업" xfId="30894" xr:uid="{00000000-0005-0000-0000-00007F780000}"/>
    <cellStyle name="통_수량산출서(수정)_02-배수공_02-배수공_2006 가지산도립공원 등산로 정비사업_5.재선충설계(죽림지구)_소나무재선충병 피해지 위생간벌사업(동상지구외 3개소)" xfId="30895" xr:uid="{00000000-0005-0000-0000-000080780000}"/>
    <cellStyle name="통_수량산출서(수정)_02-배수공_02-배수공_2006 가지산도립공원 등산로 정비사업_6.재선충설계(신벽지구)" xfId="30896" xr:uid="{00000000-0005-0000-0000-000081780000}"/>
    <cellStyle name="통_수량산출서(수정)_02-배수공_02-배수공_2006 가지산도립공원 등산로 정비사업_6.재선충설계(신벽지구)_'10년 추기 소나무재선충병 나무주사 사업" xfId="30897" xr:uid="{00000000-0005-0000-0000-000082780000}"/>
    <cellStyle name="통_수량산출서(수정)_02-배수공_02-배수공_2006 가지산도립공원 등산로 정비사업_6.재선충설계(신벽지구)_소나무재선충병 피해지 위생간벌사업(동상지구외 3개소)" xfId="30898" xr:uid="{00000000-0005-0000-0000-000083780000}"/>
    <cellStyle name="통_수량산출서(수정)_02-배수공_02-배수공_2006 가지산도립공원 등산로 정비사업_7.재선충설계(동림지구)" xfId="30899" xr:uid="{00000000-0005-0000-0000-000084780000}"/>
    <cellStyle name="통_수량산출서(수정)_02-배수공_02-배수공_2006 가지산도립공원 등산로 정비사업_7.재선충설계(동림지구)_'10년 추기 소나무재선충병 나무주사 사업" xfId="30900" xr:uid="{00000000-0005-0000-0000-000085780000}"/>
    <cellStyle name="통_수량산출서(수정)_02-배수공_02-배수공_2006 가지산도립공원 등산로 정비사업_7.재선충설계(동림지구)_소나무재선충병 피해지 위생간벌사업(동상지구외 3개소)" xfId="30901" xr:uid="{00000000-0005-0000-0000-000086780000}"/>
    <cellStyle name="통_수량산출서(수정)_02-배수공_02-배수공_2006 가지산도립공원 등산로 정비사업_ha단가산출서" xfId="30902" xr:uid="{00000000-0005-0000-0000-000087780000}"/>
    <cellStyle name="통_수량산출서(수정)_02-배수공_02-배수공_2006 가지산도립공원 등산로 정비사업_가지산도립공원등산로정비공사" xfId="30903" xr:uid="{00000000-0005-0000-0000-000088780000}"/>
    <cellStyle name="통_수량산출서(수정)_02-배수공_02-배수공_2006 가지산도립공원 등산로 정비사업_가지산도립공원등산로정비공사_1.숲가꾸기설계서(고암 간상)" xfId="30904" xr:uid="{00000000-0005-0000-0000-000089780000}"/>
    <cellStyle name="통_수량산출서(수정)_02-배수공_02-배수공_2006 가지산도립공원 등산로 정비사업_가지산도립공원등산로정비공사_'10년 추기 소나무재선충병 나무주사 사업" xfId="30905" xr:uid="{00000000-0005-0000-0000-00008A780000}"/>
    <cellStyle name="통_수량산출서(수정)_02-배수공_02-배수공_2006 가지산도립공원 등산로 정비사업_가지산도립공원등산로정비공사_3차 숲가꾸기 조서(밀양시)" xfId="30906" xr:uid="{00000000-0005-0000-0000-00008B780000}"/>
    <cellStyle name="통_수량산출서(수정)_02-배수공_02-배수공_2006 가지산도립공원 등산로 정비사업_가지산도립공원등산로정비공사_3차 숲가꾸기 조서(밀양시)_09밀양2지번조서(허작업)" xfId="30907" xr:uid="{00000000-0005-0000-0000-00008C780000}"/>
    <cellStyle name="통_수량산출서(수정)_02-배수공_02-배수공_2006 가지산도립공원 등산로 정비사업_가지산도립공원등산로정비공사_3차 숲가꾸기 조서(밀양시)_09밀양2지번조서(허작업)_ha단가산출서" xfId="30908" xr:uid="{00000000-0005-0000-0000-00008D780000}"/>
    <cellStyle name="통_수량산출서(수정)_02-배수공_02-배수공_2006 가지산도립공원 등산로 정비사업_가지산도립공원등산로정비공사_3차 숲가꾸기 조서(밀양시)_09숲가꾸기조서(밀양2)" xfId="30909" xr:uid="{00000000-0005-0000-0000-00008E780000}"/>
    <cellStyle name="통_수량산출서(수정)_02-배수공_02-배수공_2006 가지산도립공원 등산로 정비사업_가지산도립공원등산로정비공사_3차 숲가꾸기 조서(밀양시)_09숲가꾸기조서(밀양2)_ha단가산출서" xfId="30910" xr:uid="{00000000-0005-0000-0000-00008F780000}"/>
    <cellStyle name="통_수량산출서(수정)_02-배수공_02-배수공_2006 가지산도립공원 등산로 정비사업_가지산도립공원등산로정비공사_3차 숲가꾸기 조서(밀양시)_ha단가산출서" xfId="30911" xr:uid="{00000000-0005-0000-0000-000090780000}"/>
    <cellStyle name="통_수량산출서(수정)_02-배수공_02-배수공_2006 가지산도립공원 등산로 정비사업_가지산도립공원등산로정비공사_5.재선충설계(죽림지구)" xfId="30912" xr:uid="{00000000-0005-0000-0000-000091780000}"/>
    <cellStyle name="통_수량산출서(수정)_02-배수공_02-배수공_2006 가지산도립공원 등산로 정비사업_가지산도립공원등산로정비공사_5.재선충설계(죽림지구)_'10년 추기 소나무재선충병 나무주사 사업" xfId="30913" xr:uid="{00000000-0005-0000-0000-000092780000}"/>
    <cellStyle name="통_수량산출서(수정)_02-배수공_02-배수공_2006 가지산도립공원 등산로 정비사업_가지산도립공원등산로정비공사_5.재선충설계(죽림지구)_소나무재선충병 피해지 위생간벌사업(동상지구외 3개소)" xfId="30914" xr:uid="{00000000-0005-0000-0000-000093780000}"/>
    <cellStyle name="통_수량산출서(수정)_02-배수공_02-배수공_2006 가지산도립공원 등산로 정비사업_가지산도립공원등산로정비공사_6.재선충설계(신벽지구)" xfId="30915" xr:uid="{00000000-0005-0000-0000-000094780000}"/>
    <cellStyle name="통_수량산출서(수정)_02-배수공_02-배수공_2006 가지산도립공원 등산로 정비사업_가지산도립공원등산로정비공사_6.재선충설계(신벽지구)_'10년 추기 소나무재선충병 나무주사 사업" xfId="30916" xr:uid="{00000000-0005-0000-0000-000095780000}"/>
    <cellStyle name="통_수량산출서(수정)_02-배수공_02-배수공_2006 가지산도립공원 등산로 정비사업_가지산도립공원등산로정비공사_6.재선충설계(신벽지구)_소나무재선충병 피해지 위생간벌사업(동상지구외 3개소)" xfId="30917" xr:uid="{00000000-0005-0000-0000-000096780000}"/>
    <cellStyle name="통_수량산출서(수정)_02-배수공_02-배수공_2006 가지산도립공원 등산로 정비사업_가지산도립공원등산로정비공사_7.재선충설계(동림지구)" xfId="30918" xr:uid="{00000000-0005-0000-0000-000097780000}"/>
    <cellStyle name="통_수량산출서(수정)_02-배수공_02-배수공_2006 가지산도립공원 등산로 정비사업_가지산도립공원등산로정비공사_7.재선충설계(동림지구)_'10년 추기 소나무재선충병 나무주사 사업" xfId="30919" xr:uid="{00000000-0005-0000-0000-000098780000}"/>
    <cellStyle name="통_수량산출서(수정)_02-배수공_02-배수공_2006 가지산도립공원 등산로 정비사업_가지산도립공원등산로정비공사_7.재선충설계(동림지구)_소나무재선충병 피해지 위생간벌사업(동상지구외 3개소)" xfId="30920" xr:uid="{00000000-0005-0000-0000-000099780000}"/>
    <cellStyle name="통_수량산출서(수정)_02-배수공_02-배수공_2006 가지산도립공원 등산로 정비사업_가지산도립공원등산로정비공사_ha단가산출서" xfId="30921" xr:uid="{00000000-0005-0000-0000-00009A780000}"/>
    <cellStyle name="통_수량산출서(수정)_02-배수공_02-배수공_2006 가지산도립공원 등산로 정비사업_가지산도립공원등산로정비공사_소나무재선충병 피해지 위생간벌사업(동상지구외 3개소)" xfId="30922" xr:uid="{00000000-0005-0000-0000-00009B780000}"/>
    <cellStyle name="통_수량산출서(수정)_02-배수공_02-배수공_2006 가지산도립공원 등산로 정비사업_가지산도립공원등산로정비공사_소나무재선충병완전방제설계서(제출본)-양산국유림관리소" xfId="30923" xr:uid="{00000000-0005-0000-0000-00009C780000}"/>
    <cellStyle name="통_수량산출서(수정)_02-배수공_02-배수공_2006 가지산도립공원 등산로 정비사업_소나무재선충병 피해지 위생간벌사업(동상지구외 3개소)" xfId="30924" xr:uid="{00000000-0005-0000-0000-00009D780000}"/>
    <cellStyle name="통_수량산출서(수정)_02-배수공_02-배수공_2006 가지산도립공원 등산로 정비사업_소나무재선충병완전방제설계서(제출본)-양산국유림관리소" xfId="30925" xr:uid="{00000000-0005-0000-0000-00009E780000}"/>
    <cellStyle name="통_수량산출서(수정)_02-배수공_02-배수공_3차 숲가꾸기 조서(밀양시)" xfId="30926" xr:uid="{00000000-0005-0000-0000-00009F780000}"/>
    <cellStyle name="통_수량산출서(수정)_02-배수공_02-배수공_3차 숲가꾸기 조서(밀양시)_09밀양2지번조서(허작업)" xfId="30927" xr:uid="{00000000-0005-0000-0000-0000A0780000}"/>
    <cellStyle name="통_수량산출서(수정)_02-배수공_02-배수공_3차 숲가꾸기 조서(밀양시)_09밀양2지번조서(허작업)_ha단가산출서" xfId="30928" xr:uid="{00000000-0005-0000-0000-0000A1780000}"/>
    <cellStyle name="통_수량산출서(수정)_02-배수공_02-배수공_3차 숲가꾸기 조서(밀양시)_09숲가꾸기조서(밀양2)" xfId="30929" xr:uid="{00000000-0005-0000-0000-0000A2780000}"/>
    <cellStyle name="통_수량산출서(수정)_02-배수공_02-배수공_3차 숲가꾸기 조서(밀양시)_09숲가꾸기조서(밀양2)_ha단가산출서" xfId="30930" xr:uid="{00000000-0005-0000-0000-0000A3780000}"/>
    <cellStyle name="통_수량산출서(수정)_02-배수공_02-배수공_3차 숲가꾸기 조서(밀양시)_ha단가산출서" xfId="30931" xr:uid="{00000000-0005-0000-0000-0000A4780000}"/>
    <cellStyle name="통_수량산출서(수정)_02-배수공_02-배수공_5.재선충설계(죽림지구)" xfId="30932" xr:uid="{00000000-0005-0000-0000-0000A5780000}"/>
    <cellStyle name="통_수량산출서(수정)_02-배수공_02-배수공_5.재선충설계(죽림지구)_'10년 추기 소나무재선충병 나무주사 사업" xfId="30933" xr:uid="{00000000-0005-0000-0000-0000A6780000}"/>
    <cellStyle name="통_수량산출서(수정)_02-배수공_02-배수공_5.재선충설계(죽림지구)_소나무재선충병 피해지 위생간벌사업(동상지구외 3개소)" xfId="30934" xr:uid="{00000000-0005-0000-0000-0000A7780000}"/>
    <cellStyle name="통_수량산출서(수정)_02-배수공_02-배수공_6.재선충설계(신벽지구)" xfId="30935" xr:uid="{00000000-0005-0000-0000-0000A8780000}"/>
    <cellStyle name="통_수량산출서(수정)_02-배수공_02-배수공_6.재선충설계(신벽지구)_'10년 추기 소나무재선충병 나무주사 사업" xfId="30936" xr:uid="{00000000-0005-0000-0000-0000A9780000}"/>
    <cellStyle name="통_수량산출서(수정)_02-배수공_02-배수공_6.재선충설계(신벽지구)_소나무재선충병 피해지 위생간벌사업(동상지구외 3개소)" xfId="30937" xr:uid="{00000000-0005-0000-0000-0000AA780000}"/>
    <cellStyle name="통_수량산출서(수정)_02-배수공_02-배수공_7.재선충설계(동림지구)" xfId="30938" xr:uid="{00000000-0005-0000-0000-0000AB780000}"/>
    <cellStyle name="통_수량산출서(수정)_02-배수공_02-배수공_7.재선충설계(동림지구)_'10년 추기 소나무재선충병 나무주사 사업" xfId="30939" xr:uid="{00000000-0005-0000-0000-0000AC780000}"/>
    <cellStyle name="통_수량산출서(수정)_02-배수공_02-배수공_7.재선충설계(동림지구)_소나무재선충병 피해지 위생간벌사업(동상지구외 3개소)" xfId="30940" xr:uid="{00000000-0005-0000-0000-0000AD780000}"/>
    <cellStyle name="통_수량산출서(수정)_02-배수공_02-배수공_ha단가산출서" xfId="30941" xr:uid="{00000000-0005-0000-0000-0000AE780000}"/>
    <cellStyle name="통_수량산출서(수정)_02-배수공_02-배수공_복사본 사진대장(사천)" xfId="30942" xr:uid="{00000000-0005-0000-0000-0000AF780000}"/>
    <cellStyle name="통_수량산출서(수정)_02-배수공_02-배수공_설계설명서(두서서하)-1" xfId="30943" xr:uid="{00000000-0005-0000-0000-0000B0780000}"/>
    <cellStyle name="통_수량산출서(수정)_02-배수공_02-배수공_소나무재선충병 피해지 위생간벌사업(동상지구외 3개소)" xfId="30944" xr:uid="{00000000-0005-0000-0000-0000B1780000}"/>
    <cellStyle name="통_수량산출서(수정)_02-배수공_02-배수공_소나무재선충병완전방제설계서(제출본)-양산국유림관리소" xfId="30945" xr:uid="{00000000-0005-0000-0000-0000B2780000}"/>
    <cellStyle name="통_수량산출서(수정)_02-배수공_02-배수공_수량산출서-2(온양산길)" xfId="30946" xr:uid="{00000000-0005-0000-0000-0000B3780000}"/>
    <cellStyle name="통_수량산출서(수정)_02-배수공_02-배수공_수량산출서-2(온양산길)_(01-1)수량(산청송경3)" xfId="30947" xr:uid="{00000000-0005-0000-0000-0000B4780000}"/>
    <cellStyle name="통_수량산출서(수정)_02-배수공_1.숲가꾸기설계서(고암 간상)" xfId="30948" xr:uid="{00000000-0005-0000-0000-0000B5780000}"/>
    <cellStyle name="통_수량산출서(수정)_02-배수공_'10년 추기 소나무재선충병 나무주사 사업" xfId="30949" xr:uid="{00000000-0005-0000-0000-0000B6780000}"/>
    <cellStyle name="통_수량산출서(수정)_02-배수공_2006 가지산도립공원 등산로 정비사업" xfId="30950" xr:uid="{00000000-0005-0000-0000-0000B7780000}"/>
    <cellStyle name="통_수량산출서(수정)_02-배수공_2006 가지산도립공원 등산로 정비사업_1.숲가꾸기설계서(고암 간상)" xfId="30951" xr:uid="{00000000-0005-0000-0000-0000B8780000}"/>
    <cellStyle name="통_수량산출서(수정)_02-배수공_2006 가지산도립공원 등산로 정비사업_'10년 추기 소나무재선충병 나무주사 사업" xfId="30952" xr:uid="{00000000-0005-0000-0000-0000B9780000}"/>
    <cellStyle name="통_수량산출서(수정)_02-배수공_2006 가지산도립공원 등산로 정비사업_2006 가지산도립공원 등산로 정비사업" xfId="30953" xr:uid="{00000000-0005-0000-0000-0000BA780000}"/>
    <cellStyle name="통_수량산출서(수정)_02-배수공_2006 가지산도립공원 등산로 정비사업_2006 가지산도립공원 등산로 정비사업_1.숲가꾸기설계서(고암 간상)" xfId="30954" xr:uid="{00000000-0005-0000-0000-0000BB780000}"/>
    <cellStyle name="통_수량산출서(수정)_02-배수공_2006 가지산도립공원 등산로 정비사업_2006 가지산도립공원 등산로 정비사업_'10년 추기 소나무재선충병 나무주사 사업" xfId="30955" xr:uid="{00000000-0005-0000-0000-0000BC780000}"/>
    <cellStyle name="통_수량산출서(수정)_02-배수공_2006 가지산도립공원 등산로 정비사업_2006 가지산도립공원 등산로 정비사업_3차 숲가꾸기 조서(밀양시)" xfId="30956" xr:uid="{00000000-0005-0000-0000-0000BD780000}"/>
    <cellStyle name="통_수량산출서(수정)_02-배수공_2006 가지산도립공원 등산로 정비사업_2006 가지산도립공원 등산로 정비사업_3차 숲가꾸기 조서(밀양시)_09밀양2지번조서(허작업)" xfId="30957" xr:uid="{00000000-0005-0000-0000-0000BE780000}"/>
    <cellStyle name="통_수량산출서(수정)_02-배수공_2006 가지산도립공원 등산로 정비사업_2006 가지산도립공원 등산로 정비사업_3차 숲가꾸기 조서(밀양시)_09밀양2지번조서(허작업)_ha단가산출서" xfId="30958" xr:uid="{00000000-0005-0000-0000-0000BF780000}"/>
    <cellStyle name="통_수량산출서(수정)_02-배수공_2006 가지산도립공원 등산로 정비사업_2006 가지산도립공원 등산로 정비사업_3차 숲가꾸기 조서(밀양시)_09숲가꾸기조서(밀양2)" xfId="30959" xr:uid="{00000000-0005-0000-0000-0000C0780000}"/>
    <cellStyle name="통_수량산출서(수정)_02-배수공_2006 가지산도립공원 등산로 정비사업_2006 가지산도립공원 등산로 정비사업_3차 숲가꾸기 조서(밀양시)_09숲가꾸기조서(밀양2)_ha단가산출서" xfId="30960" xr:uid="{00000000-0005-0000-0000-0000C1780000}"/>
    <cellStyle name="통_수량산출서(수정)_02-배수공_2006 가지산도립공원 등산로 정비사업_2006 가지산도립공원 등산로 정비사업_3차 숲가꾸기 조서(밀양시)_ha단가산출서" xfId="30961" xr:uid="{00000000-0005-0000-0000-0000C2780000}"/>
    <cellStyle name="통_수량산출서(수정)_02-배수공_2006 가지산도립공원 등산로 정비사업_2006 가지산도립공원 등산로 정비사업_5.재선충설계(죽림지구)" xfId="30962" xr:uid="{00000000-0005-0000-0000-0000C3780000}"/>
    <cellStyle name="통_수량산출서(수정)_02-배수공_2006 가지산도립공원 등산로 정비사업_2006 가지산도립공원 등산로 정비사업_5.재선충설계(죽림지구)_'10년 추기 소나무재선충병 나무주사 사업" xfId="30963" xr:uid="{00000000-0005-0000-0000-0000C4780000}"/>
    <cellStyle name="통_수량산출서(수정)_02-배수공_2006 가지산도립공원 등산로 정비사업_2006 가지산도립공원 등산로 정비사업_5.재선충설계(죽림지구)_소나무재선충병 피해지 위생간벌사업(동상지구외 3개소)" xfId="30964" xr:uid="{00000000-0005-0000-0000-0000C5780000}"/>
    <cellStyle name="통_수량산출서(수정)_02-배수공_2006 가지산도립공원 등산로 정비사업_2006 가지산도립공원 등산로 정비사업_6.재선충설계(신벽지구)" xfId="30965" xr:uid="{00000000-0005-0000-0000-0000C6780000}"/>
    <cellStyle name="통_수량산출서(수정)_02-배수공_2006 가지산도립공원 등산로 정비사업_2006 가지산도립공원 등산로 정비사업_6.재선충설계(신벽지구)_'10년 추기 소나무재선충병 나무주사 사업" xfId="30966" xr:uid="{00000000-0005-0000-0000-0000C7780000}"/>
    <cellStyle name="통_수량산출서(수정)_02-배수공_2006 가지산도립공원 등산로 정비사업_2006 가지산도립공원 등산로 정비사업_6.재선충설계(신벽지구)_소나무재선충병 피해지 위생간벌사업(동상지구외 3개소)" xfId="30967" xr:uid="{00000000-0005-0000-0000-0000C8780000}"/>
    <cellStyle name="통_수량산출서(수정)_02-배수공_2006 가지산도립공원 등산로 정비사업_2006 가지산도립공원 등산로 정비사업_7.재선충설계(동림지구)" xfId="30968" xr:uid="{00000000-0005-0000-0000-0000C9780000}"/>
    <cellStyle name="통_수량산출서(수정)_02-배수공_2006 가지산도립공원 등산로 정비사업_2006 가지산도립공원 등산로 정비사업_7.재선충설계(동림지구)_'10년 추기 소나무재선충병 나무주사 사업" xfId="30969" xr:uid="{00000000-0005-0000-0000-0000CA780000}"/>
    <cellStyle name="통_수량산출서(수정)_02-배수공_2006 가지산도립공원 등산로 정비사업_2006 가지산도립공원 등산로 정비사업_7.재선충설계(동림지구)_소나무재선충병 피해지 위생간벌사업(동상지구외 3개소)" xfId="30970" xr:uid="{00000000-0005-0000-0000-0000CB780000}"/>
    <cellStyle name="통_수량산출서(수정)_02-배수공_2006 가지산도립공원 등산로 정비사업_2006 가지산도립공원 등산로 정비사업_ha단가산출서" xfId="30971" xr:uid="{00000000-0005-0000-0000-0000CC780000}"/>
    <cellStyle name="통_수량산출서(수정)_02-배수공_2006 가지산도립공원 등산로 정비사업_2006 가지산도립공원 등산로 정비사업_소나무재선충병 피해지 위생간벌사업(동상지구외 3개소)" xfId="30972" xr:uid="{00000000-0005-0000-0000-0000CD780000}"/>
    <cellStyle name="통_수량산출서(수정)_02-배수공_2006 가지산도립공원 등산로 정비사업_2006 가지산도립공원 등산로 정비사업_소나무재선충병완전방제설계서(제출본)-양산국유림관리소" xfId="30973" xr:uid="{00000000-0005-0000-0000-0000CE780000}"/>
    <cellStyle name="통_수량산출서(수정)_02-배수공_2006 가지산도립공원 등산로 정비사업_2006가지산도립공원등산로정비공사" xfId="30974" xr:uid="{00000000-0005-0000-0000-0000CF780000}"/>
    <cellStyle name="통_수량산출서(수정)_02-배수공_2006 가지산도립공원 등산로 정비사업_2006가지산도립공원등산로정비공사_1.숲가꾸기설계서(고암 간상)" xfId="30975" xr:uid="{00000000-0005-0000-0000-0000D0780000}"/>
    <cellStyle name="통_수량산출서(수정)_02-배수공_2006 가지산도립공원 등산로 정비사업_2006가지산도립공원등산로정비공사_'10년 추기 소나무재선충병 나무주사 사업" xfId="30976" xr:uid="{00000000-0005-0000-0000-0000D1780000}"/>
    <cellStyle name="통_수량산출서(수정)_02-배수공_2006 가지산도립공원 등산로 정비사업_2006가지산도립공원등산로정비공사_3차 숲가꾸기 조서(밀양시)" xfId="30977" xr:uid="{00000000-0005-0000-0000-0000D2780000}"/>
    <cellStyle name="통_수량산출서(수정)_02-배수공_2006 가지산도립공원 등산로 정비사업_2006가지산도립공원등산로정비공사_3차 숲가꾸기 조서(밀양시)_09밀양2지번조서(허작업)" xfId="30978" xr:uid="{00000000-0005-0000-0000-0000D3780000}"/>
    <cellStyle name="통_수량산출서(수정)_02-배수공_2006 가지산도립공원 등산로 정비사업_2006가지산도립공원등산로정비공사_3차 숲가꾸기 조서(밀양시)_09밀양2지번조서(허작업)_ha단가산출서" xfId="30979" xr:uid="{00000000-0005-0000-0000-0000D4780000}"/>
    <cellStyle name="통_수량산출서(수정)_02-배수공_2006 가지산도립공원 등산로 정비사업_2006가지산도립공원등산로정비공사_3차 숲가꾸기 조서(밀양시)_09숲가꾸기조서(밀양2)" xfId="30980" xr:uid="{00000000-0005-0000-0000-0000D5780000}"/>
    <cellStyle name="통_수량산출서(수정)_02-배수공_2006 가지산도립공원 등산로 정비사업_2006가지산도립공원등산로정비공사_3차 숲가꾸기 조서(밀양시)_09숲가꾸기조서(밀양2)_ha단가산출서" xfId="30981" xr:uid="{00000000-0005-0000-0000-0000D6780000}"/>
    <cellStyle name="통_수량산출서(수정)_02-배수공_2006 가지산도립공원 등산로 정비사업_2006가지산도립공원등산로정비공사_3차 숲가꾸기 조서(밀양시)_ha단가산출서" xfId="30982" xr:uid="{00000000-0005-0000-0000-0000D7780000}"/>
    <cellStyle name="통_수량산출서(수정)_02-배수공_2006 가지산도립공원 등산로 정비사업_2006가지산도립공원등산로정비공사_5.재선충설계(죽림지구)" xfId="30983" xr:uid="{00000000-0005-0000-0000-0000D8780000}"/>
    <cellStyle name="통_수량산출서(수정)_02-배수공_2006 가지산도립공원 등산로 정비사업_2006가지산도립공원등산로정비공사_5.재선충설계(죽림지구)_'10년 추기 소나무재선충병 나무주사 사업" xfId="30984" xr:uid="{00000000-0005-0000-0000-0000D9780000}"/>
    <cellStyle name="통_수량산출서(수정)_02-배수공_2006 가지산도립공원 등산로 정비사업_2006가지산도립공원등산로정비공사_5.재선충설계(죽림지구)_소나무재선충병 피해지 위생간벌사업(동상지구외 3개소)" xfId="30985" xr:uid="{00000000-0005-0000-0000-0000DA780000}"/>
    <cellStyle name="통_수량산출서(수정)_02-배수공_2006 가지산도립공원 등산로 정비사업_2006가지산도립공원등산로정비공사_6.재선충설계(신벽지구)" xfId="30986" xr:uid="{00000000-0005-0000-0000-0000DB780000}"/>
    <cellStyle name="통_수량산출서(수정)_02-배수공_2006 가지산도립공원 등산로 정비사업_2006가지산도립공원등산로정비공사_6.재선충설계(신벽지구)_'10년 추기 소나무재선충병 나무주사 사업" xfId="30987" xr:uid="{00000000-0005-0000-0000-0000DC780000}"/>
    <cellStyle name="통_수량산출서(수정)_02-배수공_2006 가지산도립공원 등산로 정비사업_2006가지산도립공원등산로정비공사_6.재선충설계(신벽지구)_소나무재선충병 피해지 위생간벌사업(동상지구외 3개소)" xfId="30988" xr:uid="{00000000-0005-0000-0000-0000DD780000}"/>
    <cellStyle name="통_수량산출서(수정)_02-배수공_2006 가지산도립공원 등산로 정비사업_2006가지산도립공원등산로정비공사_7.재선충설계(동림지구)" xfId="30989" xr:uid="{00000000-0005-0000-0000-0000DE780000}"/>
    <cellStyle name="통_수량산출서(수정)_02-배수공_2006 가지산도립공원 등산로 정비사업_2006가지산도립공원등산로정비공사_7.재선충설계(동림지구)_'10년 추기 소나무재선충병 나무주사 사업" xfId="30990" xr:uid="{00000000-0005-0000-0000-0000DF780000}"/>
    <cellStyle name="통_수량산출서(수정)_02-배수공_2006 가지산도립공원 등산로 정비사업_2006가지산도립공원등산로정비공사_7.재선충설계(동림지구)_소나무재선충병 피해지 위생간벌사업(동상지구외 3개소)" xfId="30991" xr:uid="{00000000-0005-0000-0000-0000E0780000}"/>
    <cellStyle name="통_수량산출서(수정)_02-배수공_2006 가지산도립공원 등산로 정비사업_2006가지산도립공원등산로정비공사_ha단가산출서" xfId="30992" xr:uid="{00000000-0005-0000-0000-0000E1780000}"/>
    <cellStyle name="통_수량산출서(수정)_02-배수공_2006 가지산도립공원 등산로 정비사업_2006가지산도립공원등산로정비공사_소나무재선충병 피해지 위생간벌사업(동상지구외 3개소)" xfId="30993" xr:uid="{00000000-0005-0000-0000-0000E2780000}"/>
    <cellStyle name="통_수량산출서(수정)_02-배수공_2006 가지산도립공원 등산로 정비사업_2006가지산도립공원등산로정비공사_소나무재선충병완전방제설계서(제출본)-양산국유림관리소" xfId="30994" xr:uid="{00000000-0005-0000-0000-0000E3780000}"/>
    <cellStyle name="통_수량산출서(수정)_02-배수공_2006 가지산도립공원 등산로 정비사업_2006밀양시가지산도립공원등산로정비공사" xfId="30995" xr:uid="{00000000-0005-0000-0000-0000E4780000}"/>
    <cellStyle name="통_수량산출서(수정)_02-배수공_2006 가지산도립공원 등산로 정비사업_2006밀양시가지산도립공원등산로정비공사_1.숲가꾸기설계서(고암 간상)" xfId="30996" xr:uid="{00000000-0005-0000-0000-0000E5780000}"/>
    <cellStyle name="통_수량산출서(수정)_02-배수공_2006 가지산도립공원 등산로 정비사업_2006밀양시가지산도립공원등산로정비공사_'10년 추기 소나무재선충병 나무주사 사업" xfId="30997" xr:uid="{00000000-0005-0000-0000-0000E6780000}"/>
    <cellStyle name="통_수량산출서(수정)_02-배수공_2006 가지산도립공원 등산로 정비사업_2006밀양시가지산도립공원등산로정비공사_3차 숲가꾸기 조서(밀양시)" xfId="30998" xr:uid="{00000000-0005-0000-0000-0000E7780000}"/>
    <cellStyle name="통_수량산출서(수정)_02-배수공_2006 가지산도립공원 등산로 정비사업_2006밀양시가지산도립공원등산로정비공사_3차 숲가꾸기 조서(밀양시)_09밀양2지번조서(허작업)" xfId="30999" xr:uid="{00000000-0005-0000-0000-0000E8780000}"/>
    <cellStyle name="통_수량산출서(수정)_02-배수공_2006 가지산도립공원 등산로 정비사업_2006밀양시가지산도립공원등산로정비공사_3차 숲가꾸기 조서(밀양시)_09밀양2지번조서(허작업)_ha단가산출서" xfId="31000" xr:uid="{00000000-0005-0000-0000-0000E9780000}"/>
    <cellStyle name="통_수량산출서(수정)_02-배수공_2006 가지산도립공원 등산로 정비사업_2006밀양시가지산도립공원등산로정비공사_3차 숲가꾸기 조서(밀양시)_09숲가꾸기조서(밀양2)" xfId="31001" xr:uid="{00000000-0005-0000-0000-0000EA780000}"/>
    <cellStyle name="통_수량산출서(수정)_02-배수공_2006 가지산도립공원 등산로 정비사업_2006밀양시가지산도립공원등산로정비공사_3차 숲가꾸기 조서(밀양시)_09숲가꾸기조서(밀양2)_ha단가산출서" xfId="31002" xr:uid="{00000000-0005-0000-0000-0000EB780000}"/>
    <cellStyle name="통_수량산출서(수정)_02-배수공_2006 가지산도립공원 등산로 정비사업_2006밀양시가지산도립공원등산로정비공사_3차 숲가꾸기 조서(밀양시)_ha단가산출서" xfId="31003" xr:uid="{00000000-0005-0000-0000-0000EC780000}"/>
    <cellStyle name="통_수량산출서(수정)_02-배수공_2006 가지산도립공원 등산로 정비사업_2006밀양시가지산도립공원등산로정비공사_5.재선충설계(죽림지구)" xfId="31004" xr:uid="{00000000-0005-0000-0000-0000ED780000}"/>
    <cellStyle name="통_수량산출서(수정)_02-배수공_2006 가지산도립공원 등산로 정비사업_2006밀양시가지산도립공원등산로정비공사_5.재선충설계(죽림지구)_'10년 추기 소나무재선충병 나무주사 사업" xfId="31005" xr:uid="{00000000-0005-0000-0000-0000EE780000}"/>
    <cellStyle name="통_수량산출서(수정)_02-배수공_2006 가지산도립공원 등산로 정비사업_2006밀양시가지산도립공원등산로정비공사_5.재선충설계(죽림지구)_소나무재선충병 피해지 위생간벌사업(동상지구외 3개소)" xfId="31006" xr:uid="{00000000-0005-0000-0000-0000EF780000}"/>
    <cellStyle name="통_수량산출서(수정)_02-배수공_2006 가지산도립공원 등산로 정비사업_2006밀양시가지산도립공원등산로정비공사_6.재선충설계(신벽지구)" xfId="31007" xr:uid="{00000000-0005-0000-0000-0000F0780000}"/>
    <cellStyle name="통_수량산출서(수정)_02-배수공_2006 가지산도립공원 등산로 정비사업_2006밀양시가지산도립공원등산로정비공사_6.재선충설계(신벽지구)_'10년 추기 소나무재선충병 나무주사 사업" xfId="31008" xr:uid="{00000000-0005-0000-0000-0000F1780000}"/>
    <cellStyle name="통_수량산출서(수정)_02-배수공_2006 가지산도립공원 등산로 정비사업_2006밀양시가지산도립공원등산로정비공사_6.재선충설계(신벽지구)_소나무재선충병 피해지 위생간벌사업(동상지구외 3개소)" xfId="31009" xr:uid="{00000000-0005-0000-0000-0000F2780000}"/>
    <cellStyle name="통_수량산출서(수정)_02-배수공_2006 가지산도립공원 등산로 정비사업_2006밀양시가지산도립공원등산로정비공사_7.재선충설계(동림지구)" xfId="31010" xr:uid="{00000000-0005-0000-0000-0000F3780000}"/>
    <cellStyle name="통_수량산출서(수정)_02-배수공_2006 가지산도립공원 등산로 정비사업_2006밀양시가지산도립공원등산로정비공사_7.재선충설계(동림지구)_'10년 추기 소나무재선충병 나무주사 사업" xfId="31011" xr:uid="{00000000-0005-0000-0000-0000F4780000}"/>
    <cellStyle name="통_수량산출서(수정)_02-배수공_2006 가지산도립공원 등산로 정비사업_2006밀양시가지산도립공원등산로정비공사_7.재선충설계(동림지구)_소나무재선충병 피해지 위생간벌사업(동상지구외 3개소)" xfId="31012" xr:uid="{00000000-0005-0000-0000-0000F5780000}"/>
    <cellStyle name="통_수량산출서(수정)_02-배수공_2006 가지산도립공원 등산로 정비사업_2006밀양시가지산도립공원등산로정비공사_ha단가산출서" xfId="31013" xr:uid="{00000000-0005-0000-0000-0000F6780000}"/>
    <cellStyle name="통_수량산출서(수정)_02-배수공_2006 가지산도립공원 등산로 정비사업_2006밀양시가지산도립공원등산로정비공사_소나무재선충병 피해지 위생간벌사업(동상지구외 3개소)" xfId="31014" xr:uid="{00000000-0005-0000-0000-0000F7780000}"/>
    <cellStyle name="통_수량산출서(수정)_02-배수공_2006 가지산도립공원 등산로 정비사업_2006밀양시가지산도립공원등산로정비공사_소나무재선충병완전방제설계서(제출본)-양산국유림관리소" xfId="31015" xr:uid="{00000000-0005-0000-0000-0000F8780000}"/>
    <cellStyle name="통_수량산출서(수정)_02-배수공_2006 가지산도립공원 등산로 정비사업_3차 숲가꾸기 조서(밀양시)" xfId="31016" xr:uid="{00000000-0005-0000-0000-0000F9780000}"/>
    <cellStyle name="통_수량산출서(수정)_02-배수공_2006 가지산도립공원 등산로 정비사업_3차 숲가꾸기 조서(밀양시)_09밀양2지번조서(허작업)" xfId="31017" xr:uid="{00000000-0005-0000-0000-0000FA780000}"/>
    <cellStyle name="통_수량산출서(수정)_02-배수공_2006 가지산도립공원 등산로 정비사업_3차 숲가꾸기 조서(밀양시)_09밀양2지번조서(허작업)_ha단가산출서" xfId="31018" xr:uid="{00000000-0005-0000-0000-0000FB780000}"/>
    <cellStyle name="통_수량산출서(수정)_02-배수공_2006 가지산도립공원 등산로 정비사업_3차 숲가꾸기 조서(밀양시)_09숲가꾸기조서(밀양2)" xfId="31019" xr:uid="{00000000-0005-0000-0000-0000FC780000}"/>
    <cellStyle name="통_수량산출서(수정)_02-배수공_2006 가지산도립공원 등산로 정비사업_3차 숲가꾸기 조서(밀양시)_09숲가꾸기조서(밀양2)_ha단가산출서" xfId="31020" xr:uid="{00000000-0005-0000-0000-0000FD780000}"/>
    <cellStyle name="통_수량산출서(수정)_02-배수공_2006 가지산도립공원 등산로 정비사업_3차 숲가꾸기 조서(밀양시)_ha단가산출서" xfId="31021" xr:uid="{00000000-0005-0000-0000-0000FE780000}"/>
    <cellStyle name="통_수량산출서(수정)_02-배수공_2006 가지산도립공원 등산로 정비사업_5.재선충설계(죽림지구)" xfId="31022" xr:uid="{00000000-0005-0000-0000-0000FF780000}"/>
    <cellStyle name="통_수량산출서(수정)_02-배수공_2006 가지산도립공원 등산로 정비사업_5.재선충설계(죽림지구)_'10년 추기 소나무재선충병 나무주사 사업" xfId="31023" xr:uid="{00000000-0005-0000-0000-000000790000}"/>
    <cellStyle name="통_수량산출서(수정)_02-배수공_2006 가지산도립공원 등산로 정비사업_5.재선충설계(죽림지구)_소나무재선충병 피해지 위생간벌사업(동상지구외 3개소)" xfId="31024" xr:uid="{00000000-0005-0000-0000-000001790000}"/>
    <cellStyle name="통_수량산출서(수정)_02-배수공_2006 가지산도립공원 등산로 정비사업_6.재선충설계(신벽지구)" xfId="31025" xr:uid="{00000000-0005-0000-0000-000002790000}"/>
    <cellStyle name="통_수량산출서(수정)_02-배수공_2006 가지산도립공원 등산로 정비사업_6.재선충설계(신벽지구)_'10년 추기 소나무재선충병 나무주사 사업" xfId="31026" xr:uid="{00000000-0005-0000-0000-000003790000}"/>
    <cellStyle name="통_수량산출서(수정)_02-배수공_2006 가지산도립공원 등산로 정비사업_6.재선충설계(신벽지구)_소나무재선충병 피해지 위생간벌사업(동상지구외 3개소)" xfId="31027" xr:uid="{00000000-0005-0000-0000-000004790000}"/>
    <cellStyle name="통_수량산출서(수정)_02-배수공_2006 가지산도립공원 등산로 정비사업_7.재선충설계(동림지구)" xfId="31028" xr:uid="{00000000-0005-0000-0000-000005790000}"/>
    <cellStyle name="통_수량산출서(수정)_02-배수공_2006 가지산도립공원 등산로 정비사업_7.재선충설계(동림지구)_'10년 추기 소나무재선충병 나무주사 사업" xfId="31029" xr:uid="{00000000-0005-0000-0000-000006790000}"/>
    <cellStyle name="통_수량산출서(수정)_02-배수공_2006 가지산도립공원 등산로 정비사업_7.재선충설계(동림지구)_소나무재선충병 피해지 위생간벌사업(동상지구외 3개소)" xfId="31030" xr:uid="{00000000-0005-0000-0000-000007790000}"/>
    <cellStyle name="통_수량산출서(수정)_02-배수공_2006 가지산도립공원 등산로 정비사업_ha단가산출서" xfId="31031" xr:uid="{00000000-0005-0000-0000-000008790000}"/>
    <cellStyle name="통_수량산출서(수정)_02-배수공_2006 가지산도립공원 등산로 정비사업_가지산도립공원등산로정비공사" xfId="31032" xr:uid="{00000000-0005-0000-0000-000009790000}"/>
    <cellStyle name="통_수량산출서(수정)_02-배수공_2006 가지산도립공원 등산로 정비사업_가지산도립공원등산로정비공사_1.숲가꾸기설계서(고암 간상)" xfId="31033" xr:uid="{00000000-0005-0000-0000-00000A790000}"/>
    <cellStyle name="통_수량산출서(수정)_02-배수공_2006 가지산도립공원 등산로 정비사업_가지산도립공원등산로정비공사_'10년 추기 소나무재선충병 나무주사 사업" xfId="31034" xr:uid="{00000000-0005-0000-0000-00000B790000}"/>
    <cellStyle name="통_수량산출서(수정)_02-배수공_2006 가지산도립공원 등산로 정비사업_가지산도립공원등산로정비공사_3차 숲가꾸기 조서(밀양시)" xfId="31035" xr:uid="{00000000-0005-0000-0000-00000C790000}"/>
    <cellStyle name="통_수량산출서(수정)_02-배수공_2006 가지산도립공원 등산로 정비사업_가지산도립공원등산로정비공사_3차 숲가꾸기 조서(밀양시)_09밀양2지번조서(허작업)" xfId="31036" xr:uid="{00000000-0005-0000-0000-00000D790000}"/>
    <cellStyle name="통_수량산출서(수정)_02-배수공_2006 가지산도립공원 등산로 정비사업_가지산도립공원등산로정비공사_3차 숲가꾸기 조서(밀양시)_09밀양2지번조서(허작업)_ha단가산출서" xfId="31037" xr:uid="{00000000-0005-0000-0000-00000E790000}"/>
    <cellStyle name="통_수량산출서(수정)_02-배수공_2006 가지산도립공원 등산로 정비사업_가지산도립공원등산로정비공사_3차 숲가꾸기 조서(밀양시)_09숲가꾸기조서(밀양2)" xfId="31038" xr:uid="{00000000-0005-0000-0000-00000F790000}"/>
    <cellStyle name="통_수량산출서(수정)_02-배수공_2006 가지산도립공원 등산로 정비사업_가지산도립공원등산로정비공사_3차 숲가꾸기 조서(밀양시)_09숲가꾸기조서(밀양2)_ha단가산출서" xfId="31039" xr:uid="{00000000-0005-0000-0000-000010790000}"/>
    <cellStyle name="통_수량산출서(수정)_02-배수공_2006 가지산도립공원 등산로 정비사업_가지산도립공원등산로정비공사_3차 숲가꾸기 조서(밀양시)_ha단가산출서" xfId="31040" xr:uid="{00000000-0005-0000-0000-000011790000}"/>
    <cellStyle name="통_수량산출서(수정)_02-배수공_2006 가지산도립공원 등산로 정비사업_가지산도립공원등산로정비공사_5.재선충설계(죽림지구)" xfId="31041" xr:uid="{00000000-0005-0000-0000-000012790000}"/>
    <cellStyle name="통_수량산출서(수정)_02-배수공_2006 가지산도립공원 등산로 정비사업_가지산도립공원등산로정비공사_5.재선충설계(죽림지구)_'10년 추기 소나무재선충병 나무주사 사업" xfId="31042" xr:uid="{00000000-0005-0000-0000-000013790000}"/>
    <cellStyle name="통_수량산출서(수정)_02-배수공_2006 가지산도립공원 등산로 정비사업_가지산도립공원등산로정비공사_5.재선충설계(죽림지구)_소나무재선충병 피해지 위생간벌사업(동상지구외 3개소)" xfId="31043" xr:uid="{00000000-0005-0000-0000-000014790000}"/>
    <cellStyle name="통_수량산출서(수정)_02-배수공_2006 가지산도립공원 등산로 정비사업_가지산도립공원등산로정비공사_6.재선충설계(신벽지구)" xfId="31044" xr:uid="{00000000-0005-0000-0000-000015790000}"/>
    <cellStyle name="통_수량산출서(수정)_02-배수공_2006 가지산도립공원 등산로 정비사업_가지산도립공원등산로정비공사_6.재선충설계(신벽지구)_'10년 추기 소나무재선충병 나무주사 사업" xfId="31045" xr:uid="{00000000-0005-0000-0000-000016790000}"/>
    <cellStyle name="통_수량산출서(수정)_02-배수공_2006 가지산도립공원 등산로 정비사업_가지산도립공원등산로정비공사_6.재선충설계(신벽지구)_소나무재선충병 피해지 위생간벌사업(동상지구외 3개소)" xfId="31046" xr:uid="{00000000-0005-0000-0000-000017790000}"/>
    <cellStyle name="통_수량산출서(수정)_02-배수공_2006 가지산도립공원 등산로 정비사업_가지산도립공원등산로정비공사_7.재선충설계(동림지구)" xfId="31047" xr:uid="{00000000-0005-0000-0000-000018790000}"/>
    <cellStyle name="통_수량산출서(수정)_02-배수공_2006 가지산도립공원 등산로 정비사업_가지산도립공원등산로정비공사_7.재선충설계(동림지구)_'10년 추기 소나무재선충병 나무주사 사업" xfId="31048" xr:uid="{00000000-0005-0000-0000-000019790000}"/>
    <cellStyle name="통_수량산출서(수정)_02-배수공_2006 가지산도립공원 등산로 정비사업_가지산도립공원등산로정비공사_7.재선충설계(동림지구)_소나무재선충병 피해지 위생간벌사업(동상지구외 3개소)" xfId="31049" xr:uid="{00000000-0005-0000-0000-00001A790000}"/>
    <cellStyle name="통_수량산출서(수정)_02-배수공_2006 가지산도립공원 등산로 정비사업_가지산도립공원등산로정비공사_ha단가산출서" xfId="31050" xr:uid="{00000000-0005-0000-0000-00001B790000}"/>
    <cellStyle name="통_수량산출서(수정)_02-배수공_2006 가지산도립공원 등산로 정비사업_가지산도립공원등산로정비공사_소나무재선충병 피해지 위생간벌사업(동상지구외 3개소)" xfId="31051" xr:uid="{00000000-0005-0000-0000-00001C790000}"/>
    <cellStyle name="통_수량산출서(수정)_02-배수공_2006 가지산도립공원 등산로 정비사업_가지산도립공원등산로정비공사_소나무재선충병완전방제설계서(제출본)-양산국유림관리소" xfId="31052" xr:uid="{00000000-0005-0000-0000-00001D790000}"/>
    <cellStyle name="통_수량산출서(수정)_02-배수공_2006 가지산도립공원 등산로 정비사업_소나무재선충병 피해지 위생간벌사업(동상지구외 3개소)" xfId="31053" xr:uid="{00000000-0005-0000-0000-00001E790000}"/>
    <cellStyle name="통_수량산출서(수정)_02-배수공_2006 가지산도립공원 등산로 정비사업_소나무재선충병완전방제설계서(제출본)-양산국유림관리소" xfId="31054" xr:uid="{00000000-0005-0000-0000-00001F790000}"/>
    <cellStyle name="통_수량산출서(수정)_02-배수공_3차 숲가꾸기 조서(밀양시)" xfId="31055" xr:uid="{00000000-0005-0000-0000-000020790000}"/>
    <cellStyle name="통_수량산출서(수정)_02-배수공_3차 숲가꾸기 조서(밀양시)_09밀양2지번조서(허작업)" xfId="31056" xr:uid="{00000000-0005-0000-0000-000021790000}"/>
    <cellStyle name="통_수량산출서(수정)_02-배수공_3차 숲가꾸기 조서(밀양시)_09밀양2지번조서(허작업)_ha단가산출서" xfId="31057" xr:uid="{00000000-0005-0000-0000-000022790000}"/>
    <cellStyle name="통_수량산출서(수정)_02-배수공_3차 숲가꾸기 조서(밀양시)_09숲가꾸기조서(밀양2)" xfId="31058" xr:uid="{00000000-0005-0000-0000-000023790000}"/>
    <cellStyle name="통_수량산출서(수정)_02-배수공_3차 숲가꾸기 조서(밀양시)_09숲가꾸기조서(밀양2)_ha단가산출서" xfId="31059" xr:uid="{00000000-0005-0000-0000-000024790000}"/>
    <cellStyle name="통_수량산출서(수정)_02-배수공_3차 숲가꾸기 조서(밀양시)_ha단가산출서" xfId="31060" xr:uid="{00000000-0005-0000-0000-000025790000}"/>
    <cellStyle name="통_수량산출서(수정)_02-배수공_5.재선충설계(죽림지구)" xfId="31061" xr:uid="{00000000-0005-0000-0000-000026790000}"/>
    <cellStyle name="통_수량산출서(수정)_02-배수공_5.재선충설계(죽림지구)_'10년 추기 소나무재선충병 나무주사 사업" xfId="31062" xr:uid="{00000000-0005-0000-0000-000027790000}"/>
    <cellStyle name="통_수량산출서(수정)_02-배수공_5.재선충설계(죽림지구)_소나무재선충병 피해지 위생간벌사업(동상지구외 3개소)" xfId="31063" xr:uid="{00000000-0005-0000-0000-000028790000}"/>
    <cellStyle name="통_수량산출서(수정)_02-배수공_6.재선충설계(신벽지구)" xfId="31064" xr:uid="{00000000-0005-0000-0000-000029790000}"/>
    <cellStyle name="통_수량산출서(수정)_02-배수공_6.재선충설계(신벽지구)_'10년 추기 소나무재선충병 나무주사 사업" xfId="31065" xr:uid="{00000000-0005-0000-0000-00002A790000}"/>
    <cellStyle name="통_수량산출서(수정)_02-배수공_6.재선충설계(신벽지구)_소나무재선충병 피해지 위생간벌사업(동상지구외 3개소)" xfId="31066" xr:uid="{00000000-0005-0000-0000-00002B790000}"/>
    <cellStyle name="통_수량산출서(수정)_02-배수공_7.재선충설계(동림지구)" xfId="31067" xr:uid="{00000000-0005-0000-0000-00002C790000}"/>
    <cellStyle name="통_수량산출서(수정)_02-배수공_7.재선충설계(동림지구)_'10년 추기 소나무재선충병 나무주사 사업" xfId="31068" xr:uid="{00000000-0005-0000-0000-00002D790000}"/>
    <cellStyle name="통_수량산출서(수정)_02-배수공_7.재선충설계(동림지구)_소나무재선충병 피해지 위생간벌사업(동상지구외 3개소)" xfId="31069" xr:uid="{00000000-0005-0000-0000-00002E790000}"/>
    <cellStyle name="통_수량산출서(수정)_02-배수공_ha단가산출서" xfId="31070" xr:uid="{00000000-0005-0000-0000-00002F790000}"/>
    <cellStyle name="통_수량산출서(수정)_02-배수공_복사본 사진대장(사천)" xfId="31071" xr:uid="{00000000-0005-0000-0000-000030790000}"/>
    <cellStyle name="통_수량산출서(수정)_02-배수공_설계설명서(두서서하)-1" xfId="31072" xr:uid="{00000000-0005-0000-0000-000031790000}"/>
    <cellStyle name="통_수량산출서(수정)_02-배수공_소나무재선충병 피해지 위생간벌사업(동상지구외 3개소)" xfId="31073" xr:uid="{00000000-0005-0000-0000-000032790000}"/>
    <cellStyle name="통_수량산출서(수정)_02-배수공_소나무재선충병완전방제설계서(제출본)-양산국유림관리소" xfId="31074" xr:uid="{00000000-0005-0000-0000-000033790000}"/>
    <cellStyle name="통_수량산출서(수정)_02-배수공_수량산출서-2(온양산길)" xfId="31075" xr:uid="{00000000-0005-0000-0000-000034790000}"/>
    <cellStyle name="통_수량산출서(수정)_02-배수공_수량산출서-2(온양산길)_(01-1)수량(산청송경3)" xfId="31076" xr:uid="{00000000-0005-0000-0000-000035790000}"/>
    <cellStyle name="통_수량산출서(수정)_04-포장공_02-배수공" xfId="31077" xr:uid="{00000000-0005-0000-0000-000036790000}"/>
    <cellStyle name="통_수량산출서(수정)_04-포장공_02-배수공_1.숲가꾸기설계서(고암 간상)" xfId="31078" xr:uid="{00000000-0005-0000-0000-000037790000}"/>
    <cellStyle name="통_수량산출서(수정)_04-포장공_02-배수공_'10년 추기 소나무재선충병 나무주사 사업" xfId="31079" xr:uid="{00000000-0005-0000-0000-000038790000}"/>
    <cellStyle name="통_수량산출서(수정)_04-포장공_02-배수공_2006 가지산도립공원 등산로 정비사업" xfId="31080" xr:uid="{00000000-0005-0000-0000-000039790000}"/>
    <cellStyle name="통_수량산출서(수정)_04-포장공_02-배수공_2006 가지산도립공원 등산로 정비사업_1.숲가꾸기설계서(고암 간상)" xfId="31081" xr:uid="{00000000-0005-0000-0000-00003A790000}"/>
    <cellStyle name="통_수량산출서(수정)_04-포장공_02-배수공_2006 가지산도립공원 등산로 정비사업_'10년 추기 소나무재선충병 나무주사 사업" xfId="31082" xr:uid="{00000000-0005-0000-0000-00003B790000}"/>
    <cellStyle name="통_수량산출서(수정)_04-포장공_02-배수공_2006 가지산도립공원 등산로 정비사업_2006 가지산도립공원 등산로 정비사업" xfId="31083" xr:uid="{00000000-0005-0000-0000-00003C790000}"/>
    <cellStyle name="통_수량산출서(수정)_04-포장공_02-배수공_2006 가지산도립공원 등산로 정비사업_2006 가지산도립공원 등산로 정비사업_1.숲가꾸기설계서(고암 간상)" xfId="31084" xr:uid="{00000000-0005-0000-0000-00003D790000}"/>
    <cellStyle name="통_수량산출서(수정)_04-포장공_02-배수공_2006 가지산도립공원 등산로 정비사업_2006 가지산도립공원 등산로 정비사업_'10년 추기 소나무재선충병 나무주사 사업" xfId="31085" xr:uid="{00000000-0005-0000-0000-00003E790000}"/>
    <cellStyle name="통_수량산출서(수정)_04-포장공_02-배수공_2006 가지산도립공원 등산로 정비사업_2006 가지산도립공원 등산로 정비사업_3차 숲가꾸기 조서(밀양시)" xfId="31086" xr:uid="{00000000-0005-0000-0000-00003F790000}"/>
    <cellStyle name="통_수량산출서(수정)_04-포장공_02-배수공_2006 가지산도립공원 등산로 정비사업_2006 가지산도립공원 등산로 정비사업_3차 숲가꾸기 조서(밀양시)_09밀양2지번조서(허작업)" xfId="31087" xr:uid="{00000000-0005-0000-0000-000040790000}"/>
    <cellStyle name="통_수량산출서(수정)_04-포장공_02-배수공_2006 가지산도립공원 등산로 정비사업_2006 가지산도립공원 등산로 정비사업_3차 숲가꾸기 조서(밀양시)_09밀양2지번조서(허작업)_ha단가산출서" xfId="31088" xr:uid="{00000000-0005-0000-0000-000041790000}"/>
    <cellStyle name="통_수량산출서(수정)_04-포장공_02-배수공_2006 가지산도립공원 등산로 정비사업_2006 가지산도립공원 등산로 정비사업_3차 숲가꾸기 조서(밀양시)_09숲가꾸기조서(밀양2)" xfId="31089" xr:uid="{00000000-0005-0000-0000-000042790000}"/>
    <cellStyle name="통_수량산출서(수정)_04-포장공_02-배수공_2006 가지산도립공원 등산로 정비사업_2006 가지산도립공원 등산로 정비사업_3차 숲가꾸기 조서(밀양시)_09숲가꾸기조서(밀양2)_ha단가산출서" xfId="31090" xr:uid="{00000000-0005-0000-0000-000043790000}"/>
    <cellStyle name="통_수량산출서(수정)_04-포장공_02-배수공_2006 가지산도립공원 등산로 정비사업_2006 가지산도립공원 등산로 정비사업_3차 숲가꾸기 조서(밀양시)_ha단가산출서" xfId="31091" xr:uid="{00000000-0005-0000-0000-000044790000}"/>
    <cellStyle name="통_수량산출서(수정)_04-포장공_02-배수공_2006 가지산도립공원 등산로 정비사업_2006 가지산도립공원 등산로 정비사업_5.재선충설계(죽림지구)" xfId="31092" xr:uid="{00000000-0005-0000-0000-000045790000}"/>
    <cellStyle name="통_수량산출서(수정)_04-포장공_02-배수공_2006 가지산도립공원 등산로 정비사업_2006 가지산도립공원 등산로 정비사업_5.재선충설계(죽림지구)_'10년 추기 소나무재선충병 나무주사 사업" xfId="31093" xr:uid="{00000000-0005-0000-0000-000046790000}"/>
    <cellStyle name="통_수량산출서(수정)_04-포장공_02-배수공_2006 가지산도립공원 등산로 정비사업_2006 가지산도립공원 등산로 정비사업_5.재선충설계(죽림지구)_소나무재선충병 피해지 위생간벌사업(동상지구외 3개소)" xfId="31094" xr:uid="{00000000-0005-0000-0000-000047790000}"/>
    <cellStyle name="통_수량산출서(수정)_04-포장공_02-배수공_2006 가지산도립공원 등산로 정비사업_2006 가지산도립공원 등산로 정비사업_6.재선충설계(신벽지구)" xfId="31095" xr:uid="{00000000-0005-0000-0000-000048790000}"/>
    <cellStyle name="통_수량산출서(수정)_04-포장공_02-배수공_2006 가지산도립공원 등산로 정비사업_2006 가지산도립공원 등산로 정비사업_6.재선충설계(신벽지구)_'10년 추기 소나무재선충병 나무주사 사업" xfId="31096" xr:uid="{00000000-0005-0000-0000-000049790000}"/>
    <cellStyle name="통_수량산출서(수정)_04-포장공_02-배수공_2006 가지산도립공원 등산로 정비사업_2006 가지산도립공원 등산로 정비사업_6.재선충설계(신벽지구)_소나무재선충병 피해지 위생간벌사업(동상지구외 3개소)" xfId="31097" xr:uid="{00000000-0005-0000-0000-00004A790000}"/>
    <cellStyle name="통_수량산출서(수정)_04-포장공_02-배수공_2006 가지산도립공원 등산로 정비사업_2006 가지산도립공원 등산로 정비사업_7.재선충설계(동림지구)" xfId="31098" xr:uid="{00000000-0005-0000-0000-00004B790000}"/>
    <cellStyle name="통_수량산출서(수정)_04-포장공_02-배수공_2006 가지산도립공원 등산로 정비사업_2006 가지산도립공원 등산로 정비사업_7.재선충설계(동림지구)_'10년 추기 소나무재선충병 나무주사 사업" xfId="31099" xr:uid="{00000000-0005-0000-0000-00004C790000}"/>
    <cellStyle name="통_수량산출서(수정)_04-포장공_02-배수공_2006 가지산도립공원 등산로 정비사업_2006 가지산도립공원 등산로 정비사업_7.재선충설계(동림지구)_소나무재선충병 피해지 위생간벌사업(동상지구외 3개소)" xfId="31100" xr:uid="{00000000-0005-0000-0000-00004D790000}"/>
    <cellStyle name="통_수량산출서(수정)_04-포장공_02-배수공_2006 가지산도립공원 등산로 정비사업_2006 가지산도립공원 등산로 정비사업_ha단가산출서" xfId="31101" xr:uid="{00000000-0005-0000-0000-00004E790000}"/>
    <cellStyle name="통_수량산출서(수정)_04-포장공_02-배수공_2006 가지산도립공원 등산로 정비사업_2006 가지산도립공원 등산로 정비사업_소나무재선충병 피해지 위생간벌사업(동상지구외 3개소)" xfId="31102" xr:uid="{00000000-0005-0000-0000-00004F790000}"/>
    <cellStyle name="통_수량산출서(수정)_04-포장공_02-배수공_2006 가지산도립공원 등산로 정비사업_2006 가지산도립공원 등산로 정비사업_소나무재선충병완전방제설계서(제출본)-양산국유림관리소" xfId="31103" xr:uid="{00000000-0005-0000-0000-000050790000}"/>
    <cellStyle name="통_수량산출서(수정)_04-포장공_02-배수공_2006 가지산도립공원 등산로 정비사업_2006가지산도립공원등산로정비공사" xfId="31104" xr:uid="{00000000-0005-0000-0000-000051790000}"/>
    <cellStyle name="통_수량산출서(수정)_04-포장공_02-배수공_2006 가지산도립공원 등산로 정비사업_2006가지산도립공원등산로정비공사_1.숲가꾸기설계서(고암 간상)" xfId="31105" xr:uid="{00000000-0005-0000-0000-000052790000}"/>
    <cellStyle name="통_수량산출서(수정)_04-포장공_02-배수공_2006 가지산도립공원 등산로 정비사업_2006가지산도립공원등산로정비공사_'10년 추기 소나무재선충병 나무주사 사업" xfId="31106" xr:uid="{00000000-0005-0000-0000-000053790000}"/>
    <cellStyle name="통_수량산출서(수정)_04-포장공_02-배수공_2006 가지산도립공원 등산로 정비사업_2006가지산도립공원등산로정비공사_3차 숲가꾸기 조서(밀양시)" xfId="31107" xr:uid="{00000000-0005-0000-0000-000054790000}"/>
    <cellStyle name="통_수량산출서(수정)_04-포장공_02-배수공_2006 가지산도립공원 등산로 정비사업_2006가지산도립공원등산로정비공사_3차 숲가꾸기 조서(밀양시)_09밀양2지번조서(허작업)" xfId="31108" xr:uid="{00000000-0005-0000-0000-000055790000}"/>
    <cellStyle name="통_수량산출서(수정)_04-포장공_02-배수공_2006 가지산도립공원 등산로 정비사업_2006가지산도립공원등산로정비공사_3차 숲가꾸기 조서(밀양시)_09밀양2지번조서(허작업)_ha단가산출서" xfId="31109" xr:uid="{00000000-0005-0000-0000-000056790000}"/>
    <cellStyle name="통_수량산출서(수정)_04-포장공_02-배수공_2006 가지산도립공원 등산로 정비사업_2006가지산도립공원등산로정비공사_3차 숲가꾸기 조서(밀양시)_09숲가꾸기조서(밀양2)" xfId="31110" xr:uid="{00000000-0005-0000-0000-000057790000}"/>
    <cellStyle name="통_수량산출서(수정)_04-포장공_02-배수공_2006 가지산도립공원 등산로 정비사업_2006가지산도립공원등산로정비공사_3차 숲가꾸기 조서(밀양시)_09숲가꾸기조서(밀양2)_ha단가산출서" xfId="31111" xr:uid="{00000000-0005-0000-0000-000058790000}"/>
    <cellStyle name="통_수량산출서(수정)_04-포장공_02-배수공_2006 가지산도립공원 등산로 정비사업_2006가지산도립공원등산로정비공사_3차 숲가꾸기 조서(밀양시)_ha단가산출서" xfId="31112" xr:uid="{00000000-0005-0000-0000-000059790000}"/>
    <cellStyle name="통_수량산출서(수정)_04-포장공_02-배수공_2006 가지산도립공원 등산로 정비사업_2006가지산도립공원등산로정비공사_5.재선충설계(죽림지구)" xfId="31113" xr:uid="{00000000-0005-0000-0000-00005A790000}"/>
    <cellStyle name="통_수량산출서(수정)_04-포장공_02-배수공_2006 가지산도립공원 등산로 정비사업_2006가지산도립공원등산로정비공사_5.재선충설계(죽림지구)_'10년 추기 소나무재선충병 나무주사 사업" xfId="31114" xr:uid="{00000000-0005-0000-0000-00005B790000}"/>
    <cellStyle name="통_수량산출서(수정)_04-포장공_02-배수공_2006 가지산도립공원 등산로 정비사업_2006가지산도립공원등산로정비공사_5.재선충설계(죽림지구)_소나무재선충병 피해지 위생간벌사업(동상지구외 3개소)" xfId="31115" xr:uid="{00000000-0005-0000-0000-00005C790000}"/>
    <cellStyle name="통_수량산출서(수정)_04-포장공_02-배수공_2006 가지산도립공원 등산로 정비사업_2006가지산도립공원등산로정비공사_6.재선충설계(신벽지구)" xfId="31116" xr:uid="{00000000-0005-0000-0000-00005D790000}"/>
    <cellStyle name="통_수량산출서(수정)_04-포장공_02-배수공_2006 가지산도립공원 등산로 정비사업_2006가지산도립공원등산로정비공사_6.재선충설계(신벽지구)_'10년 추기 소나무재선충병 나무주사 사업" xfId="31117" xr:uid="{00000000-0005-0000-0000-00005E790000}"/>
    <cellStyle name="통_수량산출서(수정)_04-포장공_02-배수공_2006 가지산도립공원 등산로 정비사업_2006가지산도립공원등산로정비공사_6.재선충설계(신벽지구)_소나무재선충병 피해지 위생간벌사업(동상지구외 3개소)" xfId="31118" xr:uid="{00000000-0005-0000-0000-00005F790000}"/>
    <cellStyle name="통_수량산출서(수정)_04-포장공_02-배수공_2006 가지산도립공원 등산로 정비사업_2006가지산도립공원등산로정비공사_7.재선충설계(동림지구)" xfId="31119" xr:uid="{00000000-0005-0000-0000-000060790000}"/>
    <cellStyle name="통_수량산출서(수정)_04-포장공_02-배수공_2006 가지산도립공원 등산로 정비사업_2006가지산도립공원등산로정비공사_7.재선충설계(동림지구)_'10년 추기 소나무재선충병 나무주사 사업" xfId="31120" xr:uid="{00000000-0005-0000-0000-000061790000}"/>
    <cellStyle name="통_수량산출서(수정)_04-포장공_02-배수공_2006 가지산도립공원 등산로 정비사업_2006가지산도립공원등산로정비공사_7.재선충설계(동림지구)_소나무재선충병 피해지 위생간벌사업(동상지구외 3개소)" xfId="31121" xr:uid="{00000000-0005-0000-0000-000062790000}"/>
    <cellStyle name="통_수량산출서(수정)_04-포장공_02-배수공_2006 가지산도립공원 등산로 정비사업_2006가지산도립공원등산로정비공사_ha단가산출서" xfId="31122" xr:uid="{00000000-0005-0000-0000-000063790000}"/>
    <cellStyle name="통_수량산출서(수정)_04-포장공_02-배수공_2006 가지산도립공원 등산로 정비사업_2006가지산도립공원등산로정비공사_소나무재선충병 피해지 위생간벌사업(동상지구외 3개소)" xfId="31123" xr:uid="{00000000-0005-0000-0000-000064790000}"/>
    <cellStyle name="통_수량산출서(수정)_04-포장공_02-배수공_2006 가지산도립공원 등산로 정비사업_2006가지산도립공원등산로정비공사_소나무재선충병완전방제설계서(제출본)-양산국유림관리소" xfId="31124" xr:uid="{00000000-0005-0000-0000-000065790000}"/>
    <cellStyle name="통_수량산출서(수정)_04-포장공_02-배수공_2006 가지산도립공원 등산로 정비사업_2006밀양시가지산도립공원등산로정비공사" xfId="31125" xr:uid="{00000000-0005-0000-0000-000066790000}"/>
    <cellStyle name="통_수량산출서(수정)_04-포장공_02-배수공_2006 가지산도립공원 등산로 정비사업_2006밀양시가지산도립공원등산로정비공사_1.숲가꾸기설계서(고암 간상)" xfId="31126" xr:uid="{00000000-0005-0000-0000-000067790000}"/>
    <cellStyle name="통_수량산출서(수정)_04-포장공_02-배수공_2006 가지산도립공원 등산로 정비사업_2006밀양시가지산도립공원등산로정비공사_'10년 추기 소나무재선충병 나무주사 사업" xfId="31127" xr:uid="{00000000-0005-0000-0000-000068790000}"/>
    <cellStyle name="통_수량산출서(수정)_04-포장공_02-배수공_2006 가지산도립공원 등산로 정비사업_2006밀양시가지산도립공원등산로정비공사_3차 숲가꾸기 조서(밀양시)" xfId="31128" xr:uid="{00000000-0005-0000-0000-000069790000}"/>
    <cellStyle name="통_수량산출서(수정)_04-포장공_02-배수공_2006 가지산도립공원 등산로 정비사업_2006밀양시가지산도립공원등산로정비공사_3차 숲가꾸기 조서(밀양시)_09밀양2지번조서(허작업)" xfId="31129" xr:uid="{00000000-0005-0000-0000-00006A790000}"/>
    <cellStyle name="통_수량산출서(수정)_04-포장공_02-배수공_2006 가지산도립공원 등산로 정비사업_2006밀양시가지산도립공원등산로정비공사_3차 숲가꾸기 조서(밀양시)_09밀양2지번조서(허작업)_ha단가산출서" xfId="31130" xr:uid="{00000000-0005-0000-0000-00006B790000}"/>
    <cellStyle name="통_수량산출서(수정)_04-포장공_02-배수공_2006 가지산도립공원 등산로 정비사업_2006밀양시가지산도립공원등산로정비공사_3차 숲가꾸기 조서(밀양시)_09숲가꾸기조서(밀양2)" xfId="31131" xr:uid="{00000000-0005-0000-0000-00006C790000}"/>
    <cellStyle name="통_수량산출서(수정)_04-포장공_02-배수공_2006 가지산도립공원 등산로 정비사업_2006밀양시가지산도립공원등산로정비공사_3차 숲가꾸기 조서(밀양시)_09숲가꾸기조서(밀양2)_ha단가산출서" xfId="31132" xr:uid="{00000000-0005-0000-0000-00006D790000}"/>
    <cellStyle name="통_수량산출서(수정)_04-포장공_02-배수공_2006 가지산도립공원 등산로 정비사업_2006밀양시가지산도립공원등산로정비공사_3차 숲가꾸기 조서(밀양시)_ha단가산출서" xfId="31133" xr:uid="{00000000-0005-0000-0000-00006E790000}"/>
    <cellStyle name="통_수량산출서(수정)_04-포장공_02-배수공_2006 가지산도립공원 등산로 정비사업_2006밀양시가지산도립공원등산로정비공사_5.재선충설계(죽림지구)" xfId="31134" xr:uid="{00000000-0005-0000-0000-00006F790000}"/>
    <cellStyle name="통_수량산출서(수정)_04-포장공_02-배수공_2006 가지산도립공원 등산로 정비사업_2006밀양시가지산도립공원등산로정비공사_5.재선충설계(죽림지구)_'10년 추기 소나무재선충병 나무주사 사업" xfId="31135" xr:uid="{00000000-0005-0000-0000-000070790000}"/>
    <cellStyle name="통_수량산출서(수정)_04-포장공_02-배수공_2006 가지산도립공원 등산로 정비사업_2006밀양시가지산도립공원등산로정비공사_5.재선충설계(죽림지구)_소나무재선충병 피해지 위생간벌사업(동상지구외 3개소)" xfId="31136" xr:uid="{00000000-0005-0000-0000-000071790000}"/>
    <cellStyle name="통_수량산출서(수정)_04-포장공_02-배수공_2006 가지산도립공원 등산로 정비사업_2006밀양시가지산도립공원등산로정비공사_6.재선충설계(신벽지구)" xfId="31137" xr:uid="{00000000-0005-0000-0000-000072790000}"/>
    <cellStyle name="통_수량산출서(수정)_04-포장공_02-배수공_2006 가지산도립공원 등산로 정비사업_2006밀양시가지산도립공원등산로정비공사_6.재선충설계(신벽지구)_'10년 추기 소나무재선충병 나무주사 사업" xfId="31138" xr:uid="{00000000-0005-0000-0000-000073790000}"/>
    <cellStyle name="통_수량산출서(수정)_04-포장공_02-배수공_2006 가지산도립공원 등산로 정비사업_2006밀양시가지산도립공원등산로정비공사_6.재선충설계(신벽지구)_소나무재선충병 피해지 위생간벌사업(동상지구외 3개소)" xfId="31139" xr:uid="{00000000-0005-0000-0000-000074790000}"/>
    <cellStyle name="통_수량산출서(수정)_04-포장공_02-배수공_2006 가지산도립공원 등산로 정비사업_2006밀양시가지산도립공원등산로정비공사_7.재선충설계(동림지구)" xfId="31140" xr:uid="{00000000-0005-0000-0000-000075790000}"/>
    <cellStyle name="통_수량산출서(수정)_04-포장공_02-배수공_2006 가지산도립공원 등산로 정비사업_2006밀양시가지산도립공원등산로정비공사_7.재선충설계(동림지구)_'10년 추기 소나무재선충병 나무주사 사업" xfId="31141" xr:uid="{00000000-0005-0000-0000-000076790000}"/>
    <cellStyle name="통_수량산출서(수정)_04-포장공_02-배수공_2006 가지산도립공원 등산로 정비사업_2006밀양시가지산도립공원등산로정비공사_7.재선충설계(동림지구)_소나무재선충병 피해지 위생간벌사업(동상지구외 3개소)" xfId="31142" xr:uid="{00000000-0005-0000-0000-000077790000}"/>
    <cellStyle name="통_수량산출서(수정)_04-포장공_02-배수공_2006 가지산도립공원 등산로 정비사업_2006밀양시가지산도립공원등산로정비공사_ha단가산출서" xfId="31143" xr:uid="{00000000-0005-0000-0000-000078790000}"/>
    <cellStyle name="통_수량산출서(수정)_04-포장공_02-배수공_2006 가지산도립공원 등산로 정비사업_2006밀양시가지산도립공원등산로정비공사_소나무재선충병 피해지 위생간벌사업(동상지구외 3개소)" xfId="31144" xr:uid="{00000000-0005-0000-0000-000079790000}"/>
    <cellStyle name="통_수량산출서(수정)_04-포장공_02-배수공_2006 가지산도립공원 등산로 정비사업_2006밀양시가지산도립공원등산로정비공사_소나무재선충병완전방제설계서(제출본)-양산국유림관리소" xfId="31145" xr:uid="{00000000-0005-0000-0000-00007A790000}"/>
    <cellStyle name="통_수량산출서(수정)_04-포장공_02-배수공_2006 가지산도립공원 등산로 정비사업_3차 숲가꾸기 조서(밀양시)" xfId="31146" xr:uid="{00000000-0005-0000-0000-00007B790000}"/>
    <cellStyle name="통_수량산출서(수정)_04-포장공_02-배수공_2006 가지산도립공원 등산로 정비사업_3차 숲가꾸기 조서(밀양시)_09밀양2지번조서(허작업)" xfId="31147" xr:uid="{00000000-0005-0000-0000-00007C790000}"/>
    <cellStyle name="통_수량산출서(수정)_04-포장공_02-배수공_2006 가지산도립공원 등산로 정비사업_3차 숲가꾸기 조서(밀양시)_09밀양2지번조서(허작업)_ha단가산출서" xfId="31148" xr:uid="{00000000-0005-0000-0000-00007D790000}"/>
    <cellStyle name="통_수량산출서(수정)_04-포장공_02-배수공_2006 가지산도립공원 등산로 정비사업_3차 숲가꾸기 조서(밀양시)_09숲가꾸기조서(밀양2)" xfId="31149" xr:uid="{00000000-0005-0000-0000-00007E790000}"/>
    <cellStyle name="통_수량산출서(수정)_04-포장공_02-배수공_2006 가지산도립공원 등산로 정비사업_3차 숲가꾸기 조서(밀양시)_09숲가꾸기조서(밀양2)_ha단가산출서" xfId="31150" xr:uid="{00000000-0005-0000-0000-00007F790000}"/>
    <cellStyle name="통_수량산출서(수정)_04-포장공_02-배수공_2006 가지산도립공원 등산로 정비사업_3차 숲가꾸기 조서(밀양시)_ha단가산출서" xfId="31151" xr:uid="{00000000-0005-0000-0000-000080790000}"/>
    <cellStyle name="통_수량산출서(수정)_04-포장공_02-배수공_2006 가지산도립공원 등산로 정비사업_5.재선충설계(죽림지구)" xfId="31152" xr:uid="{00000000-0005-0000-0000-000081790000}"/>
    <cellStyle name="통_수량산출서(수정)_04-포장공_02-배수공_2006 가지산도립공원 등산로 정비사업_5.재선충설계(죽림지구)_'10년 추기 소나무재선충병 나무주사 사업" xfId="31153" xr:uid="{00000000-0005-0000-0000-000082790000}"/>
    <cellStyle name="통_수량산출서(수정)_04-포장공_02-배수공_2006 가지산도립공원 등산로 정비사업_5.재선충설계(죽림지구)_소나무재선충병 피해지 위생간벌사업(동상지구외 3개소)" xfId="31154" xr:uid="{00000000-0005-0000-0000-000083790000}"/>
    <cellStyle name="통_수량산출서(수정)_04-포장공_02-배수공_2006 가지산도립공원 등산로 정비사업_6.재선충설계(신벽지구)" xfId="31155" xr:uid="{00000000-0005-0000-0000-000084790000}"/>
    <cellStyle name="통_수량산출서(수정)_04-포장공_02-배수공_2006 가지산도립공원 등산로 정비사업_6.재선충설계(신벽지구)_'10년 추기 소나무재선충병 나무주사 사업" xfId="31156" xr:uid="{00000000-0005-0000-0000-000085790000}"/>
    <cellStyle name="통_수량산출서(수정)_04-포장공_02-배수공_2006 가지산도립공원 등산로 정비사업_6.재선충설계(신벽지구)_소나무재선충병 피해지 위생간벌사업(동상지구외 3개소)" xfId="31157" xr:uid="{00000000-0005-0000-0000-000086790000}"/>
    <cellStyle name="통_수량산출서(수정)_04-포장공_02-배수공_2006 가지산도립공원 등산로 정비사업_7.재선충설계(동림지구)" xfId="31158" xr:uid="{00000000-0005-0000-0000-000087790000}"/>
    <cellStyle name="통_수량산출서(수정)_04-포장공_02-배수공_2006 가지산도립공원 등산로 정비사업_7.재선충설계(동림지구)_'10년 추기 소나무재선충병 나무주사 사업" xfId="31159" xr:uid="{00000000-0005-0000-0000-000088790000}"/>
    <cellStyle name="통_수량산출서(수정)_04-포장공_02-배수공_2006 가지산도립공원 등산로 정비사업_7.재선충설계(동림지구)_소나무재선충병 피해지 위생간벌사업(동상지구외 3개소)" xfId="31160" xr:uid="{00000000-0005-0000-0000-000089790000}"/>
    <cellStyle name="통_수량산출서(수정)_04-포장공_02-배수공_2006 가지산도립공원 등산로 정비사업_ha단가산출서" xfId="31161" xr:uid="{00000000-0005-0000-0000-00008A790000}"/>
    <cellStyle name="통_수량산출서(수정)_04-포장공_02-배수공_2006 가지산도립공원 등산로 정비사업_가지산도립공원등산로정비공사" xfId="31162" xr:uid="{00000000-0005-0000-0000-00008B790000}"/>
    <cellStyle name="통_수량산출서(수정)_04-포장공_02-배수공_2006 가지산도립공원 등산로 정비사업_가지산도립공원등산로정비공사_1.숲가꾸기설계서(고암 간상)" xfId="31163" xr:uid="{00000000-0005-0000-0000-00008C790000}"/>
    <cellStyle name="통_수량산출서(수정)_04-포장공_02-배수공_2006 가지산도립공원 등산로 정비사업_가지산도립공원등산로정비공사_'10년 추기 소나무재선충병 나무주사 사업" xfId="31164" xr:uid="{00000000-0005-0000-0000-00008D790000}"/>
    <cellStyle name="통_수량산출서(수정)_04-포장공_02-배수공_2006 가지산도립공원 등산로 정비사업_가지산도립공원등산로정비공사_3차 숲가꾸기 조서(밀양시)" xfId="31165" xr:uid="{00000000-0005-0000-0000-00008E790000}"/>
    <cellStyle name="통_수량산출서(수정)_04-포장공_02-배수공_2006 가지산도립공원 등산로 정비사업_가지산도립공원등산로정비공사_3차 숲가꾸기 조서(밀양시)_09밀양2지번조서(허작업)" xfId="31166" xr:uid="{00000000-0005-0000-0000-00008F790000}"/>
    <cellStyle name="통_수량산출서(수정)_04-포장공_02-배수공_2006 가지산도립공원 등산로 정비사업_가지산도립공원등산로정비공사_3차 숲가꾸기 조서(밀양시)_09밀양2지번조서(허작업)_ha단가산출서" xfId="31167" xr:uid="{00000000-0005-0000-0000-000090790000}"/>
    <cellStyle name="통_수량산출서(수정)_04-포장공_02-배수공_2006 가지산도립공원 등산로 정비사업_가지산도립공원등산로정비공사_3차 숲가꾸기 조서(밀양시)_09숲가꾸기조서(밀양2)" xfId="31168" xr:uid="{00000000-0005-0000-0000-000091790000}"/>
    <cellStyle name="통_수량산출서(수정)_04-포장공_02-배수공_2006 가지산도립공원 등산로 정비사업_가지산도립공원등산로정비공사_3차 숲가꾸기 조서(밀양시)_09숲가꾸기조서(밀양2)_ha단가산출서" xfId="31169" xr:uid="{00000000-0005-0000-0000-000092790000}"/>
    <cellStyle name="통_수량산출서(수정)_04-포장공_02-배수공_2006 가지산도립공원 등산로 정비사업_가지산도립공원등산로정비공사_3차 숲가꾸기 조서(밀양시)_ha단가산출서" xfId="31170" xr:uid="{00000000-0005-0000-0000-000093790000}"/>
    <cellStyle name="통_수량산출서(수정)_04-포장공_02-배수공_2006 가지산도립공원 등산로 정비사업_가지산도립공원등산로정비공사_5.재선충설계(죽림지구)" xfId="31171" xr:uid="{00000000-0005-0000-0000-000094790000}"/>
    <cellStyle name="통_수량산출서(수정)_04-포장공_02-배수공_2006 가지산도립공원 등산로 정비사업_가지산도립공원등산로정비공사_5.재선충설계(죽림지구)_'10년 추기 소나무재선충병 나무주사 사업" xfId="31172" xr:uid="{00000000-0005-0000-0000-000095790000}"/>
    <cellStyle name="통_수량산출서(수정)_04-포장공_02-배수공_2006 가지산도립공원 등산로 정비사업_가지산도립공원등산로정비공사_5.재선충설계(죽림지구)_소나무재선충병 피해지 위생간벌사업(동상지구외 3개소)" xfId="31173" xr:uid="{00000000-0005-0000-0000-000096790000}"/>
    <cellStyle name="통_수량산출서(수정)_04-포장공_02-배수공_2006 가지산도립공원 등산로 정비사업_가지산도립공원등산로정비공사_6.재선충설계(신벽지구)" xfId="31174" xr:uid="{00000000-0005-0000-0000-000097790000}"/>
    <cellStyle name="통_수량산출서(수정)_04-포장공_02-배수공_2006 가지산도립공원 등산로 정비사업_가지산도립공원등산로정비공사_6.재선충설계(신벽지구)_'10년 추기 소나무재선충병 나무주사 사업" xfId="31175" xr:uid="{00000000-0005-0000-0000-000098790000}"/>
    <cellStyle name="통_수량산출서(수정)_04-포장공_02-배수공_2006 가지산도립공원 등산로 정비사업_가지산도립공원등산로정비공사_6.재선충설계(신벽지구)_소나무재선충병 피해지 위생간벌사업(동상지구외 3개소)" xfId="31176" xr:uid="{00000000-0005-0000-0000-000099790000}"/>
    <cellStyle name="통_수량산출서(수정)_04-포장공_02-배수공_2006 가지산도립공원 등산로 정비사업_가지산도립공원등산로정비공사_7.재선충설계(동림지구)" xfId="31177" xr:uid="{00000000-0005-0000-0000-00009A790000}"/>
    <cellStyle name="통_수량산출서(수정)_04-포장공_02-배수공_2006 가지산도립공원 등산로 정비사업_가지산도립공원등산로정비공사_7.재선충설계(동림지구)_'10년 추기 소나무재선충병 나무주사 사업" xfId="31178" xr:uid="{00000000-0005-0000-0000-00009B790000}"/>
    <cellStyle name="통_수량산출서(수정)_04-포장공_02-배수공_2006 가지산도립공원 등산로 정비사업_가지산도립공원등산로정비공사_7.재선충설계(동림지구)_소나무재선충병 피해지 위생간벌사업(동상지구외 3개소)" xfId="31179" xr:uid="{00000000-0005-0000-0000-00009C790000}"/>
    <cellStyle name="통_수량산출서(수정)_04-포장공_02-배수공_2006 가지산도립공원 등산로 정비사업_가지산도립공원등산로정비공사_ha단가산출서" xfId="31180" xr:uid="{00000000-0005-0000-0000-00009D790000}"/>
    <cellStyle name="통_수량산출서(수정)_04-포장공_02-배수공_2006 가지산도립공원 등산로 정비사업_가지산도립공원등산로정비공사_소나무재선충병 피해지 위생간벌사업(동상지구외 3개소)" xfId="31181" xr:uid="{00000000-0005-0000-0000-00009E790000}"/>
    <cellStyle name="통_수량산출서(수정)_04-포장공_02-배수공_2006 가지산도립공원 등산로 정비사업_가지산도립공원등산로정비공사_소나무재선충병완전방제설계서(제출본)-양산국유림관리소" xfId="31182" xr:uid="{00000000-0005-0000-0000-00009F790000}"/>
    <cellStyle name="통_수량산출서(수정)_04-포장공_02-배수공_2006 가지산도립공원 등산로 정비사업_소나무재선충병 피해지 위생간벌사업(동상지구외 3개소)" xfId="31183" xr:uid="{00000000-0005-0000-0000-0000A0790000}"/>
    <cellStyle name="통_수량산출서(수정)_04-포장공_02-배수공_2006 가지산도립공원 등산로 정비사업_소나무재선충병완전방제설계서(제출본)-양산국유림관리소" xfId="31184" xr:uid="{00000000-0005-0000-0000-0000A1790000}"/>
    <cellStyle name="통_수량산출서(수정)_04-포장공_02-배수공_3차 숲가꾸기 조서(밀양시)" xfId="31185" xr:uid="{00000000-0005-0000-0000-0000A2790000}"/>
    <cellStyle name="통_수량산출서(수정)_04-포장공_02-배수공_3차 숲가꾸기 조서(밀양시)_09밀양2지번조서(허작업)" xfId="31186" xr:uid="{00000000-0005-0000-0000-0000A3790000}"/>
    <cellStyle name="통_수량산출서(수정)_04-포장공_02-배수공_3차 숲가꾸기 조서(밀양시)_09밀양2지번조서(허작업)_ha단가산출서" xfId="31187" xr:uid="{00000000-0005-0000-0000-0000A4790000}"/>
    <cellStyle name="통_수량산출서(수정)_04-포장공_02-배수공_3차 숲가꾸기 조서(밀양시)_09숲가꾸기조서(밀양2)" xfId="31188" xr:uid="{00000000-0005-0000-0000-0000A5790000}"/>
    <cellStyle name="통_수량산출서(수정)_04-포장공_02-배수공_3차 숲가꾸기 조서(밀양시)_09숲가꾸기조서(밀양2)_ha단가산출서" xfId="31189" xr:uid="{00000000-0005-0000-0000-0000A6790000}"/>
    <cellStyle name="통_수량산출서(수정)_04-포장공_02-배수공_3차 숲가꾸기 조서(밀양시)_ha단가산출서" xfId="31190" xr:uid="{00000000-0005-0000-0000-0000A7790000}"/>
    <cellStyle name="통_수량산출서(수정)_04-포장공_02-배수공_5.재선충설계(죽림지구)" xfId="31191" xr:uid="{00000000-0005-0000-0000-0000A8790000}"/>
    <cellStyle name="통_수량산출서(수정)_04-포장공_02-배수공_5.재선충설계(죽림지구)_'10년 추기 소나무재선충병 나무주사 사업" xfId="31192" xr:uid="{00000000-0005-0000-0000-0000A9790000}"/>
    <cellStyle name="통_수량산출서(수정)_04-포장공_02-배수공_5.재선충설계(죽림지구)_소나무재선충병 피해지 위생간벌사업(동상지구외 3개소)" xfId="31193" xr:uid="{00000000-0005-0000-0000-0000AA790000}"/>
    <cellStyle name="통_수량산출서(수정)_04-포장공_02-배수공_6.재선충설계(신벽지구)" xfId="31194" xr:uid="{00000000-0005-0000-0000-0000AB790000}"/>
    <cellStyle name="통_수량산출서(수정)_04-포장공_02-배수공_6.재선충설계(신벽지구)_'10년 추기 소나무재선충병 나무주사 사업" xfId="31195" xr:uid="{00000000-0005-0000-0000-0000AC790000}"/>
    <cellStyle name="통_수량산출서(수정)_04-포장공_02-배수공_6.재선충설계(신벽지구)_소나무재선충병 피해지 위생간벌사업(동상지구외 3개소)" xfId="31196" xr:uid="{00000000-0005-0000-0000-0000AD790000}"/>
    <cellStyle name="통_수량산출서(수정)_04-포장공_02-배수공_7.재선충설계(동림지구)" xfId="31197" xr:uid="{00000000-0005-0000-0000-0000AE790000}"/>
    <cellStyle name="통_수량산출서(수정)_04-포장공_02-배수공_7.재선충설계(동림지구)_'10년 추기 소나무재선충병 나무주사 사업" xfId="31198" xr:uid="{00000000-0005-0000-0000-0000AF790000}"/>
    <cellStyle name="통_수량산출서(수정)_04-포장공_02-배수공_7.재선충설계(동림지구)_소나무재선충병 피해지 위생간벌사업(동상지구외 3개소)" xfId="31199" xr:uid="{00000000-0005-0000-0000-0000B0790000}"/>
    <cellStyle name="통_수량산출서(수정)_04-포장공_02-배수공_ha단가산출서" xfId="31200" xr:uid="{00000000-0005-0000-0000-0000B1790000}"/>
    <cellStyle name="통_수량산출서(수정)_04-포장공_02-배수공_복사본 사진대장(사천)" xfId="31201" xr:uid="{00000000-0005-0000-0000-0000B2790000}"/>
    <cellStyle name="통_수량산출서(수정)_04-포장공_02-배수공_설계설명서(두서서하)-1" xfId="31202" xr:uid="{00000000-0005-0000-0000-0000B3790000}"/>
    <cellStyle name="통_수량산출서(수정)_04-포장공_02-배수공_소나무재선충병 피해지 위생간벌사업(동상지구외 3개소)" xfId="31203" xr:uid="{00000000-0005-0000-0000-0000B4790000}"/>
    <cellStyle name="통_수량산출서(수정)_04-포장공_02-배수공_소나무재선충병완전방제설계서(제출본)-양산국유림관리소" xfId="31204" xr:uid="{00000000-0005-0000-0000-0000B5790000}"/>
    <cellStyle name="통_수량산출서(수정)_04-포장공_02-배수공_수량산출서-2(온양산길)" xfId="31205" xr:uid="{00000000-0005-0000-0000-0000B6790000}"/>
    <cellStyle name="통_수량산출서(수정)_04-포장공_02-배수공_수량산출서-2(온양산길)_(01-1)수량(산청송경3)" xfId="31206" xr:uid="{00000000-0005-0000-0000-0000B7790000}"/>
    <cellStyle name="통_수량산출서(수정)_06-부대공_02-배수공" xfId="31207" xr:uid="{00000000-0005-0000-0000-0000B8790000}"/>
    <cellStyle name="통_수량산출서(수정)_06-부대공_02-배수공_1.숲가꾸기설계서(고암 간상)" xfId="31208" xr:uid="{00000000-0005-0000-0000-0000B9790000}"/>
    <cellStyle name="통_수량산출서(수정)_06-부대공_02-배수공_'10년 추기 소나무재선충병 나무주사 사업" xfId="31209" xr:uid="{00000000-0005-0000-0000-0000BA790000}"/>
    <cellStyle name="통_수량산출서(수정)_06-부대공_02-배수공_2006 가지산도립공원 등산로 정비사업" xfId="31210" xr:uid="{00000000-0005-0000-0000-0000BB790000}"/>
    <cellStyle name="통_수량산출서(수정)_06-부대공_02-배수공_2006 가지산도립공원 등산로 정비사업_1.숲가꾸기설계서(고암 간상)" xfId="31211" xr:uid="{00000000-0005-0000-0000-0000BC790000}"/>
    <cellStyle name="통_수량산출서(수정)_06-부대공_02-배수공_2006 가지산도립공원 등산로 정비사업_'10년 추기 소나무재선충병 나무주사 사업" xfId="31212" xr:uid="{00000000-0005-0000-0000-0000BD790000}"/>
    <cellStyle name="통_수량산출서(수정)_06-부대공_02-배수공_2006 가지산도립공원 등산로 정비사업_2006 가지산도립공원 등산로 정비사업" xfId="31213" xr:uid="{00000000-0005-0000-0000-0000BE790000}"/>
    <cellStyle name="통_수량산출서(수정)_06-부대공_02-배수공_2006 가지산도립공원 등산로 정비사업_2006 가지산도립공원 등산로 정비사업_1.숲가꾸기설계서(고암 간상)" xfId="31214" xr:uid="{00000000-0005-0000-0000-0000BF790000}"/>
    <cellStyle name="통_수량산출서(수정)_06-부대공_02-배수공_2006 가지산도립공원 등산로 정비사업_2006 가지산도립공원 등산로 정비사업_'10년 추기 소나무재선충병 나무주사 사업" xfId="31215" xr:uid="{00000000-0005-0000-0000-0000C0790000}"/>
    <cellStyle name="통_수량산출서(수정)_06-부대공_02-배수공_2006 가지산도립공원 등산로 정비사업_2006 가지산도립공원 등산로 정비사업_3차 숲가꾸기 조서(밀양시)" xfId="31216" xr:uid="{00000000-0005-0000-0000-0000C1790000}"/>
    <cellStyle name="통_수량산출서(수정)_06-부대공_02-배수공_2006 가지산도립공원 등산로 정비사업_2006 가지산도립공원 등산로 정비사업_3차 숲가꾸기 조서(밀양시)_09밀양2지번조서(허작업)" xfId="31217" xr:uid="{00000000-0005-0000-0000-0000C2790000}"/>
    <cellStyle name="통_수량산출서(수정)_06-부대공_02-배수공_2006 가지산도립공원 등산로 정비사업_2006 가지산도립공원 등산로 정비사업_3차 숲가꾸기 조서(밀양시)_09밀양2지번조서(허작업)_ha단가산출서" xfId="31218" xr:uid="{00000000-0005-0000-0000-0000C3790000}"/>
    <cellStyle name="통_수량산출서(수정)_06-부대공_02-배수공_2006 가지산도립공원 등산로 정비사업_2006 가지산도립공원 등산로 정비사업_3차 숲가꾸기 조서(밀양시)_09숲가꾸기조서(밀양2)" xfId="31219" xr:uid="{00000000-0005-0000-0000-0000C4790000}"/>
    <cellStyle name="통_수량산출서(수정)_06-부대공_02-배수공_2006 가지산도립공원 등산로 정비사업_2006 가지산도립공원 등산로 정비사업_3차 숲가꾸기 조서(밀양시)_09숲가꾸기조서(밀양2)_ha단가산출서" xfId="31220" xr:uid="{00000000-0005-0000-0000-0000C5790000}"/>
    <cellStyle name="통_수량산출서(수정)_06-부대공_02-배수공_2006 가지산도립공원 등산로 정비사업_2006 가지산도립공원 등산로 정비사업_3차 숲가꾸기 조서(밀양시)_ha단가산출서" xfId="31221" xr:uid="{00000000-0005-0000-0000-0000C6790000}"/>
    <cellStyle name="통_수량산출서(수정)_06-부대공_02-배수공_2006 가지산도립공원 등산로 정비사업_2006 가지산도립공원 등산로 정비사업_5.재선충설계(죽림지구)" xfId="31222" xr:uid="{00000000-0005-0000-0000-0000C7790000}"/>
    <cellStyle name="통_수량산출서(수정)_06-부대공_02-배수공_2006 가지산도립공원 등산로 정비사업_2006 가지산도립공원 등산로 정비사업_5.재선충설계(죽림지구)_'10년 추기 소나무재선충병 나무주사 사업" xfId="31223" xr:uid="{00000000-0005-0000-0000-0000C8790000}"/>
    <cellStyle name="통_수량산출서(수정)_06-부대공_02-배수공_2006 가지산도립공원 등산로 정비사업_2006 가지산도립공원 등산로 정비사업_5.재선충설계(죽림지구)_소나무재선충병 피해지 위생간벌사업(동상지구외 3개소)" xfId="31224" xr:uid="{00000000-0005-0000-0000-0000C9790000}"/>
    <cellStyle name="통_수량산출서(수정)_06-부대공_02-배수공_2006 가지산도립공원 등산로 정비사업_2006 가지산도립공원 등산로 정비사업_6.재선충설계(신벽지구)" xfId="31225" xr:uid="{00000000-0005-0000-0000-0000CA790000}"/>
    <cellStyle name="통_수량산출서(수정)_06-부대공_02-배수공_2006 가지산도립공원 등산로 정비사업_2006 가지산도립공원 등산로 정비사업_6.재선충설계(신벽지구)_'10년 추기 소나무재선충병 나무주사 사업" xfId="31226" xr:uid="{00000000-0005-0000-0000-0000CB790000}"/>
    <cellStyle name="통_수량산출서(수정)_06-부대공_02-배수공_2006 가지산도립공원 등산로 정비사업_2006 가지산도립공원 등산로 정비사업_6.재선충설계(신벽지구)_소나무재선충병 피해지 위생간벌사업(동상지구외 3개소)" xfId="31227" xr:uid="{00000000-0005-0000-0000-0000CC790000}"/>
    <cellStyle name="통_수량산출서(수정)_06-부대공_02-배수공_2006 가지산도립공원 등산로 정비사업_2006 가지산도립공원 등산로 정비사업_7.재선충설계(동림지구)" xfId="31228" xr:uid="{00000000-0005-0000-0000-0000CD790000}"/>
    <cellStyle name="통_수량산출서(수정)_06-부대공_02-배수공_2006 가지산도립공원 등산로 정비사업_2006 가지산도립공원 등산로 정비사업_7.재선충설계(동림지구)_'10년 추기 소나무재선충병 나무주사 사업" xfId="31229" xr:uid="{00000000-0005-0000-0000-0000CE790000}"/>
    <cellStyle name="통_수량산출서(수정)_06-부대공_02-배수공_2006 가지산도립공원 등산로 정비사업_2006 가지산도립공원 등산로 정비사업_7.재선충설계(동림지구)_소나무재선충병 피해지 위생간벌사업(동상지구외 3개소)" xfId="31230" xr:uid="{00000000-0005-0000-0000-0000CF790000}"/>
    <cellStyle name="통_수량산출서(수정)_06-부대공_02-배수공_2006 가지산도립공원 등산로 정비사업_2006 가지산도립공원 등산로 정비사업_ha단가산출서" xfId="31231" xr:uid="{00000000-0005-0000-0000-0000D0790000}"/>
    <cellStyle name="통_수량산출서(수정)_06-부대공_02-배수공_2006 가지산도립공원 등산로 정비사업_2006 가지산도립공원 등산로 정비사업_소나무재선충병 피해지 위생간벌사업(동상지구외 3개소)" xfId="31232" xr:uid="{00000000-0005-0000-0000-0000D1790000}"/>
    <cellStyle name="통_수량산출서(수정)_06-부대공_02-배수공_2006 가지산도립공원 등산로 정비사업_2006 가지산도립공원 등산로 정비사업_소나무재선충병완전방제설계서(제출본)-양산국유림관리소" xfId="31233" xr:uid="{00000000-0005-0000-0000-0000D2790000}"/>
    <cellStyle name="통_수량산출서(수정)_06-부대공_02-배수공_2006 가지산도립공원 등산로 정비사업_2006가지산도립공원등산로정비공사" xfId="31234" xr:uid="{00000000-0005-0000-0000-0000D3790000}"/>
    <cellStyle name="통_수량산출서(수정)_06-부대공_02-배수공_2006 가지산도립공원 등산로 정비사업_2006가지산도립공원등산로정비공사_1.숲가꾸기설계서(고암 간상)" xfId="31235" xr:uid="{00000000-0005-0000-0000-0000D4790000}"/>
    <cellStyle name="통_수량산출서(수정)_06-부대공_02-배수공_2006 가지산도립공원 등산로 정비사업_2006가지산도립공원등산로정비공사_'10년 추기 소나무재선충병 나무주사 사업" xfId="31236" xr:uid="{00000000-0005-0000-0000-0000D5790000}"/>
    <cellStyle name="통_수량산출서(수정)_06-부대공_02-배수공_2006 가지산도립공원 등산로 정비사업_2006가지산도립공원등산로정비공사_3차 숲가꾸기 조서(밀양시)" xfId="31237" xr:uid="{00000000-0005-0000-0000-0000D6790000}"/>
    <cellStyle name="통_수량산출서(수정)_06-부대공_02-배수공_2006 가지산도립공원 등산로 정비사업_2006가지산도립공원등산로정비공사_3차 숲가꾸기 조서(밀양시)_09밀양2지번조서(허작업)" xfId="31238" xr:uid="{00000000-0005-0000-0000-0000D7790000}"/>
    <cellStyle name="통_수량산출서(수정)_06-부대공_02-배수공_2006 가지산도립공원 등산로 정비사업_2006가지산도립공원등산로정비공사_3차 숲가꾸기 조서(밀양시)_09밀양2지번조서(허작업)_ha단가산출서" xfId="31239" xr:uid="{00000000-0005-0000-0000-0000D8790000}"/>
    <cellStyle name="통_수량산출서(수정)_06-부대공_02-배수공_2006 가지산도립공원 등산로 정비사업_2006가지산도립공원등산로정비공사_3차 숲가꾸기 조서(밀양시)_09숲가꾸기조서(밀양2)" xfId="31240" xr:uid="{00000000-0005-0000-0000-0000D9790000}"/>
    <cellStyle name="통_수량산출서(수정)_06-부대공_02-배수공_2006 가지산도립공원 등산로 정비사업_2006가지산도립공원등산로정비공사_3차 숲가꾸기 조서(밀양시)_09숲가꾸기조서(밀양2)_ha단가산출서" xfId="31241" xr:uid="{00000000-0005-0000-0000-0000DA790000}"/>
    <cellStyle name="통_수량산출서(수정)_06-부대공_02-배수공_2006 가지산도립공원 등산로 정비사업_2006가지산도립공원등산로정비공사_3차 숲가꾸기 조서(밀양시)_ha단가산출서" xfId="31242" xr:uid="{00000000-0005-0000-0000-0000DB790000}"/>
    <cellStyle name="통_수량산출서(수정)_06-부대공_02-배수공_2006 가지산도립공원 등산로 정비사업_2006가지산도립공원등산로정비공사_5.재선충설계(죽림지구)" xfId="31243" xr:uid="{00000000-0005-0000-0000-0000DC790000}"/>
    <cellStyle name="통_수량산출서(수정)_06-부대공_02-배수공_2006 가지산도립공원 등산로 정비사업_2006가지산도립공원등산로정비공사_5.재선충설계(죽림지구)_'10년 추기 소나무재선충병 나무주사 사업" xfId="31244" xr:uid="{00000000-0005-0000-0000-0000DD790000}"/>
    <cellStyle name="통_수량산출서(수정)_06-부대공_02-배수공_2006 가지산도립공원 등산로 정비사업_2006가지산도립공원등산로정비공사_5.재선충설계(죽림지구)_소나무재선충병 피해지 위생간벌사업(동상지구외 3개소)" xfId="31245" xr:uid="{00000000-0005-0000-0000-0000DE790000}"/>
    <cellStyle name="통_수량산출서(수정)_06-부대공_02-배수공_2006 가지산도립공원 등산로 정비사업_2006가지산도립공원등산로정비공사_6.재선충설계(신벽지구)" xfId="31246" xr:uid="{00000000-0005-0000-0000-0000DF790000}"/>
    <cellStyle name="통_수량산출서(수정)_06-부대공_02-배수공_2006 가지산도립공원 등산로 정비사업_2006가지산도립공원등산로정비공사_6.재선충설계(신벽지구)_'10년 추기 소나무재선충병 나무주사 사업" xfId="31247" xr:uid="{00000000-0005-0000-0000-0000E0790000}"/>
    <cellStyle name="통_수량산출서(수정)_06-부대공_02-배수공_2006 가지산도립공원 등산로 정비사업_2006가지산도립공원등산로정비공사_6.재선충설계(신벽지구)_소나무재선충병 피해지 위생간벌사업(동상지구외 3개소)" xfId="31248" xr:uid="{00000000-0005-0000-0000-0000E1790000}"/>
    <cellStyle name="통_수량산출서(수정)_06-부대공_02-배수공_2006 가지산도립공원 등산로 정비사업_2006가지산도립공원등산로정비공사_7.재선충설계(동림지구)" xfId="31249" xr:uid="{00000000-0005-0000-0000-0000E2790000}"/>
    <cellStyle name="통_수량산출서(수정)_06-부대공_02-배수공_2006 가지산도립공원 등산로 정비사업_2006가지산도립공원등산로정비공사_7.재선충설계(동림지구)_'10년 추기 소나무재선충병 나무주사 사업" xfId="31250" xr:uid="{00000000-0005-0000-0000-0000E3790000}"/>
    <cellStyle name="통_수량산출서(수정)_06-부대공_02-배수공_2006 가지산도립공원 등산로 정비사업_2006가지산도립공원등산로정비공사_7.재선충설계(동림지구)_소나무재선충병 피해지 위생간벌사업(동상지구외 3개소)" xfId="31251" xr:uid="{00000000-0005-0000-0000-0000E4790000}"/>
    <cellStyle name="통_수량산출서(수정)_06-부대공_02-배수공_2006 가지산도립공원 등산로 정비사업_2006가지산도립공원등산로정비공사_ha단가산출서" xfId="31252" xr:uid="{00000000-0005-0000-0000-0000E5790000}"/>
    <cellStyle name="통_수량산출서(수정)_06-부대공_02-배수공_2006 가지산도립공원 등산로 정비사업_2006가지산도립공원등산로정비공사_소나무재선충병 피해지 위생간벌사업(동상지구외 3개소)" xfId="31253" xr:uid="{00000000-0005-0000-0000-0000E6790000}"/>
    <cellStyle name="통_수량산출서(수정)_06-부대공_02-배수공_2006 가지산도립공원 등산로 정비사업_2006가지산도립공원등산로정비공사_소나무재선충병완전방제설계서(제출본)-양산국유림관리소" xfId="31254" xr:uid="{00000000-0005-0000-0000-0000E7790000}"/>
    <cellStyle name="통_수량산출서(수정)_06-부대공_02-배수공_2006 가지산도립공원 등산로 정비사업_2006밀양시가지산도립공원등산로정비공사" xfId="31255" xr:uid="{00000000-0005-0000-0000-0000E8790000}"/>
    <cellStyle name="통_수량산출서(수정)_06-부대공_02-배수공_2006 가지산도립공원 등산로 정비사업_2006밀양시가지산도립공원등산로정비공사_1.숲가꾸기설계서(고암 간상)" xfId="31256" xr:uid="{00000000-0005-0000-0000-0000E9790000}"/>
    <cellStyle name="통_수량산출서(수정)_06-부대공_02-배수공_2006 가지산도립공원 등산로 정비사업_2006밀양시가지산도립공원등산로정비공사_'10년 추기 소나무재선충병 나무주사 사업" xfId="31257" xr:uid="{00000000-0005-0000-0000-0000EA790000}"/>
    <cellStyle name="통_수량산출서(수정)_06-부대공_02-배수공_2006 가지산도립공원 등산로 정비사업_2006밀양시가지산도립공원등산로정비공사_3차 숲가꾸기 조서(밀양시)" xfId="31258" xr:uid="{00000000-0005-0000-0000-0000EB790000}"/>
    <cellStyle name="통_수량산출서(수정)_06-부대공_02-배수공_2006 가지산도립공원 등산로 정비사업_2006밀양시가지산도립공원등산로정비공사_3차 숲가꾸기 조서(밀양시)_09밀양2지번조서(허작업)" xfId="31259" xr:uid="{00000000-0005-0000-0000-0000EC790000}"/>
    <cellStyle name="통_수량산출서(수정)_06-부대공_02-배수공_2006 가지산도립공원 등산로 정비사업_2006밀양시가지산도립공원등산로정비공사_3차 숲가꾸기 조서(밀양시)_09밀양2지번조서(허작업)_ha단가산출서" xfId="31260" xr:uid="{00000000-0005-0000-0000-0000ED790000}"/>
    <cellStyle name="통_수량산출서(수정)_06-부대공_02-배수공_2006 가지산도립공원 등산로 정비사업_2006밀양시가지산도립공원등산로정비공사_3차 숲가꾸기 조서(밀양시)_09숲가꾸기조서(밀양2)" xfId="31261" xr:uid="{00000000-0005-0000-0000-0000EE790000}"/>
    <cellStyle name="통_수량산출서(수정)_06-부대공_02-배수공_2006 가지산도립공원 등산로 정비사업_2006밀양시가지산도립공원등산로정비공사_3차 숲가꾸기 조서(밀양시)_09숲가꾸기조서(밀양2)_ha단가산출서" xfId="31262" xr:uid="{00000000-0005-0000-0000-0000EF790000}"/>
    <cellStyle name="통_수량산출서(수정)_06-부대공_02-배수공_2006 가지산도립공원 등산로 정비사업_2006밀양시가지산도립공원등산로정비공사_3차 숲가꾸기 조서(밀양시)_ha단가산출서" xfId="31263" xr:uid="{00000000-0005-0000-0000-0000F0790000}"/>
    <cellStyle name="통_수량산출서(수정)_06-부대공_02-배수공_2006 가지산도립공원 등산로 정비사업_2006밀양시가지산도립공원등산로정비공사_5.재선충설계(죽림지구)" xfId="31264" xr:uid="{00000000-0005-0000-0000-0000F1790000}"/>
    <cellStyle name="통_수량산출서(수정)_06-부대공_02-배수공_2006 가지산도립공원 등산로 정비사업_2006밀양시가지산도립공원등산로정비공사_5.재선충설계(죽림지구)_'10년 추기 소나무재선충병 나무주사 사업" xfId="31265" xr:uid="{00000000-0005-0000-0000-0000F2790000}"/>
    <cellStyle name="통_수량산출서(수정)_06-부대공_02-배수공_2006 가지산도립공원 등산로 정비사업_2006밀양시가지산도립공원등산로정비공사_5.재선충설계(죽림지구)_소나무재선충병 피해지 위생간벌사업(동상지구외 3개소)" xfId="31266" xr:uid="{00000000-0005-0000-0000-0000F3790000}"/>
    <cellStyle name="통_수량산출서(수정)_06-부대공_02-배수공_2006 가지산도립공원 등산로 정비사업_2006밀양시가지산도립공원등산로정비공사_6.재선충설계(신벽지구)" xfId="31267" xr:uid="{00000000-0005-0000-0000-0000F4790000}"/>
    <cellStyle name="통_수량산출서(수정)_06-부대공_02-배수공_2006 가지산도립공원 등산로 정비사업_2006밀양시가지산도립공원등산로정비공사_6.재선충설계(신벽지구)_'10년 추기 소나무재선충병 나무주사 사업" xfId="31268" xr:uid="{00000000-0005-0000-0000-0000F5790000}"/>
    <cellStyle name="통_수량산출서(수정)_06-부대공_02-배수공_2006 가지산도립공원 등산로 정비사업_2006밀양시가지산도립공원등산로정비공사_6.재선충설계(신벽지구)_소나무재선충병 피해지 위생간벌사업(동상지구외 3개소)" xfId="31269" xr:uid="{00000000-0005-0000-0000-0000F6790000}"/>
    <cellStyle name="통_수량산출서(수정)_06-부대공_02-배수공_2006 가지산도립공원 등산로 정비사업_2006밀양시가지산도립공원등산로정비공사_7.재선충설계(동림지구)" xfId="31270" xr:uid="{00000000-0005-0000-0000-0000F7790000}"/>
    <cellStyle name="통_수량산출서(수정)_06-부대공_02-배수공_2006 가지산도립공원 등산로 정비사업_2006밀양시가지산도립공원등산로정비공사_7.재선충설계(동림지구)_'10년 추기 소나무재선충병 나무주사 사업" xfId="31271" xr:uid="{00000000-0005-0000-0000-0000F8790000}"/>
    <cellStyle name="통_수량산출서(수정)_06-부대공_02-배수공_2006 가지산도립공원 등산로 정비사업_2006밀양시가지산도립공원등산로정비공사_7.재선충설계(동림지구)_소나무재선충병 피해지 위생간벌사업(동상지구외 3개소)" xfId="31272" xr:uid="{00000000-0005-0000-0000-0000F9790000}"/>
    <cellStyle name="통_수량산출서(수정)_06-부대공_02-배수공_2006 가지산도립공원 등산로 정비사업_2006밀양시가지산도립공원등산로정비공사_ha단가산출서" xfId="31273" xr:uid="{00000000-0005-0000-0000-0000FA790000}"/>
    <cellStyle name="통_수량산출서(수정)_06-부대공_02-배수공_2006 가지산도립공원 등산로 정비사업_2006밀양시가지산도립공원등산로정비공사_소나무재선충병 피해지 위생간벌사업(동상지구외 3개소)" xfId="31274" xr:uid="{00000000-0005-0000-0000-0000FB790000}"/>
    <cellStyle name="통_수량산출서(수정)_06-부대공_02-배수공_2006 가지산도립공원 등산로 정비사업_2006밀양시가지산도립공원등산로정비공사_소나무재선충병완전방제설계서(제출본)-양산국유림관리소" xfId="31275" xr:uid="{00000000-0005-0000-0000-0000FC790000}"/>
    <cellStyle name="통_수량산출서(수정)_06-부대공_02-배수공_2006 가지산도립공원 등산로 정비사업_3차 숲가꾸기 조서(밀양시)" xfId="31276" xr:uid="{00000000-0005-0000-0000-0000FD790000}"/>
    <cellStyle name="통_수량산출서(수정)_06-부대공_02-배수공_2006 가지산도립공원 등산로 정비사업_3차 숲가꾸기 조서(밀양시)_09밀양2지번조서(허작업)" xfId="31277" xr:uid="{00000000-0005-0000-0000-0000FE790000}"/>
    <cellStyle name="통_수량산출서(수정)_06-부대공_02-배수공_2006 가지산도립공원 등산로 정비사업_3차 숲가꾸기 조서(밀양시)_09밀양2지번조서(허작업)_ha단가산출서" xfId="31278" xr:uid="{00000000-0005-0000-0000-0000FF790000}"/>
    <cellStyle name="통_수량산출서(수정)_06-부대공_02-배수공_2006 가지산도립공원 등산로 정비사업_3차 숲가꾸기 조서(밀양시)_09숲가꾸기조서(밀양2)" xfId="31279" xr:uid="{00000000-0005-0000-0000-0000007A0000}"/>
    <cellStyle name="통_수량산출서(수정)_06-부대공_02-배수공_2006 가지산도립공원 등산로 정비사업_3차 숲가꾸기 조서(밀양시)_09숲가꾸기조서(밀양2)_ha단가산출서" xfId="31280" xr:uid="{00000000-0005-0000-0000-0000017A0000}"/>
    <cellStyle name="통_수량산출서(수정)_06-부대공_02-배수공_2006 가지산도립공원 등산로 정비사업_3차 숲가꾸기 조서(밀양시)_ha단가산출서" xfId="31281" xr:uid="{00000000-0005-0000-0000-0000027A0000}"/>
    <cellStyle name="통_수량산출서(수정)_06-부대공_02-배수공_2006 가지산도립공원 등산로 정비사업_5.재선충설계(죽림지구)" xfId="31282" xr:uid="{00000000-0005-0000-0000-0000037A0000}"/>
    <cellStyle name="통_수량산출서(수정)_06-부대공_02-배수공_2006 가지산도립공원 등산로 정비사업_5.재선충설계(죽림지구)_'10년 추기 소나무재선충병 나무주사 사업" xfId="31283" xr:uid="{00000000-0005-0000-0000-0000047A0000}"/>
    <cellStyle name="통_수량산출서(수정)_06-부대공_02-배수공_2006 가지산도립공원 등산로 정비사업_5.재선충설계(죽림지구)_소나무재선충병 피해지 위생간벌사업(동상지구외 3개소)" xfId="31284" xr:uid="{00000000-0005-0000-0000-0000057A0000}"/>
    <cellStyle name="통_수량산출서(수정)_06-부대공_02-배수공_2006 가지산도립공원 등산로 정비사업_6.재선충설계(신벽지구)" xfId="31285" xr:uid="{00000000-0005-0000-0000-0000067A0000}"/>
    <cellStyle name="통_수량산출서(수정)_06-부대공_02-배수공_2006 가지산도립공원 등산로 정비사업_6.재선충설계(신벽지구)_'10년 추기 소나무재선충병 나무주사 사업" xfId="31286" xr:uid="{00000000-0005-0000-0000-0000077A0000}"/>
    <cellStyle name="통_수량산출서(수정)_06-부대공_02-배수공_2006 가지산도립공원 등산로 정비사업_6.재선충설계(신벽지구)_소나무재선충병 피해지 위생간벌사업(동상지구외 3개소)" xfId="31287" xr:uid="{00000000-0005-0000-0000-0000087A0000}"/>
    <cellStyle name="통_수량산출서(수정)_06-부대공_02-배수공_2006 가지산도립공원 등산로 정비사업_7.재선충설계(동림지구)" xfId="31288" xr:uid="{00000000-0005-0000-0000-0000097A0000}"/>
    <cellStyle name="통_수량산출서(수정)_06-부대공_02-배수공_2006 가지산도립공원 등산로 정비사업_7.재선충설계(동림지구)_'10년 추기 소나무재선충병 나무주사 사업" xfId="31289" xr:uid="{00000000-0005-0000-0000-00000A7A0000}"/>
    <cellStyle name="통_수량산출서(수정)_06-부대공_02-배수공_2006 가지산도립공원 등산로 정비사업_7.재선충설계(동림지구)_소나무재선충병 피해지 위생간벌사업(동상지구외 3개소)" xfId="31290" xr:uid="{00000000-0005-0000-0000-00000B7A0000}"/>
    <cellStyle name="통_수량산출서(수정)_06-부대공_02-배수공_2006 가지산도립공원 등산로 정비사업_ha단가산출서" xfId="31291" xr:uid="{00000000-0005-0000-0000-00000C7A0000}"/>
    <cellStyle name="통_수량산출서(수정)_06-부대공_02-배수공_2006 가지산도립공원 등산로 정비사업_가지산도립공원등산로정비공사" xfId="31292" xr:uid="{00000000-0005-0000-0000-00000D7A0000}"/>
    <cellStyle name="통_수량산출서(수정)_06-부대공_02-배수공_2006 가지산도립공원 등산로 정비사업_가지산도립공원등산로정비공사_1.숲가꾸기설계서(고암 간상)" xfId="31293" xr:uid="{00000000-0005-0000-0000-00000E7A0000}"/>
    <cellStyle name="통_수량산출서(수정)_06-부대공_02-배수공_2006 가지산도립공원 등산로 정비사업_가지산도립공원등산로정비공사_'10년 추기 소나무재선충병 나무주사 사업" xfId="31294" xr:uid="{00000000-0005-0000-0000-00000F7A0000}"/>
    <cellStyle name="통_수량산출서(수정)_06-부대공_02-배수공_2006 가지산도립공원 등산로 정비사업_가지산도립공원등산로정비공사_3차 숲가꾸기 조서(밀양시)" xfId="31295" xr:uid="{00000000-0005-0000-0000-0000107A0000}"/>
    <cellStyle name="통_수량산출서(수정)_06-부대공_02-배수공_2006 가지산도립공원 등산로 정비사업_가지산도립공원등산로정비공사_3차 숲가꾸기 조서(밀양시)_09밀양2지번조서(허작업)" xfId="31296" xr:uid="{00000000-0005-0000-0000-0000117A0000}"/>
    <cellStyle name="통_수량산출서(수정)_06-부대공_02-배수공_2006 가지산도립공원 등산로 정비사업_가지산도립공원등산로정비공사_3차 숲가꾸기 조서(밀양시)_09밀양2지번조서(허작업)_ha단가산출서" xfId="31297" xr:uid="{00000000-0005-0000-0000-0000127A0000}"/>
    <cellStyle name="통_수량산출서(수정)_06-부대공_02-배수공_2006 가지산도립공원 등산로 정비사업_가지산도립공원등산로정비공사_3차 숲가꾸기 조서(밀양시)_09숲가꾸기조서(밀양2)" xfId="31298" xr:uid="{00000000-0005-0000-0000-0000137A0000}"/>
    <cellStyle name="통_수량산출서(수정)_06-부대공_02-배수공_2006 가지산도립공원 등산로 정비사업_가지산도립공원등산로정비공사_3차 숲가꾸기 조서(밀양시)_09숲가꾸기조서(밀양2)_ha단가산출서" xfId="31299" xr:uid="{00000000-0005-0000-0000-0000147A0000}"/>
    <cellStyle name="통_수량산출서(수정)_06-부대공_02-배수공_2006 가지산도립공원 등산로 정비사업_가지산도립공원등산로정비공사_3차 숲가꾸기 조서(밀양시)_ha단가산출서" xfId="31300" xr:uid="{00000000-0005-0000-0000-0000157A0000}"/>
    <cellStyle name="통_수량산출서(수정)_06-부대공_02-배수공_2006 가지산도립공원 등산로 정비사업_가지산도립공원등산로정비공사_5.재선충설계(죽림지구)" xfId="31301" xr:uid="{00000000-0005-0000-0000-0000167A0000}"/>
    <cellStyle name="통_수량산출서(수정)_06-부대공_02-배수공_2006 가지산도립공원 등산로 정비사업_가지산도립공원등산로정비공사_5.재선충설계(죽림지구)_'10년 추기 소나무재선충병 나무주사 사업" xfId="31302" xr:uid="{00000000-0005-0000-0000-0000177A0000}"/>
    <cellStyle name="통_수량산출서(수정)_06-부대공_02-배수공_2006 가지산도립공원 등산로 정비사업_가지산도립공원등산로정비공사_5.재선충설계(죽림지구)_소나무재선충병 피해지 위생간벌사업(동상지구외 3개소)" xfId="31303" xr:uid="{00000000-0005-0000-0000-0000187A0000}"/>
    <cellStyle name="통_수량산출서(수정)_06-부대공_02-배수공_2006 가지산도립공원 등산로 정비사업_가지산도립공원등산로정비공사_6.재선충설계(신벽지구)" xfId="31304" xr:uid="{00000000-0005-0000-0000-0000197A0000}"/>
    <cellStyle name="통_수량산출서(수정)_06-부대공_02-배수공_2006 가지산도립공원 등산로 정비사업_가지산도립공원등산로정비공사_6.재선충설계(신벽지구)_'10년 추기 소나무재선충병 나무주사 사업" xfId="31305" xr:uid="{00000000-0005-0000-0000-00001A7A0000}"/>
    <cellStyle name="통_수량산출서(수정)_06-부대공_02-배수공_2006 가지산도립공원 등산로 정비사업_가지산도립공원등산로정비공사_6.재선충설계(신벽지구)_소나무재선충병 피해지 위생간벌사업(동상지구외 3개소)" xfId="31306" xr:uid="{00000000-0005-0000-0000-00001B7A0000}"/>
    <cellStyle name="통_수량산출서(수정)_06-부대공_02-배수공_2006 가지산도립공원 등산로 정비사업_가지산도립공원등산로정비공사_7.재선충설계(동림지구)" xfId="31307" xr:uid="{00000000-0005-0000-0000-00001C7A0000}"/>
    <cellStyle name="통_수량산출서(수정)_06-부대공_02-배수공_2006 가지산도립공원 등산로 정비사업_가지산도립공원등산로정비공사_7.재선충설계(동림지구)_'10년 추기 소나무재선충병 나무주사 사업" xfId="31308" xr:uid="{00000000-0005-0000-0000-00001D7A0000}"/>
    <cellStyle name="통_수량산출서(수정)_06-부대공_02-배수공_2006 가지산도립공원 등산로 정비사업_가지산도립공원등산로정비공사_7.재선충설계(동림지구)_소나무재선충병 피해지 위생간벌사업(동상지구외 3개소)" xfId="31309" xr:uid="{00000000-0005-0000-0000-00001E7A0000}"/>
    <cellStyle name="통_수량산출서(수정)_06-부대공_02-배수공_2006 가지산도립공원 등산로 정비사업_가지산도립공원등산로정비공사_ha단가산출서" xfId="31310" xr:uid="{00000000-0005-0000-0000-00001F7A0000}"/>
    <cellStyle name="통_수량산출서(수정)_06-부대공_02-배수공_2006 가지산도립공원 등산로 정비사업_가지산도립공원등산로정비공사_소나무재선충병 피해지 위생간벌사업(동상지구외 3개소)" xfId="31311" xr:uid="{00000000-0005-0000-0000-0000207A0000}"/>
    <cellStyle name="통_수량산출서(수정)_06-부대공_02-배수공_2006 가지산도립공원 등산로 정비사업_가지산도립공원등산로정비공사_소나무재선충병완전방제설계서(제출본)-양산국유림관리소" xfId="31312" xr:uid="{00000000-0005-0000-0000-0000217A0000}"/>
    <cellStyle name="통_수량산출서(수정)_06-부대공_02-배수공_2006 가지산도립공원 등산로 정비사업_소나무재선충병 피해지 위생간벌사업(동상지구외 3개소)" xfId="31313" xr:uid="{00000000-0005-0000-0000-0000227A0000}"/>
    <cellStyle name="통_수량산출서(수정)_06-부대공_02-배수공_2006 가지산도립공원 등산로 정비사업_소나무재선충병완전방제설계서(제출본)-양산국유림관리소" xfId="31314" xr:uid="{00000000-0005-0000-0000-0000237A0000}"/>
    <cellStyle name="통_수량산출서(수정)_06-부대공_02-배수공_3차 숲가꾸기 조서(밀양시)" xfId="31315" xr:uid="{00000000-0005-0000-0000-0000247A0000}"/>
    <cellStyle name="통_수량산출서(수정)_06-부대공_02-배수공_3차 숲가꾸기 조서(밀양시)_09밀양2지번조서(허작업)" xfId="31316" xr:uid="{00000000-0005-0000-0000-0000257A0000}"/>
    <cellStyle name="통_수량산출서(수정)_06-부대공_02-배수공_3차 숲가꾸기 조서(밀양시)_09밀양2지번조서(허작업)_ha단가산출서" xfId="31317" xr:uid="{00000000-0005-0000-0000-0000267A0000}"/>
    <cellStyle name="통_수량산출서(수정)_06-부대공_02-배수공_3차 숲가꾸기 조서(밀양시)_09숲가꾸기조서(밀양2)" xfId="31318" xr:uid="{00000000-0005-0000-0000-0000277A0000}"/>
    <cellStyle name="통_수량산출서(수정)_06-부대공_02-배수공_3차 숲가꾸기 조서(밀양시)_09숲가꾸기조서(밀양2)_ha단가산출서" xfId="31319" xr:uid="{00000000-0005-0000-0000-0000287A0000}"/>
    <cellStyle name="통_수량산출서(수정)_06-부대공_02-배수공_3차 숲가꾸기 조서(밀양시)_ha단가산출서" xfId="31320" xr:uid="{00000000-0005-0000-0000-0000297A0000}"/>
    <cellStyle name="통_수량산출서(수정)_06-부대공_02-배수공_5.재선충설계(죽림지구)" xfId="31321" xr:uid="{00000000-0005-0000-0000-00002A7A0000}"/>
    <cellStyle name="통_수량산출서(수정)_06-부대공_02-배수공_5.재선충설계(죽림지구)_'10년 추기 소나무재선충병 나무주사 사업" xfId="31322" xr:uid="{00000000-0005-0000-0000-00002B7A0000}"/>
    <cellStyle name="통_수량산출서(수정)_06-부대공_02-배수공_5.재선충설계(죽림지구)_소나무재선충병 피해지 위생간벌사업(동상지구외 3개소)" xfId="31323" xr:uid="{00000000-0005-0000-0000-00002C7A0000}"/>
    <cellStyle name="통_수량산출서(수정)_06-부대공_02-배수공_6.재선충설계(신벽지구)" xfId="31324" xr:uid="{00000000-0005-0000-0000-00002D7A0000}"/>
    <cellStyle name="통_수량산출서(수정)_06-부대공_02-배수공_6.재선충설계(신벽지구)_'10년 추기 소나무재선충병 나무주사 사업" xfId="31325" xr:uid="{00000000-0005-0000-0000-00002E7A0000}"/>
    <cellStyle name="통_수량산출서(수정)_06-부대공_02-배수공_6.재선충설계(신벽지구)_소나무재선충병 피해지 위생간벌사업(동상지구외 3개소)" xfId="31326" xr:uid="{00000000-0005-0000-0000-00002F7A0000}"/>
    <cellStyle name="통_수량산출서(수정)_06-부대공_02-배수공_7.재선충설계(동림지구)" xfId="31327" xr:uid="{00000000-0005-0000-0000-0000307A0000}"/>
    <cellStyle name="통_수량산출서(수정)_06-부대공_02-배수공_7.재선충설계(동림지구)_'10년 추기 소나무재선충병 나무주사 사업" xfId="31328" xr:uid="{00000000-0005-0000-0000-0000317A0000}"/>
    <cellStyle name="통_수량산출서(수정)_06-부대공_02-배수공_7.재선충설계(동림지구)_소나무재선충병 피해지 위생간벌사업(동상지구외 3개소)" xfId="31329" xr:uid="{00000000-0005-0000-0000-0000327A0000}"/>
    <cellStyle name="통_수량산출서(수정)_06-부대공_02-배수공_ha단가산출서" xfId="31330" xr:uid="{00000000-0005-0000-0000-0000337A0000}"/>
    <cellStyle name="통_수량산출서(수정)_06-부대공_02-배수공_복사본 사진대장(사천)" xfId="31331" xr:uid="{00000000-0005-0000-0000-0000347A0000}"/>
    <cellStyle name="통_수량산출서(수정)_06-부대공_02-배수공_설계설명서(두서서하)-1" xfId="31332" xr:uid="{00000000-0005-0000-0000-0000357A0000}"/>
    <cellStyle name="통_수량산출서(수정)_06-부대공_02-배수공_소나무재선충병 피해지 위생간벌사업(동상지구외 3개소)" xfId="31333" xr:uid="{00000000-0005-0000-0000-0000367A0000}"/>
    <cellStyle name="통_수량산출서(수정)_06-부대공_02-배수공_소나무재선충병완전방제설계서(제출본)-양산국유림관리소" xfId="31334" xr:uid="{00000000-0005-0000-0000-0000377A0000}"/>
    <cellStyle name="통_수량산출서(수정)_06-부대공_02-배수공_수량산출서-2(온양산길)" xfId="31335" xr:uid="{00000000-0005-0000-0000-0000387A0000}"/>
    <cellStyle name="통_수량산출서(수정)_06-부대공_02-배수공_수량산출서-2(온양산길)_(01-1)수량(산청송경3)" xfId="31336" xr:uid="{00000000-0005-0000-0000-0000397A0000}"/>
    <cellStyle name="통화 [0] 2" xfId="361" xr:uid="{00000000-0005-0000-0000-00003A7A0000}"/>
    <cellStyle name="통화 [0] 2 2" xfId="362" xr:uid="{00000000-0005-0000-0000-00003B7A0000}"/>
    <cellStyle name="통화 [0] 2 3" xfId="31337" xr:uid="{00000000-0005-0000-0000-00003C7A0000}"/>
    <cellStyle name="통화 [0] 3" xfId="31338" xr:uid="{00000000-0005-0000-0000-00003D7A0000}"/>
    <cellStyle name="퍼센트" xfId="31339" xr:uid="{00000000-0005-0000-0000-00003E7A0000}"/>
    <cellStyle name="퍼센트 2" xfId="31340" xr:uid="{00000000-0005-0000-0000-00003F7A0000}"/>
    <cellStyle name="퍼센트 2 2" xfId="31341" xr:uid="{00000000-0005-0000-0000-0000407A0000}"/>
    <cellStyle name="표" xfId="31342" xr:uid="{00000000-0005-0000-0000-0000417A0000}"/>
    <cellStyle name="표_01-토공_02-배수공" xfId="31343" xr:uid="{00000000-0005-0000-0000-0000427A0000}"/>
    <cellStyle name="표_01-토공_02-배수공_1.숲가꾸기설계서(고암 간상)" xfId="31344" xr:uid="{00000000-0005-0000-0000-0000437A0000}"/>
    <cellStyle name="표_01-토공_02-배수공_'10년 추기 소나무재선충병 나무주사 사업" xfId="31345" xr:uid="{00000000-0005-0000-0000-0000447A0000}"/>
    <cellStyle name="표_01-토공_02-배수공_2006 가지산도립공원 등산로 정비사업" xfId="31346" xr:uid="{00000000-0005-0000-0000-0000457A0000}"/>
    <cellStyle name="표_01-토공_02-배수공_2006 가지산도립공원 등산로 정비사업_1.숲가꾸기설계서(고암 간상)" xfId="31347" xr:uid="{00000000-0005-0000-0000-0000467A0000}"/>
    <cellStyle name="표_01-토공_02-배수공_2006 가지산도립공원 등산로 정비사업_'10년 추기 소나무재선충병 나무주사 사업" xfId="31348" xr:uid="{00000000-0005-0000-0000-0000477A0000}"/>
    <cellStyle name="표_01-토공_02-배수공_2006 가지산도립공원 등산로 정비사업_2006 가지산도립공원 등산로 정비사업" xfId="31349" xr:uid="{00000000-0005-0000-0000-0000487A0000}"/>
    <cellStyle name="표_01-토공_02-배수공_2006 가지산도립공원 등산로 정비사업_2006 가지산도립공원 등산로 정비사업_1.숲가꾸기설계서(고암 간상)" xfId="31350" xr:uid="{00000000-0005-0000-0000-0000497A0000}"/>
    <cellStyle name="표_01-토공_02-배수공_2006 가지산도립공원 등산로 정비사업_2006 가지산도립공원 등산로 정비사업_'10년 추기 소나무재선충병 나무주사 사업" xfId="31351" xr:uid="{00000000-0005-0000-0000-00004A7A0000}"/>
    <cellStyle name="표_01-토공_02-배수공_2006 가지산도립공원 등산로 정비사업_2006 가지산도립공원 등산로 정비사업_3차 숲가꾸기 조서(밀양시)" xfId="31352" xr:uid="{00000000-0005-0000-0000-00004B7A0000}"/>
    <cellStyle name="표_01-토공_02-배수공_2006 가지산도립공원 등산로 정비사업_2006 가지산도립공원 등산로 정비사업_3차 숲가꾸기 조서(밀양시)_09밀양2지번조서(허작업)" xfId="31353" xr:uid="{00000000-0005-0000-0000-00004C7A0000}"/>
    <cellStyle name="표_01-토공_02-배수공_2006 가지산도립공원 등산로 정비사업_2006 가지산도립공원 등산로 정비사업_3차 숲가꾸기 조서(밀양시)_09밀양2지번조서(허작업)_ha단가산출서" xfId="31354" xr:uid="{00000000-0005-0000-0000-00004D7A0000}"/>
    <cellStyle name="표_01-토공_02-배수공_2006 가지산도립공원 등산로 정비사업_2006 가지산도립공원 등산로 정비사업_3차 숲가꾸기 조서(밀양시)_09숲가꾸기조서(밀양2)" xfId="31355" xr:uid="{00000000-0005-0000-0000-00004E7A0000}"/>
    <cellStyle name="표_01-토공_02-배수공_2006 가지산도립공원 등산로 정비사업_2006 가지산도립공원 등산로 정비사업_3차 숲가꾸기 조서(밀양시)_09숲가꾸기조서(밀양2)_ha단가산출서" xfId="31356" xr:uid="{00000000-0005-0000-0000-00004F7A0000}"/>
    <cellStyle name="표_01-토공_02-배수공_2006 가지산도립공원 등산로 정비사업_2006 가지산도립공원 등산로 정비사업_3차 숲가꾸기 조서(밀양시)_ha단가산출서" xfId="31357" xr:uid="{00000000-0005-0000-0000-0000507A0000}"/>
    <cellStyle name="표_01-토공_02-배수공_2006 가지산도립공원 등산로 정비사업_2006 가지산도립공원 등산로 정비사업_5.재선충설계(죽림지구)" xfId="31358" xr:uid="{00000000-0005-0000-0000-0000517A0000}"/>
    <cellStyle name="표_01-토공_02-배수공_2006 가지산도립공원 등산로 정비사업_2006 가지산도립공원 등산로 정비사업_5.재선충설계(죽림지구)_'10년 추기 소나무재선충병 나무주사 사업" xfId="31359" xr:uid="{00000000-0005-0000-0000-0000527A0000}"/>
    <cellStyle name="표_01-토공_02-배수공_2006 가지산도립공원 등산로 정비사업_2006 가지산도립공원 등산로 정비사업_5.재선충설계(죽림지구)_소나무재선충병 피해지 위생간벌사업(동상지구외 3개소)" xfId="31360" xr:uid="{00000000-0005-0000-0000-0000537A0000}"/>
    <cellStyle name="표_01-토공_02-배수공_2006 가지산도립공원 등산로 정비사업_2006 가지산도립공원 등산로 정비사업_6.재선충설계(신벽지구)" xfId="31361" xr:uid="{00000000-0005-0000-0000-0000547A0000}"/>
    <cellStyle name="표_01-토공_02-배수공_2006 가지산도립공원 등산로 정비사업_2006 가지산도립공원 등산로 정비사업_6.재선충설계(신벽지구)_'10년 추기 소나무재선충병 나무주사 사업" xfId="31362" xr:uid="{00000000-0005-0000-0000-0000557A0000}"/>
    <cellStyle name="표_01-토공_02-배수공_2006 가지산도립공원 등산로 정비사업_2006 가지산도립공원 등산로 정비사업_6.재선충설계(신벽지구)_소나무재선충병 피해지 위생간벌사업(동상지구외 3개소)" xfId="31363" xr:uid="{00000000-0005-0000-0000-0000567A0000}"/>
    <cellStyle name="표_01-토공_02-배수공_2006 가지산도립공원 등산로 정비사업_2006 가지산도립공원 등산로 정비사업_7.재선충설계(동림지구)" xfId="31364" xr:uid="{00000000-0005-0000-0000-0000577A0000}"/>
    <cellStyle name="표_01-토공_02-배수공_2006 가지산도립공원 등산로 정비사업_2006 가지산도립공원 등산로 정비사업_7.재선충설계(동림지구)_'10년 추기 소나무재선충병 나무주사 사업" xfId="31365" xr:uid="{00000000-0005-0000-0000-0000587A0000}"/>
    <cellStyle name="표_01-토공_02-배수공_2006 가지산도립공원 등산로 정비사업_2006 가지산도립공원 등산로 정비사업_7.재선충설계(동림지구)_소나무재선충병 피해지 위생간벌사업(동상지구외 3개소)" xfId="31366" xr:uid="{00000000-0005-0000-0000-0000597A0000}"/>
    <cellStyle name="표_01-토공_02-배수공_2006 가지산도립공원 등산로 정비사업_2006 가지산도립공원 등산로 정비사업_ha단가산출서" xfId="31367" xr:uid="{00000000-0005-0000-0000-00005A7A0000}"/>
    <cellStyle name="표_01-토공_02-배수공_2006 가지산도립공원 등산로 정비사업_2006 가지산도립공원 등산로 정비사업_소나무재선충병 피해지 위생간벌사업(동상지구외 3개소)" xfId="31368" xr:uid="{00000000-0005-0000-0000-00005B7A0000}"/>
    <cellStyle name="표_01-토공_02-배수공_2006 가지산도립공원 등산로 정비사업_2006 가지산도립공원 등산로 정비사업_소나무재선충병완전방제설계서(제출본)-양산국유림관리소" xfId="31369" xr:uid="{00000000-0005-0000-0000-00005C7A0000}"/>
    <cellStyle name="표_01-토공_02-배수공_2006 가지산도립공원 등산로 정비사업_2006가지산도립공원등산로정비공사" xfId="31370" xr:uid="{00000000-0005-0000-0000-00005D7A0000}"/>
    <cellStyle name="표_01-토공_02-배수공_2006 가지산도립공원 등산로 정비사업_2006가지산도립공원등산로정비공사_1.숲가꾸기설계서(고암 간상)" xfId="31371" xr:uid="{00000000-0005-0000-0000-00005E7A0000}"/>
    <cellStyle name="표_01-토공_02-배수공_2006 가지산도립공원 등산로 정비사업_2006가지산도립공원등산로정비공사_'10년 추기 소나무재선충병 나무주사 사업" xfId="31372" xr:uid="{00000000-0005-0000-0000-00005F7A0000}"/>
    <cellStyle name="표_01-토공_02-배수공_2006 가지산도립공원 등산로 정비사업_2006가지산도립공원등산로정비공사_3차 숲가꾸기 조서(밀양시)" xfId="31373" xr:uid="{00000000-0005-0000-0000-0000607A0000}"/>
    <cellStyle name="표_01-토공_02-배수공_2006 가지산도립공원 등산로 정비사업_2006가지산도립공원등산로정비공사_3차 숲가꾸기 조서(밀양시)_09밀양2지번조서(허작업)" xfId="31374" xr:uid="{00000000-0005-0000-0000-0000617A0000}"/>
    <cellStyle name="표_01-토공_02-배수공_2006 가지산도립공원 등산로 정비사업_2006가지산도립공원등산로정비공사_3차 숲가꾸기 조서(밀양시)_09밀양2지번조서(허작업)_ha단가산출서" xfId="31375" xr:uid="{00000000-0005-0000-0000-0000627A0000}"/>
    <cellStyle name="표_01-토공_02-배수공_2006 가지산도립공원 등산로 정비사업_2006가지산도립공원등산로정비공사_3차 숲가꾸기 조서(밀양시)_09숲가꾸기조서(밀양2)" xfId="31376" xr:uid="{00000000-0005-0000-0000-0000637A0000}"/>
    <cellStyle name="표_01-토공_02-배수공_2006 가지산도립공원 등산로 정비사업_2006가지산도립공원등산로정비공사_3차 숲가꾸기 조서(밀양시)_09숲가꾸기조서(밀양2)_ha단가산출서" xfId="31377" xr:uid="{00000000-0005-0000-0000-0000647A0000}"/>
    <cellStyle name="표_01-토공_02-배수공_2006 가지산도립공원 등산로 정비사업_2006가지산도립공원등산로정비공사_3차 숲가꾸기 조서(밀양시)_ha단가산출서" xfId="31378" xr:uid="{00000000-0005-0000-0000-0000657A0000}"/>
    <cellStyle name="표_01-토공_02-배수공_2006 가지산도립공원 등산로 정비사업_2006가지산도립공원등산로정비공사_5.재선충설계(죽림지구)" xfId="31379" xr:uid="{00000000-0005-0000-0000-0000667A0000}"/>
    <cellStyle name="표_01-토공_02-배수공_2006 가지산도립공원 등산로 정비사업_2006가지산도립공원등산로정비공사_5.재선충설계(죽림지구)_'10년 추기 소나무재선충병 나무주사 사업" xfId="31380" xr:uid="{00000000-0005-0000-0000-0000677A0000}"/>
    <cellStyle name="표_01-토공_02-배수공_2006 가지산도립공원 등산로 정비사업_2006가지산도립공원등산로정비공사_5.재선충설계(죽림지구)_소나무재선충병 피해지 위생간벌사업(동상지구외 3개소)" xfId="31381" xr:uid="{00000000-0005-0000-0000-0000687A0000}"/>
    <cellStyle name="표_01-토공_02-배수공_2006 가지산도립공원 등산로 정비사업_2006가지산도립공원등산로정비공사_6.재선충설계(신벽지구)" xfId="31382" xr:uid="{00000000-0005-0000-0000-0000697A0000}"/>
    <cellStyle name="표_01-토공_02-배수공_2006 가지산도립공원 등산로 정비사업_2006가지산도립공원등산로정비공사_6.재선충설계(신벽지구)_'10년 추기 소나무재선충병 나무주사 사업" xfId="31383" xr:uid="{00000000-0005-0000-0000-00006A7A0000}"/>
    <cellStyle name="표_01-토공_02-배수공_2006 가지산도립공원 등산로 정비사업_2006가지산도립공원등산로정비공사_6.재선충설계(신벽지구)_소나무재선충병 피해지 위생간벌사업(동상지구외 3개소)" xfId="31384" xr:uid="{00000000-0005-0000-0000-00006B7A0000}"/>
    <cellStyle name="표_01-토공_02-배수공_2006 가지산도립공원 등산로 정비사업_2006가지산도립공원등산로정비공사_7.재선충설계(동림지구)" xfId="31385" xr:uid="{00000000-0005-0000-0000-00006C7A0000}"/>
    <cellStyle name="표_01-토공_02-배수공_2006 가지산도립공원 등산로 정비사업_2006가지산도립공원등산로정비공사_7.재선충설계(동림지구)_'10년 추기 소나무재선충병 나무주사 사업" xfId="31386" xr:uid="{00000000-0005-0000-0000-00006D7A0000}"/>
    <cellStyle name="표_01-토공_02-배수공_2006 가지산도립공원 등산로 정비사업_2006가지산도립공원등산로정비공사_7.재선충설계(동림지구)_소나무재선충병 피해지 위생간벌사업(동상지구외 3개소)" xfId="31387" xr:uid="{00000000-0005-0000-0000-00006E7A0000}"/>
    <cellStyle name="표_01-토공_02-배수공_2006 가지산도립공원 등산로 정비사업_2006가지산도립공원등산로정비공사_ha단가산출서" xfId="31388" xr:uid="{00000000-0005-0000-0000-00006F7A0000}"/>
    <cellStyle name="표_01-토공_02-배수공_2006 가지산도립공원 등산로 정비사업_2006가지산도립공원등산로정비공사_소나무재선충병 피해지 위생간벌사업(동상지구외 3개소)" xfId="31389" xr:uid="{00000000-0005-0000-0000-0000707A0000}"/>
    <cellStyle name="표_01-토공_02-배수공_2006 가지산도립공원 등산로 정비사업_2006가지산도립공원등산로정비공사_소나무재선충병완전방제설계서(제출본)-양산국유림관리소" xfId="31390" xr:uid="{00000000-0005-0000-0000-0000717A0000}"/>
    <cellStyle name="표_01-토공_02-배수공_2006 가지산도립공원 등산로 정비사업_2006밀양시가지산도립공원등산로정비공사" xfId="31391" xr:uid="{00000000-0005-0000-0000-0000727A0000}"/>
    <cellStyle name="표_01-토공_02-배수공_2006 가지산도립공원 등산로 정비사업_2006밀양시가지산도립공원등산로정비공사_1.숲가꾸기설계서(고암 간상)" xfId="31392" xr:uid="{00000000-0005-0000-0000-0000737A0000}"/>
    <cellStyle name="표_01-토공_02-배수공_2006 가지산도립공원 등산로 정비사업_2006밀양시가지산도립공원등산로정비공사_'10년 추기 소나무재선충병 나무주사 사업" xfId="31393" xr:uid="{00000000-0005-0000-0000-0000747A0000}"/>
    <cellStyle name="표_01-토공_02-배수공_2006 가지산도립공원 등산로 정비사업_2006밀양시가지산도립공원등산로정비공사_3차 숲가꾸기 조서(밀양시)" xfId="31394" xr:uid="{00000000-0005-0000-0000-0000757A0000}"/>
    <cellStyle name="표_01-토공_02-배수공_2006 가지산도립공원 등산로 정비사업_2006밀양시가지산도립공원등산로정비공사_3차 숲가꾸기 조서(밀양시)_09밀양2지번조서(허작업)" xfId="31395" xr:uid="{00000000-0005-0000-0000-0000767A0000}"/>
    <cellStyle name="표_01-토공_02-배수공_2006 가지산도립공원 등산로 정비사업_2006밀양시가지산도립공원등산로정비공사_3차 숲가꾸기 조서(밀양시)_09밀양2지번조서(허작업)_ha단가산출서" xfId="31396" xr:uid="{00000000-0005-0000-0000-0000777A0000}"/>
    <cellStyle name="표_01-토공_02-배수공_2006 가지산도립공원 등산로 정비사업_2006밀양시가지산도립공원등산로정비공사_3차 숲가꾸기 조서(밀양시)_09숲가꾸기조서(밀양2)" xfId="31397" xr:uid="{00000000-0005-0000-0000-0000787A0000}"/>
    <cellStyle name="표_01-토공_02-배수공_2006 가지산도립공원 등산로 정비사업_2006밀양시가지산도립공원등산로정비공사_3차 숲가꾸기 조서(밀양시)_09숲가꾸기조서(밀양2)_ha단가산출서" xfId="31398" xr:uid="{00000000-0005-0000-0000-0000797A0000}"/>
    <cellStyle name="표_01-토공_02-배수공_2006 가지산도립공원 등산로 정비사업_2006밀양시가지산도립공원등산로정비공사_3차 숲가꾸기 조서(밀양시)_ha단가산출서" xfId="31399" xr:uid="{00000000-0005-0000-0000-00007A7A0000}"/>
    <cellStyle name="표_01-토공_02-배수공_2006 가지산도립공원 등산로 정비사업_2006밀양시가지산도립공원등산로정비공사_5.재선충설계(죽림지구)" xfId="31400" xr:uid="{00000000-0005-0000-0000-00007B7A0000}"/>
    <cellStyle name="표_01-토공_02-배수공_2006 가지산도립공원 등산로 정비사업_2006밀양시가지산도립공원등산로정비공사_5.재선충설계(죽림지구)_'10년 추기 소나무재선충병 나무주사 사업" xfId="31401" xr:uid="{00000000-0005-0000-0000-00007C7A0000}"/>
    <cellStyle name="표_01-토공_02-배수공_2006 가지산도립공원 등산로 정비사업_2006밀양시가지산도립공원등산로정비공사_5.재선충설계(죽림지구)_소나무재선충병 피해지 위생간벌사업(동상지구외 3개소)" xfId="31402" xr:uid="{00000000-0005-0000-0000-00007D7A0000}"/>
    <cellStyle name="표_01-토공_02-배수공_2006 가지산도립공원 등산로 정비사업_2006밀양시가지산도립공원등산로정비공사_6.재선충설계(신벽지구)" xfId="31403" xr:uid="{00000000-0005-0000-0000-00007E7A0000}"/>
    <cellStyle name="표_01-토공_02-배수공_2006 가지산도립공원 등산로 정비사업_2006밀양시가지산도립공원등산로정비공사_6.재선충설계(신벽지구)_'10년 추기 소나무재선충병 나무주사 사업" xfId="31404" xr:uid="{00000000-0005-0000-0000-00007F7A0000}"/>
    <cellStyle name="표_01-토공_02-배수공_2006 가지산도립공원 등산로 정비사업_2006밀양시가지산도립공원등산로정비공사_6.재선충설계(신벽지구)_소나무재선충병 피해지 위생간벌사업(동상지구외 3개소)" xfId="31405" xr:uid="{00000000-0005-0000-0000-0000807A0000}"/>
    <cellStyle name="표_01-토공_02-배수공_2006 가지산도립공원 등산로 정비사업_2006밀양시가지산도립공원등산로정비공사_7.재선충설계(동림지구)" xfId="31406" xr:uid="{00000000-0005-0000-0000-0000817A0000}"/>
    <cellStyle name="표_01-토공_02-배수공_2006 가지산도립공원 등산로 정비사업_2006밀양시가지산도립공원등산로정비공사_7.재선충설계(동림지구)_'10년 추기 소나무재선충병 나무주사 사업" xfId="31407" xr:uid="{00000000-0005-0000-0000-0000827A0000}"/>
    <cellStyle name="표_01-토공_02-배수공_2006 가지산도립공원 등산로 정비사업_2006밀양시가지산도립공원등산로정비공사_7.재선충설계(동림지구)_소나무재선충병 피해지 위생간벌사업(동상지구외 3개소)" xfId="31408" xr:uid="{00000000-0005-0000-0000-0000837A0000}"/>
    <cellStyle name="표_01-토공_02-배수공_2006 가지산도립공원 등산로 정비사업_2006밀양시가지산도립공원등산로정비공사_ha단가산출서" xfId="31409" xr:uid="{00000000-0005-0000-0000-0000847A0000}"/>
    <cellStyle name="표_01-토공_02-배수공_2006 가지산도립공원 등산로 정비사업_2006밀양시가지산도립공원등산로정비공사_소나무재선충병 피해지 위생간벌사업(동상지구외 3개소)" xfId="31410" xr:uid="{00000000-0005-0000-0000-0000857A0000}"/>
    <cellStyle name="표_01-토공_02-배수공_2006 가지산도립공원 등산로 정비사업_2006밀양시가지산도립공원등산로정비공사_소나무재선충병완전방제설계서(제출본)-양산국유림관리소" xfId="31411" xr:uid="{00000000-0005-0000-0000-0000867A0000}"/>
    <cellStyle name="표_01-토공_02-배수공_2006 가지산도립공원 등산로 정비사업_3차 숲가꾸기 조서(밀양시)" xfId="31412" xr:uid="{00000000-0005-0000-0000-0000877A0000}"/>
    <cellStyle name="표_01-토공_02-배수공_2006 가지산도립공원 등산로 정비사업_3차 숲가꾸기 조서(밀양시)_09밀양2지번조서(허작업)" xfId="31413" xr:uid="{00000000-0005-0000-0000-0000887A0000}"/>
    <cellStyle name="표_01-토공_02-배수공_2006 가지산도립공원 등산로 정비사업_3차 숲가꾸기 조서(밀양시)_09밀양2지번조서(허작업)_ha단가산출서" xfId="31414" xr:uid="{00000000-0005-0000-0000-0000897A0000}"/>
    <cellStyle name="표_01-토공_02-배수공_2006 가지산도립공원 등산로 정비사업_3차 숲가꾸기 조서(밀양시)_09숲가꾸기조서(밀양2)" xfId="31415" xr:uid="{00000000-0005-0000-0000-00008A7A0000}"/>
    <cellStyle name="표_01-토공_02-배수공_2006 가지산도립공원 등산로 정비사업_3차 숲가꾸기 조서(밀양시)_09숲가꾸기조서(밀양2)_ha단가산출서" xfId="31416" xr:uid="{00000000-0005-0000-0000-00008B7A0000}"/>
    <cellStyle name="표_01-토공_02-배수공_2006 가지산도립공원 등산로 정비사업_3차 숲가꾸기 조서(밀양시)_ha단가산출서" xfId="31417" xr:uid="{00000000-0005-0000-0000-00008C7A0000}"/>
    <cellStyle name="표_01-토공_02-배수공_2006 가지산도립공원 등산로 정비사업_5.재선충설계(죽림지구)" xfId="31418" xr:uid="{00000000-0005-0000-0000-00008D7A0000}"/>
    <cellStyle name="표_01-토공_02-배수공_2006 가지산도립공원 등산로 정비사업_5.재선충설계(죽림지구)_'10년 추기 소나무재선충병 나무주사 사업" xfId="31419" xr:uid="{00000000-0005-0000-0000-00008E7A0000}"/>
    <cellStyle name="표_01-토공_02-배수공_2006 가지산도립공원 등산로 정비사업_5.재선충설계(죽림지구)_소나무재선충병 피해지 위생간벌사업(동상지구외 3개소)" xfId="31420" xr:uid="{00000000-0005-0000-0000-00008F7A0000}"/>
    <cellStyle name="표_01-토공_02-배수공_2006 가지산도립공원 등산로 정비사업_6.재선충설계(신벽지구)" xfId="31421" xr:uid="{00000000-0005-0000-0000-0000907A0000}"/>
    <cellStyle name="표_01-토공_02-배수공_2006 가지산도립공원 등산로 정비사업_6.재선충설계(신벽지구)_'10년 추기 소나무재선충병 나무주사 사업" xfId="31422" xr:uid="{00000000-0005-0000-0000-0000917A0000}"/>
    <cellStyle name="표_01-토공_02-배수공_2006 가지산도립공원 등산로 정비사업_6.재선충설계(신벽지구)_소나무재선충병 피해지 위생간벌사업(동상지구외 3개소)" xfId="31423" xr:uid="{00000000-0005-0000-0000-0000927A0000}"/>
    <cellStyle name="표_01-토공_02-배수공_2006 가지산도립공원 등산로 정비사업_7.재선충설계(동림지구)" xfId="31424" xr:uid="{00000000-0005-0000-0000-0000937A0000}"/>
    <cellStyle name="표_01-토공_02-배수공_2006 가지산도립공원 등산로 정비사업_7.재선충설계(동림지구)_'10년 추기 소나무재선충병 나무주사 사업" xfId="31425" xr:uid="{00000000-0005-0000-0000-0000947A0000}"/>
    <cellStyle name="표_01-토공_02-배수공_2006 가지산도립공원 등산로 정비사업_7.재선충설계(동림지구)_소나무재선충병 피해지 위생간벌사업(동상지구외 3개소)" xfId="31426" xr:uid="{00000000-0005-0000-0000-0000957A0000}"/>
    <cellStyle name="표_01-토공_02-배수공_2006 가지산도립공원 등산로 정비사업_ha단가산출서" xfId="31427" xr:uid="{00000000-0005-0000-0000-0000967A0000}"/>
    <cellStyle name="표_01-토공_02-배수공_2006 가지산도립공원 등산로 정비사업_가지산도립공원등산로정비공사" xfId="31428" xr:uid="{00000000-0005-0000-0000-0000977A0000}"/>
    <cellStyle name="표_01-토공_02-배수공_2006 가지산도립공원 등산로 정비사업_가지산도립공원등산로정비공사_1.숲가꾸기설계서(고암 간상)" xfId="31429" xr:uid="{00000000-0005-0000-0000-0000987A0000}"/>
    <cellStyle name="표_01-토공_02-배수공_2006 가지산도립공원 등산로 정비사업_가지산도립공원등산로정비공사_'10년 추기 소나무재선충병 나무주사 사업" xfId="31430" xr:uid="{00000000-0005-0000-0000-0000997A0000}"/>
    <cellStyle name="표_01-토공_02-배수공_2006 가지산도립공원 등산로 정비사업_가지산도립공원등산로정비공사_3차 숲가꾸기 조서(밀양시)" xfId="31431" xr:uid="{00000000-0005-0000-0000-00009A7A0000}"/>
    <cellStyle name="표_01-토공_02-배수공_2006 가지산도립공원 등산로 정비사업_가지산도립공원등산로정비공사_3차 숲가꾸기 조서(밀양시)_09밀양2지번조서(허작업)" xfId="31432" xr:uid="{00000000-0005-0000-0000-00009B7A0000}"/>
    <cellStyle name="표_01-토공_02-배수공_2006 가지산도립공원 등산로 정비사업_가지산도립공원등산로정비공사_3차 숲가꾸기 조서(밀양시)_09밀양2지번조서(허작업)_ha단가산출서" xfId="31433" xr:uid="{00000000-0005-0000-0000-00009C7A0000}"/>
    <cellStyle name="표_01-토공_02-배수공_2006 가지산도립공원 등산로 정비사업_가지산도립공원등산로정비공사_3차 숲가꾸기 조서(밀양시)_09숲가꾸기조서(밀양2)" xfId="31434" xr:uid="{00000000-0005-0000-0000-00009D7A0000}"/>
    <cellStyle name="표_01-토공_02-배수공_2006 가지산도립공원 등산로 정비사업_가지산도립공원등산로정비공사_3차 숲가꾸기 조서(밀양시)_09숲가꾸기조서(밀양2)_ha단가산출서" xfId="31435" xr:uid="{00000000-0005-0000-0000-00009E7A0000}"/>
    <cellStyle name="표_01-토공_02-배수공_2006 가지산도립공원 등산로 정비사업_가지산도립공원등산로정비공사_3차 숲가꾸기 조서(밀양시)_ha단가산출서" xfId="31436" xr:uid="{00000000-0005-0000-0000-00009F7A0000}"/>
    <cellStyle name="표_01-토공_02-배수공_2006 가지산도립공원 등산로 정비사업_가지산도립공원등산로정비공사_5.재선충설계(죽림지구)" xfId="31437" xr:uid="{00000000-0005-0000-0000-0000A07A0000}"/>
    <cellStyle name="표_01-토공_02-배수공_2006 가지산도립공원 등산로 정비사업_가지산도립공원등산로정비공사_5.재선충설계(죽림지구)_'10년 추기 소나무재선충병 나무주사 사업" xfId="31438" xr:uid="{00000000-0005-0000-0000-0000A17A0000}"/>
    <cellStyle name="표_01-토공_02-배수공_2006 가지산도립공원 등산로 정비사업_가지산도립공원등산로정비공사_5.재선충설계(죽림지구)_소나무재선충병 피해지 위생간벌사업(동상지구외 3개소)" xfId="31439" xr:uid="{00000000-0005-0000-0000-0000A27A0000}"/>
    <cellStyle name="표_01-토공_02-배수공_2006 가지산도립공원 등산로 정비사업_가지산도립공원등산로정비공사_6.재선충설계(신벽지구)" xfId="31440" xr:uid="{00000000-0005-0000-0000-0000A37A0000}"/>
    <cellStyle name="표_01-토공_02-배수공_2006 가지산도립공원 등산로 정비사업_가지산도립공원등산로정비공사_6.재선충설계(신벽지구)_'10년 추기 소나무재선충병 나무주사 사업" xfId="31441" xr:uid="{00000000-0005-0000-0000-0000A47A0000}"/>
    <cellStyle name="표_01-토공_02-배수공_2006 가지산도립공원 등산로 정비사업_가지산도립공원등산로정비공사_6.재선충설계(신벽지구)_소나무재선충병 피해지 위생간벌사업(동상지구외 3개소)" xfId="31442" xr:uid="{00000000-0005-0000-0000-0000A57A0000}"/>
    <cellStyle name="표_01-토공_02-배수공_2006 가지산도립공원 등산로 정비사업_가지산도립공원등산로정비공사_7.재선충설계(동림지구)" xfId="31443" xr:uid="{00000000-0005-0000-0000-0000A67A0000}"/>
    <cellStyle name="표_01-토공_02-배수공_2006 가지산도립공원 등산로 정비사업_가지산도립공원등산로정비공사_7.재선충설계(동림지구)_'10년 추기 소나무재선충병 나무주사 사업" xfId="31444" xr:uid="{00000000-0005-0000-0000-0000A77A0000}"/>
    <cellStyle name="표_01-토공_02-배수공_2006 가지산도립공원 등산로 정비사업_가지산도립공원등산로정비공사_7.재선충설계(동림지구)_소나무재선충병 피해지 위생간벌사업(동상지구외 3개소)" xfId="31445" xr:uid="{00000000-0005-0000-0000-0000A87A0000}"/>
    <cellStyle name="표_01-토공_02-배수공_2006 가지산도립공원 등산로 정비사업_가지산도립공원등산로정비공사_ha단가산출서" xfId="31446" xr:uid="{00000000-0005-0000-0000-0000A97A0000}"/>
    <cellStyle name="표_01-토공_02-배수공_2006 가지산도립공원 등산로 정비사업_가지산도립공원등산로정비공사_소나무재선충병 피해지 위생간벌사업(동상지구외 3개소)" xfId="31447" xr:uid="{00000000-0005-0000-0000-0000AA7A0000}"/>
    <cellStyle name="표_01-토공_02-배수공_2006 가지산도립공원 등산로 정비사업_가지산도립공원등산로정비공사_소나무재선충병완전방제설계서(제출본)-양산국유림관리소" xfId="31448" xr:uid="{00000000-0005-0000-0000-0000AB7A0000}"/>
    <cellStyle name="표_01-토공_02-배수공_2006 가지산도립공원 등산로 정비사업_소나무재선충병 피해지 위생간벌사업(동상지구외 3개소)" xfId="31449" xr:uid="{00000000-0005-0000-0000-0000AC7A0000}"/>
    <cellStyle name="표_01-토공_02-배수공_2006 가지산도립공원 등산로 정비사업_소나무재선충병완전방제설계서(제출본)-양산국유림관리소" xfId="31450" xr:uid="{00000000-0005-0000-0000-0000AD7A0000}"/>
    <cellStyle name="표_01-토공_02-배수공_3차 숲가꾸기 조서(밀양시)" xfId="31451" xr:uid="{00000000-0005-0000-0000-0000AE7A0000}"/>
    <cellStyle name="표_01-토공_02-배수공_3차 숲가꾸기 조서(밀양시)_09밀양2지번조서(허작업)" xfId="31452" xr:uid="{00000000-0005-0000-0000-0000AF7A0000}"/>
    <cellStyle name="표_01-토공_02-배수공_3차 숲가꾸기 조서(밀양시)_09밀양2지번조서(허작업)_ha단가산출서" xfId="31453" xr:uid="{00000000-0005-0000-0000-0000B07A0000}"/>
    <cellStyle name="표_01-토공_02-배수공_3차 숲가꾸기 조서(밀양시)_09숲가꾸기조서(밀양2)" xfId="31454" xr:uid="{00000000-0005-0000-0000-0000B17A0000}"/>
    <cellStyle name="표_01-토공_02-배수공_3차 숲가꾸기 조서(밀양시)_09숲가꾸기조서(밀양2)_ha단가산출서" xfId="31455" xr:uid="{00000000-0005-0000-0000-0000B27A0000}"/>
    <cellStyle name="표_01-토공_02-배수공_3차 숲가꾸기 조서(밀양시)_ha단가산출서" xfId="31456" xr:uid="{00000000-0005-0000-0000-0000B37A0000}"/>
    <cellStyle name="표_01-토공_02-배수공_5.재선충설계(죽림지구)" xfId="31457" xr:uid="{00000000-0005-0000-0000-0000B47A0000}"/>
    <cellStyle name="표_01-토공_02-배수공_5.재선충설계(죽림지구)_'10년 추기 소나무재선충병 나무주사 사업" xfId="31458" xr:uid="{00000000-0005-0000-0000-0000B57A0000}"/>
    <cellStyle name="표_01-토공_02-배수공_5.재선충설계(죽림지구)_소나무재선충병 피해지 위생간벌사업(동상지구외 3개소)" xfId="31459" xr:uid="{00000000-0005-0000-0000-0000B67A0000}"/>
    <cellStyle name="표_01-토공_02-배수공_6.재선충설계(신벽지구)" xfId="31460" xr:uid="{00000000-0005-0000-0000-0000B77A0000}"/>
    <cellStyle name="표_01-토공_02-배수공_6.재선충설계(신벽지구)_'10년 추기 소나무재선충병 나무주사 사업" xfId="31461" xr:uid="{00000000-0005-0000-0000-0000B87A0000}"/>
    <cellStyle name="표_01-토공_02-배수공_6.재선충설계(신벽지구)_소나무재선충병 피해지 위생간벌사업(동상지구외 3개소)" xfId="31462" xr:uid="{00000000-0005-0000-0000-0000B97A0000}"/>
    <cellStyle name="표_01-토공_02-배수공_7.재선충설계(동림지구)" xfId="31463" xr:uid="{00000000-0005-0000-0000-0000BA7A0000}"/>
    <cellStyle name="표_01-토공_02-배수공_7.재선충설계(동림지구)_'10년 추기 소나무재선충병 나무주사 사업" xfId="31464" xr:uid="{00000000-0005-0000-0000-0000BB7A0000}"/>
    <cellStyle name="표_01-토공_02-배수공_7.재선충설계(동림지구)_소나무재선충병 피해지 위생간벌사업(동상지구외 3개소)" xfId="31465" xr:uid="{00000000-0005-0000-0000-0000BC7A0000}"/>
    <cellStyle name="표_01-토공_02-배수공_ha단가산출서" xfId="31466" xr:uid="{00000000-0005-0000-0000-0000BD7A0000}"/>
    <cellStyle name="표_01-토공_02-배수공_복사본 사진대장(사천)" xfId="31467" xr:uid="{00000000-0005-0000-0000-0000BE7A0000}"/>
    <cellStyle name="표_01-토공_02-배수공_설계설명서(두서서하)-1" xfId="31468" xr:uid="{00000000-0005-0000-0000-0000BF7A0000}"/>
    <cellStyle name="표_01-토공_02-배수공_소나무재선충병 피해지 위생간벌사업(동상지구외 3개소)" xfId="31469" xr:uid="{00000000-0005-0000-0000-0000C07A0000}"/>
    <cellStyle name="표_01-토공_02-배수공_소나무재선충병완전방제설계서(제출본)-양산국유림관리소" xfId="31470" xr:uid="{00000000-0005-0000-0000-0000C17A0000}"/>
    <cellStyle name="표_01-토공_02-배수공_수량산출서-2(온양산길)" xfId="31471" xr:uid="{00000000-0005-0000-0000-0000C27A0000}"/>
    <cellStyle name="표_01-토공_02-배수공_수량산출서-2(온양산길)_(01-1)수량(산청송경3)" xfId="31472" xr:uid="{00000000-0005-0000-0000-0000C37A0000}"/>
    <cellStyle name="표_02-배수공" xfId="31473" xr:uid="{00000000-0005-0000-0000-0000C47A0000}"/>
    <cellStyle name="표_02-배수공_02-배수공" xfId="31474" xr:uid="{00000000-0005-0000-0000-0000C57A0000}"/>
    <cellStyle name="표_02-배수공_02-배수공_1.숲가꾸기설계서(고암 간상)" xfId="31475" xr:uid="{00000000-0005-0000-0000-0000C67A0000}"/>
    <cellStyle name="표_02-배수공_02-배수공_'10년 추기 소나무재선충병 나무주사 사업" xfId="31476" xr:uid="{00000000-0005-0000-0000-0000C77A0000}"/>
    <cellStyle name="표_02-배수공_02-배수공_2006 가지산도립공원 등산로 정비사업" xfId="31477" xr:uid="{00000000-0005-0000-0000-0000C87A0000}"/>
    <cellStyle name="표_02-배수공_02-배수공_2006 가지산도립공원 등산로 정비사업_1.숲가꾸기설계서(고암 간상)" xfId="31478" xr:uid="{00000000-0005-0000-0000-0000C97A0000}"/>
    <cellStyle name="표_02-배수공_02-배수공_2006 가지산도립공원 등산로 정비사업_'10년 추기 소나무재선충병 나무주사 사업" xfId="31479" xr:uid="{00000000-0005-0000-0000-0000CA7A0000}"/>
    <cellStyle name="표_02-배수공_02-배수공_2006 가지산도립공원 등산로 정비사업_2006 가지산도립공원 등산로 정비사업" xfId="31480" xr:uid="{00000000-0005-0000-0000-0000CB7A0000}"/>
    <cellStyle name="표_02-배수공_02-배수공_2006 가지산도립공원 등산로 정비사업_2006 가지산도립공원 등산로 정비사업_1.숲가꾸기설계서(고암 간상)" xfId="31481" xr:uid="{00000000-0005-0000-0000-0000CC7A0000}"/>
    <cellStyle name="표_02-배수공_02-배수공_2006 가지산도립공원 등산로 정비사업_2006 가지산도립공원 등산로 정비사업_'10년 추기 소나무재선충병 나무주사 사업" xfId="31482" xr:uid="{00000000-0005-0000-0000-0000CD7A0000}"/>
    <cellStyle name="표_02-배수공_02-배수공_2006 가지산도립공원 등산로 정비사업_2006 가지산도립공원 등산로 정비사업_3차 숲가꾸기 조서(밀양시)" xfId="31483" xr:uid="{00000000-0005-0000-0000-0000CE7A0000}"/>
    <cellStyle name="표_02-배수공_02-배수공_2006 가지산도립공원 등산로 정비사업_2006 가지산도립공원 등산로 정비사업_3차 숲가꾸기 조서(밀양시)_09밀양2지번조서(허작업)" xfId="31484" xr:uid="{00000000-0005-0000-0000-0000CF7A0000}"/>
    <cellStyle name="표_02-배수공_02-배수공_2006 가지산도립공원 등산로 정비사업_2006 가지산도립공원 등산로 정비사업_3차 숲가꾸기 조서(밀양시)_09밀양2지번조서(허작업)_ha단가산출서" xfId="31485" xr:uid="{00000000-0005-0000-0000-0000D07A0000}"/>
    <cellStyle name="표_02-배수공_02-배수공_2006 가지산도립공원 등산로 정비사업_2006 가지산도립공원 등산로 정비사업_3차 숲가꾸기 조서(밀양시)_09숲가꾸기조서(밀양2)" xfId="31486" xr:uid="{00000000-0005-0000-0000-0000D17A0000}"/>
    <cellStyle name="표_02-배수공_02-배수공_2006 가지산도립공원 등산로 정비사업_2006 가지산도립공원 등산로 정비사업_3차 숲가꾸기 조서(밀양시)_09숲가꾸기조서(밀양2)_ha단가산출서" xfId="31487" xr:uid="{00000000-0005-0000-0000-0000D27A0000}"/>
    <cellStyle name="표_02-배수공_02-배수공_2006 가지산도립공원 등산로 정비사업_2006 가지산도립공원 등산로 정비사업_3차 숲가꾸기 조서(밀양시)_ha단가산출서" xfId="31488" xr:uid="{00000000-0005-0000-0000-0000D37A0000}"/>
    <cellStyle name="표_02-배수공_02-배수공_2006 가지산도립공원 등산로 정비사업_2006 가지산도립공원 등산로 정비사업_5.재선충설계(죽림지구)" xfId="31489" xr:uid="{00000000-0005-0000-0000-0000D47A0000}"/>
    <cellStyle name="표_02-배수공_02-배수공_2006 가지산도립공원 등산로 정비사업_2006 가지산도립공원 등산로 정비사업_5.재선충설계(죽림지구)_'10년 추기 소나무재선충병 나무주사 사업" xfId="31490" xr:uid="{00000000-0005-0000-0000-0000D57A0000}"/>
    <cellStyle name="표_02-배수공_02-배수공_2006 가지산도립공원 등산로 정비사업_2006 가지산도립공원 등산로 정비사업_5.재선충설계(죽림지구)_소나무재선충병 피해지 위생간벌사업(동상지구외 3개소)" xfId="31491" xr:uid="{00000000-0005-0000-0000-0000D67A0000}"/>
    <cellStyle name="표_02-배수공_02-배수공_2006 가지산도립공원 등산로 정비사업_2006 가지산도립공원 등산로 정비사업_6.재선충설계(신벽지구)" xfId="31492" xr:uid="{00000000-0005-0000-0000-0000D77A0000}"/>
    <cellStyle name="표_02-배수공_02-배수공_2006 가지산도립공원 등산로 정비사업_2006 가지산도립공원 등산로 정비사업_6.재선충설계(신벽지구)_'10년 추기 소나무재선충병 나무주사 사업" xfId="31493" xr:uid="{00000000-0005-0000-0000-0000D87A0000}"/>
    <cellStyle name="표_02-배수공_02-배수공_2006 가지산도립공원 등산로 정비사업_2006 가지산도립공원 등산로 정비사업_6.재선충설계(신벽지구)_소나무재선충병 피해지 위생간벌사업(동상지구외 3개소)" xfId="31494" xr:uid="{00000000-0005-0000-0000-0000D97A0000}"/>
    <cellStyle name="표_02-배수공_02-배수공_2006 가지산도립공원 등산로 정비사업_2006 가지산도립공원 등산로 정비사업_7.재선충설계(동림지구)" xfId="31495" xr:uid="{00000000-0005-0000-0000-0000DA7A0000}"/>
    <cellStyle name="표_02-배수공_02-배수공_2006 가지산도립공원 등산로 정비사업_2006 가지산도립공원 등산로 정비사업_7.재선충설계(동림지구)_'10년 추기 소나무재선충병 나무주사 사업" xfId="31496" xr:uid="{00000000-0005-0000-0000-0000DB7A0000}"/>
    <cellStyle name="표_02-배수공_02-배수공_2006 가지산도립공원 등산로 정비사업_2006 가지산도립공원 등산로 정비사업_7.재선충설계(동림지구)_소나무재선충병 피해지 위생간벌사업(동상지구외 3개소)" xfId="31497" xr:uid="{00000000-0005-0000-0000-0000DC7A0000}"/>
    <cellStyle name="표_02-배수공_02-배수공_2006 가지산도립공원 등산로 정비사업_2006 가지산도립공원 등산로 정비사업_ha단가산출서" xfId="31498" xr:uid="{00000000-0005-0000-0000-0000DD7A0000}"/>
    <cellStyle name="표_02-배수공_02-배수공_2006 가지산도립공원 등산로 정비사업_2006 가지산도립공원 등산로 정비사업_소나무재선충병 피해지 위생간벌사업(동상지구외 3개소)" xfId="31499" xr:uid="{00000000-0005-0000-0000-0000DE7A0000}"/>
    <cellStyle name="표_02-배수공_02-배수공_2006 가지산도립공원 등산로 정비사업_2006 가지산도립공원 등산로 정비사업_소나무재선충병완전방제설계서(제출본)-양산국유림관리소" xfId="31500" xr:uid="{00000000-0005-0000-0000-0000DF7A0000}"/>
    <cellStyle name="표_02-배수공_02-배수공_2006 가지산도립공원 등산로 정비사업_2006가지산도립공원등산로정비공사" xfId="31501" xr:uid="{00000000-0005-0000-0000-0000E07A0000}"/>
    <cellStyle name="표_02-배수공_02-배수공_2006 가지산도립공원 등산로 정비사업_2006가지산도립공원등산로정비공사_1.숲가꾸기설계서(고암 간상)" xfId="31502" xr:uid="{00000000-0005-0000-0000-0000E17A0000}"/>
    <cellStyle name="표_02-배수공_02-배수공_2006 가지산도립공원 등산로 정비사업_2006가지산도립공원등산로정비공사_'10년 추기 소나무재선충병 나무주사 사업" xfId="31503" xr:uid="{00000000-0005-0000-0000-0000E27A0000}"/>
    <cellStyle name="표_02-배수공_02-배수공_2006 가지산도립공원 등산로 정비사업_2006가지산도립공원등산로정비공사_3차 숲가꾸기 조서(밀양시)" xfId="31504" xr:uid="{00000000-0005-0000-0000-0000E37A0000}"/>
    <cellStyle name="표_02-배수공_02-배수공_2006 가지산도립공원 등산로 정비사업_2006가지산도립공원등산로정비공사_3차 숲가꾸기 조서(밀양시)_09밀양2지번조서(허작업)" xfId="31505" xr:uid="{00000000-0005-0000-0000-0000E47A0000}"/>
    <cellStyle name="표_02-배수공_02-배수공_2006 가지산도립공원 등산로 정비사업_2006가지산도립공원등산로정비공사_3차 숲가꾸기 조서(밀양시)_09밀양2지번조서(허작업)_ha단가산출서" xfId="31506" xr:uid="{00000000-0005-0000-0000-0000E57A0000}"/>
    <cellStyle name="표_02-배수공_02-배수공_2006 가지산도립공원 등산로 정비사업_2006가지산도립공원등산로정비공사_3차 숲가꾸기 조서(밀양시)_09숲가꾸기조서(밀양2)" xfId="31507" xr:uid="{00000000-0005-0000-0000-0000E67A0000}"/>
    <cellStyle name="표_02-배수공_02-배수공_2006 가지산도립공원 등산로 정비사업_2006가지산도립공원등산로정비공사_3차 숲가꾸기 조서(밀양시)_09숲가꾸기조서(밀양2)_ha단가산출서" xfId="31508" xr:uid="{00000000-0005-0000-0000-0000E77A0000}"/>
    <cellStyle name="표_02-배수공_02-배수공_2006 가지산도립공원 등산로 정비사업_2006가지산도립공원등산로정비공사_3차 숲가꾸기 조서(밀양시)_ha단가산출서" xfId="31509" xr:uid="{00000000-0005-0000-0000-0000E87A0000}"/>
    <cellStyle name="표_02-배수공_02-배수공_2006 가지산도립공원 등산로 정비사업_2006가지산도립공원등산로정비공사_5.재선충설계(죽림지구)" xfId="31510" xr:uid="{00000000-0005-0000-0000-0000E97A0000}"/>
    <cellStyle name="표_02-배수공_02-배수공_2006 가지산도립공원 등산로 정비사업_2006가지산도립공원등산로정비공사_5.재선충설계(죽림지구)_'10년 추기 소나무재선충병 나무주사 사업" xfId="31511" xr:uid="{00000000-0005-0000-0000-0000EA7A0000}"/>
    <cellStyle name="표_02-배수공_02-배수공_2006 가지산도립공원 등산로 정비사업_2006가지산도립공원등산로정비공사_5.재선충설계(죽림지구)_소나무재선충병 피해지 위생간벌사업(동상지구외 3개소)" xfId="31512" xr:uid="{00000000-0005-0000-0000-0000EB7A0000}"/>
    <cellStyle name="표_02-배수공_02-배수공_2006 가지산도립공원 등산로 정비사업_2006가지산도립공원등산로정비공사_6.재선충설계(신벽지구)" xfId="31513" xr:uid="{00000000-0005-0000-0000-0000EC7A0000}"/>
    <cellStyle name="표_02-배수공_02-배수공_2006 가지산도립공원 등산로 정비사업_2006가지산도립공원등산로정비공사_6.재선충설계(신벽지구)_'10년 추기 소나무재선충병 나무주사 사업" xfId="31514" xr:uid="{00000000-0005-0000-0000-0000ED7A0000}"/>
    <cellStyle name="표_02-배수공_02-배수공_2006 가지산도립공원 등산로 정비사업_2006가지산도립공원등산로정비공사_6.재선충설계(신벽지구)_소나무재선충병 피해지 위생간벌사업(동상지구외 3개소)" xfId="31515" xr:uid="{00000000-0005-0000-0000-0000EE7A0000}"/>
    <cellStyle name="표_02-배수공_02-배수공_2006 가지산도립공원 등산로 정비사업_2006가지산도립공원등산로정비공사_7.재선충설계(동림지구)" xfId="31516" xr:uid="{00000000-0005-0000-0000-0000EF7A0000}"/>
    <cellStyle name="표_02-배수공_02-배수공_2006 가지산도립공원 등산로 정비사업_2006가지산도립공원등산로정비공사_7.재선충설계(동림지구)_'10년 추기 소나무재선충병 나무주사 사업" xfId="31517" xr:uid="{00000000-0005-0000-0000-0000F07A0000}"/>
    <cellStyle name="표_02-배수공_02-배수공_2006 가지산도립공원 등산로 정비사업_2006가지산도립공원등산로정비공사_7.재선충설계(동림지구)_소나무재선충병 피해지 위생간벌사업(동상지구외 3개소)" xfId="31518" xr:uid="{00000000-0005-0000-0000-0000F17A0000}"/>
    <cellStyle name="표_02-배수공_02-배수공_2006 가지산도립공원 등산로 정비사업_2006가지산도립공원등산로정비공사_ha단가산출서" xfId="31519" xr:uid="{00000000-0005-0000-0000-0000F27A0000}"/>
    <cellStyle name="표_02-배수공_02-배수공_2006 가지산도립공원 등산로 정비사업_2006가지산도립공원등산로정비공사_소나무재선충병 피해지 위생간벌사업(동상지구외 3개소)" xfId="31520" xr:uid="{00000000-0005-0000-0000-0000F37A0000}"/>
    <cellStyle name="표_02-배수공_02-배수공_2006 가지산도립공원 등산로 정비사업_2006가지산도립공원등산로정비공사_소나무재선충병완전방제설계서(제출본)-양산국유림관리소" xfId="31521" xr:uid="{00000000-0005-0000-0000-0000F47A0000}"/>
    <cellStyle name="표_02-배수공_02-배수공_2006 가지산도립공원 등산로 정비사업_2006밀양시가지산도립공원등산로정비공사" xfId="31522" xr:uid="{00000000-0005-0000-0000-0000F57A0000}"/>
    <cellStyle name="표_02-배수공_02-배수공_2006 가지산도립공원 등산로 정비사업_2006밀양시가지산도립공원등산로정비공사_1.숲가꾸기설계서(고암 간상)" xfId="31523" xr:uid="{00000000-0005-0000-0000-0000F67A0000}"/>
    <cellStyle name="표_02-배수공_02-배수공_2006 가지산도립공원 등산로 정비사업_2006밀양시가지산도립공원등산로정비공사_'10년 추기 소나무재선충병 나무주사 사업" xfId="31524" xr:uid="{00000000-0005-0000-0000-0000F77A0000}"/>
    <cellStyle name="표_02-배수공_02-배수공_2006 가지산도립공원 등산로 정비사업_2006밀양시가지산도립공원등산로정비공사_3차 숲가꾸기 조서(밀양시)" xfId="31525" xr:uid="{00000000-0005-0000-0000-0000F87A0000}"/>
    <cellStyle name="표_02-배수공_02-배수공_2006 가지산도립공원 등산로 정비사업_2006밀양시가지산도립공원등산로정비공사_3차 숲가꾸기 조서(밀양시)_09밀양2지번조서(허작업)" xfId="31526" xr:uid="{00000000-0005-0000-0000-0000F97A0000}"/>
    <cellStyle name="표_02-배수공_02-배수공_2006 가지산도립공원 등산로 정비사업_2006밀양시가지산도립공원등산로정비공사_3차 숲가꾸기 조서(밀양시)_09밀양2지번조서(허작업)_ha단가산출서" xfId="31527" xr:uid="{00000000-0005-0000-0000-0000FA7A0000}"/>
    <cellStyle name="표_02-배수공_02-배수공_2006 가지산도립공원 등산로 정비사업_2006밀양시가지산도립공원등산로정비공사_3차 숲가꾸기 조서(밀양시)_09숲가꾸기조서(밀양2)" xfId="31528" xr:uid="{00000000-0005-0000-0000-0000FB7A0000}"/>
    <cellStyle name="표_02-배수공_02-배수공_2006 가지산도립공원 등산로 정비사업_2006밀양시가지산도립공원등산로정비공사_3차 숲가꾸기 조서(밀양시)_09숲가꾸기조서(밀양2)_ha단가산출서" xfId="31529" xr:uid="{00000000-0005-0000-0000-0000FC7A0000}"/>
    <cellStyle name="표_02-배수공_02-배수공_2006 가지산도립공원 등산로 정비사업_2006밀양시가지산도립공원등산로정비공사_3차 숲가꾸기 조서(밀양시)_ha단가산출서" xfId="31530" xr:uid="{00000000-0005-0000-0000-0000FD7A0000}"/>
    <cellStyle name="표_02-배수공_02-배수공_2006 가지산도립공원 등산로 정비사업_2006밀양시가지산도립공원등산로정비공사_5.재선충설계(죽림지구)" xfId="31531" xr:uid="{00000000-0005-0000-0000-0000FE7A0000}"/>
    <cellStyle name="표_02-배수공_02-배수공_2006 가지산도립공원 등산로 정비사업_2006밀양시가지산도립공원등산로정비공사_5.재선충설계(죽림지구)_'10년 추기 소나무재선충병 나무주사 사업" xfId="31532" xr:uid="{00000000-0005-0000-0000-0000FF7A0000}"/>
    <cellStyle name="표_02-배수공_02-배수공_2006 가지산도립공원 등산로 정비사업_2006밀양시가지산도립공원등산로정비공사_5.재선충설계(죽림지구)_소나무재선충병 피해지 위생간벌사업(동상지구외 3개소)" xfId="31533" xr:uid="{00000000-0005-0000-0000-0000007B0000}"/>
    <cellStyle name="표_02-배수공_02-배수공_2006 가지산도립공원 등산로 정비사업_2006밀양시가지산도립공원등산로정비공사_6.재선충설계(신벽지구)" xfId="31534" xr:uid="{00000000-0005-0000-0000-0000017B0000}"/>
    <cellStyle name="표_02-배수공_02-배수공_2006 가지산도립공원 등산로 정비사업_2006밀양시가지산도립공원등산로정비공사_6.재선충설계(신벽지구)_'10년 추기 소나무재선충병 나무주사 사업" xfId="31535" xr:uid="{00000000-0005-0000-0000-0000027B0000}"/>
    <cellStyle name="표_02-배수공_02-배수공_2006 가지산도립공원 등산로 정비사업_2006밀양시가지산도립공원등산로정비공사_6.재선충설계(신벽지구)_소나무재선충병 피해지 위생간벌사업(동상지구외 3개소)" xfId="31536" xr:uid="{00000000-0005-0000-0000-0000037B0000}"/>
    <cellStyle name="표_02-배수공_02-배수공_2006 가지산도립공원 등산로 정비사업_2006밀양시가지산도립공원등산로정비공사_7.재선충설계(동림지구)" xfId="31537" xr:uid="{00000000-0005-0000-0000-0000047B0000}"/>
    <cellStyle name="표_02-배수공_02-배수공_2006 가지산도립공원 등산로 정비사업_2006밀양시가지산도립공원등산로정비공사_7.재선충설계(동림지구)_'10년 추기 소나무재선충병 나무주사 사업" xfId="31538" xr:uid="{00000000-0005-0000-0000-0000057B0000}"/>
    <cellStyle name="표_02-배수공_02-배수공_2006 가지산도립공원 등산로 정비사업_2006밀양시가지산도립공원등산로정비공사_7.재선충설계(동림지구)_소나무재선충병 피해지 위생간벌사업(동상지구외 3개소)" xfId="31539" xr:uid="{00000000-0005-0000-0000-0000067B0000}"/>
    <cellStyle name="표_02-배수공_02-배수공_2006 가지산도립공원 등산로 정비사업_2006밀양시가지산도립공원등산로정비공사_ha단가산출서" xfId="31540" xr:uid="{00000000-0005-0000-0000-0000077B0000}"/>
    <cellStyle name="표_02-배수공_02-배수공_2006 가지산도립공원 등산로 정비사업_2006밀양시가지산도립공원등산로정비공사_소나무재선충병 피해지 위생간벌사업(동상지구외 3개소)" xfId="31541" xr:uid="{00000000-0005-0000-0000-0000087B0000}"/>
    <cellStyle name="표_02-배수공_02-배수공_2006 가지산도립공원 등산로 정비사업_2006밀양시가지산도립공원등산로정비공사_소나무재선충병완전방제설계서(제출본)-양산국유림관리소" xfId="31542" xr:uid="{00000000-0005-0000-0000-0000097B0000}"/>
    <cellStyle name="표_02-배수공_02-배수공_2006 가지산도립공원 등산로 정비사업_3차 숲가꾸기 조서(밀양시)" xfId="31543" xr:uid="{00000000-0005-0000-0000-00000A7B0000}"/>
    <cellStyle name="표_02-배수공_02-배수공_2006 가지산도립공원 등산로 정비사업_3차 숲가꾸기 조서(밀양시)_09밀양2지번조서(허작업)" xfId="31544" xr:uid="{00000000-0005-0000-0000-00000B7B0000}"/>
    <cellStyle name="표_02-배수공_02-배수공_2006 가지산도립공원 등산로 정비사업_3차 숲가꾸기 조서(밀양시)_09밀양2지번조서(허작업)_ha단가산출서" xfId="31545" xr:uid="{00000000-0005-0000-0000-00000C7B0000}"/>
    <cellStyle name="표_02-배수공_02-배수공_2006 가지산도립공원 등산로 정비사업_3차 숲가꾸기 조서(밀양시)_09숲가꾸기조서(밀양2)" xfId="31546" xr:uid="{00000000-0005-0000-0000-00000D7B0000}"/>
    <cellStyle name="표_02-배수공_02-배수공_2006 가지산도립공원 등산로 정비사업_3차 숲가꾸기 조서(밀양시)_09숲가꾸기조서(밀양2)_ha단가산출서" xfId="31547" xr:uid="{00000000-0005-0000-0000-00000E7B0000}"/>
    <cellStyle name="표_02-배수공_02-배수공_2006 가지산도립공원 등산로 정비사업_3차 숲가꾸기 조서(밀양시)_ha단가산출서" xfId="31548" xr:uid="{00000000-0005-0000-0000-00000F7B0000}"/>
    <cellStyle name="표_02-배수공_02-배수공_2006 가지산도립공원 등산로 정비사업_5.재선충설계(죽림지구)" xfId="31549" xr:uid="{00000000-0005-0000-0000-0000107B0000}"/>
    <cellStyle name="표_02-배수공_02-배수공_2006 가지산도립공원 등산로 정비사업_5.재선충설계(죽림지구)_'10년 추기 소나무재선충병 나무주사 사업" xfId="31550" xr:uid="{00000000-0005-0000-0000-0000117B0000}"/>
    <cellStyle name="표_02-배수공_02-배수공_2006 가지산도립공원 등산로 정비사업_5.재선충설계(죽림지구)_소나무재선충병 피해지 위생간벌사업(동상지구외 3개소)" xfId="31551" xr:uid="{00000000-0005-0000-0000-0000127B0000}"/>
    <cellStyle name="표_02-배수공_02-배수공_2006 가지산도립공원 등산로 정비사업_6.재선충설계(신벽지구)" xfId="31552" xr:uid="{00000000-0005-0000-0000-0000137B0000}"/>
    <cellStyle name="표_02-배수공_02-배수공_2006 가지산도립공원 등산로 정비사업_6.재선충설계(신벽지구)_'10년 추기 소나무재선충병 나무주사 사업" xfId="31553" xr:uid="{00000000-0005-0000-0000-0000147B0000}"/>
    <cellStyle name="표_02-배수공_02-배수공_2006 가지산도립공원 등산로 정비사업_6.재선충설계(신벽지구)_소나무재선충병 피해지 위생간벌사업(동상지구외 3개소)" xfId="31554" xr:uid="{00000000-0005-0000-0000-0000157B0000}"/>
    <cellStyle name="표_02-배수공_02-배수공_2006 가지산도립공원 등산로 정비사업_7.재선충설계(동림지구)" xfId="31555" xr:uid="{00000000-0005-0000-0000-0000167B0000}"/>
    <cellStyle name="표_02-배수공_02-배수공_2006 가지산도립공원 등산로 정비사업_7.재선충설계(동림지구)_'10년 추기 소나무재선충병 나무주사 사업" xfId="31556" xr:uid="{00000000-0005-0000-0000-0000177B0000}"/>
    <cellStyle name="표_02-배수공_02-배수공_2006 가지산도립공원 등산로 정비사업_7.재선충설계(동림지구)_소나무재선충병 피해지 위생간벌사업(동상지구외 3개소)" xfId="31557" xr:uid="{00000000-0005-0000-0000-0000187B0000}"/>
    <cellStyle name="표_02-배수공_02-배수공_2006 가지산도립공원 등산로 정비사업_ha단가산출서" xfId="31558" xr:uid="{00000000-0005-0000-0000-0000197B0000}"/>
    <cellStyle name="표_02-배수공_02-배수공_2006 가지산도립공원 등산로 정비사업_가지산도립공원등산로정비공사" xfId="31559" xr:uid="{00000000-0005-0000-0000-00001A7B0000}"/>
    <cellStyle name="표_02-배수공_02-배수공_2006 가지산도립공원 등산로 정비사업_가지산도립공원등산로정비공사_1.숲가꾸기설계서(고암 간상)" xfId="31560" xr:uid="{00000000-0005-0000-0000-00001B7B0000}"/>
    <cellStyle name="표_02-배수공_02-배수공_2006 가지산도립공원 등산로 정비사업_가지산도립공원등산로정비공사_'10년 추기 소나무재선충병 나무주사 사업" xfId="31561" xr:uid="{00000000-0005-0000-0000-00001C7B0000}"/>
    <cellStyle name="표_02-배수공_02-배수공_2006 가지산도립공원 등산로 정비사업_가지산도립공원등산로정비공사_3차 숲가꾸기 조서(밀양시)" xfId="31562" xr:uid="{00000000-0005-0000-0000-00001D7B0000}"/>
    <cellStyle name="표_02-배수공_02-배수공_2006 가지산도립공원 등산로 정비사업_가지산도립공원등산로정비공사_3차 숲가꾸기 조서(밀양시)_09밀양2지번조서(허작업)" xfId="31563" xr:uid="{00000000-0005-0000-0000-00001E7B0000}"/>
    <cellStyle name="표_02-배수공_02-배수공_2006 가지산도립공원 등산로 정비사업_가지산도립공원등산로정비공사_3차 숲가꾸기 조서(밀양시)_09밀양2지번조서(허작업)_ha단가산출서" xfId="31564" xr:uid="{00000000-0005-0000-0000-00001F7B0000}"/>
    <cellStyle name="표_02-배수공_02-배수공_2006 가지산도립공원 등산로 정비사업_가지산도립공원등산로정비공사_3차 숲가꾸기 조서(밀양시)_09숲가꾸기조서(밀양2)" xfId="31565" xr:uid="{00000000-0005-0000-0000-0000207B0000}"/>
    <cellStyle name="표_02-배수공_02-배수공_2006 가지산도립공원 등산로 정비사업_가지산도립공원등산로정비공사_3차 숲가꾸기 조서(밀양시)_09숲가꾸기조서(밀양2)_ha단가산출서" xfId="31566" xr:uid="{00000000-0005-0000-0000-0000217B0000}"/>
    <cellStyle name="표_02-배수공_02-배수공_2006 가지산도립공원 등산로 정비사업_가지산도립공원등산로정비공사_3차 숲가꾸기 조서(밀양시)_ha단가산출서" xfId="31567" xr:uid="{00000000-0005-0000-0000-0000227B0000}"/>
    <cellStyle name="표_02-배수공_02-배수공_2006 가지산도립공원 등산로 정비사업_가지산도립공원등산로정비공사_5.재선충설계(죽림지구)" xfId="31568" xr:uid="{00000000-0005-0000-0000-0000237B0000}"/>
    <cellStyle name="표_02-배수공_02-배수공_2006 가지산도립공원 등산로 정비사업_가지산도립공원등산로정비공사_5.재선충설계(죽림지구)_'10년 추기 소나무재선충병 나무주사 사업" xfId="31569" xr:uid="{00000000-0005-0000-0000-0000247B0000}"/>
    <cellStyle name="표_02-배수공_02-배수공_2006 가지산도립공원 등산로 정비사업_가지산도립공원등산로정비공사_5.재선충설계(죽림지구)_소나무재선충병 피해지 위생간벌사업(동상지구외 3개소)" xfId="31570" xr:uid="{00000000-0005-0000-0000-0000257B0000}"/>
    <cellStyle name="표_02-배수공_02-배수공_2006 가지산도립공원 등산로 정비사업_가지산도립공원등산로정비공사_6.재선충설계(신벽지구)" xfId="31571" xr:uid="{00000000-0005-0000-0000-0000267B0000}"/>
    <cellStyle name="표_02-배수공_02-배수공_2006 가지산도립공원 등산로 정비사업_가지산도립공원등산로정비공사_6.재선충설계(신벽지구)_'10년 추기 소나무재선충병 나무주사 사업" xfId="31572" xr:uid="{00000000-0005-0000-0000-0000277B0000}"/>
    <cellStyle name="표_02-배수공_02-배수공_2006 가지산도립공원 등산로 정비사업_가지산도립공원등산로정비공사_6.재선충설계(신벽지구)_소나무재선충병 피해지 위생간벌사업(동상지구외 3개소)" xfId="31573" xr:uid="{00000000-0005-0000-0000-0000287B0000}"/>
    <cellStyle name="표_02-배수공_02-배수공_2006 가지산도립공원 등산로 정비사업_가지산도립공원등산로정비공사_7.재선충설계(동림지구)" xfId="31574" xr:uid="{00000000-0005-0000-0000-0000297B0000}"/>
    <cellStyle name="표_02-배수공_02-배수공_2006 가지산도립공원 등산로 정비사업_가지산도립공원등산로정비공사_7.재선충설계(동림지구)_'10년 추기 소나무재선충병 나무주사 사업" xfId="31575" xr:uid="{00000000-0005-0000-0000-00002A7B0000}"/>
    <cellStyle name="표_02-배수공_02-배수공_2006 가지산도립공원 등산로 정비사업_가지산도립공원등산로정비공사_7.재선충설계(동림지구)_소나무재선충병 피해지 위생간벌사업(동상지구외 3개소)" xfId="31576" xr:uid="{00000000-0005-0000-0000-00002B7B0000}"/>
    <cellStyle name="표_02-배수공_02-배수공_2006 가지산도립공원 등산로 정비사업_가지산도립공원등산로정비공사_ha단가산출서" xfId="31577" xr:uid="{00000000-0005-0000-0000-00002C7B0000}"/>
    <cellStyle name="표_02-배수공_02-배수공_2006 가지산도립공원 등산로 정비사업_가지산도립공원등산로정비공사_소나무재선충병 피해지 위생간벌사업(동상지구외 3개소)" xfId="31578" xr:uid="{00000000-0005-0000-0000-00002D7B0000}"/>
    <cellStyle name="표_02-배수공_02-배수공_2006 가지산도립공원 등산로 정비사업_가지산도립공원등산로정비공사_소나무재선충병완전방제설계서(제출본)-양산국유림관리소" xfId="31579" xr:uid="{00000000-0005-0000-0000-00002E7B0000}"/>
    <cellStyle name="표_02-배수공_02-배수공_2006 가지산도립공원 등산로 정비사업_소나무재선충병 피해지 위생간벌사업(동상지구외 3개소)" xfId="31580" xr:uid="{00000000-0005-0000-0000-00002F7B0000}"/>
    <cellStyle name="표_02-배수공_02-배수공_2006 가지산도립공원 등산로 정비사업_소나무재선충병완전방제설계서(제출본)-양산국유림관리소" xfId="31581" xr:uid="{00000000-0005-0000-0000-0000307B0000}"/>
    <cellStyle name="표_02-배수공_02-배수공_3차 숲가꾸기 조서(밀양시)" xfId="31582" xr:uid="{00000000-0005-0000-0000-0000317B0000}"/>
    <cellStyle name="표_02-배수공_02-배수공_3차 숲가꾸기 조서(밀양시)_09밀양2지번조서(허작업)" xfId="31583" xr:uid="{00000000-0005-0000-0000-0000327B0000}"/>
    <cellStyle name="표_02-배수공_02-배수공_3차 숲가꾸기 조서(밀양시)_09밀양2지번조서(허작업)_ha단가산출서" xfId="31584" xr:uid="{00000000-0005-0000-0000-0000337B0000}"/>
    <cellStyle name="표_02-배수공_02-배수공_3차 숲가꾸기 조서(밀양시)_09숲가꾸기조서(밀양2)" xfId="31585" xr:uid="{00000000-0005-0000-0000-0000347B0000}"/>
    <cellStyle name="표_02-배수공_02-배수공_3차 숲가꾸기 조서(밀양시)_09숲가꾸기조서(밀양2)_ha단가산출서" xfId="31586" xr:uid="{00000000-0005-0000-0000-0000357B0000}"/>
    <cellStyle name="표_02-배수공_02-배수공_3차 숲가꾸기 조서(밀양시)_ha단가산출서" xfId="31587" xr:uid="{00000000-0005-0000-0000-0000367B0000}"/>
    <cellStyle name="표_02-배수공_02-배수공_5.재선충설계(죽림지구)" xfId="31588" xr:uid="{00000000-0005-0000-0000-0000377B0000}"/>
    <cellStyle name="표_02-배수공_02-배수공_5.재선충설계(죽림지구)_'10년 추기 소나무재선충병 나무주사 사업" xfId="31589" xr:uid="{00000000-0005-0000-0000-0000387B0000}"/>
    <cellStyle name="표_02-배수공_02-배수공_5.재선충설계(죽림지구)_소나무재선충병 피해지 위생간벌사업(동상지구외 3개소)" xfId="31590" xr:uid="{00000000-0005-0000-0000-0000397B0000}"/>
    <cellStyle name="표_02-배수공_02-배수공_6.재선충설계(신벽지구)" xfId="31591" xr:uid="{00000000-0005-0000-0000-00003A7B0000}"/>
    <cellStyle name="표_02-배수공_02-배수공_6.재선충설계(신벽지구)_'10년 추기 소나무재선충병 나무주사 사업" xfId="31592" xr:uid="{00000000-0005-0000-0000-00003B7B0000}"/>
    <cellStyle name="표_02-배수공_02-배수공_6.재선충설계(신벽지구)_소나무재선충병 피해지 위생간벌사업(동상지구외 3개소)" xfId="31593" xr:uid="{00000000-0005-0000-0000-00003C7B0000}"/>
    <cellStyle name="표_02-배수공_02-배수공_7.재선충설계(동림지구)" xfId="31594" xr:uid="{00000000-0005-0000-0000-00003D7B0000}"/>
    <cellStyle name="표_02-배수공_02-배수공_7.재선충설계(동림지구)_'10년 추기 소나무재선충병 나무주사 사업" xfId="31595" xr:uid="{00000000-0005-0000-0000-00003E7B0000}"/>
    <cellStyle name="표_02-배수공_02-배수공_7.재선충설계(동림지구)_소나무재선충병 피해지 위생간벌사업(동상지구외 3개소)" xfId="31596" xr:uid="{00000000-0005-0000-0000-00003F7B0000}"/>
    <cellStyle name="표_02-배수공_02-배수공_ha단가산출서" xfId="31597" xr:uid="{00000000-0005-0000-0000-0000407B0000}"/>
    <cellStyle name="표_02-배수공_02-배수공_복사본 사진대장(사천)" xfId="31598" xr:uid="{00000000-0005-0000-0000-0000417B0000}"/>
    <cellStyle name="표_02-배수공_02-배수공_설계설명서(두서서하)-1" xfId="31599" xr:uid="{00000000-0005-0000-0000-0000427B0000}"/>
    <cellStyle name="표_02-배수공_02-배수공_소나무재선충병 피해지 위생간벌사업(동상지구외 3개소)" xfId="31600" xr:uid="{00000000-0005-0000-0000-0000437B0000}"/>
    <cellStyle name="표_02-배수공_02-배수공_소나무재선충병완전방제설계서(제출본)-양산국유림관리소" xfId="31601" xr:uid="{00000000-0005-0000-0000-0000447B0000}"/>
    <cellStyle name="표_02-배수공_02-배수공_수량산출서-2(온양산길)" xfId="31602" xr:uid="{00000000-0005-0000-0000-0000457B0000}"/>
    <cellStyle name="표_02-배수공_02-배수공_수량산출서-2(온양산길)_(01-1)수량(산청송경3)" xfId="31603" xr:uid="{00000000-0005-0000-0000-0000467B0000}"/>
    <cellStyle name="표_02-배수공_1.숲가꾸기설계서(고암 간상)" xfId="31604" xr:uid="{00000000-0005-0000-0000-0000477B0000}"/>
    <cellStyle name="표_02-배수공_'10년 추기 소나무재선충병 나무주사 사업" xfId="31605" xr:uid="{00000000-0005-0000-0000-0000487B0000}"/>
    <cellStyle name="표_02-배수공_2006 가지산도립공원 등산로 정비사업" xfId="31606" xr:uid="{00000000-0005-0000-0000-0000497B0000}"/>
    <cellStyle name="표_02-배수공_2006 가지산도립공원 등산로 정비사업_1.숲가꾸기설계서(고암 간상)" xfId="31607" xr:uid="{00000000-0005-0000-0000-00004A7B0000}"/>
    <cellStyle name="표_02-배수공_2006 가지산도립공원 등산로 정비사업_'10년 추기 소나무재선충병 나무주사 사업" xfId="31608" xr:uid="{00000000-0005-0000-0000-00004B7B0000}"/>
    <cellStyle name="표_02-배수공_2006 가지산도립공원 등산로 정비사업_2006 가지산도립공원 등산로 정비사업" xfId="31609" xr:uid="{00000000-0005-0000-0000-00004C7B0000}"/>
    <cellStyle name="표_02-배수공_2006 가지산도립공원 등산로 정비사업_2006 가지산도립공원 등산로 정비사업_1.숲가꾸기설계서(고암 간상)" xfId="31610" xr:uid="{00000000-0005-0000-0000-00004D7B0000}"/>
    <cellStyle name="표_02-배수공_2006 가지산도립공원 등산로 정비사업_2006 가지산도립공원 등산로 정비사업_'10년 추기 소나무재선충병 나무주사 사업" xfId="31611" xr:uid="{00000000-0005-0000-0000-00004E7B0000}"/>
    <cellStyle name="표_02-배수공_2006 가지산도립공원 등산로 정비사업_2006 가지산도립공원 등산로 정비사업_3차 숲가꾸기 조서(밀양시)" xfId="31612" xr:uid="{00000000-0005-0000-0000-00004F7B0000}"/>
    <cellStyle name="표_02-배수공_2006 가지산도립공원 등산로 정비사업_2006 가지산도립공원 등산로 정비사업_3차 숲가꾸기 조서(밀양시)_09밀양2지번조서(허작업)" xfId="31613" xr:uid="{00000000-0005-0000-0000-0000507B0000}"/>
    <cellStyle name="표_02-배수공_2006 가지산도립공원 등산로 정비사업_2006 가지산도립공원 등산로 정비사업_3차 숲가꾸기 조서(밀양시)_09밀양2지번조서(허작업)_ha단가산출서" xfId="31614" xr:uid="{00000000-0005-0000-0000-0000517B0000}"/>
    <cellStyle name="표_02-배수공_2006 가지산도립공원 등산로 정비사업_2006 가지산도립공원 등산로 정비사업_3차 숲가꾸기 조서(밀양시)_09숲가꾸기조서(밀양2)" xfId="31615" xr:uid="{00000000-0005-0000-0000-0000527B0000}"/>
    <cellStyle name="표_02-배수공_2006 가지산도립공원 등산로 정비사업_2006 가지산도립공원 등산로 정비사업_3차 숲가꾸기 조서(밀양시)_09숲가꾸기조서(밀양2)_ha단가산출서" xfId="31616" xr:uid="{00000000-0005-0000-0000-0000537B0000}"/>
    <cellStyle name="표_02-배수공_2006 가지산도립공원 등산로 정비사업_2006 가지산도립공원 등산로 정비사업_3차 숲가꾸기 조서(밀양시)_ha단가산출서" xfId="31617" xr:uid="{00000000-0005-0000-0000-0000547B0000}"/>
    <cellStyle name="표_02-배수공_2006 가지산도립공원 등산로 정비사업_2006 가지산도립공원 등산로 정비사업_5.재선충설계(죽림지구)" xfId="31618" xr:uid="{00000000-0005-0000-0000-0000557B0000}"/>
    <cellStyle name="표_02-배수공_2006 가지산도립공원 등산로 정비사업_2006 가지산도립공원 등산로 정비사업_5.재선충설계(죽림지구)_'10년 추기 소나무재선충병 나무주사 사업" xfId="31619" xr:uid="{00000000-0005-0000-0000-0000567B0000}"/>
    <cellStyle name="표_02-배수공_2006 가지산도립공원 등산로 정비사업_2006 가지산도립공원 등산로 정비사업_5.재선충설계(죽림지구)_소나무재선충병 피해지 위생간벌사업(동상지구외 3개소)" xfId="31620" xr:uid="{00000000-0005-0000-0000-0000577B0000}"/>
    <cellStyle name="표_02-배수공_2006 가지산도립공원 등산로 정비사업_2006 가지산도립공원 등산로 정비사업_6.재선충설계(신벽지구)" xfId="31621" xr:uid="{00000000-0005-0000-0000-0000587B0000}"/>
    <cellStyle name="표_02-배수공_2006 가지산도립공원 등산로 정비사업_2006 가지산도립공원 등산로 정비사업_6.재선충설계(신벽지구)_'10년 추기 소나무재선충병 나무주사 사업" xfId="31622" xr:uid="{00000000-0005-0000-0000-0000597B0000}"/>
    <cellStyle name="표_02-배수공_2006 가지산도립공원 등산로 정비사업_2006 가지산도립공원 등산로 정비사업_6.재선충설계(신벽지구)_소나무재선충병 피해지 위생간벌사업(동상지구외 3개소)" xfId="31623" xr:uid="{00000000-0005-0000-0000-00005A7B0000}"/>
    <cellStyle name="표_02-배수공_2006 가지산도립공원 등산로 정비사업_2006 가지산도립공원 등산로 정비사업_7.재선충설계(동림지구)" xfId="31624" xr:uid="{00000000-0005-0000-0000-00005B7B0000}"/>
    <cellStyle name="표_02-배수공_2006 가지산도립공원 등산로 정비사업_2006 가지산도립공원 등산로 정비사업_7.재선충설계(동림지구)_'10년 추기 소나무재선충병 나무주사 사업" xfId="31625" xr:uid="{00000000-0005-0000-0000-00005C7B0000}"/>
    <cellStyle name="표_02-배수공_2006 가지산도립공원 등산로 정비사업_2006 가지산도립공원 등산로 정비사업_7.재선충설계(동림지구)_소나무재선충병 피해지 위생간벌사업(동상지구외 3개소)" xfId="31626" xr:uid="{00000000-0005-0000-0000-00005D7B0000}"/>
    <cellStyle name="표_02-배수공_2006 가지산도립공원 등산로 정비사업_2006 가지산도립공원 등산로 정비사업_ha단가산출서" xfId="31627" xr:uid="{00000000-0005-0000-0000-00005E7B0000}"/>
    <cellStyle name="표_02-배수공_2006 가지산도립공원 등산로 정비사업_2006 가지산도립공원 등산로 정비사업_소나무재선충병 피해지 위생간벌사업(동상지구외 3개소)" xfId="31628" xr:uid="{00000000-0005-0000-0000-00005F7B0000}"/>
    <cellStyle name="표_02-배수공_2006 가지산도립공원 등산로 정비사업_2006 가지산도립공원 등산로 정비사업_소나무재선충병완전방제설계서(제출본)-양산국유림관리소" xfId="31629" xr:uid="{00000000-0005-0000-0000-0000607B0000}"/>
    <cellStyle name="표_02-배수공_2006 가지산도립공원 등산로 정비사업_2006가지산도립공원등산로정비공사" xfId="31630" xr:uid="{00000000-0005-0000-0000-0000617B0000}"/>
    <cellStyle name="표_02-배수공_2006 가지산도립공원 등산로 정비사업_2006가지산도립공원등산로정비공사_1.숲가꾸기설계서(고암 간상)" xfId="31631" xr:uid="{00000000-0005-0000-0000-0000627B0000}"/>
    <cellStyle name="표_02-배수공_2006 가지산도립공원 등산로 정비사업_2006가지산도립공원등산로정비공사_'10년 추기 소나무재선충병 나무주사 사업" xfId="31632" xr:uid="{00000000-0005-0000-0000-0000637B0000}"/>
    <cellStyle name="표_02-배수공_2006 가지산도립공원 등산로 정비사업_2006가지산도립공원등산로정비공사_3차 숲가꾸기 조서(밀양시)" xfId="31633" xr:uid="{00000000-0005-0000-0000-0000647B0000}"/>
    <cellStyle name="표_02-배수공_2006 가지산도립공원 등산로 정비사업_2006가지산도립공원등산로정비공사_3차 숲가꾸기 조서(밀양시)_09밀양2지번조서(허작업)" xfId="31634" xr:uid="{00000000-0005-0000-0000-0000657B0000}"/>
    <cellStyle name="표_02-배수공_2006 가지산도립공원 등산로 정비사업_2006가지산도립공원등산로정비공사_3차 숲가꾸기 조서(밀양시)_09밀양2지번조서(허작업)_ha단가산출서" xfId="31635" xr:uid="{00000000-0005-0000-0000-0000667B0000}"/>
    <cellStyle name="표_02-배수공_2006 가지산도립공원 등산로 정비사업_2006가지산도립공원등산로정비공사_3차 숲가꾸기 조서(밀양시)_09숲가꾸기조서(밀양2)" xfId="31636" xr:uid="{00000000-0005-0000-0000-0000677B0000}"/>
    <cellStyle name="표_02-배수공_2006 가지산도립공원 등산로 정비사업_2006가지산도립공원등산로정비공사_3차 숲가꾸기 조서(밀양시)_09숲가꾸기조서(밀양2)_ha단가산출서" xfId="31637" xr:uid="{00000000-0005-0000-0000-0000687B0000}"/>
    <cellStyle name="표_02-배수공_2006 가지산도립공원 등산로 정비사업_2006가지산도립공원등산로정비공사_3차 숲가꾸기 조서(밀양시)_ha단가산출서" xfId="31638" xr:uid="{00000000-0005-0000-0000-0000697B0000}"/>
    <cellStyle name="표_02-배수공_2006 가지산도립공원 등산로 정비사업_2006가지산도립공원등산로정비공사_5.재선충설계(죽림지구)" xfId="31639" xr:uid="{00000000-0005-0000-0000-00006A7B0000}"/>
    <cellStyle name="표_02-배수공_2006 가지산도립공원 등산로 정비사업_2006가지산도립공원등산로정비공사_5.재선충설계(죽림지구)_'10년 추기 소나무재선충병 나무주사 사업" xfId="31640" xr:uid="{00000000-0005-0000-0000-00006B7B0000}"/>
    <cellStyle name="표_02-배수공_2006 가지산도립공원 등산로 정비사업_2006가지산도립공원등산로정비공사_5.재선충설계(죽림지구)_소나무재선충병 피해지 위생간벌사업(동상지구외 3개소)" xfId="31641" xr:uid="{00000000-0005-0000-0000-00006C7B0000}"/>
    <cellStyle name="표_02-배수공_2006 가지산도립공원 등산로 정비사업_2006가지산도립공원등산로정비공사_6.재선충설계(신벽지구)" xfId="31642" xr:uid="{00000000-0005-0000-0000-00006D7B0000}"/>
    <cellStyle name="표_02-배수공_2006 가지산도립공원 등산로 정비사업_2006가지산도립공원등산로정비공사_6.재선충설계(신벽지구)_'10년 추기 소나무재선충병 나무주사 사업" xfId="31643" xr:uid="{00000000-0005-0000-0000-00006E7B0000}"/>
    <cellStyle name="표_02-배수공_2006 가지산도립공원 등산로 정비사업_2006가지산도립공원등산로정비공사_6.재선충설계(신벽지구)_소나무재선충병 피해지 위생간벌사업(동상지구외 3개소)" xfId="31644" xr:uid="{00000000-0005-0000-0000-00006F7B0000}"/>
    <cellStyle name="표_02-배수공_2006 가지산도립공원 등산로 정비사업_2006가지산도립공원등산로정비공사_7.재선충설계(동림지구)" xfId="31645" xr:uid="{00000000-0005-0000-0000-0000707B0000}"/>
    <cellStyle name="표_02-배수공_2006 가지산도립공원 등산로 정비사업_2006가지산도립공원등산로정비공사_7.재선충설계(동림지구)_'10년 추기 소나무재선충병 나무주사 사업" xfId="31646" xr:uid="{00000000-0005-0000-0000-0000717B0000}"/>
    <cellStyle name="표_02-배수공_2006 가지산도립공원 등산로 정비사업_2006가지산도립공원등산로정비공사_7.재선충설계(동림지구)_소나무재선충병 피해지 위생간벌사업(동상지구외 3개소)" xfId="31647" xr:uid="{00000000-0005-0000-0000-0000727B0000}"/>
    <cellStyle name="표_02-배수공_2006 가지산도립공원 등산로 정비사업_2006가지산도립공원등산로정비공사_ha단가산출서" xfId="31648" xr:uid="{00000000-0005-0000-0000-0000737B0000}"/>
    <cellStyle name="표_02-배수공_2006 가지산도립공원 등산로 정비사업_2006가지산도립공원등산로정비공사_소나무재선충병 피해지 위생간벌사업(동상지구외 3개소)" xfId="31649" xr:uid="{00000000-0005-0000-0000-0000747B0000}"/>
    <cellStyle name="표_02-배수공_2006 가지산도립공원 등산로 정비사업_2006가지산도립공원등산로정비공사_소나무재선충병완전방제설계서(제출본)-양산국유림관리소" xfId="31650" xr:uid="{00000000-0005-0000-0000-0000757B0000}"/>
    <cellStyle name="표_02-배수공_2006 가지산도립공원 등산로 정비사업_2006밀양시가지산도립공원등산로정비공사" xfId="31651" xr:uid="{00000000-0005-0000-0000-0000767B0000}"/>
    <cellStyle name="표_02-배수공_2006 가지산도립공원 등산로 정비사업_2006밀양시가지산도립공원등산로정비공사_1.숲가꾸기설계서(고암 간상)" xfId="31652" xr:uid="{00000000-0005-0000-0000-0000777B0000}"/>
    <cellStyle name="표_02-배수공_2006 가지산도립공원 등산로 정비사업_2006밀양시가지산도립공원등산로정비공사_'10년 추기 소나무재선충병 나무주사 사업" xfId="31653" xr:uid="{00000000-0005-0000-0000-0000787B0000}"/>
    <cellStyle name="표_02-배수공_2006 가지산도립공원 등산로 정비사업_2006밀양시가지산도립공원등산로정비공사_3차 숲가꾸기 조서(밀양시)" xfId="31654" xr:uid="{00000000-0005-0000-0000-0000797B0000}"/>
    <cellStyle name="표_02-배수공_2006 가지산도립공원 등산로 정비사업_2006밀양시가지산도립공원등산로정비공사_3차 숲가꾸기 조서(밀양시)_09밀양2지번조서(허작업)" xfId="31655" xr:uid="{00000000-0005-0000-0000-00007A7B0000}"/>
    <cellStyle name="표_02-배수공_2006 가지산도립공원 등산로 정비사업_2006밀양시가지산도립공원등산로정비공사_3차 숲가꾸기 조서(밀양시)_09밀양2지번조서(허작업)_ha단가산출서" xfId="31656" xr:uid="{00000000-0005-0000-0000-00007B7B0000}"/>
    <cellStyle name="표_02-배수공_2006 가지산도립공원 등산로 정비사업_2006밀양시가지산도립공원등산로정비공사_3차 숲가꾸기 조서(밀양시)_09숲가꾸기조서(밀양2)" xfId="31657" xr:uid="{00000000-0005-0000-0000-00007C7B0000}"/>
    <cellStyle name="표_02-배수공_2006 가지산도립공원 등산로 정비사업_2006밀양시가지산도립공원등산로정비공사_3차 숲가꾸기 조서(밀양시)_09숲가꾸기조서(밀양2)_ha단가산출서" xfId="31658" xr:uid="{00000000-0005-0000-0000-00007D7B0000}"/>
    <cellStyle name="표_02-배수공_2006 가지산도립공원 등산로 정비사업_2006밀양시가지산도립공원등산로정비공사_3차 숲가꾸기 조서(밀양시)_ha단가산출서" xfId="31659" xr:uid="{00000000-0005-0000-0000-00007E7B0000}"/>
    <cellStyle name="표_02-배수공_2006 가지산도립공원 등산로 정비사업_2006밀양시가지산도립공원등산로정비공사_5.재선충설계(죽림지구)" xfId="31660" xr:uid="{00000000-0005-0000-0000-00007F7B0000}"/>
    <cellStyle name="표_02-배수공_2006 가지산도립공원 등산로 정비사업_2006밀양시가지산도립공원등산로정비공사_5.재선충설계(죽림지구)_'10년 추기 소나무재선충병 나무주사 사업" xfId="31661" xr:uid="{00000000-0005-0000-0000-0000807B0000}"/>
    <cellStyle name="표_02-배수공_2006 가지산도립공원 등산로 정비사업_2006밀양시가지산도립공원등산로정비공사_5.재선충설계(죽림지구)_소나무재선충병 피해지 위생간벌사업(동상지구외 3개소)" xfId="31662" xr:uid="{00000000-0005-0000-0000-0000817B0000}"/>
    <cellStyle name="표_02-배수공_2006 가지산도립공원 등산로 정비사업_2006밀양시가지산도립공원등산로정비공사_6.재선충설계(신벽지구)" xfId="31663" xr:uid="{00000000-0005-0000-0000-0000827B0000}"/>
    <cellStyle name="표_02-배수공_2006 가지산도립공원 등산로 정비사업_2006밀양시가지산도립공원등산로정비공사_6.재선충설계(신벽지구)_'10년 추기 소나무재선충병 나무주사 사업" xfId="31664" xr:uid="{00000000-0005-0000-0000-0000837B0000}"/>
    <cellStyle name="표_02-배수공_2006 가지산도립공원 등산로 정비사업_2006밀양시가지산도립공원등산로정비공사_6.재선충설계(신벽지구)_소나무재선충병 피해지 위생간벌사업(동상지구외 3개소)" xfId="31665" xr:uid="{00000000-0005-0000-0000-0000847B0000}"/>
    <cellStyle name="표_02-배수공_2006 가지산도립공원 등산로 정비사업_2006밀양시가지산도립공원등산로정비공사_7.재선충설계(동림지구)" xfId="31666" xr:uid="{00000000-0005-0000-0000-0000857B0000}"/>
    <cellStyle name="표_02-배수공_2006 가지산도립공원 등산로 정비사업_2006밀양시가지산도립공원등산로정비공사_7.재선충설계(동림지구)_'10년 추기 소나무재선충병 나무주사 사업" xfId="31667" xr:uid="{00000000-0005-0000-0000-0000867B0000}"/>
    <cellStyle name="표_02-배수공_2006 가지산도립공원 등산로 정비사업_2006밀양시가지산도립공원등산로정비공사_7.재선충설계(동림지구)_소나무재선충병 피해지 위생간벌사업(동상지구외 3개소)" xfId="31668" xr:uid="{00000000-0005-0000-0000-0000877B0000}"/>
    <cellStyle name="표_02-배수공_2006 가지산도립공원 등산로 정비사업_2006밀양시가지산도립공원등산로정비공사_ha단가산출서" xfId="31669" xr:uid="{00000000-0005-0000-0000-0000887B0000}"/>
    <cellStyle name="표_02-배수공_2006 가지산도립공원 등산로 정비사업_2006밀양시가지산도립공원등산로정비공사_소나무재선충병 피해지 위생간벌사업(동상지구외 3개소)" xfId="31670" xr:uid="{00000000-0005-0000-0000-0000897B0000}"/>
    <cellStyle name="표_02-배수공_2006 가지산도립공원 등산로 정비사업_2006밀양시가지산도립공원등산로정비공사_소나무재선충병완전방제설계서(제출본)-양산국유림관리소" xfId="31671" xr:uid="{00000000-0005-0000-0000-00008A7B0000}"/>
    <cellStyle name="표_02-배수공_2006 가지산도립공원 등산로 정비사업_3차 숲가꾸기 조서(밀양시)" xfId="31672" xr:uid="{00000000-0005-0000-0000-00008B7B0000}"/>
    <cellStyle name="표_02-배수공_2006 가지산도립공원 등산로 정비사업_3차 숲가꾸기 조서(밀양시)_09밀양2지번조서(허작업)" xfId="31673" xr:uid="{00000000-0005-0000-0000-00008C7B0000}"/>
    <cellStyle name="표_02-배수공_2006 가지산도립공원 등산로 정비사업_3차 숲가꾸기 조서(밀양시)_09밀양2지번조서(허작업)_ha단가산출서" xfId="31674" xr:uid="{00000000-0005-0000-0000-00008D7B0000}"/>
    <cellStyle name="표_02-배수공_2006 가지산도립공원 등산로 정비사업_3차 숲가꾸기 조서(밀양시)_09숲가꾸기조서(밀양2)" xfId="31675" xr:uid="{00000000-0005-0000-0000-00008E7B0000}"/>
    <cellStyle name="표_02-배수공_2006 가지산도립공원 등산로 정비사업_3차 숲가꾸기 조서(밀양시)_09숲가꾸기조서(밀양2)_ha단가산출서" xfId="31676" xr:uid="{00000000-0005-0000-0000-00008F7B0000}"/>
    <cellStyle name="표_02-배수공_2006 가지산도립공원 등산로 정비사업_3차 숲가꾸기 조서(밀양시)_ha단가산출서" xfId="31677" xr:uid="{00000000-0005-0000-0000-0000907B0000}"/>
    <cellStyle name="표_02-배수공_2006 가지산도립공원 등산로 정비사업_5.재선충설계(죽림지구)" xfId="31678" xr:uid="{00000000-0005-0000-0000-0000917B0000}"/>
    <cellStyle name="표_02-배수공_2006 가지산도립공원 등산로 정비사업_5.재선충설계(죽림지구)_'10년 추기 소나무재선충병 나무주사 사업" xfId="31679" xr:uid="{00000000-0005-0000-0000-0000927B0000}"/>
    <cellStyle name="표_02-배수공_2006 가지산도립공원 등산로 정비사업_5.재선충설계(죽림지구)_소나무재선충병 피해지 위생간벌사업(동상지구외 3개소)" xfId="31680" xr:uid="{00000000-0005-0000-0000-0000937B0000}"/>
    <cellStyle name="표_02-배수공_2006 가지산도립공원 등산로 정비사업_6.재선충설계(신벽지구)" xfId="31681" xr:uid="{00000000-0005-0000-0000-0000947B0000}"/>
    <cellStyle name="표_02-배수공_2006 가지산도립공원 등산로 정비사업_6.재선충설계(신벽지구)_'10년 추기 소나무재선충병 나무주사 사업" xfId="31682" xr:uid="{00000000-0005-0000-0000-0000957B0000}"/>
    <cellStyle name="표_02-배수공_2006 가지산도립공원 등산로 정비사업_6.재선충설계(신벽지구)_소나무재선충병 피해지 위생간벌사업(동상지구외 3개소)" xfId="31683" xr:uid="{00000000-0005-0000-0000-0000967B0000}"/>
    <cellStyle name="표_02-배수공_2006 가지산도립공원 등산로 정비사업_7.재선충설계(동림지구)" xfId="31684" xr:uid="{00000000-0005-0000-0000-0000977B0000}"/>
    <cellStyle name="표_02-배수공_2006 가지산도립공원 등산로 정비사업_7.재선충설계(동림지구)_'10년 추기 소나무재선충병 나무주사 사업" xfId="31685" xr:uid="{00000000-0005-0000-0000-0000987B0000}"/>
    <cellStyle name="표_02-배수공_2006 가지산도립공원 등산로 정비사업_7.재선충설계(동림지구)_소나무재선충병 피해지 위생간벌사업(동상지구외 3개소)" xfId="31686" xr:uid="{00000000-0005-0000-0000-0000997B0000}"/>
    <cellStyle name="표_02-배수공_2006 가지산도립공원 등산로 정비사업_ha단가산출서" xfId="31687" xr:uid="{00000000-0005-0000-0000-00009A7B0000}"/>
    <cellStyle name="표_02-배수공_2006 가지산도립공원 등산로 정비사업_가지산도립공원등산로정비공사" xfId="31688" xr:uid="{00000000-0005-0000-0000-00009B7B0000}"/>
    <cellStyle name="표_02-배수공_2006 가지산도립공원 등산로 정비사업_가지산도립공원등산로정비공사_1.숲가꾸기설계서(고암 간상)" xfId="31689" xr:uid="{00000000-0005-0000-0000-00009C7B0000}"/>
    <cellStyle name="표_02-배수공_2006 가지산도립공원 등산로 정비사업_가지산도립공원등산로정비공사_'10년 추기 소나무재선충병 나무주사 사업" xfId="31690" xr:uid="{00000000-0005-0000-0000-00009D7B0000}"/>
    <cellStyle name="표_02-배수공_2006 가지산도립공원 등산로 정비사업_가지산도립공원등산로정비공사_3차 숲가꾸기 조서(밀양시)" xfId="31691" xr:uid="{00000000-0005-0000-0000-00009E7B0000}"/>
    <cellStyle name="표_02-배수공_2006 가지산도립공원 등산로 정비사업_가지산도립공원등산로정비공사_3차 숲가꾸기 조서(밀양시)_09밀양2지번조서(허작업)" xfId="31692" xr:uid="{00000000-0005-0000-0000-00009F7B0000}"/>
    <cellStyle name="표_02-배수공_2006 가지산도립공원 등산로 정비사업_가지산도립공원등산로정비공사_3차 숲가꾸기 조서(밀양시)_09밀양2지번조서(허작업)_ha단가산출서" xfId="31693" xr:uid="{00000000-0005-0000-0000-0000A07B0000}"/>
    <cellStyle name="표_02-배수공_2006 가지산도립공원 등산로 정비사업_가지산도립공원등산로정비공사_3차 숲가꾸기 조서(밀양시)_09숲가꾸기조서(밀양2)" xfId="31694" xr:uid="{00000000-0005-0000-0000-0000A17B0000}"/>
    <cellStyle name="표_02-배수공_2006 가지산도립공원 등산로 정비사업_가지산도립공원등산로정비공사_3차 숲가꾸기 조서(밀양시)_09숲가꾸기조서(밀양2)_ha단가산출서" xfId="31695" xr:uid="{00000000-0005-0000-0000-0000A27B0000}"/>
    <cellStyle name="표_02-배수공_2006 가지산도립공원 등산로 정비사업_가지산도립공원등산로정비공사_3차 숲가꾸기 조서(밀양시)_ha단가산출서" xfId="31696" xr:uid="{00000000-0005-0000-0000-0000A37B0000}"/>
    <cellStyle name="표_02-배수공_2006 가지산도립공원 등산로 정비사업_가지산도립공원등산로정비공사_5.재선충설계(죽림지구)" xfId="31697" xr:uid="{00000000-0005-0000-0000-0000A47B0000}"/>
    <cellStyle name="표_02-배수공_2006 가지산도립공원 등산로 정비사업_가지산도립공원등산로정비공사_5.재선충설계(죽림지구)_'10년 추기 소나무재선충병 나무주사 사업" xfId="31698" xr:uid="{00000000-0005-0000-0000-0000A57B0000}"/>
    <cellStyle name="표_02-배수공_2006 가지산도립공원 등산로 정비사업_가지산도립공원등산로정비공사_5.재선충설계(죽림지구)_소나무재선충병 피해지 위생간벌사업(동상지구외 3개소)" xfId="31699" xr:uid="{00000000-0005-0000-0000-0000A67B0000}"/>
    <cellStyle name="표_02-배수공_2006 가지산도립공원 등산로 정비사업_가지산도립공원등산로정비공사_6.재선충설계(신벽지구)" xfId="31700" xr:uid="{00000000-0005-0000-0000-0000A77B0000}"/>
    <cellStyle name="표_02-배수공_2006 가지산도립공원 등산로 정비사업_가지산도립공원등산로정비공사_6.재선충설계(신벽지구)_'10년 추기 소나무재선충병 나무주사 사업" xfId="31701" xr:uid="{00000000-0005-0000-0000-0000A87B0000}"/>
    <cellStyle name="표_02-배수공_2006 가지산도립공원 등산로 정비사업_가지산도립공원등산로정비공사_6.재선충설계(신벽지구)_소나무재선충병 피해지 위생간벌사업(동상지구외 3개소)" xfId="31702" xr:uid="{00000000-0005-0000-0000-0000A97B0000}"/>
    <cellStyle name="표_02-배수공_2006 가지산도립공원 등산로 정비사업_가지산도립공원등산로정비공사_7.재선충설계(동림지구)" xfId="31703" xr:uid="{00000000-0005-0000-0000-0000AA7B0000}"/>
    <cellStyle name="표_02-배수공_2006 가지산도립공원 등산로 정비사업_가지산도립공원등산로정비공사_7.재선충설계(동림지구)_'10년 추기 소나무재선충병 나무주사 사업" xfId="31704" xr:uid="{00000000-0005-0000-0000-0000AB7B0000}"/>
    <cellStyle name="표_02-배수공_2006 가지산도립공원 등산로 정비사업_가지산도립공원등산로정비공사_7.재선충설계(동림지구)_소나무재선충병 피해지 위생간벌사업(동상지구외 3개소)" xfId="31705" xr:uid="{00000000-0005-0000-0000-0000AC7B0000}"/>
    <cellStyle name="표_02-배수공_2006 가지산도립공원 등산로 정비사업_가지산도립공원등산로정비공사_ha단가산출서" xfId="31706" xr:uid="{00000000-0005-0000-0000-0000AD7B0000}"/>
    <cellStyle name="표_02-배수공_2006 가지산도립공원 등산로 정비사업_가지산도립공원등산로정비공사_소나무재선충병 피해지 위생간벌사업(동상지구외 3개소)" xfId="31707" xr:uid="{00000000-0005-0000-0000-0000AE7B0000}"/>
    <cellStyle name="표_02-배수공_2006 가지산도립공원 등산로 정비사업_가지산도립공원등산로정비공사_소나무재선충병완전방제설계서(제출본)-양산국유림관리소" xfId="31708" xr:uid="{00000000-0005-0000-0000-0000AF7B0000}"/>
    <cellStyle name="표_02-배수공_2006 가지산도립공원 등산로 정비사업_소나무재선충병 피해지 위생간벌사업(동상지구외 3개소)" xfId="31709" xr:uid="{00000000-0005-0000-0000-0000B07B0000}"/>
    <cellStyle name="표_02-배수공_2006 가지산도립공원 등산로 정비사업_소나무재선충병완전방제설계서(제출본)-양산국유림관리소" xfId="31710" xr:uid="{00000000-0005-0000-0000-0000B17B0000}"/>
    <cellStyle name="표_02-배수공_3차 숲가꾸기 조서(밀양시)" xfId="31711" xr:uid="{00000000-0005-0000-0000-0000B27B0000}"/>
    <cellStyle name="표_02-배수공_3차 숲가꾸기 조서(밀양시)_09밀양2지번조서(허작업)" xfId="31712" xr:uid="{00000000-0005-0000-0000-0000B37B0000}"/>
    <cellStyle name="표_02-배수공_3차 숲가꾸기 조서(밀양시)_09밀양2지번조서(허작업)_ha단가산출서" xfId="31713" xr:uid="{00000000-0005-0000-0000-0000B47B0000}"/>
    <cellStyle name="표_02-배수공_3차 숲가꾸기 조서(밀양시)_09숲가꾸기조서(밀양2)" xfId="31714" xr:uid="{00000000-0005-0000-0000-0000B57B0000}"/>
    <cellStyle name="표_02-배수공_3차 숲가꾸기 조서(밀양시)_09숲가꾸기조서(밀양2)_ha단가산출서" xfId="31715" xr:uid="{00000000-0005-0000-0000-0000B67B0000}"/>
    <cellStyle name="표_02-배수공_3차 숲가꾸기 조서(밀양시)_ha단가산출서" xfId="31716" xr:uid="{00000000-0005-0000-0000-0000B77B0000}"/>
    <cellStyle name="표_02-배수공_5.재선충설계(죽림지구)" xfId="31717" xr:uid="{00000000-0005-0000-0000-0000B87B0000}"/>
    <cellStyle name="표_02-배수공_5.재선충설계(죽림지구)_'10년 추기 소나무재선충병 나무주사 사업" xfId="31718" xr:uid="{00000000-0005-0000-0000-0000B97B0000}"/>
    <cellStyle name="표_02-배수공_5.재선충설계(죽림지구)_소나무재선충병 피해지 위생간벌사업(동상지구외 3개소)" xfId="31719" xr:uid="{00000000-0005-0000-0000-0000BA7B0000}"/>
    <cellStyle name="표_02-배수공_6.재선충설계(신벽지구)" xfId="31720" xr:uid="{00000000-0005-0000-0000-0000BB7B0000}"/>
    <cellStyle name="표_02-배수공_6.재선충설계(신벽지구)_'10년 추기 소나무재선충병 나무주사 사업" xfId="31721" xr:uid="{00000000-0005-0000-0000-0000BC7B0000}"/>
    <cellStyle name="표_02-배수공_6.재선충설계(신벽지구)_소나무재선충병 피해지 위생간벌사업(동상지구외 3개소)" xfId="31722" xr:uid="{00000000-0005-0000-0000-0000BD7B0000}"/>
    <cellStyle name="표_02-배수공_7.재선충설계(동림지구)" xfId="31723" xr:uid="{00000000-0005-0000-0000-0000BE7B0000}"/>
    <cellStyle name="표_02-배수공_7.재선충설계(동림지구)_'10년 추기 소나무재선충병 나무주사 사업" xfId="31724" xr:uid="{00000000-0005-0000-0000-0000BF7B0000}"/>
    <cellStyle name="표_02-배수공_7.재선충설계(동림지구)_소나무재선충병 피해지 위생간벌사업(동상지구외 3개소)" xfId="31725" xr:uid="{00000000-0005-0000-0000-0000C07B0000}"/>
    <cellStyle name="표_02-배수공_ha단가산출서" xfId="31726" xr:uid="{00000000-0005-0000-0000-0000C17B0000}"/>
    <cellStyle name="표_02-배수공_복사본 사진대장(사천)" xfId="31727" xr:uid="{00000000-0005-0000-0000-0000C27B0000}"/>
    <cellStyle name="표_02-배수공_설계설명서(두서서하)-1" xfId="31728" xr:uid="{00000000-0005-0000-0000-0000C37B0000}"/>
    <cellStyle name="표_02-배수공_소나무재선충병 피해지 위생간벌사업(동상지구외 3개소)" xfId="31729" xr:uid="{00000000-0005-0000-0000-0000C47B0000}"/>
    <cellStyle name="표_02-배수공_소나무재선충병완전방제설계서(제출본)-양산국유림관리소" xfId="31730" xr:uid="{00000000-0005-0000-0000-0000C57B0000}"/>
    <cellStyle name="표_02-배수공_수량산출서-2(온양산길)" xfId="31731" xr:uid="{00000000-0005-0000-0000-0000C67B0000}"/>
    <cellStyle name="표_02-배수공_수량산출서-2(온양산길)_(01-1)수량(산청송경3)" xfId="31732" xr:uid="{00000000-0005-0000-0000-0000C77B0000}"/>
    <cellStyle name="표_04-포장공_02-배수공" xfId="31733" xr:uid="{00000000-0005-0000-0000-0000C87B0000}"/>
    <cellStyle name="표_04-포장공_02-배수공_1.숲가꾸기설계서(고암 간상)" xfId="31734" xr:uid="{00000000-0005-0000-0000-0000C97B0000}"/>
    <cellStyle name="표_04-포장공_02-배수공_'10년 추기 소나무재선충병 나무주사 사업" xfId="31735" xr:uid="{00000000-0005-0000-0000-0000CA7B0000}"/>
    <cellStyle name="표_04-포장공_02-배수공_2006 가지산도립공원 등산로 정비사업" xfId="31736" xr:uid="{00000000-0005-0000-0000-0000CB7B0000}"/>
    <cellStyle name="표_04-포장공_02-배수공_2006 가지산도립공원 등산로 정비사업_1.숲가꾸기설계서(고암 간상)" xfId="31737" xr:uid="{00000000-0005-0000-0000-0000CC7B0000}"/>
    <cellStyle name="표_04-포장공_02-배수공_2006 가지산도립공원 등산로 정비사업_'10년 추기 소나무재선충병 나무주사 사업" xfId="31738" xr:uid="{00000000-0005-0000-0000-0000CD7B0000}"/>
    <cellStyle name="표_04-포장공_02-배수공_2006 가지산도립공원 등산로 정비사업_2006 가지산도립공원 등산로 정비사업" xfId="31739" xr:uid="{00000000-0005-0000-0000-0000CE7B0000}"/>
    <cellStyle name="표_04-포장공_02-배수공_2006 가지산도립공원 등산로 정비사업_2006 가지산도립공원 등산로 정비사업_1.숲가꾸기설계서(고암 간상)" xfId="31740" xr:uid="{00000000-0005-0000-0000-0000CF7B0000}"/>
    <cellStyle name="표_04-포장공_02-배수공_2006 가지산도립공원 등산로 정비사업_2006 가지산도립공원 등산로 정비사업_'10년 추기 소나무재선충병 나무주사 사업" xfId="31741" xr:uid="{00000000-0005-0000-0000-0000D07B0000}"/>
    <cellStyle name="표_04-포장공_02-배수공_2006 가지산도립공원 등산로 정비사업_2006 가지산도립공원 등산로 정비사업_3차 숲가꾸기 조서(밀양시)" xfId="31742" xr:uid="{00000000-0005-0000-0000-0000D17B0000}"/>
    <cellStyle name="표_04-포장공_02-배수공_2006 가지산도립공원 등산로 정비사업_2006 가지산도립공원 등산로 정비사업_3차 숲가꾸기 조서(밀양시)_09밀양2지번조서(허작업)" xfId="31743" xr:uid="{00000000-0005-0000-0000-0000D27B0000}"/>
    <cellStyle name="표_04-포장공_02-배수공_2006 가지산도립공원 등산로 정비사업_2006 가지산도립공원 등산로 정비사업_3차 숲가꾸기 조서(밀양시)_09밀양2지번조서(허작업)_ha단가산출서" xfId="31744" xr:uid="{00000000-0005-0000-0000-0000D37B0000}"/>
    <cellStyle name="표_04-포장공_02-배수공_2006 가지산도립공원 등산로 정비사업_2006 가지산도립공원 등산로 정비사업_3차 숲가꾸기 조서(밀양시)_09숲가꾸기조서(밀양2)" xfId="31745" xr:uid="{00000000-0005-0000-0000-0000D47B0000}"/>
    <cellStyle name="표_04-포장공_02-배수공_2006 가지산도립공원 등산로 정비사업_2006 가지산도립공원 등산로 정비사업_3차 숲가꾸기 조서(밀양시)_09숲가꾸기조서(밀양2)_ha단가산출서" xfId="31746" xr:uid="{00000000-0005-0000-0000-0000D57B0000}"/>
    <cellStyle name="표_04-포장공_02-배수공_2006 가지산도립공원 등산로 정비사업_2006 가지산도립공원 등산로 정비사업_3차 숲가꾸기 조서(밀양시)_ha단가산출서" xfId="31747" xr:uid="{00000000-0005-0000-0000-0000D67B0000}"/>
    <cellStyle name="표_04-포장공_02-배수공_2006 가지산도립공원 등산로 정비사업_2006 가지산도립공원 등산로 정비사업_5.재선충설계(죽림지구)" xfId="31748" xr:uid="{00000000-0005-0000-0000-0000D77B0000}"/>
    <cellStyle name="표_04-포장공_02-배수공_2006 가지산도립공원 등산로 정비사업_2006 가지산도립공원 등산로 정비사업_5.재선충설계(죽림지구)_'10년 추기 소나무재선충병 나무주사 사업" xfId="31749" xr:uid="{00000000-0005-0000-0000-0000D87B0000}"/>
    <cellStyle name="표_04-포장공_02-배수공_2006 가지산도립공원 등산로 정비사업_2006 가지산도립공원 등산로 정비사업_5.재선충설계(죽림지구)_소나무재선충병 피해지 위생간벌사업(동상지구외 3개소)" xfId="31750" xr:uid="{00000000-0005-0000-0000-0000D97B0000}"/>
    <cellStyle name="표_04-포장공_02-배수공_2006 가지산도립공원 등산로 정비사업_2006 가지산도립공원 등산로 정비사업_6.재선충설계(신벽지구)" xfId="31751" xr:uid="{00000000-0005-0000-0000-0000DA7B0000}"/>
    <cellStyle name="표_04-포장공_02-배수공_2006 가지산도립공원 등산로 정비사업_2006 가지산도립공원 등산로 정비사업_6.재선충설계(신벽지구)_'10년 추기 소나무재선충병 나무주사 사업" xfId="31752" xr:uid="{00000000-0005-0000-0000-0000DB7B0000}"/>
    <cellStyle name="표_04-포장공_02-배수공_2006 가지산도립공원 등산로 정비사업_2006 가지산도립공원 등산로 정비사업_6.재선충설계(신벽지구)_소나무재선충병 피해지 위생간벌사업(동상지구외 3개소)" xfId="31753" xr:uid="{00000000-0005-0000-0000-0000DC7B0000}"/>
    <cellStyle name="표_04-포장공_02-배수공_2006 가지산도립공원 등산로 정비사업_2006 가지산도립공원 등산로 정비사업_7.재선충설계(동림지구)" xfId="31754" xr:uid="{00000000-0005-0000-0000-0000DD7B0000}"/>
    <cellStyle name="표_04-포장공_02-배수공_2006 가지산도립공원 등산로 정비사업_2006 가지산도립공원 등산로 정비사업_7.재선충설계(동림지구)_'10년 추기 소나무재선충병 나무주사 사업" xfId="31755" xr:uid="{00000000-0005-0000-0000-0000DE7B0000}"/>
    <cellStyle name="표_04-포장공_02-배수공_2006 가지산도립공원 등산로 정비사업_2006 가지산도립공원 등산로 정비사업_7.재선충설계(동림지구)_소나무재선충병 피해지 위생간벌사업(동상지구외 3개소)" xfId="31756" xr:uid="{00000000-0005-0000-0000-0000DF7B0000}"/>
    <cellStyle name="표_04-포장공_02-배수공_2006 가지산도립공원 등산로 정비사업_2006 가지산도립공원 등산로 정비사업_ha단가산출서" xfId="31757" xr:uid="{00000000-0005-0000-0000-0000E07B0000}"/>
    <cellStyle name="표_04-포장공_02-배수공_2006 가지산도립공원 등산로 정비사업_2006 가지산도립공원 등산로 정비사업_소나무재선충병 피해지 위생간벌사업(동상지구외 3개소)" xfId="31758" xr:uid="{00000000-0005-0000-0000-0000E17B0000}"/>
    <cellStyle name="표_04-포장공_02-배수공_2006 가지산도립공원 등산로 정비사업_2006 가지산도립공원 등산로 정비사업_소나무재선충병완전방제설계서(제출본)-양산국유림관리소" xfId="31759" xr:uid="{00000000-0005-0000-0000-0000E27B0000}"/>
    <cellStyle name="표_04-포장공_02-배수공_2006 가지산도립공원 등산로 정비사업_2006가지산도립공원등산로정비공사" xfId="31760" xr:uid="{00000000-0005-0000-0000-0000E37B0000}"/>
    <cellStyle name="표_04-포장공_02-배수공_2006 가지산도립공원 등산로 정비사업_2006가지산도립공원등산로정비공사_1.숲가꾸기설계서(고암 간상)" xfId="31761" xr:uid="{00000000-0005-0000-0000-0000E47B0000}"/>
    <cellStyle name="표_04-포장공_02-배수공_2006 가지산도립공원 등산로 정비사업_2006가지산도립공원등산로정비공사_'10년 추기 소나무재선충병 나무주사 사업" xfId="31762" xr:uid="{00000000-0005-0000-0000-0000E57B0000}"/>
    <cellStyle name="표_04-포장공_02-배수공_2006 가지산도립공원 등산로 정비사업_2006가지산도립공원등산로정비공사_3차 숲가꾸기 조서(밀양시)" xfId="31763" xr:uid="{00000000-0005-0000-0000-0000E67B0000}"/>
    <cellStyle name="표_04-포장공_02-배수공_2006 가지산도립공원 등산로 정비사업_2006가지산도립공원등산로정비공사_3차 숲가꾸기 조서(밀양시)_09밀양2지번조서(허작업)" xfId="31764" xr:uid="{00000000-0005-0000-0000-0000E77B0000}"/>
    <cellStyle name="표_04-포장공_02-배수공_2006 가지산도립공원 등산로 정비사업_2006가지산도립공원등산로정비공사_3차 숲가꾸기 조서(밀양시)_09밀양2지번조서(허작업)_ha단가산출서" xfId="31765" xr:uid="{00000000-0005-0000-0000-0000E87B0000}"/>
    <cellStyle name="표_04-포장공_02-배수공_2006 가지산도립공원 등산로 정비사업_2006가지산도립공원등산로정비공사_3차 숲가꾸기 조서(밀양시)_09숲가꾸기조서(밀양2)" xfId="31766" xr:uid="{00000000-0005-0000-0000-0000E97B0000}"/>
    <cellStyle name="표_04-포장공_02-배수공_2006 가지산도립공원 등산로 정비사업_2006가지산도립공원등산로정비공사_3차 숲가꾸기 조서(밀양시)_09숲가꾸기조서(밀양2)_ha단가산출서" xfId="31767" xr:uid="{00000000-0005-0000-0000-0000EA7B0000}"/>
    <cellStyle name="표_04-포장공_02-배수공_2006 가지산도립공원 등산로 정비사업_2006가지산도립공원등산로정비공사_3차 숲가꾸기 조서(밀양시)_ha단가산출서" xfId="31768" xr:uid="{00000000-0005-0000-0000-0000EB7B0000}"/>
    <cellStyle name="표_04-포장공_02-배수공_2006 가지산도립공원 등산로 정비사업_2006가지산도립공원등산로정비공사_5.재선충설계(죽림지구)" xfId="31769" xr:uid="{00000000-0005-0000-0000-0000EC7B0000}"/>
    <cellStyle name="표_04-포장공_02-배수공_2006 가지산도립공원 등산로 정비사업_2006가지산도립공원등산로정비공사_5.재선충설계(죽림지구)_'10년 추기 소나무재선충병 나무주사 사업" xfId="31770" xr:uid="{00000000-0005-0000-0000-0000ED7B0000}"/>
    <cellStyle name="표_04-포장공_02-배수공_2006 가지산도립공원 등산로 정비사업_2006가지산도립공원등산로정비공사_5.재선충설계(죽림지구)_소나무재선충병 피해지 위생간벌사업(동상지구외 3개소)" xfId="31771" xr:uid="{00000000-0005-0000-0000-0000EE7B0000}"/>
    <cellStyle name="표_04-포장공_02-배수공_2006 가지산도립공원 등산로 정비사업_2006가지산도립공원등산로정비공사_6.재선충설계(신벽지구)" xfId="31772" xr:uid="{00000000-0005-0000-0000-0000EF7B0000}"/>
    <cellStyle name="표_04-포장공_02-배수공_2006 가지산도립공원 등산로 정비사업_2006가지산도립공원등산로정비공사_6.재선충설계(신벽지구)_'10년 추기 소나무재선충병 나무주사 사업" xfId="31773" xr:uid="{00000000-0005-0000-0000-0000F07B0000}"/>
    <cellStyle name="표_04-포장공_02-배수공_2006 가지산도립공원 등산로 정비사업_2006가지산도립공원등산로정비공사_6.재선충설계(신벽지구)_소나무재선충병 피해지 위생간벌사업(동상지구외 3개소)" xfId="31774" xr:uid="{00000000-0005-0000-0000-0000F17B0000}"/>
    <cellStyle name="표_04-포장공_02-배수공_2006 가지산도립공원 등산로 정비사업_2006가지산도립공원등산로정비공사_7.재선충설계(동림지구)" xfId="31775" xr:uid="{00000000-0005-0000-0000-0000F27B0000}"/>
    <cellStyle name="표_04-포장공_02-배수공_2006 가지산도립공원 등산로 정비사업_2006가지산도립공원등산로정비공사_7.재선충설계(동림지구)_'10년 추기 소나무재선충병 나무주사 사업" xfId="31776" xr:uid="{00000000-0005-0000-0000-0000F37B0000}"/>
    <cellStyle name="표_04-포장공_02-배수공_2006 가지산도립공원 등산로 정비사업_2006가지산도립공원등산로정비공사_7.재선충설계(동림지구)_소나무재선충병 피해지 위생간벌사업(동상지구외 3개소)" xfId="31777" xr:uid="{00000000-0005-0000-0000-0000F47B0000}"/>
    <cellStyle name="표_04-포장공_02-배수공_2006 가지산도립공원 등산로 정비사업_2006가지산도립공원등산로정비공사_ha단가산출서" xfId="31778" xr:uid="{00000000-0005-0000-0000-0000F57B0000}"/>
    <cellStyle name="표_04-포장공_02-배수공_2006 가지산도립공원 등산로 정비사업_2006가지산도립공원등산로정비공사_소나무재선충병 피해지 위생간벌사업(동상지구외 3개소)" xfId="31779" xr:uid="{00000000-0005-0000-0000-0000F67B0000}"/>
    <cellStyle name="표_04-포장공_02-배수공_2006 가지산도립공원 등산로 정비사업_2006가지산도립공원등산로정비공사_소나무재선충병완전방제설계서(제출본)-양산국유림관리소" xfId="31780" xr:uid="{00000000-0005-0000-0000-0000F77B0000}"/>
    <cellStyle name="표_04-포장공_02-배수공_2006 가지산도립공원 등산로 정비사업_2006밀양시가지산도립공원등산로정비공사" xfId="31781" xr:uid="{00000000-0005-0000-0000-0000F87B0000}"/>
    <cellStyle name="표_04-포장공_02-배수공_2006 가지산도립공원 등산로 정비사업_2006밀양시가지산도립공원등산로정비공사_1.숲가꾸기설계서(고암 간상)" xfId="31782" xr:uid="{00000000-0005-0000-0000-0000F97B0000}"/>
    <cellStyle name="표_04-포장공_02-배수공_2006 가지산도립공원 등산로 정비사업_2006밀양시가지산도립공원등산로정비공사_'10년 추기 소나무재선충병 나무주사 사업" xfId="31783" xr:uid="{00000000-0005-0000-0000-0000FA7B0000}"/>
    <cellStyle name="표_04-포장공_02-배수공_2006 가지산도립공원 등산로 정비사업_2006밀양시가지산도립공원등산로정비공사_3차 숲가꾸기 조서(밀양시)" xfId="31784" xr:uid="{00000000-0005-0000-0000-0000FB7B0000}"/>
    <cellStyle name="표_04-포장공_02-배수공_2006 가지산도립공원 등산로 정비사업_2006밀양시가지산도립공원등산로정비공사_3차 숲가꾸기 조서(밀양시)_09밀양2지번조서(허작업)" xfId="31785" xr:uid="{00000000-0005-0000-0000-0000FC7B0000}"/>
    <cellStyle name="표_04-포장공_02-배수공_2006 가지산도립공원 등산로 정비사업_2006밀양시가지산도립공원등산로정비공사_3차 숲가꾸기 조서(밀양시)_09밀양2지번조서(허작업)_ha단가산출서" xfId="31786" xr:uid="{00000000-0005-0000-0000-0000FD7B0000}"/>
    <cellStyle name="표_04-포장공_02-배수공_2006 가지산도립공원 등산로 정비사업_2006밀양시가지산도립공원등산로정비공사_3차 숲가꾸기 조서(밀양시)_09숲가꾸기조서(밀양2)" xfId="31787" xr:uid="{00000000-0005-0000-0000-0000FE7B0000}"/>
    <cellStyle name="표_04-포장공_02-배수공_2006 가지산도립공원 등산로 정비사업_2006밀양시가지산도립공원등산로정비공사_3차 숲가꾸기 조서(밀양시)_09숲가꾸기조서(밀양2)_ha단가산출서" xfId="31788" xr:uid="{00000000-0005-0000-0000-0000FF7B0000}"/>
    <cellStyle name="표_04-포장공_02-배수공_2006 가지산도립공원 등산로 정비사업_2006밀양시가지산도립공원등산로정비공사_3차 숲가꾸기 조서(밀양시)_ha단가산출서" xfId="31789" xr:uid="{00000000-0005-0000-0000-0000007C0000}"/>
    <cellStyle name="표_04-포장공_02-배수공_2006 가지산도립공원 등산로 정비사업_2006밀양시가지산도립공원등산로정비공사_5.재선충설계(죽림지구)" xfId="31790" xr:uid="{00000000-0005-0000-0000-0000017C0000}"/>
    <cellStyle name="표_04-포장공_02-배수공_2006 가지산도립공원 등산로 정비사업_2006밀양시가지산도립공원등산로정비공사_5.재선충설계(죽림지구)_'10년 추기 소나무재선충병 나무주사 사업" xfId="31791" xr:uid="{00000000-0005-0000-0000-0000027C0000}"/>
    <cellStyle name="표_04-포장공_02-배수공_2006 가지산도립공원 등산로 정비사업_2006밀양시가지산도립공원등산로정비공사_5.재선충설계(죽림지구)_소나무재선충병 피해지 위생간벌사업(동상지구외 3개소)" xfId="31792" xr:uid="{00000000-0005-0000-0000-0000037C0000}"/>
    <cellStyle name="표_04-포장공_02-배수공_2006 가지산도립공원 등산로 정비사업_2006밀양시가지산도립공원등산로정비공사_6.재선충설계(신벽지구)" xfId="31793" xr:uid="{00000000-0005-0000-0000-0000047C0000}"/>
    <cellStyle name="표_04-포장공_02-배수공_2006 가지산도립공원 등산로 정비사업_2006밀양시가지산도립공원등산로정비공사_6.재선충설계(신벽지구)_'10년 추기 소나무재선충병 나무주사 사업" xfId="31794" xr:uid="{00000000-0005-0000-0000-0000057C0000}"/>
    <cellStyle name="표_04-포장공_02-배수공_2006 가지산도립공원 등산로 정비사업_2006밀양시가지산도립공원등산로정비공사_6.재선충설계(신벽지구)_소나무재선충병 피해지 위생간벌사업(동상지구외 3개소)" xfId="31795" xr:uid="{00000000-0005-0000-0000-0000067C0000}"/>
    <cellStyle name="표_04-포장공_02-배수공_2006 가지산도립공원 등산로 정비사업_2006밀양시가지산도립공원등산로정비공사_7.재선충설계(동림지구)" xfId="31796" xr:uid="{00000000-0005-0000-0000-0000077C0000}"/>
    <cellStyle name="표_04-포장공_02-배수공_2006 가지산도립공원 등산로 정비사업_2006밀양시가지산도립공원등산로정비공사_7.재선충설계(동림지구)_'10년 추기 소나무재선충병 나무주사 사업" xfId="31797" xr:uid="{00000000-0005-0000-0000-0000087C0000}"/>
    <cellStyle name="표_04-포장공_02-배수공_2006 가지산도립공원 등산로 정비사업_2006밀양시가지산도립공원등산로정비공사_7.재선충설계(동림지구)_소나무재선충병 피해지 위생간벌사업(동상지구외 3개소)" xfId="31798" xr:uid="{00000000-0005-0000-0000-0000097C0000}"/>
    <cellStyle name="표_04-포장공_02-배수공_2006 가지산도립공원 등산로 정비사업_2006밀양시가지산도립공원등산로정비공사_ha단가산출서" xfId="31799" xr:uid="{00000000-0005-0000-0000-00000A7C0000}"/>
    <cellStyle name="표_04-포장공_02-배수공_2006 가지산도립공원 등산로 정비사업_2006밀양시가지산도립공원등산로정비공사_소나무재선충병 피해지 위생간벌사업(동상지구외 3개소)" xfId="31800" xr:uid="{00000000-0005-0000-0000-00000B7C0000}"/>
    <cellStyle name="표_04-포장공_02-배수공_2006 가지산도립공원 등산로 정비사업_2006밀양시가지산도립공원등산로정비공사_소나무재선충병완전방제설계서(제출본)-양산국유림관리소" xfId="31801" xr:uid="{00000000-0005-0000-0000-00000C7C0000}"/>
    <cellStyle name="표_04-포장공_02-배수공_2006 가지산도립공원 등산로 정비사업_3차 숲가꾸기 조서(밀양시)" xfId="31802" xr:uid="{00000000-0005-0000-0000-00000D7C0000}"/>
    <cellStyle name="표_04-포장공_02-배수공_2006 가지산도립공원 등산로 정비사업_3차 숲가꾸기 조서(밀양시)_09밀양2지번조서(허작업)" xfId="31803" xr:uid="{00000000-0005-0000-0000-00000E7C0000}"/>
    <cellStyle name="표_04-포장공_02-배수공_2006 가지산도립공원 등산로 정비사업_3차 숲가꾸기 조서(밀양시)_09밀양2지번조서(허작업)_ha단가산출서" xfId="31804" xr:uid="{00000000-0005-0000-0000-00000F7C0000}"/>
    <cellStyle name="표_04-포장공_02-배수공_2006 가지산도립공원 등산로 정비사업_3차 숲가꾸기 조서(밀양시)_09숲가꾸기조서(밀양2)" xfId="31805" xr:uid="{00000000-0005-0000-0000-0000107C0000}"/>
    <cellStyle name="표_04-포장공_02-배수공_2006 가지산도립공원 등산로 정비사업_3차 숲가꾸기 조서(밀양시)_09숲가꾸기조서(밀양2)_ha단가산출서" xfId="31806" xr:uid="{00000000-0005-0000-0000-0000117C0000}"/>
    <cellStyle name="표_04-포장공_02-배수공_2006 가지산도립공원 등산로 정비사업_3차 숲가꾸기 조서(밀양시)_ha단가산출서" xfId="31807" xr:uid="{00000000-0005-0000-0000-0000127C0000}"/>
    <cellStyle name="표_04-포장공_02-배수공_2006 가지산도립공원 등산로 정비사업_5.재선충설계(죽림지구)" xfId="31808" xr:uid="{00000000-0005-0000-0000-0000137C0000}"/>
    <cellStyle name="표_04-포장공_02-배수공_2006 가지산도립공원 등산로 정비사업_5.재선충설계(죽림지구)_'10년 추기 소나무재선충병 나무주사 사업" xfId="31809" xr:uid="{00000000-0005-0000-0000-0000147C0000}"/>
    <cellStyle name="표_04-포장공_02-배수공_2006 가지산도립공원 등산로 정비사업_5.재선충설계(죽림지구)_소나무재선충병 피해지 위생간벌사업(동상지구외 3개소)" xfId="31810" xr:uid="{00000000-0005-0000-0000-0000157C0000}"/>
    <cellStyle name="표_04-포장공_02-배수공_2006 가지산도립공원 등산로 정비사업_6.재선충설계(신벽지구)" xfId="31811" xr:uid="{00000000-0005-0000-0000-0000167C0000}"/>
    <cellStyle name="표_04-포장공_02-배수공_2006 가지산도립공원 등산로 정비사업_6.재선충설계(신벽지구)_'10년 추기 소나무재선충병 나무주사 사업" xfId="31812" xr:uid="{00000000-0005-0000-0000-0000177C0000}"/>
    <cellStyle name="표_04-포장공_02-배수공_2006 가지산도립공원 등산로 정비사업_6.재선충설계(신벽지구)_소나무재선충병 피해지 위생간벌사업(동상지구외 3개소)" xfId="31813" xr:uid="{00000000-0005-0000-0000-0000187C0000}"/>
    <cellStyle name="표_04-포장공_02-배수공_2006 가지산도립공원 등산로 정비사업_7.재선충설계(동림지구)" xfId="31814" xr:uid="{00000000-0005-0000-0000-0000197C0000}"/>
    <cellStyle name="표_04-포장공_02-배수공_2006 가지산도립공원 등산로 정비사업_7.재선충설계(동림지구)_'10년 추기 소나무재선충병 나무주사 사업" xfId="31815" xr:uid="{00000000-0005-0000-0000-00001A7C0000}"/>
    <cellStyle name="표_04-포장공_02-배수공_2006 가지산도립공원 등산로 정비사업_7.재선충설계(동림지구)_소나무재선충병 피해지 위생간벌사업(동상지구외 3개소)" xfId="31816" xr:uid="{00000000-0005-0000-0000-00001B7C0000}"/>
    <cellStyle name="표_04-포장공_02-배수공_2006 가지산도립공원 등산로 정비사업_ha단가산출서" xfId="31817" xr:uid="{00000000-0005-0000-0000-00001C7C0000}"/>
    <cellStyle name="표_04-포장공_02-배수공_2006 가지산도립공원 등산로 정비사업_가지산도립공원등산로정비공사" xfId="31818" xr:uid="{00000000-0005-0000-0000-00001D7C0000}"/>
    <cellStyle name="표_04-포장공_02-배수공_2006 가지산도립공원 등산로 정비사업_가지산도립공원등산로정비공사_1.숲가꾸기설계서(고암 간상)" xfId="31819" xr:uid="{00000000-0005-0000-0000-00001E7C0000}"/>
    <cellStyle name="표_04-포장공_02-배수공_2006 가지산도립공원 등산로 정비사업_가지산도립공원등산로정비공사_'10년 추기 소나무재선충병 나무주사 사업" xfId="31820" xr:uid="{00000000-0005-0000-0000-00001F7C0000}"/>
    <cellStyle name="표_04-포장공_02-배수공_2006 가지산도립공원 등산로 정비사업_가지산도립공원등산로정비공사_3차 숲가꾸기 조서(밀양시)" xfId="31821" xr:uid="{00000000-0005-0000-0000-0000207C0000}"/>
    <cellStyle name="표_04-포장공_02-배수공_2006 가지산도립공원 등산로 정비사업_가지산도립공원등산로정비공사_3차 숲가꾸기 조서(밀양시)_09밀양2지번조서(허작업)" xfId="31822" xr:uid="{00000000-0005-0000-0000-0000217C0000}"/>
    <cellStyle name="표_04-포장공_02-배수공_2006 가지산도립공원 등산로 정비사업_가지산도립공원등산로정비공사_3차 숲가꾸기 조서(밀양시)_09밀양2지번조서(허작업)_ha단가산출서" xfId="31823" xr:uid="{00000000-0005-0000-0000-0000227C0000}"/>
    <cellStyle name="표_04-포장공_02-배수공_2006 가지산도립공원 등산로 정비사업_가지산도립공원등산로정비공사_3차 숲가꾸기 조서(밀양시)_09숲가꾸기조서(밀양2)" xfId="31824" xr:uid="{00000000-0005-0000-0000-0000237C0000}"/>
    <cellStyle name="표_04-포장공_02-배수공_2006 가지산도립공원 등산로 정비사업_가지산도립공원등산로정비공사_3차 숲가꾸기 조서(밀양시)_09숲가꾸기조서(밀양2)_ha단가산출서" xfId="31825" xr:uid="{00000000-0005-0000-0000-0000247C0000}"/>
    <cellStyle name="표_04-포장공_02-배수공_2006 가지산도립공원 등산로 정비사업_가지산도립공원등산로정비공사_3차 숲가꾸기 조서(밀양시)_ha단가산출서" xfId="31826" xr:uid="{00000000-0005-0000-0000-0000257C0000}"/>
    <cellStyle name="표_04-포장공_02-배수공_2006 가지산도립공원 등산로 정비사업_가지산도립공원등산로정비공사_5.재선충설계(죽림지구)" xfId="31827" xr:uid="{00000000-0005-0000-0000-0000267C0000}"/>
    <cellStyle name="표_04-포장공_02-배수공_2006 가지산도립공원 등산로 정비사업_가지산도립공원등산로정비공사_5.재선충설계(죽림지구)_'10년 추기 소나무재선충병 나무주사 사업" xfId="31828" xr:uid="{00000000-0005-0000-0000-0000277C0000}"/>
    <cellStyle name="표_04-포장공_02-배수공_2006 가지산도립공원 등산로 정비사업_가지산도립공원등산로정비공사_5.재선충설계(죽림지구)_소나무재선충병 피해지 위생간벌사업(동상지구외 3개소)" xfId="31829" xr:uid="{00000000-0005-0000-0000-0000287C0000}"/>
    <cellStyle name="표_04-포장공_02-배수공_2006 가지산도립공원 등산로 정비사업_가지산도립공원등산로정비공사_6.재선충설계(신벽지구)" xfId="31830" xr:uid="{00000000-0005-0000-0000-0000297C0000}"/>
    <cellStyle name="표_04-포장공_02-배수공_2006 가지산도립공원 등산로 정비사업_가지산도립공원등산로정비공사_6.재선충설계(신벽지구)_'10년 추기 소나무재선충병 나무주사 사업" xfId="31831" xr:uid="{00000000-0005-0000-0000-00002A7C0000}"/>
    <cellStyle name="표_04-포장공_02-배수공_2006 가지산도립공원 등산로 정비사업_가지산도립공원등산로정비공사_6.재선충설계(신벽지구)_소나무재선충병 피해지 위생간벌사업(동상지구외 3개소)" xfId="31832" xr:uid="{00000000-0005-0000-0000-00002B7C0000}"/>
    <cellStyle name="표_04-포장공_02-배수공_2006 가지산도립공원 등산로 정비사업_가지산도립공원등산로정비공사_7.재선충설계(동림지구)" xfId="31833" xr:uid="{00000000-0005-0000-0000-00002C7C0000}"/>
    <cellStyle name="표_04-포장공_02-배수공_2006 가지산도립공원 등산로 정비사업_가지산도립공원등산로정비공사_7.재선충설계(동림지구)_'10년 추기 소나무재선충병 나무주사 사업" xfId="31834" xr:uid="{00000000-0005-0000-0000-00002D7C0000}"/>
    <cellStyle name="표_04-포장공_02-배수공_2006 가지산도립공원 등산로 정비사업_가지산도립공원등산로정비공사_7.재선충설계(동림지구)_소나무재선충병 피해지 위생간벌사업(동상지구외 3개소)" xfId="31835" xr:uid="{00000000-0005-0000-0000-00002E7C0000}"/>
    <cellStyle name="표_04-포장공_02-배수공_2006 가지산도립공원 등산로 정비사업_가지산도립공원등산로정비공사_ha단가산출서" xfId="31836" xr:uid="{00000000-0005-0000-0000-00002F7C0000}"/>
    <cellStyle name="표_04-포장공_02-배수공_2006 가지산도립공원 등산로 정비사업_가지산도립공원등산로정비공사_소나무재선충병 피해지 위생간벌사업(동상지구외 3개소)" xfId="31837" xr:uid="{00000000-0005-0000-0000-0000307C0000}"/>
    <cellStyle name="표_04-포장공_02-배수공_2006 가지산도립공원 등산로 정비사업_가지산도립공원등산로정비공사_소나무재선충병완전방제설계서(제출본)-양산국유림관리소" xfId="31838" xr:uid="{00000000-0005-0000-0000-0000317C0000}"/>
    <cellStyle name="표_04-포장공_02-배수공_2006 가지산도립공원 등산로 정비사업_소나무재선충병 피해지 위생간벌사업(동상지구외 3개소)" xfId="31839" xr:uid="{00000000-0005-0000-0000-0000327C0000}"/>
    <cellStyle name="표_04-포장공_02-배수공_2006 가지산도립공원 등산로 정비사업_소나무재선충병완전방제설계서(제출본)-양산국유림관리소" xfId="31840" xr:uid="{00000000-0005-0000-0000-0000337C0000}"/>
    <cellStyle name="표_04-포장공_02-배수공_3차 숲가꾸기 조서(밀양시)" xfId="31841" xr:uid="{00000000-0005-0000-0000-0000347C0000}"/>
    <cellStyle name="표_04-포장공_02-배수공_3차 숲가꾸기 조서(밀양시)_09밀양2지번조서(허작업)" xfId="31842" xr:uid="{00000000-0005-0000-0000-0000357C0000}"/>
    <cellStyle name="표_04-포장공_02-배수공_3차 숲가꾸기 조서(밀양시)_09밀양2지번조서(허작업)_ha단가산출서" xfId="31843" xr:uid="{00000000-0005-0000-0000-0000367C0000}"/>
    <cellStyle name="표_04-포장공_02-배수공_3차 숲가꾸기 조서(밀양시)_09숲가꾸기조서(밀양2)" xfId="31844" xr:uid="{00000000-0005-0000-0000-0000377C0000}"/>
    <cellStyle name="표_04-포장공_02-배수공_3차 숲가꾸기 조서(밀양시)_09숲가꾸기조서(밀양2)_ha단가산출서" xfId="31845" xr:uid="{00000000-0005-0000-0000-0000387C0000}"/>
    <cellStyle name="표_04-포장공_02-배수공_3차 숲가꾸기 조서(밀양시)_ha단가산출서" xfId="31846" xr:uid="{00000000-0005-0000-0000-0000397C0000}"/>
    <cellStyle name="표_04-포장공_02-배수공_5.재선충설계(죽림지구)" xfId="31847" xr:uid="{00000000-0005-0000-0000-00003A7C0000}"/>
    <cellStyle name="표_04-포장공_02-배수공_5.재선충설계(죽림지구)_'10년 추기 소나무재선충병 나무주사 사업" xfId="31848" xr:uid="{00000000-0005-0000-0000-00003B7C0000}"/>
    <cellStyle name="표_04-포장공_02-배수공_5.재선충설계(죽림지구)_소나무재선충병 피해지 위생간벌사업(동상지구외 3개소)" xfId="31849" xr:uid="{00000000-0005-0000-0000-00003C7C0000}"/>
    <cellStyle name="표_04-포장공_02-배수공_6.재선충설계(신벽지구)" xfId="31850" xr:uid="{00000000-0005-0000-0000-00003D7C0000}"/>
    <cellStyle name="표_04-포장공_02-배수공_6.재선충설계(신벽지구)_'10년 추기 소나무재선충병 나무주사 사업" xfId="31851" xr:uid="{00000000-0005-0000-0000-00003E7C0000}"/>
    <cellStyle name="표_04-포장공_02-배수공_6.재선충설계(신벽지구)_소나무재선충병 피해지 위생간벌사업(동상지구외 3개소)" xfId="31852" xr:uid="{00000000-0005-0000-0000-00003F7C0000}"/>
    <cellStyle name="표_04-포장공_02-배수공_7.재선충설계(동림지구)" xfId="31853" xr:uid="{00000000-0005-0000-0000-0000407C0000}"/>
    <cellStyle name="표_04-포장공_02-배수공_7.재선충설계(동림지구)_'10년 추기 소나무재선충병 나무주사 사업" xfId="31854" xr:uid="{00000000-0005-0000-0000-0000417C0000}"/>
    <cellStyle name="표_04-포장공_02-배수공_7.재선충설계(동림지구)_소나무재선충병 피해지 위생간벌사업(동상지구외 3개소)" xfId="31855" xr:uid="{00000000-0005-0000-0000-0000427C0000}"/>
    <cellStyle name="표_04-포장공_02-배수공_ha단가산출서" xfId="31856" xr:uid="{00000000-0005-0000-0000-0000437C0000}"/>
    <cellStyle name="표_04-포장공_02-배수공_복사본 사진대장(사천)" xfId="31857" xr:uid="{00000000-0005-0000-0000-0000447C0000}"/>
    <cellStyle name="표_04-포장공_02-배수공_설계설명서(두서서하)-1" xfId="31858" xr:uid="{00000000-0005-0000-0000-0000457C0000}"/>
    <cellStyle name="표_04-포장공_02-배수공_소나무재선충병 피해지 위생간벌사업(동상지구외 3개소)" xfId="31859" xr:uid="{00000000-0005-0000-0000-0000467C0000}"/>
    <cellStyle name="표_04-포장공_02-배수공_소나무재선충병완전방제설계서(제출본)-양산국유림관리소" xfId="31860" xr:uid="{00000000-0005-0000-0000-0000477C0000}"/>
    <cellStyle name="표_04-포장공_02-배수공_수량산출서-2(온양산길)" xfId="31861" xr:uid="{00000000-0005-0000-0000-0000487C0000}"/>
    <cellStyle name="표_04-포장공_02-배수공_수량산출서-2(온양산길)_(01-1)수량(산청송경3)" xfId="31862" xr:uid="{00000000-0005-0000-0000-0000497C0000}"/>
    <cellStyle name="표_06-부대공_02-배수공" xfId="31863" xr:uid="{00000000-0005-0000-0000-00004A7C0000}"/>
    <cellStyle name="표_06-부대공_02-배수공_1.숲가꾸기설계서(고암 간상)" xfId="31864" xr:uid="{00000000-0005-0000-0000-00004B7C0000}"/>
    <cellStyle name="표_06-부대공_02-배수공_'10년 추기 소나무재선충병 나무주사 사업" xfId="31865" xr:uid="{00000000-0005-0000-0000-00004C7C0000}"/>
    <cellStyle name="표_06-부대공_02-배수공_2006 가지산도립공원 등산로 정비사업" xfId="31866" xr:uid="{00000000-0005-0000-0000-00004D7C0000}"/>
    <cellStyle name="표_06-부대공_02-배수공_2006 가지산도립공원 등산로 정비사업_1.숲가꾸기설계서(고암 간상)" xfId="31867" xr:uid="{00000000-0005-0000-0000-00004E7C0000}"/>
    <cellStyle name="표_06-부대공_02-배수공_2006 가지산도립공원 등산로 정비사업_'10년 추기 소나무재선충병 나무주사 사업" xfId="31868" xr:uid="{00000000-0005-0000-0000-00004F7C0000}"/>
    <cellStyle name="표_06-부대공_02-배수공_2006 가지산도립공원 등산로 정비사업_2006 가지산도립공원 등산로 정비사업" xfId="31869" xr:uid="{00000000-0005-0000-0000-0000507C0000}"/>
    <cellStyle name="표_06-부대공_02-배수공_2006 가지산도립공원 등산로 정비사업_2006 가지산도립공원 등산로 정비사업_1.숲가꾸기설계서(고암 간상)" xfId="31870" xr:uid="{00000000-0005-0000-0000-0000517C0000}"/>
    <cellStyle name="표_06-부대공_02-배수공_2006 가지산도립공원 등산로 정비사업_2006 가지산도립공원 등산로 정비사업_'10년 추기 소나무재선충병 나무주사 사업" xfId="31871" xr:uid="{00000000-0005-0000-0000-0000527C0000}"/>
    <cellStyle name="표_06-부대공_02-배수공_2006 가지산도립공원 등산로 정비사업_2006 가지산도립공원 등산로 정비사업_3차 숲가꾸기 조서(밀양시)" xfId="31872" xr:uid="{00000000-0005-0000-0000-0000537C0000}"/>
    <cellStyle name="표_06-부대공_02-배수공_2006 가지산도립공원 등산로 정비사업_2006 가지산도립공원 등산로 정비사업_3차 숲가꾸기 조서(밀양시)_09밀양2지번조서(허작업)" xfId="31873" xr:uid="{00000000-0005-0000-0000-0000547C0000}"/>
    <cellStyle name="표_06-부대공_02-배수공_2006 가지산도립공원 등산로 정비사업_2006 가지산도립공원 등산로 정비사업_3차 숲가꾸기 조서(밀양시)_09밀양2지번조서(허작업)_ha단가산출서" xfId="31874" xr:uid="{00000000-0005-0000-0000-0000557C0000}"/>
    <cellStyle name="표_06-부대공_02-배수공_2006 가지산도립공원 등산로 정비사업_2006 가지산도립공원 등산로 정비사업_3차 숲가꾸기 조서(밀양시)_09숲가꾸기조서(밀양2)" xfId="31875" xr:uid="{00000000-0005-0000-0000-0000567C0000}"/>
    <cellStyle name="표_06-부대공_02-배수공_2006 가지산도립공원 등산로 정비사업_2006 가지산도립공원 등산로 정비사업_3차 숲가꾸기 조서(밀양시)_09숲가꾸기조서(밀양2)_ha단가산출서" xfId="31876" xr:uid="{00000000-0005-0000-0000-0000577C0000}"/>
    <cellStyle name="표_06-부대공_02-배수공_2006 가지산도립공원 등산로 정비사업_2006 가지산도립공원 등산로 정비사업_3차 숲가꾸기 조서(밀양시)_ha단가산출서" xfId="31877" xr:uid="{00000000-0005-0000-0000-0000587C0000}"/>
    <cellStyle name="표_06-부대공_02-배수공_2006 가지산도립공원 등산로 정비사업_2006 가지산도립공원 등산로 정비사업_5.재선충설계(죽림지구)" xfId="31878" xr:uid="{00000000-0005-0000-0000-0000597C0000}"/>
    <cellStyle name="표_06-부대공_02-배수공_2006 가지산도립공원 등산로 정비사업_2006 가지산도립공원 등산로 정비사업_5.재선충설계(죽림지구)_'10년 추기 소나무재선충병 나무주사 사업" xfId="31879" xr:uid="{00000000-0005-0000-0000-00005A7C0000}"/>
    <cellStyle name="표_06-부대공_02-배수공_2006 가지산도립공원 등산로 정비사업_2006 가지산도립공원 등산로 정비사업_5.재선충설계(죽림지구)_소나무재선충병 피해지 위생간벌사업(동상지구외 3개소)" xfId="31880" xr:uid="{00000000-0005-0000-0000-00005B7C0000}"/>
    <cellStyle name="표_06-부대공_02-배수공_2006 가지산도립공원 등산로 정비사업_2006 가지산도립공원 등산로 정비사업_6.재선충설계(신벽지구)" xfId="31881" xr:uid="{00000000-0005-0000-0000-00005C7C0000}"/>
    <cellStyle name="표_06-부대공_02-배수공_2006 가지산도립공원 등산로 정비사업_2006 가지산도립공원 등산로 정비사업_6.재선충설계(신벽지구)_'10년 추기 소나무재선충병 나무주사 사업" xfId="31882" xr:uid="{00000000-0005-0000-0000-00005D7C0000}"/>
    <cellStyle name="표_06-부대공_02-배수공_2006 가지산도립공원 등산로 정비사업_2006 가지산도립공원 등산로 정비사업_6.재선충설계(신벽지구)_소나무재선충병 피해지 위생간벌사업(동상지구외 3개소)" xfId="31883" xr:uid="{00000000-0005-0000-0000-00005E7C0000}"/>
    <cellStyle name="표_06-부대공_02-배수공_2006 가지산도립공원 등산로 정비사업_2006 가지산도립공원 등산로 정비사업_7.재선충설계(동림지구)" xfId="31884" xr:uid="{00000000-0005-0000-0000-00005F7C0000}"/>
    <cellStyle name="표_06-부대공_02-배수공_2006 가지산도립공원 등산로 정비사업_2006 가지산도립공원 등산로 정비사업_7.재선충설계(동림지구)_'10년 추기 소나무재선충병 나무주사 사업" xfId="31885" xr:uid="{00000000-0005-0000-0000-0000607C0000}"/>
    <cellStyle name="표_06-부대공_02-배수공_2006 가지산도립공원 등산로 정비사업_2006 가지산도립공원 등산로 정비사업_7.재선충설계(동림지구)_소나무재선충병 피해지 위생간벌사업(동상지구외 3개소)" xfId="31886" xr:uid="{00000000-0005-0000-0000-0000617C0000}"/>
    <cellStyle name="표_06-부대공_02-배수공_2006 가지산도립공원 등산로 정비사업_2006 가지산도립공원 등산로 정비사업_ha단가산출서" xfId="31887" xr:uid="{00000000-0005-0000-0000-0000627C0000}"/>
    <cellStyle name="표_06-부대공_02-배수공_2006 가지산도립공원 등산로 정비사업_2006 가지산도립공원 등산로 정비사업_소나무재선충병 피해지 위생간벌사업(동상지구외 3개소)" xfId="31888" xr:uid="{00000000-0005-0000-0000-0000637C0000}"/>
    <cellStyle name="표_06-부대공_02-배수공_2006 가지산도립공원 등산로 정비사업_2006 가지산도립공원 등산로 정비사업_소나무재선충병완전방제설계서(제출본)-양산국유림관리소" xfId="31889" xr:uid="{00000000-0005-0000-0000-0000647C0000}"/>
    <cellStyle name="표_06-부대공_02-배수공_2006 가지산도립공원 등산로 정비사업_2006가지산도립공원등산로정비공사" xfId="31890" xr:uid="{00000000-0005-0000-0000-0000657C0000}"/>
    <cellStyle name="표_06-부대공_02-배수공_2006 가지산도립공원 등산로 정비사업_2006가지산도립공원등산로정비공사_1.숲가꾸기설계서(고암 간상)" xfId="31891" xr:uid="{00000000-0005-0000-0000-0000667C0000}"/>
    <cellStyle name="표_06-부대공_02-배수공_2006 가지산도립공원 등산로 정비사업_2006가지산도립공원등산로정비공사_'10년 추기 소나무재선충병 나무주사 사업" xfId="31892" xr:uid="{00000000-0005-0000-0000-0000677C0000}"/>
    <cellStyle name="표_06-부대공_02-배수공_2006 가지산도립공원 등산로 정비사업_2006가지산도립공원등산로정비공사_3차 숲가꾸기 조서(밀양시)" xfId="31893" xr:uid="{00000000-0005-0000-0000-0000687C0000}"/>
    <cellStyle name="표_06-부대공_02-배수공_2006 가지산도립공원 등산로 정비사업_2006가지산도립공원등산로정비공사_3차 숲가꾸기 조서(밀양시)_09밀양2지번조서(허작업)" xfId="31894" xr:uid="{00000000-0005-0000-0000-0000697C0000}"/>
    <cellStyle name="표_06-부대공_02-배수공_2006 가지산도립공원 등산로 정비사업_2006가지산도립공원등산로정비공사_3차 숲가꾸기 조서(밀양시)_09밀양2지번조서(허작업)_ha단가산출서" xfId="31895" xr:uid="{00000000-0005-0000-0000-00006A7C0000}"/>
    <cellStyle name="표_06-부대공_02-배수공_2006 가지산도립공원 등산로 정비사업_2006가지산도립공원등산로정비공사_3차 숲가꾸기 조서(밀양시)_09숲가꾸기조서(밀양2)" xfId="31896" xr:uid="{00000000-0005-0000-0000-00006B7C0000}"/>
    <cellStyle name="표_06-부대공_02-배수공_2006 가지산도립공원 등산로 정비사업_2006가지산도립공원등산로정비공사_3차 숲가꾸기 조서(밀양시)_09숲가꾸기조서(밀양2)_ha단가산출서" xfId="31897" xr:uid="{00000000-0005-0000-0000-00006C7C0000}"/>
    <cellStyle name="표_06-부대공_02-배수공_2006 가지산도립공원 등산로 정비사업_2006가지산도립공원등산로정비공사_3차 숲가꾸기 조서(밀양시)_ha단가산출서" xfId="31898" xr:uid="{00000000-0005-0000-0000-00006D7C0000}"/>
    <cellStyle name="표_06-부대공_02-배수공_2006 가지산도립공원 등산로 정비사업_2006가지산도립공원등산로정비공사_5.재선충설계(죽림지구)" xfId="31899" xr:uid="{00000000-0005-0000-0000-00006E7C0000}"/>
    <cellStyle name="표_06-부대공_02-배수공_2006 가지산도립공원 등산로 정비사업_2006가지산도립공원등산로정비공사_5.재선충설계(죽림지구)_'10년 추기 소나무재선충병 나무주사 사업" xfId="31900" xr:uid="{00000000-0005-0000-0000-00006F7C0000}"/>
    <cellStyle name="표_06-부대공_02-배수공_2006 가지산도립공원 등산로 정비사업_2006가지산도립공원등산로정비공사_5.재선충설계(죽림지구)_소나무재선충병 피해지 위생간벌사업(동상지구외 3개소)" xfId="31901" xr:uid="{00000000-0005-0000-0000-0000707C0000}"/>
    <cellStyle name="표_06-부대공_02-배수공_2006 가지산도립공원 등산로 정비사업_2006가지산도립공원등산로정비공사_6.재선충설계(신벽지구)" xfId="31902" xr:uid="{00000000-0005-0000-0000-0000717C0000}"/>
    <cellStyle name="표_06-부대공_02-배수공_2006 가지산도립공원 등산로 정비사업_2006가지산도립공원등산로정비공사_6.재선충설계(신벽지구)_'10년 추기 소나무재선충병 나무주사 사업" xfId="31903" xr:uid="{00000000-0005-0000-0000-0000727C0000}"/>
    <cellStyle name="표_06-부대공_02-배수공_2006 가지산도립공원 등산로 정비사업_2006가지산도립공원등산로정비공사_6.재선충설계(신벽지구)_소나무재선충병 피해지 위생간벌사업(동상지구외 3개소)" xfId="31904" xr:uid="{00000000-0005-0000-0000-0000737C0000}"/>
    <cellStyle name="표_06-부대공_02-배수공_2006 가지산도립공원 등산로 정비사업_2006가지산도립공원등산로정비공사_7.재선충설계(동림지구)" xfId="31905" xr:uid="{00000000-0005-0000-0000-0000747C0000}"/>
    <cellStyle name="표_06-부대공_02-배수공_2006 가지산도립공원 등산로 정비사업_2006가지산도립공원등산로정비공사_7.재선충설계(동림지구)_'10년 추기 소나무재선충병 나무주사 사업" xfId="31906" xr:uid="{00000000-0005-0000-0000-0000757C0000}"/>
    <cellStyle name="표_06-부대공_02-배수공_2006 가지산도립공원 등산로 정비사업_2006가지산도립공원등산로정비공사_7.재선충설계(동림지구)_소나무재선충병 피해지 위생간벌사업(동상지구외 3개소)" xfId="31907" xr:uid="{00000000-0005-0000-0000-0000767C0000}"/>
    <cellStyle name="표_06-부대공_02-배수공_2006 가지산도립공원 등산로 정비사업_2006가지산도립공원등산로정비공사_ha단가산출서" xfId="31908" xr:uid="{00000000-0005-0000-0000-0000777C0000}"/>
    <cellStyle name="표_06-부대공_02-배수공_2006 가지산도립공원 등산로 정비사업_2006가지산도립공원등산로정비공사_소나무재선충병 피해지 위생간벌사업(동상지구외 3개소)" xfId="31909" xr:uid="{00000000-0005-0000-0000-0000787C0000}"/>
    <cellStyle name="표_06-부대공_02-배수공_2006 가지산도립공원 등산로 정비사업_2006가지산도립공원등산로정비공사_소나무재선충병완전방제설계서(제출본)-양산국유림관리소" xfId="31910" xr:uid="{00000000-0005-0000-0000-0000797C0000}"/>
    <cellStyle name="표_06-부대공_02-배수공_2006 가지산도립공원 등산로 정비사업_2006밀양시가지산도립공원등산로정비공사" xfId="31911" xr:uid="{00000000-0005-0000-0000-00007A7C0000}"/>
    <cellStyle name="표_06-부대공_02-배수공_2006 가지산도립공원 등산로 정비사업_2006밀양시가지산도립공원등산로정비공사_1.숲가꾸기설계서(고암 간상)" xfId="31912" xr:uid="{00000000-0005-0000-0000-00007B7C0000}"/>
    <cellStyle name="표_06-부대공_02-배수공_2006 가지산도립공원 등산로 정비사업_2006밀양시가지산도립공원등산로정비공사_'10년 추기 소나무재선충병 나무주사 사업" xfId="31913" xr:uid="{00000000-0005-0000-0000-00007C7C0000}"/>
    <cellStyle name="표_06-부대공_02-배수공_2006 가지산도립공원 등산로 정비사업_2006밀양시가지산도립공원등산로정비공사_3차 숲가꾸기 조서(밀양시)" xfId="31914" xr:uid="{00000000-0005-0000-0000-00007D7C0000}"/>
    <cellStyle name="표_06-부대공_02-배수공_2006 가지산도립공원 등산로 정비사업_2006밀양시가지산도립공원등산로정비공사_3차 숲가꾸기 조서(밀양시)_09밀양2지번조서(허작업)" xfId="31915" xr:uid="{00000000-0005-0000-0000-00007E7C0000}"/>
    <cellStyle name="표_06-부대공_02-배수공_2006 가지산도립공원 등산로 정비사업_2006밀양시가지산도립공원등산로정비공사_3차 숲가꾸기 조서(밀양시)_09숲가꾸기조서(밀양2)" xfId="31916" xr:uid="{00000000-0005-0000-0000-00007F7C0000}"/>
    <cellStyle name="표_06-부대공_02-배수공_2006 가지산도립공원 등산로 정비사업_2006밀양시가지산도립공원등산로정비공사_5.재선충설계(죽림지구)" xfId="31917" xr:uid="{00000000-0005-0000-0000-0000807C0000}"/>
    <cellStyle name="표_06-부대공_02-배수공_2006 가지산도립공원 등산로 정비사업_2006밀양시가지산도립공원등산로정비공사_5.재선충설계(죽림지구)_'10년 추기 소나무재선충병 나무주사 사업" xfId="31918" xr:uid="{00000000-0005-0000-0000-0000817C0000}"/>
    <cellStyle name="표_06-부대공_02-배수공_2006 가지산도립공원 등산로 정비사업_2006밀양시가지산도립공원등산로정비공사_5.재선충설계(죽림지구)_소나무재선충병 피해지 위생간벌사업(동상지구외 3개소)" xfId="31919" xr:uid="{00000000-0005-0000-0000-0000827C0000}"/>
    <cellStyle name="표_06-부대공_02-배수공_2006 가지산도립공원 등산로 정비사업_2006밀양시가지산도립공원등산로정비공사_6.재선충설계(신벽지구)" xfId="31920" xr:uid="{00000000-0005-0000-0000-0000837C0000}"/>
    <cellStyle name="표_06-부대공_02-배수공_2006 가지산도립공원 등산로 정비사업_2006밀양시가지산도립공원등산로정비공사_6.재선충설계(신벽지구)_'10년 추기 소나무재선충병 나무주사 사업" xfId="31921" xr:uid="{00000000-0005-0000-0000-0000847C0000}"/>
    <cellStyle name="표_06-부대공_02-배수공_2006 가지산도립공원 등산로 정비사업_2006밀양시가지산도립공원등산로정비공사_6.재선충설계(신벽지구)_소나무재선충병 피해지 위생간벌사업(동상지구외 3개소)" xfId="31922" xr:uid="{00000000-0005-0000-0000-0000857C0000}"/>
    <cellStyle name="표_06-부대공_02-배수공_2006 가지산도립공원 등산로 정비사업_2006밀양시가지산도립공원등산로정비공사_7.재선충설계(동림지구)" xfId="31923" xr:uid="{00000000-0005-0000-0000-0000867C0000}"/>
    <cellStyle name="표_06-부대공_02-배수공_2006 가지산도립공원 등산로 정비사업_2006밀양시가지산도립공원등산로정비공사_7.재선충설계(동림지구)_'10년 추기 소나무재선충병 나무주사 사업" xfId="31924" xr:uid="{00000000-0005-0000-0000-0000877C0000}"/>
    <cellStyle name="표_06-부대공_02-배수공_2006 가지산도립공원 등산로 정비사업_2006밀양시가지산도립공원등산로정비공사_7.재선충설계(동림지구)_소나무재선충병 피해지 위생간벌사업(동상지구외 3개소)" xfId="31925" xr:uid="{00000000-0005-0000-0000-0000887C0000}"/>
    <cellStyle name="표_06-부대공_02-배수공_2006 가지산도립공원 등산로 정비사업_2006밀양시가지산도립공원등산로정비공사_ha단가산출서" xfId="31926" xr:uid="{00000000-0005-0000-0000-0000897C0000}"/>
    <cellStyle name="표_06-부대공_02-배수공_2006 가지산도립공원 등산로 정비사업_2006밀양시가지산도립공원등산로정비공사_소나무재선충병 피해지 위생간벌사업(동상지구외 3개소)" xfId="31927" xr:uid="{00000000-0005-0000-0000-00008A7C0000}"/>
    <cellStyle name="표_06-부대공_02-배수공_2006 가지산도립공원 등산로 정비사업_2006밀양시가지산도립공원등산로정비공사_소나무재선충병완전방제설계서(제출본)-양산국유림관리소" xfId="31928" xr:uid="{00000000-0005-0000-0000-00008B7C0000}"/>
    <cellStyle name="표_06-부대공_02-배수공_2006 가지산도립공원 등산로 정비사업_3차 숲가꾸기 조서(밀양시)" xfId="31929" xr:uid="{00000000-0005-0000-0000-00008C7C0000}"/>
    <cellStyle name="표_06-부대공_02-배수공_2006 가지산도립공원 등산로 정비사업_3차 숲가꾸기 조서(밀양시)_09밀양2지번조서(허작업)" xfId="31930" xr:uid="{00000000-0005-0000-0000-00008D7C0000}"/>
    <cellStyle name="표_06-부대공_02-배수공_2006 가지산도립공원 등산로 정비사업_3차 숲가꾸기 조서(밀양시)_09숲가꾸기조서(밀양2)" xfId="31931" xr:uid="{00000000-0005-0000-0000-00008E7C0000}"/>
    <cellStyle name="표_06-부대공_02-배수공_2006 가지산도립공원 등산로 정비사업_5.재선충설계(죽림지구)" xfId="31932" xr:uid="{00000000-0005-0000-0000-00008F7C0000}"/>
    <cellStyle name="표_06-부대공_02-배수공_2006 가지산도립공원 등산로 정비사업_5.재선충설계(죽림지구)_'10년 추기 소나무재선충병 나무주사 사업" xfId="31933" xr:uid="{00000000-0005-0000-0000-0000907C0000}"/>
    <cellStyle name="표_06-부대공_02-배수공_2006 가지산도립공원 등산로 정비사업_5.재선충설계(죽림지구)_소나무재선충병 피해지 위생간벌사업(동상지구외 3개소)" xfId="31934" xr:uid="{00000000-0005-0000-0000-0000917C0000}"/>
    <cellStyle name="표_06-부대공_02-배수공_2006 가지산도립공원 등산로 정비사업_6.재선충설계(신벽지구)" xfId="31935" xr:uid="{00000000-0005-0000-0000-0000927C0000}"/>
    <cellStyle name="표_06-부대공_02-배수공_2006 가지산도립공원 등산로 정비사업_6.재선충설계(신벽지구)_'10년 추기 소나무재선충병 나무주사 사업" xfId="31936" xr:uid="{00000000-0005-0000-0000-0000937C0000}"/>
    <cellStyle name="표_06-부대공_02-배수공_2006 가지산도립공원 등산로 정비사업_6.재선충설계(신벽지구)_소나무재선충병 피해지 위생간벌사업(동상지구외 3개소)" xfId="31937" xr:uid="{00000000-0005-0000-0000-0000947C0000}"/>
    <cellStyle name="표_06-부대공_02-배수공_2006 가지산도립공원 등산로 정비사업_7.재선충설계(동림지구)" xfId="31938" xr:uid="{00000000-0005-0000-0000-0000957C0000}"/>
    <cellStyle name="표_06-부대공_02-배수공_2006 가지산도립공원 등산로 정비사업_7.재선충설계(동림지구)_'10년 추기 소나무재선충병 나무주사 사업" xfId="31939" xr:uid="{00000000-0005-0000-0000-0000967C0000}"/>
    <cellStyle name="표_06-부대공_02-배수공_2006 가지산도립공원 등산로 정비사업_7.재선충설계(동림지구)_소나무재선충병 피해지 위생간벌사업(동상지구외 3개소)" xfId="31940" xr:uid="{00000000-0005-0000-0000-0000977C0000}"/>
    <cellStyle name="표_06-부대공_02-배수공_2006 가지산도립공원 등산로 정비사업_ha단가산출서" xfId="31941" xr:uid="{00000000-0005-0000-0000-0000987C0000}"/>
    <cellStyle name="표_06-부대공_02-배수공_2006 가지산도립공원 등산로 정비사업_가지산도립공원등산로정비공사" xfId="31942" xr:uid="{00000000-0005-0000-0000-0000997C0000}"/>
    <cellStyle name="표_06-부대공_02-배수공_2006 가지산도립공원 등산로 정비사업_가지산도립공원등산로정비공사_1.숲가꾸기설계서(고암 간상)" xfId="31943" xr:uid="{00000000-0005-0000-0000-00009A7C0000}"/>
    <cellStyle name="표_06-부대공_02-배수공_2006 가지산도립공원 등산로 정비사업_가지산도립공원등산로정비공사_'10년 추기 소나무재선충병 나무주사 사업" xfId="31944" xr:uid="{00000000-0005-0000-0000-00009B7C0000}"/>
    <cellStyle name="표_06-부대공_02-배수공_2006 가지산도립공원 등산로 정비사업_가지산도립공원등산로정비공사_3차 숲가꾸기 조서(밀양시)" xfId="31945" xr:uid="{00000000-0005-0000-0000-00009C7C0000}"/>
    <cellStyle name="표_06-부대공_02-배수공_2006 가지산도립공원 등산로 정비사업_가지산도립공원등산로정비공사_3차 숲가꾸기 조서(밀양시)_09밀양2지번조서(허작업)" xfId="31946" xr:uid="{00000000-0005-0000-0000-00009D7C0000}"/>
    <cellStyle name="표_06-부대공_02-배수공_2006 가지산도립공원 등산로 정비사업_가지산도립공원등산로정비공사_3차 숲가꾸기 조서(밀양시)_09숲가꾸기조서(밀양2)" xfId="31947" xr:uid="{00000000-0005-0000-0000-00009E7C0000}"/>
    <cellStyle name="표_06-부대공_02-배수공_2006 가지산도립공원 등산로 정비사업_가지산도립공원등산로정비공사_5.재선충설계(죽림지구)" xfId="31948" xr:uid="{00000000-0005-0000-0000-00009F7C0000}"/>
    <cellStyle name="표_06-부대공_02-배수공_2006 가지산도립공원 등산로 정비사업_가지산도립공원등산로정비공사_5.재선충설계(죽림지구)_'10년 추기 소나무재선충병 나무주사 사업" xfId="31949" xr:uid="{00000000-0005-0000-0000-0000A07C0000}"/>
    <cellStyle name="표_06-부대공_02-배수공_2006 가지산도립공원 등산로 정비사업_가지산도립공원등산로정비공사_5.재선충설계(죽림지구)_소나무재선충병 피해지 위생간벌사업(동상지구외 3개소)" xfId="31950" xr:uid="{00000000-0005-0000-0000-0000A17C0000}"/>
    <cellStyle name="표_06-부대공_02-배수공_2006 가지산도립공원 등산로 정비사업_가지산도립공원등산로정비공사_6.재선충설계(신벽지구)" xfId="31951" xr:uid="{00000000-0005-0000-0000-0000A27C0000}"/>
    <cellStyle name="표_06-부대공_02-배수공_2006 가지산도립공원 등산로 정비사업_가지산도립공원등산로정비공사_6.재선충설계(신벽지구)_'10년 추기 소나무재선충병 나무주사 사업" xfId="31952" xr:uid="{00000000-0005-0000-0000-0000A37C0000}"/>
    <cellStyle name="표_06-부대공_02-배수공_2006 가지산도립공원 등산로 정비사업_가지산도립공원등산로정비공사_6.재선충설계(신벽지구)_소나무재선충병 피해지 위생간벌사업(동상지구외 3개소)" xfId="31953" xr:uid="{00000000-0005-0000-0000-0000A47C0000}"/>
    <cellStyle name="표_06-부대공_02-배수공_2006 가지산도립공원 등산로 정비사업_가지산도립공원등산로정비공사_7.재선충설계(동림지구)" xfId="31954" xr:uid="{00000000-0005-0000-0000-0000A57C0000}"/>
    <cellStyle name="표_06-부대공_02-배수공_2006 가지산도립공원 등산로 정비사업_가지산도립공원등산로정비공사_7.재선충설계(동림지구)_'10년 추기 소나무재선충병 나무주사 사업" xfId="31955" xr:uid="{00000000-0005-0000-0000-0000A67C0000}"/>
    <cellStyle name="표_06-부대공_02-배수공_2006 가지산도립공원 등산로 정비사업_가지산도립공원등산로정비공사_7.재선충설계(동림지구)_소나무재선충병 피해지 위생간벌사업(동상지구외 3개소)" xfId="31956" xr:uid="{00000000-0005-0000-0000-0000A77C0000}"/>
    <cellStyle name="표_06-부대공_02-배수공_2006 가지산도립공원 등산로 정비사업_가지산도립공원등산로정비공사_소나무재선충병 피해지 위생간벌사업(동상지구외 3개소)" xfId="31957" xr:uid="{00000000-0005-0000-0000-0000A87C0000}"/>
    <cellStyle name="표_06-부대공_02-배수공_2006 가지산도립공원 등산로 정비사업_가지산도립공원등산로정비공사_소나무재선충병완전방제설계서(제출본)-양산국유림관리소" xfId="31958" xr:uid="{00000000-0005-0000-0000-0000A97C0000}"/>
    <cellStyle name="표_06-부대공_02-배수공_2006 가지산도립공원 등산로 정비사업_소나무재선충병 피해지 위생간벌사업(동상지구외 3개소)" xfId="31959" xr:uid="{00000000-0005-0000-0000-0000AA7C0000}"/>
    <cellStyle name="표_06-부대공_02-배수공_2006 가지산도립공원 등산로 정비사업_소나무재선충병완전방제설계서(제출본)-양산국유림관리소" xfId="31960" xr:uid="{00000000-0005-0000-0000-0000AB7C0000}"/>
    <cellStyle name="표_06-부대공_02-배수공_3차 숲가꾸기 조서(밀양시)" xfId="31961" xr:uid="{00000000-0005-0000-0000-0000AC7C0000}"/>
    <cellStyle name="표_06-부대공_02-배수공_3차 숲가꾸기 조서(밀양시)_09밀양2지번조서(허작업)" xfId="31962" xr:uid="{00000000-0005-0000-0000-0000AD7C0000}"/>
    <cellStyle name="표_06-부대공_02-배수공_3차 숲가꾸기 조서(밀양시)_09숲가꾸기조서(밀양2)" xfId="31963" xr:uid="{00000000-0005-0000-0000-0000AE7C0000}"/>
    <cellStyle name="표_06-부대공_02-배수공_5.재선충설계(죽림지구)" xfId="31964" xr:uid="{00000000-0005-0000-0000-0000AF7C0000}"/>
    <cellStyle name="표_06-부대공_02-배수공_5.재선충설계(죽림지구)_'10년 추기 소나무재선충병 나무주사 사업" xfId="31965" xr:uid="{00000000-0005-0000-0000-0000B07C0000}"/>
    <cellStyle name="표_06-부대공_02-배수공_5.재선충설계(죽림지구)_소나무재선충병 피해지 위생간벌사업(동상지구외 3개소)" xfId="31966" xr:uid="{00000000-0005-0000-0000-0000B17C0000}"/>
    <cellStyle name="표_06-부대공_02-배수공_6.재선충설계(신벽지구)" xfId="31967" xr:uid="{00000000-0005-0000-0000-0000B27C0000}"/>
    <cellStyle name="표_06-부대공_02-배수공_6.재선충설계(신벽지구)_'10년 추기 소나무재선충병 나무주사 사업" xfId="31968" xr:uid="{00000000-0005-0000-0000-0000B37C0000}"/>
    <cellStyle name="표_06-부대공_02-배수공_6.재선충설계(신벽지구)_소나무재선충병 피해지 위생간벌사업(동상지구외 3개소)" xfId="31969" xr:uid="{00000000-0005-0000-0000-0000B47C0000}"/>
    <cellStyle name="표_06-부대공_02-배수공_7.재선충설계(동림지구)" xfId="31970" xr:uid="{00000000-0005-0000-0000-0000B57C0000}"/>
    <cellStyle name="표_06-부대공_02-배수공_7.재선충설계(동림지구)_'10년 추기 소나무재선충병 나무주사 사업" xfId="31971" xr:uid="{00000000-0005-0000-0000-0000B67C0000}"/>
    <cellStyle name="표_06-부대공_02-배수공_7.재선충설계(동림지구)_소나무재선충병 피해지 위생간벌사업(동상지구외 3개소)" xfId="31972" xr:uid="{00000000-0005-0000-0000-0000B77C0000}"/>
    <cellStyle name="표_06-부대공_02-배수공_ha단가산출서" xfId="31973" xr:uid="{00000000-0005-0000-0000-0000B87C0000}"/>
    <cellStyle name="표_06-부대공_02-배수공_복사본 사진대장(사천)" xfId="31974" xr:uid="{00000000-0005-0000-0000-0000B97C0000}"/>
    <cellStyle name="표_06-부대공_02-배수공_설계설명서(두서서하)-1" xfId="31975" xr:uid="{00000000-0005-0000-0000-0000BA7C0000}"/>
    <cellStyle name="표_06-부대공_02-배수공_소나무재선충병 피해지 위생간벌사업(동상지구외 3개소)" xfId="31976" xr:uid="{00000000-0005-0000-0000-0000BB7C0000}"/>
    <cellStyle name="표_06-부대공_02-배수공_소나무재선충병완전방제설계서(제출본)-양산국유림관리소" xfId="31977" xr:uid="{00000000-0005-0000-0000-0000BC7C0000}"/>
    <cellStyle name="표_06-부대공_02-배수공_수량산출서-2(온양산길)" xfId="31978" xr:uid="{00000000-0005-0000-0000-0000BD7C0000}"/>
    <cellStyle name="표_06-부대공_02-배수공_수량산출서-2(온양산길)_(01-1)수량(산청송경3)" xfId="31979" xr:uid="{00000000-0005-0000-0000-0000BE7C0000}"/>
    <cellStyle name="표_수량산출서(수정)_01-토공_02-배수공" xfId="31980" xr:uid="{00000000-0005-0000-0000-0000BF7C0000}"/>
    <cellStyle name="표_수량산출서(수정)_01-토공_02-배수공_1.숲가꾸기설계서(고암 간상)" xfId="31981" xr:uid="{00000000-0005-0000-0000-0000C07C0000}"/>
    <cellStyle name="표_수량산출서(수정)_01-토공_02-배수공_'10년 추기 소나무재선충병 나무주사 사업" xfId="31982" xr:uid="{00000000-0005-0000-0000-0000C17C0000}"/>
    <cellStyle name="표_수량산출서(수정)_01-토공_02-배수공_2006 가지산도립공원 등산로 정비사업" xfId="31983" xr:uid="{00000000-0005-0000-0000-0000C27C0000}"/>
    <cellStyle name="표_수량산출서(수정)_01-토공_02-배수공_2006 가지산도립공원 등산로 정비사업_1.숲가꾸기설계서(고암 간상)" xfId="31984" xr:uid="{00000000-0005-0000-0000-0000C37C0000}"/>
    <cellStyle name="표_수량산출서(수정)_01-토공_02-배수공_2006 가지산도립공원 등산로 정비사업_'10년 추기 소나무재선충병 나무주사 사업" xfId="31985" xr:uid="{00000000-0005-0000-0000-0000C47C0000}"/>
    <cellStyle name="표_수량산출서(수정)_01-토공_02-배수공_2006 가지산도립공원 등산로 정비사업_2006 가지산도립공원 등산로 정비사업" xfId="31986" xr:uid="{00000000-0005-0000-0000-0000C57C0000}"/>
    <cellStyle name="표_수량산출서(수정)_01-토공_02-배수공_2006 가지산도립공원 등산로 정비사업_2006 가지산도립공원 등산로 정비사업_1.숲가꾸기설계서(고암 간상)" xfId="31987" xr:uid="{00000000-0005-0000-0000-0000C67C0000}"/>
    <cellStyle name="표_수량산출서(수정)_01-토공_02-배수공_2006 가지산도립공원 등산로 정비사업_2006 가지산도립공원 등산로 정비사업_'10년 추기 소나무재선충병 나무주사 사업" xfId="31988" xr:uid="{00000000-0005-0000-0000-0000C77C0000}"/>
    <cellStyle name="표_수량산출서(수정)_01-토공_02-배수공_2006 가지산도립공원 등산로 정비사업_2006 가지산도립공원 등산로 정비사업_3차 숲가꾸기 조서(밀양시)" xfId="31989" xr:uid="{00000000-0005-0000-0000-0000C87C0000}"/>
    <cellStyle name="표_수량산출서(수정)_01-토공_02-배수공_2006 가지산도립공원 등산로 정비사업_2006 가지산도립공원 등산로 정비사업_3차 숲가꾸기 조서(밀양시)_09밀양2지번조서(허작업)" xfId="31990" xr:uid="{00000000-0005-0000-0000-0000C97C0000}"/>
    <cellStyle name="표_수량산출서(수정)_01-토공_02-배수공_2006 가지산도립공원 등산로 정비사업_2006 가지산도립공원 등산로 정비사업_3차 숲가꾸기 조서(밀양시)_09숲가꾸기조서(밀양2)" xfId="31991" xr:uid="{00000000-0005-0000-0000-0000CA7C0000}"/>
    <cellStyle name="표_수량산출서(수정)_01-토공_02-배수공_2006 가지산도립공원 등산로 정비사업_2006 가지산도립공원 등산로 정비사업_5.재선충설계(죽림지구)" xfId="31992" xr:uid="{00000000-0005-0000-0000-0000CB7C0000}"/>
    <cellStyle name="표_수량산출서(수정)_01-토공_02-배수공_2006 가지산도립공원 등산로 정비사업_2006 가지산도립공원 등산로 정비사업_5.재선충설계(죽림지구)_'10년 추기 소나무재선충병 나무주사 사업" xfId="31993" xr:uid="{00000000-0005-0000-0000-0000CC7C0000}"/>
    <cellStyle name="표_수량산출서(수정)_01-토공_02-배수공_2006 가지산도립공원 등산로 정비사업_2006 가지산도립공원 등산로 정비사업_5.재선충설계(죽림지구)_소나무재선충병 피해지 위생간벌사업(동상지구외 3개소)" xfId="31994" xr:uid="{00000000-0005-0000-0000-0000CD7C0000}"/>
    <cellStyle name="표_수량산출서(수정)_01-토공_02-배수공_2006 가지산도립공원 등산로 정비사업_2006 가지산도립공원 등산로 정비사업_6.재선충설계(신벽지구)" xfId="31995" xr:uid="{00000000-0005-0000-0000-0000CE7C0000}"/>
    <cellStyle name="표_수량산출서(수정)_01-토공_02-배수공_2006 가지산도립공원 등산로 정비사업_2006 가지산도립공원 등산로 정비사업_6.재선충설계(신벽지구)_'10년 추기 소나무재선충병 나무주사 사업" xfId="31996" xr:uid="{00000000-0005-0000-0000-0000CF7C0000}"/>
    <cellStyle name="표_수량산출서(수정)_01-토공_02-배수공_2006 가지산도립공원 등산로 정비사업_2006 가지산도립공원 등산로 정비사업_6.재선충설계(신벽지구)_소나무재선충병 피해지 위생간벌사업(동상지구외 3개소)" xfId="31997" xr:uid="{00000000-0005-0000-0000-0000D07C0000}"/>
    <cellStyle name="표_수량산출서(수정)_01-토공_02-배수공_2006 가지산도립공원 등산로 정비사업_2006 가지산도립공원 등산로 정비사업_7.재선충설계(동림지구)" xfId="31998" xr:uid="{00000000-0005-0000-0000-0000D17C0000}"/>
    <cellStyle name="표_수량산출서(수정)_01-토공_02-배수공_2006 가지산도립공원 등산로 정비사업_2006 가지산도립공원 등산로 정비사업_7.재선충설계(동림지구)_'10년 추기 소나무재선충병 나무주사 사업" xfId="31999" xr:uid="{00000000-0005-0000-0000-0000D27C0000}"/>
    <cellStyle name="표_수량산출서(수정)_01-토공_02-배수공_2006 가지산도립공원 등산로 정비사업_2006 가지산도립공원 등산로 정비사업_7.재선충설계(동림지구)_소나무재선충병 피해지 위생간벌사업(동상지구외 3개소)" xfId="32000" xr:uid="{00000000-0005-0000-0000-0000D37C0000}"/>
    <cellStyle name="표_수량산출서(수정)_01-토공_02-배수공_2006 가지산도립공원 등산로 정비사업_2006 가지산도립공원 등산로 정비사업_소나무재선충병 피해지 위생간벌사업(동상지구외 3개소)" xfId="32001" xr:uid="{00000000-0005-0000-0000-0000D47C0000}"/>
    <cellStyle name="표_수량산출서(수정)_01-토공_02-배수공_2006 가지산도립공원 등산로 정비사업_2006 가지산도립공원 등산로 정비사업_소나무재선충병완전방제설계서(제출본)-양산국유림관리소" xfId="32002" xr:uid="{00000000-0005-0000-0000-0000D57C0000}"/>
    <cellStyle name="표_수량산출서(수정)_01-토공_02-배수공_2006 가지산도립공원 등산로 정비사업_2006가지산도립공원등산로정비공사" xfId="32003" xr:uid="{00000000-0005-0000-0000-0000D67C0000}"/>
    <cellStyle name="표_수량산출서(수정)_01-토공_02-배수공_2006 가지산도립공원 등산로 정비사업_2006가지산도립공원등산로정비공사_1.숲가꾸기설계서(고암 간상)" xfId="32004" xr:uid="{00000000-0005-0000-0000-0000D77C0000}"/>
    <cellStyle name="표_수량산출서(수정)_01-토공_02-배수공_2006 가지산도립공원 등산로 정비사업_2006가지산도립공원등산로정비공사_'10년 추기 소나무재선충병 나무주사 사업" xfId="32005" xr:uid="{00000000-0005-0000-0000-0000D87C0000}"/>
    <cellStyle name="표_수량산출서(수정)_01-토공_02-배수공_2006 가지산도립공원 등산로 정비사업_2006가지산도립공원등산로정비공사_3차 숲가꾸기 조서(밀양시)" xfId="32006" xr:uid="{00000000-0005-0000-0000-0000D97C0000}"/>
    <cellStyle name="표_수량산출서(수정)_01-토공_02-배수공_2006 가지산도립공원 등산로 정비사업_2006가지산도립공원등산로정비공사_3차 숲가꾸기 조서(밀양시)_09밀양2지번조서(허작업)" xfId="32007" xr:uid="{00000000-0005-0000-0000-0000DA7C0000}"/>
    <cellStyle name="표_수량산출서(수정)_01-토공_02-배수공_2006 가지산도립공원 등산로 정비사업_2006가지산도립공원등산로정비공사_3차 숲가꾸기 조서(밀양시)_09숲가꾸기조서(밀양2)" xfId="32008" xr:uid="{00000000-0005-0000-0000-0000DB7C0000}"/>
    <cellStyle name="표_수량산출서(수정)_01-토공_02-배수공_2006 가지산도립공원 등산로 정비사업_2006가지산도립공원등산로정비공사_5.재선충설계(죽림지구)" xfId="32009" xr:uid="{00000000-0005-0000-0000-0000DC7C0000}"/>
    <cellStyle name="표_수량산출서(수정)_01-토공_02-배수공_2006 가지산도립공원 등산로 정비사업_2006가지산도립공원등산로정비공사_5.재선충설계(죽림지구)_'10년 추기 소나무재선충병 나무주사 사업" xfId="32010" xr:uid="{00000000-0005-0000-0000-0000DD7C0000}"/>
    <cellStyle name="표_수량산출서(수정)_01-토공_02-배수공_2006 가지산도립공원 등산로 정비사업_2006가지산도립공원등산로정비공사_5.재선충설계(죽림지구)_소나무재선충병 피해지 위생간벌사업(동상지구외 3개소)" xfId="32011" xr:uid="{00000000-0005-0000-0000-0000DE7C0000}"/>
    <cellStyle name="표_수량산출서(수정)_01-토공_02-배수공_2006 가지산도립공원 등산로 정비사업_2006가지산도립공원등산로정비공사_6.재선충설계(신벽지구)" xfId="32012" xr:uid="{00000000-0005-0000-0000-0000DF7C0000}"/>
    <cellStyle name="표_수량산출서(수정)_01-토공_02-배수공_2006 가지산도립공원 등산로 정비사업_2006가지산도립공원등산로정비공사_6.재선충설계(신벽지구)_'10년 추기 소나무재선충병 나무주사 사업" xfId="32013" xr:uid="{00000000-0005-0000-0000-0000E07C0000}"/>
    <cellStyle name="표_수량산출서(수정)_01-토공_02-배수공_2006 가지산도립공원 등산로 정비사업_2006가지산도립공원등산로정비공사_6.재선충설계(신벽지구)_소나무재선충병 피해지 위생간벌사업(동상지구외 3개소)" xfId="32014" xr:uid="{00000000-0005-0000-0000-0000E17C0000}"/>
    <cellStyle name="표_수량산출서(수정)_01-토공_02-배수공_2006 가지산도립공원 등산로 정비사업_2006가지산도립공원등산로정비공사_7.재선충설계(동림지구)" xfId="32015" xr:uid="{00000000-0005-0000-0000-0000E27C0000}"/>
    <cellStyle name="표_수량산출서(수정)_01-토공_02-배수공_2006 가지산도립공원 등산로 정비사업_2006가지산도립공원등산로정비공사_7.재선충설계(동림지구)_'10년 추기 소나무재선충병 나무주사 사업" xfId="32016" xr:uid="{00000000-0005-0000-0000-0000E37C0000}"/>
    <cellStyle name="표_수량산출서(수정)_01-토공_02-배수공_2006 가지산도립공원 등산로 정비사업_2006가지산도립공원등산로정비공사_7.재선충설계(동림지구)_소나무재선충병 피해지 위생간벌사업(동상지구외 3개소)" xfId="32017" xr:uid="{00000000-0005-0000-0000-0000E47C0000}"/>
    <cellStyle name="표_수량산출서(수정)_01-토공_02-배수공_2006 가지산도립공원 등산로 정비사업_2006가지산도립공원등산로정비공사_소나무재선충병 피해지 위생간벌사업(동상지구외 3개소)" xfId="32018" xr:uid="{00000000-0005-0000-0000-0000E57C0000}"/>
    <cellStyle name="표_수량산출서(수정)_01-토공_02-배수공_2006 가지산도립공원 등산로 정비사업_2006가지산도립공원등산로정비공사_소나무재선충병완전방제설계서(제출본)-양산국유림관리소" xfId="32019" xr:uid="{00000000-0005-0000-0000-0000E67C0000}"/>
    <cellStyle name="표_수량산출서(수정)_01-토공_02-배수공_2006 가지산도립공원 등산로 정비사업_2006밀양시가지산도립공원등산로정비공사" xfId="32020" xr:uid="{00000000-0005-0000-0000-0000E77C0000}"/>
    <cellStyle name="표_수량산출서(수정)_01-토공_02-배수공_2006 가지산도립공원 등산로 정비사업_2006밀양시가지산도립공원등산로정비공사_1.숲가꾸기설계서(고암 간상)" xfId="32021" xr:uid="{00000000-0005-0000-0000-0000E87C0000}"/>
    <cellStyle name="표_수량산출서(수정)_01-토공_02-배수공_2006 가지산도립공원 등산로 정비사업_2006밀양시가지산도립공원등산로정비공사_'10년 추기 소나무재선충병 나무주사 사업" xfId="32022" xr:uid="{00000000-0005-0000-0000-0000E97C0000}"/>
    <cellStyle name="표_수량산출서(수정)_01-토공_02-배수공_2006 가지산도립공원 등산로 정비사업_2006밀양시가지산도립공원등산로정비공사_3차 숲가꾸기 조서(밀양시)" xfId="32023" xr:uid="{00000000-0005-0000-0000-0000EA7C0000}"/>
    <cellStyle name="표_수량산출서(수정)_01-토공_02-배수공_2006 가지산도립공원 등산로 정비사업_2006밀양시가지산도립공원등산로정비공사_3차 숲가꾸기 조서(밀양시)_09밀양2지번조서(허작업)" xfId="32024" xr:uid="{00000000-0005-0000-0000-0000EB7C0000}"/>
    <cellStyle name="표_수량산출서(수정)_01-토공_02-배수공_2006 가지산도립공원 등산로 정비사업_2006밀양시가지산도립공원등산로정비공사_3차 숲가꾸기 조서(밀양시)_09숲가꾸기조서(밀양2)" xfId="32025" xr:uid="{00000000-0005-0000-0000-0000EC7C0000}"/>
    <cellStyle name="표_수량산출서(수정)_01-토공_02-배수공_2006 가지산도립공원 등산로 정비사업_2006밀양시가지산도립공원등산로정비공사_5.재선충설계(죽림지구)" xfId="32026" xr:uid="{00000000-0005-0000-0000-0000ED7C0000}"/>
    <cellStyle name="표_수량산출서(수정)_01-토공_02-배수공_2006 가지산도립공원 등산로 정비사업_2006밀양시가지산도립공원등산로정비공사_5.재선충설계(죽림지구)_'10년 추기 소나무재선충병 나무주사 사업" xfId="32027" xr:uid="{00000000-0005-0000-0000-0000EE7C0000}"/>
    <cellStyle name="표_수량산출서(수정)_01-토공_02-배수공_2006 가지산도립공원 등산로 정비사업_2006밀양시가지산도립공원등산로정비공사_5.재선충설계(죽림지구)_소나무재선충병 피해지 위생간벌사업(동상지구외 3개소)" xfId="32028" xr:uid="{00000000-0005-0000-0000-0000EF7C0000}"/>
    <cellStyle name="표_수량산출서(수정)_01-토공_02-배수공_2006 가지산도립공원 등산로 정비사업_2006밀양시가지산도립공원등산로정비공사_6.재선충설계(신벽지구)" xfId="32029" xr:uid="{00000000-0005-0000-0000-0000F07C0000}"/>
    <cellStyle name="표_수량산출서(수정)_01-토공_02-배수공_2006 가지산도립공원 등산로 정비사업_2006밀양시가지산도립공원등산로정비공사_6.재선충설계(신벽지구)_'10년 추기 소나무재선충병 나무주사 사업" xfId="32030" xr:uid="{00000000-0005-0000-0000-0000F17C0000}"/>
    <cellStyle name="표_수량산출서(수정)_01-토공_02-배수공_2006 가지산도립공원 등산로 정비사업_2006밀양시가지산도립공원등산로정비공사_6.재선충설계(신벽지구)_소나무재선충병 피해지 위생간벌사업(동상지구외 3개소)" xfId="32031" xr:uid="{00000000-0005-0000-0000-0000F27C0000}"/>
    <cellStyle name="표_수량산출서(수정)_01-토공_02-배수공_2006 가지산도립공원 등산로 정비사업_2006밀양시가지산도립공원등산로정비공사_7.재선충설계(동림지구)" xfId="32032" xr:uid="{00000000-0005-0000-0000-0000F37C0000}"/>
    <cellStyle name="표_수량산출서(수정)_01-토공_02-배수공_2006 가지산도립공원 등산로 정비사업_2006밀양시가지산도립공원등산로정비공사_7.재선충설계(동림지구)_'10년 추기 소나무재선충병 나무주사 사업" xfId="32033" xr:uid="{00000000-0005-0000-0000-0000F47C0000}"/>
    <cellStyle name="표_수량산출서(수정)_01-토공_02-배수공_2006 가지산도립공원 등산로 정비사업_2006밀양시가지산도립공원등산로정비공사_7.재선충설계(동림지구)_소나무재선충병 피해지 위생간벌사업(동상지구외 3개소)" xfId="32034" xr:uid="{00000000-0005-0000-0000-0000F57C0000}"/>
    <cellStyle name="표_수량산출서(수정)_01-토공_02-배수공_2006 가지산도립공원 등산로 정비사업_2006밀양시가지산도립공원등산로정비공사_소나무재선충병 피해지 위생간벌사업(동상지구외 3개소)" xfId="32035" xr:uid="{00000000-0005-0000-0000-0000F67C0000}"/>
    <cellStyle name="표_수량산출서(수정)_01-토공_02-배수공_2006 가지산도립공원 등산로 정비사업_2006밀양시가지산도립공원등산로정비공사_소나무재선충병완전방제설계서(제출본)-양산국유림관리소" xfId="32036" xr:uid="{00000000-0005-0000-0000-0000F77C0000}"/>
    <cellStyle name="표_수량산출서(수정)_01-토공_02-배수공_2006 가지산도립공원 등산로 정비사업_3차 숲가꾸기 조서(밀양시)" xfId="32037" xr:uid="{00000000-0005-0000-0000-0000F87C0000}"/>
    <cellStyle name="표_수량산출서(수정)_01-토공_02-배수공_2006 가지산도립공원 등산로 정비사업_3차 숲가꾸기 조서(밀양시)_09밀양2지번조서(허작업)" xfId="32038" xr:uid="{00000000-0005-0000-0000-0000F97C0000}"/>
    <cellStyle name="표_수량산출서(수정)_01-토공_02-배수공_2006 가지산도립공원 등산로 정비사업_3차 숲가꾸기 조서(밀양시)_09숲가꾸기조서(밀양2)" xfId="32039" xr:uid="{00000000-0005-0000-0000-0000FA7C0000}"/>
    <cellStyle name="표_수량산출서(수정)_01-토공_02-배수공_2006 가지산도립공원 등산로 정비사업_5.재선충설계(죽림지구)" xfId="32040" xr:uid="{00000000-0005-0000-0000-0000FB7C0000}"/>
    <cellStyle name="표_수량산출서(수정)_01-토공_02-배수공_2006 가지산도립공원 등산로 정비사업_5.재선충설계(죽림지구)_'10년 추기 소나무재선충병 나무주사 사업" xfId="32041" xr:uid="{00000000-0005-0000-0000-0000FC7C0000}"/>
    <cellStyle name="표_수량산출서(수정)_01-토공_02-배수공_2006 가지산도립공원 등산로 정비사업_5.재선충설계(죽림지구)_소나무재선충병 피해지 위생간벌사업(동상지구외 3개소)" xfId="32042" xr:uid="{00000000-0005-0000-0000-0000FD7C0000}"/>
    <cellStyle name="표_수량산출서(수정)_01-토공_02-배수공_2006 가지산도립공원 등산로 정비사업_6.재선충설계(신벽지구)" xfId="32043" xr:uid="{00000000-0005-0000-0000-0000FE7C0000}"/>
    <cellStyle name="표_수량산출서(수정)_01-토공_02-배수공_2006 가지산도립공원 등산로 정비사업_6.재선충설계(신벽지구)_'10년 추기 소나무재선충병 나무주사 사업" xfId="32044" xr:uid="{00000000-0005-0000-0000-0000FF7C0000}"/>
    <cellStyle name="표_수량산출서(수정)_01-토공_02-배수공_2006 가지산도립공원 등산로 정비사업_6.재선충설계(신벽지구)_소나무재선충병 피해지 위생간벌사업(동상지구외 3개소)" xfId="32045" xr:uid="{00000000-0005-0000-0000-0000007D0000}"/>
    <cellStyle name="표_수량산출서(수정)_01-토공_02-배수공_2006 가지산도립공원 등산로 정비사업_7.재선충설계(동림지구)" xfId="32046" xr:uid="{00000000-0005-0000-0000-0000017D0000}"/>
    <cellStyle name="표_수량산출서(수정)_01-토공_02-배수공_2006 가지산도립공원 등산로 정비사업_7.재선충설계(동림지구)_'10년 추기 소나무재선충병 나무주사 사업" xfId="32047" xr:uid="{00000000-0005-0000-0000-0000027D0000}"/>
    <cellStyle name="표_수량산출서(수정)_01-토공_02-배수공_2006 가지산도립공원 등산로 정비사업_7.재선충설계(동림지구)_소나무재선충병 피해지 위생간벌사업(동상지구외 3개소)" xfId="32048" xr:uid="{00000000-0005-0000-0000-0000037D0000}"/>
    <cellStyle name="표_수량산출서(수정)_01-토공_02-배수공_2006 가지산도립공원 등산로 정비사업_가지산도립공원등산로정비공사" xfId="32049" xr:uid="{00000000-0005-0000-0000-0000047D0000}"/>
    <cellStyle name="표_수량산출서(수정)_01-토공_02-배수공_2006 가지산도립공원 등산로 정비사업_가지산도립공원등산로정비공사_1.숲가꾸기설계서(고암 간상)" xfId="32050" xr:uid="{00000000-0005-0000-0000-0000057D0000}"/>
    <cellStyle name="표_수량산출서(수정)_01-토공_02-배수공_2006 가지산도립공원 등산로 정비사업_가지산도립공원등산로정비공사_'10년 추기 소나무재선충병 나무주사 사업" xfId="32051" xr:uid="{00000000-0005-0000-0000-0000067D0000}"/>
    <cellStyle name="표_수량산출서(수정)_01-토공_02-배수공_2006 가지산도립공원 등산로 정비사업_가지산도립공원등산로정비공사_3차 숲가꾸기 조서(밀양시)" xfId="32052" xr:uid="{00000000-0005-0000-0000-0000077D0000}"/>
    <cellStyle name="표_수량산출서(수정)_01-토공_02-배수공_2006 가지산도립공원 등산로 정비사업_가지산도립공원등산로정비공사_3차 숲가꾸기 조서(밀양시)_09밀양2지번조서(허작업)" xfId="32053" xr:uid="{00000000-0005-0000-0000-0000087D0000}"/>
    <cellStyle name="표_수량산출서(수정)_01-토공_02-배수공_2006 가지산도립공원 등산로 정비사업_가지산도립공원등산로정비공사_3차 숲가꾸기 조서(밀양시)_09숲가꾸기조서(밀양2)" xfId="32054" xr:uid="{00000000-0005-0000-0000-0000097D0000}"/>
    <cellStyle name="표_수량산출서(수정)_01-토공_02-배수공_2006 가지산도립공원 등산로 정비사업_가지산도립공원등산로정비공사_5.재선충설계(죽림지구)" xfId="32055" xr:uid="{00000000-0005-0000-0000-00000A7D0000}"/>
    <cellStyle name="표_수량산출서(수정)_01-토공_02-배수공_2006 가지산도립공원 등산로 정비사업_가지산도립공원등산로정비공사_5.재선충설계(죽림지구)_'10년 추기 소나무재선충병 나무주사 사업" xfId="32056" xr:uid="{00000000-0005-0000-0000-00000B7D0000}"/>
    <cellStyle name="표_수량산출서(수정)_01-토공_02-배수공_2006 가지산도립공원 등산로 정비사업_가지산도립공원등산로정비공사_5.재선충설계(죽림지구)_소나무재선충병 피해지 위생간벌사업(동상지구외 3개소)" xfId="32057" xr:uid="{00000000-0005-0000-0000-00000C7D0000}"/>
    <cellStyle name="표_수량산출서(수정)_01-토공_02-배수공_2006 가지산도립공원 등산로 정비사업_가지산도립공원등산로정비공사_6.재선충설계(신벽지구)" xfId="32058" xr:uid="{00000000-0005-0000-0000-00000D7D0000}"/>
    <cellStyle name="표_수량산출서(수정)_01-토공_02-배수공_2006 가지산도립공원 등산로 정비사업_가지산도립공원등산로정비공사_6.재선충설계(신벽지구)_'10년 추기 소나무재선충병 나무주사 사업" xfId="32059" xr:uid="{00000000-0005-0000-0000-00000E7D0000}"/>
    <cellStyle name="표_수량산출서(수정)_01-토공_02-배수공_2006 가지산도립공원 등산로 정비사업_가지산도립공원등산로정비공사_6.재선충설계(신벽지구)_소나무재선충병 피해지 위생간벌사업(동상지구외 3개소)" xfId="32060" xr:uid="{00000000-0005-0000-0000-00000F7D0000}"/>
    <cellStyle name="표_수량산출서(수정)_01-토공_02-배수공_2006 가지산도립공원 등산로 정비사업_가지산도립공원등산로정비공사_7.재선충설계(동림지구)" xfId="32061" xr:uid="{00000000-0005-0000-0000-0000107D0000}"/>
    <cellStyle name="표_수량산출서(수정)_01-토공_02-배수공_2006 가지산도립공원 등산로 정비사업_가지산도립공원등산로정비공사_7.재선충설계(동림지구)_'10년 추기 소나무재선충병 나무주사 사업" xfId="32062" xr:uid="{00000000-0005-0000-0000-0000117D0000}"/>
    <cellStyle name="표_수량산출서(수정)_01-토공_02-배수공_2006 가지산도립공원 등산로 정비사업_가지산도립공원등산로정비공사_7.재선충설계(동림지구)_소나무재선충병 피해지 위생간벌사업(동상지구외 3개소)" xfId="32063" xr:uid="{00000000-0005-0000-0000-0000127D0000}"/>
    <cellStyle name="표_수량산출서(수정)_01-토공_02-배수공_2006 가지산도립공원 등산로 정비사업_가지산도립공원등산로정비공사_소나무재선충병 피해지 위생간벌사업(동상지구외 3개소)" xfId="32064" xr:uid="{00000000-0005-0000-0000-0000137D0000}"/>
    <cellStyle name="표_수량산출서(수정)_01-토공_02-배수공_2006 가지산도립공원 등산로 정비사업_가지산도립공원등산로정비공사_소나무재선충병완전방제설계서(제출본)-양산국유림관리소" xfId="32065" xr:uid="{00000000-0005-0000-0000-0000147D0000}"/>
    <cellStyle name="표_수량산출서(수정)_01-토공_02-배수공_2006 가지산도립공원 등산로 정비사업_소나무재선충병 피해지 위생간벌사업(동상지구외 3개소)" xfId="32066" xr:uid="{00000000-0005-0000-0000-0000157D0000}"/>
    <cellStyle name="표_수량산출서(수정)_01-토공_02-배수공_2006 가지산도립공원 등산로 정비사업_소나무재선충병완전방제설계서(제출본)-양산국유림관리소" xfId="32067" xr:uid="{00000000-0005-0000-0000-0000167D0000}"/>
    <cellStyle name="표_수량산출서(수정)_01-토공_02-배수공_3차 숲가꾸기 조서(밀양시)" xfId="32068" xr:uid="{00000000-0005-0000-0000-0000177D0000}"/>
    <cellStyle name="표_수량산출서(수정)_01-토공_02-배수공_3차 숲가꾸기 조서(밀양시)_09밀양2지번조서(허작업)" xfId="32069" xr:uid="{00000000-0005-0000-0000-0000187D0000}"/>
    <cellStyle name="표_수량산출서(수정)_01-토공_02-배수공_3차 숲가꾸기 조서(밀양시)_09숲가꾸기조서(밀양2)" xfId="32070" xr:uid="{00000000-0005-0000-0000-0000197D0000}"/>
    <cellStyle name="표_수량산출서(수정)_01-토공_02-배수공_5.재선충설계(죽림지구)" xfId="32071" xr:uid="{00000000-0005-0000-0000-00001A7D0000}"/>
    <cellStyle name="표_수량산출서(수정)_01-토공_02-배수공_5.재선충설계(죽림지구)_'10년 추기 소나무재선충병 나무주사 사업" xfId="32072" xr:uid="{00000000-0005-0000-0000-00001B7D0000}"/>
    <cellStyle name="표_수량산출서(수정)_01-토공_02-배수공_5.재선충설계(죽림지구)_소나무재선충병 피해지 위생간벌사업(동상지구외 3개소)" xfId="32073" xr:uid="{00000000-0005-0000-0000-00001C7D0000}"/>
    <cellStyle name="표_수량산출서(수정)_01-토공_02-배수공_6.재선충설계(신벽지구)" xfId="32074" xr:uid="{00000000-0005-0000-0000-00001D7D0000}"/>
    <cellStyle name="표_수량산출서(수정)_01-토공_02-배수공_6.재선충설계(신벽지구)_'10년 추기 소나무재선충병 나무주사 사업" xfId="32075" xr:uid="{00000000-0005-0000-0000-00001E7D0000}"/>
    <cellStyle name="표_수량산출서(수정)_01-토공_02-배수공_6.재선충설계(신벽지구)_소나무재선충병 피해지 위생간벌사업(동상지구외 3개소)" xfId="32076" xr:uid="{00000000-0005-0000-0000-00001F7D0000}"/>
    <cellStyle name="표_수량산출서(수정)_01-토공_02-배수공_7.재선충설계(동림지구)" xfId="32077" xr:uid="{00000000-0005-0000-0000-0000207D0000}"/>
    <cellStyle name="표_수량산출서(수정)_01-토공_02-배수공_7.재선충설계(동림지구)_'10년 추기 소나무재선충병 나무주사 사업" xfId="32078" xr:uid="{00000000-0005-0000-0000-0000217D0000}"/>
    <cellStyle name="표_수량산출서(수정)_01-토공_02-배수공_7.재선충설계(동림지구)_소나무재선충병 피해지 위생간벌사업(동상지구외 3개소)" xfId="32079" xr:uid="{00000000-0005-0000-0000-0000227D0000}"/>
    <cellStyle name="표_수량산출서(수정)_01-토공_02-배수공_복사본 사진대장(사천)" xfId="32080" xr:uid="{00000000-0005-0000-0000-0000237D0000}"/>
    <cellStyle name="표_수량산출서(수정)_01-토공_02-배수공_설계설명서(두서서하)-1" xfId="32081" xr:uid="{00000000-0005-0000-0000-0000247D0000}"/>
    <cellStyle name="표_수량산출서(수정)_01-토공_02-배수공_소나무재선충병 피해지 위생간벌사업(동상지구외 3개소)" xfId="32082" xr:uid="{00000000-0005-0000-0000-0000257D0000}"/>
    <cellStyle name="표_수량산출서(수정)_01-토공_02-배수공_소나무재선충병완전방제설계서(제출본)-양산국유림관리소" xfId="32083" xr:uid="{00000000-0005-0000-0000-0000267D0000}"/>
    <cellStyle name="표_수량산출서(수정)_01-토공_02-배수공_수량산출서-2(온양산길)" xfId="32084" xr:uid="{00000000-0005-0000-0000-0000277D0000}"/>
    <cellStyle name="표_수량산출서(수정)_01-토공_02-배수공_수량산출서-2(온양산길)_(01-1)수량(산청송경3)" xfId="32085" xr:uid="{00000000-0005-0000-0000-0000287D0000}"/>
    <cellStyle name="표_수량산출서(수정)_02-배수공" xfId="32086" xr:uid="{00000000-0005-0000-0000-0000297D0000}"/>
    <cellStyle name="표_수량산출서(수정)_02-배수공_02-배수공" xfId="32087" xr:uid="{00000000-0005-0000-0000-00002A7D0000}"/>
    <cellStyle name="표_수량산출서(수정)_02-배수공_02-배수공_1.숲가꾸기설계서(고암 간상)" xfId="32088" xr:uid="{00000000-0005-0000-0000-00002B7D0000}"/>
    <cellStyle name="표_수량산출서(수정)_02-배수공_02-배수공_'10년 추기 소나무재선충병 나무주사 사업" xfId="32089" xr:uid="{00000000-0005-0000-0000-00002C7D0000}"/>
    <cellStyle name="표_수량산출서(수정)_02-배수공_02-배수공_2006 가지산도립공원 등산로 정비사업" xfId="32090" xr:uid="{00000000-0005-0000-0000-00002D7D0000}"/>
    <cellStyle name="표_수량산출서(수정)_02-배수공_02-배수공_2006 가지산도립공원 등산로 정비사업_1.숲가꾸기설계서(고암 간상)" xfId="32091" xr:uid="{00000000-0005-0000-0000-00002E7D0000}"/>
    <cellStyle name="표_수량산출서(수정)_02-배수공_02-배수공_2006 가지산도립공원 등산로 정비사업_'10년 추기 소나무재선충병 나무주사 사업" xfId="32092" xr:uid="{00000000-0005-0000-0000-00002F7D0000}"/>
    <cellStyle name="표_수량산출서(수정)_02-배수공_02-배수공_2006 가지산도립공원 등산로 정비사업_2006 가지산도립공원 등산로 정비사업" xfId="32093" xr:uid="{00000000-0005-0000-0000-0000307D0000}"/>
    <cellStyle name="표_수량산출서(수정)_02-배수공_02-배수공_2006 가지산도립공원 등산로 정비사업_2006 가지산도립공원 등산로 정비사업_1.숲가꾸기설계서(고암 간상)" xfId="32094" xr:uid="{00000000-0005-0000-0000-0000317D0000}"/>
    <cellStyle name="표_수량산출서(수정)_02-배수공_02-배수공_2006 가지산도립공원 등산로 정비사업_2006 가지산도립공원 등산로 정비사업_'10년 추기 소나무재선충병 나무주사 사업" xfId="32095" xr:uid="{00000000-0005-0000-0000-0000327D0000}"/>
    <cellStyle name="표_수량산출서(수정)_02-배수공_02-배수공_2006 가지산도립공원 등산로 정비사업_2006 가지산도립공원 등산로 정비사업_3차 숲가꾸기 조서(밀양시)" xfId="32096" xr:uid="{00000000-0005-0000-0000-0000337D0000}"/>
    <cellStyle name="표_수량산출서(수정)_02-배수공_02-배수공_2006 가지산도립공원 등산로 정비사업_2006 가지산도립공원 등산로 정비사업_3차 숲가꾸기 조서(밀양시)_09밀양2지번조서(허작업)" xfId="32097" xr:uid="{00000000-0005-0000-0000-0000347D0000}"/>
    <cellStyle name="표_수량산출서(수정)_02-배수공_02-배수공_2006 가지산도립공원 등산로 정비사업_2006 가지산도립공원 등산로 정비사업_3차 숲가꾸기 조서(밀양시)_09숲가꾸기조서(밀양2)" xfId="32098" xr:uid="{00000000-0005-0000-0000-0000357D0000}"/>
    <cellStyle name="표_수량산출서(수정)_02-배수공_02-배수공_2006 가지산도립공원 등산로 정비사업_2006 가지산도립공원 등산로 정비사업_5.재선충설계(죽림지구)" xfId="32099" xr:uid="{00000000-0005-0000-0000-0000367D0000}"/>
    <cellStyle name="표_수량산출서(수정)_02-배수공_02-배수공_2006 가지산도립공원 등산로 정비사업_2006 가지산도립공원 등산로 정비사업_5.재선충설계(죽림지구)_'10년 추기 소나무재선충병 나무주사 사업" xfId="32100" xr:uid="{00000000-0005-0000-0000-0000377D0000}"/>
    <cellStyle name="표_수량산출서(수정)_02-배수공_02-배수공_2006 가지산도립공원 등산로 정비사업_2006 가지산도립공원 등산로 정비사업_5.재선충설계(죽림지구)_소나무재선충병 피해지 위생간벌사업(동상지구외 3개소)" xfId="32101" xr:uid="{00000000-0005-0000-0000-0000387D0000}"/>
    <cellStyle name="표_수량산출서(수정)_02-배수공_02-배수공_2006 가지산도립공원 등산로 정비사업_2006 가지산도립공원 등산로 정비사업_6.재선충설계(신벽지구)" xfId="32102" xr:uid="{00000000-0005-0000-0000-0000397D0000}"/>
    <cellStyle name="표_수량산출서(수정)_02-배수공_02-배수공_2006 가지산도립공원 등산로 정비사업_2006 가지산도립공원 등산로 정비사업_6.재선충설계(신벽지구)_'10년 추기 소나무재선충병 나무주사 사업" xfId="32103" xr:uid="{00000000-0005-0000-0000-00003A7D0000}"/>
    <cellStyle name="표_수량산출서(수정)_02-배수공_02-배수공_2006 가지산도립공원 등산로 정비사업_2006 가지산도립공원 등산로 정비사업_6.재선충설계(신벽지구)_소나무재선충병 피해지 위생간벌사업(동상지구외 3개소)" xfId="32104" xr:uid="{00000000-0005-0000-0000-00003B7D0000}"/>
    <cellStyle name="표_수량산출서(수정)_02-배수공_02-배수공_2006 가지산도립공원 등산로 정비사업_2006 가지산도립공원 등산로 정비사업_7.재선충설계(동림지구)" xfId="32105" xr:uid="{00000000-0005-0000-0000-00003C7D0000}"/>
    <cellStyle name="표_수량산출서(수정)_02-배수공_02-배수공_2006 가지산도립공원 등산로 정비사업_2006 가지산도립공원 등산로 정비사업_7.재선충설계(동림지구)_'10년 추기 소나무재선충병 나무주사 사업" xfId="32106" xr:uid="{00000000-0005-0000-0000-00003D7D0000}"/>
    <cellStyle name="표_수량산출서(수정)_02-배수공_02-배수공_2006 가지산도립공원 등산로 정비사업_2006 가지산도립공원 등산로 정비사업_7.재선충설계(동림지구)_소나무재선충병 피해지 위생간벌사업(동상지구외 3개소)" xfId="32107" xr:uid="{00000000-0005-0000-0000-00003E7D0000}"/>
    <cellStyle name="표_수량산출서(수정)_02-배수공_02-배수공_2006 가지산도립공원 등산로 정비사업_2006 가지산도립공원 등산로 정비사업_소나무재선충병 피해지 위생간벌사업(동상지구외 3개소)" xfId="32108" xr:uid="{00000000-0005-0000-0000-00003F7D0000}"/>
    <cellStyle name="표_수량산출서(수정)_02-배수공_02-배수공_2006 가지산도립공원 등산로 정비사업_2006 가지산도립공원 등산로 정비사업_소나무재선충병완전방제설계서(제출본)-양산국유림관리소" xfId="32109" xr:uid="{00000000-0005-0000-0000-0000407D0000}"/>
    <cellStyle name="표_수량산출서(수정)_02-배수공_02-배수공_2006 가지산도립공원 등산로 정비사업_2006가지산도립공원등산로정비공사" xfId="32110" xr:uid="{00000000-0005-0000-0000-0000417D0000}"/>
    <cellStyle name="표_수량산출서(수정)_02-배수공_02-배수공_2006 가지산도립공원 등산로 정비사업_2006가지산도립공원등산로정비공사_1.숲가꾸기설계서(고암 간상)" xfId="32111" xr:uid="{00000000-0005-0000-0000-0000427D0000}"/>
    <cellStyle name="표_수량산출서(수정)_02-배수공_02-배수공_2006 가지산도립공원 등산로 정비사업_2006가지산도립공원등산로정비공사_'10년 추기 소나무재선충병 나무주사 사업" xfId="32112" xr:uid="{00000000-0005-0000-0000-0000437D0000}"/>
    <cellStyle name="표_수량산출서(수정)_02-배수공_02-배수공_2006 가지산도립공원 등산로 정비사업_2006가지산도립공원등산로정비공사_3차 숲가꾸기 조서(밀양시)" xfId="32113" xr:uid="{00000000-0005-0000-0000-0000447D0000}"/>
    <cellStyle name="표_수량산출서(수정)_02-배수공_02-배수공_2006 가지산도립공원 등산로 정비사업_2006가지산도립공원등산로정비공사_3차 숲가꾸기 조서(밀양시)_09밀양2지번조서(허작업)" xfId="32114" xr:uid="{00000000-0005-0000-0000-0000457D0000}"/>
    <cellStyle name="표_수량산출서(수정)_02-배수공_02-배수공_2006 가지산도립공원 등산로 정비사업_2006가지산도립공원등산로정비공사_3차 숲가꾸기 조서(밀양시)_09숲가꾸기조서(밀양2)" xfId="32115" xr:uid="{00000000-0005-0000-0000-0000467D0000}"/>
    <cellStyle name="표_수량산출서(수정)_02-배수공_02-배수공_2006 가지산도립공원 등산로 정비사업_2006가지산도립공원등산로정비공사_5.재선충설계(죽림지구)" xfId="32116" xr:uid="{00000000-0005-0000-0000-0000477D0000}"/>
    <cellStyle name="표_수량산출서(수정)_02-배수공_02-배수공_2006 가지산도립공원 등산로 정비사업_2006가지산도립공원등산로정비공사_5.재선충설계(죽림지구)_'10년 추기 소나무재선충병 나무주사 사업" xfId="32117" xr:uid="{00000000-0005-0000-0000-0000487D0000}"/>
    <cellStyle name="표_수량산출서(수정)_02-배수공_02-배수공_2006 가지산도립공원 등산로 정비사업_2006가지산도립공원등산로정비공사_5.재선충설계(죽림지구)_소나무재선충병 피해지 위생간벌사업(동상지구외 3개소)" xfId="32118" xr:uid="{00000000-0005-0000-0000-0000497D0000}"/>
    <cellStyle name="표_수량산출서(수정)_02-배수공_02-배수공_2006 가지산도립공원 등산로 정비사업_2006가지산도립공원등산로정비공사_6.재선충설계(신벽지구)" xfId="32119" xr:uid="{00000000-0005-0000-0000-00004A7D0000}"/>
    <cellStyle name="표_수량산출서(수정)_02-배수공_02-배수공_2006 가지산도립공원 등산로 정비사업_2006가지산도립공원등산로정비공사_6.재선충설계(신벽지구)_'10년 추기 소나무재선충병 나무주사 사업" xfId="32120" xr:uid="{00000000-0005-0000-0000-00004B7D0000}"/>
    <cellStyle name="표_수량산출서(수정)_02-배수공_02-배수공_2006 가지산도립공원 등산로 정비사업_2006가지산도립공원등산로정비공사_6.재선충설계(신벽지구)_소나무재선충병 피해지 위생간벌사업(동상지구외 3개소)" xfId="32121" xr:uid="{00000000-0005-0000-0000-00004C7D0000}"/>
    <cellStyle name="표_수량산출서(수정)_02-배수공_02-배수공_2006 가지산도립공원 등산로 정비사업_2006가지산도립공원등산로정비공사_7.재선충설계(동림지구)" xfId="32122" xr:uid="{00000000-0005-0000-0000-00004D7D0000}"/>
    <cellStyle name="표_수량산출서(수정)_02-배수공_02-배수공_2006 가지산도립공원 등산로 정비사업_2006가지산도립공원등산로정비공사_7.재선충설계(동림지구)_'10년 추기 소나무재선충병 나무주사 사업" xfId="32123" xr:uid="{00000000-0005-0000-0000-00004E7D0000}"/>
    <cellStyle name="표_수량산출서(수정)_02-배수공_02-배수공_2006 가지산도립공원 등산로 정비사업_2006가지산도립공원등산로정비공사_7.재선충설계(동림지구)_소나무재선충병 피해지 위생간벌사업(동상지구외 3개소)" xfId="32124" xr:uid="{00000000-0005-0000-0000-00004F7D0000}"/>
    <cellStyle name="표_수량산출서(수정)_02-배수공_02-배수공_2006 가지산도립공원 등산로 정비사업_2006가지산도립공원등산로정비공사_소나무재선충병 피해지 위생간벌사업(동상지구외 3개소)" xfId="32125" xr:uid="{00000000-0005-0000-0000-0000507D0000}"/>
    <cellStyle name="표_수량산출서(수정)_02-배수공_02-배수공_2006 가지산도립공원 등산로 정비사업_2006가지산도립공원등산로정비공사_소나무재선충병완전방제설계서(제출본)-양산국유림관리소" xfId="32126" xr:uid="{00000000-0005-0000-0000-0000517D0000}"/>
    <cellStyle name="표_수량산출서(수정)_02-배수공_02-배수공_2006 가지산도립공원 등산로 정비사업_2006밀양시가지산도립공원등산로정비공사" xfId="32127" xr:uid="{00000000-0005-0000-0000-0000527D0000}"/>
    <cellStyle name="표_수량산출서(수정)_02-배수공_02-배수공_2006 가지산도립공원 등산로 정비사업_2006밀양시가지산도립공원등산로정비공사_1.숲가꾸기설계서(고암 간상)" xfId="32128" xr:uid="{00000000-0005-0000-0000-0000537D0000}"/>
    <cellStyle name="표_수량산출서(수정)_02-배수공_02-배수공_2006 가지산도립공원 등산로 정비사업_2006밀양시가지산도립공원등산로정비공사_'10년 추기 소나무재선충병 나무주사 사업" xfId="32129" xr:uid="{00000000-0005-0000-0000-0000547D0000}"/>
    <cellStyle name="표_수량산출서(수정)_02-배수공_02-배수공_2006 가지산도립공원 등산로 정비사업_2006밀양시가지산도립공원등산로정비공사_3차 숲가꾸기 조서(밀양시)" xfId="32130" xr:uid="{00000000-0005-0000-0000-0000557D0000}"/>
    <cellStyle name="표_수량산출서(수정)_02-배수공_02-배수공_2006 가지산도립공원 등산로 정비사업_2006밀양시가지산도립공원등산로정비공사_3차 숲가꾸기 조서(밀양시)_09밀양2지번조서(허작업)" xfId="32131" xr:uid="{00000000-0005-0000-0000-0000567D0000}"/>
    <cellStyle name="표_수량산출서(수정)_02-배수공_02-배수공_2006 가지산도립공원 등산로 정비사업_2006밀양시가지산도립공원등산로정비공사_3차 숲가꾸기 조서(밀양시)_09숲가꾸기조서(밀양2)" xfId="32132" xr:uid="{00000000-0005-0000-0000-0000577D0000}"/>
    <cellStyle name="표_수량산출서(수정)_02-배수공_02-배수공_2006 가지산도립공원 등산로 정비사업_2006밀양시가지산도립공원등산로정비공사_5.재선충설계(죽림지구)" xfId="32133" xr:uid="{00000000-0005-0000-0000-0000587D0000}"/>
    <cellStyle name="표_수량산출서(수정)_02-배수공_02-배수공_2006 가지산도립공원 등산로 정비사업_2006밀양시가지산도립공원등산로정비공사_5.재선충설계(죽림지구)_'10년 추기 소나무재선충병 나무주사 사업" xfId="32134" xr:uid="{00000000-0005-0000-0000-0000597D0000}"/>
    <cellStyle name="표_수량산출서(수정)_02-배수공_02-배수공_2006 가지산도립공원 등산로 정비사업_2006밀양시가지산도립공원등산로정비공사_5.재선충설계(죽림지구)_소나무재선충병 피해지 위생간벌사업(동상지구외 3개소)" xfId="32135" xr:uid="{00000000-0005-0000-0000-00005A7D0000}"/>
    <cellStyle name="표_수량산출서(수정)_02-배수공_02-배수공_2006 가지산도립공원 등산로 정비사업_2006밀양시가지산도립공원등산로정비공사_6.재선충설계(신벽지구)" xfId="32136" xr:uid="{00000000-0005-0000-0000-00005B7D0000}"/>
    <cellStyle name="표_수량산출서(수정)_02-배수공_02-배수공_2006 가지산도립공원 등산로 정비사업_2006밀양시가지산도립공원등산로정비공사_6.재선충설계(신벽지구)_'10년 추기 소나무재선충병 나무주사 사업" xfId="32137" xr:uid="{00000000-0005-0000-0000-00005C7D0000}"/>
    <cellStyle name="표_수량산출서(수정)_02-배수공_02-배수공_2006 가지산도립공원 등산로 정비사업_2006밀양시가지산도립공원등산로정비공사_6.재선충설계(신벽지구)_소나무재선충병 피해지 위생간벌사업(동상지구외 3개소)" xfId="32138" xr:uid="{00000000-0005-0000-0000-00005D7D0000}"/>
    <cellStyle name="표_수량산출서(수정)_02-배수공_02-배수공_2006 가지산도립공원 등산로 정비사업_2006밀양시가지산도립공원등산로정비공사_7.재선충설계(동림지구)" xfId="32139" xr:uid="{00000000-0005-0000-0000-00005E7D0000}"/>
    <cellStyle name="표_수량산출서(수정)_02-배수공_02-배수공_2006 가지산도립공원 등산로 정비사업_2006밀양시가지산도립공원등산로정비공사_7.재선충설계(동림지구)_'10년 추기 소나무재선충병 나무주사 사업" xfId="32140" xr:uid="{00000000-0005-0000-0000-00005F7D0000}"/>
    <cellStyle name="표_수량산출서(수정)_02-배수공_02-배수공_2006 가지산도립공원 등산로 정비사업_2006밀양시가지산도립공원등산로정비공사_7.재선충설계(동림지구)_소나무재선충병 피해지 위생간벌사업(동상지구외 3개소)" xfId="32141" xr:uid="{00000000-0005-0000-0000-0000607D0000}"/>
    <cellStyle name="표_수량산출서(수정)_02-배수공_02-배수공_2006 가지산도립공원 등산로 정비사업_2006밀양시가지산도립공원등산로정비공사_소나무재선충병 피해지 위생간벌사업(동상지구외 3개소)" xfId="32142" xr:uid="{00000000-0005-0000-0000-0000617D0000}"/>
    <cellStyle name="표_수량산출서(수정)_02-배수공_02-배수공_2006 가지산도립공원 등산로 정비사업_2006밀양시가지산도립공원등산로정비공사_소나무재선충병완전방제설계서(제출본)-양산국유림관리소" xfId="32143" xr:uid="{00000000-0005-0000-0000-0000627D0000}"/>
    <cellStyle name="표_수량산출서(수정)_02-배수공_02-배수공_2006 가지산도립공원 등산로 정비사업_3차 숲가꾸기 조서(밀양시)" xfId="32144" xr:uid="{00000000-0005-0000-0000-0000637D0000}"/>
    <cellStyle name="표_수량산출서(수정)_02-배수공_02-배수공_2006 가지산도립공원 등산로 정비사업_3차 숲가꾸기 조서(밀양시)_09밀양2지번조서(허작업)" xfId="32145" xr:uid="{00000000-0005-0000-0000-0000647D0000}"/>
    <cellStyle name="표_수량산출서(수정)_02-배수공_02-배수공_2006 가지산도립공원 등산로 정비사업_3차 숲가꾸기 조서(밀양시)_09숲가꾸기조서(밀양2)" xfId="32146" xr:uid="{00000000-0005-0000-0000-0000657D0000}"/>
    <cellStyle name="표_수량산출서(수정)_02-배수공_02-배수공_2006 가지산도립공원 등산로 정비사업_5.재선충설계(죽림지구)" xfId="32147" xr:uid="{00000000-0005-0000-0000-0000667D0000}"/>
    <cellStyle name="표_수량산출서(수정)_02-배수공_02-배수공_2006 가지산도립공원 등산로 정비사업_5.재선충설계(죽림지구)_'10년 추기 소나무재선충병 나무주사 사업" xfId="32148" xr:uid="{00000000-0005-0000-0000-0000677D0000}"/>
    <cellStyle name="표_수량산출서(수정)_02-배수공_02-배수공_2006 가지산도립공원 등산로 정비사업_5.재선충설계(죽림지구)_소나무재선충병 피해지 위생간벌사업(동상지구외 3개소)" xfId="32149" xr:uid="{00000000-0005-0000-0000-0000687D0000}"/>
    <cellStyle name="표_수량산출서(수정)_02-배수공_02-배수공_2006 가지산도립공원 등산로 정비사업_6.재선충설계(신벽지구)" xfId="32150" xr:uid="{00000000-0005-0000-0000-0000697D0000}"/>
    <cellStyle name="표_수량산출서(수정)_02-배수공_02-배수공_2006 가지산도립공원 등산로 정비사업_6.재선충설계(신벽지구)_'10년 추기 소나무재선충병 나무주사 사업" xfId="32151" xr:uid="{00000000-0005-0000-0000-00006A7D0000}"/>
    <cellStyle name="표_수량산출서(수정)_02-배수공_02-배수공_2006 가지산도립공원 등산로 정비사업_6.재선충설계(신벽지구)_소나무재선충병 피해지 위생간벌사업(동상지구외 3개소)" xfId="32152" xr:uid="{00000000-0005-0000-0000-00006B7D0000}"/>
    <cellStyle name="표_수량산출서(수정)_02-배수공_02-배수공_2006 가지산도립공원 등산로 정비사업_7.재선충설계(동림지구)" xfId="32153" xr:uid="{00000000-0005-0000-0000-00006C7D0000}"/>
    <cellStyle name="표_수량산출서(수정)_02-배수공_02-배수공_2006 가지산도립공원 등산로 정비사업_7.재선충설계(동림지구)_'10년 추기 소나무재선충병 나무주사 사업" xfId="32154" xr:uid="{00000000-0005-0000-0000-00006D7D0000}"/>
    <cellStyle name="표_수량산출서(수정)_02-배수공_02-배수공_2006 가지산도립공원 등산로 정비사업_7.재선충설계(동림지구)_소나무재선충병 피해지 위생간벌사업(동상지구외 3개소)" xfId="32155" xr:uid="{00000000-0005-0000-0000-00006E7D0000}"/>
    <cellStyle name="표_수량산출서(수정)_02-배수공_02-배수공_2006 가지산도립공원 등산로 정비사업_가지산도립공원등산로정비공사" xfId="32156" xr:uid="{00000000-0005-0000-0000-00006F7D0000}"/>
    <cellStyle name="표_수량산출서(수정)_02-배수공_02-배수공_2006 가지산도립공원 등산로 정비사업_가지산도립공원등산로정비공사_1.숲가꾸기설계서(고암 간상)" xfId="32157" xr:uid="{00000000-0005-0000-0000-0000707D0000}"/>
    <cellStyle name="표_수량산출서(수정)_02-배수공_02-배수공_2006 가지산도립공원 등산로 정비사업_가지산도립공원등산로정비공사_'10년 추기 소나무재선충병 나무주사 사업" xfId="32158" xr:uid="{00000000-0005-0000-0000-0000717D0000}"/>
    <cellStyle name="표_수량산출서(수정)_02-배수공_02-배수공_2006 가지산도립공원 등산로 정비사업_가지산도립공원등산로정비공사_3차 숲가꾸기 조서(밀양시)" xfId="32159" xr:uid="{00000000-0005-0000-0000-0000727D0000}"/>
    <cellStyle name="표_수량산출서(수정)_02-배수공_02-배수공_2006 가지산도립공원 등산로 정비사업_가지산도립공원등산로정비공사_3차 숲가꾸기 조서(밀양시)_09밀양2지번조서(허작업)" xfId="32160" xr:uid="{00000000-0005-0000-0000-0000737D0000}"/>
    <cellStyle name="표_수량산출서(수정)_02-배수공_02-배수공_2006 가지산도립공원 등산로 정비사업_가지산도립공원등산로정비공사_3차 숲가꾸기 조서(밀양시)_09숲가꾸기조서(밀양2)" xfId="32161" xr:uid="{00000000-0005-0000-0000-0000747D0000}"/>
    <cellStyle name="표_수량산출서(수정)_02-배수공_02-배수공_2006 가지산도립공원 등산로 정비사업_가지산도립공원등산로정비공사_5.재선충설계(죽림지구)" xfId="32162" xr:uid="{00000000-0005-0000-0000-0000757D0000}"/>
    <cellStyle name="표_수량산출서(수정)_02-배수공_02-배수공_2006 가지산도립공원 등산로 정비사업_가지산도립공원등산로정비공사_5.재선충설계(죽림지구)_'10년 추기 소나무재선충병 나무주사 사업" xfId="32163" xr:uid="{00000000-0005-0000-0000-0000767D0000}"/>
    <cellStyle name="표_수량산출서(수정)_02-배수공_02-배수공_2006 가지산도립공원 등산로 정비사업_가지산도립공원등산로정비공사_5.재선충설계(죽림지구)_소나무재선충병 피해지 위생간벌사업(동상지구외 3개소)" xfId="32164" xr:uid="{00000000-0005-0000-0000-0000777D0000}"/>
    <cellStyle name="표_수량산출서(수정)_02-배수공_02-배수공_2006 가지산도립공원 등산로 정비사업_가지산도립공원등산로정비공사_6.재선충설계(신벽지구)" xfId="32165" xr:uid="{00000000-0005-0000-0000-0000787D0000}"/>
    <cellStyle name="표_수량산출서(수정)_02-배수공_02-배수공_2006 가지산도립공원 등산로 정비사업_가지산도립공원등산로정비공사_6.재선충설계(신벽지구)_'10년 추기 소나무재선충병 나무주사 사업" xfId="32166" xr:uid="{00000000-0005-0000-0000-0000797D0000}"/>
    <cellStyle name="표_수량산출서(수정)_02-배수공_02-배수공_2006 가지산도립공원 등산로 정비사업_가지산도립공원등산로정비공사_6.재선충설계(신벽지구)_소나무재선충병 피해지 위생간벌사업(동상지구외 3개소)" xfId="32167" xr:uid="{00000000-0005-0000-0000-00007A7D0000}"/>
    <cellStyle name="표_수량산출서(수정)_02-배수공_02-배수공_2006 가지산도립공원 등산로 정비사업_가지산도립공원등산로정비공사_7.재선충설계(동림지구)" xfId="32168" xr:uid="{00000000-0005-0000-0000-00007B7D0000}"/>
    <cellStyle name="표_수량산출서(수정)_02-배수공_02-배수공_2006 가지산도립공원 등산로 정비사업_가지산도립공원등산로정비공사_7.재선충설계(동림지구)_'10년 추기 소나무재선충병 나무주사 사업" xfId="32169" xr:uid="{00000000-0005-0000-0000-00007C7D0000}"/>
    <cellStyle name="표_수량산출서(수정)_02-배수공_02-배수공_2006 가지산도립공원 등산로 정비사업_가지산도립공원등산로정비공사_7.재선충설계(동림지구)_소나무재선충병 피해지 위생간벌사업(동상지구외 3개소)" xfId="32170" xr:uid="{00000000-0005-0000-0000-00007D7D0000}"/>
    <cellStyle name="표_수량산출서(수정)_02-배수공_02-배수공_2006 가지산도립공원 등산로 정비사업_가지산도립공원등산로정비공사_소나무재선충병 피해지 위생간벌사업(동상지구외 3개소)" xfId="32171" xr:uid="{00000000-0005-0000-0000-00007E7D0000}"/>
    <cellStyle name="표_수량산출서(수정)_02-배수공_02-배수공_2006 가지산도립공원 등산로 정비사업_가지산도립공원등산로정비공사_소나무재선충병완전방제설계서(제출본)-양산국유림관리소" xfId="32172" xr:uid="{00000000-0005-0000-0000-00007F7D0000}"/>
    <cellStyle name="표_수량산출서(수정)_02-배수공_02-배수공_2006 가지산도립공원 등산로 정비사업_소나무재선충병 피해지 위생간벌사업(동상지구외 3개소)" xfId="32173" xr:uid="{00000000-0005-0000-0000-0000807D0000}"/>
    <cellStyle name="표_수량산출서(수정)_02-배수공_02-배수공_2006 가지산도립공원 등산로 정비사업_소나무재선충병완전방제설계서(제출본)-양산국유림관리소" xfId="32174" xr:uid="{00000000-0005-0000-0000-0000817D0000}"/>
    <cellStyle name="표_수량산출서(수정)_02-배수공_02-배수공_3차 숲가꾸기 조서(밀양시)" xfId="32175" xr:uid="{00000000-0005-0000-0000-0000827D0000}"/>
    <cellStyle name="표_수량산출서(수정)_02-배수공_02-배수공_3차 숲가꾸기 조서(밀양시)_09밀양2지번조서(허작업)" xfId="32176" xr:uid="{00000000-0005-0000-0000-0000837D0000}"/>
    <cellStyle name="표_수량산출서(수정)_02-배수공_02-배수공_3차 숲가꾸기 조서(밀양시)_09숲가꾸기조서(밀양2)" xfId="32177" xr:uid="{00000000-0005-0000-0000-0000847D0000}"/>
    <cellStyle name="표_수량산출서(수정)_02-배수공_02-배수공_5.재선충설계(죽림지구)" xfId="32178" xr:uid="{00000000-0005-0000-0000-0000857D0000}"/>
    <cellStyle name="표_수량산출서(수정)_02-배수공_02-배수공_5.재선충설계(죽림지구)_'10년 추기 소나무재선충병 나무주사 사업" xfId="32179" xr:uid="{00000000-0005-0000-0000-0000867D0000}"/>
    <cellStyle name="표_수량산출서(수정)_02-배수공_02-배수공_5.재선충설계(죽림지구)_소나무재선충병 피해지 위생간벌사업(동상지구외 3개소)" xfId="32180" xr:uid="{00000000-0005-0000-0000-0000877D0000}"/>
    <cellStyle name="표_수량산출서(수정)_02-배수공_02-배수공_6.재선충설계(신벽지구)" xfId="32181" xr:uid="{00000000-0005-0000-0000-0000887D0000}"/>
    <cellStyle name="표_수량산출서(수정)_02-배수공_02-배수공_6.재선충설계(신벽지구)_'10년 추기 소나무재선충병 나무주사 사업" xfId="32182" xr:uid="{00000000-0005-0000-0000-0000897D0000}"/>
    <cellStyle name="표_수량산출서(수정)_02-배수공_02-배수공_6.재선충설계(신벽지구)_소나무재선충병 피해지 위생간벌사업(동상지구외 3개소)" xfId="32183" xr:uid="{00000000-0005-0000-0000-00008A7D0000}"/>
    <cellStyle name="표_수량산출서(수정)_02-배수공_02-배수공_7.재선충설계(동림지구)" xfId="32184" xr:uid="{00000000-0005-0000-0000-00008B7D0000}"/>
    <cellStyle name="표_수량산출서(수정)_02-배수공_02-배수공_7.재선충설계(동림지구)_'10년 추기 소나무재선충병 나무주사 사업" xfId="32185" xr:uid="{00000000-0005-0000-0000-00008C7D0000}"/>
    <cellStyle name="표_수량산출서(수정)_02-배수공_02-배수공_7.재선충설계(동림지구)_소나무재선충병 피해지 위생간벌사업(동상지구외 3개소)" xfId="32186" xr:uid="{00000000-0005-0000-0000-00008D7D0000}"/>
    <cellStyle name="표_수량산출서(수정)_02-배수공_02-배수공_복사본 사진대장(사천)" xfId="32187" xr:uid="{00000000-0005-0000-0000-00008E7D0000}"/>
    <cellStyle name="표_수량산출서(수정)_02-배수공_02-배수공_설계설명서(두서서하)-1" xfId="32188" xr:uid="{00000000-0005-0000-0000-00008F7D0000}"/>
    <cellStyle name="표_수량산출서(수정)_02-배수공_02-배수공_소나무재선충병 피해지 위생간벌사업(동상지구외 3개소)" xfId="32189" xr:uid="{00000000-0005-0000-0000-0000907D0000}"/>
    <cellStyle name="표_수량산출서(수정)_02-배수공_02-배수공_소나무재선충병완전방제설계서(제출본)-양산국유림관리소" xfId="32190" xr:uid="{00000000-0005-0000-0000-0000917D0000}"/>
    <cellStyle name="표_수량산출서(수정)_02-배수공_02-배수공_수량산출서-2(온양산길)" xfId="32191" xr:uid="{00000000-0005-0000-0000-0000927D0000}"/>
    <cellStyle name="표_수량산출서(수정)_02-배수공_02-배수공_수량산출서-2(온양산길)_(01-1)수량(산청송경3)" xfId="32192" xr:uid="{00000000-0005-0000-0000-0000937D0000}"/>
    <cellStyle name="표_수량산출서(수정)_02-배수공_1.숲가꾸기설계서(고암 간상)" xfId="32193" xr:uid="{00000000-0005-0000-0000-0000947D0000}"/>
    <cellStyle name="표_수량산출서(수정)_02-배수공_'10년 추기 소나무재선충병 나무주사 사업" xfId="32194" xr:uid="{00000000-0005-0000-0000-0000957D0000}"/>
    <cellStyle name="표_수량산출서(수정)_02-배수공_2006 가지산도립공원 등산로 정비사업" xfId="32195" xr:uid="{00000000-0005-0000-0000-0000967D0000}"/>
    <cellStyle name="표_수량산출서(수정)_02-배수공_2006 가지산도립공원 등산로 정비사업_1.숲가꾸기설계서(고암 간상)" xfId="32196" xr:uid="{00000000-0005-0000-0000-0000977D0000}"/>
    <cellStyle name="표_수량산출서(수정)_02-배수공_2006 가지산도립공원 등산로 정비사업_'10년 추기 소나무재선충병 나무주사 사업" xfId="32197" xr:uid="{00000000-0005-0000-0000-0000987D0000}"/>
    <cellStyle name="표_수량산출서(수정)_02-배수공_2006 가지산도립공원 등산로 정비사업_2006 가지산도립공원 등산로 정비사업" xfId="32198" xr:uid="{00000000-0005-0000-0000-0000997D0000}"/>
    <cellStyle name="표_수량산출서(수정)_02-배수공_2006 가지산도립공원 등산로 정비사업_2006 가지산도립공원 등산로 정비사업_1.숲가꾸기설계서(고암 간상)" xfId="32199" xr:uid="{00000000-0005-0000-0000-00009A7D0000}"/>
    <cellStyle name="표_수량산출서(수정)_02-배수공_2006 가지산도립공원 등산로 정비사업_2006 가지산도립공원 등산로 정비사업_'10년 추기 소나무재선충병 나무주사 사업" xfId="32200" xr:uid="{00000000-0005-0000-0000-00009B7D0000}"/>
    <cellStyle name="표_수량산출서(수정)_02-배수공_2006 가지산도립공원 등산로 정비사업_2006 가지산도립공원 등산로 정비사업_3차 숲가꾸기 조서(밀양시)" xfId="32201" xr:uid="{00000000-0005-0000-0000-00009C7D0000}"/>
    <cellStyle name="표_수량산출서(수정)_02-배수공_2006 가지산도립공원 등산로 정비사업_2006 가지산도립공원 등산로 정비사업_3차 숲가꾸기 조서(밀양시)_09밀양2지번조서(허작업)" xfId="32202" xr:uid="{00000000-0005-0000-0000-00009D7D0000}"/>
    <cellStyle name="표_수량산출서(수정)_02-배수공_2006 가지산도립공원 등산로 정비사업_2006 가지산도립공원 등산로 정비사업_3차 숲가꾸기 조서(밀양시)_09숲가꾸기조서(밀양2)" xfId="32203" xr:uid="{00000000-0005-0000-0000-00009E7D0000}"/>
    <cellStyle name="표_수량산출서(수정)_02-배수공_2006 가지산도립공원 등산로 정비사업_2006 가지산도립공원 등산로 정비사업_5.재선충설계(죽림지구)" xfId="32204" xr:uid="{00000000-0005-0000-0000-00009F7D0000}"/>
    <cellStyle name="표_수량산출서(수정)_02-배수공_2006 가지산도립공원 등산로 정비사업_2006 가지산도립공원 등산로 정비사업_5.재선충설계(죽림지구)_'10년 추기 소나무재선충병 나무주사 사업" xfId="32205" xr:uid="{00000000-0005-0000-0000-0000A07D0000}"/>
    <cellStyle name="표_수량산출서(수정)_02-배수공_2006 가지산도립공원 등산로 정비사업_2006 가지산도립공원 등산로 정비사업_5.재선충설계(죽림지구)_소나무재선충병 피해지 위생간벌사업(동상지구외 3개소)" xfId="32206" xr:uid="{00000000-0005-0000-0000-0000A17D0000}"/>
    <cellStyle name="표_수량산출서(수정)_02-배수공_2006 가지산도립공원 등산로 정비사업_2006 가지산도립공원 등산로 정비사업_6.재선충설계(신벽지구)" xfId="32207" xr:uid="{00000000-0005-0000-0000-0000A27D0000}"/>
    <cellStyle name="표_수량산출서(수정)_02-배수공_2006 가지산도립공원 등산로 정비사업_2006 가지산도립공원 등산로 정비사업_6.재선충설계(신벽지구)_'10년 추기 소나무재선충병 나무주사 사업" xfId="32208" xr:uid="{00000000-0005-0000-0000-0000A37D0000}"/>
    <cellStyle name="표_수량산출서(수정)_02-배수공_2006 가지산도립공원 등산로 정비사업_2006 가지산도립공원 등산로 정비사업_6.재선충설계(신벽지구)_소나무재선충병 피해지 위생간벌사업(동상지구외 3개소)" xfId="32209" xr:uid="{00000000-0005-0000-0000-0000A47D0000}"/>
    <cellStyle name="표_수량산출서(수정)_02-배수공_2006 가지산도립공원 등산로 정비사업_2006 가지산도립공원 등산로 정비사업_7.재선충설계(동림지구)" xfId="32210" xr:uid="{00000000-0005-0000-0000-0000A57D0000}"/>
    <cellStyle name="표_수량산출서(수정)_02-배수공_2006 가지산도립공원 등산로 정비사업_2006 가지산도립공원 등산로 정비사업_7.재선충설계(동림지구)_'10년 추기 소나무재선충병 나무주사 사업" xfId="32211" xr:uid="{00000000-0005-0000-0000-0000A67D0000}"/>
    <cellStyle name="표_수량산출서(수정)_02-배수공_2006 가지산도립공원 등산로 정비사업_2006 가지산도립공원 등산로 정비사업_7.재선충설계(동림지구)_소나무재선충병 피해지 위생간벌사업(동상지구외 3개소)" xfId="32212" xr:uid="{00000000-0005-0000-0000-0000A77D0000}"/>
    <cellStyle name="표_수량산출서(수정)_02-배수공_2006 가지산도립공원 등산로 정비사업_2006 가지산도립공원 등산로 정비사업_소나무재선충병 피해지 위생간벌사업(동상지구외 3개소)" xfId="32213" xr:uid="{00000000-0005-0000-0000-0000A87D0000}"/>
    <cellStyle name="표_수량산출서(수정)_02-배수공_2006 가지산도립공원 등산로 정비사업_2006 가지산도립공원 등산로 정비사업_소나무재선충병완전방제설계서(제출본)-양산국유림관리소" xfId="32214" xr:uid="{00000000-0005-0000-0000-0000A97D0000}"/>
    <cellStyle name="표_수량산출서(수정)_02-배수공_2006 가지산도립공원 등산로 정비사업_2006가지산도립공원등산로정비공사" xfId="32215" xr:uid="{00000000-0005-0000-0000-0000AA7D0000}"/>
    <cellStyle name="표_수량산출서(수정)_02-배수공_2006 가지산도립공원 등산로 정비사업_2006가지산도립공원등산로정비공사_1.숲가꾸기설계서(고암 간상)" xfId="32216" xr:uid="{00000000-0005-0000-0000-0000AB7D0000}"/>
    <cellStyle name="표_수량산출서(수정)_02-배수공_2006 가지산도립공원 등산로 정비사업_2006가지산도립공원등산로정비공사_'10년 추기 소나무재선충병 나무주사 사업" xfId="32217" xr:uid="{00000000-0005-0000-0000-0000AC7D0000}"/>
    <cellStyle name="표_수량산출서(수정)_02-배수공_2006 가지산도립공원 등산로 정비사업_2006가지산도립공원등산로정비공사_3차 숲가꾸기 조서(밀양시)" xfId="32218" xr:uid="{00000000-0005-0000-0000-0000AD7D0000}"/>
    <cellStyle name="표_수량산출서(수정)_02-배수공_2006 가지산도립공원 등산로 정비사업_2006가지산도립공원등산로정비공사_3차 숲가꾸기 조서(밀양시)_09밀양2지번조서(허작업)" xfId="32219" xr:uid="{00000000-0005-0000-0000-0000AE7D0000}"/>
    <cellStyle name="표_수량산출서(수정)_02-배수공_2006 가지산도립공원 등산로 정비사업_2006가지산도립공원등산로정비공사_3차 숲가꾸기 조서(밀양시)_09숲가꾸기조서(밀양2)" xfId="32220" xr:uid="{00000000-0005-0000-0000-0000AF7D0000}"/>
    <cellStyle name="표_수량산출서(수정)_02-배수공_2006 가지산도립공원 등산로 정비사업_2006가지산도립공원등산로정비공사_5.재선충설계(죽림지구)" xfId="32221" xr:uid="{00000000-0005-0000-0000-0000B07D0000}"/>
    <cellStyle name="표_수량산출서(수정)_02-배수공_2006 가지산도립공원 등산로 정비사업_2006가지산도립공원등산로정비공사_5.재선충설계(죽림지구)_'10년 추기 소나무재선충병 나무주사 사업" xfId="32222" xr:uid="{00000000-0005-0000-0000-0000B17D0000}"/>
    <cellStyle name="표_수량산출서(수정)_02-배수공_2006 가지산도립공원 등산로 정비사업_2006가지산도립공원등산로정비공사_5.재선충설계(죽림지구)_소나무재선충병 피해지 위생간벌사업(동상지구외 3개소)" xfId="32223" xr:uid="{00000000-0005-0000-0000-0000B27D0000}"/>
    <cellStyle name="표_수량산출서(수정)_02-배수공_2006 가지산도립공원 등산로 정비사업_2006가지산도립공원등산로정비공사_6.재선충설계(신벽지구)" xfId="32224" xr:uid="{00000000-0005-0000-0000-0000B37D0000}"/>
    <cellStyle name="표_수량산출서(수정)_02-배수공_2006 가지산도립공원 등산로 정비사업_2006가지산도립공원등산로정비공사_6.재선충설계(신벽지구)_'10년 추기 소나무재선충병 나무주사 사업" xfId="32225" xr:uid="{00000000-0005-0000-0000-0000B47D0000}"/>
    <cellStyle name="표_수량산출서(수정)_02-배수공_2006 가지산도립공원 등산로 정비사업_2006가지산도립공원등산로정비공사_6.재선충설계(신벽지구)_소나무재선충병 피해지 위생간벌사업(동상지구외 3개소)" xfId="32226" xr:uid="{00000000-0005-0000-0000-0000B57D0000}"/>
    <cellStyle name="표_수량산출서(수정)_02-배수공_2006 가지산도립공원 등산로 정비사업_2006가지산도립공원등산로정비공사_7.재선충설계(동림지구)" xfId="32227" xr:uid="{00000000-0005-0000-0000-0000B67D0000}"/>
    <cellStyle name="표_수량산출서(수정)_02-배수공_2006 가지산도립공원 등산로 정비사업_2006가지산도립공원등산로정비공사_7.재선충설계(동림지구)_'10년 추기 소나무재선충병 나무주사 사업" xfId="32228" xr:uid="{00000000-0005-0000-0000-0000B77D0000}"/>
    <cellStyle name="표_수량산출서(수정)_02-배수공_2006 가지산도립공원 등산로 정비사업_2006가지산도립공원등산로정비공사_7.재선충설계(동림지구)_소나무재선충병 피해지 위생간벌사업(동상지구외 3개소)" xfId="32229" xr:uid="{00000000-0005-0000-0000-0000B87D0000}"/>
    <cellStyle name="표_수량산출서(수정)_02-배수공_2006 가지산도립공원 등산로 정비사업_2006가지산도립공원등산로정비공사_소나무재선충병 피해지 위생간벌사업(동상지구외 3개소)" xfId="32230" xr:uid="{00000000-0005-0000-0000-0000B97D0000}"/>
    <cellStyle name="표_수량산출서(수정)_02-배수공_2006 가지산도립공원 등산로 정비사업_2006가지산도립공원등산로정비공사_소나무재선충병완전방제설계서(제출본)-양산국유림관리소" xfId="32231" xr:uid="{00000000-0005-0000-0000-0000BA7D0000}"/>
    <cellStyle name="표_수량산출서(수정)_02-배수공_2006 가지산도립공원 등산로 정비사업_2006밀양시가지산도립공원등산로정비공사" xfId="32232" xr:uid="{00000000-0005-0000-0000-0000BB7D0000}"/>
    <cellStyle name="표_수량산출서(수정)_02-배수공_2006 가지산도립공원 등산로 정비사업_2006밀양시가지산도립공원등산로정비공사_1.숲가꾸기설계서(고암 간상)" xfId="32233" xr:uid="{00000000-0005-0000-0000-0000BC7D0000}"/>
    <cellStyle name="표_수량산출서(수정)_02-배수공_2006 가지산도립공원 등산로 정비사업_2006밀양시가지산도립공원등산로정비공사_'10년 추기 소나무재선충병 나무주사 사업" xfId="32234" xr:uid="{00000000-0005-0000-0000-0000BD7D0000}"/>
    <cellStyle name="표_수량산출서(수정)_02-배수공_2006 가지산도립공원 등산로 정비사업_2006밀양시가지산도립공원등산로정비공사_3차 숲가꾸기 조서(밀양시)" xfId="32235" xr:uid="{00000000-0005-0000-0000-0000BE7D0000}"/>
    <cellStyle name="표_수량산출서(수정)_02-배수공_2006 가지산도립공원 등산로 정비사업_2006밀양시가지산도립공원등산로정비공사_3차 숲가꾸기 조서(밀양시)_09밀양2지번조서(허작업)" xfId="32236" xr:uid="{00000000-0005-0000-0000-0000BF7D0000}"/>
    <cellStyle name="표_수량산출서(수정)_02-배수공_2006 가지산도립공원 등산로 정비사업_2006밀양시가지산도립공원등산로정비공사_3차 숲가꾸기 조서(밀양시)_09숲가꾸기조서(밀양2)" xfId="32237" xr:uid="{00000000-0005-0000-0000-0000C07D0000}"/>
    <cellStyle name="표_수량산출서(수정)_02-배수공_2006 가지산도립공원 등산로 정비사업_2006밀양시가지산도립공원등산로정비공사_5.재선충설계(죽림지구)" xfId="32238" xr:uid="{00000000-0005-0000-0000-0000C17D0000}"/>
    <cellStyle name="표_수량산출서(수정)_02-배수공_2006 가지산도립공원 등산로 정비사업_2006밀양시가지산도립공원등산로정비공사_5.재선충설계(죽림지구)_'10년 추기 소나무재선충병 나무주사 사업" xfId="32239" xr:uid="{00000000-0005-0000-0000-0000C27D0000}"/>
    <cellStyle name="표_수량산출서(수정)_02-배수공_2006 가지산도립공원 등산로 정비사업_2006밀양시가지산도립공원등산로정비공사_5.재선충설계(죽림지구)_소나무재선충병 피해지 위생간벌사업(동상지구외 3개소)" xfId="32240" xr:uid="{00000000-0005-0000-0000-0000C37D0000}"/>
    <cellStyle name="표_수량산출서(수정)_02-배수공_2006 가지산도립공원 등산로 정비사업_2006밀양시가지산도립공원등산로정비공사_6.재선충설계(신벽지구)" xfId="32241" xr:uid="{00000000-0005-0000-0000-0000C47D0000}"/>
    <cellStyle name="표_수량산출서(수정)_02-배수공_2006 가지산도립공원 등산로 정비사업_2006밀양시가지산도립공원등산로정비공사_6.재선충설계(신벽지구)_'10년 추기 소나무재선충병 나무주사 사업" xfId="32242" xr:uid="{00000000-0005-0000-0000-0000C57D0000}"/>
    <cellStyle name="표_수량산출서(수정)_02-배수공_2006 가지산도립공원 등산로 정비사업_2006밀양시가지산도립공원등산로정비공사_6.재선충설계(신벽지구)_소나무재선충병 피해지 위생간벌사업(동상지구외 3개소)" xfId="32243" xr:uid="{00000000-0005-0000-0000-0000C67D0000}"/>
    <cellStyle name="표_수량산출서(수정)_02-배수공_2006 가지산도립공원 등산로 정비사업_2006밀양시가지산도립공원등산로정비공사_7.재선충설계(동림지구)" xfId="32244" xr:uid="{00000000-0005-0000-0000-0000C77D0000}"/>
    <cellStyle name="표_수량산출서(수정)_02-배수공_2006 가지산도립공원 등산로 정비사업_2006밀양시가지산도립공원등산로정비공사_7.재선충설계(동림지구)_'10년 추기 소나무재선충병 나무주사 사업" xfId="32245" xr:uid="{00000000-0005-0000-0000-0000C87D0000}"/>
    <cellStyle name="표_수량산출서(수정)_02-배수공_2006 가지산도립공원 등산로 정비사업_2006밀양시가지산도립공원등산로정비공사_7.재선충설계(동림지구)_소나무재선충병 피해지 위생간벌사업(동상지구외 3개소)" xfId="32246" xr:uid="{00000000-0005-0000-0000-0000C97D0000}"/>
    <cellStyle name="표_수량산출서(수정)_02-배수공_2006 가지산도립공원 등산로 정비사업_2006밀양시가지산도립공원등산로정비공사_소나무재선충병 피해지 위생간벌사업(동상지구외 3개소)" xfId="32247" xr:uid="{00000000-0005-0000-0000-0000CA7D0000}"/>
    <cellStyle name="표_수량산출서(수정)_02-배수공_2006 가지산도립공원 등산로 정비사업_2006밀양시가지산도립공원등산로정비공사_소나무재선충병완전방제설계서(제출본)-양산국유림관리소" xfId="32248" xr:uid="{00000000-0005-0000-0000-0000CB7D0000}"/>
    <cellStyle name="표_수량산출서(수정)_02-배수공_2006 가지산도립공원 등산로 정비사업_3차 숲가꾸기 조서(밀양시)" xfId="32249" xr:uid="{00000000-0005-0000-0000-0000CC7D0000}"/>
    <cellStyle name="표_수량산출서(수정)_02-배수공_2006 가지산도립공원 등산로 정비사업_3차 숲가꾸기 조서(밀양시)_09밀양2지번조서(허작업)" xfId="32250" xr:uid="{00000000-0005-0000-0000-0000CD7D0000}"/>
    <cellStyle name="표_수량산출서(수정)_02-배수공_2006 가지산도립공원 등산로 정비사업_3차 숲가꾸기 조서(밀양시)_09숲가꾸기조서(밀양2)" xfId="32251" xr:uid="{00000000-0005-0000-0000-0000CE7D0000}"/>
    <cellStyle name="표_수량산출서(수정)_02-배수공_2006 가지산도립공원 등산로 정비사업_5.재선충설계(죽림지구)" xfId="32252" xr:uid="{00000000-0005-0000-0000-0000CF7D0000}"/>
    <cellStyle name="표_수량산출서(수정)_02-배수공_2006 가지산도립공원 등산로 정비사업_5.재선충설계(죽림지구)_'10년 추기 소나무재선충병 나무주사 사업" xfId="32253" xr:uid="{00000000-0005-0000-0000-0000D07D0000}"/>
    <cellStyle name="표_수량산출서(수정)_02-배수공_2006 가지산도립공원 등산로 정비사업_5.재선충설계(죽림지구)_소나무재선충병 피해지 위생간벌사업(동상지구외 3개소)" xfId="32254" xr:uid="{00000000-0005-0000-0000-0000D17D0000}"/>
    <cellStyle name="표_수량산출서(수정)_02-배수공_2006 가지산도립공원 등산로 정비사업_6.재선충설계(신벽지구)" xfId="32255" xr:uid="{00000000-0005-0000-0000-0000D27D0000}"/>
    <cellStyle name="표_수량산출서(수정)_02-배수공_2006 가지산도립공원 등산로 정비사업_6.재선충설계(신벽지구)_'10년 추기 소나무재선충병 나무주사 사업" xfId="32256" xr:uid="{00000000-0005-0000-0000-0000D37D0000}"/>
    <cellStyle name="표_수량산출서(수정)_02-배수공_2006 가지산도립공원 등산로 정비사업_6.재선충설계(신벽지구)_소나무재선충병 피해지 위생간벌사업(동상지구외 3개소)" xfId="32257" xr:uid="{00000000-0005-0000-0000-0000D47D0000}"/>
    <cellStyle name="표_수량산출서(수정)_02-배수공_2006 가지산도립공원 등산로 정비사업_7.재선충설계(동림지구)" xfId="32258" xr:uid="{00000000-0005-0000-0000-0000D57D0000}"/>
    <cellStyle name="표_수량산출서(수정)_02-배수공_2006 가지산도립공원 등산로 정비사업_7.재선충설계(동림지구)_'10년 추기 소나무재선충병 나무주사 사업" xfId="32259" xr:uid="{00000000-0005-0000-0000-0000D67D0000}"/>
    <cellStyle name="표_수량산출서(수정)_02-배수공_2006 가지산도립공원 등산로 정비사업_7.재선충설계(동림지구)_소나무재선충병 피해지 위생간벌사업(동상지구외 3개소)" xfId="32260" xr:uid="{00000000-0005-0000-0000-0000D77D0000}"/>
    <cellStyle name="표_수량산출서(수정)_02-배수공_2006 가지산도립공원 등산로 정비사업_가지산도립공원등산로정비공사" xfId="32261" xr:uid="{00000000-0005-0000-0000-0000D87D0000}"/>
    <cellStyle name="표_수량산출서(수정)_02-배수공_2006 가지산도립공원 등산로 정비사업_가지산도립공원등산로정비공사_1.숲가꾸기설계서(고암 간상)" xfId="32262" xr:uid="{00000000-0005-0000-0000-0000D97D0000}"/>
    <cellStyle name="표_수량산출서(수정)_02-배수공_2006 가지산도립공원 등산로 정비사업_가지산도립공원등산로정비공사_'10년 추기 소나무재선충병 나무주사 사업" xfId="32263" xr:uid="{00000000-0005-0000-0000-0000DA7D0000}"/>
    <cellStyle name="표_수량산출서(수정)_02-배수공_2006 가지산도립공원 등산로 정비사업_가지산도립공원등산로정비공사_3차 숲가꾸기 조서(밀양시)" xfId="32264" xr:uid="{00000000-0005-0000-0000-0000DB7D0000}"/>
    <cellStyle name="표_수량산출서(수정)_02-배수공_2006 가지산도립공원 등산로 정비사업_가지산도립공원등산로정비공사_3차 숲가꾸기 조서(밀양시)_09밀양2지번조서(허작업)" xfId="32265" xr:uid="{00000000-0005-0000-0000-0000DC7D0000}"/>
    <cellStyle name="표_수량산출서(수정)_02-배수공_2006 가지산도립공원 등산로 정비사업_가지산도립공원등산로정비공사_3차 숲가꾸기 조서(밀양시)_09숲가꾸기조서(밀양2)" xfId="32266" xr:uid="{00000000-0005-0000-0000-0000DD7D0000}"/>
    <cellStyle name="표_수량산출서(수정)_02-배수공_2006 가지산도립공원 등산로 정비사업_가지산도립공원등산로정비공사_5.재선충설계(죽림지구)" xfId="32267" xr:uid="{00000000-0005-0000-0000-0000DE7D0000}"/>
    <cellStyle name="표_수량산출서(수정)_02-배수공_2006 가지산도립공원 등산로 정비사업_가지산도립공원등산로정비공사_5.재선충설계(죽림지구)_'10년 추기 소나무재선충병 나무주사 사업" xfId="32268" xr:uid="{00000000-0005-0000-0000-0000DF7D0000}"/>
    <cellStyle name="표_수량산출서(수정)_02-배수공_2006 가지산도립공원 등산로 정비사업_가지산도립공원등산로정비공사_5.재선충설계(죽림지구)_소나무재선충병 피해지 위생간벌사업(동상지구외 3개소)" xfId="32269" xr:uid="{00000000-0005-0000-0000-0000E07D0000}"/>
    <cellStyle name="표_수량산출서(수정)_02-배수공_2006 가지산도립공원 등산로 정비사업_가지산도립공원등산로정비공사_6.재선충설계(신벽지구)" xfId="32270" xr:uid="{00000000-0005-0000-0000-0000E17D0000}"/>
    <cellStyle name="표_수량산출서(수정)_02-배수공_2006 가지산도립공원 등산로 정비사업_가지산도립공원등산로정비공사_6.재선충설계(신벽지구)_'10년 추기 소나무재선충병 나무주사 사업" xfId="32271" xr:uid="{00000000-0005-0000-0000-0000E27D0000}"/>
    <cellStyle name="표_수량산출서(수정)_02-배수공_2006 가지산도립공원 등산로 정비사업_가지산도립공원등산로정비공사_6.재선충설계(신벽지구)_소나무재선충병 피해지 위생간벌사업(동상지구외 3개소)" xfId="32272" xr:uid="{00000000-0005-0000-0000-0000E37D0000}"/>
    <cellStyle name="표_수량산출서(수정)_02-배수공_2006 가지산도립공원 등산로 정비사업_가지산도립공원등산로정비공사_7.재선충설계(동림지구)" xfId="32273" xr:uid="{00000000-0005-0000-0000-0000E47D0000}"/>
    <cellStyle name="표_수량산출서(수정)_02-배수공_2006 가지산도립공원 등산로 정비사업_가지산도립공원등산로정비공사_7.재선충설계(동림지구)_'10년 추기 소나무재선충병 나무주사 사업" xfId="32274" xr:uid="{00000000-0005-0000-0000-0000E57D0000}"/>
    <cellStyle name="표_수량산출서(수정)_02-배수공_2006 가지산도립공원 등산로 정비사업_가지산도립공원등산로정비공사_7.재선충설계(동림지구)_소나무재선충병 피해지 위생간벌사업(동상지구외 3개소)" xfId="32275" xr:uid="{00000000-0005-0000-0000-0000E67D0000}"/>
    <cellStyle name="표_수량산출서(수정)_02-배수공_2006 가지산도립공원 등산로 정비사업_가지산도립공원등산로정비공사_소나무재선충병 피해지 위생간벌사업(동상지구외 3개소)" xfId="32276" xr:uid="{00000000-0005-0000-0000-0000E77D0000}"/>
    <cellStyle name="표_수량산출서(수정)_02-배수공_2006 가지산도립공원 등산로 정비사업_가지산도립공원등산로정비공사_소나무재선충병완전방제설계서(제출본)-양산국유림관리소" xfId="32277" xr:uid="{00000000-0005-0000-0000-0000E87D0000}"/>
    <cellStyle name="표_수량산출서(수정)_02-배수공_2006 가지산도립공원 등산로 정비사업_소나무재선충병 피해지 위생간벌사업(동상지구외 3개소)" xfId="32278" xr:uid="{00000000-0005-0000-0000-0000E97D0000}"/>
    <cellStyle name="표_수량산출서(수정)_02-배수공_2006 가지산도립공원 등산로 정비사업_소나무재선충병완전방제설계서(제출본)-양산국유림관리소" xfId="32279" xr:uid="{00000000-0005-0000-0000-0000EA7D0000}"/>
    <cellStyle name="표_수량산출서(수정)_02-배수공_3차 숲가꾸기 조서(밀양시)" xfId="32280" xr:uid="{00000000-0005-0000-0000-0000EB7D0000}"/>
    <cellStyle name="표_수량산출서(수정)_02-배수공_3차 숲가꾸기 조서(밀양시)_09밀양2지번조서(허작업)" xfId="32281" xr:uid="{00000000-0005-0000-0000-0000EC7D0000}"/>
    <cellStyle name="표_수량산출서(수정)_02-배수공_3차 숲가꾸기 조서(밀양시)_09숲가꾸기조서(밀양2)" xfId="32282" xr:uid="{00000000-0005-0000-0000-0000ED7D0000}"/>
    <cellStyle name="표_수량산출서(수정)_02-배수공_5.재선충설계(죽림지구)" xfId="32283" xr:uid="{00000000-0005-0000-0000-0000EE7D0000}"/>
    <cellStyle name="표_수량산출서(수정)_02-배수공_5.재선충설계(죽림지구)_'10년 추기 소나무재선충병 나무주사 사업" xfId="32284" xr:uid="{00000000-0005-0000-0000-0000EF7D0000}"/>
    <cellStyle name="표_수량산출서(수정)_02-배수공_5.재선충설계(죽림지구)_소나무재선충병 피해지 위생간벌사업(동상지구외 3개소)" xfId="32285" xr:uid="{00000000-0005-0000-0000-0000F07D0000}"/>
    <cellStyle name="표_수량산출서(수정)_02-배수공_6.재선충설계(신벽지구)" xfId="32286" xr:uid="{00000000-0005-0000-0000-0000F17D0000}"/>
    <cellStyle name="표_수량산출서(수정)_02-배수공_6.재선충설계(신벽지구)_'10년 추기 소나무재선충병 나무주사 사업" xfId="32287" xr:uid="{00000000-0005-0000-0000-0000F27D0000}"/>
    <cellStyle name="표_수량산출서(수정)_02-배수공_7.재선충설계(동림지구)" xfId="32288" xr:uid="{00000000-0005-0000-0000-0000F37D0000}"/>
    <cellStyle name="표_수량산출서(수정)_02-배수공_복사본 사진대장(사천)" xfId="32289" xr:uid="{00000000-0005-0000-0000-0000F47D0000}"/>
    <cellStyle name="표_수량산출서(수정)_02-배수공_소나무재선충병완전방제설계서(제출본)-양산국유림관리소" xfId="32290" xr:uid="{00000000-0005-0000-0000-0000F57D0000}"/>
    <cellStyle name="표_수량산출서(수정)_04-포장공_02-배수공" xfId="32291" xr:uid="{00000000-0005-0000-0000-0000F67D0000}"/>
    <cellStyle name="표_수량산출서(수정)_04-포장공_02-배수공_1.숲가꾸기설계서(고암 간상)" xfId="32292" xr:uid="{00000000-0005-0000-0000-0000F77D0000}"/>
    <cellStyle name="표_수량산출서(수정)_04-포장공_02-배수공_2006 가지산도립공원 등산로 정비사업" xfId="32293" xr:uid="{00000000-0005-0000-0000-0000F87D0000}"/>
    <cellStyle name="표_수량산출서(수정)_04-포장공_02-배수공_2006 가지산도립공원 등산로 정비사업_1.숲가꾸기설계서(고암 간상)" xfId="32294" xr:uid="{00000000-0005-0000-0000-0000F97D0000}"/>
    <cellStyle name="표_수량산출서(수정)_04-포장공_02-배수공_2006 가지산도립공원 등산로 정비사업_2006 가지산도립공원 등산로 정비사업" xfId="32295" xr:uid="{00000000-0005-0000-0000-0000FA7D0000}"/>
    <cellStyle name="표_수량산출서(수정)_04-포장공_02-배수공_2006 가지산도립공원 등산로 정비사업_2006 가지산도립공원 등산로 정비사업_1.숲가꾸기설계서(고암 간상)" xfId="32296" xr:uid="{00000000-0005-0000-0000-0000FB7D0000}"/>
    <cellStyle name="표_수량산출서(수정)_04-포장공_02-배수공_2006 가지산도립공원 등산로 정비사업_2006 가지산도립공원 등산로 정비사업_3차 숲가꾸기 조서(밀양시)" xfId="32297" xr:uid="{00000000-0005-0000-0000-0000FC7D0000}"/>
    <cellStyle name="표_수량산출서(수정)_04-포장공_02-배수공_2006 가지산도립공원 등산로 정비사업_2006 가지산도립공원 등산로 정비사업_3차 숲가꾸기 조서(밀양시)_09밀양2지번조서(허작업)" xfId="32298" xr:uid="{00000000-0005-0000-0000-0000FD7D0000}"/>
    <cellStyle name="표_수량산출서(수정)_04-포장공_02-배수공_2006 가지산도립공원 등산로 정비사업_2006 가지산도립공원 등산로 정비사업_3차 숲가꾸기 조서(밀양시)_09숲가꾸기조서(밀양2)" xfId="32299" xr:uid="{00000000-0005-0000-0000-0000FE7D0000}"/>
    <cellStyle name="표_수량산출서(수정)_04-포장공_02-배수공_2006 가지산도립공원 등산로 정비사업_2006 가지산도립공원 등산로 정비사업_5.재선충설계(죽림지구)" xfId="32300" xr:uid="{00000000-0005-0000-0000-0000FF7D0000}"/>
    <cellStyle name="표_수량산출서(수정)_04-포장공_02-배수공_2006 가지산도립공원 등산로 정비사업_2006 가지산도립공원 등산로 정비사업_6.재선충설계(신벽지구)" xfId="32301" xr:uid="{00000000-0005-0000-0000-0000007E0000}"/>
    <cellStyle name="표_수량산출서(수정)_04-포장공_02-배수공_2006 가지산도립공원 등산로 정비사업_2006 가지산도립공원 등산로 정비사업_7.재선충설계(동림지구)" xfId="32302" xr:uid="{00000000-0005-0000-0000-0000017E0000}"/>
    <cellStyle name="표_수량산출서(수정)_04-포장공_02-배수공_2006 가지산도립공원 등산로 정비사업_2006 가지산도립공원 등산로 정비사업_소나무재선충병완전방제설계서(제출본)-양산국유림관리소" xfId="32303" xr:uid="{00000000-0005-0000-0000-0000027E0000}"/>
    <cellStyle name="표_수량산출서(수정)_04-포장공_02-배수공_2006 가지산도립공원 등산로 정비사업_2006가지산도립공원등산로정비공사" xfId="32304" xr:uid="{00000000-0005-0000-0000-0000037E0000}"/>
    <cellStyle name="표_수량산출서(수정)_04-포장공_02-배수공_2006 가지산도립공원 등산로 정비사업_2006가지산도립공원등산로정비공사_1.숲가꾸기설계서(고암 간상)" xfId="32305" xr:uid="{00000000-0005-0000-0000-0000047E0000}"/>
    <cellStyle name="표_수량산출서(수정)_04-포장공_02-배수공_2006 가지산도립공원 등산로 정비사업_2006가지산도립공원등산로정비공사_3차 숲가꾸기 조서(밀양시)" xfId="32306" xr:uid="{00000000-0005-0000-0000-0000057E0000}"/>
    <cellStyle name="표_수량산출서(수정)_04-포장공_02-배수공_2006 가지산도립공원 등산로 정비사업_2006가지산도립공원등산로정비공사_3차 숲가꾸기 조서(밀양시)_09밀양2지번조서(허작업)" xfId="32307" xr:uid="{00000000-0005-0000-0000-0000067E0000}"/>
    <cellStyle name="표_수량산출서(수정)_04-포장공_02-배수공_2006 가지산도립공원 등산로 정비사업_2006가지산도립공원등산로정비공사_3차 숲가꾸기 조서(밀양시)_09숲가꾸기조서(밀양2)" xfId="32308" xr:uid="{00000000-0005-0000-0000-0000077E0000}"/>
    <cellStyle name="표_수량산출서(수정)_04-포장공_02-배수공_2006 가지산도립공원 등산로 정비사업_2006가지산도립공원등산로정비공사_5.재선충설계(죽림지구)" xfId="32309" xr:uid="{00000000-0005-0000-0000-0000087E0000}"/>
    <cellStyle name="표_수량산출서(수정)_04-포장공_02-배수공_2006 가지산도립공원 등산로 정비사업_2006가지산도립공원등산로정비공사_6.재선충설계(신벽지구)" xfId="32310" xr:uid="{00000000-0005-0000-0000-0000097E0000}"/>
    <cellStyle name="표_수량산출서(수정)_04-포장공_02-배수공_2006 가지산도립공원 등산로 정비사업_2006가지산도립공원등산로정비공사_7.재선충설계(동림지구)" xfId="32311" xr:uid="{00000000-0005-0000-0000-00000A7E0000}"/>
    <cellStyle name="표_수량산출서(수정)_04-포장공_02-배수공_2006 가지산도립공원 등산로 정비사업_2006가지산도립공원등산로정비공사_소나무재선충병완전방제설계서(제출본)-양산국유림관리소" xfId="32312" xr:uid="{00000000-0005-0000-0000-00000B7E0000}"/>
    <cellStyle name="표_수량산출서(수정)_04-포장공_02-배수공_2006 가지산도립공원 등산로 정비사업_2006밀양시가지산도립공원등산로정비공사" xfId="32313" xr:uid="{00000000-0005-0000-0000-00000C7E0000}"/>
    <cellStyle name="표_수량산출서(수정)_04-포장공_02-배수공_2006 가지산도립공원 등산로 정비사업_2006밀양시가지산도립공원등산로정비공사_1.숲가꾸기설계서(고암 간상)" xfId="32314" xr:uid="{00000000-0005-0000-0000-00000D7E0000}"/>
    <cellStyle name="표_수량산출서(수정)_04-포장공_02-배수공_2006 가지산도립공원 등산로 정비사업_2006밀양시가지산도립공원등산로정비공사_3차 숲가꾸기 조서(밀양시)" xfId="32315" xr:uid="{00000000-0005-0000-0000-00000E7E0000}"/>
    <cellStyle name="표_수량산출서(수정)_04-포장공_02-배수공_2006 가지산도립공원 등산로 정비사업_2006밀양시가지산도립공원등산로정비공사_3차 숲가꾸기 조서(밀양시)_09밀양2지번조서(허작업)" xfId="32316" xr:uid="{00000000-0005-0000-0000-00000F7E0000}"/>
    <cellStyle name="표_수량산출서(수정)_04-포장공_02-배수공_2006 가지산도립공원 등산로 정비사업_2006밀양시가지산도립공원등산로정비공사_3차 숲가꾸기 조서(밀양시)_09숲가꾸기조서(밀양2)" xfId="32317" xr:uid="{00000000-0005-0000-0000-0000107E0000}"/>
    <cellStyle name="표_수량산출서(수정)_04-포장공_02-배수공_2006 가지산도립공원 등산로 정비사업_2006밀양시가지산도립공원등산로정비공사_5.재선충설계(죽림지구)" xfId="32318" xr:uid="{00000000-0005-0000-0000-0000117E0000}"/>
    <cellStyle name="표_수량산출서(수정)_04-포장공_02-배수공_2006 가지산도립공원 등산로 정비사업_2006밀양시가지산도립공원등산로정비공사_6.재선충설계(신벽지구)" xfId="32319" xr:uid="{00000000-0005-0000-0000-0000127E0000}"/>
    <cellStyle name="표_수량산출서(수정)_04-포장공_02-배수공_2006 가지산도립공원 등산로 정비사업_2006밀양시가지산도립공원등산로정비공사_7.재선충설계(동림지구)" xfId="32320" xr:uid="{00000000-0005-0000-0000-0000137E0000}"/>
    <cellStyle name="표_수량산출서(수정)_04-포장공_02-배수공_2006 가지산도립공원 등산로 정비사업_2006밀양시가지산도립공원등산로정비공사_소나무재선충병완전방제설계서(제출본)-양산국유림관리소" xfId="32321" xr:uid="{00000000-0005-0000-0000-0000147E0000}"/>
    <cellStyle name="표_수량산출서(수정)_04-포장공_02-배수공_2006 가지산도립공원 등산로 정비사업_3차 숲가꾸기 조서(밀양시)" xfId="32322" xr:uid="{00000000-0005-0000-0000-0000157E0000}"/>
    <cellStyle name="표_수량산출서(수정)_04-포장공_02-배수공_2006 가지산도립공원 등산로 정비사업_3차 숲가꾸기 조서(밀양시)_09밀양2지번조서(허작업)" xfId="32323" xr:uid="{00000000-0005-0000-0000-0000167E0000}"/>
    <cellStyle name="표_수량산출서(수정)_04-포장공_02-배수공_2006 가지산도립공원 등산로 정비사업_3차 숲가꾸기 조서(밀양시)_09숲가꾸기조서(밀양2)" xfId="32324" xr:uid="{00000000-0005-0000-0000-0000177E0000}"/>
    <cellStyle name="표_수량산출서(수정)_04-포장공_02-배수공_2006 가지산도립공원 등산로 정비사업_5.재선충설계(죽림지구)" xfId="32325" xr:uid="{00000000-0005-0000-0000-0000187E0000}"/>
    <cellStyle name="표_수량산출서(수정)_04-포장공_02-배수공_2006 가지산도립공원 등산로 정비사업_6.재선충설계(신벽지구)" xfId="32326" xr:uid="{00000000-0005-0000-0000-0000197E0000}"/>
    <cellStyle name="표_수량산출서(수정)_04-포장공_02-배수공_2006 가지산도립공원 등산로 정비사업_7.재선충설계(동림지구)" xfId="32327" xr:uid="{00000000-0005-0000-0000-00001A7E0000}"/>
    <cellStyle name="표_수량산출서(수정)_04-포장공_02-배수공_2006 가지산도립공원 등산로 정비사업_가지산도립공원등산로정비공사" xfId="32328" xr:uid="{00000000-0005-0000-0000-00001B7E0000}"/>
    <cellStyle name="표_수량산출서(수정)_04-포장공_02-배수공_2006 가지산도립공원 등산로 정비사업_가지산도립공원등산로정비공사_1.숲가꾸기설계서(고암 간상)" xfId="32329" xr:uid="{00000000-0005-0000-0000-00001C7E0000}"/>
    <cellStyle name="표_수량산출서(수정)_04-포장공_02-배수공_2006 가지산도립공원 등산로 정비사업_가지산도립공원등산로정비공사_3차 숲가꾸기 조서(밀양시)" xfId="32330" xr:uid="{00000000-0005-0000-0000-00001D7E0000}"/>
    <cellStyle name="표_수량산출서(수정)_04-포장공_02-배수공_2006 가지산도립공원 등산로 정비사업_가지산도립공원등산로정비공사_3차 숲가꾸기 조서(밀양시)_09밀양2지번조서(허작업)" xfId="32331" xr:uid="{00000000-0005-0000-0000-00001E7E0000}"/>
    <cellStyle name="표_수량산출서(수정)_04-포장공_02-배수공_2006 가지산도립공원 등산로 정비사업_가지산도립공원등산로정비공사_3차 숲가꾸기 조서(밀양시)_09숲가꾸기조서(밀양2)" xfId="32332" xr:uid="{00000000-0005-0000-0000-00001F7E0000}"/>
    <cellStyle name="표_수량산출서(수정)_04-포장공_02-배수공_2006 가지산도립공원 등산로 정비사업_가지산도립공원등산로정비공사_5.재선충설계(죽림지구)" xfId="32333" xr:uid="{00000000-0005-0000-0000-0000207E0000}"/>
    <cellStyle name="표_수량산출서(수정)_04-포장공_02-배수공_2006 가지산도립공원 등산로 정비사업_가지산도립공원등산로정비공사_6.재선충설계(신벽지구)" xfId="32334" xr:uid="{00000000-0005-0000-0000-0000217E0000}"/>
    <cellStyle name="표_수량산출서(수정)_04-포장공_02-배수공_2006 가지산도립공원 등산로 정비사업_가지산도립공원등산로정비공사_7.재선충설계(동림지구)" xfId="32335" xr:uid="{00000000-0005-0000-0000-0000227E0000}"/>
    <cellStyle name="표_수량산출서(수정)_04-포장공_02-배수공_2006 가지산도립공원 등산로 정비사업_가지산도립공원등산로정비공사_소나무재선충병완전방제설계서(제출본)-양산국유림관리소" xfId="32336" xr:uid="{00000000-0005-0000-0000-0000237E0000}"/>
    <cellStyle name="표_수량산출서(수정)_04-포장공_02-배수공_2006 가지산도립공원 등산로 정비사업_소나무재선충병완전방제설계서(제출본)-양산국유림관리소" xfId="32337" xr:uid="{00000000-0005-0000-0000-0000247E0000}"/>
    <cellStyle name="표_수량산출서(수정)_04-포장공_02-배수공_3차 숲가꾸기 조서(밀양시)" xfId="32338" xr:uid="{00000000-0005-0000-0000-0000257E0000}"/>
    <cellStyle name="표_수량산출서(수정)_04-포장공_02-배수공_3차 숲가꾸기 조서(밀양시)_09밀양2지번조서(허작업)" xfId="32339" xr:uid="{00000000-0005-0000-0000-0000267E0000}"/>
    <cellStyle name="표_수량산출서(수정)_04-포장공_02-배수공_3차 숲가꾸기 조서(밀양시)_09숲가꾸기조서(밀양2)" xfId="32340" xr:uid="{00000000-0005-0000-0000-0000277E0000}"/>
    <cellStyle name="표_수량산출서(수정)_04-포장공_02-배수공_5.재선충설계(죽림지구)" xfId="32341" xr:uid="{00000000-0005-0000-0000-0000287E0000}"/>
    <cellStyle name="표_수량산출서(수정)_04-포장공_02-배수공_6.재선충설계(신벽지구)" xfId="32342" xr:uid="{00000000-0005-0000-0000-0000297E0000}"/>
    <cellStyle name="표_수량산출서(수정)_04-포장공_02-배수공_7.재선충설계(동림지구)" xfId="32343" xr:uid="{00000000-0005-0000-0000-00002A7E0000}"/>
    <cellStyle name="표_수량산출서(수정)_04-포장공_02-배수공_복사본 사진대장(사천)" xfId="32344" xr:uid="{00000000-0005-0000-0000-00002B7E0000}"/>
    <cellStyle name="표_수량산출서(수정)_04-포장공_02-배수공_소나무재선충병완전방제설계서(제출본)-양산국유림관리소" xfId="32345" xr:uid="{00000000-0005-0000-0000-00002C7E0000}"/>
    <cellStyle name="표_수량산출서(수정)_06-부대공_02-배수공" xfId="32346" xr:uid="{00000000-0005-0000-0000-00002D7E0000}"/>
    <cellStyle name="표_수량산출서(수정)_06-부대공_02-배수공_1.숲가꾸기설계서(고암 간상)" xfId="32347" xr:uid="{00000000-0005-0000-0000-00002E7E0000}"/>
    <cellStyle name="표_수량산출서(수정)_06-부대공_02-배수공_2006 가지산도립공원 등산로 정비사업" xfId="32348" xr:uid="{00000000-0005-0000-0000-00002F7E0000}"/>
    <cellStyle name="표_수량산출서(수정)_06-부대공_02-배수공_2006 가지산도립공원 등산로 정비사업_1.숲가꾸기설계서(고암 간상)" xfId="32349" xr:uid="{00000000-0005-0000-0000-0000307E0000}"/>
    <cellStyle name="표_수량산출서(수정)_06-부대공_02-배수공_2006 가지산도립공원 등산로 정비사업_2006 가지산도립공원 등산로 정비사업" xfId="32350" xr:uid="{00000000-0005-0000-0000-0000317E0000}"/>
    <cellStyle name="표_수량산출서(수정)_06-부대공_02-배수공_2006 가지산도립공원 등산로 정비사업_2006 가지산도립공원 등산로 정비사업_1.숲가꾸기설계서(고암 간상)" xfId="32351" xr:uid="{00000000-0005-0000-0000-0000327E0000}"/>
    <cellStyle name="표_수량산출서(수정)_06-부대공_02-배수공_2006 가지산도립공원 등산로 정비사업_2006 가지산도립공원 등산로 정비사업_3차 숲가꾸기 조서(밀양시)" xfId="32352" xr:uid="{00000000-0005-0000-0000-0000337E0000}"/>
    <cellStyle name="표_수량산출서(수정)_06-부대공_02-배수공_2006 가지산도립공원 등산로 정비사업_2006 가지산도립공원 등산로 정비사업_3차 숲가꾸기 조서(밀양시)_09밀양2지번조서(허작업)" xfId="32353" xr:uid="{00000000-0005-0000-0000-0000347E0000}"/>
    <cellStyle name="표_수량산출서(수정)_06-부대공_02-배수공_2006 가지산도립공원 등산로 정비사업_2006 가지산도립공원 등산로 정비사업_3차 숲가꾸기 조서(밀양시)_09숲가꾸기조서(밀양2)" xfId="32354" xr:uid="{00000000-0005-0000-0000-0000357E0000}"/>
    <cellStyle name="표_수량산출서(수정)_06-부대공_02-배수공_2006 가지산도립공원 등산로 정비사업_2006 가지산도립공원 등산로 정비사업_5.재선충설계(죽림지구)" xfId="32355" xr:uid="{00000000-0005-0000-0000-0000367E0000}"/>
    <cellStyle name="표_수량산출서(수정)_06-부대공_02-배수공_2006 가지산도립공원 등산로 정비사업_2006 가지산도립공원 등산로 정비사업_6.재선충설계(신벽지구)" xfId="32356" xr:uid="{00000000-0005-0000-0000-0000377E0000}"/>
    <cellStyle name="표_수량산출서(수정)_06-부대공_02-배수공_2006 가지산도립공원 등산로 정비사업_2006 가지산도립공원 등산로 정비사업_7.재선충설계(동림지구)" xfId="32357" xr:uid="{00000000-0005-0000-0000-0000387E0000}"/>
    <cellStyle name="표_수량산출서(수정)_06-부대공_02-배수공_2006 가지산도립공원 등산로 정비사업_2006 가지산도립공원 등산로 정비사업_소나무재선충병완전방제설계서(제출본)-양산국유림관리소" xfId="32358" xr:uid="{00000000-0005-0000-0000-0000397E0000}"/>
    <cellStyle name="표_수량산출서(수정)_06-부대공_02-배수공_2006 가지산도립공원 등산로 정비사업_2006가지산도립공원등산로정비공사" xfId="32359" xr:uid="{00000000-0005-0000-0000-00003A7E0000}"/>
    <cellStyle name="표_수량산출서(수정)_06-부대공_02-배수공_2006 가지산도립공원 등산로 정비사업_2006가지산도립공원등산로정비공사_1.숲가꾸기설계서(고암 간상)" xfId="32360" xr:uid="{00000000-0005-0000-0000-00003B7E0000}"/>
    <cellStyle name="표_수량산출서(수정)_06-부대공_02-배수공_2006 가지산도립공원 등산로 정비사업_2006가지산도립공원등산로정비공사_3차 숲가꾸기 조서(밀양시)" xfId="32361" xr:uid="{00000000-0005-0000-0000-00003C7E0000}"/>
    <cellStyle name="표_수량산출서(수정)_06-부대공_02-배수공_2006 가지산도립공원 등산로 정비사업_2006가지산도립공원등산로정비공사_3차 숲가꾸기 조서(밀양시)_09밀양2지번조서(허작업)" xfId="32362" xr:uid="{00000000-0005-0000-0000-00003D7E0000}"/>
    <cellStyle name="표_수량산출서(수정)_06-부대공_02-배수공_2006 가지산도립공원 등산로 정비사업_2006가지산도립공원등산로정비공사_3차 숲가꾸기 조서(밀양시)_09숲가꾸기조서(밀양2)" xfId="32363" xr:uid="{00000000-0005-0000-0000-00003E7E0000}"/>
    <cellStyle name="표_수량산출서(수정)_06-부대공_02-배수공_2006 가지산도립공원 등산로 정비사업_2006가지산도립공원등산로정비공사_5.재선충설계(죽림지구)" xfId="32364" xr:uid="{00000000-0005-0000-0000-00003F7E0000}"/>
    <cellStyle name="표_수량산출서(수정)_06-부대공_02-배수공_2006 가지산도립공원 등산로 정비사업_2006가지산도립공원등산로정비공사_6.재선충설계(신벽지구)" xfId="32365" xr:uid="{00000000-0005-0000-0000-0000407E0000}"/>
    <cellStyle name="표_수량산출서(수정)_06-부대공_02-배수공_2006 가지산도립공원 등산로 정비사업_2006가지산도립공원등산로정비공사_7.재선충설계(동림지구)" xfId="32366" xr:uid="{00000000-0005-0000-0000-0000417E0000}"/>
    <cellStyle name="표_수량산출서(수정)_06-부대공_02-배수공_2006 가지산도립공원 등산로 정비사업_2006가지산도립공원등산로정비공사_소나무재선충병완전방제설계서(제출본)-양산국유림관리소" xfId="32367" xr:uid="{00000000-0005-0000-0000-0000427E0000}"/>
    <cellStyle name="표_수량산출서(수정)_06-부대공_02-배수공_2006 가지산도립공원 등산로 정비사업_2006밀양시가지산도립공원등산로정비공사" xfId="32368" xr:uid="{00000000-0005-0000-0000-0000437E0000}"/>
    <cellStyle name="표_수량산출서(수정)_06-부대공_02-배수공_2006 가지산도립공원 등산로 정비사업_2006밀양시가지산도립공원등산로정비공사_1.숲가꾸기설계서(고암 간상)" xfId="32369" xr:uid="{00000000-0005-0000-0000-0000447E0000}"/>
    <cellStyle name="표_수량산출서(수정)_06-부대공_02-배수공_2006 가지산도립공원 등산로 정비사업_2006밀양시가지산도립공원등산로정비공사_3차 숲가꾸기 조서(밀양시)" xfId="32370" xr:uid="{00000000-0005-0000-0000-0000457E0000}"/>
    <cellStyle name="표_수량산출서(수정)_06-부대공_02-배수공_2006 가지산도립공원 등산로 정비사업_2006밀양시가지산도립공원등산로정비공사_3차 숲가꾸기 조서(밀양시)_09밀양2지번조서(허작업)" xfId="32371" xr:uid="{00000000-0005-0000-0000-0000467E0000}"/>
    <cellStyle name="표_수량산출서(수정)_06-부대공_02-배수공_2006 가지산도립공원 등산로 정비사업_2006밀양시가지산도립공원등산로정비공사_3차 숲가꾸기 조서(밀양시)_09숲가꾸기조서(밀양2)" xfId="32372" xr:uid="{00000000-0005-0000-0000-0000477E0000}"/>
    <cellStyle name="표_수량산출서(수정)_06-부대공_02-배수공_2006 가지산도립공원 등산로 정비사업_2006밀양시가지산도립공원등산로정비공사_5.재선충설계(죽림지구)" xfId="32373" xr:uid="{00000000-0005-0000-0000-0000487E0000}"/>
    <cellStyle name="표_수량산출서(수정)_06-부대공_02-배수공_2006 가지산도립공원 등산로 정비사업_2006밀양시가지산도립공원등산로정비공사_6.재선충설계(신벽지구)" xfId="32374" xr:uid="{00000000-0005-0000-0000-0000497E0000}"/>
    <cellStyle name="표_수량산출서(수정)_06-부대공_02-배수공_2006 가지산도립공원 등산로 정비사업_2006밀양시가지산도립공원등산로정비공사_7.재선충설계(동림지구)" xfId="32375" xr:uid="{00000000-0005-0000-0000-00004A7E0000}"/>
    <cellStyle name="표_수량산출서(수정)_06-부대공_02-배수공_2006 가지산도립공원 등산로 정비사업_2006밀양시가지산도립공원등산로정비공사_소나무재선충병완전방제설계서(제출본)-양산국유림관리소" xfId="32376" xr:uid="{00000000-0005-0000-0000-00004B7E0000}"/>
    <cellStyle name="표_수량산출서(수정)_06-부대공_02-배수공_2006 가지산도립공원 등산로 정비사업_3차 숲가꾸기 조서(밀양시)" xfId="32377" xr:uid="{00000000-0005-0000-0000-00004C7E0000}"/>
    <cellStyle name="표_수량산출서(수정)_06-부대공_02-배수공_2006 가지산도립공원 등산로 정비사업_3차 숲가꾸기 조서(밀양시)_09밀양2지번조서(허작업)" xfId="32378" xr:uid="{00000000-0005-0000-0000-00004D7E0000}"/>
    <cellStyle name="표_수량산출서(수정)_06-부대공_02-배수공_2006 가지산도립공원 등산로 정비사업_3차 숲가꾸기 조서(밀양시)_09숲가꾸기조서(밀양2)" xfId="32379" xr:uid="{00000000-0005-0000-0000-00004E7E0000}"/>
    <cellStyle name="표_수량산출서(수정)_06-부대공_02-배수공_2006 가지산도립공원 등산로 정비사업_5.재선충설계(죽림지구)" xfId="32380" xr:uid="{00000000-0005-0000-0000-00004F7E0000}"/>
    <cellStyle name="표_수량산출서(수정)_06-부대공_02-배수공_2006 가지산도립공원 등산로 정비사업_6.재선충설계(신벽지구)" xfId="32381" xr:uid="{00000000-0005-0000-0000-0000507E0000}"/>
    <cellStyle name="표_수량산출서(수정)_06-부대공_02-배수공_2006 가지산도립공원 등산로 정비사업_7.재선충설계(동림지구)" xfId="32382" xr:uid="{00000000-0005-0000-0000-0000517E0000}"/>
    <cellStyle name="표_수량산출서(수정)_06-부대공_02-배수공_2006 가지산도립공원 등산로 정비사업_가지산도립공원등산로정비공사" xfId="32383" xr:uid="{00000000-0005-0000-0000-0000527E0000}"/>
    <cellStyle name="표_수량산출서(수정)_06-부대공_02-배수공_2006 가지산도립공원 등산로 정비사업_가지산도립공원등산로정비공사_1.숲가꾸기설계서(고암 간상)" xfId="32384" xr:uid="{00000000-0005-0000-0000-0000537E0000}"/>
    <cellStyle name="표_수량산출서(수정)_06-부대공_02-배수공_2006 가지산도립공원 등산로 정비사업_가지산도립공원등산로정비공사_3차 숲가꾸기 조서(밀양시)" xfId="32385" xr:uid="{00000000-0005-0000-0000-0000547E0000}"/>
    <cellStyle name="표_수량산출서(수정)_06-부대공_02-배수공_2006 가지산도립공원 등산로 정비사업_가지산도립공원등산로정비공사_3차 숲가꾸기 조서(밀양시)_09밀양2지번조서(허작업)" xfId="32386" xr:uid="{00000000-0005-0000-0000-0000557E0000}"/>
    <cellStyle name="표_수량산출서(수정)_06-부대공_02-배수공_2006 가지산도립공원 등산로 정비사업_가지산도립공원등산로정비공사_3차 숲가꾸기 조서(밀양시)_09숲가꾸기조서(밀양2)" xfId="32387" xr:uid="{00000000-0005-0000-0000-0000567E0000}"/>
    <cellStyle name="표_수량산출서(수정)_06-부대공_02-배수공_2006 가지산도립공원 등산로 정비사업_가지산도립공원등산로정비공사_5.재선충설계(죽림지구)" xfId="32388" xr:uid="{00000000-0005-0000-0000-0000577E0000}"/>
    <cellStyle name="표_수량산출서(수정)_06-부대공_02-배수공_2006 가지산도립공원 등산로 정비사업_가지산도립공원등산로정비공사_6.재선충설계(신벽지구)" xfId="32389" xr:uid="{00000000-0005-0000-0000-0000587E0000}"/>
    <cellStyle name="표_수량산출서(수정)_06-부대공_02-배수공_2006 가지산도립공원 등산로 정비사업_가지산도립공원등산로정비공사_7.재선충설계(동림지구)" xfId="32390" xr:uid="{00000000-0005-0000-0000-0000597E0000}"/>
    <cellStyle name="표_수량산출서(수정)_06-부대공_02-배수공_2006 가지산도립공원 등산로 정비사업_가지산도립공원등산로정비공사_소나무재선충병완전방제설계서(제출본)-양산국유림관리소" xfId="32391" xr:uid="{00000000-0005-0000-0000-00005A7E0000}"/>
    <cellStyle name="표_수량산출서(수정)_06-부대공_02-배수공_2006 가지산도립공원 등산로 정비사업_소나무재선충병완전방제설계서(제출본)-양산국유림관리소" xfId="32392" xr:uid="{00000000-0005-0000-0000-00005B7E0000}"/>
    <cellStyle name="표_수량산출서(수정)_06-부대공_02-배수공_3차 숲가꾸기 조서(밀양시)" xfId="32393" xr:uid="{00000000-0005-0000-0000-00005C7E0000}"/>
    <cellStyle name="표_수량산출서(수정)_06-부대공_02-배수공_3차 숲가꾸기 조서(밀양시)_09밀양2지번조서(허작업)" xfId="32394" xr:uid="{00000000-0005-0000-0000-00005D7E0000}"/>
    <cellStyle name="표_수량산출서(수정)_06-부대공_02-배수공_3차 숲가꾸기 조서(밀양시)_09숲가꾸기조서(밀양2)" xfId="32395" xr:uid="{00000000-0005-0000-0000-00005E7E0000}"/>
    <cellStyle name="표_수량산출서(수정)_06-부대공_02-배수공_5.재선충설계(죽림지구)" xfId="32396" xr:uid="{00000000-0005-0000-0000-00005F7E0000}"/>
    <cellStyle name="표_수량산출서(수정)_06-부대공_02-배수공_6.재선충설계(신벽지구)" xfId="32397" xr:uid="{00000000-0005-0000-0000-0000607E0000}"/>
    <cellStyle name="표_수량산출서(수정)_06-부대공_02-배수공_7.재선충설계(동림지구)" xfId="32398" xr:uid="{00000000-0005-0000-0000-0000617E0000}"/>
    <cellStyle name="표_수량산출서(수정)_06-부대공_02-배수공_복사본 사진대장(사천)" xfId="32399" xr:uid="{00000000-0005-0000-0000-0000627E0000}"/>
    <cellStyle name="표_수량산출서(수정)_06-부대공_02-배수공_소나무재선충병완전방제설계서(제출본)-양산국유림관리소" xfId="32400" xr:uid="{00000000-0005-0000-0000-0000637E0000}"/>
    <cellStyle name="표준" xfId="0" builtinId="0"/>
    <cellStyle name="표준 10" xfId="363" xr:uid="{00000000-0005-0000-0000-0000657E0000}"/>
    <cellStyle name="표준 10 2" xfId="364" xr:uid="{00000000-0005-0000-0000-0000667E0000}"/>
    <cellStyle name="표준 10 2 2" xfId="32401" xr:uid="{00000000-0005-0000-0000-0000677E0000}"/>
    <cellStyle name="표준 10 3" xfId="32402" xr:uid="{00000000-0005-0000-0000-0000687E0000}"/>
    <cellStyle name="표준 10 3 2" xfId="32403" xr:uid="{00000000-0005-0000-0000-0000697E0000}"/>
    <cellStyle name="표준 100" xfId="32404" xr:uid="{00000000-0005-0000-0000-00006A7E0000}"/>
    <cellStyle name="표준 101" xfId="32405" xr:uid="{00000000-0005-0000-0000-00006B7E0000}"/>
    <cellStyle name="표준 102" xfId="32406" xr:uid="{00000000-0005-0000-0000-00006C7E0000}"/>
    <cellStyle name="표준 103" xfId="32407" xr:uid="{00000000-0005-0000-0000-00006D7E0000}"/>
    <cellStyle name="표준 104" xfId="32408" xr:uid="{00000000-0005-0000-0000-00006E7E0000}"/>
    <cellStyle name="표준 105" xfId="32409" xr:uid="{00000000-0005-0000-0000-00006F7E0000}"/>
    <cellStyle name="표준 106" xfId="32410" xr:uid="{00000000-0005-0000-0000-0000707E0000}"/>
    <cellStyle name="표준 107" xfId="32411" xr:uid="{00000000-0005-0000-0000-0000717E0000}"/>
    <cellStyle name="표준 108" xfId="32412" xr:uid="{00000000-0005-0000-0000-0000727E0000}"/>
    <cellStyle name="표준 109" xfId="32413" xr:uid="{00000000-0005-0000-0000-0000737E0000}"/>
    <cellStyle name="표준 11" xfId="365" xr:uid="{00000000-0005-0000-0000-0000747E0000}"/>
    <cellStyle name="표준 11 2" xfId="32414" xr:uid="{00000000-0005-0000-0000-0000757E0000}"/>
    <cellStyle name="표준 11 3" xfId="32415" xr:uid="{00000000-0005-0000-0000-0000767E0000}"/>
    <cellStyle name="표준 110" xfId="32416" xr:uid="{00000000-0005-0000-0000-0000777E0000}"/>
    <cellStyle name="표준 111" xfId="32417" xr:uid="{00000000-0005-0000-0000-0000787E0000}"/>
    <cellStyle name="표준 112" xfId="32418" xr:uid="{00000000-0005-0000-0000-0000797E0000}"/>
    <cellStyle name="표준 113" xfId="32419" xr:uid="{00000000-0005-0000-0000-00007A7E0000}"/>
    <cellStyle name="표준 114" xfId="32420" xr:uid="{00000000-0005-0000-0000-00007B7E0000}"/>
    <cellStyle name="표준 115" xfId="32421" xr:uid="{00000000-0005-0000-0000-00007C7E0000}"/>
    <cellStyle name="표준 116" xfId="32422" xr:uid="{00000000-0005-0000-0000-00007D7E0000}"/>
    <cellStyle name="표준 117" xfId="32423" xr:uid="{00000000-0005-0000-0000-00007E7E0000}"/>
    <cellStyle name="표준 118" xfId="32424" xr:uid="{00000000-0005-0000-0000-00007F7E0000}"/>
    <cellStyle name="표준 119" xfId="32425" xr:uid="{00000000-0005-0000-0000-0000807E0000}"/>
    <cellStyle name="표준 12" xfId="366" xr:uid="{00000000-0005-0000-0000-0000817E0000}"/>
    <cellStyle name="표준 12 2" xfId="32426" xr:uid="{00000000-0005-0000-0000-0000827E0000}"/>
    <cellStyle name="표준 120" xfId="32427" xr:uid="{00000000-0005-0000-0000-0000837E0000}"/>
    <cellStyle name="표준 121" xfId="32428" xr:uid="{00000000-0005-0000-0000-0000847E0000}"/>
    <cellStyle name="표준 122" xfId="32429" xr:uid="{00000000-0005-0000-0000-0000857E0000}"/>
    <cellStyle name="표준 123" xfId="32430" xr:uid="{00000000-0005-0000-0000-0000867E0000}"/>
    <cellStyle name="표준 124" xfId="32431" xr:uid="{00000000-0005-0000-0000-0000877E0000}"/>
    <cellStyle name="표준 125" xfId="32432" xr:uid="{00000000-0005-0000-0000-0000887E0000}"/>
    <cellStyle name="표준 126" xfId="32433" xr:uid="{00000000-0005-0000-0000-0000897E0000}"/>
    <cellStyle name="표준 127" xfId="32434" xr:uid="{00000000-0005-0000-0000-00008A7E0000}"/>
    <cellStyle name="표준 128" xfId="32435" xr:uid="{00000000-0005-0000-0000-00008B7E0000}"/>
    <cellStyle name="표준 129" xfId="32436" xr:uid="{00000000-0005-0000-0000-00008C7E0000}"/>
    <cellStyle name="표준 13" xfId="367" xr:uid="{00000000-0005-0000-0000-00008D7E0000}"/>
    <cellStyle name="표준 13 2" xfId="368" xr:uid="{00000000-0005-0000-0000-00008E7E0000}"/>
    <cellStyle name="표준 130" xfId="32437" xr:uid="{00000000-0005-0000-0000-00008F7E0000}"/>
    <cellStyle name="표준 131" xfId="32438" xr:uid="{00000000-0005-0000-0000-0000907E0000}"/>
    <cellStyle name="표준 132" xfId="32439" xr:uid="{00000000-0005-0000-0000-0000917E0000}"/>
    <cellStyle name="표준 133" xfId="32440" xr:uid="{00000000-0005-0000-0000-0000927E0000}"/>
    <cellStyle name="표준 134" xfId="32441" xr:uid="{00000000-0005-0000-0000-0000937E0000}"/>
    <cellStyle name="표준 135" xfId="32442" xr:uid="{00000000-0005-0000-0000-0000947E0000}"/>
    <cellStyle name="표준 136" xfId="32443" xr:uid="{00000000-0005-0000-0000-0000957E0000}"/>
    <cellStyle name="표준 137" xfId="32444" xr:uid="{00000000-0005-0000-0000-0000967E0000}"/>
    <cellStyle name="표준 138" xfId="32445" xr:uid="{00000000-0005-0000-0000-0000977E0000}"/>
    <cellStyle name="표준 139" xfId="32446" xr:uid="{00000000-0005-0000-0000-0000987E0000}"/>
    <cellStyle name="표준 14" xfId="369" xr:uid="{00000000-0005-0000-0000-0000997E0000}"/>
    <cellStyle name="표준 14 2" xfId="32447" xr:uid="{00000000-0005-0000-0000-00009A7E0000}"/>
    <cellStyle name="표준 140" xfId="32448" xr:uid="{00000000-0005-0000-0000-00009B7E0000}"/>
    <cellStyle name="표준 141" xfId="32449" xr:uid="{00000000-0005-0000-0000-00009C7E0000}"/>
    <cellStyle name="표준 142" xfId="32450" xr:uid="{00000000-0005-0000-0000-00009D7E0000}"/>
    <cellStyle name="표준 143" xfId="32451" xr:uid="{00000000-0005-0000-0000-00009E7E0000}"/>
    <cellStyle name="표준 144" xfId="32452" xr:uid="{00000000-0005-0000-0000-00009F7E0000}"/>
    <cellStyle name="표준 145" xfId="32453" xr:uid="{00000000-0005-0000-0000-0000A07E0000}"/>
    <cellStyle name="표준 146" xfId="32454" xr:uid="{00000000-0005-0000-0000-0000A17E0000}"/>
    <cellStyle name="표준 147" xfId="32455" xr:uid="{00000000-0005-0000-0000-0000A27E0000}"/>
    <cellStyle name="표준 148" xfId="32456" xr:uid="{00000000-0005-0000-0000-0000A37E0000}"/>
    <cellStyle name="표준 149" xfId="32457" xr:uid="{00000000-0005-0000-0000-0000A47E0000}"/>
    <cellStyle name="표준 15" xfId="32458" xr:uid="{00000000-0005-0000-0000-0000A57E0000}"/>
    <cellStyle name="표준 15 2" xfId="32459" xr:uid="{00000000-0005-0000-0000-0000A67E0000}"/>
    <cellStyle name="표준 15 3" xfId="32460" xr:uid="{00000000-0005-0000-0000-0000A77E0000}"/>
    <cellStyle name="표준 150" xfId="32461" xr:uid="{00000000-0005-0000-0000-0000A87E0000}"/>
    <cellStyle name="표준 151" xfId="32462" xr:uid="{00000000-0005-0000-0000-0000A97E0000}"/>
    <cellStyle name="표준 152" xfId="32463" xr:uid="{00000000-0005-0000-0000-0000AA7E0000}"/>
    <cellStyle name="표준 153" xfId="32464" xr:uid="{00000000-0005-0000-0000-0000AB7E0000}"/>
    <cellStyle name="표준 154" xfId="32465" xr:uid="{00000000-0005-0000-0000-0000AC7E0000}"/>
    <cellStyle name="표준 155" xfId="32466" xr:uid="{00000000-0005-0000-0000-0000AD7E0000}"/>
    <cellStyle name="표준 156" xfId="32467" xr:uid="{00000000-0005-0000-0000-0000AE7E0000}"/>
    <cellStyle name="표준 157" xfId="32468" xr:uid="{00000000-0005-0000-0000-0000AF7E0000}"/>
    <cellStyle name="표준 158" xfId="32469" xr:uid="{00000000-0005-0000-0000-0000B07E0000}"/>
    <cellStyle name="표준 159" xfId="32470" xr:uid="{00000000-0005-0000-0000-0000B17E0000}"/>
    <cellStyle name="표준 16" xfId="32471" xr:uid="{00000000-0005-0000-0000-0000B27E0000}"/>
    <cellStyle name="표준 16 2" xfId="32472" xr:uid="{00000000-0005-0000-0000-0000B37E0000}"/>
    <cellStyle name="표준 16 3" xfId="32473" xr:uid="{00000000-0005-0000-0000-0000B47E0000}"/>
    <cellStyle name="표준 160" xfId="32789" xr:uid="{B4762354-B79F-4B9F-BFC1-538569FB7BED}"/>
    <cellStyle name="표준 17" xfId="32474" xr:uid="{00000000-0005-0000-0000-0000B57E0000}"/>
    <cellStyle name="표준 17 2" xfId="32475" xr:uid="{00000000-0005-0000-0000-0000B67E0000}"/>
    <cellStyle name="표준 17 3" xfId="32476" xr:uid="{00000000-0005-0000-0000-0000B77E0000}"/>
    <cellStyle name="표준 18" xfId="32477" xr:uid="{00000000-0005-0000-0000-0000B87E0000}"/>
    <cellStyle name="표준 18 2" xfId="32478" xr:uid="{00000000-0005-0000-0000-0000B97E0000}"/>
    <cellStyle name="표준 18 3" xfId="32479" xr:uid="{00000000-0005-0000-0000-0000BA7E0000}"/>
    <cellStyle name="표준 19" xfId="32480" xr:uid="{00000000-0005-0000-0000-0000BB7E0000}"/>
    <cellStyle name="표준 19 2" xfId="32481" xr:uid="{00000000-0005-0000-0000-0000BC7E0000}"/>
    <cellStyle name="표준 19 3" xfId="32482" xr:uid="{00000000-0005-0000-0000-0000BD7E0000}"/>
    <cellStyle name="표준 2" xfId="370" xr:uid="{00000000-0005-0000-0000-0000BE7E0000}"/>
    <cellStyle name="표준 2 2" xfId="371" xr:uid="{00000000-0005-0000-0000-0000BF7E0000}"/>
    <cellStyle name="표준 2 2 2" xfId="32483" xr:uid="{00000000-0005-0000-0000-0000C07E0000}"/>
    <cellStyle name="표준 2 2 2 2" xfId="32484" xr:uid="{00000000-0005-0000-0000-0000C17E0000}"/>
    <cellStyle name="표준 2 2 3" xfId="32485" xr:uid="{00000000-0005-0000-0000-0000C27E0000}"/>
    <cellStyle name="표준 2 2 3 2" xfId="32486" xr:uid="{00000000-0005-0000-0000-0000C37E0000}"/>
    <cellStyle name="표준 2 3" xfId="372" xr:uid="{00000000-0005-0000-0000-0000C47E0000}"/>
    <cellStyle name="표준 2 3 2" xfId="32487" xr:uid="{00000000-0005-0000-0000-0000C57E0000}"/>
    <cellStyle name="표준 2 3 2 2" xfId="32488" xr:uid="{00000000-0005-0000-0000-0000C67E0000}"/>
    <cellStyle name="표준 2 3 3" xfId="32489" xr:uid="{00000000-0005-0000-0000-0000C77E0000}"/>
    <cellStyle name="표준 2 4" xfId="373" xr:uid="{00000000-0005-0000-0000-0000C87E0000}"/>
    <cellStyle name="표준 2 4 2" xfId="32490" xr:uid="{00000000-0005-0000-0000-0000C97E0000}"/>
    <cellStyle name="표준 2 4 2 2" xfId="32491" xr:uid="{00000000-0005-0000-0000-0000CA7E0000}"/>
    <cellStyle name="표준 2 4 3" xfId="32492" xr:uid="{00000000-0005-0000-0000-0000CB7E0000}"/>
    <cellStyle name="표준 2 4 4" xfId="32493" xr:uid="{00000000-0005-0000-0000-0000CC7E0000}"/>
    <cellStyle name="표준 2 5" xfId="374" xr:uid="{00000000-0005-0000-0000-0000CD7E0000}"/>
    <cellStyle name="표준 2 5 2" xfId="32494" xr:uid="{00000000-0005-0000-0000-0000CE7E0000}"/>
    <cellStyle name="표준 2 5 3" xfId="32495" xr:uid="{00000000-0005-0000-0000-0000CF7E0000}"/>
    <cellStyle name="표준 2 6" xfId="375" xr:uid="{00000000-0005-0000-0000-0000D07E0000}"/>
    <cellStyle name="표준 2 6 2" xfId="376" xr:uid="{00000000-0005-0000-0000-0000D17E0000}"/>
    <cellStyle name="표준 2 6 3" xfId="377" xr:uid="{00000000-0005-0000-0000-0000D27E0000}"/>
    <cellStyle name="표준 2 6 4" xfId="378" xr:uid="{00000000-0005-0000-0000-0000D37E0000}"/>
    <cellStyle name="표준 2 7" xfId="379" xr:uid="{00000000-0005-0000-0000-0000D47E0000}"/>
    <cellStyle name="표준 2 8" xfId="32496" xr:uid="{00000000-0005-0000-0000-0000D57E0000}"/>
    <cellStyle name="표준 2_PrdtInspConfirmDocSumSheet" xfId="380" xr:uid="{00000000-0005-0000-0000-0000D67E0000}"/>
    <cellStyle name="표준 20" xfId="32497" xr:uid="{00000000-0005-0000-0000-0000D77E0000}"/>
    <cellStyle name="표준 20 2" xfId="32498" xr:uid="{00000000-0005-0000-0000-0000D87E0000}"/>
    <cellStyle name="표준 20 3" xfId="32499" xr:uid="{00000000-0005-0000-0000-0000D97E0000}"/>
    <cellStyle name="표준 21" xfId="32500" xr:uid="{00000000-0005-0000-0000-0000DA7E0000}"/>
    <cellStyle name="표준 21 2" xfId="32501" xr:uid="{00000000-0005-0000-0000-0000DB7E0000}"/>
    <cellStyle name="표준 21 3" xfId="32502" xr:uid="{00000000-0005-0000-0000-0000DC7E0000}"/>
    <cellStyle name="표준 22" xfId="32503" xr:uid="{00000000-0005-0000-0000-0000DD7E0000}"/>
    <cellStyle name="표준 22 2" xfId="32504" xr:uid="{00000000-0005-0000-0000-0000DE7E0000}"/>
    <cellStyle name="표준 22 3" xfId="32505" xr:uid="{00000000-0005-0000-0000-0000DF7E0000}"/>
    <cellStyle name="표준 23" xfId="32506" xr:uid="{00000000-0005-0000-0000-0000E07E0000}"/>
    <cellStyle name="표준 23 2" xfId="32507" xr:uid="{00000000-0005-0000-0000-0000E17E0000}"/>
    <cellStyle name="표준 23 3" xfId="32508" xr:uid="{00000000-0005-0000-0000-0000E27E0000}"/>
    <cellStyle name="표준 23 4" xfId="32509" xr:uid="{00000000-0005-0000-0000-0000E37E0000}"/>
    <cellStyle name="표준 24" xfId="32510" xr:uid="{00000000-0005-0000-0000-0000E47E0000}"/>
    <cellStyle name="표준 24 2" xfId="32511" xr:uid="{00000000-0005-0000-0000-0000E57E0000}"/>
    <cellStyle name="표준 24 3" xfId="32512" xr:uid="{00000000-0005-0000-0000-0000E67E0000}"/>
    <cellStyle name="표준 24 4" xfId="32513" xr:uid="{00000000-0005-0000-0000-0000E77E0000}"/>
    <cellStyle name="표준 25" xfId="32514" xr:uid="{00000000-0005-0000-0000-0000E87E0000}"/>
    <cellStyle name="표준 25 2" xfId="32515" xr:uid="{00000000-0005-0000-0000-0000E97E0000}"/>
    <cellStyle name="표준 25 3" xfId="32516" xr:uid="{00000000-0005-0000-0000-0000EA7E0000}"/>
    <cellStyle name="표준 25 4" xfId="32517" xr:uid="{00000000-0005-0000-0000-0000EB7E0000}"/>
    <cellStyle name="표준 26" xfId="32518" xr:uid="{00000000-0005-0000-0000-0000EC7E0000}"/>
    <cellStyle name="표준 26 2" xfId="32519" xr:uid="{00000000-0005-0000-0000-0000ED7E0000}"/>
    <cellStyle name="표준 27" xfId="32520" xr:uid="{00000000-0005-0000-0000-0000EE7E0000}"/>
    <cellStyle name="표준 27 2" xfId="32521" xr:uid="{00000000-0005-0000-0000-0000EF7E0000}"/>
    <cellStyle name="표준 28" xfId="32522" xr:uid="{00000000-0005-0000-0000-0000F07E0000}"/>
    <cellStyle name="표준 28 2" xfId="32523" xr:uid="{00000000-0005-0000-0000-0000F17E0000}"/>
    <cellStyle name="표준 29" xfId="32524" xr:uid="{00000000-0005-0000-0000-0000F27E0000}"/>
    <cellStyle name="표준 29 2" xfId="32525" xr:uid="{00000000-0005-0000-0000-0000F37E0000}"/>
    <cellStyle name="표준 3" xfId="381" xr:uid="{00000000-0005-0000-0000-0000F47E0000}"/>
    <cellStyle name="표준 3 2" xfId="382" xr:uid="{00000000-0005-0000-0000-0000F57E0000}"/>
    <cellStyle name="표준 3 2 2" xfId="32526" xr:uid="{00000000-0005-0000-0000-0000F67E0000}"/>
    <cellStyle name="표준 3 2 2 2" xfId="32527" xr:uid="{00000000-0005-0000-0000-0000F77E0000}"/>
    <cellStyle name="표준 3 2 3" xfId="32528" xr:uid="{00000000-0005-0000-0000-0000F87E0000}"/>
    <cellStyle name="표준 3 3" xfId="383" xr:uid="{00000000-0005-0000-0000-0000F97E0000}"/>
    <cellStyle name="표준 3 3 2" xfId="384" xr:uid="{00000000-0005-0000-0000-0000FA7E0000}"/>
    <cellStyle name="표준 3 3 2 2" xfId="32529" xr:uid="{00000000-0005-0000-0000-0000FB7E0000}"/>
    <cellStyle name="표준 3 3 2 2 2" xfId="32530" xr:uid="{00000000-0005-0000-0000-0000FC7E0000}"/>
    <cellStyle name="표준 3 3 2 2 3" xfId="32531" xr:uid="{00000000-0005-0000-0000-0000FD7E0000}"/>
    <cellStyle name="표준 3 3 2 3" xfId="32532" xr:uid="{00000000-0005-0000-0000-0000FE7E0000}"/>
    <cellStyle name="표준 3 3 2 3 2" xfId="32533" xr:uid="{00000000-0005-0000-0000-0000FF7E0000}"/>
    <cellStyle name="표준 3 3 2 4" xfId="32534" xr:uid="{00000000-0005-0000-0000-0000007F0000}"/>
    <cellStyle name="표준 3 3 3" xfId="385" xr:uid="{00000000-0005-0000-0000-0000017F0000}"/>
    <cellStyle name="표준 3 3 3 2" xfId="32535" xr:uid="{00000000-0005-0000-0000-0000027F0000}"/>
    <cellStyle name="표준 3 3 3 2 2" xfId="32536" xr:uid="{00000000-0005-0000-0000-0000037F0000}"/>
    <cellStyle name="표준 3 3 3 3" xfId="32537" xr:uid="{00000000-0005-0000-0000-0000047F0000}"/>
    <cellStyle name="표준 3 3 3 3 2" xfId="32538" xr:uid="{00000000-0005-0000-0000-0000057F0000}"/>
    <cellStyle name="표준 3 3 3 4" xfId="32539" xr:uid="{00000000-0005-0000-0000-0000067F0000}"/>
    <cellStyle name="표준 3 3 4" xfId="32540" xr:uid="{00000000-0005-0000-0000-0000077F0000}"/>
    <cellStyle name="표준 3 3 4 2" xfId="32541" xr:uid="{00000000-0005-0000-0000-0000087F0000}"/>
    <cellStyle name="표준 3 3 4 3" xfId="32542" xr:uid="{00000000-0005-0000-0000-0000097F0000}"/>
    <cellStyle name="표준 3 3 5" xfId="32543" xr:uid="{00000000-0005-0000-0000-00000A7F0000}"/>
    <cellStyle name="표준 3 3 5 2" xfId="32544" xr:uid="{00000000-0005-0000-0000-00000B7F0000}"/>
    <cellStyle name="표준 3 3 6" xfId="32545" xr:uid="{00000000-0005-0000-0000-00000C7F0000}"/>
    <cellStyle name="표준 3 4" xfId="32546" xr:uid="{00000000-0005-0000-0000-00000D7F0000}"/>
    <cellStyle name="표준 3 4 2" xfId="32547" xr:uid="{00000000-0005-0000-0000-00000E7F0000}"/>
    <cellStyle name="표준 3 4 2 2" xfId="32548" xr:uid="{00000000-0005-0000-0000-00000F7F0000}"/>
    <cellStyle name="표준 3 4 3" xfId="32549" xr:uid="{00000000-0005-0000-0000-0000107F0000}"/>
    <cellStyle name="표준 3 4 3 2" xfId="32550" xr:uid="{00000000-0005-0000-0000-0000117F0000}"/>
    <cellStyle name="표준 3 4 4" xfId="32551" xr:uid="{00000000-0005-0000-0000-0000127F0000}"/>
    <cellStyle name="표준 3 5" xfId="32552" xr:uid="{00000000-0005-0000-0000-0000137F0000}"/>
    <cellStyle name="표준 3 5 2" xfId="32553" xr:uid="{00000000-0005-0000-0000-0000147F0000}"/>
    <cellStyle name="표준 3 5 2 2" xfId="32554" xr:uid="{00000000-0005-0000-0000-0000157F0000}"/>
    <cellStyle name="표준 3 5 3" xfId="32555" xr:uid="{00000000-0005-0000-0000-0000167F0000}"/>
    <cellStyle name="표준 3 5 3 2" xfId="32556" xr:uid="{00000000-0005-0000-0000-0000177F0000}"/>
    <cellStyle name="표준 3 5 4" xfId="32557" xr:uid="{00000000-0005-0000-0000-0000187F0000}"/>
    <cellStyle name="표준 3 6" xfId="32558" xr:uid="{00000000-0005-0000-0000-0000197F0000}"/>
    <cellStyle name="표준 3 6 2" xfId="32559" xr:uid="{00000000-0005-0000-0000-00001A7F0000}"/>
    <cellStyle name="표준 3 7" xfId="32560" xr:uid="{00000000-0005-0000-0000-00001B7F0000}"/>
    <cellStyle name="표준 3 7 2" xfId="32561" xr:uid="{00000000-0005-0000-0000-00001C7F0000}"/>
    <cellStyle name="표준 3 8" xfId="32562" xr:uid="{00000000-0005-0000-0000-00001D7F0000}"/>
    <cellStyle name="표준 3 9" xfId="32563" xr:uid="{00000000-0005-0000-0000-00001E7F0000}"/>
    <cellStyle name="표준 30" xfId="32564" xr:uid="{00000000-0005-0000-0000-00001F7F0000}"/>
    <cellStyle name="표준 30 2" xfId="32565" xr:uid="{00000000-0005-0000-0000-0000207F0000}"/>
    <cellStyle name="표준 31" xfId="32566" xr:uid="{00000000-0005-0000-0000-0000217F0000}"/>
    <cellStyle name="표준 31 2" xfId="32567" xr:uid="{00000000-0005-0000-0000-0000227F0000}"/>
    <cellStyle name="표준 32" xfId="32568" xr:uid="{00000000-0005-0000-0000-0000237F0000}"/>
    <cellStyle name="표준 32 2" xfId="32569" xr:uid="{00000000-0005-0000-0000-0000247F0000}"/>
    <cellStyle name="표준 33" xfId="32570" xr:uid="{00000000-0005-0000-0000-0000257F0000}"/>
    <cellStyle name="표준 33 2" xfId="32571" xr:uid="{00000000-0005-0000-0000-0000267F0000}"/>
    <cellStyle name="표준 34" xfId="32572" xr:uid="{00000000-0005-0000-0000-0000277F0000}"/>
    <cellStyle name="표준 34 2" xfId="32573" xr:uid="{00000000-0005-0000-0000-0000287F0000}"/>
    <cellStyle name="표준 35" xfId="32574" xr:uid="{00000000-0005-0000-0000-0000297F0000}"/>
    <cellStyle name="표준 35 2" xfId="32575" xr:uid="{00000000-0005-0000-0000-00002A7F0000}"/>
    <cellStyle name="표준 36" xfId="32576" xr:uid="{00000000-0005-0000-0000-00002B7F0000}"/>
    <cellStyle name="표준 36 2" xfId="32577" xr:uid="{00000000-0005-0000-0000-00002C7F0000}"/>
    <cellStyle name="표준 37" xfId="32578" xr:uid="{00000000-0005-0000-0000-00002D7F0000}"/>
    <cellStyle name="표준 37 2" xfId="32579" xr:uid="{00000000-0005-0000-0000-00002E7F0000}"/>
    <cellStyle name="표준 38" xfId="32580" xr:uid="{00000000-0005-0000-0000-00002F7F0000}"/>
    <cellStyle name="표준 38 2" xfId="32581" xr:uid="{00000000-0005-0000-0000-0000307F0000}"/>
    <cellStyle name="표준 39" xfId="32582" xr:uid="{00000000-0005-0000-0000-0000317F0000}"/>
    <cellStyle name="표준 39 2" xfId="32583" xr:uid="{00000000-0005-0000-0000-0000327F0000}"/>
    <cellStyle name="표준 4" xfId="386" xr:uid="{00000000-0005-0000-0000-0000337F0000}"/>
    <cellStyle name="표준 4 2" xfId="387" xr:uid="{00000000-0005-0000-0000-0000347F0000}"/>
    <cellStyle name="표준 4 2 2" xfId="32584" xr:uid="{00000000-0005-0000-0000-0000357F0000}"/>
    <cellStyle name="표준 4 2 2 2" xfId="32585" xr:uid="{00000000-0005-0000-0000-0000367F0000}"/>
    <cellStyle name="표준 4 2 2 2 2" xfId="32586" xr:uid="{00000000-0005-0000-0000-0000377F0000}"/>
    <cellStyle name="표준 4 2 2 3" xfId="32587" xr:uid="{00000000-0005-0000-0000-0000387F0000}"/>
    <cellStyle name="표준 4 2 2 3 2" xfId="32588" xr:uid="{00000000-0005-0000-0000-0000397F0000}"/>
    <cellStyle name="표준 4 2 2 4" xfId="32589" xr:uid="{00000000-0005-0000-0000-00003A7F0000}"/>
    <cellStyle name="표준 4 2 2 5" xfId="32590" xr:uid="{00000000-0005-0000-0000-00003B7F0000}"/>
    <cellStyle name="표준 4 2 3" xfId="32591" xr:uid="{00000000-0005-0000-0000-00003C7F0000}"/>
    <cellStyle name="표준 4 2 3 2" xfId="32592" xr:uid="{00000000-0005-0000-0000-00003D7F0000}"/>
    <cellStyle name="표준 4 2 3 2 2" xfId="32593" xr:uid="{00000000-0005-0000-0000-00003E7F0000}"/>
    <cellStyle name="표준 4 2 3 3" xfId="32594" xr:uid="{00000000-0005-0000-0000-00003F7F0000}"/>
    <cellStyle name="표준 4 2 3 3 2" xfId="32595" xr:uid="{00000000-0005-0000-0000-0000407F0000}"/>
    <cellStyle name="표준 4 2 3 4" xfId="32596" xr:uid="{00000000-0005-0000-0000-0000417F0000}"/>
    <cellStyle name="표준 4 2 3 5" xfId="32597" xr:uid="{00000000-0005-0000-0000-0000427F0000}"/>
    <cellStyle name="표준 4 2 4" xfId="32598" xr:uid="{00000000-0005-0000-0000-0000437F0000}"/>
    <cellStyle name="표준 4 2 4 2" xfId="32599" xr:uid="{00000000-0005-0000-0000-0000447F0000}"/>
    <cellStyle name="표준 4 2 5" xfId="32600" xr:uid="{00000000-0005-0000-0000-0000457F0000}"/>
    <cellStyle name="표준 4 2 5 2" xfId="32601" xr:uid="{00000000-0005-0000-0000-0000467F0000}"/>
    <cellStyle name="표준 4 2 6" xfId="32602" xr:uid="{00000000-0005-0000-0000-0000477F0000}"/>
    <cellStyle name="표준 4 3" xfId="388" xr:uid="{00000000-0005-0000-0000-0000487F0000}"/>
    <cellStyle name="표준 4 3 2" xfId="32603" xr:uid="{00000000-0005-0000-0000-0000497F0000}"/>
    <cellStyle name="표준 4 3 2 2" xfId="32604" xr:uid="{00000000-0005-0000-0000-00004A7F0000}"/>
    <cellStyle name="표준 4 3 2 2 2" xfId="32605" xr:uid="{00000000-0005-0000-0000-00004B7F0000}"/>
    <cellStyle name="표준 4 3 2 3" xfId="32606" xr:uid="{00000000-0005-0000-0000-00004C7F0000}"/>
    <cellStyle name="표준 4 3 2 3 2" xfId="32607" xr:uid="{00000000-0005-0000-0000-00004D7F0000}"/>
    <cellStyle name="표준 4 3 2 4" xfId="32608" xr:uid="{00000000-0005-0000-0000-00004E7F0000}"/>
    <cellStyle name="표준 4 3 2 5" xfId="32609" xr:uid="{00000000-0005-0000-0000-00004F7F0000}"/>
    <cellStyle name="표준 4 3 3" xfId="32610" xr:uid="{00000000-0005-0000-0000-0000507F0000}"/>
    <cellStyle name="표준 4 3 3 2" xfId="32611" xr:uid="{00000000-0005-0000-0000-0000517F0000}"/>
    <cellStyle name="표준 4 3 3 2 2" xfId="32612" xr:uid="{00000000-0005-0000-0000-0000527F0000}"/>
    <cellStyle name="표준 4 3 3 3" xfId="32613" xr:uid="{00000000-0005-0000-0000-0000537F0000}"/>
    <cellStyle name="표준 4 3 3 3 2" xfId="32614" xr:uid="{00000000-0005-0000-0000-0000547F0000}"/>
    <cellStyle name="표준 4 3 3 4" xfId="32615" xr:uid="{00000000-0005-0000-0000-0000557F0000}"/>
    <cellStyle name="표준 4 3 3 4 2" xfId="32616" xr:uid="{00000000-0005-0000-0000-0000567F0000}"/>
    <cellStyle name="표준 4 3 3 4 3" xfId="32617" xr:uid="{00000000-0005-0000-0000-0000577F0000}"/>
    <cellStyle name="표준 4 3 3 5" xfId="32618" xr:uid="{00000000-0005-0000-0000-0000587F0000}"/>
    <cellStyle name="표준 4 3 4" xfId="32619" xr:uid="{00000000-0005-0000-0000-0000597F0000}"/>
    <cellStyle name="표준 4 3 4 2" xfId="32620" xr:uid="{00000000-0005-0000-0000-00005A7F0000}"/>
    <cellStyle name="표준 4 3 5" xfId="32621" xr:uid="{00000000-0005-0000-0000-00005B7F0000}"/>
    <cellStyle name="표준 4 3 5 2" xfId="32622" xr:uid="{00000000-0005-0000-0000-00005C7F0000}"/>
    <cellStyle name="표준 4 3 6" xfId="32623" xr:uid="{00000000-0005-0000-0000-00005D7F0000}"/>
    <cellStyle name="표준 4 3 6 2" xfId="32624" xr:uid="{00000000-0005-0000-0000-00005E7F0000}"/>
    <cellStyle name="표준 4 3 6 3" xfId="32625" xr:uid="{00000000-0005-0000-0000-00005F7F0000}"/>
    <cellStyle name="표준 4 3 7" xfId="32626" xr:uid="{00000000-0005-0000-0000-0000607F0000}"/>
    <cellStyle name="표준 4 4" xfId="389" xr:uid="{00000000-0005-0000-0000-0000617F0000}"/>
    <cellStyle name="표준 4 4 2" xfId="390" xr:uid="{00000000-0005-0000-0000-0000627F0000}"/>
    <cellStyle name="표준 4 4 2 2" xfId="32627" xr:uid="{00000000-0005-0000-0000-0000637F0000}"/>
    <cellStyle name="표준 4 4 3" xfId="391" xr:uid="{00000000-0005-0000-0000-0000647F0000}"/>
    <cellStyle name="표준 4 4 3 2" xfId="32628" xr:uid="{00000000-0005-0000-0000-0000657F0000}"/>
    <cellStyle name="표준 4 4 4" xfId="32629" xr:uid="{00000000-0005-0000-0000-0000667F0000}"/>
    <cellStyle name="표준 4 5" xfId="32630" xr:uid="{00000000-0005-0000-0000-0000677F0000}"/>
    <cellStyle name="표준 4 5 2" xfId="32631" xr:uid="{00000000-0005-0000-0000-0000687F0000}"/>
    <cellStyle name="표준 4 6" xfId="32632" xr:uid="{00000000-0005-0000-0000-0000697F0000}"/>
    <cellStyle name="표준 4 6 2" xfId="32633" xr:uid="{00000000-0005-0000-0000-00006A7F0000}"/>
    <cellStyle name="표준 4 7" xfId="32634" xr:uid="{00000000-0005-0000-0000-00006B7F0000}"/>
    <cellStyle name="표준 4 8" xfId="32635" xr:uid="{00000000-0005-0000-0000-00006C7F0000}"/>
    <cellStyle name="표준 4_밀양 재선충-1차 최종 야장(행정구역,지번별좌표)" xfId="32636" xr:uid="{00000000-0005-0000-0000-00006D7F0000}"/>
    <cellStyle name="표준 40" xfId="32637" xr:uid="{00000000-0005-0000-0000-00006E7F0000}"/>
    <cellStyle name="표준 40 2" xfId="32638" xr:uid="{00000000-0005-0000-0000-00006F7F0000}"/>
    <cellStyle name="표준 41" xfId="32639" xr:uid="{00000000-0005-0000-0000-0000707F0000}"/>
    <cellStyle name="표준 41 2" xfId="32640" xr:uid="{00000000-0005-0000-0000-0000717F0000}"/>
    <cellStyle name="표준 42" xfId="32641" xr:uid="{00000000-0005-0000-0000-0000727F0000}"/>
    <cellStyle name="표준 42 2" xfId="32642" xr:uid="{00000000-0005-0000-0000-0000737F0000}"/>
    <cellStyle name="표준 43" xfId="32643" xr:uid="{00000000-0005-0000-0000-0000747F0000}"/>
    <cellStyle name="표준 43 2" xfId="32644" xr:uid="{00000000-0005-0000-0000-0000757F0000}"/>
    <cellStyle name="표준 44" xfId="32645" xr:uid="{00000000-0005-0000-0000-0000767F0000}"/>
    <cellStyle name="표준 44 2" xfId="32646" xr:uid="{00000000-0005-0000-0000-0000777F0000}"/>
    <cellStyle name="표준 45" xfId="32647" xr:uid="{00000000-0005-0000-0000-0000787F0000}"/>
    <cellStyle name="표준 45 2" xfId="32648" xr:uid="{00000000-0005-0000-0000-0000797F0000}"/>
    <cellStyle name="표준 46" xfId="32649" xr:uid="{00000000-0005-0000-0000-00007A7F0000}"/>
    <cellStyle name="표준 46 2" xfId="32650" xr:uid="{00000000-0005-0000-0000-00007B7F0000}"/>
    <cellStyle name="표준 47" xfId="32651" xr:uid="{00000000-0005-0000-0000-00007C7F0000}"/>
    <cellStyle name="표준 47 2" xfId="32652" xr:uid="{00000000-0005-0000-0000-00007D7F0000}"/>
    <cellStyle name="표준 47 3" xfId="32653" xr:uid="{00000000-0005-0000-0000-00007E7F0000}"/>
    <cellStyle name="표준 48" xfId="32654" xr:uid="{00000000-0005-0000-0000-00007F7F0000}"/>
    <cellStyle name="표준 48 2" xfId="32655" xr:uid="{00000000-0005-0000-0000-0000807F0000}"/>
    <cellStyle name="표준 49" xfId="32656" xr:uid="{00000000-0005-0000-0000-0000817F0000}"/>
    <cellStyle name="표준 49 2" xfId="32657" xr:uid="{00000000-0005-0000-0000-0000827F0000}"/>
    <cellStyle name="표준 5" xfId="392" xr:uid="{00000000-0005-0000-0000-0000837F0000}"/>
    <cellStyle name="표준 5 2" xfId="393" xr:uid="{00000000-0005-0000-0000-0000847F0000}"/>
    <cellStyle name="표준 5 2 2" xfId="32658" xr:uid="{00000000-0005-0000-0000-0000857F0000}"/>
    <cellStyle name="표준 5 2 2 2" xfId="32659" xr:uid="{00000000-0005-0000-0000-0000867F0000}"/>
    <cellStyle name="표준 5 2 2 3" xfId="32660" xr:uid="{00000000-0005-0000-0000-0000877F0000}"/>
    <cellStyle name="표준 5 2 3" xfId="32661" xr:uid="{00000000-0005-0000-0000-0000887F0000}"/>
    <cellStyle name="표준 5 2 3 2" xfId="32662" xr:uid="{00000000-0005-0000-0000-0000897F0000}"/>
    <cellStyle name="표준 5 2 3 3" xfId="32663" xr:uid="{00000000-0005-0000-0000-00008A7F0000}"/>
    <cellStyle name="표준 5 2 4" xfId="32664" xr:uid="{00000000-0005-0000-0000-00008B7F0000}"/>
    <cellStyle name="표준 5 3" xfId="394" xr:uid="{00000000-0005-0000-0000-00008C7F0000}"/>
    <cellStyle name="표준 5 3 2" xfId="32665" xr:uid="{00000000-0005-0000-0000-00008D7F0000}"/>
    <cellStyle name="표준 5 3 2 2" xfId="32666" xr:uid="{00000000-0005-0000-0000-00008E7F0000}"/>
    <cellStyle name="표준 5 3 2 3" xfId="32667" xr:uid="{00000000-0005-0000-0000-00008F7F0000}"/>
    <cellStyle name="표준 5 3 3" xfId="32668" xr:uid="{00000000-0005-0000-0000-0000907F0000}"/>
    <cellStyle name="표준 5 3 3 2" xfId="32669" xr:uid="{00000000-0005-0000-0000-0000917F0000}"/>
    <cellStyle name="표준 5 3 4" xfId="32670" xr:uid="{00000000-0005-0000-0000-0000927F0000}"/>
    <cellStyle name="표준 5 4" xfId="32671" xr:uid="{00000000-0005-0000-0000-0000937F0000}"/>
    <cellStyle name="표준 5 4 2" xfId="32672" xr:uid="{00000000-0005-0000-0000-0000947F0000}"/>
    <cellStyle name="표준 5 4 3" xfId="32673" xr:uid="{00000000-0005-0000-0000-0000957F0000}"/>
    <cellStyle name="표준 5 5" xfId="32674" xr:uid="{00000000-0005-0000-0000-0000967F0000}"/>
    <cellStyle name="표준 5 5 2" xfId="32675" xr:uid="{00000000-0005-0000-0000-0000977F0000}"/>
    <cellStyle name="표준 5 6" xfId="32676" xr:uid="{00000000-0005-0000-0000-0000987F0000}"/>
    <cellStyle name="표준 50" xfId="32677" xr:uid="{00000000-0005-0000-0000-0000997F0000}"/>
    <cellStyle name="표준 50 2" xfId="32678" xr:uid="{00000000-0005-0000-0000-00009A7F0000}"/>
    <cellStyle name="표준 51" xfId="32679" xr:uid="{00000000-0005-0000-0000-00009B7F0000}"/>
    <cellStyle name="표준 51 2" xfId="32680" xr:uid="{00000000-0005-0000-0000-00009C7F0000}"/>
    <cellStyle name="표준 52" xfId="32681" xr:uid="{00000000-0005-0000-0000-00009D7F0000}"/>
    <cellStyle name="표준 52 2" xfId="32682" xr:uid="{00000000-0005-0000-0000-00009E7F0000}"/>
    <cellStyle name="표준 53" xfId="32683" xr:uid="{00000000-0005-0000-0000-00009F7F0000}"/>
    <cellStyle name="표준 53 2" xfId="32684" xr:uid="{00000000-0005-0000-0000-0000A07F0000}"/>
    <cellStyle name="표준 54" xfId="32685" xr:uid="{00000000-0005-0000-0000-0000A17F0000}"/>
    <cellStyle name="표준 54 2" xfId="32686" xr:uid="{00000000-0005-0000-0000-0000A27F0000}"/>
    <cellStyle name="표준 55" xfId="32687" xr:uid="{00000000-0005-0000-0000-0000A37F0000}"/>
    <cellStyle name="표준 55 2" xfId="32688" xr:uid="{00000000-0005-0000-0000-0000A47F0000}"/>
    <cellStyle name="표준 56" xfId="32689" xr:uid="{00000000-0005-0000-0000-0000A57F0000}"/>
    <cellStyle name="표준 57" xfId="32690" xr:uid="{00000000-0005-0000-0000-0000A67F0000}"/>
    <cellStyle name="표준 58" xfId="32691" xr:uid="{00000000-0005-0000-0000-0000A77F0000}"/>
    <cellStyle name="표준 59" xfId="32692" xr:uid="{00000000-0005-0000-0000-0000A87F0000}"/>
    <cellStyle name="표준 6" xfId="395" xr:uid="{00000000-0005-0000-0000-0000A97F0000}"/>
    <cellStyle name="표준 6 2" xfId="396" xr:uid="{00000000-0005-0000-0000-0000AA7F0000}"/>
    <cellStyle name="표준 6 2 2" xfId="32693" xr:uid="{00000000-0005-0000-0000-0000AB7F0000}"/>
    <cellStyle name="표준 6 2 2 2" xfId="32694" xr:uid="{00000000-0005-0000-0000-0000AC7F0000}"/>
    <cellStyle name="표준 6 2 2 2 2" xfId="32695" xr:uid="{00000000-0005-0000-0000-0000AD7F0000}"/>
    <cellStyle name="표준 6 2 2 2 2 2" xfId="32696" xr:uid="{00000000-0005-0000-0000-0000AE7F0000}"/>
    <cellStyle name="표준 6 2 2 2 3" xfId="32697" xr:uid="{00000000-0005-0000-0000-0000AF7F0000}"/>
    <cellStyle name="표준 6 2 2 2 3 2" xfId="32698" xr:uid="{00000000-0005-0000-0000-0000B07F0000}"/>
    <cellStyle name="표준 6 2 2 2 4" xfId="32699" xr:uid="{00000000-0005-0000-0000-0000B17F0000}"/>
    <cellStyle name="표준 6 2 2 3" xfId="32700" xr:uid="{00000000-0005-0000-0000-0000B27F0000}"/>
    <cellStyle name="표준 6 2 2 3 2" xfId="32701" xr:uid="{00000000-0005-0000-0000-0000B37F0000}"/>
    <cellStyle name="표준 6 2 2 3 2 2" xfId="32702" xr:uid="{00000000-0005-0000-0000-0000B47F0000}"/>
    <cellStyle name="표준 6 2 2 3 3" xfId="32703" xr:uid="{00000000-0005-0000-0000-0000B57F0000}"/>
    <cellStyle name="표준 6 2 2 3 3 2" xfId="32704" xr:uid="{00000000-0005-0000-0000-0000B67F0000}"/>
    <cellStyle name="표준 6 2 2 3 4" xfId="32705" xr:uid="{00000000-0005-0000-0000-0000B77F0000}"/>
    <cellStyle name="표준 6 2 2 4" xfId="32706" xr:uid="{00000000-0005-0000-0000-0000B87F0000}"/>
    <cellStyle name="표준 6 2 2 4 2" xfId="32707" xr:uid="{00000000-0005-0000-0000-0000B97F0000}"/>
    <cellStyle name="표준 6 2 2 5" xfId="32708" xr:uid="{00000000-0005-0000-0000-0000BA7F0000}"/>
    <cellStyle name="표준 6 2 2 5 2" xfId="32709" xr:uid="{00000000-0005-0000-0000-0000BB7F0000}"/>
    <cellStyle name="표준 6 2 2 6" xfId="32710" xr:uid="{00000000-0005-0000-0000-0000BC7F0000}"/>
    <cellStyle name="표준 6 2 2 7" xfId="32711" xr:uid="{00000000-0005-0000-0000-0000BD7F0000}"/>
    <cellStyle name="표준 6 3" xfId="397" xr:uid="{00000000-0005-0000-0000-0000BE7F0000}"/>
    <cellStyle name="표준 6 3 2" xfId="32712" xr:uid="{00000000-0005-0000-0000-0000BF7F0000}"/>
    <cellStyle name="표준 6 3 2 2" xfId="32713" xr:uid="{00000000-0005-0000-0000-0000C07F0000}"/>
    <cellStyle name="표준 6 3 3" xfId="32714" xr:uid="{00000000-0005-0000-0000-0000C17F0000}"/>
    <cellStyle name="표준 6 3 3 2" xfId="32715" xr:uid="{00000000-0005-0000-0000-0000C27F0000}"/>
    <cellStyle name="표준 6 3 4" xfId="32716" xr:uid="{00000000-0005-0000-0000-0000C37F0000}"/>
    <cellStyle name="표준 6 4" xfId="32717" xr:uid="{00000000-0005-0000-0000-0000C47F0000}"/>
    <cellStyle name="표준 6 4 2" xfId="32718" xr:uid="{00000000-0005-0000-0000-0000C57F0000}"/>
    <cellStyle name="표준 6 4 2 2" xfId="32719" xr:uid="{00000000-0005-0000-0000-0000C67F0000}"/>
    <cellStyle name="표준 6 4 3" xfId="32720" xr:uid="{00000000-0005-0000-0000-0000C77F0000}"/>
    <cellStyle name="표준 6 4 3 2" xfId="32721" xr:uid="{00000000-0005-0000-0000-0000C87F0000}"/>
    <cellStyle name="표준 6 4 4" xfId="32722" xr:uid="{00000000-0005-0000-0000-0000C97F0000}"/>
    <cellStyle name="표준 6 4 5" xfId="32723" xr:uid="{00000000-0005-0000-0000-0000CA7F0000}"/>
    <cellStyle name="표준 6 5" xfId="32724" xr:uid="{00000000-0005-0000-0000-0000CB7F0000}"/>
    <cellStyle name="표준 6 5 2" xfId="32725" xr:uid="{00000000-0005-0000-0000-0000CC7F0000}"/>
    <cellStyle name="표준 6 6" xfId="32726" xr:uid="{00000000-0005-0000-0000-0000CD7F0000}"/>
    <cellStyle name="표준 6 6 2" xfId="32727" xr:uid="{00000000-0005-0000-0000-0000CE7F0000}"/>
    <cellStyle name="표준 6 7" xfId="32728" xr:uid="{00000000-0005-0000-0000-0000CF7F0000}"/>
    <cellStyle name="표준 6_Sheet1" xfId="32729" xr:uid="{00000000-0005-0000-0000-0000D07F0000}"/>
    <cellStyle name="표준 60" xfId="32730" xr:uid="{00000000-0005-0000-0000-0000D17F0000}"/>
    <cellStyle name="표준 61" xfId="32731" xr:uid="{00000000-0005-0000-0000-0000D27F0000}"/>
    <cellStyle name="표준 62" xfId="32732" xr:uid="{00000000-0005-0000-0000-0000D37F0000}"/>
    <cellStyle name="표준 63" xfId="32733" xr:uid="{00000000-0005-0000-0000-0000D47F0000}"/>
    <cellStyle name="표준 64" xfId="32734" xr:uid="{00000000-0005-0000-0000-0000D57F0000}"/>
    <cellStyle name="표준 65" xfId="32735" xr:uid="{00000000-0005-0000-0000-0000D67F0000}"/>
    <cellStyle name="표준 66" xfId="32736" xr:uid="{00000000-0005-0000-0000-0000D77F0000}"/>
    <cellStyle name="표준 67" xfId="32737" xr:uid="{00000000-0005-0000-0000-0000D87F0000}"/>
    <cellStyle name="표준 68" xfId="32738" xr:uid="{00000000-0005-0000-0000-0000D97F0000}"/>
    <cellStyle name="표준 69" xfId="32739" xr:uid="{00000000-0005-0000-0000-0000DA7F0000}"/>
    <cellStyle name="표준 7" xfId="398" xr:uid="{00000000-0005-0000-0000-0000DB7F0000}"/>
    <cellStyle name="표준 7 2" xfId="399" xr:uid="{00000000-0005-0000-0000-0000DC7F0000}"/>
    <cellStyle name="표준 7 2 2" xfId="32740" xr:uid="{00000000-0005-0000-0000-0000DD7F0000}"/>
    <cellStyle name="표준 7 3" xfId="400" xr:uid="{00000000-0005-0000-0000-0000DE7F0000}"/>
    <cellStyle name="표준 7 4" xfId="32741" xr:uid="{00000000-0005-0000-0000-0000DF7F0000}"/>
    <cellStyle name="표준 70" xfId="32742" xr:uid="{00000000-0005-0000-0000-0000E07F0000}"/>
    <cellStyle name="표준 71" xfId="32743" xr:uid="{00000000-0005-0000-0000-0000E17F0000}"/>
    <cellStyle name="표준 72" xfId="32744" xr:uid="{00000000-0005-0000-0000-0000E27F0000}"/>
    <cellStyle name="표준 73" xfId="32745" xr:uid="{00000000-0005-0000-0000-0000E37F0000}"/>
    <cellStyle name="표준 74" xfId="32746" xr:uid="{00000000-0005-0000-0000-0000E47F0000}"/>
    <cellStyle name="표준 75" xfId="32747" xr:uid="{00000000-0005-0000-0000-0000E57F0000}"/>
    <cellStyle name="표준 76" xfId="32748" xr:uid="{00000000-0005-0000-0000-0000E67F0000}"/>
    <cellStyle name="표준 77" xfId="32749" xr:uid="{00000000-0005-0000-0000-0000E77F0000}"/>
    <cellStyle name="표준 78" xfId="32750" xr:uid="{00000000-0005-0000-0000-0000E87F0000}"/>
    <cellStyle name="표준 79" xfId="32751" xr:uid="{00000000-0005-0000-0000-0000E97F0000}"/>
    <cellStyle name="표준 8" xfId="401" xr:uid="{00000000-0005-0000-0000-0000EA7F0000}"/>
    <cellStyle name="표준 8 2" xfId="402" xr:uid="{00000000-0005-0000-0000-0000EB7F0000}"/>
    <cellStyle name="표준 8 3" xfId="403" xr:uid="{00000000-0005-0000-0000-0000EC7F0000}"/>
    <cellStyle name="표준 8 4" xfId="32752" xr:uid="{00000000-0005-0000-0000-0000ED7F0000}"/>
    <cellStyle name="표준 80" xfId="32753" xr:uid="{00000000-0005-0000-0000-0000EE7F0000}"/>
    <cellStyle name="표준 81" xfId="32754" xr:uid="{00000000-0005-0000-0000-0000EF7F0000}"/>
    <cellStyle name="표준 82" xfId="32755" xr:uid="{00000000-0005-0000-0000-0000F07F0000}"/>
    <cellStyle name="표준 83" xfId="32756" xr:uid="{00000000-0005-0000-0000-0000F17F0000}"/>
    <cellStyle name="표준 84" xfId="32757" xr:uid="{00000000-0005-0000-0000-0000F27F0000}"/>
    <cellStyle name="표준 85" xfId="32758" xr:uid="{00000000-0005-0000-0000-0000F37F0000}"/>
    <cellStyle name="표준 86" xfId="32759" xr:uid="{00000000-0005-0000-0000-0000F47F0000}"/>
    <cellStyle name="표준 87" xfId="32760" xr:uid="{00000000-0005-0000-0000-0000F57F0000}"/>
    <cellStyle name="표준 88" xfId="32761" xr:uid="{00000000-0005-0000-0000-0000F67F0000}"/>
    <cellStyle name="표준 89" xfId="32762" xr:uid="{00000000-0005-0000-0000-0000F77F0000}"/>
    <cellStyle name="표준 9" xfId="404" xr:uid="{00000000-0005-0000-0000-0000F87F0000}"/>
    <cellStyle name="표준 9 2" xfId="405" xr:uid="{00000000-0005-0000-0000-0000F97F0000}"/>
    <cellStyle name="표준 9 3" xfId="406" xr:uid="{00000000-0005-0000-0000-0000FA7F0000}"/>
    <cellStyle name="표준 9 4" xfId="32763" xr:uid="{00000000-0005-0000-0000-0000FB7F0000}"/>
    <cellStyle name="표준 90" xfId="32764" xr:uid="{00000000-0005-0000-0000-0000FC7F0000}"/>
    <cellStyle name="표준 91" xfId="32765" xr:uid="{00000000-0005-0000-0000-0000FD7F0000}"/>
    <cellStyle name="표준 92" xfId="32766" xr:uid="{00000000-0005-0000-0000-0000FE7F0000}"/>
    <cellStyle name="표준 93" xfId="32767" xr:uid="{00000000-0005-0000-0000-0000FF7F0000}"/>
    <cellStyle name="표준 94" xfId="32768" xr:uid="{00000000-0005-0000-0000-000000800000}"/>
    <cellStyle name="표준 95" xfId="32769" xr:uid="{00000000-0005-0000-0000-000001800000}"/>
    <cellStyle name="표준 96" xfId="32770" xr:uid="{00000000-0005-0000-0000-000002800000}"/>
    <cellStyle name="표준 97" xfId="32771" xr:uid="{00000000-0005-0000-0000-000003800000}"/>
    <cellStyle name="표준 98" xfId="32772" xr:uid="{00000000-0005-0000-0000-000004800000}"/>
    <cellStyle name="표준 99" xfId="32773" xr:uid="{00000000-0005-0000-0000-000005800000}"/>
    <cellStyle name="표준_upOpertUnit" xfId="407" xr:uid="{00000000-0005-0000-0000-000006800000}"/>
    <cellStyle name="표준_설계내역서(가소반)" xfId="408" xr:uid="{00000000-0005-0000-0000-000007800000}"/>
    <cellStyle name="표준_재적조서(평창군)" xfId="32786" xr:uid="{00000000-0005-0000-0000-000008800000}"/>
    <cellStyle name="표준1" xfId="32774" xr:uid="{00000000-0005-0000-0000-000009800000}"/>
    <cellStyle name="표준1 2" xfId="32775" xr:uid="{00000000-0005-0000-0000-00000A800000}"/>
    <cellStyle name="하이퍼링크 2" xfId="32776" xr:uid="{00000000-0005-0000-0000-00000B800000}"/>
    <cellStyle name="합산" xfId="32777" xr:uid="{00000000-0005-0000-0000-00000C800000}"/>
    <cellStyle name="합산 2" xfId="32778" xr:uid="{00000000-0005-0000-0000-00000D800000}"/>
    <cellStyle name="합산 2 2" xfId="32779" xr:uid="{00000000-0005-0000-0000-00000E800000}"/>
    <cellStyle name="화폐기호" xfId="32780" xr:uid="{00000000-0005-0000-0000-00000F800000}"/>
    <cellStyle name="화폐기호 2" xfId="32781" xr:uid="{00000000-0005-0000-0000-000010800000}"/>
    <cellStyle name="화폐기호 2 2" xfId="32782" xr:uid="{00000000-0005-0000-0000-000011800000}"/>
    <cellStyle name="화폐기호0" xfId="32783" xr:uid="{00000000-0005-0000-0000-000012800000}"/>
    <cellStyle name="화폐기호0 2" xfId="32784" xr:uid="{00000000-0005-0000-0000-000013800000}"/>
    <cellStyle name="화폐기호0 2 2" xfId="32785" xr:uid="{00000000-0005-0000-0000-000014800000}"/>
  </cellStyles>
  <dxfs count="0"/>
  <tableStyles count="0" defaultTableStyle="TableStyleMedium9" defaultPivotStyle="PivotStyleLight16"/>
  <colors>
    <mruColors>
      <color rgb="FF00FF00"/>
      <color rgb="FFFFFF66"/>
      <color rgb="FFFFFF99"/>
      <color rgb="FFCDF7F5"/>
      <color rgb="FFDDDDDD"/>
      <color rgb="FFD2F2F0"/>
      <color rgb="FFFF66CC"/>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13" Type="http://schemas.openxmlformats.org/officeDocument/2006/relationships/worksheet" Target="worksheets/sheet13.xml"/><Relationship Id="rId18" Type="http://schemas.openxmlformats.org/officeDocument/2006/relationships/worksheet" Target="worksheets/sheet18.xml"/><Relationship Id="rId26" Type="http://schemas.openxmlformats.org/officeDocument/2006/relationships/externalLink" Target="externalLinks/externalLink1.xml"/><Relationship Id="rId39" Type="http://schemas.openxmlformats.org/officeDocument/2006/relationships/externalLink" Target="externalLinks/externalLink14.xml"/><Relationship Id="rId21" Type="http://schemas.openxmlformats.org/officeDocument/2006/relationships/worksheet" Target="worksheets/sheet21.xml"/><Relationship Id="rId34" Type="http://schemas.openxmlformats.org/officeDocument/2006/relationships/externalLink" Target="externalLinks/externalLink9.xml"/><Relationship Id="rId42" Type="http://schemas.openxmlformats.org/officeDocument/2006/relationships/sharedStrings" Target="sharedStrings.xml"/><Relationship Id="rId7" Type="http://schemas.openxmlformats.org/officeDocument/2006/relationships/worksheet" Target="worksheets/sheet7.xml"/><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worksheet" Target="worksheets/sheet20.xml"/><Relationship Id="rId29" Type="http://schemas.openxmlformats.org/officeDocument/2006/relationships/externalLink" Target="externalLinks/externalLink4.xml"/><Relationship Id="rId41" Type="http://schemas.openxmlformats.org/officeDocument/2006/relationships/styles" Target="styles.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24" Type="http://schemas.openxmlformats.org/officeDocument/2006/relationships/worksheet" Target="worksheets/sheet24.xml"/><Relationship Id="rId32" Type="http://schemas.openxmlformats.org/officeDocument/2006/relationships/externalLink" Target="externalLinks/externalLink7.xml"/><Relationship Id="rId37" Type="http://schemas.openxmlformats.org/officeDocument/2006/relationships/externalLink" Target="externalLinks/externalLink12.xml"/><Relationship Id="rId40" Type="http://schemas.openxmlformats.org/officeDocument/2006/relationships/theme" Target="theme/theme1.xml"/><Relationship Id="rId5" Type="http://schemas.openxmlformats.org/officeDocument/2006/relationships/worksheet" Target="worksheets/sheet5.xml"/><Relationship Id="rId15" Type="http://schemas.openxmlformats.org/officeDocument/2006/relationships/worksheet" Target="worksheets/sheet15.xml"/><Relationship Id="rId23" Type="http://schemas.openxmlformats.org/officeDocument/2006/relationships/worksheet" Target="worksheets/sheet23.xml"/><Relationship Id="rId28" Type="http://schemas.openxmlformats.org/officeDocument/2006/relationships/externalLink" Target="externalLinks/externalLink3.xml"/><Relationship Id="rId36" Type="http://schemas.openxmlformats.org/officeDocument/2006/relationships/externalLink" Target="externalLinks/externalLink11.xml"/><Relationship Id="rId10" Type="http://schemas.openxmlformats.org/officeDocument/2006/relationships/worksheet" Target="worksheets/sheet10.xml"/><Relationship Id="rId19" Type="http://schemas.openxmlformats.org/officeDocument/2006/relationships/worksheet" Target="worksheets/sheet19.xml"/><Relationship Id="rId31" Type="http://schemas.openxmlformats.org/officeDocument/2006/relationships/externalLink" Target="externalLinks/externalLink6.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worksheet" Target="worksheets/sheet22.xml"/><Relationship Id="rId27" Type="http://schemas.openxmlformats.org/officeDocument/2006/relationships/externalLink" Target="externalLinks/externalLink2.xml"/><Relationship Id="rId30" Type="http://schemas.openxmlformats.org/officeDocument/2006/relationships/externalLink" Target="externalLinks/externalLink5.xml"/><Relationship Id="rId35" Type="http://schemas.openxmlformats.org/officeDocument/2006/relationships/externalLink" Target="externalLinks/externalLink10.xml"/><Relationship Id="rId43" Type="http://schemas.openxmlformats.org/officeDocument/2006/relationships/calcChain" Target="calcChain.xml"/><Relationship Id="rId8" Type="http://schemas.openxmlformats.org/officeDocument/2006/relationships/worksheet" Target="worksheets/sheet8.xml"/><Relationship Id="rId3" Type="http://schemas.openxmlformats.org/officeDocument/2006/relationships/worksheet" Target="worksheets/sheet3.xml"/><Relationship Id="rId12" Type="http://schemas.openxmlformats.org/officeDocument/2006/relationships/worksheet" Target="worksheets/sheet12.xml"/><Relationship Id="rId17" Type="http://schemas.openxmlformats.org/officeDocument/2006/relationships/worksheet" Target="worksheets/sheet17.xml"/><Relationship Id="rId25" Type="http://schemas.openxmlformats.org/officeDocument/2006/relationships/worksheet" Target="worksheets/sheet25.xml"/><Relationship Id="rId33" Type="http://schemas.openxmlformats.org/officeDocument/2006/relationships/externalLink" Target="externalLinks/externalLink8.xml"/><Relationship Id="rId38" Type="http://schemas.openxmlformats.org/officeDocument/2006/relationships/externalLink" Target="externalLinks/externalLink13.xml"/></Relationships>
</file>

<file path=xl/drawings/_rels/drawing1.xml.rels><?xml version="1.0" encoding="UTF-8" standalone="yes"?>
<Relationships xmlns="http://schemas.openxmlformats.org/package/2006/relationships"><Relationship Id="rId2" Type="http://schemas.openxmlformats.org/officeDocument/2006/relationships/image" Target="../media/image2.jpeg"/><Relationship Id="rId1" Type="http://schemas.openxmlformats.org/officeDocument/2006/relationships/image" Target="../media/image1.jpeg"/></Relationships>
</file>

<file path=xl/drawings/drawing1.xml><?xml version="1.0" encoding="utf-8"?>
<xdr:wsDr xmlns:xdr="http://schemas.openxmlformats.org/drawingml/2006/spreadsheetDrawing" xmlns:a="http://schemas.openxmlformats.org/drawingml/2006/main">
  <xdr:twoCellAnchor editAs="oneCell">
    <xdr:from>
      <xdr:col>5</xdr:col>
      <xdr:colOff>105834</xdr:colOff>
      <xdr:row>16</xdr:row>
      <xdr:rowOff>158750</xdr:rowOff>
    </xdr:from>
    <xdr:to>
      <xdr:col>5</xdr:col>
      <xdr:colOff>579274</xdr:colOff>
      <xdr:row>17</xdr:row>
      <xdr:rowOff>226483</xdr:rowOff>
    </xdr:to>
    <xdr:pic>
      <xdr:nvPicPr>
        <xdr:cNvPr id="2" name="Picture 1">
          <a:extLst>
            <a:ext uri="{FF2B5EF4-FFF2-40B4-BE49-F238E27FC236}">
              <a16:creationId xmlns:a16="http://schemas.microsoft.com/office/drawing/2014/main" id="{CC7E116B-8401-4A70-83F6-95A1CB819A89}"/>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bwMode="auto">
        <a:xfrm>
          <a:off x="4275667" y="6254750"/>
          <a:ext cx="473440" cy="448733"/>
        </a:xfrm>
        <a:prstGeom prst="rect">
          <a:avLst/>
        </a:prstGeom>
        <a:noFill/>
        <a:ln w="1">
          <a:noFill/>
          <a:miter lim="800000"/>
          <a:headEnd/>
          <a:tailEnd type="none" w="med" len="med"/>
        </a:ln>
        <a:effectLst/>
      </xdr:spPr>
    </xdr:pic>
    <xdr:clientData/>
  </xdr:twoCellAnchor>
  <xdr:twoCellAnchor editAs="oneCell">
    <xdr:from>
      <xdr:col>5</xdr:col>
      <xdr:colOff>116417</xdr:colOff>
      <xdr:row>34</xdr:row>
      <xdr:rowOff>211666</xdr:rowOff>
    </xdr:from>
    <xdr:to>
      <xdr:col>5</xdr:col>
      <xdr:colOff>589857</xdr:colOff>
      <xdr:row>35</xdr:row>
      <xdr:rowOff>225424</xdr:rowOff>
    </xdr:to>
    <xdr:pic>
      <xdr:nvPicPr>
        <xdr:cNvPr id="3" name="Picture 1">
          <a:extLst>
            <a:ext uri="{FF2B5EF4-FFF2-40B4-BE49-F238E27FC236}">
              <a16:creationId xmlns:a16="http://schemas.microsoft.com/office/drawing/2014/main" id="{C78F59A7-43B3-4D07-AF91-F7EDBC13CD85}"/>
            </a:ext>
          </a:extLst>
        </xdr:cNvPr>
        <xdr:cNvPicPr>
          <a:picLocks noChangeAspect="1" noChangeArrowheads="1"/>
        </xdr:cNvPicPr>
      </xdr:nvPicPr>
      <xdr:blipFill>
        <a:blip xmlns:r="http://schemas.openxmlformats.org/officeDocument/2006/relationships" r:embed="rId2" cstate="print">
          <a:extLst>
            <a:ext uri="{28A0092B-C50C-407E-A947-70E740481C1C}">
              <a14:useLocalDpi xmlns:a14="http://schemas.microsoft.com/office/drawing/2010/main" val="0"/>
            </a:ext>
          </a:extLst>
        </a:blip>
        <a:stretch>
          <a:fillRect/>
        </a:stretch>
      </xdr:blipFill>
      <xdr:spPr bwMode="auto">
        <a:xfrm>
          <a:off x="4286250" y="14128749"/>
          <a:ext cx="473440" cy="447675"/>
        </a:xfrm>
        <a:prstGeom prst="rect">
          <a:avLst/>
        </a:prstGeom>
        <a:noFill/>
        <a:ln w="1">
          <a:noFill/>
          <a:miter lim="800000"/>
          <a:headEnd/>
          <a:tailEnd type="none" w="med" len="med"/>
        </a:ln>
        <a:effectLst/>
      </xdr:spPr>
    </xdr:pic>
    <xdr:clientData/>
  </xdr:twoCellAnchor>
</xdr:wsDr>
</file>

<file path=xl/drawings/drawing2.xml><?xml version="1.0" encoding="utf-8"?>
<xdr:wsDr xmlns:xdr="http://schemas.openxmlformats.org/drawingml/2006/spreadsheetDrawing" xmlns:a="http://schemas.openxmlformats.org/drawingml/2006/main">
  <xdr:twoCellAnchor>
    <xdr:from>
      <xdr:col>0</xdr:col>
      <xdr:colOff>1152525</xdr:colOff>
      <xdr:row>9</xdr:row>
      <xdr:rowOff>31750</xdr:rowOff>
    </xdr:from>
    <xdr:to>
      <xdr:col>5</xdr:col>
      <xdr:colOff>10583</xdr:colOff>
      <xdr:row>9</xdr:row>
      <xdr:rowOff>49744</xdr:rowOff>
    </xdr:to>
    <xdr:cxnSp macro="">
      <xdr:nvCxnSpPr>
        <xdr:cNvPr id="2" name="직선 연결선 1">
          <a:extLst>
            <a:ext uri="{FF2B5EF4-FFF2-40B4-BE49-F238E27FC236}">
              <a16:creationId xmlns:a16="http://schemas.microsoft.com/office/drawing/2014/main" id="{B7F67F4A-C51D-4979-B7B2-7DFF6E3960A9}"/>
            </a:ext>
          </a:extLst>
        </xdr:cNvPr>
        <xdr:cNvCxnSpPr/>
      </xdr:nvCxnSpPr>
      <xdr:spPr>
        <a:xfrm flipV="1">
          <a:off x="1152525" y="4137025"/>
          <a:ext cx="5287433" cy="17994"/>
        </a:xfrm>
        <a:prstGeom prst="line">
          <a:avLst/>
        </a:prstGeom>
        <a:ln w="76200">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xdr:col>
      <xdr:colOff>38100</xdr:colOff>
      <xdr:row>10</xdr:row>
      <xdr:rowOff>619126</xdr:rowOff>
    </xdr:from>
    <xdr:to>
      <xdr:col>8</xdr:col>
      <xdr:colOff>676275</xdr:colOff>
      <xdr:row>11</xdr:row>
      <xdr:rowOff>9525</xdr:rowOff>
    </xdr:to>
    <xdr:cxnSp macro="">
      <xdr:nvCxnSpPr>
        <xdr:cNvPr id="3" name="직선 연결선 2">
          <a:extLst>
            <a:ext uri="{FF2B5EF4-FFF2-40B4-BE49-F238E27FC236}">
              <a16:creationId xmlns:a16="http://schemas.microsoft.com/office/drawing/2014/main" id="{A04004F5-680D-442B-833A-7FDF20FC902C}"/>
            </a:ext>
          </a:extLst>
        </xdr:cNvPr>
        <xdr:cNvCxnSpPr/>
      </xdr:nvCxnSpPr>
      <xdr:spPr>
        <a:xfrm flipV="1">
          <a:off x="9191625" y="5353051"/>
          <a:ext cx="0" cy="19049"/>
        </a:xfrm>
        <a:prstGeom prst="line">
          <a:avLst/>
        </a:prstGeom>
        <a:ln w="76200">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xdr:col>
      <xdr:colOff>10583</xdr:colOff>
      <xdr:row>10</xdr:row>
      <xdr:rowOff>592667</xdr:rowOff>
    </xdr:from>
    <xdr:to>
      <xdr:col>6</xdr:col>
      <xdr:colOff>1354666</xdr:colOff>
      <xdr:row>10</xdr:row>
      <xdr:rowOff>613834</xdr:rowOff>
    </xdr:to>
    <xdr:cxnSp macro="">
      <xdr:nvCxnSpPr>
        <xdr:cNvPr id="4" name="직선 연결선 3">
          <a:extLst>
            <a:ext uri="{FF2B5EF4-FFF2-40B4-BE49-F238E27FC236}">
              <a16:creationId xmlns:a16="http://schemas.microsoft.com/office/drawing/2014/main" id="{72E33CC3-3C14-4436-8084-6B4EA5C0BB21}"/>
            </a:ext>
          </a:extLst>
        </xdr:cNvPr>
        <xdr:cNvCxnSpPr/>
      </xdr:nvCxnSpPr>
      <xdr:spPr>
        <a:xfrm flipV="1">
          <a:off x="6439958" y="5326592"/>
          <a:ext cx="2715683" cy="21167"/>
        </a:xfrm>
        <a:prstGeom prst="line">
          <a:avLst/>
        </a:prstGeom>
        <a:ln w="76200">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Documents%20and%20Settings/Administrator/Local%20Settings/Temp/ENALATEMP/&#48149;&#54812;&#48124;/&#49714;&#44032;&#44984;&#44592;%20&#49324;&#50629;/&#49324;&#50629;&#44228;&#54925;&#49436;%20&#49368;&#54540;/&#49688;&#51061;&#44036;&#48268;-&#51076;&#52488;&#47532;/&#51312;&#51116;&#50984;%20&#48143;%20&#44404;&#49325;&#44592;%20&#51665;&#51201;(&#51076;&#52488;%201,9&#49548;&#48152;).xls"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file:///\\Ellim1\&#44277;&#50976;%20&#47928;&#49436;\Documents%20and%20Settings\All%20Users\Documents\2006&#49328;&#47548;&#53664;&#47785;&#49444;&#44228;\&#51032;&#47161;\&#50640;&#50948;&#45768;&#50500;-&#49688;&#54644;&#48373;&#44396;1\&#45225;&#54408;\&#51076;&#46020;&#48373;&#44396;&#45236;&#50669;&#49436;&#45225;&#54408;1004.xls" TargetMode="External"/></Relationships>
</file>

<file path=xl/externalLinks/_rels/externalLink3.xml.rels><?xml version="1.0" encoding="UTF-8" standalone="yes"?>
<Relationships xmlns="http://schemas.openxmlformats.org/package/2006/relationships"><Relationship Id="rId1" Type="http://schemas.openxmlformats.org/officeDocument/2006/relationships/externalLinkPath" Target="/Documents%20and%20Settings/USER/Local%20Settings/Temp/ENALATEMP/D532E8EEB4984aff8D2B66D2763B427C.xls" TargetMode="External"/></Relationships>
</file>

<file path=xl/externalLinks/_rels/externalLink4.xml.rels><?xml version="1.0" encoding="UTF-8" standalone="yes"?>
<Relationships xmlns="http://schemas.openxmlformats.org/package/2006/relationships"><Relationship Id="rId1" Type="http://schemas.openxmlformats.org/officeDocument/2006/relationships/externalLinkPath" Target="/&#45432;&#51648;&#50676;/2007/&#49714;&#44032;&#44984;&#44592;/&#49444;&#44228;&#44048;&#47532;/2007/&#49444;&#44228;&#49436;/&#49444;&#44228;&#49436;(2007-11-12).xls" TargetMode="External"/></Relationships>
</file>

<file path=xl/externalLinks/_rels/externalLink5.xml.rels><?xml version="1.0" encoding="UTF-8" standalone="yes"?>
<Relationships xmlns="http://schemas.openxmlformats.org/package/2006/relationships"><Relationship Id="rId1" Type="http://schemas.openxmlformats.org/officeDocument/2006/relationships/externalLinkPath" Target="/&#45432;&#51648;&#50676;/2007/&#49714;&#44032;&#44984;&#44592;/&#49444;&#44228;&#44048;&#47532;/2007/&#49444;&#44228;&#49436;/&#49328;&#47548;&#54872;&#44221;&#50672;&#44396;&#50896;_&#49714;&#44032;&#44984;&#44592;/&#45225;&#54408;/&#54632;&#50577;&#50504;&#51032;&#49345;&#50896;/&#49444;&#44228;&#49436;-&#50504;&#51032;&#49345;&#50896;.xls" TargetMode="External"/></Relationships>
</file>

<file path=xl/externalLinks/_rels/externalLink6.xml.rels><?xml version="1.0" encoding="UTF-8" standalone="yes"?>
<Relationships xmlns="http://schemas.openxmlformats.org/package/2006/relationships"><Relationship Id="rId1" Type="http://schemas.openxmlformats.org/officeDocument/2006/relationships/externalLinkPath" Target="/Documents%20and%20Settings/mm/My%20Documents/&#51060;&#49884;&#54805;/&#51648;&#48169;&#52397;/&#50629;&#47924;&#47588;&#45684;&#50620;/&#51088;&#50896;/&#51312;&#47548;&#49324;&#50629;%20&#51208;&#52264;/&#51312;&#47548;&#49324;&#50629;%20&#50641;&#49472;&#49436;&#49885;.xls" TargetMode="External"/></Relationships>
</file>

<file path=xl/externalLinks/_rels/externalLink7.xml.rels><?xml version="1.0" encoding="UTF-8" standalone="yes"?>
<Relationships xmlns="http://schemas.openxmlformats.org/package/2006/relationships"><Relationship Id="rId1" Type="http://schemas.openxmlformats.org/officeDocument/2006/relationships/externalLinkPath" Target="/Documents%20and%20Settings/&#44288;&#47532;&#51088;/Local%20Settings/Temp/HAMONITEMP/&#49714;&#44032;&#44984;&#44592;%20&#50896;&#44032;&#44228;&#49328;(&#46041;&#48512;&#52397;,&#50689;&#50900;)2.xls" TargetMode="External"/></Relationships>
</file>

<file path=xl/externalLinks/_rels/externalLink8.xml.rels><?xml version="1.0" encoding="UTF-8" standalone="yes"?>
<Relationships xmlns="http://schemas.openxmlformats.org/package/2006/relationships"><Relationship Id="rId1" Type="http://schemas.openxmlformats.org/officeDocument/2006/relationships/externalLinkPath" Target="file:///\\Ps\&#44277;&#50976;&#47928;&#49436;\Documents%20and%20Settings\All%20Users\Documents\2006&#49328;&#47548;&#53664;&#47785;&#49444;&#44228;\&#48520;&#47784;&#49328;&#49688;&#54644;&#48373;&#44396;\&#45225;&#54408;\&#48520;&#47784;&#49328;&#48373;&#44396;&#45236;&#50669;1220.xls" TargetMode="External"/></Relationships>
</file>

<file path=xl/externalLinks/_rels/externalLink9.xml.rels><?xml version="1.0" encoding="UTF-8" standalone="yes"?>
<Relationships xmlns="http://schemas.openxmlformats.org/package/2006/relationships"><Relationship Id="rId1" Type="http://schemas.openxmlformats.org/officeDocument/2006/relationships/externalLinkPath" Target="/Documents%20and%20Settings/USER/Local%20Settings/Temp/ENALATEMP/98BB3B25828C438a9BB34882D0EEC889.xls" TargetMode="External"/></Relationships>
</file>

<file path=xl/externalLinks/_rels/externalLink10.xml.rels><?xml version="1.0" encoding="UTF-8" standalone="yes"?>
<Relationships xmlns="http://schemas.openxmlformats.org/package/2006/relationships"><Relationship Id="rId1" Type="http://schemas.openxmlformats.org/officeDocument/2006/relationships/externalLinkPath" Target="file:///\\Ps\&#44277;&#50976;&#47928;&#49436;\Documents%20and%20Settings\All%20Users\Documents\2007&#49328;&#47548;&#53664;&#47785;&#49444;&#44228;\&#49888;&#49444;&#51076;&#46020;-&#50577;&#46041;&#51648;&#44396;\&#45225;&#54408;\&#50577;&#46041;&#51648;&#44396;&#51076;&#46020;&#49888;&#49444;.xls" TargetMode="External"/></Relationships>
</file>

<file path=xl/externalLinks/_rels/externalLink11.xml.rels><?xml version="1.0" encoding="UTF-8" standalone="yes"?>
<Relationships xmlns="http://schemas.openxmlformats.org/package/2006/relationships"><Relationship Id="rId1" Type="http://schemas.openxmlformats.org/officeDocument/2006/relationships/externalLinkPath" Target="/&#48148;&#53461;&#54868;&#47732;/Documents%20and%20Settings/Owner/Local%20Settings/Temp/HAMONITEMP/&#49714;&#44032;&#44984;&#44592;%20&#50896;&#44032;&#44228;&#49328;.tmp.xls" TargetMode="External"/></Relationships>
</file>

<file path=xl/externalLinks/_rels/externalLink12.xml.rels><?xml version="1.0" encoding="UTF-8" standalone="yes"?>
<Relationships xmlns="http://schemas.openxmlformats.org/package/2006/relationships"><Relationship Id="rId1" Type="http://schemas.openxmlformats.org/officeDocument/2006/relationships/externalLinkPath" Target="/&#50684;&#49440;&#51652;/2008%20&#49714;&#44032;&#44984;&#44592;/&#54364;&#51456;&#54868;%20&#49436;&#49885;/&#49688;&#51061;&#44036;&#48268;%20&#51204;&#52404;%20&#51116;&#51201;&#51312;&#49436;(219-&#47560;).XLS" TargetMode="External"/></Relationships>
</file>

<file path=xl/externalLinks/_rels/externalLink13.xml.rels><?xml version="1.0" encoding="UTF-8" standalone="yes"?>
<Relationships xmlns="http://schemas.openxmlformats.org/package/2006/relationships"><Relationship Id="rId1" Type="http://schemas.openxmlformats.org/officeDocument/2006/relationships/externalLinkPath" Target="file:///\\Workgrou-xuce1a\&#47196;&#52972;%20&#46356;&#49828;&#53356;%20(d)\&#44608;&#54788;&#54840;\&#49444;&#44228;\&#49324;&#48169;&#45840;(2002%20&#48512;&#50668;).xls" TargetMode="External"/></Relationships>
</file>

<file path=xl/externalLinks/_rels/externalLink14.xml.rels><?xml version="1.0" encoding="UTF-8" standalone="yes"?>
<Relationships xmlns="http://schemas.openxmlformats.org/package/2006/relationships"><Relationship Id="rId1" Type="http://schemas.openxmlformats.org/officeDocument/2006/relationships/externalLinkPath" Target="/&#54868;&#51032;&#47532;%20136&#51076;&#48152;/&#54364;&#51456;&#51648;&#50556;&#51109;%20&#51665;&#44228;&#54364;.xls"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단재적표"/>
      <sheetName val="품등조서집계표"/>
      <sheetName val="조사서"/>
      <sheetName val="조사야장"/>
      <sheetName val="굴삭기 집적공정"/>
      <sheetName val="굴삭기 집적공정(정산)"/>
    </sheetNames>
    <sheetDataSet>
      <sheetData sheetId="0"/>
      <sheetData sheetId="1" refreshError="1"/>
      <sheetData sheetId="2" refreshError="1"/>
      <sheetData sheetId="3" refreshError="1"/>
      <sheetData sheetId="4" refreshError="1"/>
      <sheetData sheetId="5" refreshError="1"/>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표지"/>
      <sheetName val="목차"/>
      <sheetName val="설계간지"/>
      <sheetName val="공사설명서"/>
      <sheetName val="통수단면"/>
      <sheetName val="수리계산"/>
      <sheetName val="확율강우량"/>
      <sheetName val="원가"/>
      <sheetName val="BUDGE"/>
      <sheetName val="daega"/>
      <sheetName val="토공"/>
      <sheetName val="준비공"/>
      <sheetName val="석공"/>
      <sheetName val="구조물"/>
      <sheetName val="운반공"/>
      <sheetName val="junggi"/>
      <sheetName val="noyim"/>
      <sheetName val="unitpric"/>
      <sheetName val="수량집계표"/>
      <sheetName val="수량종합"/>
      <sheetName val="su1"/>
      <sheetName val="su2"/>
      <sheetName val="su3"/>
      <sheetName val="유역"/>
      <sheetName val="일위대가표총괄"/>
      <sheetName val="공작물구조도(2)"/>
      <sheetName val="기초조사야장"/>
      <sheetName val="노임자재단가"/>
      <sheetName val="ABUT수량-A1"/>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refreshError="1"/>
      <sheetData sheetId="25" refreshError="1"/>
      <sheetData sheetId="26" refreshError="1"/>
      <sheetData sheetId="27" refreshError="1"/>
      <sheetData sheetId="28" refreshError="1"/>
    </sheetDataSet>
  </externalBook>
</externalLink>
</file>

<file path=xl/externalLinks/externalLink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평정서"/>
      <sheetName val="원가계산서"/>
      <sheetName val="설계내역서"/>
      <sheetName val="단재적표"/>
      <sheetName val="사업계획서"/>
      <sheetName val="작업기간산출"/>
      <sheetName val="간벌(소나무)"/>
      <sheetName val="간벌(낙엽송)"/>
      <sheetName val="천연림개량(활엽수)"/>
      <sheetName val="산물수집 단가산출서 (소나무-관리소장비)"/>
      <sheetName val="산물수집 단가산출서 (소나무-훈련원장비)"/>
      <sheetName val="산물수집 단가산출서 (낙엽송-관리소장비)"/>
      <sheetName val="임내정리 단가산출서 (2)"/>
      <sheetName val="임내정리 단가산출서"/>
      <sheetName val="표준지(소나무)"/>
      <sheetName val="표준지(낙엽송)"/>
      <sheetName val="표준지(활엽수)"/>
      <sheetName val="기본항목 입력"/>
      <sheetName val="선목품셈(분리발주시사용)"/>
      <sheetName val="재적조서"/>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Set>
  </externalBook>
</externalLink>
</file>

<file path=xl/externalLinks/externalLink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표지"/>
      <sheetName val="간지 (3)"/>
      <sheetName val="간지"/>
      <sheetName val="표지 (2)"/>
      <sheetName val="간지 (2)"/>
      <sheetName val="현장사진"/>
      <sheetName val="설계설명및적용기준1"/>
      <sheetName val="예정공정표"/>
      <sheetName val="필지별조서"/>
      <sheetName val="원가계산서"/>
      <sheetName val="설계내역집계표"/>
      <sheetName val="간벌설계내역서"/>
      <sheetName val="산물수집설계내역서"/>
      <sheetName val="임내정리설계내역서"/>
      <sheetName val="임소반구획표"/>
      <sheetName val="단가산출서(솎기)"/>
      <sheetName val="작업로"/>
      <sheetName val="단가산출서(산물수집)"/>
      <sheetName val="미래목"/>
      <sheetName val="제거량집계표"/>
      <sheetName val="제거량산출서"/>
      <sheetName val="총재적조서"/>
      <sheetName val="수고"/>
      <sheetName val="노임단가"/>
      <sheetName val="자재단가"/>
      <sheetName val="소반별시방서"/>
      <sheetName val="도면 삽입용"/>
      <sheetName val="재선충미감염확인서"/>
      <sheetName val="일반시방"/>
      <sheetName val="특별시방"/>
      <sheetName val="전문시방"/>
      <sheetName val="GPS좌표1-0"/>
      <sheetName val="설계요소"/>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sheetData sheetId="10" refreshError="1"/>
      <sheetData sheetId="11" refreshError="1"/>
      <sheetData sheetId="12" refreshError="1"/>
      <sheetData sheetId="13" refreshError="1"/>
      <sheetData sheetId="14"/>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sheetData sheetId="24"/>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Set>
  </externalBook>
</externalLink>
</file>

<file path=xl/externalLinks/externalLink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표지"/>
      <sheetName val="위치간지"/>
      <sheetName val="위치도"/>
      <sheetName val="현장사진간지"/>
      <sheetName val="현장사진"/>
      <sheetName val="설계설명서간지"/>
      <sheetName val="설계설명및적용기준1"/>
      <sheetName val="예정공정표간지"/>
      <sheetName val="예정공정표"/>
      <sheetName val="일반시방서간지"/>
      <sheetName val="특별시방서간지"/>
      <sheetName val="소반시방간지"/>
      <sheetName val="소반별시방서"/>
      <sheetName val="사업원가계산서간지"/>
      <sheetName val="원가계산서"/>
      <sheetName val="설계내역간지"/>
      <sheetName val="내역서"/>
      <sheetName val="설계내역(솎기)"/>
      <sheetName val="단가산출서간지"/>
      <sheetName val="단가산출서(솎기)"/>
      <sheetName val="필지별간지"/>
      <sheetName val="필지별내역서"/>
      <sheetName val="GPS좌표간지"/>
      <sheetName val="GPS좌표"/>
      <sheetName val="산물수집예상내역간지"/>
      <sheetName val="설계내역(산물수집)"/>
      <sheetName val="단가산출서(산물수집)"/>
      <sheetName val="산물수집수량산출서"/>
      <sheetName val="설계요소"/>
      <sheetName val="노임자재단가"/>
      <sheetName val="작업로내역"/>
      <sheetName val="수고"/>
      <sheetName val="미래목"/>
      <sheetName val="사무소간지"/>
      <sheetName val="재적조서"/>
      <sheetName val="제거량산출서"/>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sheetData sheetId="28"/>
      <sheetData sheetId="29"/>
      <sheetData sheetId="30" refreshError="1"/>
      <sheetData sheetId="31" refreshError="1"/>
      <sheetData sheetId="32" refreshError="1"/>
      <sheetData sheetId="33" refreshError="1"/>
      <sheetData sheetId="34" refreshError="1"/>
      <sheetData sheetId="35" refreshError="1"/>
    </sheetDataSet>
  </externalBook>
</externalLink>
</file>

<file path=xl/externalLinks/externalLink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개소별 계획(신식)"/>
      <sheetName val="예가평정서표지"/>
      <sheetName val="원가결정서"/>
      <sheetName val="원가계산부표"/>
      <sheetName val="현장인도증"/>
      <sheetName val="착수계"/>
      <sheetName val="묘목수불부"/>
      <sheetName val="완료계"/>
      <sheetName val="준공검사조서"/>
      <sheetName val="개소별 내역"/>
      <sheetName val="사업비내역"/>
      <sheetName val="일위대가목록"/>
      <sheetName val="공종단가"/>
      <sheetName val="토사(PE)"/>
      <sheetName val="증감대비"/>
    </sheetNames>
    <sheetDataSet>
      <sheetData sheetId="0"/>
      <sheetData sheetId="1"/>
      <sheetData sheetId="2"/>
      <sheetData sheetId="3"/>
      <sheetData sheetId="4"/>
      <sheetData sheetId="5"/>
      <sheetData sheetId="6"/>
      <sheetData sheetId="7"/>
      <sheetData sheetId="8"/>
      <sheetData sheetId="9"/>
      <sheetData sheetId="10"/>
      <sheetData sheetId="11" refreshError="1"/>
      <sheetData sheetId="12" refreshError="1"/>
      <sheetData sheetId="13" refreshError="1"/>
      <sheetData sheetId="14" refreshError="1"/>
    </sheetDataSet>
  </externalBook>
</externalLink>
</file>

<file path=xl/externalLinks/externalLink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기본항목 입력"/>
      <sheetName val="단재적표"/>
      <sheetName val="사업계획서"/>
      <sheetName val="선목품셈(분리발주시사용)"/>
      <sheetName val="표준지조사내역"/>
      <sheetName val="재적조서"/>
      <sheetName val="산물수집 단가산출서"/>
      <sheetName val="단가산출서"/>
      <sheetName val="설계내역서"/>
      <sheetName val="원가계산서"/>
      <sheetName val="평정서"/>
    </sheetNames>
    <sheetDataSet>
      <sheetData sheetId="0"/>
      <sheetData sheetId="1"/>
      <sheetData sheetId="2"/>
      <sheetData sheetId="3"/>
      <sheetData sheetId="4"/>
      <sheetData sheetId="5"/>
      <sheetData sheetId="6"/>
      <sheetData sheetId="7"/>
      <sheetData sheetId="8"/>
      <sheetData sheetId="9"/>
      <sheetData sheetId="10"/>
    </sheetDataSet>
  </externalBook>
</externalLink>
</file>

<file path=xl/externalLinks/externalLink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표지"/>
      <sheetName val="목차"/>
      <sheetName val="설계간지"/>
      <sheetName val="사진"/>
      <sheetName val="공사설명서"/>
      <sheetName val="편입면적"/>
      <sheetName val="통수단면"/>
      <sheetName val="확율강우량"/>
      <sheetName val="원가"/>
      <sheetName val="BUDGE"/>
      <sheetName val="daega"/>
      <sheetName val="토공"/>
      <sheetName val="준비공"/>
      <sheetName val="석공"/>
      <sheetName val="구조물"/>
      <sheetName val="운반공"/>
      <sheetName val="junggi"/>
      <sheetName val="noyim"/>
      <sheetName val="unitpric"/>
      <sheetName val="수량집계표"/>
      <sheetName val="su1"/>
      <sheetName val="su2"/>
      <sheetName val="토공수량"/>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Set>
  </externalBook>
</externalLink>
</file>

<file path=xl/externalLinks/externalLink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평정서"/>
      <sheetName val="원가계산서"/>
      <sheetName val="사업계획서"/>
      <sheetName val="설계내역서"/>
      <sheetName val="단재적표"/>
      <sheetName val="솎아베기단가산출서(25-가)"/>
      <sheetName val="솎아베기단가산출서25-나(무육)"/>
      <sheetName val="산물수집단가산출서25-가 (2)"/>
      <sheetName val="산물수집단가산출서25-가"/>
      <sheetName val="표준지조사내역25-가"/>
      <sheetName val="표준지조사내역25-나"/>
      <sheetName val="작업기간산출"/>
      <sheetName val="기본항목 입력"/>
      <sheetName val="선목품셈(분리발주시사용)"/>
      <sheetName val="재적조서"/>
    </sheetNames>
    <sheetDataSet>
      <sheetData sheetId="0"/>
      <sheetData sheetId="1"/>
      <sheetData sheetId="2"/>
      <sheetData sheetId="3"/>
      <sheetData sheetId="4">
        <row r="1">
          <cell r="B1" t="str">
            <v>낙엽송</v>
          </cell>
          <cell r="C1" t="str">
            <v>낙</v>
          </cell>
        </row>
        <row r="2">
          <cell r="B2">
            <v>2</v>
          </cell>
          <cell r="C2">
            <v>4</v>
          </cell>
        </row>
        <row r="37">
          <cell r="B37" t="str">
            <v>삼나무</v>
          </cell>
          <cell r="C37" t="str">
            <v>삼</v>
          </cell>
        </row>
        <row r="38">
          <cell r="B38">
            <v>4</v>
          </cell>
          <cell r="C38">
            <v>6</v>
          </cell>
        </row>
        <row r="41">
          <cell r="B41">
            <v>3.2000000000000002E-3</v>
          </cell>
          <cell r="C41">
            <v>6.6E-3</v>
          </cell>
        </row>
        <row r="42">
          <cell r="B42">
            <v>3.8999999999999998E-3</v>
          </cell>
          <cell r="C42">
            <v>8.2000000000000007E-3</v>
          </cell>
        </row>
        <row r="43">
          <cell r="B43">
            <v>4.7000000000000002E-3</v>
          </cell>
          <cell r="C43">
            <v>9.7999999999999997E-3</v>
          </cell>
        </row>
        <row r="44">
          <cell r="B44">
            <v>5.4999999999999997E-3</v>
          </cell>
          <cell r="C44">
            <v>1.14E-2</v>
          </cell>
        </row>
        <row r="45">
          <cell r="B45">
            <v>6.1999999999999998E-3</v>
          </cell>
          <cell r="C45">
            <v>1.29E-2</v>
          </cell>
        </row>
        <row r="46">
          <cell r="B46">
            <v>7.0000000000000001E-3</v>
          </cell>
          <cell r="C46">
            <v>1.4500000000000001E-2</v>
          </cell>
        </row>
        <row r="47">
          <cell r="B47">
            <v>7.7000000000000002E-3</v>
          </cell>
          <cell r="C47">
            <v>1.61E-2</v>
          </cell>
        </row>
        <row r="48">
          <cell r="B48">
            <v>8.5000000000000006E-3</v>
          </cell>
          <cell r="C48">
            <v>1.7600000000000001E-2</v>
          </cell>
        </row>
        <row r="49">
          <cell r="B49">
            <v>9.1999999999999998E-3</v>
          </cell>
          <cell r="C49">
            <v>1.9199999999999998E-2</v>
          </cell>
        </row>
        <row r="50">
          <cell r="B50">
            <v>9.9000000000000008E-3</v>
          </cell>
          <cell r="C50">
            <v>2.07E-2</v>
          </cell>
        </row>
        <row r="51">
          <cell r="C51">
            <v>2.2200000000000001E-2</v>
          </cell>
        </row>
        <row r="68">
          <cell r="B68" t="str">
            <v>해송</v>
          </cell>
          <cell r="C68" t="str">
            <v>해</v>
          </cell>
        </row>
        <row r="69">
          <cell r="B69">
            <v>4</v>
          </cell>
          <cell r="C69">
            <v>6</v>
          </cell>
        </row>
        <row r="72">
          <cell r="B72">
            <v>3.0999999999999999E-3</v>
          </cell>
          <cell r="C72">
            <v>6.4999999999999997E-3</v>
          </cell>
        </row>
        <row r="73">
          <cell r="B73">
            <v>3.8E-3</v>
          </cell>
          <cell r="C73">
            <v>8.0999999999999996E-3</v>
          </cell>
        </row>
        <row r="74">
          <cell r="B74">
            <v>4.4999999999999997E-3</v>
          </cell>
          <cell r="C74">
            <v>9.5999999999999992E-3</v>
          </cell>
        </row>
        <row r="75">
          <cell r="B75">
            <v>5.1999999999999998E-3</v>
          </cell>
          <cell r="C75">
            <v>1.0999999999999999E-2</v>
          </cell>
        </row>
        <row r="76">
          <cell r="B76">
            <v>5.7999999999999996E-3</v>
          </cell>
          <cell r="C76">
            <v>1.2500000000000001E-2</v>
          </cell>
        </row>
        <row r="77">
          <cell r="B77">
            <v>6.4999999999999997E-3</v>
          </cell>
          <cell r="C77">
            <v>1.4E-2</v>
          </cell>
        </row>
        <row r="78">
          <cell r="B78">
            <v>7.1999999999999998E-3</v>
          </cell>
          <cell r="C78">
            <v>1.54E-2</v>
          </cell>
        </row>
        <row r="99">
          <cell r="B99" t="str">
            <v>잣나무</v>
          </cell>
          <cell r="C99" t="str">
            <v>잣</v>
          </cell>
        </row>
        <row r="100">
          <cell r="B100">
            <v>6</v>
          </cell>
          <cell r="C100">
            <v>8</v>
          </cell>
        </row>
        <row r="104">
          <cell r="B104">
            <v>7.4999999999999997E-3</v>
          </cell>
          <cell r="C104">
            <v>1.29E-2</v>
          </cell>
        </row>
        <row r="105">
          <cell r="B105">
            <v>9.1000000000000004E-3</v>
          </cell>
          <cell r="C105">
            <v>1.5800000000000002E-2</v>
          </cell>
        </row>
        <row r="106">
          <cell r="B106">
            <v>1.0699999999999999E-2</v>
          </cell>
          <cell r="C106">
            <v>1.8700000000000001E-2</v>
          </cell>
        </row>
        <row r="107">
          <cell r="B107">
            <v>1.24E-2</v>
          </cell>
          <cell r="C107">
            <v>2.1600000000000001E-2</v>
          </cell>
        </row>
        <row r="108">
          <cell r="B108">
            <v>1.4E-2</v>
          </cell>
          <cell r="C108">
            <v>2.4500000000000001E-2</v>
          </cell>
        </row>
        <row r="109">
          <cell r="B109">
            <v>1.5699999999999999E-2</v>
          </cell>
          <cell r="C109">
            <v>2.7400000000000001E-2</v>
          </cell>
        </row>
        <row r="110">
          <cell r="B110">
            <v>1.7299999999999999E-2</v>
          </cell>
          <cell r="C110">
            <v>3.0300000000000001E-2</v>
          </cell>
        </row>
        <row r="111">
          <cell r="B111">
            <v>1.9E-2</v>
          </cell>
          <cell r="C111">
            <v>3.32E-2</v>
          </cell>
        </row>
        <row r="112">
          <cell r="B112">
            <v>2.06E-2</v>
          </cell>
          <cell r="C112">
            <v>3.6200000000000003E-2</v>
          </cell>
        </row>
        <row r="113">
          <cell r="B113">
            <v>2.23E-2</v>
          </cell>
          <cell r="C113">
            <v>3.9100000000000003E-2</v>
          </cell>
        </row>
        <row r="114">
          <cell r="B114">
            <v>2.3900000000000001E-2</v>
          </cell>
          <cell r="C114">
            <v>4.2000000000000003E-2</v>
          </cell>
        </row>
        <row r="115">
          <cell r="B115">
            <v>2.5600000000000001E-2</v>
          </cell>
          <cell r="C115">
            <v>4.4999999999999998E-2</v>
          </cell>
        </row>
        <row r="116">
          <cell r="B116">
            <v>2.7199999999999998E-2</v>
          </cell>
          <cell r="C116">
            <v>4.7899999999999998E-2</v>
          </cell>
        </row>
        <row r="117">
          <cell r="B117">
            <v>2.8899999999999999E-2</v>
          </cell>
          <cell r="C117">
            <v>5.0799999999999998E-2</v>
          </cell>
        </row>
        <row r="118">
          <cell r="B118">
            <v>3.0499999999999999E-2</v>
          </cell>
          <cell r="C118">
            <v>5.3800000000000001E-2</v>
          </cell>
        </row>
        <row r="119">
          <cell r="B119">
            <v>3.2199999999999999E-2</v>
          </cell>
          <cell r="C119">
            <v>5.67E-2</v>
          </cell>
        </row>
        <row r="120">
          <cell r="B120">
            <v>3.3799999999999997E-2</v>
          </cell>
          <cell r="C120">
            <v>5.96E-2</v>
          </cell>
        </row>
        <row r="121">
          <cell r="B121">
            <v>3.5499999999999997E-2</v>
          </cell>
          <cell r="C121">
            <v>6.2600000000000003E-2</v>
          </cell>
        </row>
        <row r="122">
          <cell r="B122">
            <v>3.7100000000000001E-2</v>
          </cell>
          <cell r="C122">
            <v>6.5500000000000003E-2</v>
          </cell>
        </row>
        <row r="123">
          <cell r="B123">
            <v>3.8800000000000001E-2</v>
          </cell>
          <cell r="C123">
            <v>6.8500000000000005E-2</v>
          </cell>
        </row>
        <row r="124">
          <cell r="B124">
            <v>4.0500000000000001E-2</v>
          </cell>
          <cell r="C124">
            <v>7.1400000000000005E-2</v>
          </cell>
        </row>
        <row r="125">
          <cell r="B125">
            <v>4.2099999999999999E-2</v>
          </cell>
          <cell r="C125">
            <v>7.4300000000000005E-2</v>
          </cell>
        </row>
        <row r="126">
          <cell r="B126">
            <v>4.3799999999999999E-2</v>
          </cell>
          <cell r="C126">
            <v>7.7299999999999994E-2</v>
          </cell>
        </row>
        <row r="127">
          <cell r="B127">
            <v>4.5400000000000003E-2</v>
          </cell>
          <cell r="C127">
            <v>8.0199999999999994E-2</v>
          </cell>
        </row>
        <row r="128">
          <cell r="B128">
            <v>4.7100000000000003E-2</v>
          </cell>
          <cell r="C128">
            <v>8.3099999999999993E-2</v>
          </cell>
        </row>
        <row r="129">
          <cell r="B129">
            <v>4.87E-2</v>
          </cell>
          <cell r="C129">
            <v>8.6099999999999996E-2</v>
          </cell>
        </row>
        <row r="130">
          <cell r="B130">
            <v>5.04E-2</v>
          </cell>
          <cell r="C130">
            <v>8.8999999999999996E-2</v>
          </cell>
        </row>
        <row r="131">
          <cell r="B131">
            <v>5.1999999999999998E-2</v>
          </cell>
          <cell r="C131">
            <v>9.1999999999999998E-2</v>
          </cell>
        </row>
        <row r="132">
          <cell r="B132">
            <v>5.3699999999999998E-2</v>
          </cell>
          <cell r="C132">
            <v>9.4899999999999998E-2</v>
          </cell>
        </row>
        <row r="133">
          <cell r="B133">
            <v>5.5399999999999998E-2</v>
          </cell>
          <cell r="C133">
            <v>9.7799999999999998E-2</v>
          </cell>
        </row>
        <row r="134">
          <cell r="B134">
            <v>5.7000000000000002E-2</v>
          </cell>
          <cell r="C134">
            <v>0.1008</v>
          </cell>
        </row>
        <row r="135">
          <cell r="B135" t="str">
            <v>리기다소나무</v>
          </cell>
          <cell r="C135" t="str">
            <v>리</v>
          </cell>
        </row>
        <row r="136">
          <cell r="B136">
            <v>6</v>
          </cell>
          <cell r="C136">
            <v>8</v>
          </cell>
        </row>
        <row r="140">
          <cell r="B140">
            <v>7.7000000000000002E-3</v>
          </cell>
          <cell r="C140">
            <v>1.32E-2</v>
          </cell>
        </row>
        <row r="141">
          <cell r="B141">
            <v>9.2999999999999992E-3</v>
          </cell>
          <cell r="C141">
            <v>1.6E-2</v>
          </cell>
        </row>
        <row r="142">
          <cell r="B142">
            <v>1.0999999999999999E-2</v>
          </cell>
          <cell r="C142">
            <v>1.89E-2</v>
          </cell>
        </row>
        <row r="143">
          <cell r="B143">
            <v>1.26E-2</v>
          </cell>
          <cell r="C143">
            <v>2.1700000000000001E-2</v>
          </cell>
        </row>
        <row r="144">
          <cell r="B144">
            <v>1.4200000000000001E-2</v>
          </cell>
          <cell r="C144">
            <v>2.4500000000000001E-2</v>
          </cell>
        </row>
        <row r="145">
          <cell r="B145">
            <v>1.5900000000000001E-2</v>
          </cell>
          <cell r="C145">
            <v>2.7400000000000001E-2</v>
          </cell>
        </row>
        <row r="146">
          <cell r="B146">
            <v>1.7500000000000002E-2</v>
          </cell>
          <cell r="C146">
            <v>3.0200000000000001E-2</v>
          </cell>
        </row>
        <row r="147">
          <cell r="B147">
            <v>1.9099999999999999E-2</v>
          </cell>
          <cell r="C147">
            <v>3.3000000000000002E-2</v>
          </cell>
        </row>
        <row r="148">
          <cell r="B148">
            <v>2.0799999999999999E-2</v>
          </cell>
          <cell r="C148">
            <v>3.5900000000000001E-2</v>
          </cell>
        </row>
        <row r="149">
          <cell r="B149">
            <v>2.24E-2</v>
          </cell>
          <cell r="C149">
            <v>3.8699999999999998E-2</v>
          </cell>
        </row>
        <row r="150">
          <cell r="B150">
            <v>2.4E-2</v>
          </cell>
          <cell r="C150">
            <v>4.1500000000000002E-2</v>
          </cell>
        </row>
        <row r="151">
          <cell r="B151">
            <v>2.5600000000000001E-2</v>
          </cell>
          <cell r="C151">
            <v>4.4400000000000002E-2</v>
          </cell>
        </row>
        <row r="152">
          <cell r="B152">
            <v>2.7300000000000001E-2</v>
          </cell>
          <cell r="C152">
            <v>4.7199999999999999E-2</v>
          </cell>
        </row>
        <row r="153">
          <cell r="B153">
            <v>2.8899999999999999E-2</v>
          </cell>
          <cell r="C153">
            <v>0.05</v>
          </cell>
        </row>
        <row r="154">
          <cell r="B154">
            <v>3.0499999999999999E-2</v>
          </cell>
          <cell r="C154">
            <v>5.2900000000000003E-2</v>
          </cell>
        </row>
        <row r="155">
          <cell r="B155">
            <v>3.2199999999999999E-2</v>
          </cell>
          <cell r="C155">
            <v>5.57E-2</v>
          </cell>
        </row>
        <row r="156">
          <cell r="B156">
            <v>3.3799999999999997E-2</v>
          </cell>
          <cell r="C156">
            <v>5.8500000000000003E-2</v>
          </cell>
        </row>
        <row r="157">
          <cell r="B157">
            <v>3.5400000000000001E-2</v>
          </cell>
          <cell r="C157">
            <v>6.1400000000000003E-2</v>
          </cell>
        </row>
        <row r="158">
          <cell r="B158">
            <v>3.7100000000000001E-2</v>
          </cell>
          <cell r="C158">
            <v>6.4199999999999993E-2</v>
          </cell>
        </row>
        <row r="159">
          <cell r="B159">
            <v>3.8699999999999998E-2</v>
          </cell>
          <cell r="C159">
            <v>6.7000000000000004E-2</v>
          </cell>
        </row>
        <row r="160">
          <cell r="B160">
            <v>4.0300000000000002E-2</v>
          </cell>
          <cell r="C160">
            <v>6.9900000000000004E-2</v>
          </cell>
        </row>
        <row r="161">
          <cell r="B161">
            <v>4.19E-2</v>
          </cell>
          <cell r="C161">
            <v>7.2700000000000001E-2</v>
          </cell>
        </row>
        <row r="162">
          <cell r="B162">
            <v>4.36E-2</v>
          </cell>
          <cell r="C162">
            <v>7.5499999999999998E-2</v>
          </cell>
        </row>
        <row r="163">
          <cell r="B163">
            <v>4.5199999999999997E-2</v>
          </cell>
          <cell r="C163">
            <v>7.8399999999999997E-2</v>
          </cell>
        </row>
        <row r="164">
          <cell r="B164">
            <v>4.6800000000000001E-2</v>
          </cell>
          <cell r="C164">
            <v>8.1199999999999994E-2</v>
          </cell>
        </row>
        <row r="165">
          <cell r="B165">
            <v>4.8500000000000001E-2</v>
          </cell>
          <cell r="C165">
            <v>8.4000000000000005E-2</v>
          </cell>
        </row>
        <row r="166">
          <cell r="B166">
            <v>5.0099999999999999E-2</v>
          </cell>
          <cell r="C166">
            <v>8.6900000000000005E-2</v>
          </cell>
        </row>
        <row r="167">
          <cell r="B167">
            <v>5.1700000000000003E-2</v>
          </cell>
          <cell r="C167">
            <v>8.9700000000000002E-2</v>
          </cell>
        </row>
        <row r="168">
          <cell r="B168">
            <v>5.3400000000000003E-2</v>
          </cell>
          <cell r="C168">
            <v>9.2499999999999999E-2</v>
          </cell>
        </row>
        <row r="169">
          <cell r="B169">
            <v>5.5E-2</v>
          </cell>
          <cell r="C169">
            <v>9.5399999999999999E-2</v>
          </cell>
        </row>
        <row r="170">
          <cell r="B170">
            <v>5.6599999999999998E-2</v>
          </cell>
          <cell r="C170">
            <v>9.8199999999999996E-2</v>
          </cell>
        </row>
        <row r="171">
          <cell r="B171" t="str">
            <v>이태리포플러</v>
          </cell>
          <cell r="C171" t="str">
            <v>이</v>
          </cell>
        </row>
        <row r="172">
          <cell r="B172">
            <v>2</v>
          </cell>
          <cell r="C172">
            <v>4</v>
          </cell>
        </row>
        <row r="202">
          <cell r="B202" t="str">
            <v>중부지방소나무</v>
          </cell>
          <cell r="C202" t="str">
            <v>소</v>
          </cell>
        </row>
        <row r="203">
          <cell r="B203">
            <v>2</v>
          </cell>
          <cell r="C203">
            <v>4</v>
          </cell>
        </row>
        <row r="238">
          <cell r="B238" t="str">
            <v>강원지방소나무</v>
          </cell>
          <cell r="C238" t="str">
            <v>강</v>
          </cell>
        </row>
        <row r="239">
          <cell r="B239">
            <v>2</v>
          </cell>
          <cell r="C239">
            <v>4</v>
          </cell>
          <cell r="D239">
            <v>6</v>
          </cell>
          <cell r="E239">
            <v>8</v>
          </cell>
          <cell r="F239">
            <v>10</v>
          </cell>
          <cell r="G239">
            <v>12</v>
          </cell>
          <cell r="H239">
            <v>14</v>
          </cell>
          <cell r="I239">
            <v>16</v>
          </cell>
          <cell r="J239">
            <v>18</v>
          </cell>
          <cell r="K239">
            <v>20</v>
          </cell>
          <cell r="L239">
            <v>22</v>
          </cell>
          <cell r="M239">
            <v>24</v>
          </cell>
          <cell r="N239">
            <v>26</v>
          </cell>
          <cell r="O239">
            <v>28</v>
          </cell>
          <cell r="P239">
            <v>30</v>
          </cell>
          <cell r="Q239">
            <v>32</v>
          </cell>
          <cell r="R239">
            <v>34</v>
          </cell>
          <cell r="S239">
            <v>36</v>
          </cell>
          <cell r="T239">
            <v>38</v>
          </cell>
          <cell r="U239">
            <v>40</v>
          </cell>
          <cell r="V239">
            <v>42</v>
          </cell>
          <cell r="W239">
            <v>44</v>
          </cell>
          <cell r="X239">
            <v>46</v>
          </cell>
          <cell r="Y239">
            <v>48</v>
          </cell>
          <cell r="Z239">
            <v>50</v>
          </cell>
          <cell r="AA239">
            <v>52</v>
          </cell>
          <cell r="AB239">
            <v>54</v>
          </cell>
          <cell r="AC239">
            <v>56</v>
          </cell>
          <cell r="AD239">
            <v>58</v>
          </cell>
          <cell r="AE239">
            <v>60</v>
          </cell>
          <cell r="AF239">
            <v>62</v>
          </cell>
          <cell r="AG239">
            <v>64</v>
          </cell>
          <cell r="AH239">
            <v>66</v>
          </cell>
          <cell r="AI239">
            <v>68</v>
          </cell>
          <cell r="AJ239">
            <v>70</v>
          </cell>
          <cell r="AK239">
            <v>72</v>
          </cell>
          <cell r="AL239">
            <v>74</v>
          </cell>
          <cell r="AM239">
            <v>76</v>
          </cell>
          <cell r="AN239">
            <v>78</v>
          </cell>
          <cell r="AO239">
            <v>80</v>
          </cell>
          <cell r="AP239">
            <v>82</v>
          </cell>
          <cell r="AQ239">
            <v>84</v>
          </cell>
          <cell r="AR239">
            <v>86</v>
          </cell>
          <cell r="AS239">
            <v>88</v>
          </cell>
          <cell r="AT239">
            <v>90</v>
          </cell>
          <cell r="AU239">
            <v>92</v>
          </cell>
          <cell r="AV239">
            <v>94</v>
          </cell>
          <cell r="AW239">
            <v>96</v>
          </cell>
          <cell r="AX239">
            <v>98</v>
          </cell>
          <cell r="AY239">
            <v>100</v>
          </cell>
        </row>
        <row r="243">
          <cell r="D243">
            <v>8.0999999999999996E-3</v>
          </cell>
          <cell r="E243">
            <v>1.35E-2</v>
          </cell>
          <cell r="F243">
            <v>2.0199999999999999E-2</v>
          </cell>
          <cell r="G243">
            <v>2.8000000000000001E-2</v>
          </cell>
          <cell r="H243">
            <v>3.6999999999999998E-2</v>
          </cell>
          <cell r="I243">
            <v>4.7100000000000003E-2</v>
          </cell>
          <cell r="J243">
            <v>5.8400000000000001E-2</v>
          </cell>
          <cell r="K243">
            <v>7.0699999999999999E-2</v>
          </cell>
          <cell r="L243">
            <v>8.4099999999999994E-2</v>
          </cell>
          <cell r="M243">
            <v>9.8699999999999996E-2</v>
          </cell>
          <cell r="N243">
            <v>0.1143</v>
          </cell>
          <cell r="O243">
            <v>0.13100000000000001</v>
          </cell>
          <cell r="P243">
            <v>0.1487</v>
          </cell>
          <cell r="Q243">
            <v>0.1676</v>
          </cell>
          <cell r="R243">
            <v>0.18759999999999999</v>
          </cell>
          <cell r="S243">
            <v>0.2087</v>
          </cell>
          <cell r="T243">
            <v>0.23080000000000001</v>
          </cell>
          <cell r="U243">
            <v>0.25409999999999999</v>
          </cell>
          <cell r="V243">
            <v>0.27850000000000003</v>
          </cell>
          <cell r="W243">
            <v>0.30399999999999999</v>
          </cell>
          <cell r="X243">
            <v>0.3306</v>
          </cell>
          <cell r="Y243">
            <v>0.3584</v>
          </cell>
          <cell r="Z243">
            <v>0.38729999999999998</v>
          </cell>
          <cell r="AA243">
            <v>0.4173</v>
          </cell>
          <cell r="AB243">
            <v>0.44850000000000001</v>
          </cell>
          <cell r="AC243">
            <v>0.48089999999999999</v>
          </cell>
          <cell r="AD243">
            <v>0.51449999999999996</v>
          </cell>
          <cell r="AE243">
            <v>0.54920000000000002</v>
          </cell>
          <cell r="AF243">
            <v>0.58520000000000005</v>
          </cell>
          <cell r="AG243">
            <v>0.62239999999999995</v>
          </cell>
          <cell r="AH243">
            <v>0.66080000000000005</v>
          </cell>
          <cell r="AI243">
            <v>0.70040000000000002</v>
          </cell>
          <cell r="AJ243">
            <v>0.74129999999999996</v>
          </cell>
          <cell r="AK243">
            <v>0.78339999999999999</v>
          </cell>
          <cell r="AL243">
            <v>0.82679999999999998</v>
          </cell>
          <cell r="AM243">
            <v>0.87160000000000004</v>
          </cell>
          <cell r="AN243">
            <v>0.91759999999999997</v>
          </cell>
          <cell r="AO243">
            <v>0.96489999999999998</v>
          </cell>
          <cell r="AP243">
            <v>1.0136000000000001</v>
          </cell>
          <cell r="AQ243">
            <v>1.0636000000000001</v>
          </cell>
          <cell r="AR243">
            <v>1.115</v>
          </cell>
          <cell r="AS243">
            <v>1.1677</v>
          </cell>
          <cell r="AT243">
            <v>1.2219</v>
          </cell>
          <cell r="AU243">
            <v>1.2774000000000001</v>
          </cell>
          <cell r="AV243">
            <v>1.3344</v>
          </cell>
          <cell r="AW243">
            <v>1.3929</v>
          </cell>
          <cell r="AX243">
            <v>1.4528000000000001</v>
          </cell>
          <cell r="AY243">
            <v>1.5141</v>
          </cell>
        </row>
        <row r="244">
          <cell r="D244">
            <v>9.7000000000000003E-3</v>
          </cell>
          <cell r="E244">
            <v>1.6299999999999999E-2</v>
          </cell>
          <cell r="F244">
            <v>2.4299999999999999E-2</v>
          </cell>
          <cell r="G244">
            <v>3.3700000000000001E-2</v>
          </cell>
          <cell r="H244">
            <v>4.4499999999999998E-2</v>
          </cell>
          <cell r="I244">
            <v>5.67E-2</v>
          </cell>
          <cell r="J244">
            <v>7.0199999999999999E-2</v>
          </cell>
          <cell r="K244">
            <v>8.5000000000000006E-2</v>
          </cell>
          <cell r="L244">
            <v>0.1011</v>
          </cell>
          <cell r="M244">
            <v>0.11849999999999999</v>
          </cell>
          <cell r="N244">
            <v>0.13730000000000001</v>
          </cell>
          <cell r="O244">
            <v>0.1573</v>
          </cell>
          <cell r="P244">
            <v>0.17860000000000001</v>
          </cell>
          <cell r="Q244">
            <v>0.20119999999999999</v>
          </cell>
          <cell r="R244">
            <v>0.22520000000000001</v>
          </cell>
          <cell r="S244">
            <v>0.25040000000000001</v>
          </cell>
          <cell r="T244">
            <v>0.27700000000000002</v>
          </cell>
          <cell r="U244">
            <v>0.30480000000000002</v>
          </cell>
          <cell r="V244">
            <v>0.33400000000000002</v>
          </cell>
          <cell r="W244">
            <v>0.36449999999999999</v>
          </cell>
          <cell r="X244">
            <v>0.39629999999999999</v>
          </cell>
          <cell r="Y244">
            <v>0.42949999999999999</v>
          </cell>
          <cell r="Z244">
            <v>0.46400000000000002</v>
          </cell>
          <cell r="AA244">
            <v>0.49990000000000001</v>
          </cell>
          <cell r="AB244">
            <v>0.53720000000000001</v>
          </cell>
          <cell r="AC244">
            <v>0.57579999999999998</v>
          </cell>
          <cell r="AD244">
            <v>0.6159</v>
          </cell>
          <cell r="AE244">
            <v>0.6573</v>
          </cell>
          <cell r="AF244">
            <v>0.70020000000000004</v>
          </cell>
          <cell r="AG244">
            <v>0.74450000000000005</v>
          </cell>
          <cell r="AH244">
            <v>0.79020000000000001</v>
          </cell>
          <cell r="AI244">
            <v>0.83730000000000004</v>
          </cell>
          <cell r="AJ244">
            <v>0.88600000000000001</v>
          </cell>
          <cell r="AK244">
            <v>0.93610000000000004</v>
          </cell>
          <cell r="AL244">
            <v>0.98770000000000002</v>
          </cell>
          <cell r="AM244">
            <v>1.0407999999999999</v>
          </cell>
          <cell r="AN244">
            <v>1.0953999999999999</v>
          </cell>
          <cell r="AO244">
            <v>1.1516</v>
          </cell>
          <cell r="AP244">
            <v>1.2093</v>
          </cell>
          <cell r="AQ244">
            <v>1.2685999999999999</v>
          </cell>
          <cell r="AR244">
            <v>1.3293999999999999</v>
          </cell>
          <cell r="AS244">
            <v>1.3918999999999999</v>
          </cell>
          <cell r="AT244">
            <v>1.4559</v>
          </cell>
          <cell r="AU244">
            <v>1.5217000000000001</v>
          </cell>
          <cell r="AV244">
            <v>1.589</v>
          </cell>
          <cell r="AW244">
            <v>1.6579999999999999</v>
          </cell>
          <cell r="AX244">
            <v>1.7286999999999999</v>
          </cell>
          <cell r="AY244">
            <v>1.8010999999999999</v>
          </cell>
        </row>
        <row r="245">
          <cell r="D245">
            <v>1.14E-2</v>
          </cell>
          <cell r="E245">
            <v>1.9E-2</v>
          </cell>
          <cell r="F245">
            <v>2.8400000000000002E-2</v>
          </cell>
          <cell r="G245">
            <v>3.9399999999999998E-2</v>
          </cell>
          <cell r="H245">
            <v>5.1999999999999998E-2</v>
          </cell>
          <cell r="I245">
            <v>6.6199999999999995E-2</v>
          </cell>
          <cell r="J245">
            <v>8.1900000000000001E-2</v>
          </cell>
          <cell r="K245">
            <v>9.9199999999999997E-2</v>
          </cell>
          <cell r="L245">
            <v>0.11799999999999999</v>
          </cell>
          <cell r="M245">
            <v>0.1384</v>
          </cell>
          <cell r="N245">
            <v>0.16020000000000001</v>
          </cell>
          <cell r="O245">
            <v>0.18360000000000001</v>
          </cell>
          <cell r="P245">
            <v>0.20849999999999999</v>
          </cell>
          <cell r="Q245">
            <v>0.2349</v>
          </cell>
          <cell r="R245">
            <v>0.26269999999999999</v>
          </cell>
          <cell r="S245">
            <v>0.29210000000000003</v>
          </cell>
          <cell r="T245">
            <v>0.3231</v>
          </cell>
          <cell r="U245">
            <v>0.35549999999999998</v>
          </cell>
          <cell r="V245">
            <v>0.38950000000000001</v>
          </cell>
          <cell r="W245">
            <v>0.42499999999999999</v>
          </cell>
          <cell r="X245">
            <v>0.46210000000000001</v>
          </cell>
          <cell r="Y245">
            <v>0.50070000000000003</v>
          </cell>
          <cell r="Z245">
            <v>0.54090000000000005</v>
          </cell>
          <cell r="AA245">
            <v>0.58260000000000001</v>
          </cell>
          <cell r="AB245">
            <v>0.62590000000000001</v>
          </cell>
          <cell r="AC245">
            <v>0.67090000000000005</v>
          </cell>
          <cell r="AD245">
            <v>0.71740000000000004</v>
          </cell>
          <cell r="AE245">
            <v>0.76549999999999996</v>
          </cell>
          <cell r="AF245">
            <v>0.81530000000000002</v>
          </cell>
          <cell r="AG245">
            <v>0.86670000000000003</v>
          </cell>
          <cell r="AH245">
            <v>0.91979999999999995</v>
          </cell>
          <cell r="AI245">
            <v>0.97450000000000003</v>
          </cell>
          <cell r="AJ245">
            <v>1.0308999999999999</v>
          </cell>
          <cell r="AK245">
            <v>1.089</v>
          </cell>
          <cell r="AL245">
            <v>1.1489</v>
          </cell>
          <cell r="AM245">
            <v>1.2103999999999999</v>
          </cell>
          <cell r="AN245">
            <v>1.2737000000000001</v>
          </cell>
          <cell r="AO245">
            <v>1.3387</v>
          </cell>
          <cell r="AP245">
            <v>1.4055</v>
          </cell>
          <cell r="AQ245">
            <v>1.4742</v>
          </cell>
          <cell r="AR245">
            <v>1.5446</v>
          </cell>
          <cell r="AS245">
            <v>1.6168</v>
          </cell>
          <cell r="AT245">
            <v>1.6909000000000001</v>
          </cell>
          <cell r="AU245">
            <v>1.7667999999999999</v>
          </cell>
          <cell r="AV245">
            <v>1.8446</v>
          </cell>
          <cell r="AW245">
            <v>1.9244000000000001</v>
          </cell>
          <cell r="AX245">
            <v>2.0059999999999998</v>
          </cell>
          <cell r="AY245">
            <v>2.0895000000000001</v>
          </cell>
        </row>
        <row r="246">
          <cell r="D246">
            <v>1.2999999999999999E-2</v>
          </cell>
          <cell r="E246">
            <v>2.18E-2</v>
          </cell>
          <cell r="F246">
            <v>3.2500000000000001E-2</v>
          </cell>
          <cell r="G246">
            <v>4.4999999999999998E-2</v>
          </cell>
          <cell r="H246">
            <v>5.9499999999999997E-2</v>
          </cell>
          <cell r="I246">
            <v>7.5700000000000003E-2</v>
          </cell>
          <cell r="J246">
            <v>9.3700000000000006E-2</v>
          </cell>
          <cell r="K246">
            <v>0.1135</v>
          </cell>
          <cell r="L246">
            <v>0.13500000000000001</v>
          </cell>
          <cell r="M246">
            <v>0.15820000000000001</v>
          </cell>
          <cell r="N246">
            <v>0.1832</v>
          </cell>
          <cell r="O246">
            <v>0.2099</v>
          </cell>
          <cell r="P246">
            <v>0.23830000000000001</v>
          </cell>
          <cell r="Q246">
            <v>0.26840000000000003</v>
          </cell>
          <cell r="R246">
            <v>0.30030000000000001</v>
          </cell>
          <cell r="S246">
            <v>0.33389999999999997</v>
          </cell>
          <cell r="T246">
            <v>0.36919999999999997</v>
          </cell>
          <cell r="U246">
            <v>0.40620000000000001</v>
          </cell>
          <cell r="V246">
            <v>0.44500000000000001</v>
          </cell>
          <cell r="W246">
            <v>0.48549999999999999</v>
          </cell>
          <cell r="X246">
            <v>0.52780000000000005</v>
          </cell>
          <cell r="Y246">
            <v>0.57189999999999996</v>
          </cell>
          <cell r="Z246">
            <v>0.61770000000000003</v>
          </cell>
          <cell r="AA246">
            <v>0.6653</v>
          </cell>
          <cell r="AB246">
            <v>0.7147</v>
          </cell>
          <cell r="AC246">
            <v>0.76590000000000003</v>
          </cell>
          <cell r="AD246">
            <v>0.81889999999999996</v>
          </cell>
          <cell r="AE246">
            <v>0.87380000000000002</v>
          </cell>
          <cell r="AF246">
            <v>0.93049999999999999</v>
          </cell>
          <cell r="AG246">
            <v>0.98899999999999999</v>
          </cell>
          <cell r="AH246">
            <v>1.0495000000000001</v>
          </cell>
          <cell r="AI246">
            <v>1.1117999999999999</v>
          </cell>
          <cell r="AJ246">
            <v>1.1759999999999999</v>
          </cell>
          <cell r="AK246">
            <v>1.2421</v>
          </cell>
          <cell r="AL246">
            <v>1.3102</v>
          </cell>
          <cell r="AM246">
            <v>1.3802000000000001</v>
          </cell>
          <cell r="AN246">
            <v>1.4521999999999999</v>
          </cell>
          <cell r="AO246">
            <v>1.5262</v>
          </cell>
          <cell r="AP246">
            <v>1.6021000000000001</v>
          </cell>
          <cell r="AQ246">
            <v>1.6800999999999999</v>
          </cell>
          <cell r="AR246">
            <v>1.7601</v>
          </cell>
          <cell r="AS246">
            <v>1.8422000000000001</v>
          </cell>
          <cell r="AT246">
            <v>1.9262999999999999</v>
          </cell>
          <cell r="AU246">
            <v>2.0125000000000002</v>
          </cell>
          <cell r="AV246">
            <v>2.1009000000000002</v>
          </cell>
          <cell r="AW246">
            <v>2.1913</v>
          </cell>
          <cell r="AX246">
            <v>2.2839999999999998</v>
          </cell>
          <cell r="AY246">
            <v>2.3786999999999998</v>
          </cell>
        </row>
        <row r="247">
          <cell r="D247">
            <v>1.46E-2</v>
          </cell>
          <cell r="E247">
            <v>2.4500000000000001E-2</v>
          </cell>
          <cell r="F247">
            <v>3.6499999999999998E-2</v>
          </cell>
          <cell r="G247">
            <v>5.0700000000000002E-2</v>
          </cell>
          <cell r="H247">
            <v>6.6900000000000001E-2</v>
          </cell>
          <cell r="I247">
            <v>8.5199999999999998E-2</v>
          </cell>
          <cell r="J247">
            <v>0.1055</v>
          </cell>
          <cell r="K247">
            <v>0.12770000000000001</v>
          </cell>
          <cell r="L247">
            <v>0.15190000000000001</v>
          </cell>
          <cell r="M247">
            <v>0.17810000000000001</v>
          </cell>
          <cell r="N247">
            <v>0.20610000000000001</v>
          </cell>
          <cell r="O247">
            <v>0.23619999999999999</v>
          </cell>
          <cell r="P247">
            <v>0.2681</v>
          </cell>
          <cell r="Q247">
            <v>0.30199999999999999</v>
          </cell>
          <cell r="R247">
            <v>0.33779999999999999</v>
          </cell>
          <cell r="S247">
            <v>0.37559999999999999</v>
          </cell>
          <cell r="T247">
            <v>0.4153</v>
          </cell>
          <cell r="U247">
            <v>0.45689999999999997</v>
          </cell>
          <cell r="V247">
            <v>0.50049999999999994</v>
          </cell>
          <cell r="W247">
            <v>0.54600000000000004</v>
          </cell>
          <cell r="X247">
            <v>0.59350000000000003</v>
          </cell>
          <cell r="Y247">
            <v>0.64300000000000002</v>
          </cell>
          <cell r="Z247">
            <v>0.69450000000000001</v>
          </cell>
          <cell r="AA247">
            <v>0.74790000000000001</v>
          </cell>
          <cell r="AB247">
            <v>0.8034</v>
          </cell>
          <cell r="AC247">
            <v>0.8609</v>
          </cell>
          <cell r="AD247">
            <v>0.92049999999999998</v>
          </cell>
          <cell r="AE247">
            <v>0.98199999999999998</v>
          </cell>
          <cell r="AF247">
            <v>1.0457000000000001</v>
          </cell>
          <cell r="AG247">
            <v>1.1113999999999999</v>
          </cell>
          <cell r="AH247">
            <v>1.1792</v>
          </cell>
          <cell r="AI247">
            <v>1.2491000000000001</v>
          </cell>
          <cell r="AJ247">
            <v>1.3210999999999999</v>
          </cell>
          <cell r="AK247">
            <v>1.3953</v>
          </cell>
          <cell r="AL247">
            <v>1.4716</v>
          </cell>
          <cell r="AM247">
            <v>1.5501</v>
          </cell>
          <cell r="AN247">
            <v>1.6308</v>
          </cell>
          <cell r="AO247">
            <v>1.7137</v>
          </cell>
          <cell r="AP247">
            <v>1.7988999999999999</v>
          </cell>
          <cell r="AQ247">
            <v>1.8862000000000001</v>
          </cell>
          <cell r="AR247">
            <v>1.9759</v>
          </cell>
          <cell r="AS247">
            <v>2.0678000000000001</v>
          </cell>
          <cell r="AT247">
            <v>2.1619999999999999</v>
          </cell>
          <cell r="AU247">
            <v>2.2585999999999999</v>
          </cell>
          <cell r="AV247">
            <v>2.3574999999999999</v>
          </cell>
          <cell r="AW247">
            <v>2.4586999999999999</v>
          </cell>
          <cell r="AX247">
            <v>2.5623999999999998</v>
          </cell>
          <cell r="AY247">
            <v>2.6684000000000001</v>
          </cell>
        </row>
        <row r="248">
          <cell r="D248">
            <v>1.6299999999999999E-2</v>
          </cell>
          <cell r="E248">
            <v>2.7199999999999998E-2</v>
          </cell>
          <cell r="F248">
            <v>4.0599999999999997E-2</v>
          </cell>
          <cell r="G248">
            <v>5.6399999999999999E-2</v>
          </cell>
          <cell r="H248">
            <v>7.4399999999999994E-2</v>
          </cell>
          <cell r="I248">
            <v>9.4700000000000006E-2</v>
          </cell>
          <cell r="J248">
            <v>0.1172</v>
          </cell>
          <cell r="K248">
            <v>0.1419</v>
          </cell>
          <cell r="L248">
            <v>0.16880000000000001</v>
          </cell>
          <cell r="M248">
            <v>0.19789999999999999</v>
          </cell>
          <cell r="N248">
            <v>0.2291</v>
          </cell>
          <cell r="O248">
            <v>0.26240000000000002</v>
          </cell>
          <cell r="P248">
            <v>0.2979</v>
          </cell>
          <cell r="Q248">
            <v>0.33560000000000001</v>
          </cell>
          <cell r="R248">
            <v>0.37530000000000002</v>
          </cell>
          <cell r="S248">
            <v>0.4173</v>
          </cell>
          <cell r="T248">
            <v>0.46129999999999999</v>
          </cell>
          <cell r="U248">
            <v>0.50749999999999995</v>
          </cell>
          <cell r="V248">
            <v>0.55589999999999995</v>
          </cell>
          <cell r="W248">
            <v>0.60650000000000004</v>
          </cell>
          <cell r="X248">
            <v>0.65920000000000001</v>
          </cell>
          <cell r="Y248">
            <v>0.71409999999999996</v>
          </cell>
          <cell r="Z248">
            <v>0.77129999999999999</v>
          </cell>
          <cell r="AA248">
            <v>0.8306</v>
          </cell>
          <cell r="AB248">
            <v>0.8921</v>
          </cell>
          <cell r="AC248">
            <v>0.95589999999999997</v>
          </cell>
          <cell r="AD248">
            <v>1.022</v>
          </cell>
          <cell r="AE248">
            <v>1.0903</v>
          </cell>
          <cell r="AF248">
            <v>1.1609</v>
          </cell>
          <cell r="AG248">
            <v>1.2337</v>
          </cell>
          <cell r="AH248">
            <v>1.3089</v>
          </cell>
          <cell r="AI248">
            <v>1.3864000000000001</v>
          </cell>
          <cell r="AJ248">
            <v>1.4662999999999999</v>
          </cell>
          <cell r="AK248">
            <v>1.5485</v>
          </cell>
          <cell r="AL248">
            <v>1.6331</v>
          </cell>
          <cell r="AM248">
            <v>1.7201</v>
          </cell>
          <cell r="AN248">
            <v>1.8095000000000001</v>
          </cell>
          <cell r="AO248">
            <v>1.9013</v>
          </cell>
          <cell r="AP248">
            <v>1.9956</v>
          </cell>
          <cell r="AQ248">
            <v>2.0924</v>
          </cell>
          <cell r="AR248">
            <v>2.1917</v>
          </cell>
          <cell r="AS248">
            <v>2.2934999999999999</v>
          </cell>
          <cell r="AT248">
            <v>2.3978000000000002</v>
          </cell>
          <cell r="AU248">
            <v>2.5047000000000001</v>
          </cell>
          <cell r="AV248">
            <v>2.6141999999999999</v>
          </cell>
          <cell r="AW248">
            <v>2.7262</v>
          </cell>
          <cell r="AX248">
            <v>2.8409</v>
          </cell>
          <cell r="AY248">
            <v>2.9582999999999999</v>
          </cell>
        </row>
        <row r="249">
          <cell r="D249">
            <v>1.7899999999999999E-2</v>
          </cell>
          <cell r="E249">
            <v>0.03</v>
          </cell>
          <cell r="F249">
            <v>4.4699999999999997E-2</v>
          </cell>
          <cell r="G249">
            <v>6.2E-2</v>
          </cell>
          <cell r="H249">
            <v>8.1900000000000001E-2</v>
          </cell>
          <cell r="I249">
            <v>0.1042</v>
          </cell>
          <cell r="J249">
            <v>0.129</v>
          </cell>
          <cell r="K249">
            <v>0.15620000000000001</v>
          </cell>
          <cell r="L249">
            <v>0.1857</v>
          </cell>
          <cell r="M249">
            <v>0.2177</v>
          </cell>
          <cell r="N249">
            <v>0.252</v>
          </cell>
          <cell r="O249">
            <v>0.28870000000000001</v>
          </cell>
          <cell r="P249">
            <v>0.32769999999999999</v>
          </cell>
          <cell r="Q249">
            <v>0.36909999999999998</v>
          </cell>
          <cell r="R249">
            <v>0.4128</v>
          </cell>
          <cell r="S249">
            <v>0.45889999999999997</v>
          </cell>
          <cell r="T249">
            <v>0.50739999999999996</v>
          </cell>
          <cell r="U249">
            <v>0.55820000000000003</v>
          </cell>
          <cell r="V249">
            <v>0.61140000000000005</v>
          </cell>
          <cell r="W249">
            <v>0.66700000000000004</v>
          </cell>
          <cell r="X249">
            <v>0.72489999999999999</v>
          </cell>
          <cell r="Y249">
            <v>0.7853</v>
          </cell>
          <cell r="Z249">
            <v>0.84799999999999998</v>
          </cell>
          <cell r="AA249">
            <v>0.91320000000000001</v>
          </cell>
          <cell r="AB249">
            <v>0.98089999999999999</v>
          </cell>
          <cell r="AC249">
            <v>1.0509999999999999</v>
          </cell>
          <cell r="AD249">
            <v>1.1234999999999999</v>
          </cell>
          <cell r="AE249">
            <v>1.1984999999999999</v>
          </cell>
          <cell r="AF249">
            <v>1.2761</v>
          </cell>
          <cell r="AG249">
            <v>1.3561000000000001</v>
          </cell>
          <cell r="AH249">
            <v>1.4387000000000001</v>
          </cell>
          <cell r="AI249">
            <v>1.5238</v>
          </cell>
          <cell r="AJ249">
            <v>1.6114999999999999</v>
          </cell>
          <cell r="AK249">
            <v>1.7017</v>
          </cell>
          <cell r="AL249">
            <v>1.7946</v>
          </cell>
          <cell r="AM249">
            <v>1.8900999999999999</v>
          </cell>
          <cell r="AN249">
            <v>1.9882</v>
          </cell>
          <cell r="AO249">
            <v>2.089</v>
          </cell>
          <cell r="AP249">
            <v>2.1924999999999999</v>
          </cell>
          <cell r="AQ249">
            <v>2.2987000000000002</v>
          </cell>
          <cell r="AR249">
            <v>2.4077000000000002</v>
          </cell>
          <cell r="AS249">
            <v>2.5192999999999999</v>
          </cell>
          <cell r="AT249">
            <v>2.6337999999999999</v>
          </cell>
          <cell r="AU249">
            <v>2.7509999999999999</v>
          </cell>
          <cell r="AV249">
            <v>2.8711000000000002</v>
          </cell>
          <cell r="AW249">
            <v>2.9940000000000002</v>
          </cell>
          <cell r="AX249">
            <v>3.1198000000000001</v>
          </cell>
          <cell r="AY249">
            <v>3.2484999999999999</v>
          </cell>
        </row>
        <row r="250">
          <cell r="D250">
            <v>1.95E-2</v>
          </cell>
          <cell r="E250">
            <v>3.27E-2</v>
          </cell>
          <cell r="F250">
            <v>4.8800000000000003E-2</v>
          </cell>
          <cell r="G250">
            <v>6.7699999999999996E-2</v>
          </cell>
          <cell r="H250">
            <v>8.9300000000000004E-2</v>
          </cell>
          <cell r="I250">
            <v>0.1137</v>
          </cell>
          <cell r="J250">
            <v>0.14069999999999999</v>
          </cell>
          <cell r="K250">
            <v>0.1704</v>
          </cell>
          <cell r="L250">
            <v>0.2026</v>
          </cell>
          <cell r="M250">
            <v>0.23749999999999999</v>
          </cell>
          <cell r="N250">
            <v>0.27489999999999998</v>
          </cell>
          <cell r="O250">
            <v>0.31490000000000001</v>
          </cell>
          <cell r="P250">
            <v>0.35749999999999998</v>
          </cell>
          <cell r="Q250">
            <v>0.40260000000000001</v>
          </cell>
          <cell r="R250">
            <v>0.45029999999999998</v>
          </cell>
          <cell r="S250">
            <v>0.50060000000000004</v>
          </cell>
          <cell r="T250">
            <v>0.5534</v>
          </cell>
          <cell r="U250">
            <v>0.60880000000000001</v>
          </cell>
          <cell r="V250">
            <v>0.66679999999999995</v>
          </cell>
          <cell r="W250">
            <v>0.72740000000000005</v>
          </cell>
          <cell r="X250">
            <v>0.79059999999999997</v>
          </cell>
          <cell r="Y250">
            <v>0.85640000000000005</v>
          </cell>
          <cell r="Z250">
            <v>0.92479999999999996</v>
          </cell>
          <cell r="AA250">
            <v>0.99590000000000001</v>
          </cell>
          <cell r="AB250">
            <v>1.0696000000000001</v>
          </cell>
          <cell r="AC250">
            <v>1.1459999999999999</v>
          </cell>
          <cell r="AD250">
            <v>1.2250000000000001</v>
          </cell>
          <cell r="AE250">
            <v>1.3068</v>
          </cell>
          <cell r="AF250">
            <v>1.3913</v>
          </cell>
          <cell r="AG250">
            <v>1.4784999999999999</v>
          </cell>
          <cell r="AH250">
            <v>1.5684</v>
          </cell>
          <cell r="AI250">
            <v>1.6611</v>
          </cell>
          <cell r="AJ250">
            <v>1.7566999999999999</v>
          </cell>
          <cell r="AK250">
            <v>1.855</v>
          </cell>
          <cell r="AL250">
            <v>1.9560999999999999</v>
          </cell>
          <cell r="AM250">
            <v>2.0600999999999998</v>
          </cell>
          <cell r="AN250">
            <v>2.1669999999999998</v>
          </cell>
          <cell r="AO250">
            <v>2.2768000000000002</v>
          </cell>
          <cell r="AP250">
            <v>2.3895</v>
          </cell>
          <cell r="AQ250">
            <v>2.5051000000000001</v>
          </cell>
          <cell r="AR250">
            <v>2.6236999999999999</v>
          </cell>
          <cell r="AS250">
            <v>2.7452000000000001</v>
          </cell>
          <cell r="AT250">
            <v>2.8698000000000001</v>
          </cell>
          <cell r="AU250">
            <v>2.9973999999999998</v>
          </cell>
          <cell r="AV250">
            <v>3.1280999999999999</v>
          </cell>
          <cell r="AW250">
            <v>3.2618999999999998</v>
          </cell>
          <cell r="AX250">
            <v>3.3986999999999998</v>
          </cell>
          <cell r="AY250">
            <v>3.5387</v>
          </cell>
        </row>
        <row r="251">
          <cell r="D251">
            <v>2.12E-2</v>
          </cell>
          <cell r="E251">
            <v>3.5400000000000001E-2</v>
          </cell>
          <cell r="F251">
            <v>5.28E-2</v>
          </cell>
          <cell r="G251">
            <v>7.3300000000000004E-2</v>
          </cell>
          <cell r="H251">
            <v>9.6799999999999997E-2</v>
          </cell>
          <cell r="I251">
            <v>0.1232</v>
          </cell>
          <cell r="J251">
            <v>0.1525</v>
          </cell>
          <cell r="K251">
            <v>0.18459999999999999</v>
          </cell>
          <cell r="L251">
            <v>0.2195</v>
          </cell>
          <cell r="M251">
            <v>0.25729999999999997</v>
          </cell>
          <cell r="N251">
            <v>0.29780000000000001</v>
          </cell>
          <cell r="O251">
            <v>0.3412</v>
          </cell>
          <cell r="P251">
            <v>0.38729999999999998</v>
          </cell>
          <cell r="Q251">
            <v>0.43619999999999998</v>
          </cell>
          <cell r="R251">
            <v>0.48780000000000001</v>
          </cell>
          <cell r="S251">
            <v>0.54220000000000002</v>
          </cell>
          <cell r="T251">
            <v>0.59950000000000003</v>
          </cell>
          <cell r="U251">
            <v>0.65949999999999998</v>
          </cell>
          <cell r="V251">
            <v>0.72219999999999995</v>
          </cell>
          <cell r="W251">
            <v>0.78779999999999994</v>
          </cell>
          <cell r="X251">
            <v>0.85629999999999995</v>
          </cell>
          <cell r="Y251">
            <v>0.92749999999999999</v>
          </cell>
          <cell r="Z251">
            <v>1.0016</v>
          </cell>
          <cell r="AA251">
            <v>1.0785</v>
          </cell>
          <cell r="AB251">
            <v>1.1583000000000001</v>
          </cell>
          <cell r="AC251">
            <v>1.2410000000000001</v>
          </cell>
          <cell r="AD251">
            <v>1.3265</v>
          </cell>
          <cell r="AE251">
            <v>1.415</v>
          </cell>
          <cell r="AF251">
            <v>1.5064</v>
          </cell>
          <cell r="AG251">
            <v>1.6008</v>
          </cell>
          <cell r="AH251">
            <v>1.6981999999999999</v>
          </cell>
          <cell r="AI251">
            <v>1.7985</v>
          </cell>
          <cell r="AJ251">
            <v>1.9017999999999999</v>
          </cell>
          <cell r="AK251">
            <v>2.0082</v>
          </cell>
          <cell r="AL251">
            <v>2.1177000000000001</v>
          </cell>
          <cell r="AM251">
            <v>2.2302</v>
          </cell>
          <cell r="AN251">
            <v>2.3458000000000001</v>
          </cell>
          <cell r="AO251">
            <v>2.4645000000000001</v>
          </cell>
          <cell r="AP251">
            <v>2.5863999999999998</v>
          </cell>
          <cell r="AQ251">
            <v>2.7115</v>
          </cell>
          <cell r="AR251">
            <v>2.8397000000000001</v>
          </cell>
          <cell r="AS251">
            <v>2.9712000000000001</v>
          </cell>
          <cell r="AT251">
            <v>3.1059000000000001</v>
          </cell>
          <cell r="AU251">
            <v>3.2439</v>
          </cell>
          <cell r="AV251">
            <v>3.3852000000000002</v>
          </cell>
          <cell r="AW251">
            <v>3.5297999999999998</v>
          </cell>
          <cell r="AX251">
            <v>3.6778</v>
          </cell>
          <cell r="AY251">
            <v>3.8290999999999999</v>
          </cell>
        </row>
        <row r="252">
          <cell r="D252">
            <v>2.2800000000000001E-2</v>
          </cell>
          <cell r="E252">
            <v>3.8100000000000002E-2</v>
          </cell>
          <cell r="F252">
            <v>5.6899999999999999E-2</v>
          </cell>
          <cell r="G252">
            <v>7.9000000000000001E-2</v>
          </cell>
          <cell r="H252">
            <v>0.1042</v>
          </cell>
          <cell r="I252">
            <v>0.13270000000000001</v>
          </cell>
          <cell r="J252">
            <v>0.16420000000000001</v>
          </cell>
          <cell r="K252">
            <v>0.1988</v>
          </cell>
          <cell r="L252">
            <v>0.2364</v>
          </cell>
          <cell r="M252">
            <v>0.27710000000000001</v>
          </cell>
          <cell r="N252">
            <v>0.32069999999999999</v>
          </cell>
          <cell r="O252">
            <v>0.3674</v>
          </cell>
          <cell r="P252">
            <v>0.41699999999999998</v>
          </cell>
          <cell r="Q252">
            <v>0.46970000000000001</v>
          </cell>
          <cell r="R252">
            <v>0.52529999999999999</v>
          </cell>
          <cell r="S252">
            <v>0.58389999999999997</v>
          </cell>
          <cell r="T252">
            <v>0.64549999999999996</v>
          </cell>
          <cell r="U252">
            <v>0.71009999999999995</v>
          </cell>
          <cell r="V252">
            <v>0.77769999999999995</v>
          </cell>
          <cell r="W252">
            <v>0.84830000000000005</v>
          </cell>
          <cell r="X252">
            <v>0.92190000000000005</v>
          </cell>
          <cell r="Y252">
            <v>0.99860000000000004</v>
          </cell>
          <cell r="Z252">
            <v>1.0783</v>
          </cell>
          <cell r="AA252">
            <v>1.1611</v>
          </cell>
          <cell r="AB252">
            <v>1.2470000000000001</v>
          </cell>
          <cell r="AC252">
            <v>1.3359000000000001</v>
          </cell>
          <cell r="AD252">
            <v>1.4279999999999999</v>
          </cell>
          <cell r="AE252">
            <v>1.5232000000000001</v>
          </cell>
          <cell r="AF252">
            <v>1.6215999999999999</v>
          </cell>
          <cell r="AG252">
            <v>1.7232000000000001</v>
          </cell>
          <cell r="AH252">
            <v>1.8279000000000001</v>
          </cell>
          <cell r="AI252">
            <v>1.9358</v>
          </cell>
          <cell r="AJ252">
            <v>2.0470000000000002</v>
          </cell>
          <cell r="AK252">
            <v>2.1615000000000002</v>
          </cell>
          <cell r="AL252">
            <v>2.2791999999999999</v>
          </cell>
          <cell r="AM252">
            <v>2.4001999999999999</v>
          </cell>
          <cell r="AN252">
            <v>2.5246</v>
          </cell>
          <cell r="AO252">
            <v>2.6522999999999999</v>
          </cell>
          <cell r="AP252">
            <v>2.7833999999999999</v>
          </cell>
          <cell r="AQ252">
            <v>2.9178999999999999</v>
          </cell>
          <cell r="AR252">
            <v>3.0558000000000001</v>
          </cell>
          <cell r="AS252">
            <v>3.1970999999999998</v>
          </cell>
          <cell r="AT252">
            <v>3.3420000000000001</v>
          </cell>
          <cell r="AU252">
            <v>3.4904000000000002</v>
          </cell>
          <cell r="AV252">
            <v>3.6423000000000001</v>
          </cell>
          <cell r="AW252">
            <v>3.7978000000000001</v>
          </cell>
          <cell r="AX252">
            <v>3.9567999999999999</v>
          </cell>
          <cell r="AY252">
            <v>4.1195000000000004</v>
          </cell>
        </row>
        <row r="253">
          <cell r="D253">
            <v>2.4400000000000002E-2</v>
          </cell>
          <cell r="E253">
            <v>4.0899999999999999E-2</v>
          </cell>
          <cell r="F253">
            <v>6.0999999999999999E-2</v>
          </cell>
          <cell r="G253">
            <v>8.4599999999999995E-2</v>
          </cell>
          <cell r="H253">
            <v>0.11169999999999999</v>
          </cell>
          <cell r="I253">
            <v>0.1421</v>
          </cell>
          <cell r="J253">
            <v>0.1759</v>
          </cell>
          <cell r="K253">
            <v>0.21299999999999999</v>
          </cell>
          <cell r="L253">
            <v>0.25330000000000003</v>
          </cell>
          <cell r="M253">
            <v>0.2969</v>
          </cell>
          <cell r="N253">
            <v>0.34360000000000002</v>
          </cell>
          <cell r="O253">
            <v>0.39360000000000001</v>
          </cell>
          <cell r="P253">
            <v>0.44679999999999997</v>
          </cell>
          <cell r="Q253">
            <v>0.50319999999999998</v>
          </cell>
          <cell r="R253">
            <v>0.56279999999999997</v>
          </cell>
          <cell r="S253">
            <v>0.62549999999999994</v>
          </cell>
          <cell r="T253">
            <v>0.6915</v>
          </cell>
          <cell r="U253">
            <v>0.76070000000000004</v>
          </cell>
          <cell r="V253">
            <v>0.83309999999999995</v>
          </cell>
          <cell r="W253">
            <v>0.90869999999999995</v>
          </cell>
          <cell r="X253">
            <v>0.98750000000000004</v>
          </cell>
          <cell r="Y253">
            <v>1.0697000000000001</v>
          </cell>
          <cell r="Z253">
            <v>1.155</v>
          </cell>
          <cell r="AA253">
            <v>1.2437</v>
          </cell>
          <cell r="AB253">
            <v>1.3355999999999999</v>
          </cell>
          <cell r="AC253">
            <v>1.4309000000000001</v>
          </cell>
          <cell r="AD253">
            <v>1.5295000000000001</v>
          </cell>
          <cell r="AE253">
            <v>1.6315</v>
          </cell>
          <cell r="AF253">
            <v>1.7367999999999999</v>
          </cell>
          <cell r="AG253">
            <v>1.8454999999999999</v>
          </cell>
          <cell r="AH253">
            <v>1.9576</v>
          </cell>
          <cell r="AI253">
            <v>2.0731999999999999</v>
          </cell>
          <cell r="AJ253">
            <v>2.1922000000000001</v>
          </cell>
          <cell r="AK253">
            <v>2.3147000000000002</v>
          </cell>
          <cell r="AL253">
            <v>2.4407000000000001</v>
          </cell>
          <cell r="AM253">
            <v>2.5701999999999998</v>
          </cell>
          <cell r="AN253">
            <v>2.7033</v>
          </cell>
          <cell r="AO253">
            <v>2.84</v>
          </cell>
          <cell r="AP253">
            <v>2.9803000000000002</v>
          </cell>
          <cell r="AQ253">
            <v>3.1242000000000001</v>
          </cell>
          <cell r="AR253">
            <v>3.2717999999999998</v>
          </cell>
          <cell r="AS253">
            <v>3.4230999999999998</v>
          </cell>
          <cell r="AT253">
            <v>3.5781000000000001</v>
          </cell>
          <cell r="AU253">
            <v>3.7368999999999999</v>
          </cell>
          <cell r="AV253">
            <v>3.8994</v>
          </cell>
          <cell r="AW253">
            <v>4.0658000000000003</v>
          </cell>
          <cell r="AX253">
            <v>4.2359</v>
          </cell>
          <cell r="AY253">
            <v>4.41</v>
          </cell>
        </row>
        <row r="254">
          <cell r="D254">
            <v>2.6100000000000002E-2</v>
          </cell>
          <cell r="E254">
            <v>4.36E-2</v>
          </cell>
          <cell r="F254">
            <v>6.5000000000000002E-2</v>
          </cell>
          <cell r="G254">
            <v>9.0300000000000005E-2</v>
          </cell>
          <cell r="H254">
            <v>0.1191</v>
          </cell>
          <cell r="I254">
            <v>0.15160000000000001</v>
          </cell>
          <cell r="J254">
            <v>0.18770000000000001</v>
          </cell>
          <cell r="K254">
            <v>0.22720000000000001</v>
          </cell>
          <cell r="L254">
            <v>0.2702</v>
          </cell>
          <cell r="M254">
            <v>0.31669999999999998</v>
          </cell>
          <cell r="N254">
            <v>0.36649999999999999</v>
          </cell>
          <cell r="O254">
            <v>0.41980000000000001</v>
          </cell>
          <cell r="P254">
            <v>0.47660000000000002</v>
          </cell>
          <cell r="Q254">
            <v>0.53669999999999995</v>
          </cell>
          <cell r="R254">
            <v>0.60019999999999996</v>
          </cell>
          <cell r="S254">
            <v>0.66710000000000003</v>
          </cell>
          <cell r="T254">
            <v>0.73750000000000004</v>
          </cell>
          <cell r="U254">
            <v>0.81130000000000002</v>
          </cell>
          <cell r="V254">
            <v>0.88849999999999996</v>
          </cell>
          <cell r="W254">
            <v>0.96909999999999996</v>
          </cell>
          <cell r="X254">
            <v>1.0531999999999999</v>
          </cell>
          <cell r="Y254">
            <v>1.1407</v>
          </cell>
          <cell r="Z254">
            <v>1.2318</v>
          </cell>
          <cell r="AA254">
            <v>1.3263</v>
          </cell>
          <cell r="AB254">
            <v>1.4242999999999999</v>
          </cell>
          <cell r="AC254">
            <v>1.5259</v>
          </cell>
          <cell r="AD254">
            <v>1.631</v>
          </cell>
          <cell r="AE254">
            <v>1.7397</v>
          </cell>
          <cell r="AF254">
            <v>1.8519000000000001</v>
          </cell>
          <cell r="AG254">
            <v>1.9678</v>
          </cell>
          <cell r="AH254">
            <v>2.0872999999999999</v>
          </cell>
          <cell r="AI254">
            <v>2.2105000000000001</v>
          </cell>
          <cell r="AJ254">
            <v>2.3374000000000001</v>
          </cell>
          <cell r="AK254">
            <v>2.4679000000000002</v>
          </cell>
          <cell r="AL254">
            <v>2.6021999999999998</v>
          </cell>
          <cell r="AM254">
            <v>2.7403</v>
          </cell>
          <cell r="AN254">
            <v>2.8820999999999999</v>
          </cell>
          <cell r="AO254">
            <v>3.0278</v>
          </cell>
          <cell r="AP254">
            <v>3.1772999999999998</v>
          </cell>
          <cell r="AQ254">
            <v>3.3306</v>
          </cell>
          <cell r="AR254">
            <v>3.4878999999999998</v>
          </cell>
          <cell r="AS254">
            <v>3.6490999999999998</v>
          </cell>
          <cell r="AT254">
            <v>3.8142</v>
          </cell>
          <cell r="AU254">
            <v>3.9834000000000001</v>
          </cell>
          <cell r="AV254">
            <v>4.1566000000000001</v>
          </cell>
          <cell r="AW254">
            <v>4.3338000000000001</v>
          </cell>
          <cell r="AX254">
            <v>4.5151000000000003</v>
          </cell>
          <cell r="AY254">
            <v>4.7004999999999999</v>
          </cell>
        </row>
        <row r="255">
          <cell r="D255">
            <v>2.7699999999999999E-2</v>
          </cell>
          <cell r="E255">
            <v>4.6300000000000001E-2</v>
          </cell>
          <cell r="F255">
            <v>6.9099999999999995E-2</v>
          </cell>
          <cell r="G255">
            <v>9.5899999999999999E-2</v>
          </cell>
          <cell r="H255">
            <v>0.12659999999999999</v>
          </cell>
          <cell r="I255">
            <v>0.16109999999999999</v>
          </cell>
          <cell r="J255">
            <v>0.19939999999999999</v>
          </cell>
          <cell r="K255">
            <v>0.2414</v>
          </cell>
          <cell r="L255">
            <v>0.28710000000000002</v>
          </cell>
          <cell r="M255">
            <v>0.33639999999999998</v>
          </cell>
          <cell r="N255">
            <v>0.38940000000000002</v>
          </cell>
          <cell r="O255">
            <v>0.4461</v>
          </cell>
          <cell r="P255">
            <v>0.50629999999999997</v>
          </cell>
          <cell r="Q255">
            <v>0.57020000000000004</v>
          </cell>
          <cell r="R255">
            <v>0.63770000000000004</v>
          </cell>
          <cell r="S255">
            <v>0.70879999999999999</v>
          </cell>
          <cell r="T255">
            <v>0.78349999999999997</v>
          </cell>
          <cell r="U255">
            <v>0.8619</v>
          </cell>
          <cell r="V255">
            <v>0.94379999999999997</v>
          </cell>
          <cell r="W255">
            <v>1.0295000000000001</v>
          </cell>
          <cell r="X255">
            <v>1.1188</v>
          </cell>
          <cell r="Y255">
            <v>1.2118</v>
          </cell>
          <cell r="Z255">
            <v>1.3085</v>
          </cell>
          <cell r="AA255">
            <v>1.4088000000000001</v>
          </cell>
          <cell r="AB255">
            <v>1.5129999999999999</v>
          </cell>
          <cell r="AC255">
            <v>1.6208</v>
          </cell>
          <cell r="AD255">
            <v>1.7323999999999999</v>
          </cell>
          <cell r="AE255">
            <v>1.8478000000000001</v>
          </cell>
          <cell r="AF255">
            <v>1.9671000000000001</v>
          </cell>
          <cell r="AG255">
            <v>2.0901000000000001</v>
          </cell>
          <cell r="AH255">
            <v>2.2170000000000001</v>
          </cell>
          <cell r="AI255">
            <v>2.3477999999999999</v>
          </cell>
          <cell r="AJ255">
            <v>2.4824999999999999</v>
          </cell>
          <cell r="AK255">
            <v>2.6211000000000002</v>
          </cell>
          <cell r="AL255">
            <v>2.7637</v>
          </cell>
          <cell r="AM255">
            <v>2.9102999999999999</v>
          </cell>
          <cell r="AN255">
            <v>3.0609000000000002</v>
          </cell>
          <cell r="AO255">
            <v>3.2155</v>
          </cell>
          <cell r="AP255">
            <v>3.3742000000000001</v>
          </cell>
          <cell r="AQ255">
            <v>3.5369999999999999</v>
          </cell>
          <cell r="AR255">
            <v>3.7040000000000002</v>
          </cell>
          <cell r="AS255">
            <v>3.8751000000000002</v>
          </cell>
          <cell r="AT255">
            <v>4.0503999999999998</v>
          </cell>
          <cell r="AU255">
            <v>4.2298999999999998</v>
          </cell>
          <cell r="AV255">
            <v>4.4137000000000004</v>
          </cell>
          <cell r="AW255">
            <v>4.6017999999999999</v>
          </cell>
          <cell r="AX255">
            <v>4.7942</v>
          </cell>
          <cell r="AY255">
            <v>4.9909999999999997</v>
          </cell>
        </row>
        <row r="256">
          <cell r="D256">
            <v>2.93E-2</v>
          </cell>
          <cell r="E256">
            <v>4.9000000000000002E-2</v>
          </cell>
          <cell r="F256">
            <v>7.3200000000000001E-2</v>
          </cell>
          <cell r="G256">
            <v>0.10150000000000001</v>
          </cell>
          <cell r="H256">
            <v>0.13400000000000001</v>
          </cell>
          <cell r="I256">
            <v>0.1706</v>
          </cell>
          <cell r="J256">
            <v>0.21110000000000001</v>
          </cell>
          <cell r="K256">
            <v>0.25559999999999999</v>
          </cell>
          <cell r="L256">
            <v>0.30399999999999999</v>
          </cell>
          <cell r="M256">
            <v>0.35620000000000002</v>
          </cell>
          <cell r="N256">
            <v>0.4123</v>
          </cell>
          <cell r="O256">
            <v>0.4723</v>
          </cell>
          <cell r="P256">
            <v>0.53610000000000002</v>
          </cell>
          <cell r="Q256">
            <v>0.60370000000000001</v>
          </cell>
          <cell r="R256">
            <v>0.67510000000000003</v>
          </cell>
          <cell r="S256">
            <v>0.75039999999999996</v>
          </cell>
          <cell r="T256">
            <v>0.82950000000000002</v>
          </cell>
          <cell r="U256">
            <v>0.91239999999999999</v>
          </cell>
          <cell r="V256">
            <v>0.99919999999999998</v>
          </cell>
          <cell r="W256">
            <v>1.0899000000000001</v>
          </cell>
          <cell r="X256">
            <v>1.1843999999999999</v>
          </cell>
          <cell r="Y256">
            <v>1.2827999999999999</v>
          </cell>
          <cell r="Z256">
            <v>1.3852</v>
          </cell>
          <cell r="AA256">
            <v>1.4914000000000001</v>
          </cell>
          <cell r="AB256">
            <v>1.6015999999999999</v>
          </cell>
          <cell r="AC256">
            <v>1.7158</v>
          </cell>
          <cell r="AD256">
            <v>1.8339000000000001</v>
          </cell>
          <cell r="AE256">
            <v>1.956</v>
          </cell>
          <cell r="AF256">
            <v>2.0821999999999998</v>
          </cell>
          <cell r="AG256">
            <v>2.2124000000000001</v>
          </cell>
          <cell r="AH256">
            <v>2.3466999999999998</v>
          </cell>
          <cell r="AI256">
            <v>2.4851000000000001</v>
          </cell>
          <cell r="AJ256">
            <v>2.6276999999999999</v>
          </cell>
          <cell r="AK256">
            <v>2.7743000000000002</v>
          </cell>
          <cell r="AL256">
            <v>2.9251999999999998</v>
          </cell>
          <cell r="AM256">
            <v>3.0802999999999998</v>
          </cell>
          <cell r="AN256">
            <v>3.2395999999999998</v>
          </cell>
          <cell r="AO256">
            <v>3.4032</v>
          </cell>
          <cell r="AP256">
            <v>3.5712000000000002</v>
          </cell>
          <cell r="AQ256">
            <v>3.7433999999999998</v>
          </cell>
          <cell r="AR256">
            <v>3.92</v>
          </cell>
          <cell r="AS256">
            <v>4.1010999999999997</v>
          </cell>
          <cell r="AT256">
            <v>4.2865000000000002</v>
          </cell>
          <cell r="AU256">
            <v>4.4763999999999999</v>
          </cell>
          <cell r="AV256">
            <v>4.6708999999999996</v>
          </cell>
          <cell r="AW256">
            <v>4.8697999999999997</v>
          </cell>
          <cell r="AX256">
            <v>5.0734000000000004</v>
          </cell>
          <cell r="AY256">
            <v>5.2815000000000003</v>
          </cell>
        </row>
        <row r="257">
          <cell r="D257">
            <v>3.1E-2</v>
          </cell>
          <cell r="E257">
            <v>5.1799999999999999E-2</v>
          </cell>
          <cell r="F257">
            <v>7.7200000000000005E-2</v>
          </cell>
          <cell r="G257">
            <v>0.1072</v>
          </cell>
          <cell r="H257">
            <v>0.14149999999999999</v>
          </cell>
          <cell r="I257">
            <v>0.18010000000000001</v>
          </cell>
          <cell r="J257">
            <v>0.2228</v>
          </cell>
          <cell r="K257">
            <v>0.26979999999999998</v>
          </cell>
          <cell r="L257">
            <v>0.32079999999999997</v>
          </cell>
          <cell r="M257">
            <v>0.376</v>
          </cell>
          <cell r="N257">
            <v>0.43519999999999998</v>
          </cell>
          <cell r="O257">
            <v>0.4985</v>
          </cell>
          <cell r="P257">
            <v>0.56579999999999997</v>
          </cell>
          <cell r="Q257">
            <v>0.63719999999999999</v>
          </cell>
          <cell r="R257">
            <v>0.71260000000000001</v>
          </cell>
          <cell r="S257">
            <v>0.79200000000000004</v>
          </cell>
          <cell r="T257">
            <v>0.87549999999999994</v>
          </cell>
          <cell r="U257">
            <v>0.96299999999999997</v>
          </cell>
          <cell r="V257">
            <v>1.0546</v>
          </cell>
          <cell r="W257">
            <v>1.1503000000000001</v>
          </cell>
          <cell r="X257">
            <v>1.25</v>
          </cell>
          <cell r="Y257">
            <v>1.3539000000000001</v>
          </cell>
          <cell r="Z257">
            <v>1.4619</v>
          </cell>
          <cell r="AA257">
            <v>1.5740000000000001</v>
          </cell>
          <cell r="AB257">
            <v>1.6901999999999999</v>
          </cell>
          <cell r="AC257">
            <v>1.8107</v>
          </cell>
          <cell r="AD257">
            <v>1.9353</v>
          </cell>
          <cell r="AE257">
            <v>2.0642</v>
          </cell>
          <cell r="AF257">
            <v>2.1972999999999998</v>
          </cell>
          <cell r="AG257">
            <v>2.3347000000000002</v>
          </cell>
          <cell r="AH257">
            <v>2.4763999999999999</v>
          </cell>
          <cell r="AI257">
            <v>2.6223999999999998</v>
          </cell>
          <cell r="AJ257">
            <v>2.7728000000000002</v>
          </cell>
          <cell r="AK257">
            <v>2.9275000000000002</v>
          </cell>
          <cell r="AL257">
            <v>3.0867</v>
          </cell>
          <cell r="AM257">
            <v>3.2503000000000002</v>
          </cell>
          <cell r="AN257">
            <v>3.4184000000000001</v>
          </cell>
          <cell r="AO257">
            <v>3.5910000000000002</v>
          </cell>
          <cell r="AP257">
            <v>3.7681</v>
          </cell>
          <cell r="AQ257">
            <v>3.9498000000000002</v>
          </cell>
          <cell r="AR257">
            <v>4.1360999999999999</v>
          </cell>
          <cell r="AS257">
            <v>4.327</v>
          </cell>
          <cell r="AT257">
            <v>4.5225999999999997</v>
          </cell>
          <cell r="AU257">
            <v>4.7229000000000001</v>
          </cell>
          <cell r="AV257">
            <v>4.9279999999999999</v>
          </cell>
          <cell r="AW257">
            <v>5.1378000000000004</v>
          </cell>
          <cell r="AX257">
            <v>5.3525</v>
          </cell>
          <cell r="AY257">
            <v>5.5720000000000001</v>
          </cell>
        </row>
        <row r="258">
          <cell r="D258">
            <v>3.2599999999999997E-2</v>
          </cell>
          <cell r="E258">
            <v>5.45E-2</v>
          </cell>
          <cell r="F258">
            <v>8.1299999999999997E-2</v>
          </cell>
          <cell r="G258">
            <v>0.1128</v>
          </cell>
          <cell r="H258">
            <v>0.1489</v>
          </cell>
          <cell r="I258">
            <v>0.1895</v>
          </cell>
          <cell r="J258">
            <v>0.2346</v>
          </cell>
          <cell r="K258">
            <v>0.28399999999999997</v>
          </cell>
          <cell r="L258">
            <v>0.3377</v>
          </cell>
          <cell r="M258">
            <v>0.39579999999999999</v>
          </cell>
          <cell r="N258">
            <v>0.45810000000000001</v>
          </cell>
          <cell r="O258">
            <v>0.52470000000000006</v>
          </cell>
          <cell r="P258">
            <v>0.59550000000000003</v>
          </cell>
          <cell r="Q258">
            <v>0.67059999999999997</v>
          </cell>
          <cell r="R258">
            <v>0.75</v>
          </cell>
          <cell r="S258">
            <v>0.83360000000000001</v>
          </cell>
          <cell r="T258">
            <v>0.92149999999999999</v>
          </cell>
          <cell r="U258">
            <v>1.0136000000000001</v>
          </cell>
          <cell r="V258">
            <v>1.1100000000000001</v>
          </cell>
          <cell r="W258">
            <v>1.2105999999999999</v>
          </cell>
          <cell r="X258">
            <v>1.3156000000000001</v>
          </cell>
          <cell r="Y258">
            <v>1.4249000000000001</v>
          </cell>
          <cell r="Z258">
            <v>1.5385</v>
          </cell>
          <cell r="AA258">
            <v>1.6565000000000001</v>
          </cell>
          <cell r="AB258">
            <v>1.7788999999999999</v>
          </cell>
          <cell r="AC258">
            <v>1.9056</v>
          </cell>
          <cell r="AD258">
            <v>2.0367999999999999</v>
          </cell>
          <cell r="AE258">
            <v>2.1724000000000001</v>
          </cell>
          <cell r="AF258">
            <v>2.3123999999999998</v>
          </cell>
          <cell r="AG258">
            <v>2.4569999999999999</v>
          </cell>
          <cell r="AH258">
            <v>2.6061000000000001</v>
          </cell>
          <cell r="AI258">
            <v>2.7597</v>
          </cell>
          <cell r="AJ258">
            <v>2.9178999999999999</v>
          </cell>
          <cell r="AK258">
            <v>3.0807000000000002</v>
          </cell>
          <cell r="AL258">
            <v>3.2482000000000002</v>
          </cell>
          <cell r="AM258">
            <v>3.4203000000000001</v>
          </cell>
          <cell r="AN258">
            <v>3.5971000000000002</v>
          </cell>
          <cell r="AO258">
            <v>3.7787000000000002</v>
          </cell>
          <cell r="AP258">
            <v>3.9649999999999999</v>
          </cell>
          <cell r="AQ258">
            <v>4.1562000000000001</v>
          </cell>
          <cell r="AR258">
            <v>4.3521000000000001</v>
          </cell>
          <cell r="AS258">
            <v>4.5529999999999999</v>
          </cell>
          <cell r="AT258">
            <v>4.7587999999999999</v>
          </cell>
          <cell r="AU258">
            <v>4.9695</v>
          </cell>
          <cell r="AV258">
            <v>5.1852</v>
          </cell>
          <cell r="AW258">
            <v>5.4058999999999999</v>
          </cell>
          <cell r="AX258">
            <v>5.6317000000000004</v>
          </cell>
          <cell r="AY258">
            <v>5.8625999999999996</v>
          </cell>
        </row>
        <row r="259">
          <cell r="D259">
            <v>3.4200000000000001E-2</v>
          </cell>
          <cell r="E259">
            <v>5.7200000000000001E-2</v>
          </cell>
          <cell r="F259">
            <v>8.5400000000000004E-2</v>
          </cell>
          <cell r="G259">
            <v>0.11849999999999999</v>
          </cell>
          <cell r="H259">
            <v>0.15640000000000001</v>
          </cell>
          <cell r="I259">
            <v>0.19900000000000001</v>
          </cell>
          <cell r="J259">
            <v>0.24629999999999999</v>
          </cell>
          <cell r="K259">
            <v>0.29820000000000002</v>
          </cell>
          <cell r="L259">
            <v>0.35460000000000003</v>
          </cell>
          <cell r="M259">
            <v>0.41549999999999998</v>
          </cell>
          <cell r="N259">
            <v>0.48099999999999998</v>
          </cell>
          <cell r="O259">
            <v>0.55089999999999995</v>
          </cell>
          <cell r="P259">
            <v>0.62529999999999997</v>
          </cell>
          <cell r="Q259">
            <v>0.70409999999999995</v>
          </cell>
          <cell r="R259">
            <v>0.78739999999999999</v>
          </cell>
          <cell r="S259">
            <v>0.87519999999999998</v>
          </cell>
          <cell r="T259">
            <v>0.96740000000000004</v>
          </cell>
          <cell r="U259">
            <v>1.0641</v>
          </cell>
          <cell r="V259">
            <v>1.1653</v>
          </cell>
          <cell r="W259">
            <v>1.2709999999999999</v>
          </cell>
          <cell r="X259">
            <v>1.3812</v>
          </cell>
          <cell r="Y259">
            <v>1.4959</v>
          </cell>
          <cell r="Z259">
            <v>1.6152</v>
          </cell>
          <cell r="AA259">
            <v>1.7391000000000001</v>
          </cell>
          <cell r="AB259">
            <v>1.8674999999999999</v>
          </cell>
          <cell r="AC259">
            <v>2.0005000000000002</v>
          </cell>
          <cell r="AD259">
            <v>2.1381999999999999</v>
          </cell>
          <cell r="AE259">
            <v>2.2805</v>
          </cell>
          <cell r="AF259">
            <v>2.4275000000000002</v>
          </cell>
          <cell r="AG259">
            <v>2.5792999999999999</v>
          </cell>
          <cell r="AH259">
            <v>2.7357</v>
          </cell>
          <cell r="AI259">
            <v>2.8969999999999998</v>
          </cell>
          <cell r="AJ259">
            <v>3.0630000000000002</v>
          </cell>
          <cell r="AK259">
            <v>3.2339000000000002</v>
          </cell>
          <cell r="AL259">
            <v>3.4097</v>
          </cell>
          <cell r="AM259">
            <v>3.5903</v>
          </cell>
          <cell r="AN259">
            <v>3.7759</v>
          </cell>
          <cell r="AO259">
            <v>3.9664000000000001</v>
          </cell>
          <cell r="AP259">
            <v>4.1619999999999999</v>
          </cell>
          <cell r="AQ259">
            <v>4.3624999999999998</v>
          </cell>
          <cell r="AR259">
            <v>4.5682</v>
          </cell>
          <cell r="AS259">
            <v>4.7789999999999999</v>
          </cell>
          <cell r="AT259">
            <v>4.9949000000000003</v>
          </cell>
          <cell r="AU259">
            <v>5.2160000000000002</v>
          </cell>
          <cell r="AV259">
            <v>5.4423000000000004</v>
          </cell>
          <cell r="AW259">
            <v>5.6738999999999997</v>
          </cell>
          <cell r="AX259">
            <v>5.9108000000000001</v>
          </cell>
          <cell r="AY259">
            <v>6.1531000000000002</v>
          </cell>
        </row>
        <row r="260">
          <cell r="D260">
            <v>3.5799999999999998E-2</v>
          </cell>
          <cell r="E260">
            <v>5.9900000000000002E-2</v>
          </cell>
          <cell r="F260">
            <v>8.9399999999999993E-2</v>
          </cell>
          <cell r="G260">
            <v>0.1241</v>
          </cell>
          <cell r="H260">
            <v>0.1638</v>
          </cell>
          <cell r="I260">
            <v>0.20849999999999999</v>
          </cell>
          <cell r="J260">
            <v>0.25800000000000001</v>
          </cell>
          <cell r="K260">
            <v>0.31240000000000001</v>
          </cell>
          <cell r="L260">
            <v>0.3715</v>
          </cell>
          <cell r="M260">
            <v>0.43530000000000002</v>
          </cell>
          <cell r="N260">
            <v>0.50390000000000001</v>
          </cell>
          <cell r="O260">
            <v>0.57709999999999995</v>
          </cell>
          <cell r="P260">
            <v>0.65500000000000003</v>
          </cell>
          <cell r="Q260">
            <v>0.73760000000000003</v>
          </cell>
          <cell r="R260">
            <v>0.82489999999999997</v>
          </cell>
          <cell r="S260">
            <v>0.91679999999999995</v>
          </cell>
          <cell r="T260">
            <v>1.0134000000000001</v>
          </cell>
          <cell r="U260">
            <v>1.1147</v>
          </cell>
          <cell r="V260">
            <v>1.2206999999999999</v>
          </cell>
          <cell r="W260">
            <v>1.3313999999999999</v>
          </cell>
          <cell r="X260">
            <v>1.4468000000000001</v>
          </cell>
          <cell r="Y260">
            <v>1.5669999999999999</v>
          </cell>
          <cell r="Z260">
            <v>1.6919</v>
          </cell>
          <cell r="AA260">
            <v>1.8216000000000001</v>
          </cell>
          <cell r="AB260">
            <v>1.9560999999999999</v>
          </cell>
          <cell r="AC260">
            <v>2.0954000000000002</v>
          </cell>
          <cell r="AD260">
            <v>2.2395999999999998</v>
          </cell>
          <cell r="AE260">
            <v>2.3887</v>
          </cell>
          <cell r="AF260">
            <v>2.5426000000000002</v>
          </cell>
          <cell r="AG260">
            <v>2.7014999999999998</v>
          </cell>
          <cell r="AH260">
            <v>2.8654000000000002</v>
          </cell>
          <cell r="AI260">
            <v>3.0343</v>
          </cell>
          <cell r="AJ260">
            <v>3.2082000000000002</v>
          </cell>
          <cell r="AK260">
            <v>3.3871000000000002</v>
          </cell>
          <cell r="AL260">
            <v>3.5710999999999999</v>
          </cell>
          <cell r="AM260">
            <v>3.7603</v>
          </cell>
          <cell r="AN260">
            <v>3.9546000000000001</v>
          </cell>
          <cell r="AO260">
            <v>4.1540999999999997</v>
          </cell>
          <cell r="AP260">
            <v>4.3589000000000002</v>
          </cell>
          <cell r="AQ260">
            <v>4.5689000000000002</v>
          </cell>
          <cell r="AR260">
            <v>4.7842000000000002</v>
          </cell>
          <cell r="AS260">
            <v>5.0049000000000001</v>
          </cell>
          <cell r="AT260">
            <v>5.2309999999999999</v>
          </cell>
          <cell r="AU260">
            <v>5.4625000000000004</v>
          </cell>
          <cell r="AV260">
            <v>5.6994999999999996</v>
          </cell>
          <cell r="AW260">
            <v>5.9420000000000002</v>
          </cell>
          <cell r="AX260">
            <v>6.19</v>
          </cell>
          <cell r="AY260">
            <v>6.4436</v>
          </cell>
        </row>
        <row r="261">
          <cell r="D261">
            <v>3.7499999999999999E-2</v>
          </cell>
          <cell r="E261">
            <v>6.2700000000000006E-2</v>
          </cell>
          <cell r="F261">
            <v>9.35E-2</v>
          </cell>
          <cell r="G261">
            <v>0.12970000000000001</v>
          </cell>
          <cell r="H261">
            <v>0.17130000000000001</v>
          </cell>
          <cell r="I261">
            <v>0.218</v>
          </cell>
          <cell r="J261">
            <v>0.2697</v>
          </cell>
          <cell r="K261">
            <v>0.32650000000000001</v>
          </cell>
          <cell r="L261">
            <v>0.38829999999999998</v>
          </cell>
          <cell r="M261">
            <v>0.4551</v>
          </cell>
          <cell r="N261">
            <v>0.52669999999999995</v>
          </cell>
          <cell r="O261">
            <v>0.60329999999999995</v>
          </cell>
          <cell r="P261">
            <v>0.68469999999999998</v>
          </cell>
          <cell r="Q261">
            <v>0.77110000000000001</v>
          </cell>
          <cell r="R261">
            <v>0.86229999999999996</v>
          </cell>
          <cell r="S261">
            <v>0.95840000000000003</v>
          </cell>
          <cell r="T261">
            <v>1.0593999999999999</v>
          </cell>
          <cell r="U261">
            <v>1.1653</v>
          </cell>
          <cell r="V261">
            <v>1.276</v>
          </cell>
          <cell r="W261">
            <v>1.3917999999999999</v>
          </cell>
          <cell r="X261">
            <v>1.5124</v>
          </cell>
          <cell r="Y261">
            <v>1.6379999999999999</v>
          </cell>
          <cell r="Z261">
            <v>1.7685999999999999</v>
          </cell>
          <cell r="AA261">
            <v>1.9040999999999999</v>
          </cell>
          <cell r="AB261">
            <v>2.0447000000000002</v>
          </cell>
          <cell r="AC261">
            <v>2.1903000000000001</v>
          </cell>
          <cell r="AD261">
            <v>2.3410000000000002</v>
          </cell>
          <cell r="AE261">
            <v>2.4967999999999999</v>
          </cell>
          <cell r="AF261">
            <v>2.6577000000000002</v>
          </cell>
          <cell r="AG261">
            <v>2.8237999999999999</v>
          </cell>
          <cell r="AH261">
            <v>2.9950999999999999</v>
          </cell>
          <cell r="AI261">
            <v>3.1715</v>
          </cell>
          <cell r="AJ261">
            <v>3.3532999999999999</v>
          </cell>
          <cell r="AK261">
            <v>3.5402999999999998</v>
          </cell>
          <cell r="AL261">
            <v>3.7326000000000001</v>
          </cell>
          <cell r="AM261">
            <v>3.9302999999999999</v>
          </cell>
          <cell r="AN261">
            <v>4.1333000000000002</v>
          </cell>
          <cell r="AO261">
            <v>4.3418000000000001</v>
          </cell>
          <cell r="AP261">
            <v>4.5557999999999996</v>
          </cell>
          <cell r="AQ261">
            <v>4.7752999999999997</v>
          </cell>
          <cell r="AR261">
            <v>5.0003000000000002</v>
          </cell>
          <cell r="AS261">
            <v>5.2309000000000001</v>
          </cell>
          <cell r="AT261">
            <v>5.4671000000000003</v>
          </cell>
          <cell r="AU261">
            <v>5.7089999999999996</v>
          </cell>
          <cell r="AV261">
            <v>5.9565999999999999</v>
          </cell>
          <cell r="AW261">
            <v>6.21</v>
          </cell>
          <cell r="AX261">
            <v>6.4691999999999998</v>
          </cell>
          <cell r="AY261">
            <v>6.7342000000000004</v>
          </cell>
        </row>
        <row r="262">
          <cell r="D262">
            <v>3.9100000000000003E-2</v>
          </cell>
          <cell r="E262">
            <v>6.54E-2</v>
          </cell>
          <cell r="F262">
            <v>9.7600000000000006E-2</v>
          </cell>
          <cell r="G262">
            <v>0.13539999999999999</v>
          </cell>
          <cell r="H262">
            <v>0.1787</v>
          </cell>
          <cell r="I262">
            <v>0.22739999999999999</v>
          </cell>
          <cell r="J262">
            <v>0.28149999999999997</v>
          </cell>
          <cell r="K262">
            <v>0.3407</v>
          </cell>
          <cell r="L262">
            <v>0.4052</v>
          </cell>
          <cell r="M262">
            <v>0.4748</v>
          </cell>
          <cell r="N262">
            <v>0.54959999999999998</v>
          </cell>
          <cell r="O262">
            <v>0.62949999999999995</v>
          </cell>
          <cell r="P262">
            <v>0.71450000000000002</v>
          </cell>
          <cell r="Q262">
            <v>0.80459999999999998</v>
          </cell>
          <cell r="R262">
            <v>0.89970000000000006</v>
          </cell>
          <cell r="S262">
            <v>1</v>
          </cell>
          <cell r="T262">
            <v>1.1053999999999999</v>
          </cell>
          <cell r="U262">
            <v>1.2158</v>
          </cell>
          <cell r="V262">
            <v>1.3313999999999999</v>
          </cell>
          <cell r="W262">
            <v>1.4520999999999999</v>
          </cell>
          <cell r="X262">
            <v>1.5780000000000001</v>
          </cell>
          <cell r="Y262">
            <v>1.7090000000000001</v>
          </cell>
          <cell r="Z262">
            <v>1.8452</v>
          </cell>
          <cell r="AA262">
            <v>1.9866999999999999</v>
          </cell>
          <cell r="AB262">
            <v>2.1333000000000002</v>
          </cell>
          <cell r="AC262">
            <v>2.2852000000000001</v>
          </cell>
          <cell r="AD262">
            <v>2.4424000000000001</v>
          </cell>
          <cell r="AE262">
            <v>2.605</v>
          </cell>
          <cell r="AF262">
            <v>2.7728000000000002</v>
          </cell>
          <cell r="AG262">
            <v>2.9460999999999999</v>
          </cell>
          <cell r="AH262">
            <v>3.1246999999999998</v>
          </cell>
          <cell r="AI262">
            <v>3.3088000000000002</v>
          </cell>
          <cell r="AJ262">
            <v>3.4984000000000002</v>
          </cell>
          <cell r="AK262">
            <v>3.6934</v>
          </cell>
          <cell r="AL262">
            <v>3.8940000000000001</v>
          </cell>
          <cell r="AM262">
            <v>4.1002000000000001</v>
          </cell>
          <cell r="AN262">
            <v>4.3121</v>
          </cell>
          <cell r="AO262">
            <v>4.5294999999999996</v>
          </cell>
          <cell r="AP262">
            <v>4.7526999999999999</v>
          </cell>
          <cell r="AQ262">
            <v>4.9816000000000003</v>
          </cell>
          <cell r="AR262">
            <v>5.2163000000000004</v>
          </cell>
          <cell r="AS262">
            <v>5.4568000000000003</v>
          </cell>
          <cell r="AT262">
            <v>5.7031999999999998</v>
          </cell>
          <cell r="AU262">
            <v>5.9554999999999998</v>
          </cell>
          <cell r="AV262">
            <v>6.2138</v>
          </cell>
          <cell r="AW262">
            <v>6.4779999999999998</v>
          </cell>
          <cell r="AX262">
            <v>6.7483000000000004</v>
          </cell>
          <cell r="AY262">
            <v>7.0247000000000002</v>
          </cell>
        </row>
        <row r="263">
          <cell r="D263">
            <v>4.07E-2</v>
          </cell>
          <cell r="E263">
            <v>6.8099999999999994E-2</v>
          </cell>
          <cell r="F263">
            <v>0.1016</v>
          </cell>
          <cell r="G263">
            <v>0.14099999999999999</v>
          </cell>
          <cell r="H263">
            <v>0.18609999999999999</v>
          </cell>
          <cell r="I263">
            <v>0.2369</v>
          </cell>
          <cell r="J263">
            <v>0.29320000000000002</v>
          </cell>
          <cell r="K263">
            <v>0.35489999999999999</v>
          </cell>
          <cell r="L263">
            <v>0.42209999999999998</v>
          </cell>
          <cell r="M263">
            <v>0.49459999999999998</v>
          </cell>
          <cell r="N263">
            <v>0.57250000000000001</v>
          </cell>
          <cell r="O263">
            <v>0.65569999999999995</v>
          </cell>
          <cell r="P263">
            <v>0.74419999999999997</v>
          </cell>
          <cell r="Q263">
            <v>0.83799999999999997</v>
          </cell>
          <cell r="R263">
            <v>0.93720000000000003</v>
          </cell>
          <cell r="S263">
            <v>1.0416000000000001</v>
          </cell>
          <cell r="T263">
            <v>1.1513</v>
          </cell>
          <cell r="U263">
            <v>1.2664</v>
          </cell>
          <cell r="V263">
            <v>1.3867</v>
          </cell>
          <cell r="W263">
            <v>1.5125</v>
          </cell>
          <cell r="X263">
            <v>1.6435999999999999</v>
          </cell>
          <cell r="Y263">
            <v>1.78</v>
          </cell>
          <cell r="Z263">
            <v>1.9218999999999999</v>
          </cell>
          <cell r="AA263">
            <v>2.0691999999999999</v>
          </cell>
          <cell r="AB263">
            <v>2.2219000000000002</v>
          </cell>
          <cell r="AC263">
            <v>2.3801000000000001</v>
          </cell>
          <cell r="AD263">
            <v>2.5438999999999998</v>
          </cell>
          <cell r="AE263">
            <v>2.7130999999999998</v>
          </cell>
          <cell r="AF263">
            <v>2.8879000000000001</v>
          </cell>
          <cell r="AG263">
            <v>3.0682999999999998</v>
          </cell>
          <cell r="AH263">
            <v>3.2544</v>
          </cell>
          <cell r="AI263">
            <v>3.4460999999999999</v>
          </cell>
          <cell r="AJ263">
            <v>3.6435</v>
          </cell>
          <cell r="AK263">
            <v>3.8466</v>
          </cell>
          <cell r="AL263">
            <v>4.0555000000000003</v>
          </cell>
          <cell r="AM263">
            <v>4.2702</v>
          </cell>
          <cell r="AN263">
            <v>4.4908000000000001</v>
          </cell>
          <cell r="AO263">
            <v>4.7172000000000001</v>
          </cell>
          <cell r="AP263">
            <v>4.9496000000000002</v>
          </cell>
          <cell r="AQ263">
            <v>5.1879999999999997</v>
          </cell>
          <cell r="AR263">
            <v>5.4324000000000003</v>
          </cell>
          <cell r="AS263">
            <v>5.6828000000000003</v>
          </cell>
          <cell r="AT263">
            <v>5.9393000000000002</v>
          </cell>
          <cell r="AU263">
            <v>6.202</v>
          </cell>
          <cell r="AV263">
            <v>6.4709000000000003</v>
          </cell>
          <cell r="AW263">
            <v>6.7460000000000004</v>
          </cell>
          <cell r="AX263">
            <v>7.0274999999999999</v>
          </cell>
          <cell r="AY263">
            <v>7.3151999999999999</v>
          </cell>
        </row>
        <row r="264">
          <cell r="D264">
            <v>4.24E-2</v>
          </cell>
          <cell r="E264">
            <v>7.0800000000000002E-2</v>
          </cell>
          <cell r="F264">
            <v>0.1057</v>
          </cell>
          <cell r="G264">
            <v>0.1467</v>
          </cell>
          <cell r="H264">
            <v>0.19359999999999999</v>
          </cell>
          <cell r="I264">
            <v>0.24640000000000001</v>
          </cell>
          <cell r="J264">
            <v>0.3049</v>
          </cell>
          <cell r="K264">
            <v>0.36909999999999998</v>
          </cell>
          <cell r="L264">
            <v>0.43890000000000001</v>
          </cell>
          <cell r="M264">
            <v>0.51439999999999997</v>
          </cell>
          <cell r="N264">
            <v>0.59540000000000004</v>
          </cell>
          <cell r="O264">
            <v>0.68189999999999995</v>
          </cell>
          <cell r="P264">
            <v>0.77390000000000003</v>
          </cell>
          <cell r="Q264">
            <v>0.87150000000000005</v>
          </cell>
          <cell r="R264">
            <v>0.97460000000000002</v>
          </cell>
          <cell r="S264">
            <v>1.0831999999999999</v>
          </cell>
          <cell r="T264">
            <v>1.1973</v>
          </cell>
          <cell r="U264">
            <v>1.3169</v>
          </cell>
          <cell r="V264">
            <v>1.4420999999999999</v>
          </cell>
          <cell r="W264">
            <v>1.5728</v>
          </cell>
          <cell r="X264">
            <v>1.7091000000000001</v>
          </cell>
          <cell r="Y264">
            <v>1.851</v>
          </cell>
          <cell r="Z264">
            <v>1.9985999999999999</v>
          </cell>
          <cell r="AA264">
            <v>2.1516999999999999</v>
          </cell>
          <cell r="AB264">
            <v>2.3105000000000002</v>
          </cell>
          <cell r="AC264">
            <v>2.4750000000000001</v>
          </cell>
          <cell r="AD264">
            <v>2.6453000000000002</v>
          </cell>
          <cell r="AE264">
            <v>2.8212000000000002</v>
          </cell>
          <cell r="AF264">
            <v>3.0030000000000001</v>
          </cell>
          <cell r="AG264">
            <v>3.1905999999999999</v>
          </cell>
          <cell r="AH264">
            <v>3.3839999999999999</v>
          </cell>
          <cell r="AI264">
            <v>3.5832999999999999</v>
          </cell>
          <cell r="AJ264">
            <v>3.7885</v>
          </cell>
          <cell r="AK264">
            <v>3.9996999999999998</v>
          </cell>
          <cell r="AL264">
            <v>4.2168999999999999</v>
          </cell>
          <cell r="AM264">
            <v>4.4401999999999999</v>
          </cell>
          <cell r="AN264">
            <v>4.6695000000000002</v>
          </cell>
          <cell r="AO264">
            <v>4.9048999999999996</v>
          </cell>
          <cell r="AP264">
            <v>5.1464999999999996</v>
          </cell>
          <cell r="AQ264">
            <v>5.3943000000000003</v>
          </cell>
          <cell r="AR264">
            <v>5.6483999999999996</v>
          </cell>
          <cell r="AS264">
            <v>5.9086999999999996</v>
          </cell>
          <cell r="AT264">
            <v>6.1753999999999998</v>
          </cell>
          <cell r="AU264">
            <v>6.4485000000000001</v>
          </cell>
          <cell r="AV264">
            <v>6.7281000000000004</v>
          </cell>
          <cell r="AW264">
            <v>7.0141</v>
          </cell>
          <cell r="AX264">
            <v>7.3066000000000004</v>
          </cell>
          <cell r="AY264">
            <v>7.6056999999999997</v>
          </cell>
        </row>
        <row r="265">
          <cell r="D265">
            <v>4.3999999999999997E-2</v>
          </cell>
          <cell r="E265">
            <v>7.3599999999999999E-2</v>
          </cell>
          <cell r="F265">
            <v>0.10979999999999999</v>
          </cell>
          <cell r="G265">
            <v>0.15229999999999999</v>
          </cell>
          <cell r="H265">
            <v>0.20100000000000001</v>
          </cell>
          <cell r="I265">
            <v>0.25580000000000003</v>
          </cell>
          <cell r="J265">
            <v>0.31659999999999999</v>
          </cell>
          <cell r="K265">
            <v>0.38329999999999997</v>
          </cell>
          <cell r="L265">
            <v>0.45579999999999998</v>
          </cell>
          <cell r="M265">
            <v>0.53410000000000002</v>
          </cell>
          <cell r="N265">
            <v>0.61819999999999997</v>
          </cell>
          <cell r="O265">
            <v>0.70809999999999995</v>
          </cell>
          <cell r="P265">
            <v>0.80369999999999997</v>
          </cell>
          <cell r="Q265">
            <v>0.90500000000000003</v>
          </cell>
          <cell r="R265">
            <v>1.012</v>
          </cell>
          <cell r="S265">
            <v>1.1248</v>
          </cell>
          <cell r="T265">
            <v>1.2432000000000001</v>
          </cell>
          <cell r="U265">
            <v>1.3674999999999999</v>
          </cell>
          <cell r="V265">
            <v>1.4974000000000001</v>
          </cell>
          <cell r="W265">
            <v>1.6332</v>
          </cell>
          <cell r="X265">
            <v>1.7746999999999999</v>
          </cell>
          <cell r="Y265">
            <v>1.9219999999999999</v>
          </cell>
          <cell r="Z265">
            <v>2.0752000000000002</v>
          </cell>
          <cell r="AA265">
            <v>2.2342</v>
          </cell>
          <cell r="AB265">
            <v>2.3990999999999998</v>
          </cell>
          <cell r="AC265">
            <v>2.5699000000000001</v>
          </cell>
          <cell r="AD265">
            <v>2.7467000000000001</v>
          </cell>
          <cell r="AE265">
            <v>2.9293999999999998</v>
          </cell>
          <cell r="AF265">
            <v>3.1181000000000001</v>
          </cell>
          <cell r="AG265">
            <v>3.3128000000000002</v>
          </cell>
          <cell r="AH265">
            <v>3.5135999999999998</v>
          </cell>
          <cell r="AI265">
            <v>3.7206000000000001</v>
          </cell>
          <cell r="AJ265">
            <v>3.9336000000000002</v>
          </cell>
          <cell r="AK265">
            <v>4.1528999999999998</v>
          </cell>
          <cell r="AL265">
            <v>4.3784000000000001</v>
          </cell>
          <cell r="AM265">
            <v>4.6101000000000001</v>
          </cell>
          <cell r="AN265">
            <v>4.8482000000000003</v>
          </cell>
          <cell r="AO265">
            <v>5.0926</v>
          </cell>
          <cell r="AP265">
            <v>5.3433999999999999</v>
          </cell>
          <cell r="AQ265">
            <v>5.6006999999999998</v>
          </cell>
          <cell r="AR265">
            <v>5.8643999999999998</v>
          </cell>
          <cell r="AS265">
            <v>6.1346999999999996</v>
          </cell>
          <cell r="AT265">
            <v>6.4115000000000002</v>
          </cell>
          <cell r="AU265">
            <v>6.6950000000000003</v>
          </cell>
          <cell r="AV265">
            <v>6.9851999999999999</v>
          </cell>
          <cell r="AW265">
            <v>7.2820999999999998</v>
          </cell>
          <cell r="AX265">
            <v>7.5857999999999999</v>
          </cell>
          <cell r="AY265">
            <v>7.8963000000000001</v>
          </cell>
        </row>
        <row r="266">
          <cell r="D266">
            <v>4.5600000000000002E-2</v>
          </cell>
          <cell r="E266">
            <v>7.6300000000000007E-2</v>
          </cell>
          <cell r="F266">
            <v>0.1138</v>
          </cell>
          <cell r="G266">
            <v>0.15790000000000001</v>
          </cell>
          <cell r="H266">
            <v>0.20849999999999999</v>
          </cell>
          <cell r="I266">
            <v>0.26529999999999998</v>
          </cell>
          <cell r="J266">
            <v>0.32829999999999998</v>
          </cell>
          <cell r="K266">
            <v>0.39750000000000002</v>
          </cell>
          <cell r="L266">
            <v>0.47270000000000001</v>
          </cell>
          <cell r="M266">
            <v>0.55389999999999995</v>
          </cell>
          <cell r="N266">
            <v>0.6411</v>
          </cell>
          <cell r="O266">
            <v>0.73429999999999995</v>
          </cell>
          <cell r="P266">
            <v>0.83340000000000003</v>
          </cell>
          <cell r="Q266">
            <v>0.93840000000000001</v>
          </cell>
          <cell r="R266">
            <v>1.0494000000000001</v>
          </cell>
          <cell r="S266">
            <v>1.1662999999999999</v>
          </cell>
          <cell r="T266">
            <v>1.2891999999999999</v>
          </cell>
          <cell r="U266">
            <v>1.4179999999999999</v>
          </cell>
          <cell r="V266">
            <v>1.5528</v>
          </cell>
          <cell r="W266">
            <v>1.6935</v>
          </cell>
          <cell r="X266">
            <v>1.8403</v>
          </cell>
          <cell r="Y266">
            <v>1.9930000000000001</v>
          </cell>
          <cell r="Z266">
            <v>2.1518999999999999</v>
          </cell>
          <cell r="AA266">
            <v>2.3167</v>
          </cell>
          <cell r="AB266">
            <v>2.4876999999999998</v>
          </cell>
          <cell r="AC266">
            <v>2.6648000000000001</v>
          </cell>
          <cell r="AD266">
            <v>2.8479999999999999</v>
          </cell>
          <cell r="AE266">
            <v>3.0375000000000001</v>
          </cell>
          <cell r="AF266">
            <v>3.2330999999999999</v>
          </cell>
          <cell r="AG266">
            <v>3.4350999999999998</v>
          </cell>
          <cell r="AH266">
            <v>3.6433</v>
          </cell>
          <cell r="AI266">
            <v>3.8578000000000001</v>
          </cell>
          <cell r="AJ266">
            <v>4.0787000000000004</v>
          </cell>
          <cell r="AK266">
            <v>4.306</v>
          </cell>
          <cell r="AL266">
            <v>4.5397999999999996</v>
          </cell>
          <cell r="AM266">
            <v>4.7801</v>
          </cell>
          <cell r="AN266">
            <v>5.0269000000000004</v>
          </cell>
          <cell r="AO266">
            <v>5.2803000000000004</v>
          </cell>
          <cell r="AP266">
            <v>5.5403000000000002</v>
          </cell>
          <cell r="AQ266">
            <v>5.8070000000000004</v>
          </cell>
          <cell r="AR266">
            <v>6.0804</v>
          </cell>
          <cell r="AS266">
            <v>6.3605999999999998</v>
          </cell>
          <cell r="AT266">
            <v>6.6475999999999997</v>
          </cell>
          <cell r="AU266">
            <v>6.9414999999999996</v>
          </cell>
          <cell r="AV266">
            <v>7.2423000000000002</v>
          </cell>
          <cell r="AW266">
            <v>7.5500999999999996</v>
          </cell>
          <cell r="AX266">
            <v>7.8648999999999996</v>
          </cell>
          <cell r="AY266">
            <v>8.1867999999999999</v>
          </cell>
        </row>
        <row r="267">
          <cell r="D267">
            <v>4.7199999999999999E-2</v>
          </cell>
          <cell r="E267">
            <v>7.9000000000000001E-2</v>
          </cell>
          <cell r="F267">
            <v>0.1179</v>
          </cell>
          <cell r="G267">
            <v>0.1636</v>
          </cell>
          <cell r="H267">
            <v>0.21590000000000001</v>
          </cell>
          <cell r="I267">
            <v>0.27479999999999999</v>
          </cell>
          <cell r="J267">
            <v>0.34</v>
          </cell>
          <cell r="K267">
            <v>0.41160000000000002</v>
          </cell>
          <cell r="L267">
            <v>0.48949999999999999</v>
          </cell>
          <cell r="M267">
            <v>0.57369999999999999</v>
          </cell>
          <cell r="N267">
            <v>0.66400000000000003</v>
          </cell>
          <cell r="O267">
            <v>0.76049999999999995</v>
          </cell>
          <cell r="P267">
            <v>0.86309999999999998</v>
          </cell>
          <cell r="Q267">
            <v>0.97189999999999999</v>
          </cell>
          <cell r="R267">
            <v>1.0868</v>
          </cell>
          <cell r="S267">
            <v>1.2079</v>
          </cell>
          <cell r="T267">
            <v>1.3351</v>
          </cell>
          <cell r="U267">
            <v>1.4684999999999999</v>
          </cell>
          <cell r="V267">
            <v>1.6081000000000001</v>
          </cell>
          <cell r="W267">
            <v>1.7539</v>
          </cell>
          <cell r="X267">
            <v>1.9057999999999999</v>
          </cell>
          <cell r="Y267">
            <v>2.0640000000000001</v>
          </cell>
          <cell r="Z267">
            <v>2.2284999999999999</v>
          </cell>
          <cell r="AA267">
            <v>2.3992</v>
          </cell>
          <cell r="AB267">
            <v>2.5762999999999998</v>
          </cell>
          <cell r="AC267">
            <v>2.7597</v>
          </cell>
          <cell r="AD267">
            <v>2.9493999999999998</v>
          </cell>
          <cell r="AE267">
            <v>3.1456</v>
          </cell>
          <cell r="AF267">
            <v>3.3481999999999998</v>
          </cell>
          <cell r="AG267">
            <v>3.5573000000000001</v>
          </cell>
          <cell r="AH267">
            <v>3.7728999999999999</v>
          </cell>
          <cell r="AI267">
            <v>3.9950000000000001</v>
          </cell>
          <cell r="AJ267">
            <v>4.2237999999999998</v>
          </cell>
          <cell r="AK267">
            <v>4.4592000000000001</v>
          </cell>
          <cell r="AL267">
            <v>4.7012</v>
          </cell>
          <cell r="AM267">
            <v>4.95</v>
          </cell>
          <cell r="AN267">
            <v>5.2055999999999996</v>
          </cell>
          <cell r="AO267">
            <v>5.468</v>
          </cell>
          <cell r="AP267">
            <v>5.7371999999999996</v>
          </cell>
          <cell r="AQ267">
            <v>6.0133000000000001</v>
          </cell>
          <cell r="AR267">
            <v>6.2964000000000002</v>
          </cell>
          <cell r="AS267">
            <v>6.5865</v>
          </cell>
          <cell r="AT267">
            <v>6.8837000000000002</v>
          </cell>
          <cell r="AU267">
            <v>7.1879999999999997</v>
          </cell>
          <cell r="AV267">
            <v>7.4995000000000003</v>
          </cell>
          <cell r="AW267">
            <v>7.8181000000000003</v>
          </cell>
          <cell r="AX267">
            <v>8.1440999999999999</v>
          </cell>
          <cell r="AY267">
            <v>8.4772999999999996</v>
          </cell>
        </row>
        <row r="268">
          <cell r="D268">
            <v>4.8899999999999999E-2</v>
          </cell>
          <cell r="E268">
            <v>8.1699999999999995E-2</v>
          </cell>
          <cell r="F268">
            <v>0.12189999999999999</v>
          </cell>
          <cell r="G268">
            <v>0.16919999999999999</v>
          </cell>
          <cell r="H268">
            <v>0.22339999999999999</v>
          </cell>
          <cell r="I268">
            <v>0.28420000000000001</v>
          </cell>
          <cell r="J268">
            <v>0.3518</v>
          </cell>
          <cell r="K268">
            <v>0.42580000000000001</v>
          </cell>
          <cell r="L268">
            <v>0.50639999999999996</v>
          </cell>
          <cell r="M268">
            <v>0.59340000000000004</v>
          </cell>
          <cell r="N268">
            <v>0.68679999999999997</v>
          </cell>
          <cell r="O268">
            <v>0.78659999999999997</v>
          </cell>
          <cell r="P268">
            <v>0.89280000000000004</v>
          </cell>
          <cell r="Q268">
            <v>1.0054000000000001</v>
          </cell>
          <cell r="R268">
            <v>1.1242000000000001</v>
          </cell>
          <cell r="S268">
            <v>1.2495000000000001</v>
          </cell>
          <cell r="T268">
            <v>1.3811</v>
          </cell>
          <cell r="U268">
            <v>1.5190999999999999</v>
          </cell>
          <cell r="V268">
            <v>1.6634</v>
          </cell>
          <cell r="W268">
            <v>1.8142</v>
          </cell>
          <cell r="X268">
            <v>1.9714</v>
          </cell>
          <cell r="Y268">
            <v>2.1349999999999998</v>
          </cell>
          <cell r="Z268">
            <v>2.3050999999999999</v>
          </cell>
          <cell r="AA268">
            <v>2.4817</v>
          </cell>
          <cell r="AB268">
            <v>2.6648999999999998</v>
          </cell>
          <cell r="AC268">
            <v>2.8544999999999998</v>
          </cell>
          <cell r="AD268">
            <v>3.0508000000000002</v>
          </cell>
          <cell r="AE268">
            <v>3.2536999999999998</v>
          </cell>
          <cell r="AF268">
            <v>3.4632999999999998</v>
          </cell>
          <cell r="AG268">
            <v>3.6795</v>
          </cell>
          <cell r="AH268">
            <v>3.9024999999999999</v>
          </cell>
          <cell r="AI268">
            <v>4.1322999999999999</v>
          </cell>
          <cell r="AJ268">
            <v>4.3689</v>
          </cell>
          <cell r="AK268">
            <v>4.6123000000000003</v>
          </cell>
          <cell r="AL268">
            <v>4.8627000000000002</v>
          </cell>
          <cell r="AM268">
            <v>5.12</v>
          </cell>
          <cell r="AN268">
            <v>5.3842999999999996</v>
          </cell>
          <cell r="AO268">
            <v>5.6555999999999997</v>
          </cell>
          <cell r="AP268">
            <v>5.9340999999999999</v>
          </cell>
          <cell r="AQ268">
            <v>6.2196999999999996</v>
          </cell>
          <cell r="AR268">
            <v>6.5125000000000002</v>
          </cell>
          <cell r="AS268">
            <v>6.8125</v>
          </cell>
          <cell r="AT268">
            <v>7.1197999999999997</v>
          </cell>
          <cell r="AU268">
            <v>7.4344999999999999</v>
          </cell>
          <cell r="AV268">
            <v>7.7565999999999997</v>
          </cell>
          <cell r="AW268">
            <v>8.0861000000000001</v>
          </cell>
          <cell r="AX268">
            <v>8.4231999999999996</v>
          </cell>
          <cell r="AY268">
            <v>8.7677999999999994</v>
          </cell>
        </row>
        <row r="269">
          <cell r="D269">
            <v>5.0500000000000003E-2</v>
          </cell>
          <cell r="E269">
            <v>8.4500000000000006E-2</v>
          </cell>
          <cell r="F269">
            <v>0.126</v>
          </cell>
          <cell r="G269">
            <v>0.17480000000000001</v>
          </cell>
          <cell r="H269">
            <v>0.23080000000000001</v>
          </cell>
          <cell r="I269">
            <v>0.29370000000000002</v>
          </cell>
          <cell r="J269">
            <v>0.36349999999999999</v>
          </cell>
          <cell r="K269">
            <v>0.44</v>
          </cell>
          <cell r="L269">
            <v>0.52329999999999999</v>
          </cell>
          <cell r="M269">
            <v>0.61319999999999997</v>
          </cell>
          <cell r="N269">
            <v>0.7097</v>
          </cell>
          <cell r="O269">
            <v>0.81279999999999997</v>
          </cell>
          <cell r="P269">
            <v>0.92249999999999999</v>
          </cell>
          <cell r="Q269">
            <v>1.0387999999999999</v>
          </cell>
          <cell r="R269">
            <v>1.1617</v>
          </cell>
          <cell r="S269">
            <v>1.2910999999999999</v>
          </cell>
          <cell r="T269">
            <v>1.4271</v>
          </cell>
          <cell r="U269">
            <v>1.5696000000000001</v>
          </cell>
          <cell r="V269">
            <v>1.7188000000000001</v>
          </cell>
          <cell r="W269">
            <v>1.8746</v>
          </cell>
          <cell r="X269">
            <v>2.0369999999999999</v>
          </cell>
          <cell r="Y269">
            <v>2.206</v>
          </cell>
          <cell r="Z269">
            <v>2.3818000000000001</v>
          </cell>
          <cell r="AA269">
            <v>2.5642</v>
          </cell>
          <cell r="AB269">
            <v>2.7534000000000001</v>
          </cell>
          <cell r="AC269">
            <v>2.9493999999999998</v>
          </cell>
          <cell r="AD269">
            <v>3.1522000000000001</v>
          </cell>
          <cell r="AE269">
            <v>3.3618000000000001</v>
          </cell>
          <cell r="AF269">
            <v>3.5783</v>
          </cell>
          <cell r="AG269">
            <v>3.8016999999999999</v>
          </cell>
          <cell r="AH269">
            <v>4.0320999999999998</v>
          </cell>
          <cell r="AI269">
            <v>4.2694999999999999</v>
          </cell>
          <cell r="AJ269">
            <v>4.5138999999999996</v>
          </cell>
          <cell r="AK269">
            <v>4.7653999999999996</v>
          </cell>
          <cell r="AL269">
            <v>5.0240999999999998</v>
          </cell>
          <cell r="AM269">
            <v>5.2899000000000003</v>
          </cell>
          <cell r="AN269">
            <v>5.5629999999999997</v>
          </cell>
          <cell r="AO269">
            <v>5.8433000000000002</v>
          </cell>
          <cell r="AP269">
            <v>6.1310000000000002</v>
          </cell>
          <cell r="AQ269">
            <v>6.4260000000000002</v>
          </cell>
          <cell r="AR269">
            <v>6.7285000000000004</v>
          </cell>
          <cell r="AS269">
            <v>7.0384000000000002</v>
          </cell>
          <cell r="AT269">
            <v>7.3559000000000001</v>
          </cell>
          <cell r="AU269">
            <v>7.681</v>
          </cell>
          <cell r="AV269">
            <v>8.0137</v>
          </cell>
          <cell r="AW269">
            <v>8.3541000000000007</v>
          </cell>
          <cell r="AX269">
            <v>8.7022999999999993</v>
          </cell>
          <cell r="AY269">
            <v>9.0584000000000007</v>
          </cell>
        </row>
        <row r="270">
          <cell r="D270">
            <v>5.21E-2</v>
          </cell>
          <cell r="E270">
            <v>8.72E-2</v>
          </cell>
          <cell r="F270">
            <v>0.13009999999999999</v>
          </cell>
          <cell r="G270">
            <v>0.18049999999999999</v>
          </cell>
          <cell r="H270">
            <v>0.2382</v>
          </cell>
          <cell r="I270">
            <v>0.30320000000000003</v>
          </cell>
          <cell r="J270">
            <v>0.37519999999999998</v>
          </cell>
          <cell r="K270">
            <v>0.45419999999999999</v>
          </cell>
          <cell r="L270">
            <v>0.54010000000000002</v>
          </cell>
          <cell r="M270">
            <v>0.63290000000000002</v>
          </cell>
          <cell r="N270">
            <v>0.73260000000000003</v>
          </cell>
          <cell r="O270">
            <v>0.83899999999999997</v>
          </cell>
          <cell r="P270">
            <v>0.95230000000000004</v>
          </cell>
          <cell r="Q270">
            <v>1.0723</v>
          </cell>
          <cell r="R270">
            <v>1.1991000000000001</v>
          </cell>
          <cell r="S270">
            <v>1.3326</v>
          </cell>
          <cell r="T270">
            <v>1.4730000000000001</v>
          </cell>
          <cell r="U270">
            <v>1.6202000000000001</v>
          </cell>
          <cell r="V270">
            <v>1.7741</v>
          </cell>
          <cell r="W270">
            <v>1.9349000000000001</v>
          </cell>
          <cell r="X270">
            <v>2.1025</v>
          </cell>
          <cell r="Y270">
            <v>2.2770000000000001</v>
          </cell>
          <cell r="Z270">
            <v>2.4584000000000001</v>
          </cell>
          <cell r="AA270">
            <v>2.6467000000000001</v>
          </cell>
          <cell r="AB270">
            <v>2.8420000000000001</v>
          </cell>
          <cell r="AC270">
            <v>3.0442999999999998</v>
          </cell>
          <cell r="AD270">
            <v>3.2536</v>
          </cell>
          <cell r="AE270">
            <v>3.4699</v>
          </cell>
          <cell r="AF270">
            <v>3.6934</v>
          </cell>
          <cell r="AG270">
            <v>3.9239999999999999</v>
          </cell>
          <cell r="AH270">
            <v>4.1616999999999997</v>
          </cell>
          <cell r="AI270">
            <v>4.4066999999999998</v>
          </cell>
          <cell r="AJ270">
            <v>4.6589999999999998</v>
          </cell>
          <cell r="AK270">
            <v>4.9185999999999996</v>
          </cell>
          <cell r="AL270">
            <v>5.1855000000000002</v>
          </cell>
          <cell r="AM270">
            <v>5.4598000000000004</v>
          </cell>
          <cell r="AN270">
            <v>5.7416</v>
          </cell>
          <cell r="AO270">
            <v>6.0309999999999997</v>
          </cell>
          <cell r="AP270">
            <v>6.3277999999999999</v>
          </cell>
          <cell r="AQ270">
            <v>6.6322999999999999</v>
          </cell>
          <cell r="AR270">
            <v>6.9444999999999997</v>
          </cell>
          <cell r="AS270">
            <v>7.2643000000000004</v>
          </cell>
          <cell r="AT270">
            <v>7.5919999999999996</v>
          </cell>
          <cell r="AU270">
            <v>7.9275000000000002</v>
          </cell>
          <cell r="AV270">
            <v>8.2707999999999995</v>
          </cell>
          <cell r="AW270">
            <v>8.6220999999999997</v>
          </cell>
          <cell r="AX270">
            <v>8.9815000000000005</v>
          </cell>
          <cell r="AY270">
            <v>9.3489000000000004</v>
          </cell>
        </row>
        <row r="271">
          <cell r="D271">
            <v>5.3800000000000001E-2</v>
          </cell>
          <cell r="E271">
            <v>8.9899999999999994E-2</v>
          </cell>
          <cell r="F271">
            <v>0.1341</v>
          </cell>
          <cell r="G271">
            <v>0.18609999999999999</v>
          </cell>
          <cell r="H271">
            <v>0.2457</v>
          </cell>
          <cell r="I271">
            <v>0.31259999999999999</v>
          </cell>
          <cell r="J271">
            <v>0.38690000000000002</v>
          </cell>
          <cell r="K271">
            <v>0.46839999999999998</v>
          </cell>
          <cell r="L271">
            <v>0.55700000000000005</v>
          </cell>
          <cell r="M271">
            <v>0.65269999999999995</v>
          </cell>
          <cell r="N271">
            <v>0.75539999999999996</v>
          </cell>
          <cell r="O271">
            <v>0.86519999999999997</v>
          </cell>
          <cell r="P271">
            <v>0.98199999999999998</v>
          </cell>
          <cell r="Q271">
            <v>1.1056999999999999</v>
          </cell>
          <cell r="R271">
            <v>1.2364999999999999</v>
          </cell>
          <cell r="S271">
            <v>1.3742000000000001</v>
          </cell>
          <cell r="T271">
            <v>1.5189999999999999</v>
          </cell>
          <cell r="U271">
            <v>1.6707000000000001</v>
          </cell>
          <cell r="V271">
            <v>1.8293999999999999</v>
          </cell>
          <cell r="W271">
            <v>1.9952000000000001</v>
          </cell>
          <cell r="X271">
            <v>2.1680999999999999</v>
          </cell>
          <cell r="Y271">
            <v>2.3479999999999999</v>
          </cell>
          <cell r="Z271">
            <v>2.5350999999999999</v>
          </cell>
          <cell r="AA271">
            <v>2.7292000000000001</v>
          </cell>
          <cell r="AB271">
            <v>2.9306000000000001</v>
          </cell>
          <cell r="AC271">
            <v>3.1392000000000002</v>
          </cell>
          <cell r="AD271">
            <v>3.355</v>
          </cell>
          <cell r="AE271">
            <v>3.5779999999999998</v>
          </cell>
          <cell r="AF271">
            <v>3.8083999999999998</v>
          </cell>
          <cell r="AG271">
            <v>4.0461999999999998</v>
          </cell>
          <cell r="AH271">
            <v>4.2914000000000003</v>
          </cell>
          <cell r="AI271">
            <v>4.5439999999999996</v>
          </cell>
          <cell r="AJ271">
            <v>4.8041</v>
          </cell>
          <cell r="AK271">
            <v>5.0716999999999999</v>
          </cell>
          <cell r="AL271">
            <v>5.3468999999999998</v>
          </cell>
          <cell r="AM271">
            <v>5.6298000000000004</v>
          </cell>
          <cell r="AN271">
            <v>5.9203000000000001</v>
          </cell>
          <cell r="AO271">
            <v>6.2186000000000003</v>
          </cell>
          <cell r="AP271">
            <v>6.5247000000000002</v>
          </cell>
          <cell r="AQ271">
            <v>6.8385999999999996</v>
          </cell>
          <cell r="AR271">
            <v>7.1604999999999999</v>
          </cell>
          <cell r="AS271">
            <v>7.4901999999999997</v>
          </cell>
          <cell r="AT271">
            <v>7.8280000000000003</v>
          </cell>
          <cell r="AU271">
            <v>8.1738999999999997</v>
          </cell>
          <cell r="AV271">
            <v>8.5279000000000007</v>
          </cell>
          <cell r="AW271">
            <v>8.8901000000000003</v>
          </cell>
          <cell r="AX271">
            <v>9.2606000000000002</v>
          </cell>
          <cell r="AY271">
            <v>9.6394000000000002</v>
          </cell>
        </row>
        <row r="272">
          <cell r="D272">
            <v>5.5399999999999998E-2</v>
          </cell>
          <cell r="E272">
            <v>9.2600000000000002E-2</v>
          </cell>
          <cell r="F272">
            <v>0.13819999999999999</v>
          </cell>
          <cell r="G272">
            <v>0.1918</v>
          </cell>
          <cell r="H272">
            <v>0.25309999999999999</v>
          </cell>
          <cell r="I272">
            <v>0.3221</v>
          </cell>
          <cell r="J272">
            <v>0.39860000000000001</v>
          </cell>
          <cell r="K272">
            <v>0.48259999999999997</v>
          </cell>
          <cell r="L272">
            <v>0.57379999999999998</v>
          </cell>
          <cell r="M272">
            <v>0.6724</v>
          </cell>
          <cell r="N272">
            <v>0.77829999999999999</v>
          </cell>
          <cell r="O272">
            <v>0.89139999999999997</v>
          </cell>
          <cell r="P272">
            <v>1.0117</v>
          </cell>
          <cell r="Q272">
            <v>1.1392</v>
          </cell>
          <cell r="R272">
            <v>1.2739</v>
          </cell>
          <cell r="S272">
            <v>1.4157999999999999</v>
          </cell>
          <cell r="T272">
            <v>1.5649</v>
          </cell>
          <cell r="U272">
            <v>1.7212000000000001</v>
          </cell>
          <cell r="V272">
            <v>1.8848</v>
          </cell>
          <cell r="W272">
            <v>2.0556000000000001</v>
          </cell>
          <cell r="X272">
            <v>2.2336</v>
          </cell>
          <cell r="Y272">
            <v>2.419</v>
          </cell>
          <cell r="Z272">
            <v>2.6116999999999999</v>
          </cell>
          <cell r="AA272">
            <v>2.8117000000000001</v>
          </cell>
          <cell r="AB272">
            <v>3.0192000000000001</v>
          </cell>
          <cell r="AC272">
            <v>3.234</v>
          </cell>
          <cell r="AD272">
            <v>3.4563000000000001</v>
          </cell>
          <cell r="AE272">
            <v>3.6861000000000002</v>
          </cell>
          <cell r="AF272">
            <v>3.9235000000000002</v>
          </cell>
          <cell r="AG272">
            <v>4.1684000000000001</v>
          </cell>
          <cell r="AH272">
            <v>4.4210000000000003</v>
          </cell>
          <cell r="AI272">
            <v>4.6811999999999996</v>
          </cell>
          <cell r="AJ272">
            <v>4.9490999999999996</v>
          </cell>
          <cell r="AK272">
            <v>5.2248000000000001</v>
          </cell>
          <cell r="AL272">
            <v>5.5083000000000002</v>
          </cell>
          <cell r="AM272">
            <v>5.7996999999999996</v>
          </cell>
          <cell r="AN272">
            <v>6.0990000000000002</v>
          </cell>
          <cell r="AO272">
            <v>6.4062999999999999</v>
          </cell>
          <cell r="AP272">
            <v>6.7215999999999996</v>
          </cell>
          <cell r="AQ272">
            <v>7.0449000000000002</v>
          </cell>
          <cell r="AR272">
            <v>7.3765000000000001</v>
          </cell>
          <cell r="AS272">
            <v>7.7161999999999997</v>
          </cell>
          <cell r="AT272">
            <v>8.0640999999999998</v>
          </cell>
          <cell r="AU272">
            <v>8.4204000000000008</v>
          </cell>
          <cell r="AV272">
            <v>8.7850999999999999</v>
          </cell>
          <cell r="AW272">
            <v>9.1582000000000008</v>
          </cell>
          <cell r="AX272">
            <v>9.5396999999999998</v>
          </cell>
          <cell r="AY272">
            <v>9.9298999999999999</v>
          </cell>
        </row>
        <row r="273">
          <cell r="D273">
            <v>5.7000000000000002E-2</v>
          </cell>
          <cell r="E273">
            <v>9.5399999999999999E-2</v>
          </cell>
          <cell r="F273">
            <v>0.14230000000000001</v>
          </cell>
          <cell r="G273">
            <v>0.19739999999999999</v>
          </cell>
          <cell r="H273">
            <v>0.26050000000000001</v>
          </cell>
          <cell r="I273">
            <v>0.33160000000000001</v>
          </cell>
          <cell r="J273">
            <v>0.4103</v>
          </cell>
          <cell r="K273">
            <v>0.49669999999999997</v>
          </cell>
          <cell r="L273">
            <v>0.5907</v>
          </cell>
          <cell r="M273">
            <v>0.69220000000000004</v>
          </cell>
          <cell r="N273">
            <v>0.80120000000000002</v>
          </cell>
          <cell r="O273">
            <v>0.91759999999999997</v>
          </cell>
          <cell r="P273">
            <v>1.0414000000000001</v>
          </cell>
          <cell r="Q273">
            <v>1.1727000000000001</v>
          </cell>
          <cell r="R273">
            <v>1.3112999999999999</v>
          </cell>
          <cell r="S273">
            <v>1.4574</v>
          </cell>
          <cell r="T273">
            <v>1.6108</v>
          </cell>
          <cell r="U273">
            <v>1.7718</v>
          </cell>
          <cell r="V273">
            <v>1.9400999999999999</v>
          </cell>
          <cell r="W273">
            <v>2.1158999999999999</v>
          </cell>
          <cell r="X273">
            <v>2.2991999999999999</v>
          </cell>
          <cell r="Y273">
            <v>2.4900000000000002</v>
          </cell>
          <cell r="Z273">
            <v>2.6882999999999999</v>
          </cell>
          <cell r="AA273">
            <v>2.8942000000000001</v>
          </cell>
          <cell r="AB273">
            <v>3.1076999999999999</v>
          </cell>
          <cell r="AC273">
            <v>3.3289</v>
          </cell>
          <cell r="AD273">
            <v>3.5577000000000001</v>
          </cell>
          <cell r="AE273">
            <v>3.7942</v>
          </cell>
          <cell r="AF273">
            <v>4.0385</v>
          </cell>
          <cell r="AG273">
            <v>4.2906000000000004</v>
          </cell>
          <cell r="AH273">
            <v>4.5506000000000002</v>
          </cell>
          <cell r="AI273">
            <v>4.8183999999999996</v>
          </cell>
          <cell r="AJ273">
            <v>5.0941999999999998</v>
          </cell>
          <cell r="AK273">
            <v>5.3779000000000003</v>
          </cell>
          <cell r="AL273">
            <v>5.6696999999999997</v>
          </cell>
          <cell r="AM273">
            <v>5.9695999999999998</v>
          </cell>
          <cell r="AN273">
            <v>6.2777000000000003</v>
          </cell>
          <cell r="AO273">
            <v>6.5938999999999997</v>
          </cell>
          <cell r="AP273">
            <v>6.9184000000000001</v>
          </cell>
          <cell r="AQ273">
            <v>7.2511999999999999</v>
          </cell>
          <cell r="AR273">
            <v>7.5923999999999996</v>
          </cell>
          <cell r="AS273">
            <v>7.9420999999999999</v>
          </cell>
          <cell r="AT273">
            <v>8.3002000000000002</v>
          </cell>
          <cell r="AU273">
            <v>8.6669</v>
          </cell>
          <cell r="AV273">
            <v>9.0421999999999993</v>
          </cell>
          <cell r="AW273">
            <v>9.4260999999999999</v>
          </cell>
          <cell r="AX273">
            <v>9.8188999999999993</v>
          </cell>
          <cell r="AY273">
            <v>10.2204</v>
          </cell>
        </row>
        <row r="274">
          <cell r="B274" t="str">
            <v>상수리나무</v>
          </cell>
          <cell r="C274" t="str">
            <v>상</v>
          </cell>
        </row>
        <row r="275">
          <cell r="B275">
            <v>2</v>
          </cell>
          <cell r="C275">
            <v>4</v>
          </cell>
        </row>
        <row r="310">
          <cell r="B310" t="str">
            <v>신갈나무</v>
          </cell>
          <cell r="C310" t="str">
            <v>신</v>
          </cell>
        </row>
        <row r="311">
          <cell r="B311">
            <v>2</v>
          </cell>
          <cell r="C311">
            <v>4</v>
          </cell>
        </row>
      </sheetData>
      <sheetData sheetId="5"/>
      <sheetData sheetId="6"/>
      <sheetData sheetId="7"/>
      <sheetData sheetId="8"/>
      <sheetData sheetId="9"/>
      <sheetData sheetId="10"/>
      <sheetData sheetId="11"/>
      <sheetData sheetId="12"/>
      <sheetData sheetId="13"/>
      <sheetData sheetId="14"/>
    </sheetDataSet>
  </externalBook>
</externalLink>
</file>

<file path=xl/externalLinks/externalLink1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표지"/>
      <sheetName val="목차"/>
      <sheetName val="설계간지"/>
      <sheetName val="공사설명서"/>
      <sheetName val="확율강우량"/>
      <sheetName val="수리계산"/>
      <sheetName val="원가"/>
      <sheetName val="BUDGE"/>
      <sheetName val="daega"/>
      <sheetName val="토공"/>
      <sheetName val="준비공"/>
      <sheetName val="석공"/>
      <sheetName val="구조물"/>
      <sheetName val="운반공"/>
      <sheetName val="junggi"/>
      <sheetName val="noyim"/>
      <sheetName val="unitpric"/>
      <sheetName val="수량집계표"/>
      <sheetName val="su1"/>
      <sheetName val="su2"/>
      <sheetName val="su3"/>
      <sheetName val="su4"/>
      <sheetName val="토운"/>
      <sheetName val="토적"/>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Set>
  </externalBook>
</externalLink>
</file>

<file path=xl/externalLinks/externalLink1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평정서"/>
      <sheetName val="원가계산서"/>
      <sheetName val="사업계획서"/>
      <sheetName val="설계내역서"/>
      <sheetName val="기본항목 입력"/>
      <sheetName val="작업기간산출"/>
      <sheetName val="산물수집단가산출서"/>
      <sheetName val="천연림보육단가산출서(낙엽송, 소나무, 활엽수) "/>
      <sheetName val="무육솎아베기단가산출서(잣나무)"/>
      <sheetName val="어린나무가꾸기단가산출서(낙엽송)"/>
      <sheetName val="어린나무가꾸기단가산출서(잣나무) (2)"/>
      <sheetName val="무육표준지조사내역(낙엽송2)"/>
      <sheetName val="무육표준지조사내역(잣나무)"/>
      <sheetName val="단재적표"/>
      <sheetName val="선목품셈(분리발주시사용)"/>
      <sheetName val="재적조서"/>
      <sheetName val="임내정리 단가산출서"/>
      <sheetName val="임내정리 단가산출서-1"/>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row r="1">
          <cell r="B1" t="str">
            <v>낙엽송</v>
          </cell>
          <cell r="C1" t="str">
            <v>낙</v>
          </cell>
        </row>
        <row r="2">
          <cell r="B2">
            <v>2</v>
          </cell>
          <cell r="C2">
            <v>4</v>
          </cell>
        </row>
        <row r="37">
          <cell r="B37" t="str">
            <v>삼나무</v>
          </cell>
          <cell r="C37" t="str">
            <v>삼</v>
          </cell>
        </row>
        <row r="38">
          <cell r="B38">
            <v>4</v>
          </cell>
          <cell r="C38">
            <v>6</v>
          </cell>
        </row>
        <row r="41">
          <cell r="B41">
            <v>3.2000000000000002E-3</v>
          </cell>
          <cell r="C41">
            <v>6.6E-3</v>
          </cell>
        </row>
        <row r="42">
          <cell r="B42">
            <v>3.8999999999999998E-3</v>
          </cell>
          <cell r="C42">
            <v>8.2000000000000007E-3</v>
          </cell>
        </row>
        <row r="43">
          <cell r="B43">
            <v>4.7000000000000002E-3</v>
          </cell>
          <cell r="C43">
            <v>9.7999999999999997E-3</v>
          </cell>
        </row>
        <row r="44">
          <cell r="B44">
            <v>5.4999999999999997E-3</v>
          </cell>
          <cell r="C44">
            <v>1.14E-2</v>
          </cell>
        </row>
        <row r="45">
          <cell r="B45">
            <v>6.1999999999999998E-3</v>
          </cell>
          <cell r="C45">
            <v>1.29E-2</v>
          </cell>
        </row>
        <row r="46">
          <cell r="B46">
            <v>7.0000000000000001E-3</v>
          </cell>
          <cell r="C46">
            <v>1.4500000000000001E-2</v>
          </cell>
        </row>
        <row r="47">
          <cell r="B47">
            <v>7.7000000000000002E-3</v>
          </cell>
          <cell r="C47">
            <v>1.61E-2</v>
          </cell>
        </row>
        <row r="48">
          <cell r="B48">
            <v>8.5000000000000006E-3</v>
          </cell>
          <cell r="C48">
            <v>1.7600000000000001E-2</v>
          </cell>
        </row>
        <row r="49">
          <cell r="B49">
            <v>9.1999999999999998E-3</v>
          </cell>
          <cell r="C49">
            <v>1.9199999999999998E-2</v>
          </cell>
        </row>
        <row r="50">
          <cell r="B50">
            <v>9.9000000000000008E-3</v>
          </cell>
          <cell r="C50">
            <v>2.07E-2</v>
          </cell>
        </row>
        <row r="51">
          <cell r="C51">
            <v>2.2200000000000001E-2</v>
          </cell>
        </row>
        <row r="68">
          <cell r="B68" t="str">
            <v>해송</v>
          </cell>
          <cell r="C68" t="str">
            <v>해</v>
          </cell>
        </row>
        <row r="69">
          <cell r="B69">
            <v>4</v>
          </cell>
          <cell r="C69">
            <v>6</v>
          </cell>
        </row>
        <row r="72">
          <cell r="B72">
            <v>3.0999999999999999E-3</v>
          </cell>
          <cell r="C72">
            <v>6.4999999999999997E-3</v>
          </cell>
        </row>
        <row r="73">
          <cell r="B73">
            <v>3.8E-3</v>
          </cell>
          <cell r="C73">
            <v>8.0999999999999996E-3</v>
          </cell>
        </row>
        <row r="74">
          <cell r="B74">
            <v>4.4999999999999997E-3</v>
          </cell>
          <cell r="C74">
            <v>9.5999999999999992E-3</v>
          </cell>
        </row>
        <row r="75">
          <cell r="B75">
            <v>5.1999999999999998E-3</v>
          </cell>
          <cell r="C75">
            <v>1.0999999999999999E-2</v>
          </cell>
        </row>
        <row r="76">
          <cell r="B76">
            <v>5.7999999999999996E-3</v>
          </cell>
          <cell r="C76">
            <v>1.2500000000000001E-2</v>
          </cell>
        </row>
        <row r="77">
          <cell r="B77">
            <v>6.4999999999999997E-3</v>
          </cell>
          <cell r="C77">
            <v>1.4E-2</v>
          </cell>
        </row>
        <row r="78">
          <cell r="B78">
            <v>7.1999999999999998E-3</v>
          </cell>
          <cell r="C78">
            <v>1.54E-2</v>
          </cell>
        </row>
        <row r="99">
          <cell r="B99" t="str">
            <v>잣나무</v>
          </cell>
          <cell r="C99" t="str">
            <v>잣</v>
          </cell>
        </row>
        <row r="100">
          <cell r="B100">
            <v>6</v>
          </cell>
          <cell r="C100">
            <v>8</v>
          </cell>
        </row>
        <row r="104">
          <cell r="B104">
            <v>7.4999999999999997E-3</v>
          </cell>
          <cell r="C104">
            <v>1.29E-2</v>
          </cell>
        </row>
        <row r="105">
          <cell r="B105">
            <v>9.1000000000000004E-3</v>
          </cell>
          <cell r="C105">
            <v>1.5800000000000002E-2</v>
          </cell>
        </row>
        <row r="106">
          <cell r="B106">
            <v>1.0699999999999999E-2</v>
          </cell>
          <cell r="C106">
            <v>1.8700000000000001E-2</v>
          </cell>
        </row>
        <row r="107">
          <cell r="B107">
            <v>1.24E-2</v>
          </cell>
          <cell r="C107">
            <v>2.1600000000000001E-2</v>
          </cell>
        </row>
        <row r="108">
          <cell r="B108">
            <v>1.4E-2</v>
          </cell>
          <cell r="C108">
            <v>2.4500000000000001E-2</v>
          </cell>
        </row>
        <row r="109">
          <cell r="B109">
            <v>1.5699999999999999E-2</v>
          </cell>
          <cell r="C109">
            <v>2.7400000000000001E-2</v>
          </cell>
        </row>
        <row r="110">
          <cell r="B110">
            <v>1.7299999999999999E-2</v>
          </cell>
          <cell r="C110">
            <v>3.0300000000000001E-2</v>
          </cell>
        </row>
        <row r="111">
          <cell r="B111">
            <v>1.9E-2</v>
          </cell>
          <cell r="C111">
            <v>3.32E-2</v>
          </cell>
        </row>
        <row r="112">
          <cell r="B112">
            <v>2.06E-2</v>
          </cell>
          <cell r="C112">
            <v>3.6200000000000003E-2</v>
          </cell>
        </row>
        <row r="113">
          <cell r="B113">
            <v>2.23E-2</v>
          </cell>
          <cell r="C113">
            <v>3.9100000000000003E-2</v>
          </cell>
        </row>
        <row r="114">
          <cell r="B114">
            <v>2.3900000000000001E-2</v>
          </cell>
          <cell r="C114">
            <v>4.2000000000000003E-2</v>
          </cell>
        </row>
        <row r="115">
          <cell r="B115">
            <v>2.5600000000000001E-2</v>
          </cell>
          <cell r="C115">
            <v>4.4999999999999998E-2</v>
          </cell>
        </row>
        <row r="116">
          <cell r="B116">
            <v>2.7199999999999998E-2</v>
          </cell>
          <cell r="C116">
            <v>4.7899999999999998E-2</v>
          </cell>
        </row>
        <row r="117">
          <cell r="B117">
            <v>2.8899999999999999E-2</v>
          </cell>
          <cell r="C117">
            <v>5.0799999999999998E-2</v>
          </cell>
        </row>
        <row r="118">
          <cell r="B118">
            <v>3.0499999999999999E-2</v>
          </cell>
          <cell r="C118">
            <v>5.3800000000000001E-2</v>
          </cell>
        </row>
        <row r="119">
          <cell r="B119">
            <v>3.2199999999999999E-2</v>
          </cell>
          <cell r="C119">
            <v>5.67E-2</v>
          </cell>
        </row>
        <row r="120">
          <cell r="B120">
            <v>3.3799999999999997E-2</v>
          </cell>
          <cell r="C120">
            <v>5.96E-2</v>
          </cell>
        </row>
        <row r="121">
          <cell r="B121">
            <v>3.5499999999999997E-2</v>
          </cell>
          <cell r="C121">
            <v>6.2600000000000003E-2</v>
          </cell>
        </row>
        <row r="122">
          <cell r="B122">
            <v>3.7100000000000001E-2</v>
          </cell>
          <cell r="C122">
            <v>6.5500000000000003E-2</v>
          </cell>
        </row>
        <row r="123">
          <cell r="B123">
            <v>3.8800000000000001E-2</v>
          </cell>
          <cell r="C123">
            <v>6.8500000000000005E-2</v>
          </cell>
        </row>
        <row r="124">
          <cell r="B124">
            <v>4.0500000000000001E-2</v>
          </cell>
          <cell r="C124">
            <v>7.1400000000000005E-2</v>
          </cell>
        </row>
        <row r="125">
          <cell r="B125">
            <v>4.2099999999999999E-2</v>
          </cell>
          <cell r="C125">
            <v>7.4300000000000005E-2</v>
          </cell>
        </row>
        <row r="126">
          <cell r="B126">
            <v>4.3799999999999999E-2</v>
          </cell>
          <cell r="C126">
            <v>7.7299999999999994E-2</v>
          </cell>
        </row>
        <row r="127">
          <cell r="B127">
            <v>4.5400000000000003E-2</v>
          </cell>
          <cell r="C127">
            <v>8.0199999999999994E-2</v>
          </cell>
        </row>
        <row r="128">
          <cell r="B128">
            <v>4.7100000000000003E-2</v>
          </cell>
          <cell r="C128">
            <v>8.3099999999999993E-2</v>
          </cell>
        </row>
        <row r="129">
          <cell r="B129">
            <v>4.87E-2</v>
          </cell>
          <cell r="C129">
            <v>8.6099999999999996E-2</v>
          </cell>
        </row>
        <row r="130">
          <cell r="B130">
            <v>5.04E-2</v>
          </cell>
          <cell r="C130">
            <v>8.8999999999999996E-2</v>
          </cell>
        </row>
        <row r="131">
          <cell r="B131">
            <v>5.1999999999999998E-2</v>
          </cell>
          <cell r="C131">
            <v>9.1999999999999998E-2</v>
          </cell>
        </row>
        <row r="132">
          <cell r="B132">
            <v>5.3699999999999998E-2</v>
          </cell>
          <cell r="C132">
            <v>9.4899999999999998E-2</v>
          </cell>
        </row>
        <row r="133">
          <cell r="B133">
            <v>5.5399999999999998E-2</v>
          </cell>
          <cell r="C133">
            <v>9.7799999999999998E-2</v>
          </cell>
        </row>
        <row r="134">
          <cell r="B134">
            <v>5.7000000000000002E-2</v>
          </cell>
          <cell r="C134">
            <v>0.1008</v>
          </cell>
        </row>
        <row r="135">
          <cell r="B135" t="str">
            <v>리기다소나무</v>
          </cell>
          <cell r="C135" t="str">
            <v>리</v>
          </cell>
        </row>
        <row r="136">
          <cell r="B136">
            <v>6</v>
          </cell>
          <cell r="C136">
            <v>8</v>
          </cell>
        </row>
        <row r="140">
          <cell r="B140">
            <v>7.7000000000000002E-3</v>
          </cell>
          <cell r="C140">
            <v>1.32E-2</v>
          </cell>
        </row>
        <row r="141">
          <cell r="B141">
            <v>9.2999999999999992E-3</v>
          </cell>
          <cell r="C141">
            <v>1.6E-2</v>
          </cell>
        </row>
        <row r="142">
          <cell r="B142">
            <v>1.0999999999999999E-2</v>
          </cell>
          <cell r="C142">
            <v>1.89E-2</v>
          </cell>
        </row>
        <row r="143">
          <cell r="B143">
            <v>1.26E-2</v>
          </cell>
          <cell r="C143">
            <v>2.1700000000000001E-2</v>
          </cell>
        </row>
        <row r="144">
          <cell r="B144">
            <v>1.4200000000000001E-2</v>
          </cell>
          <cell r="C144">
            <v>2.4500000000000001E-2</v>
          </cell>
        </row>
        <row r="145">
          <cell r="B145">
            <v>1.5900000000000001E-2</v>
          </cell>
          <cell r="C145">
            <v>2.7400000000000001E-2</v>
          </cell>
        </row>
        <row r="146">
          <cell r="B146">
            <v>1.7500000000000002E-2</v>
          </cell>
          <cell r="C146">
            <v>3.0200000000000001E-2</v>
          </cell>
        </row>
        <row r="147">
          <cell r="B147">
            <v>1.9099999999999999E-2</v>
          </cell>
          <cell r="C147">
            <v>3.3000000000000002E-2</v>
          </cell>
        </row>
        <row r="148">
          <cell r="B148">
            <v>2.0799999999999999E-2</v>
          </cell>
          <cell r="C148">
            <v>3.5900000000000001E-2</v>
          </cell>
        </row>
        <row r="149">
          <cell r="B149">
            <v>2.24E-2</v>
          </cell>
          <cell r="C149">
            <v>3.8699999999999998E-2</v>
          </cell>
        </row>
        <row r="150">
          <cell r="B150">
            <v>2.4E-2</v>
          </cell>
          <cell r="C150">
            <v>4.1500000000000002E-2</v>
          </cell>
        </row>
        <row r="151">
          <cell r="B151">
            <v>2.5600000000000001E-2</v>
          </cell>
          <cell r="C151">
            <v>4.4400000000000002E-2</v>
          </cell>
        </row>
        <row r="152">
          <cell r="B152">
            <v>2.7300000000000001E-2</v>
          </cell>
          <cell r="C152">
            <v>4.7199999999999999E-2</v>
          </cell>
        </row>
        <row r="153">
          <cell r="B153">
            <v>2.8899999999999999E-2</v>
          </cell>
          <cell r="C153">
            <v>0.05</v>
          </cell>
        </row>
        <row r="154">
          <cell r="B154">
            <v>3.0499999999999999E-2</v>
          </cell>
          <cell r="C154">
            <v>5.2900000000000003E-2</v>
          </cell>
        </row>
        <row r="155">
          <cell r="B155">
            <v>3.2199999999999999E-2</v>
          </cell>
          <cell r="C155">
            <v>5.57E-2</v>
          </cell>
        </row>
        <row r="156">
          <cell r="B156">
            <v>3.3799999999999997E-2</v>
          </cell>
          <cell r="C156">
            <v>5.8500000000000003E-2</v>
          </cell>
        </row>
        <row r="157">
          <cell r="B157">
            <v>3.5400000000000001E-2</v>
          </cell>
          <cell r="C157">
            <v>6.1400000000000003E-2</v>
          </cell>
        </row>
        <row r="158">
          <cell r="B158">
            <v>3.7100000000000001E-2</v>
          </cell>
          <cell r="C158">
            <v>6.4199999999999993E-2</v>
          </cell>
        </row>
        <row r="159">
          <cell r="B159">
            <v>3.8699999999999998E-2</v>
          </cell>
          <cell r="C159">
            <v>6.7000000000000004E-2</v>
          </cell>
        </row>
        <row r="160">
          <cell r="B160">
            <v>4.0300000000000002E-2</v>
          </cell>
          <cell r="C160">
            <v>6.9900000000000004E-2</v>
          </cell>
        </row>
        <row r="161">
          <cell r="B161">
            <v>4.19E-2</v>
          </cell>
          <cell r="C161">
            <v>7.2700000000000001E-2</v>
          </cell>
        </row>
        <row r="162">
          <cell r="B162">
            <v>4.36E-2</v>
          </cell>
          <cell r="C162">
            <v>7.5499999999999998E-2</v>
          </cell>
        </row>
        <row r="163">
          <cell r="B163">
            <v>4.5199999999999997E-2</v>
          </cell>
          <cell r="C163">
            <v>7.8399999999999997E-2</v>
          </cell>
        </row>
        <row r="164">
          <cell r="B164">
            <v>4.6800000000000001E-2</v>
          </cell>
          <cell r="C164">
            <v>8.1199999999999994E-2</v>
          </cell>
        </row>
        <row r="165">
          <cell r="B165">
            <v>4.8500000000000001E-2</v>
          </cell>
          <cell r="C165">
            <v>8.4000000000000005E-2</v>
          </cell>
        </row>
        <row r="166">
          <cell r="B166">
            <v>5.0099999999999999E-2</v>
          </cell>
          <cell r="C166">
            <v>8.6900000000000005E-2</v>
          </cell>
        </row>
        <row r="167">
          <cell r="B167">
            <v>5.1700000000000003E-2</v>
          </cell>
          <cell r="C167">
            <v>8.9700000000000002E-2</v>
          </cell>
        </row>
        <row r="168">
          <cell r="B168">
            <v>5.3400000000000003E-2</v>
          </cell>
          <cell r="C168">
            <v>9.2499999999999999E-2</v>
          </cell>
        </row>
        <row r="169">
          <cell r="B169">
            <v>5.5E-2</v>
          </cell>
          <cell r="C169">
            <v>9.5399999999999999E-2</v>
          </cell>
        </row>
        <row r="170">
          <cell r="B170">
            <v>5.6599999999999998E-2</v>
          </cell>
          <cell r="C170">
            <v>9.8199999999999996E-2</v>
          </cell>
        </row>
        <row r="171">
          <cell r="B171" t="str">
            <v>이태리포플러</v>
          </cell>
          <cell r="C171" t="str">
            <v>이</v>
          </cell>
        </row>
        <row r="172">
          <cell r="B172">
            <v>2</v>
          </cell>
          <cell r="C172">
            <v>4</v>
          </cell>
        </row>
        <row r="202">
          <cell r="B202" t="str">
            <v>중부지방소나무</v>
          </cell>
          <cell r="C202" t="str">
            <v>소</v>
          </cell>
        </row>
        <row r="203">
          <cell r="B203">
            <v>2</v>
          </cell>
          <cell r="C203">
            <v>4</v>
          </cell>
        </row>
        <row r="238">
          <cell r="B238" t="str">
            <v>강원지방소나무</v>
          </cell>
          <cell r="C238" t="str">
            <v>강</v>
          </cell>
        </row>
        <row r="239">
          <cell r="B239">
            <v>2</v>
          </cell>
          <cell r="C239">
            <v>4</v>
          </cell>
        </row>
        <row r="274">
          <cell r="B274" t="str">
            <v>상수리나무</v>
          </cell>
          <cell r="C274" t="str">
            <v>상</v>
          </cell>
        </row>
        <row r="275">
          <cell r="B275">
            <v>2</v>
          </cell>
          <cell r="C275">
            <v>4</v>
          </cell>
        </row>
        <row r="310">
          <cell r="B310" t="str">
            <v>신갈나무</v>
          </cell>
          <cell r="C310" t="str">
            <v>신</v>
          </cell>
        </row>
        <row r="311">
          <cell r="B311">
            <v>2</v>
          </cell>
          <cell r="C311">
            <v>4</v>
          </cell>
        </row>
      </sheetData>
      <sheetData sheetId="14"/>
      <sheetData sheetId="15"/>
      <sheetData sheetId="16"/>
      <sheetData sheetId="17"/>
    </sheetDataSet>
  </externalBook>
</externalLink>
</file>

<file path=xl/externalLinks/externalLink1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단재적표"/>
      <sheetName val="재적조서 제거이용가능목)219-마"/>
      <sheetName val="재적조서 제거이용가능목)220-나"/>
    </sheetNames>
    <sheetDataSet>
      <sheetData sheetId="0" refreshError="1">
        <row r="1">
          <cell r="B1" t="str">
            <v>낙엽송</v>
          </cell>
          <cell r="C1" t="str">
            <v>낙</v>
          </cell>
        </row>
        <row r="2">
          <cell r="B2">
            <v>2</v>
          </cell>
          <cell r="C2">
            <v>4</v>
          </cell>
        </row>
        <row r="37">
          <cell r="B37" t="str">
            <v>삼나무</v>
          </cell>
          <cell r="C37" t="str">
            <v>삼</v>
          </cell>
        </row>
        <row r="38">
          <cell r="B38">
            <v>4</v>
          </cell>
          <cell r="C38">
            <v>6</v>
          </cell>
        </row>
        <row r="41">
          <cell r="B41">
            <v>3.2000000000000002E-3</v>
          </cell>
          <cell r="C41">
            <v>6.6E-3</v>
          </cell>
        </row>
        <row r="42">
          <cell r="B42">
            <v>3.8999999999999998E-3</v>
          </cell>
          <cell r="C42">
            <v>8.2000000000000007E-3</v>
          </cell>
        </row>
        <row r="43">
          <cell r="B43">
            <v>4.7000000000000002E-3</v>
          </cell>
          <cell r="C43">
            <v>9.7999999999999997E-3</v>
          </cell>
        </row>
        <row r="44">
          <cell r="B44">
            <v>5.4999999999999997E-3</v>
          </cell>
          <cell r="C44">
            <v>1.14E-2</v>
          </cell>
        </row>
        <row r="45">
          <cell r="B45">
            <v>6.1999999999999998E-3</v>
          </cell>
          <cell r="C45">
            <v>1.29E-2</v>
          </cell>
        </row>
        <row r="46">
          <cell r="B46">
            <v>7.0000000000000001E-3</v>
          </cell>
          <cell r="C46">
            <v>1.4500000000000001E-2</v>
          </cell>
        </row>
        <row r="47">
          <cell r="B47">
            <v>7.7000000000000002E-3</v>
          </cell>
          <cell r="C47">
            <v>1.61E-2</v>
          </cell>
        </row>
        <row r="48">
          <cell r="B48">
            <v>8.5000000000000006E-3</v>
          </cell>
          <cell r="C48">
            <v>1.7600000000000001E-2</v>
          </cell>
        </row>
        <row r="49">
          <cell r="B49">
            <v>9.1999999999999998E-3</v>
          </cell>
          <cell r="C49">
            <v>1.9199999999999998E-2</v>
          </cell>
        </row>
        <row r="50">
          <cell r="B50">
            <v>9.9000000000000008E-3</v>
          </cell>
          <cell r="C50">
            <v>2.07E-2</v>
          </cell>
        </row>
        <row r="51">
          <cell r="C51">
            <v>2.2200000000000001E-2</v>
          </cell>
        </row>
        <row r="68">
          <cell r="B68" t="str">
            <v>해송</v>
          </cell>
          <cell r="C68" t="str">
            <v>해</v>
          </cell>
        </row>
        <row r="69">
          <cell r="B69">
            <v>4</v>
          </cell>
          <cell r="C69">
            <v>6</v>
          </cell>
        </row>
        <row r="72">
          <cell r="B72">
            <v>3.0999999999999999E-3</v>
          </cell>
          <cell r="C72">
            <v>6.4999999999999997E-3</v>
          </cell>
        </row>
        <row r="73">
          <cell r="B73">
            <v>3.8E-3</v>
          </cell>
          <cell r="C73">
            <v>8.0999999999999996E-3</v>
          </cell>
        </row>
        <row r="74">
          <cell r="B74">
            <v>4.4999999999999997E-3</v>
          </cell>
          <cell r="C74">
            <v>9.5999999999999992E-3</v>
          </cell>
        </row>
        <row r="75">
          <cell r="B75">
            <v>5.1999999999999998E-3</v>
          </cell>
          <cell r="C75">
            <v>1.0999999999999999E-2</v>
          </cell>
        </row>
        <row r="76">
          <cell r="B76">
            <v>5.7999999999999996E-3</v>
          </cell>
          <cell r="C76">
            <v>1.2500000000000001E-2</v>
          </cell>
        </row>
        <row r="77">
          <cell r="B77">
            <v>6.4999999999999997E-3</v>
          </cell>
          <cell r="C77">
            <v>1.4E-2</v>
          </cell>
        </row>
        <row r="78">
          <cell r="B78">
            <v>7.1999999999999998E-3</v>
          </cell>
          <cell r="C78">
            <v>1.54E-2</v>
          </cell>
        </row>
        <row r="99">
          <cell r="B99" t="str">
            <v>잣나무</v>
          </cell>
          <cell r="C99" t="str">
            <v>잣</v>
          </cell>
        </row>
        <row r="100">
          <cell r="B100">
            <v>6</v>
          </cell>
          <cell r="C100">
            <v>8</v>
          </cell>
        </row>
        <row r="104">
          <cell r="B104">
            <v>7.4999999999999997E-3</v>
          </cell>
          <cell r="C104">
            <v>1.29E-2</v>
          </cell>
        </row>
        <row r="105">
          <cell r="B105">
            <v>9.1000000000000004E-3</v>
          </cell>
          <cell r="C105">
            <v>1.5800000000000002E-2</v>
          </cell>
        </row>
        <row r="106">
          <cell r="B106">
            <v>1.0699999999999999E-2</v>
          </cell>
          <cell r="C106">
            <v>1.8700000000000001E-2</v>
          </cell>
        </row>
        <row r="107">
          <cell r="B107">
            <v>1.24E-2</v>
          </cell>
          <cell r="C107">
            <v>2.1600000000000001E-2</v>
          </cell>
        </row>
        <row r="108">
          <cell r="B108">
            <v>1.4E-2</v>
          </cell>
          <cell r="C108">
            <v>2.4500000000000001E-2</v>
          </cell>
        </row>
        <row r="109">
          <cell r="B109">
            <v>1.5699999999999999E-2</v>
          </cell>
          <cell r="C109">
            <v>2.7400000000000001E-2</v>
          </cell>
        </row>
        <row r="110">
          <cell r="B110">
            <v>1.7299999999999999E-2</v>
          </cell>
          <cell r="C110">
            <v>3.0300000000000001E-2</v>
          </cell>
        </row>
        <row r="111">
          <cell r="B111">
            <v>1.9E-2</v>
          </cell>
          <cell r="C111">
            <v>3.32E-2</v>
          </cell>
        </row>
        <row r="112">
          <cell r="B112">
            <v>2.06E-2</v>
          </cell>
          <cell r="C112">
            <v>3.6200000000000003E-2</v>
          </cell>
        </row>
        <row r="113">
          <cell r="B113">
            <v>2.23E-2</v>
          </cell>
          <cell r="C113">
            <v>3.9100000000000003E-2</v>
          </cell>
        </row>
        <row r="114">
          <cell r="B114">
            <v>2.3900000000000001E-2</v>
          </cell>
          <cell r="C114">
            <v>4.2000000000000003E-2</v>
          </cell>
        </row>
        <row r="115">
          <cell r="B115">
            <v>2.5600000000000001E-2</v>
          </cell>
          <cell r="C115">
            <v>4.4999999999999998E-2</v>
          </cell>
        </row>
        <row r="116">
          <cell r="B116">
            <v>2.7199999999999998E-2</v>
          </cell>
          <cell r="C116">
            <v>4.7899999999999998E-2</v>
          </cell>
        </row>
        <row r="117">
          <cell r="B117">
            <v>2.8899999999999999E-2</v>
          </cell>
          <cell r="C117">
            <v>5.0799999999999998E-2</v>
          </cell>
        </row>
        <row r="118">
          <cell r="B118">
            <v>3.0499999999999999E-2</v>
          </cell>
          <cell r="C118">
            <v>5.3800000000000001E-2</v>
          </cell>
        </row>
        <row r="119">
          <cell r="B119">
            <v>3.2199999999999999E-2</v>
          </cell>
          <cell r="C119">
            <v>5.67E-2</v>
          </cell>
        </row>
        <row r="120">
          <cell r="B120">
            <v>3.3799999999999997E-2</v>
          </cell>
          <cell r="C120">
            <v>5.96E-2</v>
          </cell>
        </row>
        <row r="121">
          <cell r="B121">
            <v>3.5499999999999997E-2</v>
          </cell>
          <cell r="C121">
            <v>6.2600000000000003E-2</v>
          </cell>
        </row>
        <row r="122">
          <cell r="B122">
            <v>3.7100000000000001E-2</v>
          </cell>
          <cell r="C122">
            <v>6.5500000000000003E-2</v>
          </cell>
        </row>
        <row r="123">
          <cell r="B123">
            <v>3.8800000000000001E-2</v>
          </cell>
          <cell r="C123">
            <v>6.8500000000000005E-2</v>
          </cell>
        </row>
        <row r="124">
          <cell r="B124">
            <v>4.0500000000000001E-2</v>
          </cell>
          <cell r="C124">
            <v>7.1400000000000005E-2</v>
          </cell>
        </row>
        <row r="125">
          <cell r="B125">
            <v>4.2099999999999999E-2</v>
          </cell>
          <cell r="C125">
            <v>7.4300000000000005E-2</v>
          </cell>
        </row>
        <row r="126">
          <cell r="B126">
            <v>4.3799999999999999E-2</v>
          </cell>
          <cell r="C126">
            <v>7.7299999999999994E-2</v>
          </cell>
        </row>
        <row r="127">
          <cell r="B127">
            <v>4.5400000000000003E-2</v>
          </cell>
          <cell r="C127">
            <v>8.0199999999999994E-2</v>
          </cell>
        </row>
        <row r="128">
          <cell r="B128">
            <v>4.7100000000000003E-2</v>
          </cell>
          <cell r="C128">
            <v>8.3099999999999993E-2</v>
          </cell>
        </row>
        <row r="129">
          <cell r="B129">
            <v>4.87E-2</v>
          </cell>
          <cell r="C129">
            <v>8.6099999999999996E-2</v>
          </cell>
        </row>
        <row r="130">
          <cell r="B130">
            <v>5.04E-2</v>
          </cell>
          <cell r="C130">
            <v>8.8999999999999996E-2</v>
          </cell>
        </row>
        <row r="131">
          <cell r="B131">
            <v>5.1999999999999998E-2</v>
          </cell>
          <cell r="C131">
            <v>9.1999999999999998E-2</v>
          </cell>
        </row>
        <row r="132">
          <cell r="B132">
            <v>5.3699999999999998E-2</v>
          </cell>
          <cell r="C132">
            <v>9.4899999999999998E-2</v>
          </cell>
        </row>
        <row r="133">
          <cell r="B133">
            <v>5.5399999999999998E-2</v>
          </cell>
          <cell r="C133">
            <v>9.7799999999999998E-2</v>
          </cell>
        </row>
        <row r="134">
          <cell r="B134">
            <v>5.7000000000000002E-2</v>
          </cell>
          <cell r="C134">
            <v>0.1008</v>
          </cell>
        </row>
        <row r="135">
          <cell r="B135" t="str">
            <v>리기다소나무</v>
          </cell>
          <cell r="C135" t="str">
            <v>리</v>
          </cell>
        </row>
        <row r="136">
          <cell r="B136">
            <v>6</v>
          </cell>
          <cell r="C136">
            <v>8</v>
          </cell>
        </row>
        <row r="140">
          <cell r="B140">
            <v>7.7000000000000002E-3</v>
          </cell>
          <cell r="C140">
            <v>1.32E-2</v>
          </cell>
        </row>
        <row r="141">
          <cell r="B141">
            <v>9.2999999999999992E-3</v>
          </cell>
          <cell r="C141">
            <v>1.6E-2</v>
          </cell>
        </row>
        <row r="142">
          <cell r="B142">
            <v>1.0999999999999999E-2</v>
          </cell>
          <cell r="C142">
            <v>1.89E-2</v>
          </cell>
        </row>
        <row r="143">
          <cell r="B143">
            <v>1.26E-2</v>
          </cell>
          <cell r="C143">
            <v>2.1700000000000001E-2</v>
          </cell>
        </row>
        <row r="144">
          <cell r="B144">
            <v>1.4200000000000001E-2</v>
          </cell>
          <cell r="C144">
            <v>2.4500000000000001E-2</v>
          </cell>
        </row>
        <row r="145">
          <cell r="B145">
            <v>1.5900000000000001E-2</v>
          </cell>
          <cell r="C145">
            <v>2.7400000000000001E-2</v>
          </cell>
        </row>
        <row r="146">
          <cell r="B146">
            <v>1.7500000000000002E-2</v>
          </cell>
          <cell r="C146">
            <v>3.0200000000000001E-2</v>
          </cell>
        </row>
        <row r="147">
          <cell r="B147">
            <v>1.9099999999999999E-2</v>
          </cell>
          <cell r="C147">
            <v>3.3000000000000002E-2</v>
          </cell>
        </row>
        <row r="148">
          <cell r="B148">
            <v>2.0799999999999999E-2</v>
          </cell>
          <cell r="C148">
            <v>3.5900000000000001E-2</v>
          </cell>
        </row>
        <row r="149">
          <cell r="B149">
            <v>2.24E-2</v>
          </cell>
          <cell r="C149">
            <v>3.8699999999999998E-2</v>
          </cell>
        </row>
        <row r="150">
          <cell r="B150">
            <v>2.4E-2</v>
          </cell>
          <cell r="C150">
            <v>4.1500000000000002E-2</v>
          </cell>
        </row>
        <row r="151">
          <cell r="B151">
            <v>2.5600000000000001E-2</v>
          </cell>
          <cell r="C151">
            <v>4.4400000000000002E-2</v>
          </cell>
        </row>
        <row r="152">
          <cell r="B152">
            <v>2.7300000000000001E-2</v>
          </cell>
          <cell r="C152">
            <v>4.7199999999999999E-2</v>
          </cell>
        </row>
        <row r="153">
          <cell r="B153">
            <v>2.8899999999999999E-2</v>
          </cell>
          <cell r="C153">
            <v>0.05</v>
          </cell>
        </row>
        <row r="154">
          <cell r="B154">
            <v>3.0499999999999999E-2</v>
          </cell>
          <cell r="C154">
            <v>5.2900000000000003E-2</v>
          </cell>
        </row>
        <row r="155">
          <cell r="B155">
            <v>3.2199999999999999E-2</v>
          </cell>
          <cell r="C155">
            <v>5.57E-2</v>
          </cell>
        </row>
        <row r="156">
          <cell r="B156">
            <v>3.3799999999999997E-2</v>
          </cell>
          <cell r="C156">
            <v>5.8500000000000003E-2</v>
          </cell>
        </row>
        <row r="157">
          <cell r="B157">
            <v>3.5400000000000001E-2</v>
          </cell>
          <cell r="C157">
            <v>6.1400000000000003E-2</v>
          </cell>
        </row>
        <row r="158">
          <cell r="B158">
            <v>3.7100000000000001E-2</v>
          </cell>
          <cell r="C158">
            <v>6.4199999999999993E-2</v>
          </cell>
        </row>
        <row r="159">
          <cell r="B159">
            <v>3.8699999999999998E-2</v>
          </cell>
          <cell r="C159">
            <v>6.7000000000000004E-2</v>
          </cell>
        </row>
        <row r="160">
          <cell r="B160">
            <v>4.0300000000000002E-2</v>
          </cell>
          <cell r="C160">
            <v>6.9900000000000004E-2</v>
          </cell>
        </row>
        <row r="161">
          <cell r="B161">
            <v>4.19E-2</v>
          </cell>
          <cell r="C161">
            <v>7.2700000000000001E-2</v>
          </cell>
        </row>
        <row r="162">
          <cell r="B162">
            <v>4.36E-2</v>
          </cell>
          <cell r="C162">
            <v>7.5499999999999998E-2</v>
          </cell>
        </row>
        <row r="163">
          <cell r="B163">
            <v>4.5199999999999997E-2</v>
          </cell>
          <cell r="C163">
            <v>7.8399999999999997E-2</v>
          </cell>
        </row>
        <row r="164">
          <cell r="B164">
            <v>4.6800000000000001E-2</v>
          </cell>
          <cell r="C164">
            <v>8.1199999999999994E-2</v>
          </cell>
        </row>
        <row r="165">
          <cell r="B165">
            <v>4.8500000000000001E-2</v>
          </cell>
          <cell r="C165">
            <v>8.4000000000000005E-2</v>
          </cell>
        </row>
        <row r="166">
          <cell r="B166">
            <v>5.0099999999999999E-2</v>
          </cell>
          <cell r="C166">
            <v>8.6900000000000005E-2</v>
          </cell>
        </row>
        <row r="167">
          <cell r="B167">
            <v>5.1700000000000003E-2</v>
          </cell>
          <cell r="C167">
            <v>8.9700000000000002E-2</v>
          </cell>
        </row>
        <row r="168">
          <cell r="B168">
            <v>5.3400000000000003E-2</v>
          </cell>
          <cell r="C168">
            <v>9.2499999999999999E-2</v>
          </cell>
        </row>
        <row r="169">
          <cell r="B169">
            <v>5.5E-2</v>
          </cell>
          <cell r="C169">
            <v>9.5399999999999999E-2</v>
          </cell>
        </row>
        <row r="170">
          <cell r="B170">
            <v>5.6599999999999998E-2</v>
          </cell>
          <cell r="C170">
            <v>9.8199999999999996E-2</v>
          </cell>
        </row>
        <row r="171">
          <cell r="B171" t="str">
            <v>이태리포플러</v>
          </cell>
          <cell r="C171" t="str">
            <v>이</v>
          </cell>
        </row>
        <row r="172">
          <cell r="B172">
            <v>2</v>
          </cell>
          <cell r="C172">
            <v>4</v>
          </cell>
        </row>
        <row r="202">
          <cell r="B202" t="str">
            <v>중부지방소나무</v>
          </cell>
          <cell r="C202" t="str">
            <v>소</v>
          </cell>
        </row>
        <row r="203">
          <cell r="B203">
            <v>2</v>
          </cell>
          <cell r="C203">
            <v>4</v>
          </cell>
        </row>
        <row r="238">
          <cell r="B238" t="str">
            <v>강원지방소나무</v>
          </cell>
          <cell r="C238" t="str">
            <v>강</v>
          </cell>
        </row>
        <row r="239">
          <cell r="B239">
            <v>2</v>
          </cell>
          <cell r="C239">
            <v>4</v>
          </cell>
        </row>
        <row r="274">
          <cell r="B274" t="str">
            <v>상수리나무</v>
          </cell>
          <cell r="C274" t="str">
            <v>상</v>
          </cell>
        </row>
        <row r="275">
          <cell r="B275">
            <v>2</v>
          </cell>
          <cell r="C275">
            <v>4</v>
          </cell>
        </row>
        <row r="310">
          <cell r="B310" t="str">
            <v>신갈나무</v>
          </cell>
          <cell r="C310" t="str">
            <v>신</v>
          </cell>
        </row>
        <row r="311">
          <cell r="B311">
            <v>2</v>
          </cell>
          <cell r="C311">
            <v>4</v>
          </cell>
        </row>
      </sheetData>
      <sheetData sheetId="1" refreshError="1"/>
      <sheetData sheetId="2" refreshError="1"/>
    </sheetDataSet>
  </externalBook>
</externalLink>
</file>

<file path=xl/externalLinks/externalLink1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표지"/>
      <sheetName val="결재란"/>
      <sheetName val="설계설명서"/>
      <sheetName val="예정공정표"/>
      <sheetName val="설계내역"/>
      <sheetName val="원가계산서"/>
      <sheetName val="총괄내역서"/>
      <sheetName val="관급자재소요량"/>
      <sheetName val="노무비"/>
      <sheetName val="재료비"/>
      <sheetName val="기계경비"/>
      <sheetName val="품셈"/>
      <sheetName val="노무비총괄"/>
      <sheetName val="자재비총괄"/>
      <sheetName val="기계경비단가표총괄"/>
      <sheetName val="자재운반거리"/>
      <sheetName val="1"/>
      <sheetName val="2"/>
      <sheetName val="3"/>
      <sheetName val="4"/>
      <sheetName val="5"/>
      <sheetName val="6"/>
      <sheetName val="7"/>
      <sheetName val="8"/>
      <sheetName val="9"/>
      <sheetName val="10"/>
      <sheetName val="11"/>
      <sheetName val="12"/>
      <sheetName val="13"/>
      <sheetName val="14"/>
      <sheetName val="15"/>
      <sheetName val="지번별"/>
      <sheetName val="토적"/>
      <sheetName val="줄떼DATA"/>
      <sheetName val="줄떼"/>
      <sheetName val="산돌쌓기"/>
      <sheetName val="야면석(깬잡석) 기슭막이"/>
      <sheetName val="야면석(깬잡석) 기슭막이 (2)"/>
      <sheetName val="트레일러 경비내역"/>
      <sheetName val="펌프카 경비내역"/>
      <sheetName val="덤프트럭"/>
      <sheetName val="굴삭기 경비내역"/>
      <sheetName val="뿌레카 경비내역"/>
      <sheetName val="깬돌 운반비 및 재료비"/>
      <sheetName val="깬잡석 운반비 및 재료비"/>
      <sheetName val="재료비 단가표"/>
      <sheetName val="노무비단가표총괄"/>
      <sheetName val="노무비단가표"/>
      <sheetName val="자재비단가표"/>
      <sheetName val="기계경비단가총괄"/>
      <sheetName val="기계경비 단가표"/>
      <sheetName val="Sheet1"/>
      <sheetName val="사방댐 DATA"/>
      <sheetName val="사방댐안전점검표 (2)"/>
      <sheetName val="유량산출"/>
      <sheetName val="부댐구조도"/>
      <sheetName val="부댐구조도 (2)"/>
      <sheetName val="부댐"/>
      <sheetName val="바닥막이"/>
      <sheetName val="바닥막이 (3)"/>
      <sheetName val="본댐구조도"/>
      <sheetName val="본댐구조도 (2)"/>
      <sheetName val="본댐구조도 (3)"/>
      <sheetName val="상굴토DATA"/>
      <sheetName val="산출근거"/>
      <sheetName val="Sheet2"/>
      <sheetName val="단재적표"/>
      <sheetName val="반응조"/>
      <sheetName val="토공사"/>
      <sheetName val="바닥막이1.5"/>
      <sheetName val="부대단위수량"/>
      <sheetName val="noyim"/>
      <sheetName val="unitpric"/>
      <sheetName val="기본자료"/>
      <sheetName val="봉룡천"/>
      <sheetName val="일위대가목록"/>
      <sheetName val="(C)원내역"/>
      <sheetName val="부대공Ⅱ"/>
      <sheetName val="계약서"/>
      <sheetName val="일위대가표"/>
      <sheetName val="수량집계"/>
      <sheetName val="전기"/>
      <sheetName val="200"/>
      <sheetName val="설계요소"/>
      <sheetName val="사방댐(2002 부여)"/>
      <sheetName val="직노"/>
      <sheetName val="#2_일위대가목록"/>
      <sheetName val="#3_일위대가목록"/>
      <sheetName val="투입내역"/>
      <sheetName val="원"/>
      <sheetName val="신고조서"/>
      <sheetName val="단위단가"/>
      <sheetName val="설계예산서"/>
      <sheetName val="조명시설"/>
      <sheetName val="일위대가"/>
      <sheetName val="99노임단가"/>
      <sheetName val="지점별강우량"/>
      <sheetName val="CTEMCOST"/>
      <sheetName val="배수통관(좌)"/>
      <sheetName val="기초일위"/>
      <sheetName val="예가평정서표지"/>
      <sheetName val="환경기계공정표 (3)"/>
      <sheetName val="설계기준"/>
      <sheetName val="내역1"/>
      <sheetName val="교통표지판수량집계표"/>
      <sheetName val="건축내역"/>
      <sheetName val=""/>
      <sheetName val="1 자원총괄"/>
      <sheetName val="오억미만"/>
      <sheetName val="현장조사"/>
      <sheetName val="교각1"/>
      <sheetName val="용수개거 내역수량집계표"/>
      <sheetName val="●수량(침구보관창고-21평)"/>
      <sheetName val="증감대비"/>
      <sheetName val="수량산출표"/>
      <sheetName val="BOX"/>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row r="1">
          <cell r="A1" t="str">
            <v>토 공  설 계 명 세 서</v>
          </cell>
        </row>
        <row r="3">
          <cell r="A3" t="str">
            <v>명     칭</v>
          </cell>
          <cell r="B3" t="str">
            <v>치     수</v>
          </cell>
          <cell r="C3" t="str">
            <v>수 량</v>
          </cell>
          <cell r="D3" t="str">
            <v>단 위</v>
          </cell>
          <cell r="E3" t="str">
            <v>단   가</v>
          </cell>
          <cell r="F3" t="str">
            <v>금    액</v>
          </cell>
          <cell r="G3" t="str">
            <v>적                               요</v>
          </cell>
          <cell r="O3" t="str">
            <v>코드
번호</v>
          </cell>
        </row>
        <row r="4">
          <cell r="A4" t="str">
            <v>계</v>
          </cell>
          <cell r="F4">
            <v>11124580</v>
          </cell>
        </row>
        <row r="5">
          <cell r="A5" t="str">
            <v>절  토</v>
          </cell>
          <cell r="C5">
            <v>2287.393</v>
          </cell>
          <cell r="D5" t="str">
            <v>㎥</v>
          </cell>
          <cell r="G5" t="str">
            <v>절  토 :</v>
          </cell>
          <cell r="H5">
            <v>864.68299999999999</v>
          </cell>
          <cell r="I5" t="str">
            <v>㎥</v>
          </cell>
          <cell r="J5" t="str">
            <v>상굴토 :</v>
          </cell>
          <cell r="K5">
            <v>1422.71</v>
          </cell>
          <cell r="L5" t="str">
            <v>㎥  (암 :</v>
          </cell>
          <cell r="M5">
            <v>52.209999999999994</v>
          </cell>
          <cell r="N5" t="str">
            <v>㎥)</v>
          </cell>
        </row>
        <row r="6">
          <cell r="A6" t="str">
            <v>성  토</v>
          </cell>
          <cell r="C6">
            <v>761.28199999999993</v>
          </cell>
          <cell r="D6" t="str">
            <v>㎥</v>
          </cell>
          <cell r="G6" t="str">
            <v>성  토 :</v>
          </cell>
          <cell r="H6">
            <v>761.28199999999993</v>
          </cell>
          <cell r="I6" t="str">
            <v>㎥</v>
          </cell>
          <cell r="J6"/>
          <cell r="K6">
            <v>0</v>
          </cell>
          <cell r="L6"/>
        </row>
        <row r="7">
          <cell r="A7" t="str">
            <v>떼</v>
          </cell>
          <cell r="B7" t="str">
            <v>200×200×30</v>
          </cell>
          <cell r="C7">
            <v>537.27</v>
          </cell>
          <cell r="D7" t="str">
            <v>㎡</v>
          </cell>
          <cell r="E7">
            <v>5000</v>
          </cell>
          <cell r="F7">
            <v>2686350</v>
          </cell>
          <cell r="G7" t="str">
            <v>평  떼 :</v>
          </cell>
          <cell r="H7">
            <v>537.27</v>
          </cell>
          <cell r="I7" t="str">
            <v>㎡</v>
          </cell>
          <cell r="O7" t="str">
            <v>M00085</v>
          </cell>
        </row>
        <row r="8">
          <cell r="A8" t="str">
            <v>트레일러</v>
          </cell>
          <cell r="B8" t="str">
            <v>20TON</v>
          </cell>
          <cell r="C8">
            <v>2</v>
          </cell>
          <cell r="D8" t="str">
            <v>회</v>
          </cell>
          <cell r="E8">
            <v>59818</v>
          </cell>
          <cell r="F8">
            <v>119636</v>
          </cell>
          <cell r="G8" t="str">
            <v>굴삭기 왕복운반</v>
          </cell>
          <cell r="O8" t="str">
            <v>S00001</v>
          </cell>
        </row>
        <row r="9">
          <cell r="A9" t="str">
            <v>굴삭기</v>
          </cell>
          <cell r="B9" t="str">
            <v>q : 0.7</v>
          </cell>
          <cell r="C9">
            <v>102.63999999999999</v>
          </cell>
          <cell r="D9" t="str">
            <v>hr</v>
          </cell>
          <cell r="E9">
            <v>42491</v>
          </cell>
          <cell r="F9">
            <v>4361276</v>
          </cell>
          <cell r="G9">
            <v>0</v>
          </cell>
          <cell r="O9" t="str">
            <v>S00003</v>
          </cell>
        </row>
        <row r="10">
          <cell r="A10">
            <v>0</v>
          </cell>
          <cell r="B10">
            <v>0</v>
          </cell>
          <cell r="C10">
            <v>67.489999999999995</v>
          </cell>
          <cell r="D10">
            <v>0</v>
          </cell>
          <cell r="E10">
            <v>0</v>
          </cell>
          <cell r="F10">
            <v>0</v>
          </cell>
          <cell r="G10" t="str">
            <v>절  토 :</v>
          </cell>
          <cell r="H10">
            <v>2287.393</v>
          </cell>
          <cell r="I10" t="str">
            <v>㎥×</v>
          </cell>
          <cell r="J10">
            <v>95</v>
          </cell>
          <cell r="K10" t="str">
            <v>%÷32.2㎥/hr</v>
          </cell>
          <cell r="O10" t="str">
            <v>S00003-1</v>
          </cell>
        </row>
        <row r="11">
          <cell r="A11">
            <v>0</v>
          </cell>
          <cell r="B11">
            <v>0</v>
          </cell>
          <cell r="C11">
            <v>35.15</v>
          </cell>
          <cell r="D11">
            <v>0</v>
          </cell>
          <cell r="E11">
            <v>0</v>
          </cell>
          <cell r="F11">
            <v>0</v>
          </cell>
          <cell r="G11" t="str">
            <v>되메우기 및 잔토처리 :</v>
          </cell>
          <cell r="H11">
            <v>1578.3209999999997</v>
          </cell>
          <cell r="I11" t="str">
            <v>㎥÷44.9㎥/hr</v>
          </cell>
          <cell r="O11" t="str">
            <v>S00003-4</v>
          </cell>
        </row>
        <row r="12">
          <cell r="A12" t="str">
            <v>뿌레카</v>
          </cell>
          <cell r="B12" t="str">
            <v>q:0.7</v>
          </cell>
          <cell r="C12">
            <v>20.88</v>
          </cell>
          <cell r="D12" t="str">
            <v>hr</v>
          </cell>
          <cell r="E12">
            <v>51513</v>
          </cell>
          <cell r="F12">
            <v>1075591</v>
          </cell>
          <cell r="G12" t="str">
            <v>암터파기 :</v>
          </cell>
          <cell r="H12">
            <v>52.209999999999994</v>
          </cell>
          <cell r="I12" t="str">
            <v>㎥÷2.5㎥/hr</v>
          </cell>
          <cell r="O12" t="str">
            <v>S00004</v>
          </cell>
        </row>
        <row r="13">
          <cell r="A13" t="str">
            <v>보통인부</v>
          </cell>
          <cell r="B13">
            <v>0</v>
          </cell>
          <cell r="C13">
            <v>70.42</v>
          </cell>
          <cell r="D13" t="str">
            <v>인</v>
          </cell>
          <cell r="E13">
            <v>40922</v>
          </cell>
          <cell r="F13">
            <v>2881727</v>
          </cell>
          <cell r="G13">
            <v>0</v>
          </cell>
          <cell r="O13" t="str">
            <v>L00020</v>
          </cell>
        </row>
        <row r="14">
          <cell r="A14">
            <v>0</v>
          </cell>
          <cell r="B14">
            <v>0</v>
          </cell>
          <cell r="C14">
            <v>18.3</v>
          </cell>
          <cell r="D14" t="str">
            <v>인</v>
          </cell>
          <cell r="E14">
            <v>0</v>
          </cell>
          <cell r="F14">
            <v>0</v>
          </cell>
          <cell r="G14" t="str">
            <v>절  토</v>
          </cell>
          <cell r="H14">
            <v>2287.393</v>
          </cell>
          <cell r="I14" t="str">
            <v>㎥×</v>
          </cell>
          <cell r="J14">
            <v>5</v>
          </cell>
          <cell r="K14" t="str">
            <v>%×0.16인/㎥</v>
          </cell>
          <cell r="O14" t="str">
            <v>L00020-20</v>
          </cell>
        </row>
        <row r="15">
          <cell r="A15">
            <v>0</v>
          </cell>
          <cell r="B15">
            <v>0</v>
          </cell>
          <cell r="C15">
            <v>10.210000000000001</v>
          </cell>
          <cell r="D15" t="str">
            <v>인</v>
          </cell>
          <cell r="E15">
            <v>0</v>
          </cell>
          <cell r="F15">
            <v>0</v>
          </cell>
          <cell r="G15" t="str">
            <v>사면 고르기</v>
          </cell>
          <cell r="H15">
            <v>537.27</v>
          </cell>
          <cell r="I15" t="str">
            <v>㎡×0.019인/㎡</v>
          </cell>
          <cell r="O15" t="str">
            <v>L00020-7</v>
          </cell>
        </row>
        <row r="16">
          <cell r="A16">
            <v>0</v>
          </cell>
          <cell r="B16">
            <v>0</v>
          </cell>
          <cell r="C16">
            <v>4.84</v>
          </cell>
          <cell r="D16" t="str">
            <v>인</v>
          </cell>
          <cell r="E16">
            <v>0</v>
          </cell>
          <cell r="F16">
            <v>0</v>
          </cell>
          <cell r="G16" t="str">
            <v>떼 운반</v>
          </cell>
          <cell r="H16">
            <v>537.27</v>
          </cell>
          <cell r="I16" t="str">
            <v>㎡×0.009인/㎡</v>
          </cell>
          <cell r="O16" t="str">
            <v>L00020-8</v>
          </cell>
        </row>
        <row r="17">
          <cell r="A17">
            <v>0</v>
          </cell>
          <cell r="B17">
            <v>0</v>
          </cell>
          <cell r="C17">
            <v>37.07</v>
          </cell>
          <cell r="D17" t="str">
            <v>인</v>
          </cell>
          <cell r="E17">
            <v>0</v>
          </cell>
          <cell r="F17">
            <v>0</v>
          </cell>
          <cell r="G17" t="str">
            <v>떼 붙임</v>
          </cell>
          <cell r="H17">
            <v>537.27</v>
          </cell>
          <cell r="I17" t="str">
            <v>㎡×0.069인/㎡</v>
          </cell>
          <cell r="O17" t="str">
            <v>L00020-9</v>
          </cell>
        </row>
        <row r="18">
          <cell r="A18"/>
          <cell r="B18"/>
          <cell r="D18"/>
          <cell r="E18"/>
          <cell r="F18"/>
          <cell r="G18"/>
        </row>
        <row r="19">
          <cell r="A19"/>
          <cell r="B19"/>
          <cell r="D19"/>
          <cell r="E19"/>
          <cell r="F19"/>
          <cell r="G19"/>
        </row>
        <row r="20">
          <cell r="A20"/>
          <cell r="B20"/>
          <cell r="D20"/>
          <cell r="E20"/>
          <cell r="F20"/>
          <cell r="G20"/>
        </row>
        <row r="21">
          <cell r="A21"/>
          <cell r="B21"/>
          <cell r="D21"/>
          <cell r="E21"/>
          <cell r="F21"/>
          <cell r="G21"/>
        </row>
        <row r="22">
          <cell r="A22"/>
          <cell r="B22"/>
          <cell r="D22"/>
          <cell r="E22"/>
          <cell r="F22"/>
          <cell r="G22"/>
        </row>
        <row r="23">
          <cell r="A23"/>
          <cell r="B23"/>
          <cell r="D23"/>
          <cell r="E23"/>
          <cell r="F23"/>
          <cell r="G23"/>
        </row>
        <row r="24">
          <cell r="A24"/>
          <cell r="B24"/>
          <cell r="D24"/>
          <cell r="E24"/>
          <cell r="F24"/>
          <cell r="G24"/>
        </row>
        <row r="25">
          <cell r="A25"/>
          <cell r="B25"/>
          <cell r="D25"/>
          <cell r="E25"/>
          <cell r="F25"/>
          <cell r="G25"/>
        </row>
        <row r="26">
          <cell r="A26"/>
          <cell r="B26"/>
          <cell r="D26"/>
          <cell r="E26"/>
          <cell r="F26"/>
          <cell r="G26"/>
        </row>
        <row r="27">
          <cell r="A27"/>
          <cell r="B27"/>
          <cell r="D27"/>
          <cell r="E27"/>
          <cell r="F27"/>
          <cell r="G27"/>
        </row>
        <row r="28">
          <cell r="A28"/>
          <cell r="B28"/>
          <cell r="D28"/>
          <cell r="E28"/>
          <cell r="F28"/>
          <cell r="G28"/>
        </row>
        <row r="29">
          <cell r="A29"/>
          <cell r="B29"/>
          <cell r="D29"/>
          <cell r="E29"/>
          <cell r="F29"/>
          <cell r="G29"/>
        </row>
        <row r="30">
          <cell r="A30"/>
          <cell r="B30"/>
          <cell r="D30"/>
          <cell r="E30"/>
          <cell r="F30"/>
          <cell r="G30"/>
        </row>
        <row r="31">
          <cell r="A31"/>
          <cell r="B31"/>
          <cell r="D31"/>
          <cell r="E31"/>
          <cell r="F31"/>
          <cell r="G31"/>
        </row>
        <row r="32">
          <cell r="A32"/>
          <cell r="B32"/>
          <cell r="D32"/>
          <cell r="E32"/>
          <cell r="F32"/>
          <cell r="G32"/>
        </row>
        <row r="33">
          <cell r="A33"/>
          <cell r="B33"/>
          <cell r="D33"/>
          <cell r="E33"/>
          <cell r="F33"/>
          <cell r="G33"/>
        </row>
        <row r="34">
          <cell r="A34"/>
          <cell r="B34"/>
          <cell r="D34"/>
          <cell r="E34"/>
          <cell r="F34"/>
          <cell r="G34"/>
        </row>
        <row r="35">
          <cell r="A35"/>
          <cell r="B35"/>
          <cell r="D35"/>
          <cell r="E35"/>
          <cell r="F35"/>
          <cell r="G35"/>
        </row>
        <row r="36">
          <cell r="A36"/>
          <cell r="B36"/>
          <cell r="D36"/>
          <cell r="E36"/>
          <cell r="F36"/>
          <cell r="G36"/>
        </row>
        <row r="37">
          <cell r="A37"/>
          <cell r="B37"/>
          <cell r="D37"/>
          <cell r="E37"/>
          <cell r="F37"/>
          <cell r="G37"/>
        </row>
        <row r="38">
          <cell r="A38"/>
          <cell r="B38"/>
          <cell r="D38"/>
          <cell r="E38"/>
          <cell r="F38"/>
          <cell r="G38"/>
        </row>
        <row r="39">
          <cell r="A39"/>
          <cell r="B39"/>
          <cell r="D39"/>
          <cell r="E39"/>
          <cell r="F39"/>
          <cell r="G39"/>
        </row>
        <row r="40">
          <cell r="A40"/>
          <cell r="B40"/>
          <cell r="D40"/>
          <cell r="E40"/>
          <cell r="F40"/>
          <cell r="G40"/>
        </row>
        <row r="41">
          <cell r="A41"/>
          <cell r="B41"/>
          <cell r="D41"/>
          <cell r="E41"/>
          <cell r="F41"/>
          <cell r="G41"/>
        </row>
        <row r="42">
          <cell r="A42"/>
          <cell r="B42"/>
          <cell r="D42"/>
          <cell r="E42"/>
          <cell r="F42"/>
          <cell r="G42"/>
        </row>
        <row r="43">
          <cell r="A43"/>
          <cell r="B43"/>
          <cell r="D43"/>
          <cell r="E43"/>
          <cell r="F43"/>
          <cell r="G43"/>
        </row>
        <row r="44">
          <cell r="A44"/>
          <cell r="B44"/>
          <cell r="D44"/>
          <cell r="E44"/>
          <cell r="F44"/>
          <cell r="G44"/>
        </row>
        <row r="45">
          <cell r="A45"/>
          <cell r="B45"/>
          <cell r="D45"/>
          <cell r="E45"/>
          <cell r="F45"/>
          <cell r="G45"/>
        </row>
        <row r="46">
          <cell r="A46"/>
          <cell r="B46"/>
          <cell r="D46"/>
          <cell r="E46"/>
          <cell r="F46"/>
          <cell r="G46"/>
        </row>
        <row r="47">
          <cell r="A47"/>
          <cell r="B47"/>
          <cell r="D47"/>
          <cell r="E47"/>
          <cell r="F47"/>
          <cell r="G47"/>
        </row>
        <row r="48">
          <cell r="A48"/>
          <cell r="B48"/>
          <cell r="D48"/>
          <cell r="E48"/>
          <cell r="F48"/>
          <cell r="G48"/>
        </row>
        <row r="49">
          <cell r="A49"/>
          <cell r="B49"/>
          <cell r="D49"/>
          <cell r="E49"/>
          <cell r="F49"/>
          <cell r="G49"/>
        </row>
        <row r="50">
          <cell r="A50"/>
          <cell r="B50"/>
          <cell r="D50"/>
          <cell r="E50"/>
          <cell r="F50"/>
          <cell r="G50"/>
        </row>
        <row r="51">
          <cell r="A51"/>
          <cell r="B51"/>
          <cell r="D51"/>
          <cell r="E51"/>
          <cell r="F51"/>
          <cell r="G51"/>
        </row>
      </sheetData>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Set>
  </externalBook>
</externalLink>
</file>

<file path=xl/externalLinks/externalLink1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단재적표"/>
      <sheetName val="표준지136-1"/>
      <sheetName val="136-9(낙엽송)"/>
      <sheetName val="표준지136-10"/>
      <sheetName val="재적조서"/>
    </sheetNames>
    <sheetDataSet>
      <sheetData sheetId="0">
        <row r="1">
          <cell r="B1" t="str">
            <v>낙엽송</v>
          </cell>
          <cell r="C1" t="str">
            <v>낙</v>
          </cell>
        </row>
        <row r="2">
          <cell r="B2">
            <v>2</v>
          </cell>
          <cell r="C2">
            <v>4</v>
          </cell>
        </row>
        <row r="37">
          <cell r="B37" t="str">
            <v>삼나무</v>
          </cell>
          <cell r="C37" t="str">
            <v>삼</v>
          </cell>
        </row>
        <row r="38">
          <cell r="B38">
            <v>4</v>
          </cell>
          <cell r="C38">
            <v>6</v>
          </cell>
        </row>
        <row r="41">
          <cell r="B41">
            <v>3.2000000000000002E-3</v>
          </cell>
          <cell r="C41">
            <v>6.6E-3</v>
          </cell>
        </row>
        <row r="42">
          <cell r="B42">
            <v>3.8999999999999998E-3</v>
          </cell>
          <cell r="C42">
            <v>8.2000000000000007E-3</v>
          </cell>
        </row>
        <row r="43">
          <cell r="B43">
            <v>4.7000000000000002E-3</v>
          </cell>
          <cell r="C43">
            <v>9.7999999999999997E-3</v>
          </cell>
        </row>
        <row r="44">
          <cell r="B44">
            <v>5.4999999999999997E-3</v>
          </cell>
          <cell r="C44">
            <v>1.14E-2</v>
          </cell>
        </row>
        <row r="45">
          <cell r="B45">
            <v>6.1999999999999998E-3</v>
          </cell>
          <cell r="C45">
            <v>1.29E-2</v>
          </cell>
        </row>
        <row r="46">
          <cell r="B46">
            <v>7.0000000000000001E-3</v>
          </cell>
          <cell r="C46">
            <v>1.4500000000000001E-2</v>
          </cell>
        </row>
        <row r="47">
          <cell r="B47">
            <v>7.7000000000000002E-3</v>
          </cell>
          <cell r="C47">
            <v>1.61E-2</v>
          </cell>
        </row>
        <row r="48">
          <cell r="B48">
            <v>8.5000000000000006E-3</v>
          </cell>
          <cell r="C48">
            <v>1.7600000000000001E-2</v>
          </cell>
        </row>
        <row r="49">
          <cell r="B49">
            <v>9.1999999999999998E-3</v>
          </cell>
          <cell r="C49">
            <v>1.9199999999999998E-2</v>
          </cell>
        </row>
        <row r="50">
          <cell r="B50">
            <v>9.9000000000000008E-3</v>
          </cell>
          <cell r="C50">
            <v>2.07E-2</v>
          </cell>
        </row>
        <row r="51">
          <cell r="C51">
            <v>2.2200000000000001E-2</v>
          </cell>
        </row>
        <row r="68">
          <cell r="B68" t="str">
            <v>해송</v>
          </cell>
          <cell r="C68" t="str">
            <v>해</v>
          </cell>
        </row>
        <row r="69">
          <cell r="B69">
            <v>4</v>
          </cell>
          <cell r="C69">
            <v>6</v>
          </cell>
        </row>
        <row r="72">
          <cell r="B72">
            <v>3.0999999999999999E-3</v>
          </cell>
          <cell r="C72">
            <v>6.4999999999999997E-3</v>
          </cell>
        </row>
        <row r="73">
          <cell r="B73">
            <v>3.8E-3</v>
          </cell>
          <cell r="C73">
            <v>8.0999999999999996E-3</v>
          </cell>
        </row>
        <row r="74">
          <cell r="B74">
            <v>4.4999999999999997E-3</v>
          </cell>
          <cell r="C74">
            <v>9.5999999999999992E-3</v>
          </cell>
        </row>
        <row r="75">
          <cell r="B75">
            <v>5.1999999999999998E-3</v>
          </cell>
          <cell r="C75">
            <v>1.0999999999999999E-2</v>
          </cell>
        </row>
        <row r="76">
          <cell r="B76">
            <v>5.7999999999999996E-3</v>
          </cell>
          <cell r="C76">
            <v>1.2500000000000001E-2</v>
          </cell>
        </row>
        <row r="77">
          <cell r="B77">
            <v>6.4999999999999997E-3</v>
          </cell>
          <cell r="C77">
            <v>1.4E-2</v>
          </cell>
        </row>
        <row r="78">
          <cell r="B78">
            <v>7.1999999999999998E-3</v>
          </cell>
          <cell r="C78">
            <v>1.54E-2</v>
          </cell>
        </row>
        <row r="99">
          <cell r="B99" t="str">
            <v>잣나무</v>
          </cell>
          <cell r="C99" t="str">
            <v>잣</v>
          </cell>
        </row>
        <row r="100">
          <cell r="B100">
            <v>6</v>
          </cell>
          <cell r="C100">
            <v>8</v>
          </cell>
        </row>
        <row r="104">
          <cell r="B104">
            <v>7.4999999999999997E-3</v>
          </cell>
          <cell r="C104">
            <v>1.29E-2</v>
          </cell>
        </row>
        <row r="105">
          <cell r="B105">
            <v>9.1000000000000004E-3</v>
          </cell>
          <cell r="C105">
            <v>1.5800000000000002E-2</v>
          </cell>
        </row>
        <row r="106">
          <cell r="B106">
            <v>1.0699999999999999E-2</v>
          </cell>
          <cell r="C106">
            <v>1.8700000000000001E-2</v>
          </cell>
        </row>
        <row r="107">
          <cell r="B107">
            <v>1.24E-2</v>
          </cell>
          <cell r="C107">
            <v>2.1600000000000001E-2</v>
          </cell>
        </row>
        <row r="108">
          <cell r="B108">
            <v>1.4E-2</v>
          </cell>
          <cell r="C108">
            <v>2.4500000000000001E-2</v>
          </cell>
        </row>
        <row r="109">
          <cell r="B109">
            <v>1.5699999999999999E-2</v>
          </cell>
          <cell r="C109">
            <v>2.7400000000000001E-2</v>
          </cell>
        </row>
        <row r="110">
          <cell r="B110">
            <v>1.7299999999999999E-2</v>
          </cell>
          <cell r="C110">
            <v>3.0300000000000001E-2</v>
          </cell>
        </row>
        <row r="111">
          <cell r="B111">
            <v>1.9E-2</v>
          </cell>
          <cell r="C111">
            <v>3.32E-2</v>
          </cell>
        </row>
        <row r="112">
          <cell r="B112">
            <v>2.06E-2</v>
          </cell>
          <cell r="C112">
            <v>3.6200000000000003E-2</v>
          </cell>
        </row>
        <row r="113">
          <cell r="B113">
            <v>2.23E-2</v>
          </cell>
          <cell r="C113">
            <v>3.9100000000000003E-2</v>
          </cell>
        </row>
        <row r="114">
          <cell r="B114">
            <v>2.3900000000000001E-2</v>
          </cell>
          <cell r="C114">
            <v>4.2000000000000003E-2</v>
          </cell>
        </row>
        <row r="115">
          <cell r="B115">
            <v>2.5600000000000001E-2</v>
          </cell>
          <cell r="C115">
            <v>4.4999999999999998E-2</v>
          </cell>
        </row>
        <row r="116">
          <cell r="B116">
            <v>2.7199999999999998E-2</v>
          </cell>
          <cell r="C116">
            <v>4.7899999999999998E-2</v>
          </cell>
        </row>
        <row r="117">
          <cell r="B117">
            <v>2.8899999999999999E-2</v>
          </cell>
          <cell r="C117">
            <v>5.0799999999999998E-2</v>
          </cell>
        </row>
        <row r="118">
          <cell r="B118">
            <v>3.0499999999999999E-2</v>
          </cell>
          <cell r="C118">
            <v>5.3800000000000001E-2</v>
          </cell>
        </row>
        <row r="119">
          <cell r="B119">
            <v>3.2199999999999999E-2</v>
          </cell>
          <cell r="C119">
            <v>5.67E-2</v>
          </cell>
        </row>
        <row r="120">
          <cell r="B120">
            <v>3.3799999999999997E-2</v>
          </cell>
          <cell r="C120">
            <v>5.96E-2</v>
          </cell>
        </row>
        <row r="121">
          <cell r="B121">
            <v>3.5499999999999997E-2</v>
          </cell>
          <cell r="C121">
            <v>6.2600000000000003E-2</v>
          </cell>
        </row>
        <row r="122">
          <cell r="B122">
            <v>3.7100000000000001E-2</v>
          </cell>
          <cell r="C122">
            <v>6.5500000000000003E-2</v>
          </cell>
        </row>
        <row r="123">
          <cell r="B123">
            <v>3.8800000000000001E-2</v>
          </cell>
          <cell r="C123">
            <v>6.8500000000000005E-2</v>
          </cell>
        </row>
        <row r="124">
          <cell r="B124">
            <v>4.0500000000000001E-2</v>
          </cell>
          <cell r="C124">
            <v>7.1400000000000005E-2</v>
          </cell>
        </row>
        <row r="125">
          <cell r="B125">
            <v>4.2099999999999999E-2</v>
          </cell>
          <cell r="C125">
            <v>7.4300000000000005E-2</v>
          </cell>
        </row>
        <row r="126">
          <cell r="B126">
            <v>4.3799999999999999E-2</v>
          </cell>
          <cell r="C126">
            <v>7.7299999999999994E-2</v>
          </cell>
        </row>
        <row r="127">
          <cell r="B127">
            <v>4.5400000000000003E-2</v>
          </cell>
          <cell r="C127">
            <v>8.0199999999999994E-2</v>
          </cell>
        </row>
        <row r="128">
          <cell r="B128">
            <v>4.7100000000000003E-2</v>
          </cell>
          <cell r="C128">
            <v>8.3099999999999993E-2</v>
          </cell>
        </row>
        <row r="129">
          <cell r="B129">
            <v>4.87E-2</v>
          </cell>
          <cell r="C129">
            <v>8.6099999999999996E-2</v>
          </cell>
        </row>
        <row r="130">
          <cell r="B130">
            <v>5.04E-2</v>
          </cell>
          <cell r="C130">
            <v>8.8999999999999996E-2</v>
          </cell>
        </row>
        <row r="131">
          <cell r="B131">
            <v>5.1999999999999998E-2</v>
          </cell>
          <cell r="C131">
            <v>9.1999999999999998E-2</v>
          </cell>
        </row>
        <row r="132">
          <cell r="B132">
            <v>5.3699999999999998E-2</v>
          </cell>
          <cell r="C132">
            <v>9.4899999999999998E-2</v>
          </cell>
        </row>
        <row r="133">
          <cell r="B133">
            <v>5.5399999999999998E-2</v>
          </cell>
          <cell r="C133">
            <v>9.7799999999999998E-2</v>
          </cell>
        </row>
        <row r="134">
          <cell r="B134">
            <v>5.7000000000000002E-2</v>
          </cell>
          <cell r="C134">
            <v>0.1008</v>
          </cell>
        </row>
        <row r="135">
          <cell r="B135" t="str">
            <v>리기다소나무</v>
          </cell>
          <cell r="C135" t="str">
            <v>리</v>
          </cell>
        </row>
        <row r="136">
          <cell r="B136">
            <v>6</v>
          </cell>
          <cell r="C136">
            <v>8</v>
          </cell>
        </row>
        <row r="140">
          <cell r="B140">
            <v>7.7000000000000002E-3</v>
          </cell>
          <cell r="C140">
            <v>1.32E-2</v>
          </cell>
        </row>
        <row r="141">
          <cell r="B141">
            <v>9.2999999999999992E-3</v>
          </cell>
          <cell r="C141">
            <v>1.6E-2</v>
          </cell>
        </row>
        <row r="142">
          <cell r="B142">
            <v>1.0999999999999999E-2</v>
          </cell>
          <cell r="C142">
            <v>1.89E-2</v>
          </cell>
        </row>
        <row r="143">
          <cell r="B143">
            <v>1.26E-2</v>
          </cell>
          <cell r="C143">
            <v>2.1700000000000001E-2</v>
          </cell>
        </row>
        <row r="144">
          <cell r="B144">
            <v>1.4200000000000001E-2</v>
          </cell>
          <cell r="C144">
            <v>2.4500000000000001E-2</v>
          </cell>
        </row>
        <row r="145">
          <cell r="B145">
            <v>1.5900000000000001E-2</v>
          </cell>
          <cell r="C145">
            <v>2.7400000000000001E-2</v>
          </cell>
        </row>
        <row r="146">
          <cell r="B146">
            <v>1.7500000000000002E-2</v>
          </cell>
          <cell r="C146">
            <v>3.0200000000000001E-2</v>
          </cell>
        </row>
        <row r="147">
          <cell r="B147">
            <v>1.9099999999999999E-2</v>
          </cell>
          <cell r="C147">
            <v>3.3000000000000002E-2</v>
          </cell>
        </row>
        <row r="148">
          <cell r="B148">
            <v>2.0799999999999999E-2</v>
          </cell>
          <cell r="C148">
            <v>3.5900000000000001E-2</v>
          </cell>
        </row>
        <row r="149">
          <cell r="B149">
            <v>2.24E-2</v>
          </cell>
          <cell r="C149">
            <v>3.8699999999999998E-2</v>
          </cell>
        </row>
        <row r="150">
          <cell r="B150">
            <v>2.4E-2</v>
          </cell>
          <cell r="C150">
            <v>4.1500000000000002E-2</v>
          </cell>
        </row>
        <row r="151">
          <cell r="B151">
            <v>2.5600000000000001E-2</v>
          </cell>
          <cell r="C151">
            <v>4.4400000000000002E-2</v>
          </cell>
        </row>
        <row r="152">
          <cell r="B152">
            <v>2.7300000000000001E-2</v>
          </cell>
          <cell r="C152">
            <v>4.7199999999999999E-2</v>
          </cell>
        </row>
        <row r="153">
          <cell r="B153">
            <v>2.8899999999999999E-2</v>
          </cell>
          <cell r="C153">
            <v>0.05</v>
          </cell>
        </row>
        <row r="154">
          <cell r="B154">
            <v>3.0499999999999999E-2</v>
          </cell>
          <cell r="C154">
            <v>5.2900000000000003E-2</v>
          </cell>
        </row>
        <row r="155">
          <cell r="B155">
            <v>3.2199999999999999E-2</v>
          </cell>
          <cell r="C155">
            <v>5.57E-2</v>
          </cell>
        </row>
        <row r="156">
          <cell r="B156">
            <v>3.3799999999999997E-2</v>
          </cell>
          <cell r="C156">
            <v>5.8500000000000003E-2</v>
          </cell>
        </row>
        <row r="157">
          <cell r="B157">
            <v>3.5400000000000001E-2</v>
          </cell>
          <cell r="C157">
            <v>6.1400000000000003E-2</v>
          </cell>
        </row>
        <row r="158">
          <cell r="B158">
            <v>3.7100000000000001E-2</v>
          </cell>
          <cell r="C158">
            <v>6.4199999999999993E-2</v>
          </cell>
        </row>
        <row r="159">
          <cell r="B159">
            <v>3.8699999999999998E-2</v>
          </cell>
          <cell r="C159">
            <v>6.7000000000000004E-2</v>
          </cell>
        </row>
        <row r="160">
          <cell r="B160">
            <v>4.0300000000000002E-2</v>
          </cell>
          <cell r="C160">
            <v>6.9900000000000004E-2</v>
          </cell>
        </row>
        <row r="161">
          <cell r="B161">
            <v>4.19E-2</v>
          </cell>
          <cell r="C161">
            <v>7.2700000000000001E-2</v>
          </cell>
        </row>
        <row r="162">
          <cell r="B162">
            <v>4.36E-2</v>
          </cell>
          <cell r="C162">
            <v>7.5499999999999998E-2</v>
          </cell>
        </row>
        <row r="163">
          <cell r="B163">
            <v>4.5199999999999997E-2</v>
          </cell>
          <cell r="C163">
            <v>7.8399999999999997E-2</v>
          </cell>
        </row>
        <row r="164">
          <cell r="B164">
            <v>4.6800000000000001E-2</v>
          </cell>
          <cell r="C164">
            <v>8.1199999999999994E-2</v>
          </cell>
        </row>
        <row r="165">
          <cell r="B165">
            <v>4.8500000000000001E-2</v>
          </cell>
          <cell r="C165">
            <v>8.4000000000000005E-2</v>
          </cell>
        </row>
        <row r="166">
          <cell r="B166">
            <v>5.0099999999999999E-2</v>
          </cell>
          <cell r="C166">
            <v>8.6900000000000005E-2</v>
          </cell>
        </row>
        <row r="167">
          <cell r="B167">
            <v>5.1700000000000003E-2</v>
          </cell>
          <cell r="C167">
            <v>8.9700000000000002E-2</v>
          </cell>
        </row>
        <row r="168">
          <cell r="B168">
            <v>5.3400000000000003E-2</v>
          </cell>
          <cell r="C168">
            <v>9.2499999999999999E-2</v>
          </cell>
        </row>
        <row r="169">
          <cell r="B169">
            <v>5.5E-2</v>
          </cell>
          <cell r="C169">
            <v>9.5399999999999999E-2</v>
          </cell>
        </row>
        <row r="170">
          <cell r="B170">
            <v>5.6599999999999998E-2</v>
          </cell>
          <cell r="C170">
            <v>9.8199999999999996E-2</v>
          </cell>
        </row>
        <row r="171">
          <cell r="B171" t="str">
            <v>이태리포플러</v>
          </cell>
          <cell r="C171" t="str">
            <v>이</v>
          </cell>
        </row>
        <row r="172">
          <cell r="B172">
            <v>2</v>
          </cell>
          <cell r="C172">
            <v>4</v>
          </cell>
        </row>
        <row r="202">
          <cell r="B202" t="str">
            <v>중부지방소나무</v>
          </cell>
          <cell r="C202" t="str">
            <v>소</v>
          </cell>
        </row>
        <row r="203">
          <cell r="B203">
            <v>2</v>
          </cell>
          <cell r="C203">
            <v>4</v>
          </cell>
        </row>
        <row r="238">
          <cell r="B238" t="str">
            <v>강원지방소나무</v>
          </cell>
          <cell r="C238" t="str">
            <v>강</v>
          </cell>
        </row>
        <row r="239">
          <cell r="B239">
            <v>2</v>
          </cell>
          <cell r="C239">
            <v>4</v>
          </cell>
        </row>
        <row r="274">
          <cell r="B274" t="str">
            <v>상수리나무</v>
          </cell>
          <cell r="C274" t="str">
            <v>상</v>
          </cell>
        </row>
        <row r="275">
          <cell r="B275">
            <v>2</v>
          </cell>
          <cell r="C275">
            <v>4</v>
          </cell>
        </row>
        <row r="310">
          <cell r="B310" t="str">
            <v>신갈나무</v>
          </cell>
          <cell r="C310" t="str">
            <v>신</v>
          </cell>
        </row>
        <row r="311">
          <cell r="B311">
            <v>2</v>
          </cell>
          <cell r="C311">
            <v>4</v>
          </cell>
        </row>
      </sheetData>
      <sheetData sheetId="1" refreshError="1"/>
      <sheetData sheetId="2" refreshError="1"/>
      <sheetData sheetId="3" refreshError="1"/>
      <sheetData sheetId="4" refreshError="1"/>
    </sheetDataSet>
  </externalBook>
</externalLink>
</file>

<file path=xl/theme/theme1.xml><?xml version="1.0" encoding="utf-8"?>
<a:theme xmlns:a="http://schemas.openxmlformats.org/drawingml/2006/main" name="Office 테마">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1" Type="http://schemas.openxmlformats.org/officeDocument/2006/relationships/printerSettings" Target="../printerSettings/printerSettings11.bin"/></Relationships>
</file>

<file path=xl/worksheets/_rels/sheet12.xml.rels><?xml version="1.0" encoding="UTF-8" standalone="yes"?>
<Relationships xmlns="http://schemas.openxmlformats.org/package/2006/relationships"><Relationship Id="rId1" Type="http://schemas.openxmlformats.org/officeDocument/2006/relationships/printerSettings" Target="../printerSettings/printerSettings12.bin"/></Relationships>
</file>

<file path=xl/worksheets/_rels/sheet13.xml.rels><?xml version="1.0" encoding="UTF-8" standalone="yes"?>
<Relationships xmlns="http://schemas.openxmlformats.org/package/2006/relationships"><Relationship Id="rId1" Type="http://schemas.openxmlformats.org/officeDocument/2006/relationships/printerSettings" Target="../printerSettings/printerSettings13.bin"/></Relationships>
</file>

<file path=xl/worksheets/_rels/sheet14.xml.rels><?xml version="1.0" encoding="UTF-8" standalone="yes"?>
<Relationships xmlns="http://schemas.openxmlformats.org/package/2006/relationships"><Relationship Id="rId1" Type="http://schemas.openxmlformats.org/officeDocument/2006/relationships/printerSettings" Target="../printerSettings/printerSettings14.bin"/></Relationships>
</file>

<file path=xl/worksheets/_rels/sheet15.xml.rels><?xml version="1.0" encoding="UTF-8" standalone="yes"?>
<Relationships xmlns="http://schemas.openxmlformats.org/package/2006/relationships"><Relationship Id="rId1" Type="http://schemas.openxmlformats.org/officeDocument/2006/relationships/printerSettings" Target="../printerSettings/printerSettings15.bin"/></Relationships>
</file>

<file path=xl/worksheets/_rels/sheet16.xml.rels><?xml version="1.0" encoding="UTF-8" standalone="yes"?>
<Relationships xmlns="http://schemas.openxmlformats.org/package/2006/relationships"><Relationship Id="rId1" Type="http://schemas.openxmlformats.org/officeDocument/2006/relationships/printerSettings" Target="../printerSettings/printerSettings16.bin"/></Relationships>
</file>

<file path=xl/worksheets/_rels/sheet17.xml.rels><?xml version="1.0" encoding="UTF-8" standalone="yes"?>
<Relationships xmlns="http://schemas.openxmlformats.org/package/2006/relationships"><Relationship Id="rId1" Type="http://schemas.openxmlformats.org/officeDocument/2006/relationships/printerSettings" Target="../printerSettings/printerSettings17.bin"/></Relationships>
</file>

<file path=xl/worksheets/_rels/sheet18.xml.rels><?xml version="1.0" encoding="UTF-8" standalone="yes"?>
<Relationships xmlns="http://schemas.openxmlformats.org/package/2006/relationships"><Relationship Id="rId1" Type="http://schemas.openxmlformats.org/officeDocument/2006/relationships/printerSettings" Target="../printerSettings/printerSettings18.bin"/></Relationships>
</file>

<file path=xl/worksheets/_rels/sheet19.xml.rels><?xml version="1.0" encoding="UTF-8" standalone="yes"?>
<Relationships xmlns="http://schemas.openxmlformats.org/package/2006/relationships"><Relationship Id="rId1" Type="http://schemas.openxmlformats.org/officeDocument/2006/relationships/printerSettings" Target="../printerSettings/printerSettings19.bin"/></Relationships>
</file>

<file path=xl/worksheets/_rels/sheet20.xml.rels><?xml version="1.0" encoding="UTF-8" standalone="yes"?>
<Relationships xmlns="http://schemas.openxmlformats.org/package/2006/relationships"><Relationship Id="rId1" Type="http://schemas.openxmlformats.org/officeDocument/2006/relationships/printerSettings" Target="../printerSettings/printerSettings20.bin"/></Relationships>
</file>

<file path=xl/worksheets/_rels/sheet21.xml.rels><?xml version="1.0" encoding="UTF-8" standalone="yes"?>
<Relationships xmlns="http://schemas.openxmlformats.org/package/2006/relationships"><Relationship Id="rId1" Type="http://schemas.openxmlformats.org/officeDocument/2006/relationships/printerSettings" Target="../printerSettings/printerSettings21.bin"/></Relationships>
</file>

<file path=xl/worksheets/_rels/sheet22.xml.rels><?xml version="1.0" encoding="UTF-8" standalone="yes"?>
<Relationships xmlns="http://schemas.openxmlformats.org/package/2006/relationships"><Relationship Id="rId1" Type="http://schemas.openxmlformats.org/officeDocument/2006/relationships/printerSettings" Target="../printerSettings/printerSettings22.bin"/></Relationships>
</file>

<file path=xl/worksheets/_rels/sheet23.xml.rels><?xml version="1.0" encoding="UTF-8" standalone="yes"?>
<Relationships xmlns="http://schemas.openxmlformats.org/package/2006/relationships"><Relationship Id="rId1" Type="http://schemas.openxmlformats.org/officeDocument/2006/relationships/printerSettings" Target="../printerSettings/printerSettings23.bin"/></Relationships>
</file>

<file path=xl/worksheets/_rels/sheet24.xml.rels><?xml version="1.0" encoding="UTF-8" standalone="yes"?>
<Relationships xmlns="http://schemas.openxmlformats.org/package/2006/relationships"><Relationship Id="rId1" Type="http://schemas.openxmlformats.org/officeDocument/2006/relationships/printerSettings" Target="../printerSettings/printerSettings24.bin"/></Relationships>
</file>

<file path=xl/worksheets/_rels/sheet25.xml.rels><?xml version="1.0" encoding="UTF-8" standalone="yes"?>
<Relationships xmlns="http://schemas.openxmlformats.org/package/2006/relationships"><Relationship Id="rId1" Type="http://schemas.openxmlformats.org/officeDocument/2006/relationships/printerSettings" Target="../printerSettings/printerSettings25.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A1:P37"/>
  <sheetViews>
    <sheetView tabSelected="1" view="pageBreakPreview" zoomScale="90" zoomScaleNormal="100" zoomScaleSheetLayoutView="90" workbookViewId="0">
      <selection activeCell="A6" sqref="A6:P8"/>
    </sheetView>
  </sheetViews>
  <sheetFormatPr defaultColWidth="0" defaultRowHeight="13.5" zeroHeight="1"/>
  <cols>
    <col min="1" max="1" width="9.33203125" customWidth="1"/>
    <col min="2" max="3" width="8.88671875" customWidth="1"/>
    <col min="4" max="4" width="12.33203125" customWidth="1"/>
    <col min="5" max="5" width="9.109375" customWidth="1"/>
    <col min="6" max="16" width="8.88671875" customWidth="1"/>
    <col min="17" max="16384" width="8.88671875" hidden="1"/>
  </cols>
  <sheetData>
    <row r="1" spans="1:16" ht="30" customHeight="1">
      <c r="A1" s="2522"/>
      <c r="B1" s="2522"/>
      <c r="C1" s="2522"/>
      <c r="D1" s="2522"/>
      <c r="E1" s="2522"/>
      <c r="F1" s="2522"/>
      <c r="G1" s="2522"/>
      <c r="H1" s="2522"/>
      <c r="I1" s="2522"/>
      <c r="J1" s="2522"/>
      <c r="K1" s="2522"/>
      <c r="L1" s="2522"/>
      <c r="M1" s="2522"/>
      <c r="N1" s="2522"/>
      <c r="O1" s="2522"/>
      <c r="P1" s="2522"/>
    </row>
    <row r="2" spans="1:16" ht="30" customHeight="1">
      <c r="A2" s="2522"/>
      <c r="B2" s="2522"/>
      <c r="C2" s="2522"/>
      <c r="D2" s="2522"/>
      <c r="E2" s="2522"/>
      <c r="F2" s="2522"/>
      <c r="G2" s="2522"/>
      <c r="H2" s="2522"/>
      <c r="I2" s="2522"/>
      <c r="J2" s="2522"/>
      <c r="K2" s="2522"/>
      <c r="L2" s="2522"/>
      <c r="M2" s="2522"/>
      <c r="N2" s="2522"/>
      <c r="O2" s="2522"/>
      <c r="P2" s="2522"/>
    </row>
    <row r="3" spans="1:16" ht="30" customHeight="1">
      <c r="A3" s="2522"/>
      <c r="B3" s="2522"/>
      <c r="C3" s="2522"/>
      <c r="D3" s="2522"/>
      <c r="E3" s="2522"/>
      <c r="F3" s="2522"/>
      <c r="G3" s="2522"/>
      <c r="H3" s="2522"/>
      <c r="I3" s="2522"/>
      <c r="J3" s="2522"/>
      <c r="K3" s="2522"/>
      <c r="L3" s="2522"/>
      <c r="M3" s="2522"/>
      <c r="N3" s="2522"/>
      <c r="O3" s="2522"/>
      <c r="P3" s="2522"/>
    </row>
    <row r="4" spans="1:16" ht="30" customHeight="1">
      <c r="A4" s="2522"/>
      <c r="B4" s="2522"/>
      <c r="C4" s="2522"/>
      <c r="D4" s="2522"/>
      <c r="E4" s="2522"/>
      <c r="F4" s="2522"/>
      <c r="G4" s="2522"/>
      <c r="H4" s="2522"/>
      <c r="I4" s="2522"/>
      <c r="J4" s="2522"/>
      <c r="K4" s="2522"/>
      <c r="L4" s="2522"/>
      <c r="M4" s="2522"/>
      <c r="N4" s="2522"/>
      <c r="O4" s="2522"/>
      <c r="P4" s="2522"/>
    </row>
    <row r="5" spans="1:16" ht="30" customHeight="1" thickBot="1">
      <c r="A5" s="2523"/>
      <c r="B5" s="2523"/>
      <c r="C5" s="2523"/>
      <c r="D5" s="2523"/>
      <c r="E5" s="2523"/>
      <c r="F5" s="2523"/>
      <c r="G5" s="2523"/>
      <c r="H5" s="2523"/>
      <c r="I5" s="2523"/>
      <c r="J5" s="2523"/>
      <c r="K5" s="2523"/>
      <c r="L5" s="2523"/>
      <c r="M5" s="2523"/>
      <c r="N5" s="2523"/>
      <c r="O5" s="2523"/>
      <c r="P5" s="2523"/>
    </row>
    <row r="6" spans="1:16" ht="30" customHeight="1">
      <c r="A6" s="2524" t="s">
        <v>1250</v>
      </c>
      <c r="B6" s="2525"/>
      <c r="C6" s="2525"/>
      <c r="D6" s="2525"/>
      <c r="E6" s="2525"/>
      <c r="F6" s="2525"/>
      <c r="G6" s="2525"/>
      <c r="H6" s="2525"/>
      <c r="I6" s="2525"/>
      <c r="J6" s="2525"/>
      <c r="K6" s="2525"/>
      <c r="L6" s="2525"/>
      <c r="M6" s="2525"/>
      <c r="N6" s="2525"/>
      <c r="O6" s="2525"/>
      <c r="P6" s="2526"/>
    </row>
    <row r="7" spans="1:16" ht="30" customHeight="1">
      <c r="A7" s="2527"/>
      <c r="B7" s="2528"/>
      <c r="C7" s="2528"/>
      <c r="D7" s="2528"/>
      <c r="E7" s="2528"/>
      <c r="F7" s="2528"/>
      <c r="G7" s="2528"/>
      <c r="H7" s="2528"/>
      <c r="I7" s="2528"/>
      <c r="J7" s="2528"/>
      <c r="K7" s="2528"/>
      <c r="L7" s="2528"/>
      <c r="M7" s="2528"/>
      <c r="N7" s="2528"/>
      <c r="O7" s="2528"/>
      <c r="P7" s="2529"/>
    </row>
    <row r="8" spans="1:16" ht="30" customHeight="1" thickBot="1">
      <c r="A8" s="2530"/>
      <c r="B8" s="2531"/>
      <c r="C8" s="2531"/>
      <c r="D8" s="2531"/>
      <c r="E8" s="2531"/>
      <c r="F8" s="2531"/>
      <c r="G8" s="2531"/>
      <c r="H8" s="2531"/>
      <c r="I8" s="2531"/>
      <c r="J8" s="2531"/>
      <c r="K8" s="2531"/>
      <c r="L8" s="2531"/>
      <c r="M8" s="2531"/>
      <c r="N8" s="2531"/>
      <c r="O8" s="2531"/>
      <c r="P8" s="2532"/>
    </row>
    <row r="9" spans="1:16" ht="30" customHeight="1">
      <c r="A9" s="2533" t="s">
        <v>545</v>
      </c>
      <c r="B9" s="2533"/>
      <c r="C9" s="2533"/>
      <c r="D9" s="2533"/>
      <c r="E9" s="2533"/>
      <c r="F9" s="2533"/>
      <c r="G9" s="2533"/>
      <c r="H9" s="2533"/>
      <c r="I9" s="2533"/>
      <c r="J9" s="2533"/>
      <c r="K9" s="2533"/>
      <c r="L9" s="2533"/>
      <c r="M9" s="2533"/>
      <c r="N9" s="2533"/>
      <c r="O9" s="2533"/>
      <c r="P9" s="2533"/>
    </row>
    <row r="10" spans="1:16" ht="30" customHeight="1">
      <c r="A10" s="2533"/>
      <c r="B10" s="2533"/>
      <c r="C10" s="2533"/>
      <c r="D10" s="2533"/>
      <c r="E10" s="2533"/>
      <c r="F10" s="2533"/>
      <c r="G10" s="2533"/>
      <c r="H10" s="2533"/>
      <c r="I10" s="2533"/>
      <c r="J10" s="2533"/>
      <c r="K10" s="2533"/>
      <c r="L10" s="2533"/>
      <c r="M10" s="2533"/>
      <c r="N10" s="2533"/>
      <c r="O10" s="2533"/>
      <c r="P10" s="2533"/>
    </row>
    <row r="11" spans="1:16" ht="30" customHeight="1">
      <c r="A11" s="2522"/>
      <c r="B11" s="2522"/>
      <c r="C11" s="2522"/>
      <c r="D11" s="2522"/>
      <c r="E11" s="2522"/>
      <c r="F11" s="2522"/>
      <c r="G11" s="2522"/>
      <c r="H11" s="2522"/>
      <c r="I11" s="2522"/>
      <c r="J11" s="2522"/>
      <c r="K11" s="2522"/>
      <c r="L11" s="2522"/>
      <c r="M11" s="2522"/>
      <c r="N11" s="2522"/>
      <c r="O11" s="2522"/>
      <c r="P11" s="2522"/>
    </row>
    <row r="12" spans="1:16" ht="30" customHeight="1">
      <c r="A12" s="2522"/>
      <c r="B12" s="2522"/>
      <c r="C12" s="2522"/>
      <c r="D12" s="2522"/>
      <c r="E12" s="2522"/>
      <c r="F12" s="2522"/>
      <c r="G12" s="2522"/>
      <c r="H12" s="2522"/>
      <c r="I12" s="2522"/>
      <c r="J12" s="2522"/>
      <c r="K12" s="2522"/>
      <c r="L12" s="2522"/>
      <c r="M12" s="2522"/>
      <c r="N12" s="2522"/>
      <c r="O12" s="2522"/>
      <c r="P12" s="2522"/>
    </row>
    <row r="13" spans="1:16" ht="30" customHeight="1">
      <c r="A13" s="2522"/>
      <c r="B13" s="2522"/>
      <c r="C13" s="2522"/>
      <c r="D13" s="2522"/>
      <c r="E13" s="2522"/>
      <c r="F13" s="2522"/>
      <c r="G13" s="2522"/>
      <c r="H13" s="2522"/>
      <c r="I13" s="2522"/>
      <c r="J13" s="2522"/>
      <c r="K13" s="2522"/>
      <c r="L13" s="2522"/>
      <c r="M13" s="2522"/>
      <c r="N13" s="2522"/>
      <c r="O13" s="2522"/>
      <c r="P13" s="2522"/>
    </row>
    <row r="14" spans="1:16" ht="30" customHeight="1">
      <c r="A14" s="2522"/>
      <c r="B14" s="2522"/>
      <c r="C14" s="2522"/>
      <c r="D14" s="2522"/>
      <c r="E14" s="2522"/>
      <c r="F14" s="2522"/>
      <c r="G14" s="2522"/>
      <c r="H14" s="2522"/>
      <c r="I14" s="2522"/>
      <c r="J14" s="2522"/>
      <c r="K14" s="2522"/>
      <c r="L14" s="2522"/>
      <c r="M14" s="2522"/>
      <c r="N14" s="2522"/>
      <c r="O14" s="2522"/>
      <c r="P14" s="2522"/>
    </row>
    <row r="15" spans="1:16" ht="30" customHeight="1">
      <c r="A15" s="2522"/>
      <c r="B15" s="2522"/>
      <c r="C15" s="2522"/>
      <c r="D15" s="2522"/>
      <c r="E15" s="2522"/>
      <c r="F15" s="2522"/>
      <c r="G15" s="2522"/>
      <c r="H15" s="2522"/>
      <c r="I15" s="2522"/>
      <c r="J15" s="2522"/>
      <c r="K15" s="2522"/>
      <c r="L15" s="2522"/>
      <c r="M15" s="2522"/>
      <c r="N15" s="2522"/>
      <c r="O15" s="2522"/>
      <c r="P15" s="2522"/>
    </row>
    <row r="16" spans="1:16" ht="30" customHeight="1">
      <c r="A16" s="2522"/>
      <c r="B16" s="2522"/>
      <c r="C16" s="2522"/>
      <c r="D16" s="2522"/>
      <c r="E16" s="2522"/>
      <c r="F16" s="2522"/>
      <c r="G16" s="2522"/>
      <c r="H16" s="2522"/>
      <c r="I16" s="2522"/>
      <c r="J16" s="2522"/>
      <c r="K16" s="2522"/>
      <c r="L16" s="2522"/>
      <c r="M16" s="2522"/>
      <c r="N16" s="2522"/>
      <c r="O16" s="2522"/>
      <c r="P16" s="2522"/>
    </row>
    <row r="17" spans="1:16" ht="30" customHeight="1">
      <c r="A17" s="2534" t="s">
        <v>532</v>
      </c>
      <c r="B17" s="2534"/>
      <c r="C17" s="2534"/>
      <c r="D17" s="2534"/>
      <c r="E17" s="2534"/>
      <c r="F17" s="2534"/>
      <c r="G17" s="2534"/>
      <c r="H17" s="2534"/>
      <c r="I17" s="2534"/>
      <c r="J17" s="2534"/>
      <c r="K17" s="2534"/>
      <c r="L17" s="2534"/>
      <c r="M17" s="2534"/>
      <c r="N17" s="2534"/>
      <c r="O17" s="2534"/>
      <c r="P17" s="2534"/>
    </row>
    <row r="18" spans="1:16" ht="30" customHeight="1">
      <c r="A18" s="2534"/>
      <c r="B18" s="2534"/>
      <c r="C18" s="2534"/>
      <c r="D18" s="2534"/>
      <c r="E18" s="2534"/>
      <c r="F18" s="2534"/>
      <c r="G18" s="2534"/>
      <c r="H18" s="2534"/>
      <c r="I18" s="2534"/>
      <c r="J18" s="2534"/>
      <c r="K18" s="2534"/>
      <c r="L18" s="2534"/>
      <c r="M18" s="2534"/>
      <c r="N18" s="2534"/>
      <c r="O18" s="2534"/>
      <c r="P18" s="2534"/>
    </row>
    <row r="19" spans="1:16" ht="30" customHeight="1">
      <c r="A19" s="2521"/>
      <c r="B19" s="2521"/>
      <c r="C19" s="2521"/>
      <c r="D19" s="2521"/>
      <c r="E19" s="2521"/>
      <c r="F19" s="2521"/>
      <c r="G19" s="2521"/>
      <c r="H19" s="2521"/>
      <c r="I19" s="2521"/>
      <c r="J19" s="2521"/>
      <c r="K19" s="2521"/>
      <c r="L19" s="2521"/>
      <c r="M19" s="2521"/>
      <c r="N19" s="2521"/>
      <c r="O19" s="2521"/>
      <c r="P19" s="2521"/>
    </row>
    <row r="20" spans="1:16" ht="30" customHeight="1">
      <c r="A20" s="2519" t="s">
        <v>533</v>
      </c>
      <c r="B20" s="2519"/>
      <c r="C20" s="2519" t="s">
        <v>534</v>
      </c>
      <c r="D20" s="2519"/>
      <c r="E20" s="2519" t="s">
        <v>535</v>
      </c>
      <c r="F20" s="2519"/>
      <c r="G20" s="2507" t="s">
        <v>546</v>
      </c>
      <c r="H20" s="2508"/>
      <c r="I20" s="2507" t="s">
        <v>536</v>
      </c>
      <c r="J20" s="2511"/>
      <c r="K20" s="2512"/>
      <c r="L20" s="344" t="s">
        <v>537</v>
      </c>
      <c r="M20" s="344" t="s">
        <v>1251</v>
      </c>
      <c r="N20" s="344" t="s">
        <v>1339</v>
      </c>
      <c r="O20" s="344" t="s">
        <v>538</v>
      </c>
      <c r="P20" s="344"/>
    </row>
    <row r="21" spans="1:16" ht="30" customHeight="1">
      <c r="A21" s="2520"/>
      <c r="B21" s="2520"/>
      <c r="C21" s="2520"/>
      <c r="D21" s="2520"/>
      <c r="E21" s="2520"/>
      <c r="F21" s="2520"/>
      <c r="G21" s="2509"/>
      <c r="H21" s="2510"/>
      <c r="I21" s="2513"/>
      <c r="J21" s="2514"/>
      <c r="K21" s="2515"/>
      <c r="L21" s="344" t="s">
        <v>539</v>
      </c>
      <c r="M21" s="344" t="str">
        <f>M20</f>
        <v>2026년</v>
      </c>
      <c r="N21" s="344" t="str">
        <f>N20</f>
        <v>7월</v>
      </c>
      <c r="O21" s="344" t="s">
        <v>538</v>
      </c>
      <c r="P21" s="344"/>
    </row>
    <row r="22" spans="1:16" ht="30" customHeight="1">
      <c r="A22" s="345"/>
      <c r="B22" s="345"/>
      <c r="C22" s="345"/>
      <c r="D22" s="345"/>
      <c r="E22" s="345"/>
      <c r="F22" s="345"/>
      <c r="G22" s="345"/>
      <c r="H22" s="345"/>
      <c r="I22" s="345"/>
      <c r="J22" s="345"/>
      <c r="K22" s="345"/>
      <c r="L22" s="345"/>
      <c r="M22" s="345"/>
      <c r="N22" s="345"/>
      <c r="O22" s="345"/>
      <c r="P22" s="345"/>
    </row>
    <row r="23" spans="1:16" ht="80.099999999999994" customHeight="1" thickBot="1">
      <c r="A23" s="2516" t="str">
        <f>A6</f>
        <v>2026년 정책숲가꾸기 사업 제1차</v>
      </c>
      <c r="B23" s="2516"/>
      <c r="C23" s="2516"/>
      <c r="D23" s="2516"/>
      <c r="E23" s="2516"/>
      <c r="F23" s="2516"/>
      <c r="G23" s="2516"/>
      <c r="H23" s="2516"/>
      <c r="I23" s="2516"/>
      <c r="J23" s="2516"/>
      <c r="K23" s="2516"/>
      <c r="L23" s="2516"/>
      <c r="M23" s="2516"/>
      <c r="N23" s="2516"/>
      <c r="O23" s="2516"/>
      <c r="P23" s="2516"/>
    </row>
    <row r="24" spans="1:16" ht="60" customHeight="1">
      <c r="A24" s="2506" t="str">
        <f>A9</f>
        <v>제주산림과학연구시험림</v>
      </c>
      <c r="B24" s="2506"/>
      <c r="C24" s="2506"/>
      <c r="D24" s="2506"/>
      <c r="E24" s="2506"/>
      <c r="F24" s="2506"/>
      <c r="G24" s="2506"/>
      <c r="H24" s="2506"/>
      <c r="I24" s="2506"/>
      <c r="J24" s="2506"/>
      <c r="K24" s="2506"/>
      <c r="L24" s="2506"/>
      <c r="M24" s="2506"/>
      <c r="N24" s="2506"/>
      <c r="O24" s="2506"/>
      <c r="P24" s="2506"/>
    </row>
    <row r="25" spans="1:16" ht="20.100000000000001" customHeight="1">
      <c r="A25" s="2517"/>
      <c r="B25" s="2517"/>
      <c r="C25" s="2517"/>
      <c r="D25" s="2517"/>
      <c r="E25" s="2517"/>
      <c r="F25" s="2517"/>
      <c r="G25" s="2517"/>
      <c r="H25" s="2517"/>
      <c r="I25" s="2517"/>
      <c r="J25" s="2517"/>
      <c r="K25" s="2517"/>
      <c r="L25" s="2517"/>
      <c r="M25" s="2517"/>
      <c r="N25" s="2517"/>
      <c r="O25" s="2517"/>
      <c r="P25" s="2517"/>
    </row>
    <row r="26" spans="1:16" ht="20.100000000000001" customHeight="1">
      <c r="A26" s="2517"/>
      <c r="B26" s="2517"/>
      <c r="C26" s="2517"/>
      <c r="D26" s="2517"/>
      <c r="E26" s="2517"/>
      <c r="F26" s="2517"/>
      <c r="G26" s="2517"/>
      <c r="H26" s="2517"/>
      <c r="I26" s="2517"/>
      <c r="J26" s="2517"/>
      <c r="K26" s="2517"/>
      <c r="L26" s="2517"/>
      <c r="M26" s="2517"/>
      <c r="N26" s="2517"/>
      <c r="O26" s="2517"/>
      <c r="P26" s="2517"/>
    </row>
    <row r="27" spans="1:16" ht="20.100000000000001" customHeight="1">
      <c r="A27" s="2517"/>
      <c r="B27" s="2517"/>
      <c r="C27" s="2517"/>
      <c r="D27" s="2517"/>
      <c r="E27" s="2517"/>
      <c r="F27" s="2517"/>
      <c r="G27" s="2517"/>
      <c r="H27" s="2517"/>
      <c r="I27" s="2517"/>
      <c r="J27" s="2517"/>
      <c r="K27" s="2517"/>
      <c r="L27" s="2517"/>
      <c r="M27" s="2517"/>
      <c r="N27" s="2517"/>
      <c r="O27" s="2517"/>
      <c r="P27" s="2517"/>
    </row>
    <row r="28" spans="1:16" ht="35.1" customHeight="1">
      <c r="A28" s="346"/>
      <c r="B28" s="346"/>
      <c r="C28" s="347" t="s">
        <v>540</v>
      </c>
      <c r="D28" s="347"/>
      <c r="E28" s="347" t="s">
        <v>1329</v>
      </c>
      <c r="F28" s="347"/>
      <c r="G28" s="347"/>
      <c r="H28" s="347"/>
      <c r="I28" s="347"/>
      <c r="J28" s="347"/>
      <c r="K28" s="346"/>
      <c r="L28" s="346"/>
      <c r="M28" s="346"/>
      <c r="N28" s="346"/>
      <c r="O28" s="346"/>
      <c r="P28" s="346"/>
    </row>
    <row r="29" spans="1:16" ht="35.1" customHeight="1">
      <c r="A29" s="346"/>
      <c r="B29" s="346"/>
      <c r="C29" s="347"/>
      <c r="D29" s="347"/>
      <c r="E29" s="347"/>
      <c r="F29" s="347"/>
      <c r="G29" s="347"/>
      <c r="H29" s="347"/>
      <c r="I29" s="347"/>
      <c r="J29" s="347"/>
      <c r="K29" s="346"/>
      <c r="L29" s="346"/>
      <c r="M29" s="346"/>
      <c r="N29" s="346"/>
      <c r="O29" s="346"/>
      <c r="P29" s="346"/>
    </row>
    <row r="30" spans="1:16" ht="35.1" customHeight="1">
      <c r="A30" s="346"/>
      <c r="B30" s="346"/>
      <c r="C30" s="347" t="s">
        <v>541</v>
      </c>
      <c r="D30" s="347"/>
      <c r="E30" s="2070">
        <f>설계내역서!H5</f>
        <v>36.1</v>
      </c>
      <c r="F30" s="347" t="s">
        <v>542</v>
      </c>
      <c r="G30" s="347"/>
      <c r="H30" s="347"/>
      <c r="I30" s="347"/>
      <c r="J30" s="347"/>
      <c r="K30" s="346"/>
      <c r="L30" s="346"/>
      <c r="M30" s="346"/>
      <c r="N30" s="346"/>
      <c r="O30" s="346"/>
      <c r="P30" s="346"/>
    </row>
    <row r="31" spans="1:16" ht="35.1" customHeight="1" thickBot="1">
      <c r="A31" s="346"/>
      <c r="B31" s="346"/>
      <c r="C31" s="347"/>
      <c r="D31" s="347"/>
      <c r="E31" s="347"/>
      <c r="F31" s="347"/>
      <c r="G31" s="347"/>
      <c r="H31" s="347"/>
      <c r="I31" s="347"/>
      <c r="J31" s="347"/>
      <c r="K31" s="346"/>
      <c r="L31" s="346"/>
      <c r="M31" s="346"/>
      <c r="N31" s="346"/>
      <c r="O31" s="346"/>
      <c r="P31" s="346"/>
    </row>
    <row r="32" spans="1:16" ht="35.1" customHeight="1" thickBot="1">
      <c r="A32" s="346"/>
      <c r="B32" s="346"/>
      <c r="C32" s="567" t="s">
        <v>543</v>
      </c>
      <c r="D32" s="372"/>
      <c r="E32" s="568" t="str">
        <f>"일금"&amp;NUMBERSTRING(원가계산서!D32,1)&amp;"원정(\"&amp;TEXT(원가계산서!D32,"0,0")&amp;")"</f>
        <v>일금팔천오백구십칠만이천원정(\85,972,000)</v>
      </c>
      <c r="F32" s="372"/>
      <c r="G32" s="372"/>
      <c r="H32" s="372"/>
      <c r="I32" s="372"/>
      <c r="J32" s="372"/>
      <c r="K32" s="373"/>
      <c r="L32" s="374"/>
      <c r="M32" s="2518"/>
      <c r="N32" s="2518"/>
      <c r="O32" s="2518"/>
      <c r="P32" s="346"/>
    </row>
    <row r="33" spans="1:16" ht="35.1" customHeight="1">
      <c r="A33" s="346"/>
      <c r="B33" s="346"/>
      <c r="C33" s="347"/>
      <c r="D33" s="347"/>
      <c r="E33" s="347"/>
      <c r="F33" s="347"/>
      <c r="G33" s="347"/>
      <c r="H33" s="347"/>
      <c r="I33" s="347"/>
      <c r="J33" s="347"/>
      <c r="K33" s="346"/>
      <c r="L33" s="346"/>
      <c r="M33" s="346"/>
      <c r="N33" s="346"/>
      <c r="O33" s="346"/>
      <c r="P33" s="346"/>
    </row>
    <row r="34" spans="1:16" ht="35.1" customHeight="1">
      <c r="A34" s="346"/>
      <c r="B34" s="346"/>
      <c r="C34" s="569" t="s">
        <v>544</v>
      </c>
      <c r="D34" s="375"/>
      <c r="E34" s="570" t="str">
        <f>"일금"&amp;NUMBERSTRING(원가계산서!D32,1)&amp;"원정(\"&amp;TEXT(원가계산서!D32,"0,0")&amp;")"</f>
        <v>일금팔천오백구십칠만이천원정(\85,972,000)</v>
      </c>
      <c r="F34" s="375"/>
      <c r="G34" s="375"/>
      <c r="H34" s="375"/>
      <c r="I34" s="375"/>
      <c r="J34" s="375"/>
      <c r="K34" s="376"/>
      <c r="L34" s="376"/>
      <c r="M34" s="376"/>
      <c r="N34" s="346"/>
      <c r="O34" s="346"/>
      <c r="P34" s="346"/>
    </row>
    <row r="35" spans="1:16" ht="35.1" customHeight="1">
      <c r="A35" s="2506" t="s">
        <v>532</v>
      </c>
      <c r="B35" s="2506"/>
      <c r="C35" s="2506"/>
      <c r="D35" s="2506"/>
      <c r="E35" s="2506"/>
      <c r="F35" s="2506"/>
      <c r="G35" s="2506"/>
      <c r="H35" s="2506"/>
      <c r="I35" s="2506"/>
      <c r="J35" s="2506"/>
      <c r="K35" s="2506"/>
      <c r="L35" s="2506"/>
      <c r="M35" s="2506"/>
      <c r="N35" s="2506"/>
      <c r="O35" s="2506"/>
      <c r="P35" s="2506"/>
    </row>
    <row r="36" spans="1:16" ht="35.1" customHeight="1">
      <c r="A36" s="2506"/>
      <c r="B36" s="2506"/>
      <c r="C36" s="2506"/>
      <c r="D36" s="2506"/>
      <c r="E36" s="2506"/>
      <c r="F36" s="2506"/>
      <c r="G36" s="2506"/>
      <c r="H36" s="2506"/>
      <c r="I36" s="2506"/>
      <c r="J36" s="2506"/>
      <c r="K36" s="2506"/>
      <c r="L36" s="2506"/>
      <c r="M36" s="2506"/>
      <c r="N36" s="2506"/>
      <c r="O36" s="2506"/>
      <c r="P36" s="2506"/>
    </row>
    <row r="37" spans="1:16" ht="30" hidden="1" customHeight="1"/>
  </sheetData>
  <sheetProtection formatCells="0" formatColumns="0" formatRows="0"/>
  <mergeCells count="19">
    <mergeCell ref="A19:P19"/>
    <mergeCell ref="A1:P5"/>
    <mergeCell ref="A6:P8"/>
    <mergeCell ref="A9:P10"/>
    <mergeCell ref="A11:P16"/>
    <mergeCell ref="A17:P18"/>
    <mergeCell ref="A35:P36"/>
    <mergeCell ref="G20:H21"/>
    <mergeCell ref="I20:K21"/>
    <mergeCell ref="A23:P23"/>
    <mergeCell ref="A24:P24"/>
    <mergeCell ref="A25:P27"/>
    <mergeCell ref="M32:O32"/>
    <mergeCell ref="A20:A21"/>
    <mergeCell ref="B20:B21"/>
    <mergeCell ref="C20:C21"/>
    <mergeCell ref="D20:D21"/>
    <mergeCell ref="E20:E21"/>
    <mergeCell ref="F20:F21"/>
  </mergeCells>
  <phoneticPr fontId="5" type="noConversion"/>
  <pageMargins left="0.7" right="0.7" top="0.75" bottom="0.75" header="0.3" footer="0.3"/>
  <pageSetup paperSize="9" scale="78" fitToHeight="0" orientation="landscape" r:id="rId1"/>
  <rowBreaks count="1" manualBreakCount="1">
    <brk id="19" max="16383" man="1"/>
  </rowBreaks>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pageSetUpPr fitToPage="1"/>
  </sheetPr>
  <dimension ref="A1:L20"/>
  <sheetViews>
    <sheetView view="pageBreakPreview" zoomScaleNormal="100" zoomScaleSheetLayoutView="100" workbookViewId="0">
      <selection activeCell="J9" sqref="J9"/>
    </sheetView>
  </sheetViews>
  <sheetFormatPr defaultRowHeight="13.5"/>
  <cols>
    <col min="1" max="1" width="7" customWidth="1"/>
    <col min="2" max="2" width="12" customWidth="1"/>
    <col min="3" max="3" width="11" bestFit="1" customWidth="1"/>
    <col min="4" max="4" width="12.77734375" customWidth="1"/>
    <col min="6" max="6" width="16.21875" customWidth="1"/>
    <col min="7" max="7" width="9.5546875" customWidth="1"/>
    <col min="8" max="8" width="5.33203125" customWidth="1"/>
    <col min="10" max="10" width="10.109375" bestFit="1" customWidth="1"/>
    <col min="12" max="12" width="9.109375" bestFit="1" customWidth="1"/>
  </cols>
  <sheetData>
    <row r="1" spans="1:12" ht="30" customHeight="1">
      <c r="A1" s="2538" t="s">
        <v>547</v>
      </c>
      <c r="B1" s="2539"/>
      <c r="C1" s="2539"/>
      <c r="D1" s="2539"/>
      <c r="E1" s="2539"/>
      <c r="F1" s="2539"/>
      <c r="G1" s="2539"/>
      <c r="H1" s="2540"/>
    </row>
    <row r="2" spans="1:12" ht="30" customHeight="1" thickBot="1">
      <c r="A2" s="2541"/>
      <c r="B2" s="2542"/>
      <c r="C2" s="2542"/>
      <c r="D2" s="2542"/>
      <c r="E2" s="2542"/>
      <c r="F2" s="2542"/>
      <c r="G2" s="2542"/>
      <c r="H2" s="2543"/>
    </row>
    <row r="3" spans="1:12" ht="15" customHeight="1">
      <c r="A3" s="1384"/>
      <c r="B3" s="345"/>
      <c r="C3" s="345"/>
      <c r="D3" s="345"/>
      <c r="E3" s="345"/>
      <c r="F3" s="345"/>
      <c r="G3" s="345"/>
      <c r="H3" s="2060"/>
    </row>
    <row r="4" spans="1:12" ht="50.1" customHeight="1">
      <c r="A4" s="2061" t="s">
        <v>548</v>
      </c>
      <c r="B4" s="2062"/>
      <c r="C4" s="2062" t="str">
        <f>표지!A6</f>
        <v>2026년 정책숲가꾸기 사업 제1차</v>
      </c>
      <c r="D4" s="2062"/>
      <c r="E4" s="2062"/>
      <c r="F4" s="2062"/>
      <c r="G4" s="2062"/>
      <c r="H4" s="2063"/>
    </row>
    <row r="5" spans="1:12" ht="50.1" customHeight="1">
      <c r="A5" s="2061" t="s">
        <v>549</v>
      </c>
      <c r="B5" s="1756"/>
      <c r="C5" s="1756" t="str">
        <f>표지!E28</f>
        <v>서귀포시 남원읍 한남리 산 2-1 외</v>
      </c>
      <c r="D5" s="1756"/>
      <c r="E5" s="1756"/>
      <c r="F5" s="1756"/>
      <c r="G5" s="1756"/>
      <c r="H5" s="2064"/>
    </row>
    <row r="6" spans="1:12" ht="50.1" customHeight="1">
      <c r="A6" s="2061" t="s">
        <v>550</v>
      </c>
      <c r="B6" s="1756"/>
      <c r="C6" s="2065">
        <f>SUM(G6:G9)</f>
        <v>36.1</v>
      </c>
      <c r="D6" s="1756" t="s">
        <v>551</v>
      </c>
      <c r="E6" s="2555" t="s">
        <v>950</v>
      </c>
      <c r="F6" s="348" t="s">
        <v>516</v>
      </c>
      <c r="G6" s="1758">
        <f>SUM(설계내역서!H6:'설계내역서'!H16)</f>
        <v>18.5</v>
      </c>
      <c r="H6" s="2066" t="s">
        <v>551</v>
      </c>
    </row>
    <row r="7" spans="1:12" ht="50.1" customHeight="1">
      <c r="A7" s="2061" t="s">
        <v>552</v>
      </c>
      <c r="B7" s="1756"/>
      <c r="C7" s="2067">
        <f>설계내역서!M19</f>
        <v>29</v>
      </c>
      <c r="D7" s="1756" t="s">
        <v>734</v>
      </c>
      <c r="E7" s="2555"/>
      <c r="F7" s="348" t="s">
        <v>558</v>
      </c>
      <c r="G7" s="1758">
        <f>설계내역서!H18</f>
        <v>13.600000000000001</v>
      </c>
      <c r="H7" s="2068" t="s">
        <v>551</v>
      </c>
      <c r="J7" s="349"/>
      <c r="L7" s="350"/>
    </row>
    <row r="8" spans="1:12" ht="50.1" customHeight="1">
      <c r="A8" s="2061" t="s">
        <v>553</v>
      </c>
      <c r="B8" s="1756"/>
      <c r="C8" s="2553" t="s">
        <v>949</v>
      </c>
      <c r="D8" s="2554"/>
      <c r="E8" s="2555"/>
      <c r="F8" s="348" t="s">
        <v>848</v>
      </c>
      <c r="G8" s="1758">
        <f>설계내역서!H17</f>
        <v>4</v>
      </c>
      <c r="H8" s="2068" t="s">
        <v>551</v>
      </c>
      <c r="J8" s="349"/>
      <c r="L8" s="350"/>
    </row>
    <row r="9" spans="1:12" ht="49.5" customHeight="1">
      <c r="A9" s="2061"/>
      <c r="B9" s="1756"/>
      <c r="C9" s="1756"/>
      <c r="D9" s="1756"/>
      <c r="E9" s="2058"/>
      <c r="F9" s="1756"/>
      <c r="G9" s="2059"/>
      <c r="H9" s="2069"/>
    </row>
    <row r="10" spans="1:12" ht="60" customHeight="1">
      <c r="A10" s="2061"/>
      <c r="B10" s="1756"/>
      <c r="C10" s="1756"/>
      <c r="D10" s="1756"/>
      <c r="E10" s="1755"/>
      <c r="F10" s="1756"/>
      <c r="G10" s="1757"/>
      <c r="H10" s="2069"/>
    </row>
    <row r="11" spans="1:12" ht="30" customHeight="1">
      <c r="A11" s="2061"/>
      <c r="B11" s="1756" t="s">
        <v>554</v>
      </c>
      <c r="C11" s="1756" t="str">
        <f>표지!E32</f>
        <v>일금팔천오백구십칠만이천원정(\85,972,000)</v>
      </c>
      <c r="D11" s="1756"/>
      <c r="E11" s="1756"/>
      <c r="F11" s="1756"/>
      <c r="G11" s="1756"/>
      <c r="H11" s="2064"/>
    </row>
    <row r="12" spans="1:12" ht="21" customHeight="1" thickBot="1">
      <c r="A12" s="1384"/>
      <c r="B12" s="345"/>
      <c r="C12" s="345"/>
      <c r="D12" s="345"/>
      <c r="E12" s="345"/>
      <c r="F12" s="345"/>
      <c r="G12" s="345"/>
      <c r="H12" s="2060"/>
    </row>
    <row r="13" spans="1:12" ht="30" customHeight="1">
      <c r="A13" s="1384"/>
      <c r="B13" s="2544" t="s">
        <v>555</v>
      </c>
      <c r="C13" s="2546" t="s">
        <v>951</v>
      </c>
      <c r="D13" s="2547"/>
      <c r="E13" s="2547"/>
      <c r="F13" s="2547"/>
      <c r="G13" s="2547"/>
      <c r="H13" s="2548"/>
    </row>
    <row r="14" spans="1:12" ht="30" customHeight="1" thickBot="1">
      <c r="A14" s="1384"/>
      <c r="B14" s="2545"/>
      <c r="C14" s="2549"/>
      <c r="D14" s="2549"/>
      <c r="E14" s="2549"/>
      <c r="F14" s="2549"/>
      <c r="G14" s="2549"/>
      <c r="H14" s="2550"/>
    </row>
    <row r="15" spans="1:12" ht="50.1" customHeight="1">
      <c r="A15" s="1384"/>
      <c r="B15" s="345"/>
      <c r="C15" s="345"/>
      <c r="D15" s="345"/>
      <c r="E15" s="345"/>
      <c r="F15" s="345"/>
      <c r="G15" s="345"/>
      <c r="H15" s="2060"/>
    </row>
    <row r="16" spans="1:12" ht="30" customHeight="1">
      <c r="A16" s="1384"/>
      <c r="B16" s="345"/>
      <c r="C16" s="2551" t="s">
        <v>556</v>
      </c>
      <c r="D16" s="2552"/>
      <c r="E16" s="2552"/>
      <c r="F16" s="345"/>
      <c r="G16" s="345"/>
      <c r="H16" s="2060"/>
    </row>
    <row r="17" spans="1:8" ht="30" customHeight="1">
      <c r="A17" s="1384"/>
      <c r="B17" s="345"/>
      <c r="C17" s="2062"/>
      <c r="D17" s="2062"/>
      <c r="E17" s="2062"/>
      <c r="F17" s="345"/>
      <c r="G17" s="345"/>
      <c r="H17" s="2060"/>
    </row>
    <row r="18" spans="1:8" ht="30" customHeight="1">
      <c r="A18" s="1384"/>
      <c r="B18" s="345"/>
      <c r="C18" s="2552" t="s">
        <v>1331</v>
      </c>
      <c r="D18" s="2552"/>
      <c r="E18" s="2552"/>
      <c r="F18" s="345"/>
      <c r="G18" s="345"/>
      <c r="H18" s="2060"/>
    </row>
    <row r="19" spans="1:8" ht="30" customHeight="1">
      <c r="A19" s="1384"/>
      <c r="B19" s="345"/>
      <c r="C19" s="345"/>
      <c r="D19" s="345"/>
      <c r="E19" s="345"/>
      <c r="F19" s="345"/>
      <c r="G19" s="345"/>
      <c r="H19" s="2060"/>
    </row>
    <row r="20" spans="1:8" ht="30" customHeight="1" thickBot="1">
      <c r="A20" s="2535" t="s">
        <v>557</v>
      </c>
      <c r="B20" s="2536"/>
      <c r="C20" s="2536"/>
      <c r="D20" s="2536"/>
      <c r="E20" s="2536"/>
      <c r="F20" s="2536"/>
      <c r="G20" s="2536"/>
      <c r="H20" s="2537"/>
    </row>
  </sheetData>
  <mergeCells count="8">
    <mergeCell ref="A20:H20"/>
    <mergeCell ref="A1:H2"/>
    <mergeCell ref="B13:B14"/>
    <mergeCell ref="C13:H14"/>
    <mergeCell ref="C16:E16"/>
    <mergeCell ref="C18:E18"/>
    <mergeCell ref="C8:D8"/>
    <mergeCell ref="E6:E8"/>
  </mergeCells>
  <phoneticPr fontId="5" type="noConversion"/>
  <pageMargins left="0.70866141732283472" right="0.70866141732283472" top="0.74803149606299213" bottom="0.74803149606299213" header="0.31496062992125984" footer="0.31496062992125984"/>
  <pageSetup paperSize="9" scale="92" orientation="portrait"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pageSetUpPr fitToPage="1"/>
  </sheetPr>
  <dimension ref="A1:L12"/>
  <sheetViews>
    <sheetView view="pageBreakPreview" zoomScaleNormal="100" zoomScaleSheetLayoutView="100" workbookViewId="0">
      <selection activeCell="N10" sqref="N10"/>
    </sheetView>
  </sheetViews>
  <sheetFormatPr defaultRowHeight="13.5"/>
  <cols>
    <col min="1" max="1" width="13.5546875" customWidth="1"/>
    <col min="2" max="7" width="10.77734375" customWidth="1"/>
    <col min="8" max="9" width="8" hidden="1" customWidth="1"/>
    <col min="10" max="10" width="9.77734375" customWidth="1"/>
    <col min="11" max="11" width="9.109375" customWidth="1"/>
  </cols>
  <sheetData>
    <row r="1" spans="1:12" ht="31.5">
      <c r="A1" s="2563" t="s">
        <v>559</v>
      </c>
      <c r="B1" s="2564"/>
      <c r="C1" s="2564"/>
      <c r="D1" s="2564"/>
      <c r="E1" s="2564"/>
      <c r="F1" s="2564"/>
      <c r="G1" s="2564"/>
      <c r="H1" s="2564"/>
      <c r="I1" s="2564"/>
      <c r="J1" s="2564"/>
      <c r="K1" s="2565"/>
    </row>
    <row r="2" spans="1:12" ht="31.5">
      <c r="A2" s="351"/>
      <c r="B2" s="352"/>
      <c r="C2" s="352"/>
      <c r="D2" s="352"/>
      <c r="E2" s="352"/>
      <c r="F2" s="352"/>
      <c r="G2" s="352"/>
      <c r="H2" s="352"/>
      <c r="I2" s="352"/>
      <c r="J2" s="352"/>
      <c r="K2" s="353"/>
    </row>
    <row r="3" spans="1:12" ht="31.5">
      <c r="A3" s="351"/>
      <c r="B3" s="352"/>
      <c r="C3" s="352"/>
      <c r="D3" s="352"/>
      <c r="E3" s="352"/>
      <c r="F3" s="352"/>
      <c r="G3" s="352"/>
      <c r="H3" s="352"/>
      <c r="I3" s="352"/>
      <c r="J3" s="352"/>
      <c r="K3" s="353"/>
    </row>
    <row r="4" spans="1:12" ht="19.5" thickBot="1">
      <c r="A4" s="2566" t="str">
        <f>표지!A6</f>
        <v>2026년 정책숲가꾸기 사업 제1차</v>
      </c>
      <c r="B4" s="2567"/>
      <c r="C4" s="2567"/>
      <c r="D4" s="2567"/>
      <c r="E4" s="354"/>
      <c r="F4" s="556" t="s">
        <v>726</v>
      </c>
      <c r="G4" s="2205">
        <f>설계내역서!M19</f>
        <v>29</v>
      </c>
      <c r="H4" s="587"/>
      <c r="I4" s="587"/>
      <c r="J4" s="587" t="s">
        <v>735</v>
      </c>
      <c r="K4" s="588"/>
    </row>
    <row r="5" spans="1:12" ht="18.75">
      <c r="A5" s="2568" t="s">
        <v>58</v>
      </c>
      <c r="B5" s="2570" t="str">
        <f>A4</f>
        <v>2026년 정책숲가꾸기 사업 제1차</v>
      </c>
      <c r="C5" s="2571"/>
      <c r="D5" s="2571"/>
      <c r="E5" s="2571"/>
      <c r="F5" s="2571"/>
      <c r="G5" s="2571"/>
      <c r="H5" s="2571"/>
      <c r="I5" s="2571"/>
      <c r="J5" s="2571"/>
      <c r="K5" s="2572"/>
    </row>
    <row r="6" spans="1:12" ht="19.5" thickBot="1">
      <c r="A6" s="2569"/>
      <c r="B6" s="2573">
        <f>G4*90%</f>
        <v>26.1</v>
      </c>
      <c r="C6" s="2574"/>
      <c r="D6" s="2574"/>
      <c r="E6" s="2574"/>
      <c r="F6" s="2575">
        <f>G4*10%</f>
        <v>2.9000000000000004</v>
      </c>
      <c r="G6" s="2576"/>
      <c r="H6" s="2577"/>
      <c r="I6" s="2577"/>
      <c r="J6" s="2578" t="s">
        <v>560</v>
      </c>
      <c r="K6" s="2579"/>
    </row>
    <row r="7" spans="1:12" ht="21" thickTop="1">
      <c r="A7" s="2556" t="s">
        <v>561</v>
      </c>
      <c r="B7" s="355"/>
      <c r="C7" s="356"/>
      <c r="D7" s="356"/>
      <c r="E7" s="356"/>
      <c r="F7" s="357"/>
      <c r="G7" s="357"/>
      <c r="H7" s="357"/>
      <c r="I7" s="357"/>
      <c r="J7" s="2558" t="s">
        <v>562</v>
      </c>
      <c r="K7" s="2559"/>
      <c r="L7" s="358"/>
    </row>
    <row r="8" spans="1:12" ht="66.75" customHeight="1">
      <c r="A8" s="2557"/>
      <c r="B8" s="355"/>
      <c r="C8" s="356"/>
      <c r="D8" s="356"/>
      <c r="E8" s="356"/>
      <c r="F8" s="357"/>
      <c r="G8" s="357"/>
      <c r="H8" s="357"/>
      <c r="I8" s="357"/>
      <c r="J8" s="2558"/>
      <c r="K8" s="2559"/>
      <c r="L8" s="358"/>
    </row>
    <row r="9" spans="1:12" ht="20.25">
      <c r="A9" s="2560" t="s">
        <v>564</v>
      </c>
      <c r="B9" s="359"/>
      <c r="C9" s="360"/>
      <c r="D9" s="360"/>
      <c r="E9" s="360"/>
      <c r="F9" s="361"/>
      <c r="G9" s="361"/>
      <c r="H9" s="361"/>
      <c r="I9" s="361"/>
      <c r="J9" s="361"/>
      <c r="K9" s="362"/>
      <c r="L9" s="358"/>
    </row>
    <row r="10" spans="1:12" ht="44.25" customHeight="1">
      <c r="A10" s="2560"/>
      <c r="B10" s="363"/>
      <c r="C10" s="364"/>
      <c r="D10" s="364"/>
      <c r="E10" s="364"/>
      <c r="F10" s="365"/>
      <c r="G10" s="365"/>
      <c r="H10" s="365"/>
      <c r="I10" s="365"/>
      <c r="J10" s="365"/>
      <c r="K10" s="366"/>
      <c r="L10" s="358"/>
    </row>
    <row r="11" spans="1:12" ht="20.25">
      <c r="A11" s="2561" t="s">
        <v>563</v>
      </c>
      <c r="B11" s="355"/>
      <c r="C11" s="356"/>
      <c r="D11" s="356"/>
      <c r="E11" s="356"/>
      <c r="F11" s="357"/>
      <c r="G11" s="357"/>
      <c r="H11" s="357"/>
      <c r="I11" s="357"/>
      <c r="J11" s="357"/>
      <c r="K11" s="367"/>
      <c r="L11" s="358"/>
    </row>
    <row r="12" spans="1:12" ht="60.75" customHeight="1" thickBot="1">
      <c r="A12" s="2562"/>
      <c r="B12" s="368"/>
      <c r="C12" s="369"/>
      <c r="D12" s="369"/>
      <c r="E12" s="369"/>
      <c r="F12" s="370"/>
      <c r="G12" s="370"/>
      <c r="H12" s="370"/>
      <c r="I12" s="370"/>
      <c r="J12" s="370"/>
      <c r="K12" s="371"/>
      <c r="L12" s="358"/>
    </row>
  </sheetData>
  <mergeCells count="12">
    <mergeCell ref="A7:A8"/>
    <mergeCell ref="J7:K8"/>
    <mergeCell ref="A9:A10"/>
    <mergeCell ref="A11:A12"/>
    <mergeCell ref="A1:K1"/>
    <mergeCell ref="A4:D4"/>
    <mergeCell ref="A5:A6"/>
    <mergeCell ref="B5:K5"/>
    <mergeCell ref="B6:E6"/>
    <mergeCell ref="F6:G6"/>
    <mergeCell ref="H6:I6"/>
    <mergeCell ref="J6:K6"/>
  </mergeCells>
  <phoneticPr fontId="5" type="noConversion"/>
  <printOptions horizontalCentered="1" verticalCentered="1"/>
  <pageMargins left="0.23622047244094491" right="0.23622047244094491" top="0.74803149606299213" bottom="0.74803149606299213" header="0.31496062992125984" footer="0.31496062992125984"/>
  <pageSetup paperSize="9" orientation="landscape" r:id="rId1"/>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codeName="Sheet8">
    <pageSetUpPr fitToPage="1"/>
  </sheetPr>
  <dimension ref="A1:P40"/>
  <sheetViews>
    <sheetView view="pageBreakPreview" topLeftCell="A17" zoomScaleNormal="70" zoomScaleSheetLayoutView="100" workbookViewId="0">
      <selection activeCell="I13" sqref="I13"/>
    </sheetView>
  </sheetViews>
  <sheetFormatPr defaultRowHeight="27.95" customHeight="1"/>
  <cols>
    <col min="1" max="1" width="15.33203125" style="12" bestFit="1" customWidth="1"/>
    <col min="2" max="2" width="18.88671875" style="12" customWidth="1"/>
    <col min="3" max="3" width="14.5546875" style="12" customWidth="1"/>
    <col min="4" max="4" width="12.21875" style="12" bestFit="1" customWidth="1"/>
    <col min="5" max="5" width="18.88671875" style="12" customWidth="1"/>
    <col min="6" max="6" width="21" style="12" customWidth="1"/>
    <col min="7" max="7" width="14.5546875" style="12" customWidth="1"/>
    <col min="8" max="16384" width="8.88671875" style="12"/>
  </cols>
  <sheetData>
    <row r="1" spans="1:16" s="22" customFormat="1" ht="27.95" customHeight="1">
      <c r="A1" s="17" t="s">
        <v>8</v>
      </c>
      <c r="B1" s="18"/>
      <c r="C1" s="19"/>
      <c r="D1" s="2580"/>
      <c r="E1" s="2580"/>
      <c r="F1" s="2580"/>
      <c r="G1" s="20"/>
      <c r="H1" s="21"/>
      <c r="I1" s="21"/>
      <c r="J1" s="21"/>
      <c r="K1" s="21"/>
      <c r="L1" s="21"/>
      <c r="M1" s="21"/>
      <c r="N1" s="21"/>
      <c r="O1" s="21"/>
      <c r="P1" s="21"/>
    </row>
    <row r="2" spans="1:16" s="22" customFormat="1" ht="0.75" customHeight="1">
      <c r="A2" s="23"/>
      <c r="B2" s="23"/>
      <c r="C2" s="23"/>
      <c r="D2" s="23"/>
      <c r="E2" s="23"/>
      <c r="F2" s="23"/>
    </row>
    <row r="3" spans="1:16" ht="34.5" customHeight="1">
      <c r="A3" s="2581" t="s">
        <v>12</v>
      </c>
      <c r="B3" s="2581"/>
      <c r="C3" s="2581"/>
      <c r="D3" s="2581"/>
      <c r="E3" s="2581"/>
      <c r="F3" s="2581"/>
    </row>
    <row r="4" spans="1:16" ht="27.95" customHeight="1">
      <c r="A4" s="2056" t="s">
        <v>57</v>
      </c>
      <c r="B4" s="2589" t="str">
        <f>표지!A6</f>
        <v>2026년 정책숲가꾸기 사업 제1차</v>
      </c>
      <c r="C4" s="2590"/>
      <c r="D4" s="341" t="s">
        <v>21</v>
      </c>
      <c r="E4" s="2582">
        <v>2026</v>
      </c>
      <c r="F4" s="2582"/>
    </row>
    <row r="5" spans="1:16" ht="27.95" customHeight="1">
      <c r="A5" s="32" t="s">
        <v>58</v>
      </c>
      <c r="B5" s="2583" t="s">
        <v>1063</v>
      </c>
      <c r="C5" s="2584"/>
      <c r="D5" s="341" t="s">
        <v>22</v>
      </c>
      <c r="E5" s="342"/>
      <c r="F5" s="343"/>
    </row>
    <row r="6" spans="1:16" ht="27.95" customHeight="1">
      <c r="A6" s="32" t="s">
        <v>59</v>
      </c>
      <c r="B6" s="2589" t="s">
        <v>530</v>
      </c>
      <c r="C6" s="2590"/>
      <c r="D6" s="341" t="s">
        <v>23</v>
      </c>
      <c r="E6" s="989">
        <f>설계내역서!H5+설계내역서!I5</f>
        <v>36.1</v>
      </c>
      <c r="F6" s="589" t="s">
        <v>0</v>
      </c>
    </row>
    <row r="7" spans="1:16" ht="27.95" customHeight="1">
      <c r="A7" s="2182" t="s">
        <v>60</v>
      </c>
      <c r="B7" s="2587" t="s">
        <v>774</v>
      </c>
      <c r="C7" s="2588"/>
      <c r="D7" s="2183" t="s">
        <v>38</v>
      </c>
      <c r="E7" s="2183" t="s">
        <v>1253</v>
      </c>
      <c r="F7" s="2183"/>
    </row>
    <row r="8" spans="1:16" ht="27.95" hidden="1" customHeight="1">
      <c r="A8" s="2182" t="s">
        <v>61</v>
      </c>
      <c r="B8" s="2585"/>
      <c r="C8" s="2586"/>
      <c r="D8" s="2184" t="s">
        <v>24</v>
      </c>
      <c r="E8" s="2585"/>
      <c r="F8" s="2586"/>
    </row>
    <row r="9" spans="1:16" ht="27.95" customHeight="1">
      <c r="A9" s="2182" t="s">
        <v>62</v>
      </c>
      <c r="B9" s="2585" t="s">
        <v>529</v>
      </c>
      <c r="C9" s="2586"/>
      <c r="D9" s="2184" t="s">
        <v>25</v>
      </c>
      <c r="E9" s="2585" t="s">
        <v>1235</v>
      </c>
      <c r="F9" s="2586"/>
    </row>
    <row r="10" spans="1:16" ht="27.95" hidden="1" customHeight="1">
      <c r="A10" s="2185" t="s">
        <v>26</v>
      </c>
      <c r="B10" s="2593" t="s">
        <v>39</v>
      </c>
      <c r="C10" s="2594"/>
      <c r="D10" s="2186"/>
      <c r="E10" s="2187"/>
      <c r="F10" s="2188"/>
    </row>
    <row r="11" spans="1:16" ht="14.25" customHeight="1">
      <c r="A11" s="2189"/>
      <c r="B11" s="2190"/>
      <c r="C11" s="2189"/>
      <c r="D11" s="2189"/>
      <c r="E11" s="2189"/>
      <c r="F11" s="2189"/>
    </row>
    <row r="12" spans="1:16" ht="27.95" customHeight="1">
      <c r="A12" s="2591" t="s">
        <v>393</v>
      </c>
      <c r="B12" s="2591"/>
      <c r="C12" s="2591"/>
      <c r="D12" s="2591"/>
      <c r="E12" s="2591"/>
      <c r="F12" s="2591"/>
    </row>
    <row r="13" spans="1:16" s="1" customFormat="1" ht="27.95" customHeight="1">
      <c r="A13" s="2191" t="s">
        <v>3</v>
      </c>
      <c r="B13" s="2192" t="s">
        <v>1</v>
      </c>
      <c r="C13" s="2193" t="s">
        <v>9</v>
      </c>
      <c r="D13" s="2592" t="s">
        <v>7</v>
      </c>
      <c r="E13" s="2592"/>
      <c r="F13" s="2592"/>
      <c r="G13" s="24"/>
    </row>
    <row r="14" spans="1:16" s="1" customFormat="1" ht="27.95" customHeight="1">
      <c r="A14" s="2194" t="s">
        <v>13</v>
      </c>
      <c r="B14" s="1701">
        <v>172068</v>
      </c>
      <c r="C14" s="2195" t="s">
        <v>5</v>
      </c>
      <c r="D14" s="2595" t="s">
        <v>1281</v>
      </c>
      <c r="E14" s="2596"/>
      <c r="F14" s="2597"/>
      <c r="G14" s="25"/>
    </row>
    <row r="15" spans="1:16" s="1" customFormat="1" ht="27.95" customHeight="1">
      <c r="A15" s="2194" t="s">
        <v>1284</v>
      </c>
      <c r="B15" s="2346">
        <v>253243</v>
      </c>
      <c r="C15" s="2195" t="s">
        <v>5</v>
      </c>
      <c r="D15" s="2598"/>
      <c r="E15" s="2599"/>
      <c r="F15" s="2600"/>
      <c r="G15" s="377"/>
    </row>
    <row r="16" spans="1:16" s="1" customFormat="1" ht="27.95" customHeight="1">
      <c r="A16" s="2196" t="s">
        <v>14</v>
      </c>
      <c r="B16" s="1701">
        <v>226122</v>
      </c>
      <c r="C16" s="2195" t="s">
        <v>5</v>
      </c>
      <c r="D16" s="2598"/>
      <c r="E16" s="2599"/>
      <c r="F16" s="2600"/>
      <c r="G16" s="25"/>
    </row>
    <row r="17" spans="1:9" s="1" customFormat="1" ht="27.95" customHeight="1">
      <c r="A17" s="2196" t="s">
        <v>16</v>
      </c>
      <c r="B17" s="1701">
        <v>283297</v>
      </c>
      <c r="C17" s="2195" t="s">
        <v>5</v>
      </c>
      <c r="D17" s="2601"/>
      <c r="E17" s="2602"/>
      <c r="F17" s="2603"/>
      <c r="G17" s="25"/>
    </row>
    <row r="18" spans="1:9" s="1" customFormat="1" ht="27.95" customHeight="1">
      <c r="A18" s="2196" t="s">
        <v>565</v>
      </c>
      <c r="B18" s="2345"/>
      <c r="C18" s="2195" t="s">
        <v>5</v>
      </c>
      <c r="D18" s="2625" t="s">
        <v>1282</v>
      </c>
      <c r="E18" s="2626"/>
      <c r="F18" s="2627"/>
      <c r="G18" s="377"/>
    </row>
    <row r="19" spans="1:9" s="1" customFormat="1" ht="27.95" customHeight="1">
      <c r="A19" s="2196" t="s">
        <v>17</v>
      </c>
      <c r="B19" s="1701">
        <f>ROUNDDOWN(F19/1.1,0)</f>
        <v>1842</v>
      </c>
      <c r="C19" s="2195" t="s">
        <v>18</v>
      </c>
      <c r="D19" s="2628" t="s">
        <v>1283</v>
      </c>
      <c r="E19" s="2629"/>
      <c r="F19" s="2424">
        <v>2027</v>
      </c>
      <c r="G19" s="26"/>
    </row>
    <row r="20" spans="1:9" s="1" customFormat="1" ht="27.95" customHeight="1">
      <c r="A20" s="2196" t="s">
        <v>19</v>
      </c>
      <c r="B20" s="1701">
        <f>ROUNDDOWN(F20/1.1,0)</f>
        <v>1835</v>
      </c>
      <c r="C20" s="2195" t="s">
        <v>18</v>
      </c>
      <c r="D20" s="2628" t="s">
        <v>15</v>
      </c>
      <c r="E20" s="2629"/>
      <c r="F20" s="2424">
        <v>2019</v>
      </c>
      <c r="G20" s="26"/>
    </row>
    <row r="21" spans="1:9" s="1" customFormat="1" ht="27.95" hidden="1" customHeight="1">
      <c r="A21" s="2197" t="s">
        <v>426</v>
      </c>
      <c r="B21" s="1701">
        <v>10000</v>
      </c>
      <c r="C21" s="2195" t="s">
        <v>427</v>
      </c>
      <c r="D21" s="2620" t="s">
        <v>428</v>
      </c>
      <c r="E21" s="2620"/>
      <c r="F21" s="2620"/>
      <c r="G21" s="26"/>
    </row>
    <row r="22" spans="1:9" s="1" customFormat="1" ht="27.95" hidden="1" customHeight="1">
      <c r="A22" s="2197" t="s">
        <v>434</v>
      </c>
      <c r="B22" s="1701">
        <v>10000</v>
      </c>
      <c r="C22" s="2195" t="s">
        <v>427</v>
      </c>
      <c r="D22" s="2620" t="s">
        <v>428</v>
      </c>
      <c r="E22" s="2620"/>
      <c r="F22" s="2620"/>
      <c r="G22" s="26"/>
    </row>
    <row r="23" spans="1:9" s="1" customFormat="1" ht="27.95" hidden="1" customHeight="1">
      <c r="A23" s="2197" t="s">
        <v>453</v>
      </c>
      <c r="B23" s="1701">
        <v>100</v>
      </c>
      <c r="C23" s="2195" t="s">
        <v>454</v>
      </c>
      <c r="D23" s="2620" t="s">
        <v>428</v>
      </c>
      <c r="E23" s="2620"/>
      <c r="F23" s="2620"/>
      <c r="G23" s="26"/>
    </row>
    <row r="24" spans="1:9" s="1" customFormat="1" ht="27.95" hidden="1" customHeight="1">
      <c r="A24" s="2197" t="s">
        <v>435</v>
      </c>
      <c r="B24" s="1701">
        <v>200000</v>
      </c>
      <c r="C24" s="2195" t="s">
        <v>10</v>
      </c>
      <c r="D24" s="2619" t="s">
        <v>436</v>
      </c>
      <c r="E24" s="2620"/>
      <c r="F24" s="2620"/>
      <c r="G24" s="26"/>
    </row>
    <row r="25" spans="1:9" s="1" customFormat="1" ht="27.95" hidden="1" customHeight="1">
      <c r="A25" s="2197" t="s">
        <v>511</v>
      </c>
      <c r="B25" s="1701">
        <v>800000</v>
      </c>
      <c r="C25" s="2195" t="s">
        <v>510</v>
      </c>
      <c r="D25" s="2619" t="s">
        <v>436</v>
      </c>
      <c r="E25" s="2620"/>
      <c r="F25" s="2620"/>
      <c r="G25" s="332"/>
    </row>
    <row r="26" spans="1:9" s="1" customFormat="1" ht="27.95" customHeight="1">
      <c r="A26" s="2198" t="s">
        <v>119</v>
      </c>
      <c r="B26" s="1701">
        <v>610000</v>
      </c>
      <c r="C26" s="2195" t="s">
        <v>10</v>
      </c>
      <c r="D26" s="2619"/>
      <c r="E26" s="2620"/>
      <c r="F26" s="2620"/>
      <c r="G26" s="25"/>
      <c r="H26" s="1" t="s">
        <v>20</v>
      </c>
    </row>
    <row r="27" spans="1:9" ht="15" customHeight="1"/>
    <row r="28" spans="1:9" ht="27.95" customHeight="1">
      <c r="A28" s="2621" t="s">
        <v>1287</v>
      </c>
      <c r="B28" s="2622"/>
      <c r="C28" s="2621"/>
      <c r="D28" s="2621"/>
      <c r="E28" s="2621"/>
      <c r="F28" s="2621"/>
    </row>
    <row r="29" spans="1:9" s="2" customFormat="1" ht="27.95" customHeight="1">
      <c r="A29" s="2193" t="s">
        <v>53</v>
      </c>
      <c r="B29" s="2193" t="s">
        <v>54</v>
      </c>
      <c r="C29" s="2193" t="s">
        <v>55</v>
      </c>
      <c r="D29" s="2193" t="s">
        <v>56</v>
      </c>
      <c r="E29" s="2623" t="s">
        <v>1286</v>
      </c>
      <c r="F29" s="2624"/>
    </row>
    <row r="30" spans="1:9" s="2" customFormat="1" ht="27.95" customHeight="1">
      <c r="A30" s="2199" t="s">
        <v>40</v>
      </c>
      <c r="B30" s="2199" t="s">
        <v>41</v>
      </c>
      <c r="C30" s="2200">
        <v>16.2</v>
      </c>
      <c r="D30" s="2199" t="s">
        <v>42</v>
      </c>
      <c r="E30" s="2617" t="s">
        <v>1241</v>
      </c>
      <c r="F30" s="2618"/>
    </row>
    <row r="31" spans="1:9" s="2" customFormat="1" ht="27.95" customHeight="1">
      <c r="A31" s="2201" t="s">
        <v>43</v>
      </c>
      <c r="B31" s="2201" t="s">
        <v>44</v>
      </c>
      <c r="C31" s="2128">
        <v>1.1499999999999999</v>
      </c>
      <c r="D31" s="2201" t="s">
        <v>42</v>
      </c>
      <c r="E31" s="2608" t="s">
        <v>402</v>
      </c>
      <c r="F31" s="2609"/>
    </row>
    <row r="32" spans="1:9" s="2" customFormat="1" ht="27.95" customHeight="1">
      <c r="A32" s="2201" t="s">
        <v>45</v>
      </c>
      <c r="B32" s="2201" t="s">
        <v>44</v>
      </c>
      <c r="C32" s="2202">
        <v>5.86</v>
      </c>
      <c r="D32" s="2201" t="s">
        <v>42</v>
      </c>
      <c r="E32" s="2606" t="s">
        <v>1249</v>
      </c>
      <c r="F32" s="2612"/>
      <c r="I32" s="2347"/>
    </row>
    <row r="33" spans="1:8" s="2" customFormat="1" ht="37.5" customHeight="1">
      <c r="A33" s="2201" t="s">
        <v>46</v>
      </c>
      <c r="B33" s="2201" t="s">
        <v>41</v>
      </c>
      <c r="C33" s="2203">
        <v>3.5950000000000002</v>
      </c>
      <c r="D33" s="2201" t="s">
        <v>42</v>
      </c>
      <c r="E33" s="2606" t="s">
        <v>403</v>
      </c>
      <c r="F33" s="2607"/>
    </row>
    <row r="34" spans="1:8" s="2" customFormat="1" ht="38.25" customHeight="1">
      <c r="A34" s="2204" t="s">
        <v>111</v>
      </c>
      <c r="B34" s="2201" t="s">
        <v>112</v>
      </c>
      <c r="C34" s="2202">
        <v>13.14</v>
      </c>
      <c r="D34" s="2201" t="s">
        <v>113</v>
      </c>
      <c r="E34" s="2606" t="s">
        <v>401</v>
      </c>
      <c r="F34" s="2607"/>
    </row>
    <row r="35" spans="1:8" s="2" customFormat="1" ht="39.950000000000003" customHeight="1">
      <c r="A35" s="2201" t="s">
        <v>114</v>
      </c>
      <c r="B35" s="2201" t="s">
        <v>115</v>
      </c>
      <c r="C35" s="2128">
        <v>4.75</v>
      </c>
      <c r="D35" s="2201" t="s">
        <v>42</v>
      </c>
      <c r="E35" s="2606" t="s">
        <v>403</v>
      </c>
      <c r="F35" s="2607"/>
    </row>
    <row r="36" spans="1:8" s="2" customFormat="1" ht="39.950000000000003" customHeight="1">
      <c r="A36" s="2204" t="s">
        <v>116</v>
      </c>
      <c r="B36" s="2201" t="s">
        <v>117</v>
      </c>
      <c r="C36" s="2128">
        <v>2.0699999999999998</v>
      </c>
      <c r="D36" s="2201" t="s">
        <v>42</v>
      </c>
      <c r="E36" s="2610" t="s">
        <v>526</v>
      </c>
      <c r="F36" s="2611"/>
      <c r="H36" s="2" t="s">
        <v>1285</v>
      </c>
    </row>
    <row r="37" spans="1:8" s="2" customFormat="1" ht="30.75" customHeight="1">
      <c r="A37" s="2204" t="s">
        <v>410</v>
      </c>
      <c r="B37" s="2201" t="s">
        <v>411</v>
      </c>
      <c r="C37" s="968">
        <v>4.5999999999999996</v>
      </c>
      <c r="D37" s="2201" t="s">
        <v>2</v>
      </c>
      <c r="E37" s="2615" t="s">
        <v>1242</v>
      </c>
      <c r="F37" s="2616"/>
    </row>
    <row r="38" spans="1:8" s="2" customFormat="1" ht="27.95" customHeight="1">
      <c r="A38" s="27" t="s">
        <v>47</v>
      </c>
      <c r="B38" s="27" t="s">
        <v>48</v>
      </c>
      <c r="C38" s="969">
        <v>8</v>
      </c>
      <c r="D38" s="27" t="s">
        <v>42</v>
      </c>
      <c r="E38" s="2613" t="s">
        <v>399</v>
      </c>
      <c r="F38" s="2614"/>
    </row>
    <row r="39" spans="1:8" s="2" customFormat="1" ht="27.95" customHeight="1">
      <c r="A39" s="27" t="s">
        <v>49</v>
      </c>
      <c r="B39" s="27" t="s">
        <v>50</v>
      </c>
      <c r="C39" s="969">
        <v>15</v>
      </c>
      <c r="D39" s="27" t="s">
        <v>42</v>
      </c>
      <c r="E39" s="2613" t="s">
        <v>400</v>
      </c>
      <c r="F39" s="2614"/>
    </row>
    <row r="40" spans="1:8" s="2" customFormat="1" ht="27.95" customHeight="1">
      <c r="A40" s="28" t="s">
        <v>51</v>
      </c>
      <c r="B40" s="28" t="s">
        <v>52</v>
      </c>
      <c r="C40" s="2262">
        <v>10</v>
      </c>
      <c r="D40" s="28" t="s">
        <v>42</v>
      </c>
      <c r="E40" s="2604" t="s">
        <v>120</v>
      </c>
      <c r="F40" s="2605"/>
      <c r="G40" s="29"/>
    </row>
  </sheetData>
  <protectedRanges>
    <protectedRange sqref="D24:F25" name="범위1"/>
    <protectedRange sqref="E4:F5 E6:E10 B4:C10 F8:F10" name="범위1_1"/>
    <protectedRange sqref="D19:F19" name="범위1_2"/>
  </protectedRanges>
  <mergeCells count="37">
    <mergeCell ref="D23:F23"/>
    <mergeCell ref="D22:F22"/>
    <mergeCell ref="D24:F24"/>
    <mergeCell ref="D25:F25"/>
    <mergeCell ref="D18:F18"/>
    <mergeCell ref="D19:E19"/>
    <mergeCell ref="D20:E20"/>
    <mergeCell ref="D14:F17"/>
    <mergeCell ref="E40:F40"/>
    <mergeCell ref="E34:F34"/>
    <mergeCell ref="E31:F31"/>
    <mergeCell ref="E36:F36"/>
    <mergeCell ref="E32:F32"/>
    <mergeCell ref="E33:F33"/>
    <mergeCell ref="E35:F35"/>
    <mergeCell ref="E38:F38"/>
    <mergeCell ref="E37:F37"/>
    <mergeCell ref="E39:F39"/>
    <mergeCell ref="E30:F30"/>
    <mergeCell ref="D26:F26"/>
    <mergeCell ref="A28:F28"/>
    <mergeCell ref="E29:F29"/>
    <mergeCell ref="D21:F21"/>
    <mergeCell ref="A12:F12"/>
    <mergeCell ref="D13:F13"/>
    <mergeCell ref="B9:C9"/>
    <mergeCell ref="E9:F9"/>
    <mergeCell ref="B10:C10"/>
    <mergeCell ref="D1:F1"/>
    <mergeCell ref="A3:F3"/>
    <mergeCell ref="E4:F4"/>
    <mergeCell ref="B5:C5"/>
    <mergeCell ref="E8:F8"/>
    <mergeCell ref="B8:C8"/>
    <mergeCell ref="B7:C7"/>
    <mergeCell ref="B4:C4"/>
    <mergeCell ref="B6:C6"/>
  </mergeCells>
  <phoneticPr fontId="5" type="noConversion"/>
  <printOptions horizontalCentered="1" verticalCentered="1"/>
  <pageMargins left="0.23622047244094491" right="0.23622047244094491" top="0.23622047244094491" bottom="0.28999999999999998" header="0.15748031496062992" footer="0.15748031496062992"/>
  <pageSetup paperSize="9" scale="86" fitToHeight="0" orientation="portrait" r:id="rId1"/>
  <headerFooter alignWithMargins="0"/>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codeName="Sheet11">
    <pageSetUpPr fitToPage="1"/>
  </sheetPr>
  <dimension ref="A1:AN455"/>
  <sheetViews>
    <sheetView view="pageBreakPreview" topLeftCell="B1" zoomScale="80" zoomScaleNormal="90" zoomScaleSheetLayoutView="80" workbookViewId="0">
      <pane ySplit="5" topLeftCell="A6" activePane="bottomLeft" state="frozen"/>
      <selection activeCell="F1" sqref="F1"/>
      <selection pane="bottomLeft" activeCell="L26" sqref="L26"/>
    </sheetView>
  </sheetViews>
  <sheetFormatPr defaultRowHeight="13.5"/>
  <cols>
    <col min="1" max="1" width="5" style="4" hidden="1" customWidth="1"/>
    <col min="2" max="2" width="5" style="4" customWidth="1"/>
    <col min="3" max="3" width="8.21875" style="16" customWidth="1"/>
    <col min="4" max="4" width="11.88671875" style="4" customWidth="1"/>
    <col min="5" max="5" width="6.44140625" style="4" hidden="1" customWidth="1"/>
    <col min="6" max="6" width="13.44140625" style="4" customWidth="1"/>
    <col min="7" max="7" width="17.33203125" style="4" customWidth="1"/>
    <col min="8" max="8" width="9.21875" style="4" bestFit="1" customWidth="1"/>
    <col min="9" max="9" width="3.5546875" style="4" customWidth="1"/>
    <col min="10" max="10" width="4.44140625" style="4" bestFit="1" customWidth="1"/>
    <col min="11" max="11" width="14.109375" style="15" bestFit="1" customWidth="1"/>
    <col min="12" max="12" width="15.77734375" style="4" customWidth="1"/>
    <col min="13" max="13" width="10.6640625" style="15" bestFit="1" customWidth="1"/>
    <col min="14" max="14" width="13.21875" style="4" customWidth="1"/>
    <col min="15" max="15" width="12.77734375" style="15" customWidth="1"/>
    <col min="16" max="16" width="13.44140625" style="4" customWidth="1"/>
    <col min="17" max="17" width="10.33203125" style="4" customWidth="1"/>
    <col min="18" max="18" width="10.21875" style="4" customWidth="1"/>
    <col min="19" max="19" width="42.77734375" style="4" customWidth="1"/>
    <col min="20" max="20" width="14.5546875" style="4" customWidth="1"/>
    <col min="21" max="21" width="1" style="4" customWidth="1"/>
    <col min="22" max="22" width="8.77734375" style="16" customWidth="1"/>
    <col min="23" max="23" width="5.5546875" style="16" customWidth="1"/>
    <col min="24" max="24" width="10.5546875" style="16" customWidth="1"/>
    <col min="25" max="25" width="4.21875" style="16" customWidth="1"/>
    <col min="26" max="26" width="9.44140625" style="16" customWidth="1"/>
    <col min="27" max="27" width="4" style="16" customWidth="1"/>
    <col min="28" max="28" width="9.33203125" style="16" customWidth="1"/>
    <col min="29" max="29" width="4.5546875" style="16" customWidth="1"/>
    <col min="30" max="30" width="7.77734375" style="16" hidden="1" customWidth="1"/>
    <col min="31" max="31" width="9.109375" style="2245" customWidth="1"/>
    <col min="32" max="32" width="4.6640625" style="16" customWidth="1"/>
    <col min="33" max="33" width="12.21875" style="16" customWidth="1"/>
    <col min="34" max="16384" width="8.88671875" style="4"/>
  </cols>
  <sheetData>
    <row r="1" spans="1:39" ht="33.75" customHeight="1">
      <c r="B1" s="2663" t="s">
        <v>4</v>
      </c>
      <c r="C1" s="2663"/>
      <c r="D1" s="2663"/>
      <c r="E1" s="2663"/>
      <c r="F1" s="2663"/>
      <c r="G1" s="2663"/>
      <c r="H1" s="2663"/>
      <c r="I1" s="2663"/>
      <c r="J1" s="2663"/>
      <c r="K1" s="2663"/>
      <c r="L1" s="2663"/>
      <c r="M1" s="2663"/>
      <c r="N1" s="2663"/>
      <c r="O1" s="2663"/>
      <c r="P1" s="2663"/>
      <c r="Q1" s="2663"/>
      <c r="R1" s="2663"/>
      <c r="S1" s="2663"/>
    </row>
    <row r="2" spans="1:39" ht="30" customHeight="1" thickBot="1">
      <c r="D2" s="3"/>
      <c r="E2" s="3"/>
      <c r="F2" s="381"/>
      <c r="G2" s="3"/>
      <c r="H2" s="3"/>
      <c r="I2" s="3"/>
      <c r="J2" s="3"/>
      <c r="K2" s="13"/>
      <c r="L2" s="3"/>
      <c r="M2" s="13"/>
      <c r="N2" s="3"/>
      <c r="O2" s="13"/>
      <c r="P2" s="3"/>
      <c r="Q2" s="3"/>
      <c r="R2" s="3"/>
    </row>
    <row r="3" spans="1:39" s="5" customFormat="1" ht="34.5" customHeight="1">
      <c r="A3" s="2668" t="s">
        <v>11</v>
      </c>
      <c r="B3" s="2668" t="s">
        <v>27</v>
      </c>
      <c r="C3" s="2665" t="s">
        <v>28</v>
      </c>
      <c r="D3" s="2641" t="s">
        <v>745</v>
      </c>
      <c r="E3" s="2641" t="s">
        <v>29</v>
      </c>
      <c r="F3" s="2659" t="s">
        <v>660</v>
      </c>
      <c r="G3" s="2641" t="s">
        <v>30</v>
      </c>
      <c r="H3" s="2670" t="s">
        <v>513</v>
      </c>
      <c r="I3" s="2671"/>
      <c r="J3" s="2641" t="s">
        <v>31</v>
      </c>
      <c r="K3" s="2664" t="s">
        <v>32</v>
      </c>
      <c r="L3" s="2664"/>
      <c r="M3" s="2664" t="s">
        <v>33</v>
      </c>
      <c r="N3" s="2664"/>
      <c r="O3" s="2664" t="s">
        <v>34</v>
      </c>
      <c r="P3" s="2667"/>
      <c r="Q3" s="2659" t="s">
        <v>409</v>
      </c>
      <c r="R3" s="2659" t="s">
        <v>744</v>
      </c>
      <c r="S3" s="2641" t="s">
        <v>1237</v>
      </c>
      <c r="T3" s="2641"/>
      <c r="U3" s="2642"/>
      <c r="V3" s="1253"/>
      <c r="W3" s="1253"/>
      <c r="X3" s="1253"/>
      <c r="Y3" s="1253"/>
      <c r="Z3" s="1253"/>
      <c r="AA3" s="1253"/>
      <c r="AB3" s="1253"/>
      <c r="AC3" s="1253"/>
      <c r="AD3" s="1253"/>
      <c r="AE3" s="1253"/>
      <c r="AF3" s="1253"/>
      <c r="AG3" s="1253"/>
    </row>
    <row r="4" spans="1:39" s="6" customFormat="1" ht="36" customHeight="1" thickBot="1">
      <c r="A4" s="2669"/>
      <c r="B4" s="2669"/>
      <c r="C4" s="2666"/>
      <c r="D4" s="2643"/>
      <c r="E4" s="2643"/>
      <c r="F4" s="2674"/>
      <c r="G4" s="2643"/>
      <c r="H4" s="2672"/>
      <c r="I4" s="2673"/>
      <c r="J4" s="2643"/>
      <c r="K4" s="600" t="s">
        <v>35</v>
      </c>
      <c r="L4" s="601" t="s">
        <v>36</v>
      </c>
      <c r="M4" s="600" t="s">
        <v>35</v>
      </c>
      <c r="N4" s="601" t="s">
        <v>36</v>
      </c>
      <c r="O4" s="600" t="s">
        <v>35</v>
      </c>
      <c r="P4" s="602" t="s">
        <v>36</v>
      </c>
      <c r="Q4" s="2660"/>
      <c r="R4" s="2660"/>
      <c r="S4" s="2643"/>
      <c r="T4" s="2643"/>
      <c r="U4" s="2644"/>
      <c r="V4" s="1254"/>
      <c r="W4" s="1254"/>
      <c r="X4" s="1254"/>
      <c r="Y4" s="1254"/>
      <c r="Z4" s="1254"/>
      <c r="AA4" s="1254"/>
      <c r="AB4" s="1254"/>
      <c r="AC4" s="1254"/>
      <c r="AD4" s="1254"/>
      <c r="AE4" s="1254"/>
      <c r="AF4" s="1254"/>
      <c r="AG4" s="1254"/>
    </row>
    <row r="5" spans="1:39" s="306" customFormat="1" ht="45" customHeight="1" thickBot="1">
      <c r="A5" s="417" t="s">
        <v>37</v>
      </c>
      <c r="B5" s="603" t="s">
        <v>37</v>
      </c>
      <c r="C5" s="334"/>
      <c r="D5" s="335"/>
      <c r="E5" s="336"/>
      <c r="F5" s="336"/>
      <c r="G5" s="336"/>
      <c r="H5" s="2661">
        <f>ROUNDUP(H6+H7+H8+H9+H10+H11+H12+H13+H14+H15+H16+H17+H18,1)</f>
        <v>36.1</v>
      </c>
      <c r="I5" s="2662"/>
      <c r="J5" s="336" t="s">
        <v>0</v>
      </c>
      <c r="K5" s="337"/>
      <c r="L5" s="338">
        <f>L6+L7+L8+L9+L10+L11+L13+L16+L17+L18</f>
        <v>46248169</v>
      </c>
      <c r="M5" s="337"/>
      <c r="N5" s="338">
        <f>N6+N7+N8+N9+N10+N11+N13+N16+N17+N18</f>
        <v>1371530</v>
      </c>
      <c r="O5" s="338"/>
      <c r="P5" s="339">
        <f>P6+P7+P8+P9+P10+P11+P13+P16+P17+P18</f>
        <v>693684</v>
      </c>
      <c r="Q5" s="339"/>
      <c r="R5" s="2425">
        <f>R6+R7+R8+R9+R10+R11+R13+R16+R17+R18</f>
        <v>206.57999999999998</v>
      </c>
      <c r="S5" s="2639"/>
      <c r="T5" s="2639"/>
      <c r="U5" s="2640"/>
      <c r="V5" s="1255"/>
      <c r="W5" s="1255"/>
      <c r="X5" s="1255"/>
      <c r="Y5" s="1255"/>
      <c r="Z5" s="1255"/>
      <c r="AA5" s="1255"/>
      <c r="AB5" s="1255"/>
      <c r="AC5" s="1255"/>
      <c r="AD5" s="1255"/>
      <c r="AE5" s="1255"/>
      <c r="AF5" s="1255"/>
      <c r="AG5" s="1255"/>
    </row>
    <row r="6" spans="1:39" ht="45" hidden="1" customHeight="1">
      <c r="A6" s="418"/>
      <c r="B6" s="635" t="s">
        <v>412</v>
      </c>
      <c r="C6" s="2645" t="str">
        <f>표지!E28</f>
        <v>서귀포시 남원읍 한남리 산 2-1 외</v>
      </c>
      <c r="D6" s="2080" t="s">
        <v>1000</v>
      </c>
      <c r="E6" s="340"/>
      <c r="F6" s="2206" t="s">
        <v>516</v>
      </c>
      <c r="G6" s="2141" t="s">
        <v>1034</v>
      </c>
      <c r="H6" s="2680">
        <f t="shared" ref="H6:H18" si="0">W6+Y6+AA6+AC6+AF6</f>
        <v>0</v>
      </c>
      <c r="I6" s="2681"/>
      <c r="J6" s="604" t="s">
        <v>0</v>
      </c>
      <c r="K6" s="1264">
        <f>'단가산출서(벚나무 3년차이상)'!L47</f>
        <v>1187140</v>
      </c>
      <c r="L6" s="1265">
        <f>ROUNDDOWN(K6*H6,0)</f>
        <v>0</v>
      </c>
      <c r="M6" s="1264">
        <f>'단가산출서(벚나무 3년차이상)'!L48</f>
        <v>50655</v>
      </c>
      <c r="N6" s="1264">
        <f t="shared" ref="N6:N16" si="1">ROUNDDOWN(H6*M6,0)</f>
        <v>0</v>
      </c>
      <c r="O6" s="1264">
        <f>'단가산출서(벚나무 3년차이상)'!L49</f>
        <v>25620</v>
      </c>
      <c r="P6" s="1266">
        <f t="shared" ref="P6:P18" si="2">ROUNDDOWN(H6*O6,0)</f>
        <v>0</v>
      </c>
      <c r="Q6" s="1267">
        <f>'단가산출서(벚나무 3년차이상)'!N87</f>
        <v>5</v>
      </c>
      <c r="R6" s="1267">
        <f>ROUNDUP(Q6*H6,2)</f>
        <v>0</v>
      </c>
      <c r="S6" s="2682" t="s">
        <v>1332</v>
      </c>
      <c r="T6" s="2683"/>
      <c r="U6" s="2684"/>
      <c r="V6" s="2179" t="s">
        <v>886</v>
      </c>
      <c r="W6" s="1401"/>
      <c r="X6" s="1402" t="s">
        <v>887</v>
      </c>
      <c r="Y6" s="2246"/>
      <c r="Z6" s="1402"/>
      <c r="AA6" s="1401"/>
      <c r="AB6" s="1258"/>
      <c r="AC6" s="1260"/>
      <c r="AD6" s="1259"/>
      <c r="AE6" s="2249"/>
      <c r="AF6" s="1260"/>
      <c r="AH6" s="2676" t="s">
        <v>1069</v>
      </c>
      <c r="AI6" s="2677"/>
      <c r="AJ6" s="2677"/>
      <c r="AK6" s="2677"/>
      <c r="AL6" s="2677"/>
      <c r="AM6" s="2677"/>
    </row>
    <row r="7" spans="1:39" ht="45" customHeight="1">
      <c r="A7" s="418"/>
      <c r="B7" s="2489">
        <v>1</v>
      </c>
      <c r="C7" s="2645"/>
      <c r="D7" s="1276" t="s">
        <v>1001</v>
      </c>
      <c r="E7" s="1261"/>
      <c r="F7" s="1275" t="s">
        <v>516</v>
      </c>
      <c r="G7" s="2277" t="s">
        <v>1298</v>
      </c>
      <c r="H7" s="2651">
        <f t="shared" si="0"/>
        <v>2</v>
      </c>
      <c r="I7" s="2651"/>
      <c r="J7" s="1277" t="s">
        <v>0</v>
      </c>
      <c r="K7" s="1278">
        <f>'단가산출서(가시나무류 2년차)'!L47</f>
        <v>1159148</v>
      </c>
      <c r="L7" s="1279">
        <f>ROUNDDOWN(K7*H7,0)</f>
        <v>2318296</v>
      </c>
      <c r="M7" s="1278">
        <f>'단가산출서(가시나무류 2년차)'!L48</f>
        <v>40524</v>
      </c>
      <c r="N7" s="1278">
        <f t="shared" si="1"/>
        <v>81048</v>
      </c>
      <c r="O7" s="1278">
        <f>'단가산출서(가시나무류 2년차)'!L49</f>
        <v>20496</v>
      </c>
      <c r="P7" s="1280">
        <f t="shared" si="2"/>
        <v>40992</v>
      </c>
      <c r="Q7" s="1281">
        <f>'단가산출서(가시나무류 2년차)'!N87</f>
        <v>5.48</v>
      </c>
      <c r="R7" s="1281">
        <f>ROUNDUP(Q7*H7,2)</f>
        <v>10.96</v>
      </c>
      <c r="S7" s="2685" t="s">
        <v>1336</v>
      </c>
      <c r="T7" s="2686"/>
      <c r="U7" s="2687"/>
      <c r="V7" s="1750" t="s">
        <v>1322</v>
      </c>
      <c r="W7" s="1401"/>
      <c r="X7" s="1402" t="s">
        <v>1248</v>
      </c>
      <c r="Y7" s="2248">
        <v>2</v>
      </c>
      <c r="Z7" s="1402" t="s">
        <v>1246</v>
      </c>
      <c r="AA7" s="1260"/>
      <c r="AB7" s="1259" t="s">
        <v>1297</v>
      </c>
      <c r="AC7" s="1260"/>
      <c r="AD7" s="1259"/>
      <c r="AE7" s="2249" t="s">
        <v>1323</v>
      </c>
      <c r="AF7" s="1260"/>
      <c r="AH7" s="2678" t="s">
        <v>1065</v>
      </c>
      <c r="AI7" s="2679"/>
      <c r="AJ7" s="2679"/>
      <c r="AK7" s="2679"/>
      <c r="AL7" s="2679"/>
      <c r="AM7" s="2679"/>
    </row>
    <row r="8" spans="1:39" ht="45" hidden="1" customHeight="1">
      <c r="A8" s="418"/>
      <c r="B8" s="636" t="s">
        <v>514</v>
      </c>
      <c r="C8" s="2645"/>
      <c r="D8" s="1276" t="s">
        <v>1002</v>
      </c>
      <c r="E8" s="1262"/>
      <c r="F8" s="1275" t="s">
        <v>661</v>
      </c>
      <c r="G8" s="2277" t="s">
        <v>531</v>
      </c>
      <c r="H8" s="2655">
        <f t="shared" si="0"/>
        <v>0</v>
      </c>
      <c r="I8" s="2656"/>
      <c r="J8" s="1277" t="s">
        <v>0</v>
      </c>
      <c r="K8" s="1278">
        <f>'단가산출서(소나무류)'!L47</f>
        <v>1130610</v>
      </c>
      <c r="L8" s="1279">
        <f>ROUNDDOWN(K8*H8,0)</f>
        <v>0</v>
      </c>
      <c r="M8" s="1278">
        <f>'단가산출서(소나무류)'!L48</f>
        <v>50655</v>
      </c>
      <c r="N8" s="1278">
        <f t="shared" si="1"/>
        <v>0</v>
      </c>
      <c r="O8" s="1278">
        <f>'단가산출서(소나무류)'!L49</f>
        <v>25620</v>
      </c>
      <c r="P8" s="1280">
        <f t="shared" si="2"/>
        <v>0</v>
      </c>
      <c r="Q8" s="1281">
        <f>'단가산출서(소나무류)'!N86</f>
        <v>5</v>
      </c>
      <c r="R8" s="1281">
        <f>ROUNDUP(Q8*H8,2)</f>
        <v>0</v>
      </c>
      <c r="S8" s="2685" t="s">
        <v>1333</v>
      </c>
      <c r="T8" s="2699"/>
      <c r="U8" s="2700"/>
      <c r="V8" s="2179" t="s">
        <v>889</v>
      </c>
      <c r="W8" s="1401"/>
      <c r="X8" s="1402" t="s">
        <v>890</v>
      </c>
      <c r="Y8" s="2247"/>
      <c r="Z8" s="1402" t="s">
        <v>891</v>
      </c>
      <c r="AA8" s="1260"/>
      <c r="AB8" s="1402" t="s">
        <v>1073</v>
      </c>
      <c r="AC8" s="1401"/>
      <c r="AD8" s="1259"/>
      <c r="AE8" s="2249"/>
      <c r="AF8" s="1260"/>
      <c r="AH8" s="2676" t="s">
        <v>1070</v>
      </c>
      <c r="AI8" s="2677"/>
      <c r="AJ8" s="2677"/>
      <c r="AK8" s="2677"/>
      <c r="AL8" s="2677"/>
      <c r="AM8" s="2677"/>
    </row>
    <row r="9" spans="1:39" s="2488" customFormat="1" ht="45" hidden="1" customHeight="1">
      <c r="A9" s="2474"/>
      <c r="B9" s="2475">
        <v>4</v>
      </c>
      <c r="C9" s="2645"/>
      <c r="D9" s="2476" t="s">
        <v>1003</v>
      </c>
      <c r="E9" s="2477"/>
      <c r="F9" s="2478" t="s">
        <v>661</v>
      </c>
      <c r="G9" s="2476" t="s">
        <v>522</v>
      </c>
      <c r="H9" s="2653">
        <f t="shared" si="0"/>
        <v>0</v>
      </c>
      <c r="I9" s="2654"/>
      <c r="J9" s="2479" t="s">
        <v>0</v>
      </c>
      <c r="K9" s="2480">
        <f>'단가산출서(편백)'!L47</f>
        <v>1429160</v>
      </c>
      <c r="L9" s="2480">
        <f>ROUNDDOWN(K9*H9,0)</f>
        <v>0</v>
      </c>
      <c r="M9" s="2480">
        <f>'단가산출서(편백)'!L48</f>
        <v>50655</v>
      </c>
      <c r="N9" s="2480">
        <f t="shared" si="1"/>
        <v>0</v>
      </c>
      <c r="O9" s="2480">
        <f>'단가산출서(편백)'!L49</f>
        <v>25620</v>
      </c>
      <c r="P9" s="2481">
        <f t="shared" si="2"/>
        <v>0</v>
      </c>
      <c r="Q9" s="2482">
        <f>'단가산출서(편백)'!N87</f>
        <v>5.98</v>
      </c>
      <c r="R9" s="2482">
        <f>ROUNDUP(Q9*H9,2)</f>
        <v>0</v>
      </c>
      <c r="S9" s="2499" t="s">
        <v>1305</v>
      </c>
      <c r="T9" s="2497"/>
      <c r="U9" s="2498"/>
      <c r="V9" s="2483" t="s">
        <v>892</v>
      </c>
      <c r="W9" s="2484"/>
      <c r="X9" s="2484" t="s">
        <v>893</v>
      </c>
      <c r="Y9" s="2484"/>
      <c r="Z9" s="2485" t="s">
        <v>1076</v>
      </c>
      <c r="AA9" s="2484"/>
      <c r="AB9" s="2484"/>
      <c r="AC9" s="2484"/>
      <c r="AD9" s="2485"/>
      <c r="AE9" s="2486"/>
      <c r="AF9" s="2484"/>
      <c r="AG9" s="2487"/>
      <c r="AH9" s="2493" t="s">
        <v>1066</v>
      </c>
      <c r="AI9" s="2496"/>
      <c r="AJ9" s="2496"/>
      <c r="AK9" s="2496"/>
      <c r="AL9" s="2496"/>
      <c r="AM9" s="2496"/>
    </row>
    <row r="10" spans="1:39" s="549" customFormat="1" ht="45" customHeight="1">
      <c r="A10" s="571"/>
      <c r="B10" s="636" t="s">
        <v>1337</v>
      </c>
      <c r="C10" s="2645"/>
      <c r="D10" s="1276" t="s">
        <v>1004</v>
      </c>
      <c r="E10" s="1263"/>
      <c r="F10" s="1282" t="s">
        <v>661</v>
      </c>
      <c r="G10" s="2277" t="s">
        <v>528</v>
      </c>
      <c r="H10" s="2651">
        <f t="shared" si="0"/>
        <v>4.5</v>
      </c>
      <c r="I10" s="2651"/>
      <c r="J10" s="1284" t="s">
        <v>0</v>
      </c>
      <c r="K10" s="1278">
        <f>'단가산출서(구상나무)'!L47</f>
        <v>1387685</v>
      </c>
      <c r="L10" s="1285">
        <f>ROUNDDOWN(H10*K10,0)</f>
        <v>6244582</v>
      </c>
      <c r="M10" s="1278">
        <f>'단가산출서(구상나무)'!L48</f>
        <v>50655</v>
      </c>
      <c r="N10" s="1278">
        <f t="shared" si="1"/>
        <v>227947</v>
      </c>
      <c r="O10" s="1278">
        <f>'단가산출서(구상나무)'!L49</f>
        <v>25620</v>
      </c>
      <c r="P10" s="1286">
        <f t="shared" si="2"/>
        <v>115290</v>
      </c>
      <c r="Q10" s="1287">
        <f>'단가산출서(구상나무)'!N87</f>
        <v>6.11</v>
      </c>
      <c r="R10" s="1287">
        <f>ROUNDUP(H10*Q10,2)</f>
        <v>27.5</v>
      </c>
      <c r="S10" s="2633" t="s">
        <v>1321</v>
      </c>
      <c r="T10" s="2633"/>
      <c r="U10" s="2634"/>
      <c r="V10" s="1751" t="s">
        <v>894</v>
      </c>
      <c r="W10" s="1401">
        <v>4.5</v>
      </c>
      <c r="X10" s="1401"/>
      <c r="Y10" s="2248"/>
      <c r="Z10" s="1259"/>
      <c r="AA10" s="1401"/>
      <c r="AB10" s="1401"/>
      <c r="AC10" s="1401"/>
      <c r="AD10" s="1259"/>
      <c r="AE10" s="2249"/>
      <c r="AF10" s="1260"/>
      <c r="AG10" s="1256"/>
      <c r="AH10" s="2676" t="s">
        <v>1067</v>
      </c>
      <c r="AI10" s="2679"/>
      <c r="AJ10" s="2679"/>
      <c r="AK10" s="2679"/>
      <c r="AL10" s="2679"/>
      <c r="AM10" s="2679"/>
    </row>
    <row r="11" spans="1:39" s="549" customFormat="1" ht="45" customHeight="1">
      <c r="A11" s="571"/>
      <c r="B11" s="2405">
        <v>3</v>
      </c>
      <c r="C11" s="2645"/>
      <c r="D11" s="1276" t="s">
        <v>1005</v>
      </c>
      <c r="E11" s="1752"/>
      <c r="F11" s="1282" t="s">
        <v>661</v>
      </c>
      <c r="G11" s="2277" t="s">
        <v>1319</v>
      </c>
      <c r="H11" s="2651">
        <f>W11+Y11+AA11+AC11+AF11</f>
        <v>12</v>
      </c>
      <c r="I11" s="2651"/>
      <c r="J11" s="1284" t="s">
        <v>0</v>
      </c>
      <c r="K11" s="1278">
        <f>'단가산출서(난대상록활엽수 3년차 이상)'!L47</f>
        <v>1559759</v>
      </c>
      <c r="L11" s="1285">
        <f t="shared" ref="L11:L18" si="3">ROUNDDOWN(K11*H11,0)</f>
        <v>18717108</v>
      </c>
      <c r="M11" s="1278">
        <f>'단가산출서(난대상록활엽수 3년차 이상)'!L48</f>
        <v>50655</v>
      </c>
      <c r="N11" s="1278">
        <f t="shared" si="1"/>
        <v>607860</v>
      </c>
      <c r="O11" s="1278">
        <f>'단가산출서(난대상록활엽수 3년차 이상)'!L49</f>
        <v>25620</v>
      </c>
      <c r="P11" s="1286">
        <f t="shared" si="2"/>
        <v>307440</v>
      </c>
      <c r="Q11" s="1287">
        <f>'단가산출서(난대상록활엽수 3년차 이상)'!N87</f>
        <v>6.67</v>
      </c>
      <c r="R11" s="1287">
        <f>ROUNDUP(Q11*H11,2)</f>
        <v>80.040000000000006</v>
      </c>
      <c r="S11" s="2635" t="s">
        <v>1334</v>
      </c>
      <c r="T11" s="2633"/>
      <c r="U11" s="2634"/>
      <c r="V11" s="2178" t="s">
        <v>1239</v>
      </c>
      <c r="W11" s="1401">
        <v>3</v>
      </c>
      <c r="X11" s="2178" t="s">
        <v>1240</v>
      </c>
      <c r="Y11" s="2248">
        <v>2.5</v>
      </c>
      <c r="Z11" s="2178" t="s">
        <v>1317</v>
      </c>
      <c r="AA11" s="1401">
        <v>3.5</v>
      </c>
      <c r="AB11" s="1402" t="s">
        <v>1236</v>
      </c>
      <c r="AC11" s="1260"/>
      <c r="AD11" s="1259"/>
      <c r="AE11" s="1402" t="s">
        <v>1318</v>
      </c>
      <c r="AF11" s="1401">
        <v>3</v>
      </c>
      <c r="AG11" s="1256"/>
      <c r="AH11" s="2676" t="s">
        <v>1072</v>
      </c>
      <c r="AI11" s="2679"/>
      <c r="AJ11" s="2679"/>
      <c r="AK11" s="2679"/>
      <c r="AL11" s="2679"/>
      <c r="AM11" s="2679"/>
    </row>
    <row r="12" spans="1:39" s="2348" customFormat="1" ht="45" hidden="1" customHeight="1">
      <c r="A12" s="2349"/>
      <c r="B12" s="2405">
        <v>6</v>
      </c>
      <c r="C12" s="2645"/>
      <c r="D12" s="2350" t="s">
        <v>1005</v>
      </c>
      <c r="E12" s="2371"/>
      <c r="F12" s="2142" t="s">
        <v>1053</v>
      </c>
      <c r="G12" s="2351" t="s">
        <v>1035</v>
      </c>
      <c r="H12" s="2647">
        <f t="shared" si="0"/>
        <v>0</v>
      </c>
      <c r="I12" s="2648"/>
      <c r="J12" s="2352" t="s">
        <v>0</v>
      </c>
      <c r="K12" s="2353" t="e">
        <f>'단가산출서(난대상록활엽수2년차) '!L47:M47</f>
        <v>#VALUE!</v>
      </c>
      <c r="L12" s="2353" t="e">
        <f t="shared" si="3"/>
        <v>#VALUE!</v>
      </c>
      <c r="M12" s="2353">
        <f>'단가산출서(난대상록활엽수2년차) '!L48</f>
        <v>40524</v>
      </c>
      <c r="N12" s="2353">
        <f t="shared" si="1"/>
        <v>0</v>
      </c>
      <c r="O12" s="2353">
        <f>'단가산출서(난대상록활엽수2년차) '!L49</f>
        <v>20496</v>
      </c>
      <c r="P12" s="2354">
        <f t="shared" si="2"/>
        <v>0</v>
      </c>
      <c r="Q12" s="2355">
        <f>'단가산출서(난대상록활엽수2년차) '!N87</f>
        <v>5.73</v>
      </c>
      <c r="R12" s="2355">
        <f>ROUNDUP(Q12*H12,2)</f>
        <v>0</v>
      </c>
      <c r="S12" s="2649" t="s">
        <v>1247</v>
      </c>
      <c r="T12" s="2650"/>
      <c r="U12" s="2372"/>
      <c r="V12" s="2179" t="s">
        <v>888</v>
      </c>
      <c r="W12" s="1401"/>
      <c r="X12" s="1402" t="s">
        <v>1074</v>
      </c>
      <c r="Y12" s="2248"/>
      <c r="Z12" s="2356"/>
      <c r="AA12" s="1260"/>
      <c r="AB12" s="1260"/>
      <c r="AC12" s="1260"/>
      <c r="AD12" s="2356"/>
      <c r="AE12" s="2357"/>
      <c r="AF12" s="1260"/>
      <c r="AG12" s="2358"/>
      <c r="AH12" s="2688"/>
      <c r="AI12" s="2689"/>
      <c r="AJ12" s="2689"/>
      <c r="AK12" s="2689"/>
      <c r="AL12" s="2689"/>
      <c r="AM12" s="2689"/>
    </row>
    <row r="13" spans="1:39" s="2348" customFormat="1" ht="45" hidden="1" customHeight="1">
      <c r="A13" s="2349"/>
      <c r="B13" s="2423">
        <v>7</v>
      </c>
      <c r="C13" s="2645"/>
      <c r="D13" s="2350" t="s">
        <v>1036</v>
      </c>
      <c r="E13" s="2371"/>
      <c r="F13" s="2142" t="s">
        <v>516</v>
      </c>
      <c r="G13" s="2351" t="s">
        <v>1288</v>
      </c>
      <c r="H13" s="2697">
        <f t="shared" si="0"/>
        <v>0</v>
      </c>
      <c r="I13" s="2698"/>
      <c r="J13" s="2352" t="s">
        <v>0</v>
      </c>
      <c r="K13" s="2353">
        <f>'단가산출서(난대상록활엽수 B 3년차) '!L47</f>
        <v>1574901</v>
      </c>
      <c r="L13" s="2353">
        <f t="shared" si="3"/>
        <v>0</v>
      </c>
      <c r="M13" s="2353">
        <f>'단가산출서(난대상록활엽수 B 3년차) '!L48</f>
        <v>50655</v>
      </c>
      <c r="N13" s="2353">
        <f t="shared" si="1"/>
        <v>0</v>
      </c>
      <c r="O13" s="2353">
        <f>'단가산출서(난대상록활엽수 B 3년차) '!L49</f>
        <v>25620</v>
      </c>
      <c r="P13" s="2354">
        <f t="shared" si="2"/>
        <v>0</v>
      </c>
      <c r="Q13" s="2355">
        <f>'단가산출서(난대상록활엽수 B 3년차) '!N87</f>
        <v>6.75</v>
      </c>
      <c r="R13" s="2355">
        <f>ROUNDUP(Q13*H13,2)</f>
        <v>0</v>
      </c>
      <c r="S13" s="2649" t="s">
        <v>1299</v>
      </c>
      <c r="T13" s="2650"/>
      <c r="U13" s="2372"/>
      <c r="V13" s="2178" t="s">
        <v>1300</v>
      </c>
      <c r="W13" s="1401"/>
      <c r="X13" s="1401"/>
      <c r="Y13" s="2248"/>
      <c r="Z13" s="2356" t="s">
        <v>1238</v>
      </c>
      <c r="AA13" s="1260"/>
      <c r="AB13" s="1260"/>
      <c r="AC13" s="1260"/>
      <c r="AD13" s="2356"/>
      <c r="AE13" s="2357"/>
      <c r="AF13" s="1260"/>
      <c r="AG13" s="2358"/>
      <c r="AH13" s="2688" t="s">
        <v>1071</v>
      </c>
      <c r="AI13" s="2689"/>
      <c r="AJ13" s="2689"/>
      <c r="AK13" s="2689"/>
      <c r="AL13" s="2689"/>
      <c r="AM13" s="2689"/>
    </row>
    <row r="14" spans="1:39" s="2369" customFormat="1" ht="45" hidden="1" customHeight="1">
      <c r="A14" s="2359"/>
      <c r="B14" s="636" t="s">
        <v>948</v>
      </c>
      <c r="C14" s="2645"/>
      <c r="D14" s="2362" t="s">
        <v>1006</v>
      </c>
      <c r="E14" s="2370"/>
      <c r="F14" s="1288" t="s">
        <v>516</v>
      </c>
      <c r="G14" s="2277" t="s">
        <v>1288</v>
      </c>
      <c r="H14" s="2657">
        <f t="shared" si="0"/>
        <v>0</v>
      </c>
      <c r="I14" s="2658"/>
      <c r="J14" s="1289" t="s">
        <v>0</v>
      </c>
      <c r="K14" s="2363">
        <f>솎아베기!L125</f>
        <v>5838367</v>
      </c>
      <c r="L14" s="1278">
        <f t="shared" si="3"/>
        <v>0</v>
      </c>
      <c r="M14" s="2363">
        <f>솎아베기!L126</f>
        <v>291407</v>
      </c>
      <c r="N14" s="1278">
        <f t="shared" si="1"/>
        <v>0</v>
      </c>
      <c r="O14" s="2363">
        <f>솎아베기!L127</f>
        <v>133894</v>
      </c>
      <c r="P14" s="1290">
        <f t="shared" si="2"/>
        <v>0</v>
      </c>
      <c r="Q14" s="2364">
        <f>솎아베기!G125</f>
        <v>14.36234047902413</v>
      </c>
      <c r="R14" s="1291">
        <f t="shared" ref="R14:R16" si="4">ROUNDUP(Q14*H14,2)</f>
        <v>0</v>
      </c>
      <c r="S14" s="2636" t="s">
        <v>882</v>
      </c>
      <c r="T14" s="2637"/>
      <c r="U14" s="2638"/>
      <c r="V14" s="2179" t="s">
        <v>883</v>
      </c>
      <c r="W14" s="1401"/>
      <c r="X14" s="1401"/>
      <c r="Y14" s="1401"/>
      <c r="Z14" s="2366"/>
      <c r="AA14" s="2365"/>
      <c r="AB14" s="2365"/>
      <c r="AC14" s="2365"/>
      <c r="AD14" s="2366"/>
      <c r="AE14" s="2367"/>
      <c r="AF14" s="2365"/>
      <c r="AG14" s="2368"/>
      <c r="AH14" s="2690"/>
      <c r="AI14" s="2691"/>
      <c r="AJ14" s="2691"/>
      <c r="AK14" s="2691"/>
      <c r="AL14" s="2691"/>
      <c r="AM14" s="2691"/>
    </row>
    <row r="15" spans="1:39" s="2369" customFormat="1" ht="45" hidden="1" customHeight="1">
      <c r="A15" s="2359"/>
      <c r="B15" s="2276" t="s">
        <v>1037</v>
      </c>
      <c r="C15" s="2645"/>
      <c r="D15" s="2360"/>
      <c r="E15" s="2361"/>
      <c r="F15" s="1288" t="s">
        <v>516</v>
      </c>
      <c r="G15" s="2277" t="s">
        <v>1288</v>
      </c>
      <c r="H15" s="2657">
        <f t="shared" si="0"/>
        <v>0</v>
      </c>
      <c r="I15" s="2658"/>
      <c r="J15" s="1289" t="s">
        <v>0</v>
      </c>
      <c r="K15" s="2363">
        <f>SUM('어린나무가꾸기(소나무류)'!M122:N122)</f>
        <v>2201061</v>
      </c>
      <c r="L15" s="1278">
        <f t="shared" si="3"/>
        <v>0</v>
      </c>
      <c r="M15" s="2363">
        <f>SUM('어린나무가꾸기(소나무류)'!M123:N123)</f>
        <v>117442</v>
      </c>
      <c r="N15" s="1278">
        <f t="shared" si="1"/>
        <v>0</v>
      </c>
      <c r="O15" s="2363">
        <f>SUM('어린나무가꾸기(소나무류)'!M124:N124)</f>
        <v>39456</v>
      </c>
      <c r="P15" s="1290">
        <f t="shared" si="2"/>
        <v>0</v>
      </c>
      <c r="Q15" s="2364">
        <f>'어린나무가꾸기(소나무류)'!O162</f>
        <v>10.52</v>
      </c>
      <c r="R15" s="1291">
        <f t="shared" si="4"/>
        <v>0</v>
      </c>
      <c r="S15" s="2636" t="s">
        <v>784</v>
      </c>
      <c r="T15" s="2637"/>
      <c r="U15" s="2638"/>
      <c r="V15" s="2179" t="s">
        <v>884</v>
      </c>
      <c r="W15" s="1401"/>
      <c r="X15" s="1401" t="s">
        <v>885</v>
      </c>
      <c r="Y15" s="1401"/>
      <c r="Z15" s="2366"/>
      <c r="AA15" s="2365"/>
      <c r="AB15" s="2365"/>
      <c r="AC15" s="2365"/>
      <c r="AD15" s="2366"/>
      <c r="AE15" s="2367"/>
      <c r="AF15" s="2365"/>
      <c r="AG15" s="2368"/>
      <c r="AH15" s="2690"/>
      <c r="AI15" s="2691"/>
      <c r="AJ15" s="2691"/>
      <c r="AK15" s="2691"/>
      <c r="AL15" s="2691"/>
      <c r="AM15" s="2691"/>
    </row>
    <row r="16" spans="1:39" s="2420" customFormat="1" ht="45" hidden="1" customHeight="1">
      <c r="A16" s="2406"/>
      <c r="B16" s="2407" t="s">
        <v>1304</v>
      </c>
      <c r="C16" s="2645"/>
      <c r="D16" s="2408"/>
      <c r="E16" s="2409"/>
      <c r="F16" s="2410" t="s">
        <v>516</v>
      </c>
      <c r="G16" s="2411" t="s">
        <v>1303</v>
      </c>
      <c r="H16" s="2695">
        <f t="shared" ref="H16" si="5">W16+Y16+AA16+AC16+AF16</f>
        <v>0</v>
      </c>
      <c r="I16" s="2696"/>
      <c r="J16" s="2412" t="s">
        <v>0</v>
      </c>
      <c r="K16" s="2413">
        <f>'단가산출서(난대상록활엽수 1년차)'!L47</f>
        <v>1142445</v>
      </c>
      <c r="L16" s="1278">
        <f t="shared" si="3"/>
        <v>0</v>
      </c>
      <c r="M16" s="2413">
        <f>'단가산출서(난대상록활엽수 1년차)'!L48</f>
        <v>35458</v>
      </c>
      <c r="N16" s="1278">
        <f t="shared" si="1"/>
        <v>0</v>
      </c>
      <c r="O16" s="2413">
        <f>'단가산출서(난대상록활엽수 1년차)'!L49</f>
        <v>17934</v>
      </c>
      <c r="P16" s="1290">
        <f t="shared" si="2"/>
        <v>0</v>
      </c>
      <c r="Q16" s="2414">
        <f>'단가산출서(난대상록활엽수 1년차)'!N87</f>
        <v>5.54</v>
      </c>
      <c r="R16" s="1291">
        <f t="shared" si="4"/>
        <v>0</v>
      </c>
      <c r="S16" s="2692" t="s">
        <v>1302</v>
      </c>
      <c r="T16" s="2693"/>
      <c r="U16" s="2694"/>
      <c r="V16" s="2415" t="s">
        <v>1301</v>
      </c>
      <c r="W16" s="2490"/>
      <c r="X16" s="2490"/>
      <c r="Y16" s="2490"/>
      <c r="Z16" s="2417"/>
      <c r="AA16" s="2416"/>
      <c r="AB16" s="2416"/>
      <c r="AC16" s="2416"/>
      <c r="AD16" s="2417"/>
      <c r="AE16" s="2417"/>
      <c r="AF16" s="2416"/>
      <c r="AG16" s="2418"/>
      <c r="AH16" s="2419"/>
      <c r="AI16" s="2418"/>
      <c r="AJ16" s="2418"/>
      <c r="AK16" s="2418"/>
      <c r="AL16" s="2418"/>
      <c r="AM16" s="2418"/>
    </row>
    <row r="17" spans="1:40" s="573" customFormat="1" ht="45" customHeight="1">
      <c r="A17" s="572"/>
      <c r="B17" s="2276" t="s">
        <v>1328</v>
      </c>
      <c r="C17" s="2645"/>
      <c r="D17" s="1283" t="s">
        <v>1324</v>
      </c>
      <c r="E17" s="1624"/>
      <c r="F17" s="2440" t="s">
        <v>848</v>
      </c>
      <c r="G17" s="2441" t="s">
        <v>531</v>
      </c>
      <c r="H17" s="2675">
        <f t="shared" si="0"/>
        <v>4</v>
      </c>
      <c r="I17" s="2675"/>
      <c r="J17" s="1289" t="s">
        <v>0</v>
      </c>
      <c r="K17" s="1278">
        <f>'소나무 가지치기'!M122</f>
        <v>1951251</v>
      </c>
      <c r="L17" s="1278">
        <f t="shared" si="3"/>
        <v>7805004</v>
      </c>
      <c r="M17" s="1278"/>
      <c r="N17" s="1278"/>
      <c r="O17" s="1278">
        <f>SUM('어린나무가꾸기(소나무류)'!M125:N125)</f>
        <v>0</v>
      </c>
      <c r="P17" s="1290">
        <f t="shared" si="2"/>
        <v>0</v>
      </c>
      <c r="Q17" s="1291">
        <f>'소나무 가지치기'!C135</f>
        <v>10.8</v>
      </c>
      <c r="R17" s="2442">
        <f>ROUNDUP(Q17*H17,2)</f>
        <v>43.2</v>
      </c>
      <c r="S17" s="2443" t="s">
        <v>1325</v>
      </c>
      <c r="T17" s="2444"/>
      <c r="U17" s="1753"/>
      <c r="V17" s="2178" t="s">
        <v>1252</v>
      </c>
      <c r="W17" s="1401">
        <v>1</v>
      </c>
      <c r="X17" s="1401" t="s">
        <v>1306</v>
      </c>
      <c r="Y17" s="2491">
        <v>3</v>
      </c>
      <c r="Z17" s="1402"/>
      <c r="AA17" s="1401"/>
      <c r="AB17" s="1401"/>
      <c r="AC17" s="1401"/>
      <c r="AD17" s="1402"/>
      <c r="AE17" s="2250"/>
      <c r="AF17" s="1401"/>
      <c r="AG17" s="1257"/>
      <c r="AH17" s="2676" t="s">
        <v>1068</v>
      </c>
      <c r="AI17" s="2679"/>
      <c r="AJ17" s="2679"/>
      <c r="AK17" s="2679"/>
      <c r="AL17" s="2679"/>
      <c r="AM17" s="2679"/>
    </row>
    <row r="18" spans="1:40" ht="45" customHeight="1" thickBot="1">
      <c r="A18" s="419"/>
      <c r="B18" s="636" t="s">
        <v>1338</v>
      </c>
      <c r="C18" s="2646"/>
      <c r="D18" s="2081"/>
      <c r="E18" s="1754"/>
      <c r="F18" s="1268" t="s">
        <v>662</v>
      </c>
      <c r="G18" s="1269" t="s">
        <v>1320</v>
      </c>
      <c r="H18" s="2652">
        <f t="shared" si="0"/>
        <v>13.600000000000001</v>
      </c>
      <c r="I18" s="2652"/>
      <c r="J18" s="1270" t="s">
        <v>0</v>
      </c>
      <c r="K18" s="1271">
        <f>'단가산출서(덩굴제거)'!L14</f>
        <v>820822</v>
      </c>
      <c r="L18" s="1272">
        <f t="shared" si="3"/>
        <v>11163179</v>
      </c>
      <c r="M18" s="1271">
        <f>'단가산출서(덩굴제거)'!L15</f>
        <v>33432</v>
      </c>
      <c r="N18" s="1271">
        <f>ROUNDDOWN(H18*M18,0)</f>
        <v>454675</v>
      </c>
      <c r="O18" s="1271">
        <f>'단가산출서(덩굴제거)'!L16</f>
        <v>16909</v>
      </c>
      <c r="P18" s="1273">
        <f t="shared" si="2"/>
        <v>229962</v>
      </c>
      <c r="Q18" s="1274">
        <f>'단가산출서(덩굴제거)'!N52</f>
        <v>3.3</v>
      </c>
      <c r="R18" s="1274">
        <f>ROUNDUP(Q18*H18,2)</f>
        <v>44.88</v>
      </c>
      <c r="S18" s="2631" t="s">
        <v>1335</v>
      </c>
      <c r="T18" s="2631"/>
      <c r="U18" s="2632"/>
      <c r="V18" s="1401" t="s">
        <v>941</v>
      </c>
      <c r="W18" s="2495">
        <v>10.4</v>
      </c>
      <c r="X18" s="1401"/>
      <c r="Y18" s="1401"/>
      <c r="Z18" s="1401" t="s">
        <v>1064</v>
      </c>
      <c r="AA18" s="1401">
        <v>3.2</v>
      </c>
      <c r="AB18" s="2249" t="s">
        <v>1316</v>
      </c>
      <c r="AC18" s="1401"/>
      <c r="AD18" s="1402"/>
      <c r="AE18" s="2250"/>
      <c r="AF18" s="1401"/>
      <c r="AH18" s="2676" t="s">
        <v>1075</v>
      </c>
      <c r="AI18" s="2677"/>
      <c r="AJ18" s="2677"/>
      <c r="AK18" s="2677"/>
      <c r="AL18" s="2677"/>
      <c r="AM18" s="2677"/>
      <c r="AN18" s="2677"/>
    </row>
    <row r="19" spans="1:40" ht="27.75" customHeight="1">
      <c r="C19" s="2494" t="s">
        <v>746</v>
      </c>
      <c r="D19" s="2501">
        <f>R5</f>
        <v>206.57999999999998</v>
      </c>
      <c r="E19" s="2502"/>
      <c r="F19" s="2502" t="s">
        <v>939</v>
      </c>
      <c r="G19" s="2503">
        <v>8</v>
      </c>
      <c r="H19" s="2504">
        <f>ROUNDUP(D19/G19,0)</f>
        <v>26</v>
      </c>
      <c r="I19" s="2494" t="s">
        <v>701</v>
      </c>
      <c r="J19" s="2503" t="s">
        <v>944</v>
      </c>
      <c r="K19" s="2503" t="s">
        <v>1234</v>
      </c>
      <c r="L19" s="2503">
        <v>3</v>
      </c>
      <c r="M19" s="2505">
        <f>H19+L19</f>
        <v>29</v>
      </c>
      <c r="N19" s="7"/>
      <c r="O19" s="14"/>
      <c r="P19" s="9"/>
      <c r="Q19" s="9"/>
      <c r="R19" s="2630"/>
      <c r="S19" s="2630"/>
      <c r="T19" s="2630"/>
      <c r="V19" s="2492"/>
      <c r="W19" s="2492"/>
      <c r="X19" s="2492"/>
      <c r="Y19" s="2492"/>
      <c r="Z19" s="2492"/>
      <c r="AA19" s="2492"/>
      <c r="AB19" s="2492"/>
      <c r="AC19" s="2492"/>
      <c r="AD19" s="2492"/>
      <c r="AE19" s="2492"/>
      <c r="AF19" s="2492"/>
      <c r="AG19" s="2492"/>
    </row>
    <row r="20" spans="1:40" ht="21" customHeight="1">
      <c r="D20" s="7"/>
      <c r="E20" s="7"/>
      <c r="F20" s="7"/>
      <c r="G20" s="7"/>
      <c r="H20" s="7"/>
      <c r="I20" s="7"/>
      <c r="J20" s="7"/>
      <c r="K20" s="14"/>
      <c r="L20" s="9"/>
      <c r="M20" s="14"/>
      <c r="N20" s="9"/>
      <c r="O20" s="14"/>
      <c r="P20" s="9"/>
      <c r="Q20" s="9"/>
      <c r="R20" s="9"/>
    </row>
    <row r="21" spans="1:40" ht="21" customHeight="1">
      <c r="D21" s="7"/>
      <c r="E21" s="7"/>
      <c r="F21" s="7"/>
      <c r="G21" s="7"/>
      <c r="H21" s="7"/>
      <c r="I21" s="7"/>
      <c r="J21" s="7"/>
      <c r="K21" s="614"/>
      <c r="L21" s="9"/>
      <c r="M21" s="14"/>
      <c r="N21" s="9"/>
      <c r="O21" s="14"/>
      <c r="P21" s="9"/>
      <c r="Q21" s="9"/>
      <c r="R21" s="9"/>
    </row>
    <row r="22" spans="1:40" ht="21" customHeight="1">
      <c r="D22" s="7"/>
      <c r="E22" s="7"/>
      <c r="F22" s="7"/>
      <c r="G22" s="7"/>
      <c r="H22" s="7"/>
      <c r="I22" s="7"/>
      <c r="J22" s="7"/>
      <c r="K22" s="614"/>
      <c r="L22" s="9"/>
      <c r="M22" s="14"/>
      <c r="N22" s="9"/>
      <c r="O22" s="14"/>
      <c r="P22" s="9"/>
      <c r="Q22" s="9"/>
      <c r="R22" s="9"/>
    </row>
    <row r="23" spans="1:40" ht="21" customHeight="1">
      <c r="D23" s="7"/>
      <c r="E23" s="7"/>
      <c r="F23" s="7"/>
      <c r="G23" s="7"/>
      <c r="H23" s="7"/>
      <c r="I23" s="7"/>
      <c r="J23" s="7"/>
      <c r="K23" s="614"/>
      <c r="L23" s="9"/>
      <c r="M23" s="14"/>
      <c r="N23" s="9"/>
      <c r="O23" s="1749"/>
      <c r="P23" s="9"/>
      <c r="Q23" s="9"/>
      <c r="R23" s="9"/>
    </row>
    <row r="24" spans="1:40" ht="21" customHeight="1">
      <c r="D24" s="7"/>
      <c r="E24" s="7"/>
      <c r="F24" s="7"/>
      <c r="G24" s="7"/>
      <c r="H24" s="7"/>
      <c r="I24" s="7"/>
      <c r="J24" s="7"/>
      <c r="K24" s="614"/>
      <c r="L24" s="9"/>
      <c r="M24" s="14"/>
      <c r="N24" s="9"/>
      <c r="O24" s="14"/>
      <c r="P24" s="9"/>
      <c r="Q24" s="9"/>
      <c r="R24" s="9"/>
      <c r="V24" s="1256" t="s">
        <v>940</v>
      </c>
    </row>
    <row r="25" spans="1:40" ht="21" customHeight="1">
      <c r="D25" s="7"/>
      <c r="E25" s="7"/>
      <c r="F25" s="7"/>
      <c r="G25" s="7"/>
      <c r="H25" s="7"/>
      <c r="I25" s="7"/>
      <c r="J25" s="7"/>
      <c r="K25" s="614"/>
      <c r="L25" s="9"/>
      <c r="M25" s="14"/>
      <c r="N25" s="9"/>
      <c r="O25" s="14"/>
      <c r="P25" s="9"/>
      <c r="Q25" s="9"/>
      <c r="R25" s="9"/>
    </row>
    <row r="26" spans="1:40" ht="21" customHeight="1">
      <c r="D26" s="7"/>
      <c r="E26" s="7"/>
      <c r="F26" s="7"/>
      <c r="G26" s="7"/>
      <c r="H26" s="7"/>
      <c r="I26" s="7"/>
      <c r="J26" s="7"/>
      <c r="K26" s="614"/>
      <c r="L26" s="9"/>
      <c r="M26" s="14"/>
      <c r="N26" s="9"/>
      <c r="O26" s="14"/>
      <c r="P26" s="9"/>
      <c r="Q26" s="9"/>
      <c r="R26" s="9"/>
    </row>
    <row r="27" spans="1:40" ht="21" customHeight="1">
      <c r="D27" s="7"/>
      <c r="E27" s="7"/>
      <c r="F27" s="7"/>
      <c r="G27" s="7"/>
      <c r="H27" s="7"/>
      <c r="I27" s="7"/>
      <c r="J27" s="7"/>
      <c r="K27" s="14"/>
      <c r="L27" s="9"/>
      <c r="M27" s="14"/>
      <c r="N27" s="9"/>
      <c r="O27" s="14"/>
      <c r="P27" s="9"/>
      <c r="Q27" s="9"/>
      <c r="R27" s="9"/>
    </row>
    <row r="28" spans="1:40" ht="21" customHeight="1">
      <c r="D28" s="7"/>
      <c r="E28" s="7"/>
      <c r="F28" s="7"/>
      <c r="G28" s="7"/>
      <c r="H28" s="7"/>
      <c r="I28" s="7"/>
      <c r="J28" s="7"/>
      <c r="K28" s="14"/>
      <c r="L28" s="9"/>
      <c r="M28" s="14"/>
      <c r="N28" s="9"/>
      <c r="O28" s="14"/>
      <c r="P28" s="9"/>
      <c r="Q28" s="9"/>
      <c r="R28" s="9"/>
    </row>
    <row r="29" spans="1:40" ht="21" customHeight="1">
      <c r="D29" s="7"/>
      <c r="E29" s="7"/>
      <c r="F29" s="7"/>
      <c r="G29" s="7"/>
      <c r="H29" s="7"/>
      <c r="I29" s="7"/>
      <c r="J29" s="7"/>
      <c r="K29" s="14"/>
      <c r="L29" s="9"/>
      <c r="M29" s="14"/>
      <c r="N29" s="9"/>
      <c r="O29" s="14"/>
      <c r="P29" s="9"/>
      <c r="Q29" s="9"/>
      <c r="R29" s="9"/>
    </row>
    <row r="30" spans="1:40" ht="21" customHeight="1">
      <c r="D30" s="7"/>
      <c r="E30" s="7"/>
      <c r="F30" s="7"/>
      <c r="G30" s="7"/>
      <c r="H30" s="7"/>
      <c r="I30" s="7"/>
      <c r="J30" s="7"/>
      <c r="K30" s="14"/>
      <c r="L30" s="9"/>
      <c r="M30" s="14"/>
      <c r="N30" s="9"/>
      <c r="O30" s="14"/>
      <c r="P30" s="9"/>
      <c r="Q30" s="9"/>
      <c r="R30" s="9"/>
    </row>
    <row r="31" spans="1:40" ht="21" customHeight="1">
      <c r="D31" s="7"/>
      <c r="E31" s="7"/>
      <c r="F31" s="7"/>
      <c r="G31" s="7"/>
      <c r="H31" s="7"/>
      <c r="I31" s="7"/>
      <c r="J31" s="7"/>
      <c r="K31" s="14"/>
      <c r="L31" s="9"/>
      <c r="M31" s="14"/>
      <c r="N31" s="9"/>
      <c r="O31" s="14"/>
      <c r="P31" s="9"/>
      <c r="Q31" s="9"/>
      <c r="R31" s="9"/>
    </row>
    <row r="32" spans="1:40" ht="21" customHeight="1">
      <c r="D32" s="7"/>
      <c r="E32" s="7"/>
      <c r="F32" s="7"/>
      <c r="G32" s="7"/>
      <c r="H32" s="7"/>
      <c r="I32" s="7"/>
      <c r="J32" s="7"/>
      <c r="K32" s="14"/>
      <c r="L32" s="9"/>
      <c r="M32" s="14"/>
      <c r="N32" s="9"/>
      <c r="O32" s="14"/>
      <c r="P32" s="9"/>
      <c r="Q32" s="9"/>
      <c r="R32" s="9"/>
    </row>
    <row r="33" spans="4:18" ht="21" customHeight="1">
      <c r="D33" s="7"/>
      <c r="E33" s="7"/>
      <c r="F33" s="7"/>
      <c r="G33" s="7"/>
      <c r="H33" s="7"/>
      <c r="I33" s="7"/>
      <c r="J33" s="7"/>
      <c r="K33" s="14"/>
      <c r="L33" s="9"/>
      <c r="M33" s="14"/>
      <c r="N33" s="9"/>
      <c r="O33" s="14"/>
      <c r="P33" s="9"/>
      <c r="Q33" s="9"/>
      <c r="R33" s="9"/>
    </row>
    <row r="34" spans="4:18" ht="21" customHeight="1">
      <c r="D34" s="7"/>
      <c r="E34" s="7"/>
      <c r="F34" s="7"/>
      <c r="G34" s="7"/>
      <c r="H34" s="7"/>
      <c r="I34" s="7"/>
      <c r="J34" s="7"/>
      <c r="K34" s="14"/>
      <c r="L34" s="9"/>
      <c r="M34" s="14"/>
      <c r="N34" s="9"/>
      <c r="O34" s="14"/>
      <c r="P34" s="9"/>
      <c r="Q34" s="9"/>
      <c r="R34" s="9"/>
    </row>
    <row r="35" spans="4:18" ht="21" customHeight="1">
      <c r="D35" s="7"/>
      <c r="E35" s="7"/>
      <c r="F35" s="7"/>
      <c r="G35" s="7"/>
      <c r="H35" s="7"/>
      <c r="I35" s="7"/>
      <c r="J35" s="7"/>
      <c r="K35" s="14"/>
      <c r="L35" s="9"/>
      <c r="M35" s="14"/>
      <c r="N35" s="9"/>
      <c r="O35" s="14"/>
      <c r="P35" s="9"/>
      <c r="Q35" s="9"/>
      <c r="R35" s="9"/>
    </row>
    <row r="36" spans="4:18" ht="21" customHeight="1">
      <c r="D36" s="7"/>
      <c r="E36" s="7"/>
      <c r="F36" s="7"/>
      <c r="G36" s="7"/>
      <c r="H36" s="7"/>
      <c r="I36" s="7"/>
      <c r="J36" s="7"/>
      <c r="K36" s="14"/>
      <c r="L36" s="9"/>
      <c r="M36" s="14"/>
      <c r="N36" s="9"/>
      <c r="O36" s="14"/>
      <c r="P36" s="9"/>
      <c r="Q36" s="9"/>
      <c r="R36" s="9"/>
    </row>
    <row r="37" spans="4:18" ht="21" customHeight="1">
      <c r="D37" s="7"/>
      <c r="E37" s="7"/>
      <c r="F37" s="7"/>
      <c r="G37" s="7"/>
      <c r="H37" s="7"/>
      <c r="I37" s="7"/>
      <c r="J37" s="7"/>
      <c r="K37" s="14"/>
      <c r="L37" s="9"/>
      <c r="M37" s="14"/>
      <c r="N37" s="9"/>
      <c r="O37" s="14"/>
      <c r="P37" s="9"/>
      <c r="Q37" s="9"/>
      <c r="R37" s="9"/>
    </row>
    <row r="38" spans="4:18" ht="21" customHeight="1">
      <c r="D38" s="7"/>
      <c r="E38" s="7"/>
      <c r="F38" s="7"/>
      <c r="G38" s="7"/>
      <c r="H38" s="7"/>
      <c r="I38" s="7"/>
      <c r="J38" s="7"/>
      <c r="K38" s="14"/>
      <c r="L38" s="9"/>
      <c r="M38" s="14"/>
      <c r="N38" s="9"/>
      <c r="O38" s="14"/>
      <c r="P38" s="9"/>
      <c r="Q38" s="9"/>
      <c r="R38" s="9"/>
    </row>
    <row r="39" spans="4:18" ht="21" customHeight="1">
      <c r="D39" s="7"/>
      <c r="E39" s="7"/>
      <c r="F39" s="7"/>
      <c r="G39" s="7"/>
      <c r="H39" s="7"/>
      <c r="I39" s="7"/>
      <c r="J39" s="7"/>
      <c r="K39" s="14"/>
      <c r="L39" s="9"/>
      <c r="M39" s="14"/>
      <c r="N39" s="9"/>
      <c r="O39" s="14"/>
      <c r="P39" s="9"/>
      <c r="Q39" s="9"/>
      <c r="R39" s="9"/>
    </row>
    <row r="40" spans="4:18" ht="21" customHeight="1">
      <c r="D40" s="7"/>
      <c r="E40" s="7"/>
      <c r="F40" s="7"/>
      <c r="G40" s="7"/>
      <c r="H40" s="7"/>
      <c r="I40" s="7"/>
      <c r="J40" s="7"/>
      <c r="K40" s="14"/>
      <c r="L40" s="9"/>
      <c r="M40" s="14"/>
      <c r="N40" s="9"/>
      <c r="O40" s="14"/>
      <c r="P40" s="9"/>
      <c r="Q40" s="9"/>
      <c r="R40" s="9"/>
    </row>
    <row r="41" spans="4:18" ht="21" customHeight="1">
      <c r="D41" s="7"/>
      <c r="E41" s="7"/>
      <c r="F41" s="7"/>
      <c r="G41" s="7"/>
      <c r="H41" s="7"/>
      <c r="I41" s="7"/>
      <c r="J41" s="7"/>
      <c r="K41" s="14"/>
      <c r="L41" s="9"/>
      <c r="M41" s="14"/>
      <c r="N41" s="9"/>
      <c r="O41" s="14"/>
      <c r="P41" s="9"/>
      <c r="Q41" s="9"/>
      <c r="R41" s="9"/>
    </row>
    <row r="42" spans="4:18" ht="21" customHeight="1">
      <c r="D42" s="7"/>
      <c r="E42" s="7"/>
      <c r="F42" s="7"/>
      <c r="G42" s="7"/>
      <c r="H42" s="7"/>
      <c r="I42" s="7"/>
      <c r="J42" s="7"/>
      <c r="K42" s="14"/>
      <c r="L42" s="9"/>
      <c r="M42" s="14"/>
      <c r="N42" s="9"/>
      <c r="O42" s="14"/>
      <c r="P42" s="9"/>
      <c r="Q42" s="9"/>
      <c r="R42" s="9"/>
    </row>
    <row r="43" spans="4:18" ht="21" customHeight="1">
      <c r="D43" s="7"/>
      <c r="E43" s="7"/>
      <c r="F43" s="7"/>
      <c r="G43" s="7"/>
      <c r="H43" s="7"/>
      <c r="I43" s="7"/>
      <c r="J43" s="7"/>
      <c r="K43" s="14"/>
      <c r="L43" s="9"/>
      <c r="M43" s="14"/>
      <c r="N43" s="9"/>
      <c r="O43" s="14"/>
      <c r="P43" s="9"/>
      <c r="Q43" s="9"/>
      <c r="R43" s="9"/>
    </row>
    <row r="44" spans="4:18" ht="21" customHeight="1">
      <c r="D44" s="7"/>
      <c r="E44" s="7"/>
      <c r="F44" s="7"/>
      <c r="G44" s="7"/>
      <c r="H44" s="7"/>
      <c r="I44" s="7"/>
      <c r="J44" s="7"/>
      <c r="K44" s="14"/>
      <c r="L44" s="9"/>
      <c r="M44" s="14"/>
      <c r="N44" s="9"/>
      <c r="O44" s="14"/>
      <c r="P44" s="9"/>
      <c r="Q44" s="9"/>
      <c r="R44" s="9"/>
    </row>
    <row r="45" spans="4:18" ht="21" customHeight="1">
      <c r="D45" s="7"/>
      <c r="E45" s="7"/>
      <c r="F45" s="7"/>
      <c r="G45" s="7"/>
      <c r="H45" s="7"/>
      <c r="I45" s="7"/>
      <c r="J45" s="7"/>
      <c r="K45" s="14"/>
      <c r="L45" s="9"/>
      <c r="M45" s="14"/>
      <c r="N45" s="9"/>
      <c r="O45" s="14"/>
      <c r="P45" s="9"/>
      <c r="Q45" s="9"/>
      <c r="R45" s="9"/>
    </row>
    <row r="46" spans="4:18" ht="21" customHeight="1">
      <c r="D46" s="7"/>
      <c r="E46" s="7"/>
      <c r="F46" s="7"/>
      <c r="G46" s="7"/>
      <c r="H46" s="7"/>
      <c r="I46" s="7"/>
      <c r="J46" s="7"/>
      <c r="K46" s="14"/>
      <c r="L46" s="9"/>
      <c r="M46" s="14"/>
      <c r="N46" s="9"/>
      <c r="O46" s="14"/>
      <c r="P46" s="9"/>
      <c r="Q46" s="9"/>
      <c r="R46" s="9"/>
    </row>
    <row r="47" spans="4:18" ht="21" customHeight="1">
      <c r="D47" s="7"/>
      <c r="E47" s="7"/>
      <c r="F47" s="7"/>
      <c r="G47" s="7"/>
      <c r="H47" s="7"/>
      <c r="I47" s="7"/>
      <c r="J47" s="7"/>
      <c r="K47" s="14"/>
      <c r="L47" s="9"/>
      <c r="M47" s="14"/>
      <c r="N47" s="9"/>
      <c r="O47" s="14"/>
      <c r="P47" s="9"/>
      <c r="Q47" s="9"/>
      <c r="R47" s="9"/>
    </row>
    <row r="48" spans="4:18" ht="21" customHeight="1">
      <c r="D48" s="7"/>
      <c r="E48" s="7"/>
      <c r="F48" s="7"/>
      <c r="G48" s="7"/>
      <c r="H48" s="7"/>
      <c r="I48" s="7"/>
      <c r="J48" s="7"/>
      <c r="K48" s="14"/>
      <c r="L48" s="9"/>
      <c r="M48" s="14"/>
      <c r="N48" s="9"/>
      <c r="O48" s="14"/>
      <c r="P48" s="9"/>
      <c r="Q48" s="9"/>
      <c r="R48" s="9"/>
    </row>
    <row r="49" spans="4:18" ht="21" customHeight="1">
      <c r="D49" s="7"/>
      <c r="E49" s="7"/>
      <c r="F49" s="7"/>
      <c r="G49" s="7"/>
      <c r="H49" s="7"/>
      <c r="I49" s="7"/>
      <c r="J49" s="7"/>
      <c r="K49" s="14"/>
      <c r="L49" s="9"/>
      <c r="M49" s="14"/>
      <c r="N49" s="9"/>
      <c r="O49" s="14"/>
      <c r="P49" s="9"/>
      <c r="Q49" s="9"/>
      <c r="R49" s="9"/>
    </row>
    <row r="50" spans="4:18" ht="21" customHeight="1">
      <c r="D50" s="7"/>
      <c r="E50" s="7"/>
      <c r="F50" s="7"/>
      <c r="G50" s="7"/>
      <c r="H50" s="7"/>
      <c r="I50" s="7"/>
      <c r="J50" s="7"/>
      <c r="K50" s="14"/>
      <c r="L50" s="9"/>
      <c r="M50" s="14"/>
      <c r="N50" s="9"/>
      <c r="O50" s="14"/>
      <c r="P50" s="9"/>
      <c r="Q50" s="9"/>
      <c r="R50" s="9"/>
    </row>
    <row r="51" spans="4:18" ht="21" customHeight="1">
      <c r="D51" s="7"/>
      <c r="E51" s="7"/>
      <c r="F51" s="7"/>
      <c r="G51" s="7"/>
      <c r="H51" s="7"/>
      <c r="I51" s="7"/>
      <c r="J51" s="7"/>
      <c r="K51" s="14"/>
      <c r="L51" s="9"/>
      <c r="M51" s="14"/>
      <c r="N51" s="9"/>
      <c r="O51" s="14"/>
      <c r="P51" s="9"/>
      <c r="Q51" s="9"/>
      <c r="R51" s="9"/>
    </row>
    <row r="52" spans="4:18" ht="21" customHeight="1">
      <c r="D52" s="7"/>
      <c r="E52" s="7"/>
      <c r="F52" s="7"/>
      <c r="G52" s="7"/>
      <c r="H52" s="7"/>
      <c r="I52" s="7"/>
      <c r="J52" s="7"/>
      <c r="K52" s="14"/>
      <c r="L52" s="9"/>
      <c r="M52" s="14"/>
      <c r="N52" s="9"/>
      <c r="O52" s="14"/>
      <c r="P52" s="9"/>
      <c r="Q52" s="9"/>
      <c r="R52" s="9"/>
    </row>
    <row r="53" spans="4:18" ht="21.95" customHeight="1">
      <c r="D53" s="7"/>
      <c r="E53" s="7"/>
      <c r="F53" s="7"/>
      <c r="G53" s="7"/>
      <c r="H53" s="7"/>
      <c r="I53" s="7"/>
      <c r="J53" s="7"/>
      <c r="K53" s="14"/>
      <c r="L53" s="9"/>
      <c r="M53" s="14"/>
      <c r="N53" s="9"/>
      <c r="O53" s="14"/>
      <c r="P53" s="9"/>
      <c r="Q53" s="9"/>
      <c r="R53" s="9"/>
    </row>
    <row r="54" spans="4:18" ht="21.95" customHeight="1">
      <c r="D54" s="7"/>
      <c r="E54" s="7"/>
      <c r="F54" s="7"/>
      <c r="G54" s="7"/>
      <c r="H54" s="7"/>
      <c r="I54" s="7"/>
      <c r="J54" s="7"/>
      <c r="K54" s="14"/>
      <c r="L54" s="9"/>
      <c r="M54" s="14"/>
      <c r="N54" s="9"/>
      <c r="O54" s="14"/>
      <c r="P54" s="9"/>
      <c r="Q54" s="9"/>
      <c r="R54" s="9"/>
    </row>
    <row r="55" spans="4:18" ht="21.95" customHeight="1">
      <c r="D55" s="7"/>
      <c r="E55" s="7"/>
      <c r="F55" s="7"/>
      <c r="G55" s="7"/>
      <c r="H55" s="7"/>
      <c r="I55" s="7"/>
      <c r="J55" s="7"/>
      <c r="K55" s="14"/>
      <c r="L55" s="9"/>
      <c r="M55" s="14"/>
      <c r="N55" s="9"/>
      <c r="O55" s="14"/>
      <c r="P55" s="9"/>
      <c r="Q55" s="9"/>
      <c r="R55" s="9"/>
    </row>
    <row r="56" spans="4:18" ht="21.95" customHeight="1">
      <c r="D56" s="7"/>
      <c r="E56" s="7"/>
      <c r="F56" s="7"/>
      <c r="G56" s="7"/>
      <c r="H56" s="7"/>
      <c r="I56" s="7"/>
      <c r="J56" s="7"/>
      <c r="K56" s="14"/>
      <c r="L56" s="9"/>
      <c r="M56" s="14"/>
      <c r="N56" s="9"/>
      <c r="O56" s="14"/>
      <c r="P56" s="9"/>
      <c r="Q56" s="9"/>
      <c r="R56" s="9"/>
    </row>
    <row r="57" spans="4:18" ht="21.95" customHeight="1">
      <c r="D57" s="7"/>
      <c r="E57" s="7"/>
      <c r="F57" s="7"/>
      <c r="G57" s="7"/>
      <c r="H57" s="7"/>
      <c r="I57" s="7"/>
      <c r="J57" s="7"/>
      <c r="K57" s="14"/>
      <c r="L57" s="9"/>
      <c r="M57" s="14"/>
      <c r="N57" s="9"/>
      <c r="O57" s="14"/>
      <c r="P57" s="9"/>
      <c r="Q57" s="9"/>
      <c r="R57" s="9"/>
    </row>
    <row r="58" spans="4:18" ht="21.95" customHeight="1">
      <c r="D58" s="7"/>
      <c r="E58" s="7"/>
      <c r="F58" s="7"/>
      <c r="G58" s="7"/>
      <c r="H58" s="7"/>
      <c r="I58" s="7"/>
      <c r="J58" s="7"/>
      <c r="K58" s="14"/>
      <c r="L58" s="9"/>
      <c r="M58" s="14"/>
      <c r="N58" s="9"/>
      <c r="O58" s="14"/>
      <c r="P58" s="9"/>
      <c r="Q58" s="9"/>
      <c r="R58" s="9"/>
    </row>
    <row r="59" spans="4:18" ht="21.95" customHeight="1">
      <c r="D59" s="7"/>
      <c r="E59" s="7"/>
      <c r="F59" s="7"/>
      <c r="G59" s="7"/>
      <c r="H59" s="7"/>
      <c r="I59" s="7"/>
      <c r="J59" s="7"/>
      <c r="K59" s="14"/>
      <c r="L59" s="9"/>
      <c r="M59" s="14"/>
      <c r="N59" s="9"/>
      <c r="O59" s="14"/>
      <c r="P59" s="9"/>
      <c r="Q59" s="9"/>
      <c r="R59" s="9"/>
    </row>
    <row r="60" spans="4:18" ht="21.95" customHeight="1">
      <c r="D60" s="7"/>
      <c r="E60" s="7"/>
      <c r="F60" s="7"/>
      <c r="G60" s="7"/>
      <c r="H60" s="7"/>
      <c r="I60" s="7"/>
      <c r="J60" s="7"/>
      <c r="K60" s="14"/>
      <c r="L60" s="9"/>
      <c r="M60" s="14"/>
      <c r="N60" s="9"/>
      <c r="O60" s="14"/>
      <c r="P60" s="9"/>
      <c r="Q60" s="9"/>
      <c r="R60" s="9"/>
    </row>
    <row r="61" spans="4:18" ht="21.95" customHeight="1">
      <c r="D61" s="7"/>
      <c r="E61" s="7"/>
      <c r="F61" s="7"/>
      <c r="G61" s="7"/>
      <c r="H61" s="7"/>
      <c r="I61" s="7"/>
      <c r="J61" s="7"/>
      <c r="K61" s="14"/>
      <c r="L61" s="9"/>
      <c r="M61" s="14"/>
      <c r="N61" s="9"/>
      <c r="O61" s="14"/>
      <c r="P61" s="9"/>
      <c r="Q61" s="9"/>
      <c r="R61" s="9"/>
    </row>
    <row r="62" spans="4:18" ht="21.95" customHeight="1">
      <c r="D62" s="7"/>
      <c r="E62" s="7"/>
      <c r="F62" s="7"/>
      <c r="G62" s="7"/>
      <c r="H62" s="7"/>
      <c r="I62" s="7"/>
      <c r="J62" s="7"/>
      <c r="K62" s="14"/>
      <c r="L62" s="9"/>
      <c r="M62" s="14"/>
      <c r="N62" s="9"/>
      <c r="O62" s="14"/>
      <c r="P62" s="9"/>
      <c r="Q62" s="9"/>
      <c r="R62" s="9"/>
    </row>
    <row r="63" spans="4:18" ht="21.95" customHeight="1">
      <c r="D63" s="7"/>
      <c r="E63" s="7"/>
      <c r="F63" s="7"/>
      <c r="G63" s="7"/>
      <c r="H63" s="7"/>
      <c r="I63" s="7"/>
      <c r="J63" s="7"/>
      <c r="K63" s="14"/>
      <c r="L63" s="9"/>
      <c r="M63" s="14"/>
      <c r="N63" s="9"/>
      <c r="O63" s="14"/>
      <c r="P63" s="9"/>
      <c r="Q63" s="9"/>
      <c r="R63" s="9"/>
    </row>
    <row r="64" spans="4:18" ht="21.95" customHeight="1">
      <c r="D64" s="7"/>
      <c r="E64" s="7"/>
      <c r="F64" s="7"/>
      <c r="G64" s="7"/>
      <c r="H64" s="7"/>
      <c r="I64" s="7"/>
      <c r="J64" s="7"/>
      <c r="K64" s="14"/>
      <c r="L64" s="9"/>
      <c r="M64" s="14"/>
      <c r="N64" s="9"/>
      <c r="O64" s="14"/>
      <c r="P64" s="9"/>
      <c r="Q64" s="9"/>
      <c r="R64" s="9"/>
    </row>
    <row r="65" spans="4:18" ht="21.95" customHeight="1">
      <c r="D65" s="7"/>
      <c r="E65" s="7"/>
      <c r="F65" s="7"/>
      <c r="G65" s="7"/>
      <c r="H65" s="7"/>
      <c r="I65" s="7"/>
      <c r="J65" s="7"/>
      <c r="K65" s="14"/>
      <c r="L65" s="9"/>
      <c r="M65" s="14"/>
      <c r="N65" s="9"/>
      <c r="O65" s="14"/>
      <c r="P65" s="9"/>
      <c r="Q65" s="9"/>
      <c r="R65" s="9"/>
    </row>
    <row r="66" spans="4:18" ht="21.95" customHeight="1">
      <c r="D66" s="7"/>
      <c r="E66" s="7"/>
      <c r="F66" s="7"/>
      <c r="G66" s="7"/>
      <c r="H66" s="7"/>
      <c r="I66" s="7"/>
      <c r="J66" s="7"/>
      <c r="K66" s="14"/>
      <c r="L66" s="9"/>
      <c r="M66" s="14"/>
      <c r="N66" s="9"/>
      <c r="O66" s="14"/>
      <c r="P66" s="9"/>
      <c r="Q66" s="9"/>
      <c r="R66" s="9"/>
    </row>
    <row r="67" spans="4:18" ht="21.95" customHeight="1">
      <c r="D67" s="7"/>
      <c r="E67" s="7"/>
      <c r="F67" s="7"/>
      <c r="G67" s="7"/>
      <c r="H67" s="7"/>
      <c r="I67" s="7"/>
      <c r="J67" s="7"/>
      <c r="K67" s="14"/>
      <c r="L67" s="9"/>
      <c r="M67" s="14"/>
      <c r="N67" s="9"/>
      <c r="O67" s="14"/>
      <c r="P67" s="9"/>
      <c r="Q67" s="9"/>
      <c r="R67" s="9"/>
    </row>
    <row r="68" spans="4:18" ht="21.95" customHeight="1">
      <c r="D68" s="7"/>
      <c r="E68" s="7"/>
      <c r="F68" s="7"/>
      <c r="G68" s="7"/>
      <c r="H68" s="7"/>
      <c r="I68" s="7"/>
      <c r="J68" s="7"/>
      <c r="K68" s="14"/>
      <c r="L68" s="9"/>
      <c r="M68" s="14"/>
      <c r="N68" s="9"/>
      <c r="O68" s="14"/>
      <c r="P68" s="9"/>
      <c r="Q68" s="9"/>
      <c r="R68" s="9"/>
    </row>
    <row r="69" spans="4:18" ht="21.95" customHeight="1">
      <c r="D69" s="7"/>
      <c r="E69" s="7"/>
      <c r="F69" s="7"/>
      <c r="G69" s="7"/>
      <c r="H69" s="7"/>
      <c r="I69" s="7"/>
      <c r="J69" s="7"/>
      <c r="K69" s="14"/>
      <c r="L69" s="9"/>
      <c r="M69" s="14"/>
      <c r="N69" s="9"/>
      <c r="O69" s="14"/>
      <c r="P69" s="9"/>
      <c r="Q69" s="9"/>
      <c r="R69" s="9"/>
    </row>
    <row r="70" spans="4:18" ht="21.95" customHeight="1">
      <c r="D70" s="7"/>
      <c r="E70" s="7"/>
      <c r="F70" s="7"/>
      <c r="G70" s="7"/>
      <c r="H70" s="7"/>
      <c r="I70" s="7"/>
      <c r="J70" s="7"/>
      <c r="K70" s="14"/>
      <c r="L70" s="9"/>
      <c r="M70" s="14"/>
      <c r="N70" s="9"/>
      <c r="O70" s="14"/>
      <c r="P70" s="9"/>
      <c r="Q70" s="9"/>
      <c r="R70" s="9"/>
    </row>
    <row r="71" spans="4:18" ht="21.95" customHeight="1">
      <c r="D71" s="7"/>
      <c r="E71" s="7"/>
      <c r="F71" s="7"/>
      <c r="G71" s="7"/>
      <c r="H71" s="7"/>
      <c r="I71" s="7"/>
      <c r="J71" s="7"/>
      <c r="K71" s="14"/>
      <c r="L71" s="9"/>
      <c r="M71" s="14"/>
      <c r="N71" s="9"/>
      <c r="O71" s="14"/>
      <c r="P71" s="9"/>
      <c r="Q71" s="9"/>
      <c r="R71" s="9"/>
    </row>
    <row r="72" spans="4:18" ht="21" customHeight="1">
      <c r="D72" s="7"/>
      <c r="E72" s="7"/>
      <c r="F72" s="7"/>
      <c r="G72" s="7"/>
      <c r="H72" s="7"/>
      <c r="I72" s="7"/>
      <c r="J72" s="7"/>
      <c r="K72" s="14"/>
      <c r="L72" s="9"/>
      <c r="M72" s="14"/>
      <c r="N72" s="9"/>
      <c r="O72" s="14"/>
      <c r="P72" s="9"/>
      <c r="Q72" s="9"/>
      <c r="R72" s="9"/>
    </row>
    <row r="73" spans="4:18" ht="21" customHeight="1">
      <c r="D73" s="7"/>
      <c r="E73" s="7"/>
      <c r="F73" s="7"/>
      <c r="G73" s="7"/>
      <c r="H73" s="7"/>
      <c r="I73" s="7"/>
      <c r="J73" s="7"/>
      <c r="K73" s="14"/>
      <c r="L73" s="9"/>
      <c r="M73" s="14"/>
      <c r="N73" s="9"/>
      <c r="O73" s="14"/>
      <c r="P73" s="9"/>
      <c r="Q73" s="9"/>
      <c r="R73" s="9"/>
    </row>
    <row r="74" spans="4:18" ht="21" customHeight="1">
      <c r="D74" s="7"/>
      <c r="E74" s="7"/>
      <c r="F74" s="7"/>
      <c r="G74" s="7"/>
      <c r="H74" s="11"/>
      <c r="I74" s="11"/>
      <c r="J74" s="11"/>
      <c r="K74" s="14"/>
      <c r="L74" s="9"/>
      <c r="M74" s="14"/>
      <c r="N74" s="9"/>
      <c r="O74" s="14"/>
      <c r="P74" s="9"/>
      <c r="Q74" s="9"/>
      <c r="R74" s="9"/>
    </row>
    <row r="75" spans="4:18" ht="21" customHeight="1">
      <c r="D75" s="7"/>
      <c r="E75" s="7"/>
      <c r="F75" s="7"/>
      <c r="G75" s="7"/>
      <c r="H75" s="11"/>
      <c r="I75" s="11"/>
      <c r="J75" s="11"/>
      <c r="K75" s="14"/>
      <c r="L75" s="9"/>
      <c r="M75" s="14"/>
      <c r="N75" s="9"/>
      <c r="O75" s="14"/>
      <c r="P75" s="9"/>
      <c r="Q75" s="9"/>
      <c r="R75" s="9"/>
    </row>
    <row r="76" spans="4:18" ht="21" customHeight="1">
      <c r="D76" s="7"/>
      <c r="E76" s="7"/>
      <c r="F76" s="7"/>
      <c r="G76" s="7"/>
      <c r="H76" s="7"/>
      <c r="I76" s="7"/>
      <c r="J76" s="7"/>
      <c r="K76" s="14"/>
      <c r="L76" s="9"/>
      <c r="M76" s="14"/>
      <c r="N76" s="9"/>
      <c r="O76" s="14"/>
      <c r="P76" s="9"/>
      <c r="Q76" s="9"/>
      <c r="R76" s="9"/>
    </row>
    <row r="77" spans="4:18" ht="21" customHeight="1">
      <c r="D77" s="7"/>
      <c r="E77" s="7"/>
      <c r="F77" s="7"/>
      <c r="G77" s="7"/>
      <c r="H77" s="7"/>
      <c r="I77" s="7"/>
      <c r="J77" s="7"/>
      <c r="K77" s="14"/>
      <c r="L77" s="9"/>
      <c r="M77" s="14"/>
      <c r="N77" s="9"/>
      <c r="O77" s="14"/>
      <c r="P77" s="9"/>
      <c r="Q77" s="9"/>
      <c r="R77" s="9"/>
    </row>
    <row r="78" spans="4:18" ht="21" customHeight="1">
      <c r="D78" s="7"/>
      <c r="E78" s="7"/>
      <c r="F78" s="7"/>
      <c r="G78" s="7"/>
      <c r="H78" s="7"/>
      <c r="I78" s="7"/>
      <c r="J78" s="7"/>
      <c r="K78" s="14"/>
      <c r="L78" s="9"/>
      <c r="M78" s="14"/>
      <c r="N78" s="9"/>
      <c r="O78" s="14"/>
      <c r="P78" s="9"/>
      <c r="Q78" s="9"/>
      <c r="R78" s="9"/>
    </row>
    <row r="79" spans="4:18" ht="21" customHeight="1">
      <c r="D79" s="7"/>
      <c r="E79" s="7"/>
      <c r="F79" s="7"/>
      <c r="G79" s="7"/>
      <c r="H79" s="7"/>
      <c r="I79" s="7"/>
      <c r="J79" s="7"/>
      <c r="K79" s="14"/>
      <c r="L79" s="9"/>
      <c r="M79" s="14"/>
      <c r="N79" s="9"/>
      <c r="O79" s="14"/>
      <c r="P79" s="9"/>
      <c r="Q79" s="9"/>
      <c r="R79" s="9"/>
    </row>
    <row r="80" spans="4:18" ht="21" customHeight="1">
      <c r="D80" s="7"/>
      <c r="E80" s="7"/>
      <c r="F80" s="7"/>
      <c r="G80" s="7"/>
      <c r="H80" s="7"/>
      <c r="I80" s="7"/>
      <c r="J80" s="7"/>
      <c r="K80" s="14"/>
      <c r="L80" s="9"/>
      <c r="M80" s="14"/>
      <c r="N80" s="9"/>
      <c r="O80" s="14"/>
      <c r="P80" s="9"/>
      <c r="Q80" s="9"/>
      <c r="R80" s="9"/>
    </row>
    <row r="81" spans="4:18" ht="21" customHeight="1">
      <c r="D81" s="7"/>
      <c r="E81" s="7"/>
      <c r="F81" s="7"/>
      <c r="G81" s="7"/>
      <c r="H81" s="7"/>
      <c r="I81" s="7"/>
      <c r="J81" s="7"/>
      <c r="K81" s="14"/>
      <c r="L81" s="9"/>
      <c r="M81" s="14"/>
      <c r="N81" s="9"/>
      <c r="O81" s="14"/>
      <c r="P81" s="9"/>
      <c r="Q81" s="9"/>
      <c r="R81" s="9"/>
    </row>
    <row r="82" spans="4:18" ht="21" customHeight="1">
      <c r="D82" s="7"/>
      <c r="E82" s="7"/>
      <c r="F82" s="7"/>
      <c r="G82" s="7"/>
      <c r="H82" s="7"/>
      <c r="I82" s="7"/>
      <c r="J82" s="7"/>
      <c r="K82" s="14"/>
      <c r="L82" s="9"/>
      <c r="M82" s="14"/>
      <c r="N82" s="9"/>
      <c r="O82" s="14"/>
      <c r="P82" s="9"/>
      <c r="Q82" s="9"/>
      <c r="R82" s="9"/>
    </row>
    <row r="83" spans="4:18" ht="21" customHeight="1">
      <c r="D83" s="7"/>
      <c r="E83" s="7"/>
      <c r="F83" s="7"/>
      <c r="G83" s="7"/>
      <c r="H83" s="7"/>
      <c r="I83" s="7"/>
      <c r="J83" s="7"/>
      <c r="K83" s="14"/>
      <c r="L83" s="9"/>
      <c r="M83" s="14"/>
      <c r="N83" s="9"/>
      <c r="O83" s="14"/>
      <c r="P83" s="9"/>
      <c r="Q83" s="9"/>
      <c r="R83" s="9"/>
    </row>
    <row r="84" spans="4:18" ht="21" customHeight="1">
      <c r="D84" s="7"/>
      <c r="E84" s="7"/>
      <c r="F84" s="7"/>
      <c r="G84" s="7"/>
      <c r="H84" s="7"/>
      <c r="I84" s="7"/>
      <c r="J84" s="7"/>
      <c r="K84" s="14"/>
      <c r="L84" s="9"/>
      <c r="M84" s="14"/>
      <c r="N84" s="9"/>
      <c r="O84" s="14"/>
      <c r="P84" s="9"/>
      <c r="Q84" s="9"/>
      <c r="R84" s="9"/>
    </row>
    <row r="85" spans="4:18" ht="21" customHeight="1">
      <c r="D85" s="7"/>
      <c r="E85" s="7"/>
      <c r="F85" s="7"/>
      <c r="G85" s="7"/>
      <c r="H85" s="7"/>
      <c r="I85" s="7"/>
      <c r="J85" s="7"/>
      <c r="K85" s="14"/>
      <c r="L85" s="9"/>
      <c r="M85" s="14"/>
      <c r="N85" s="9"/>
      <c r="O85" s="14"/>
      <c r="P85" s="9"/>
      <c r="Q85" s="9"/>
      <c r="R85" s="9"/>
    </row>
    <row r="86" spans="4:18" ht="21" customHeight="1">
      <c r="D86" s="7"/>
      <c r="E86" s="7"/>
      <c r="F86" s="7"/>
      <c r="G86" s="7"/>
      <c r="H86" s="7"/>
      <c r="I86" s="7"/>
      <c r="J86" s="7"/>
      <c r="K86" s="14"/>
      <c r="L86" s="9"/>
      <c r="M86" s="14"/>
      <c r="N86" s="9"/>
      <c r="O86" s="14"/>
      <c r="P86" s="9"/>
      <c r="Q86" s="9"/>
      <c r="R86" s="9"/>
    </row>
    <row r="87" spans="4:18" ht="21" customHeight="1">
      <c r="D87" s="7"/>
      <c r="E87" s="7"/>
      <c r="F87" s="7"/>
      <c r="G87" s="7"/>
      <c r="H87" s="7"/>
      <c r="I87" s="7"/>
      <c r="J87" s="7"/>
      <c r="K87" s="14"/>
      <c r="L87" s="9"/>
      <c r="M87" s="14"/>
      <c r="N87" s="9"/>
      <c r="O87" s="14"/>
      <c r="P87" s="9"/>
      <c r="Q87" s="9"/>
      <c r="R87" s="9"/>
    </row>
    <row r="88" spans="4:18" ht="21" customHeight="1">
      <c r="D88" s="7"/>
      <c r="E88" s="7"/>
      <c r="F88" s="7"/>
      <c r="G88" s="7"/>
      <c r="H88" s="7"/>
      <c r="I88" s="7"/>
      <c r="J88" s="7"/>
      <c r="K88" s="14"/>
      <c r="L88" s="9"/>
      <c r="M88" s="14"/>
      <c r="N88" s="9"/>
      <c r="O88" s="14"/>
      <c r="P88" s="9"/>
      <c r="Q88" s="9"/>
      <c r="R88" s="9"/>
    </row>
    <row r="89" spans="4:18" ht="21" customHeight="1">
      <c r="D89" s="7"/>
      <c r="E89" s="7"/>
      <c r="F89" s="7"/>
      <c r="G89" s="7"/>
      <c r="H89" s="7"/>
      <c r="I89" s="7"/>
      <c r="J89" s="7"/>
      <c r="K89" s="14"/>
      <c r="L89" s="9"/>
      <c r="M89" s="14"/>
      <c r="N89" s="9"/>
      <c r="O89" s="14"/>
      <c r="P89" s="9"/>
      <c r="Q89" s="9"/>
      <c r="R89" s="9"/>
    </row>
    <row r="90" spans="4:18" ht="21" customHeight="1">
      <c r="D90" s="7"/>
      <c r="E90" s="7"/>
      <c r="F90" s="7"/>
      <c r="G90" s="7"/>
      <c r="H90" s="7"/>
      <c r="I90" s="7"/>
      <c r="J90" s="7"/>
      <c r="K90" s="14"/>
      <c r="L90" s="9"/>
      <c r="M90" s="14"/>
      <c r="N90" s="9"/>
      <c r="O90" s="14"/>
      <c r="P90" s="9"/>
      <c r="Q90" s="9"/>
      <c r="R90" s="9"/>
    </row>
    <row r="91" spans="4:18" ht="21" customHeight="1">
      <c r="D91" s="7"/>
      <c r="E91" s="7"/>
      <c r="F91" s="7"/>
      <c r="G91" s="7"/>
      <c r="H91" s="7"/>
      <c r="I91" s="7"/>
      <c r="J91" s="7"/>
      <c r="K91" s="14"/>
      <c r="L91" s="9"/>
      <c r="M91" s="14"/>
      <c r="N91" s="9"/>
      <c r="O91" s="14"/>
      <c r="P91" s="9"/>
      <c r="Q91" s="9"/>
      <c r="R91" s="9"/>
    </row>
    <row r="92" spans="4:18" ht="21" customHeight="1">
      <c r="D92" s="7"/>
      <c r="E92" s="7"/>
      <c r="F92" s="7"/>
      <c r="G92" s="7"/>
      <c r="H92" s="7"/>
      <c r="I92" s="7"/>
      <c r="J92" s="7"/>
      <c r="K92" s="14"/>
      <c r="L92" s="9"/>
      <c r="M92" s="14"/>
      <c r="N92" s="9"/>
      <c r="O92" s="14"/>
      <c r="P92" s="9"/>
      <c r="Q92" s="9"/>
      <c r="R92" s="9"/>
    </row>
    <row r="93" spans="4:18" ht="21" customHeight="1">
      <c r="D93" s="7"/>
      <c r="E93" s="7"/>
      <c r="F93" s="7"/>
      <c r="G93" s="7"/>
      <c r="H93" s="7"/>
      <c r="I93" s="7"/>
      <c r="J93" s="7"/>
      <c r="K93" s="14"/>
      <c r="L93" s="9"/>
      <c r="M93" s="14"/>
      <c r="N93" s="9"/>
      <c r="O93" s="14"/>
      <c r="P93" s="9"/>
      <c r="Q93" s="9"/>
      <c r="R93" s="9"/>
    </row>
    <row r="94" spans="4:18" ht="21" customHeight="1">
      <c r="D94" s="7"/>
      <c r="E94" s="7"/>
      <c r="F94" s="7"/>
      <c r="G94" s="7"/>
      <c r="H94" s="7"/>
      <c r="I94" s="7"/>
      <c r="J94" s="7"/>
      <c r="K94" s="14"/>
      <c r="L94" s="9"/>
      <c r="M94" s="14"/>
      <c r="N94" s="9"/>
      <c r="O94" s="14"/>
      <c r="P94" s="9"/>
      <c r="Q94" s="9"/>
      <c r="R94" s="9"/>
    </row>
    <row r="95" spans="4:18" ht="21" customHeight="1">
      <c r="D95" s="7"/>
      <c r="E95" s="7"/>
      <c r="F95" s="7"/>
      <c r="G95" s="7"/>
      <c r="H95" s="7"/>
      <c r="I95" s="7"/>
      <c r="J95" s="7"/>
      <c r="K95" s="14"/>
      <c r="L95" s="9"/>
      <c r="M95" s="14"/>
      <c r="N95" s="9"/>
      <c r="O95" s="14"/>
      <c r="P95" s="9"/>
      <c r="Q95" s="9"/>
      <c r="R95" s="9"/>
    </row>
    <row r="96" spans="4:18" ht="21" customHeight="1">
      <c r="D96" s="7"/>
      <c r="E96" s="7"/>
      <c r="F96" s="7"/>
      <c r="G96" s="7"/>
      <c r="H96" s="7"/>
      <c r="I96" s="7"/>
      <c r="J96" s="7"/>
      <c r="K96" s="14"/>
      <c r="L96" s="9"/>
      <c r="M96" s="14"/>
      <c r="N96" s="9"/>
      <c r="O96" s="14"/>
      <c r="P96" s="9"/>
      <c r="Q96" s="9"/>
      <c r="R96" s="9"/>
    </row>
    <row r="97" spans="4:18" ht="21" customHeight="1">
      <c r="D97" s="7"/>
      <c r="E97" s="7"/>
      <c r="F97" s="7"/>
      <c r="G97" s="7"/>
      <c r="H97" s="7"/>
      <c r="I97" s="7"/>
      <c r="J97" s="7"/>
      <c r="K97" s="14"/>
      <c r="L97" s="9"/>
      <c r="M97" s="14"/>
      <c r="N97" s="9"/>
      <c r="O97" s="14"/>
      <c r="P97" s="9"/>
      <c r="Q97" s="9"/>
      <c r="R97" s="9"/>
    </row>
    <row r="98" spans="4:18" ht="21" customHeight="1">
      <c r="D98" s="7"/>
      <c r="E98" s="7"/>
      <c r="F98" s="7"/>
      <c r="G98" s="7"/>
      <c r="H98" s="7"/>
      <c r="I98" s="7"/>
      <c r="J98" s="7"/>
      <c r="K98" s="14"/>
      <c r="L98" s="9"/>
      <c r="M98" s="14"/>
      <c r="N98" s="9"/>
      <c r="O98" s="14"/>
      <c r="P98" s="9"/>
      <c r="Q98" s="9"/>
      <c r="R98" s="9"/>
    </row>
    <row r="99" spans="4:18" ht="21" customHeight="1">
      <c r="D99" s="7"/>
      <c r="E99" s="7"/>
      <c r="F99" s="7"/>
      <c r="G99" s="7"/>
      <c r="H99" s="7"/>
      <c r="I99" s="7"/>
      <c r="J99" s="7"/>
      <c r="K99" s="14"/>
      <c r="L99" s="9"/>
      <c r="M99" s="14"/>
      <c r="N99" s="9"/>
      <c r="O99" s="14"/>
      <c r="P99" s="9"/>
      <c r="Q99" s="9"/>
      <c r="R99" s="9"/>
    </row>
    <row r="100" spans="4:18" ht="21" customHeight="1">
      <c r="D100" s="7"/>
      <c r="E100" s="7"/>
      <c r="F100" s="7"/>
      <c r="G100" s="7"/>
      <c r="H100" s="7"/>
      <c r="I100" s="7"/>
      <c r="J100" s="7"/>
      <c r="K100" s="14"/>
      <c r="L100" s="9"/>
      <c r="M100" s="14"/>
      <c r="N100" s="9"/>
      <c r="O100" s="14"/>
      <c r="P100" s="9"/>
      <c r="Q100" s="9"/>
      <c r="R100" s="9"/>
    </row>
    <row r="101" spans="4:18" ht="21" customHeight="1">
      <c r="D101" s="7"/>
      <c r="E101" s="7"/>
      <c r="F101" s="7"/>
      <c r="G101" s="7"/>
      <c r="H101" s="7"/>
      <c r="I101" s="7"/>
      <c r="J101" s="7"/>
      <c r="K101" s="14"/>
      <c r="L101" s="9"/>
      <c r="M101" s="14"/>
      <c r="N101" s="9"/>
      <c r="O101" s="14"/>
      <c r="P101" s="9"/>
      <c r="Q101" s="9"/>
      <c r="R101" s="9"/>
    </row>
    <row r="102" spans="4:18" ht="21" customHeight="1">
      <c r="D102" s="7"/>
      <c r="E102" s="7"/>
      <c r="F102" s="7"/>
      <c r="G102" s="7"/>
      <c r="H102" s="7"/>
      <c r="I102" s="7"/>
      <c r="J102" s="7"/>
      <c r="K102" s="14"/>
      <c r="L102" s="9"/>
      <c r="M102" s="14"/>
      <c r="N102" s="9"/>
      <c r="O102" s="14"/>
      <c r="P102" s="9"/>
      <c r="Q102" s="9"/>
      <c r="R102" s="9"/>
    </row>
    <row r="103" spans="4:18" ht="21" customHeight="1">
      <c r="D103" s="7"/>
      <c r="E103" s="7"/>
      <c r="F103" s="7"/>
      <c r="G103" s="7"/>
      <c r="H103" s="7"/>
      <c r="I103" s="7"/>
      <c r="J103" s="7"/>
      <c r="K103" s="14"/>
      <c r="L103" s="9"/>
      <c r="M103" s="14"/>
      <c r="N103" s="9"/>
      <c r="O103" s="14"/>
      <c r="P103" s="9"/>
      <c r="Q103" s="9"/>
      <c r="R103" s="9"/>
    </row>
    <row r="104" spans="4:18" ht="21" customHeight="1">
      <c r="D104" s="7"/>
      <c r="E104" s="7"/>
      <c r="F104" s="7"/>
      <c r="G104" s="7"/>
      <c r="H104" s="7"/>
      <c r="I104" s="7"/>
      <c r="J104" s="7"/>
      <c r="K104" s="14"/>
      <c r="L104" s="9"/>
      <c r="M104" s="14"/>
      <c r="N104" s="9"/>
      <c r="O104" s="14"/>
      <c r="P104" s="9"/>
      <c r="Q104" s="9"/>
      <c r="R104" s="9"/>
    </row>
    <row r="105" spans="4:18" ht="21" customHeight="1">
      <c r="D105" s="7"/>
      <c r="E105" s="7"/>
      <c r="F105" s="7"/>
      <c r="G105" s="7"/>
      <c r="H105" s="7"/>
      <c r="I105" s="7"/>
      <c r="J105" s="7"/>
      <c r="K105" s="14"/>
      <c r="L105" s="9"/>
      <c r="M105" s="14"/>
      <c r="N105" s="9"/>
      <c r="O105" s="14"/>
      <c r="P105" s="9"/>
      <c r="Q105" s="9"/>
      <c r="R105" s="9"/>
    </row>
    <row r="106" spans="4:18" ht="21" customHeight="1">
      <c r="D106" s="7"/>
      <c r="E106" s="7"/>
      <c r="F106" s="7"/>
      <c r="G106" s="7"/>
      <c r="H106" s="7"/>
      <c r="I106" s="7"/>
      <c r="J106" s="7"/>
      <c r="K106" s="14"/>
      <c r="L106" s="9"/>
      <c r="M106" s="14"/>
      <c r="N106" s="9"/>
      <c r="O106" s="14"/>
      <c r="P106" s="9"/>
      <c r="Q106" s="9"/>
      <c r="R106" s="9"/>
    </row>
    <row r="107" spans="4:18" ht="21" customHeight="1">
      <c r="D107" s="7"/>
      <c r="E107" s="7"/>
      <c r="F107" s="7"/>
      <c r="G107" s="7"/>
      <c r="H107" s="7"/>
      <c r="I107" s="7"/>
      <c r="J107" s="7"/>
      <c r="K107" s="14"/>
      <c r="L107" s="9"/>
      <c r="M107" s="14"/>
      <c r="N107" s="9"/>
      <c r="O107" s="14"/>
      <c r="P107" s="9"/>
      <c r="Q107" s="9"/>
      <c r="R107" s="9"/>
    </row>
    <row r="108" spans="4:18" ht="21" customHeight="1">
      <c r="D108" s="7"/>
      <c r="E108" s="7"/>
      <c r="F108" s="7"/>
      <c r="G108" s="7"/>
      <c r="H108" s="7"/>
      <c r="I108" s="7"/>
      <c r="J108" s="7"/>
      <c r="K108" s="14"/>
      <c r="L108" s="9"/>
      <c r="M108" s="14"/>
      <c r="N108" s="9"/>
      <c r="O108" s="14"/>
      <c r="P108" s="9"/>
      <c r="Q108" s="9"/>
      <c r="R108" s="9"/>
    </row>
    <row r="109" spans="4:18" ht="21" customHeight="1">
      <c r="D109" s="7"/>
      <c r="E109" s="7"/>
      <c r="F109" s="7"/>
      <c r="G109" s="7"/>
      <c r="H109" s="11"/>
      <c r="I109" s="11"/>
      <c r="J109" s="11"/>
      <c r="K109" s="14"/>
      <c r="L109" s="9"/>
      <c r="M109" s="14"/>
      <c r="N109" s="9"/>
      <c r="O109" s="14"/>
      <c r="P109" s="9"/>
      <c r="Q109" s="9"/>
      <c r="R109" s="9"/>
    </row>
    <row r="110" spans="4:18" ht="21" customHeight="1">
      <c r="D110" s="7"/>
      <c r="E110" s="7"/>
      <c r="F110" s="7"/>
      <c r="G110" s="7"/>
      <c r="H110" s="7"/>
      <c r="I110" s="7"/>
      <c r="J110" s="7"/>
      <c r="K110" s="14"/>
      <c r="L110" s="9"/>
      <c r="M110" s="14"/>
      <c r="N110" s="9"/>
      <c r="O110" s="14"/>
      <c r="P110" s="9"/>
      <c r="Q110" s="9"/>
      <c r="R110" s="9"/>
    </row>
    <row r="111" spans="4:18" ht="21" customHeight="1">
      <c r="D111" s="10"/>
      <c r="E111" s="10"/>
      <c r="F111" s="10"/>
      <c r="G111" s="7"/>
      <c r="H111" s="11"/>
      <c r="I111" s="11"/>
      <c r="J111" s="11"/>
      <c r="K111" s="14"/>
      <c r="L111" s="9"/>
      <c r="M111" s="14"/>
      <c r="N111" s="9"/>
      <c r="O111" s="14"/>
      <c r="P111" s="9"/>
      <c r="Q111" s="9"/>
      <c r="R111" s="9"/>
    </row>
    <row r="112" spans="4:18" ht="21" customHeight="1">
      <c r="D112" s="7"/>
      <c r="E112" s="7"/>
      <c r="F112" s="7"/>
      <c r="G112" s="7"/>
      <c r="H112" s="7"/>
      <c r="I112" s="7"/>
      <c r="J112" s="7"/>
      <c r="K112" s="14"/>
      <c r="L112" s="9"/>
      <c r="M112" s="14"/>
      <c r="N112" s="9"/>
      <c r="O112" s="14"/>
      <c r="P112" s="9"/>
      <c r="Q112" s="9"/>
      <c r="R112" s="9"/>
    </row>
    <row r="113" spans="4:18" ht="21" customHeight="1">
      <c r="D113" s="7"/>
      <c r="E113" s="7"/>
      <c r="F113" s="7"/>
      <c r="G113" s="7"/>
      <c r="H113" s="7"/>
      <c r="I113" s="7"/>
      <c r="J113" s="7"/>
      <c r="K113" s="14"/>
      <c r="L113" s="9"/>
      <c r="M113" s="14"/>
      <c r="N113" s="9"/>
      <c r="O113" s="14"/>
      <c r="P113" s="9"/>
      <c r="Q113" s="9"/>
      <c r="R113" s="9"/>
    </row>
    <row r="114" spans="4:18" ht="21" customHeight="1">
      <c r="D114" s="7"/>
      <c r="E114" s="7"/>
      <c r="F114" s="7"/>
      <c r="G114" s="7"/>
      <c r="H114" s="7"/>
      <c r="I114" s="7"/>
      <c r="J114" s="7"/>
      <c r="K114" s="14"/>
      <c r="L114" s="9"/>
      <c r="M114" s="14"/>
      <c r="N114" s="9"/>
      <c r="O114" s="14"/>
      <c r="P114" s="9"/>
      <c r="Q114" s="9"/>
      <c r="R114" s="9"/>
    </row>
    <row r="115" spans="4:18" ht="21" customHeight="1">
      <c r="D115" s="7"/>
      <c r="E115" s="7"/>
      <c r="F115" s="7"/>
      <c r="G115" s="7"/>
      <c r="H115" s="7"/>
      <c r="I115" s="7"/>
      <c r="J115" s="7"/>
      <c r="K115" s="14"/>
      <c r="L115" s="9"/>
      <c r="M115" s="14"/>
      <c r="N115" s="9"/>
      <c r="O115" s="14"/>
      <c r="P115" s="9"/>
      <c r="Q115" s="9"/>
      <c r="R115" s="9"/>
    </row>
    <row r="116" spans="4:18" ht="21" customHeight="1">
      <c r="D116" s="7"/>
      <c r="E116" s="7"/>
      <c r="F116" s="7"/>
      <c r="G116" s="7"/>
      <c r="H116" s="7"/>
      <c r="I116" s="7"/>
      <c r="J116" s="7"/>
      <c r="K116" s="14"/>
      <c r="L116" s="9"/>
      <c r="M116" s="14"/>
      <c r="N116" s="9"/>
      <c r="O116" s="14"/>
      <c r="P116" s="9"/>
      <c r="Q116" s="9"/>
      <c r="R116" s="9"/>
    </row>
    <row r="117" spans="4:18" ht="21" customHeight="1">
      <c r="D117" s="7"/>
      <c r="E117" s="7"/>
      <c r="F117" s="7"/>
      <c r="G117" s="7"/>
      <c r="H117" s="7"/>
      <c r="I117" s="7"/>
      <c r="J117" s="7"/>
      <c r="K117" s="14"/>
      <c r="L117" s="9"/>
      <c r="M117" s="14"/>
      <c r="N117" s="9"/>
      <c r="O117" s="14"/>
      <c r="P117" s="9"/>
      <c r="Q117" s="9"/>
      <c r="R117" s="9"/>
    </row>
    <row r="118" spans="4:18" ht="21" customHeight="1">
      <c r="D118" s="7"/>
      <c r="E118" s="7"/>
      <c r="F118" s="7"/>
      <c r="G118" s="7"/>
      <c r="H118" s="7"/>
      <c r="I118" s="7"/>
      <c r="J118" s="7"/>
      <c r="K118" s="14"/>
      <c r="L118" s="9"/>
      <c r="M118" s="14"/>
      <c r="N118" s="9"/>
      <c r="O118" s="14"/>
      <c r="P118" s="9"/>
      <c r="Q118" s="9"/>
      <c r="R118" s="9"/>
    </row>
    <row r="119" spans="4:18" ht="21" customHeight="1">
      <c r="D119" s="7"/>
      <c r="E119" s="7"/>
      <c r="F119" s="7"/>
      <c r="G119" s="7"/>
      <c r="H119" s="7"/>
      <c r="I119" s="7"/>
      <c r="J119" s="7"/>
      <c r="K119" s="14"/>
      <c r="L119" s="9"/>
      <c r="M119" s="14"/>
      <c r="N119" s="9"/>
      <c r="O119" s="14"/>
      <c r="P119" s="9"/>
      <c r="Q119" s="9"/>
      <c r="R119" s="9"/>
    </row>
    <row r="120" spans="4:18" ht="21" customHeight="1">
      <c r="D120" s="7"/>
      <c r="E120" s="7"/>
      <c r="F120" s="7"/>
      <c r="G120" s="7"/>
      <c r="H120" s="7"/>
      <c r="I120" s="7"/>
      <c r="J120" s="7"/>
      <c r="K120" s="14"/>
      <c r="L120" s="9"/>
      <c r="M120" s="14"/>
      <c r="N120" s="9"/>
      <c r="O120" s="14"/>
      <c r="P120" s="9"/>
      <c r="Q120" s="9"/>
      <c r="R120" s="9"/>
    </row>
    <row r="121" spans="4:18" ht="21" customHeight="1">
      <c r="D121" s="7"/>
      <c r="E121" s="7"/>
      <c r="F121" s="7"/>
      <c r="G121" s="7"/>
      <c r="H121" s="7"/>
      <c r="I121" s="7"/>
      <c r="J121" s="7"/>
      <c r="K121" s="14"/>
      <c r="L121" s="9"/>
      <c r="M121" s="14"/>
      <c r="N121" s="9"/>
      <c r="O121" s="14"/>
      <c r="P121" s="9"/>
      <c r="Q121" s="9"/>
      <c r="R121" s="9"/>
    </row>
    <row r="122" spans="4:18" ht="21" customHeight="1">
      <c r="D122" s="7"/>
      <c r="E122" s="7"/>
      <c r="F122" s="7"/>
      <c r="G122" s="7"/>
      <c r="H122" s="7"/>
      <c r="I122" s="7"/>
      <c r="J122" s="7"/>
      <c r="K122" s="14"/>
      <c r="L122" s="9"/>
      <c r="M122" s="14"/>
      <c r="N122" s="9"/>
      <c r="O122" s="14"/>
      <c r="P122" s="9"/>
      <c r="Q122" s="9"/>
      <c r="R122" s="9"/>
    </row>
    <row r="123" spans="4:18" ht="21" customHeight="1">
      <c r="D123" s="7"/>
      <c r="E123" s="7"/>
      <c r="F123" s="7"/>
      <c r="G123" s="7"/>
      <c r="H123" s="7"/>
      <c r="I123" s="7"/>
      <c r="J123" s="7"/>
      <c r="K123" s="14"/>
      <c r="L123" s="9"/>
      <c r="M123" s="14"/>
      <c r="N123" s="9"/>
      <c r="O123" s="14"/>
      <c r="P123" s="9"/>
      <c r="Q123" s="9"/>
      <c r="R123" s="9"/>
    </row>
    <row r="124" spans="4:18" ht="21" customHeight="1">
      <c r="D124" s="7"/>
      <c r="E124" s="7"/>
      <c r="F124" s="7"/>
      <c r="G124" s="7"/>
      <c r="H124" s="7"/>
      <c r="I124" s="7"/>
      <c r="J124" s="7"/>
      <c r="K124" s="14"/>
      <c r="L124" s="9"/>
      <c r="M124" s="14"/>
      <c r="N124" s="9"/>
      <c r="O124" s="14"/>
      <c r="P124" s="9"/>
      <c r="Q124" s="9"/>
      <c r="R124" s="9"/>
    </row>
    <row r="125" spans="4:18" ht="21" customHeight="1">
      <c r="D125" s="7"/>
      <c r="E125" s="7"/>
      <c r="F125" s="7"/>
      <c r="G125" s="7"/>
      <c r="H125" s="7"/>
      <c r="I125" s="7"/>
      <c r="J125" s="7"/>
      <c r="K125" s="14"/>
      <c r="L125" s="9"/>
      <c r="M125" s="14"/>
      <c r="N125" s="9"/>
      <c r="O125" s="14"/>
      <c r="P125" s="9"/>
      <c r="Q125" s="9"/>
      <c r="R125" s="9"/>
    </row>
    <row r="126" spans="4:18" ht="21" customHeight="1">
      <c r="D126" s="7"/>
      <c r="E126" s="7"/>
      <c r="F126" s="7"/>
      <c r="G126" s="7"/>
      <c r="H126" s="7"/>
      <c r="I126" s="7"/>
      <c r="J126" s="7"/>
      <c r="K126" s="14"/>
      <c r="L126" s="9"/>
      <c r="M126" s="14"/>
      <c r="N126" s="9"/>
      <c r="O126" s="14"/>
      <c r="P126" s="9"/>
      <c r="Q126" s="9"/>
      <c r="R126" s="9"/>
    </row>
    <row r="127" spans="4:18" ht="21" customHeight="1">
      <c r="D127" s="7"/>
      <c r="E127" s="7"/>
      <c r="F127" s="7"/>
      <c r="G127" s="7"/>
      <c r="H127" s="7"/>
      <c r="I127" s="7"/>
      <c r="J127" s="7"/>
      <c r="K127" s="14"/>
      <c r="L127" s="9"/>
      <c r="M127" s="14"/>
      <c r="N127" s="9"/>
      <c r="O127" s="14"/>
      <c r="P127" s="9"/>
      <c r="Q127" s="9"/>
      <c r="R127" s="9"/>
    </row>
    <row r="128" spans="4:18" ht="21" customHeight="1">
      <c r="D128" s="7"/>
      <c r="E128" s="7"/>
      <c r="F128" s="7"/>
      <c r="G128" s="7"/>
      <c r="H128" s="7"/>
      <c r="I128" s="7"/>
      <c r="J128" s="7"/>
      <c r="K128" s="14"/>
      <c r="L128" s="9"/>
      <c r="M128" s="14"/>
      <c r="N128" s="9"/>
      <c r="O128" s="14"/>
      <c r="P128" s="9"/>
      <c r="Q128" s="9"/>
      <c r="R128" s="9"/>
    </row>
    <row r="129" spans="4:18" ht="21" customHeight="1">
      <c r="D129" s="7"/>
      <c r="E129" s="7"/>
      <c r="F129" s="7"/>
      <c r="G129" s="7"/>
      <c r="H129" s="7"/>
      <c r="I129" s="7"/>
      <c r="J129" s="7"/>
      <c r="K129" s="14"/>
      <c r="L129" s="9"/>
      <c r="M129" s="14"/>
      <c r="N129" s="9"/>
      <c r="O129" s="14"/>
      <c r="P129" s="9"/>
      <c r="Q129" s="9"/>
      <c r="R129" s="9"/>
    </row>
    <row r="130" spans="4:18" ht="21" customHeight="1">
      <c r="D130" s="7"/>
      <c r="E130" s="7"/>
      <c r="F130" s="7"/>
      <c r="G130" s="7"/>
      <c r="H130" s="7"/>
      <c r="I130" s="7"/>
      <c r="J130" s="7"/>
      <c r="K130" s="14"/>
      <c r="L130" s="9"/>
      <c r="M130" s="14"/>
      <c r="N130" s="9"/>
      <c r="O130" s="14"/>
      <c r="P130" s="9"/>
      <c r="Q130" s="9"/>
      <c r="R130" s="9"/>
    </row>
    <row r="131" spans="4:18" ht="21" customHeight="1">
      <c r="D131" s="7"/>
      <c r="E131" s="7"/>
      <c r="F131" s="7"/>
      <c r="G131" s="7"/>
      <c r="H131" s="7"/>
      <c r="I131" s="7"/>
      <c r="J131" s="7"/>
      <c r="K131" s="14"/>
      <c r="L131" s="9"/>
      <c r="M131" s="14"/>
      <c r="N131" s="9"/>
      <c r="O131" s="14"/>
      <c r="P131" s="9"/>
      <c r="Q131" s="9"/>
      <c r="R131" s="9"/>
    </row>
    <row r="132" spans="4:18" ht="21" customHeight="1">
      <c r="D132" s="7"/>
      <c r="E132" s="7"/>
      <c r="F132" s="7"/>
      <c r="G132" s="7"/>
      <c r="H132" s="11"/>
      <c r="I132" s="11"/>
      <c r="J132" s="11"/>
      <c r="K132" s="14"/>
      <c r="L132" s="9"/>
      <c r="M132" s="14"/>
      <c r="N132" s="9"/>
      <c r="O132" s="14"/>
      <c r="P132" s="9"/>
      <c r="Q132" s="9"/>
      <c r="R132" s="9"/>
    </row>
    <row r="133" spans="4:18" ht="21" customHeight="1">
      <c r="D133" s="7"/>
      <c r="E133" s="7"/>
      <c r="F133" s="7"/>
      <c r="G133" s="7"/>
      <c r="H133" s="7"/>
      <c r="I133" s="7"/>
      <c r="J133" s="7"/>
      <c r="K133" s="14"/>
      <c r="L133" s="9"/>
      <c r="M133" s="14"/>
      <c r="N133" s="9"/>
      <c r="O133" s="14"/>
      <c r="P133" s="9"/>
      <c r="Q133" s="9"/>
      <c r="R133" s="9"/>
    </row>
    <row r="134" spans="4:18" ht="21" customHeight="1">
      <c r="D134" s="7"/>
      <c r="E134" s="7"/>
      <c r="F134" s="7"/>
      <c r="G134" s="7"/>
      <c r="H134" s="11"/>
      <c r="I134" s="11"/>
      <c r="J134" s="11"/>
      <c r="K134" s="14"/>
      <c r="L134" s="9"/>
      <c r="M134" s="14"/>
      <c r="N134" s="9"/>
      <c r="O134" s="14"/>
      <c r="P134" s="9"/>
      <c r="Q134" s="9"/>
      <c r="R134" s="9"/>
    </row>
    <row r="135" spans="4:18" ht="21" customHeight="1">
      <c r="D135" s="7"/>
      <c r="E135" s="7"/>
      <c r="F135" s="7"/>
      <c r="G135" s="7"/>
      <c r="H135" s="7"/>
      <c r="I135" s="7"/>
      <c r="J135" s="7"/>
      <c r="K135" s="14"/>
      <c r="L135" s="9"/>
      <c r="M135" s="14"/>
      <c r="N135" s="9"/>
      <c r="O135" s="14"/>
      <c r="P135" s="9"/>
      <c r="Q135" s="9"/>
      <c r="R135" s="9"/>
    </row>
    <row r="136" spans="4:18" ht="21" customHeight="1">
      <c r="D136" s="7"/>
      <c r="E136" s="7"/>
      <c r="F136" s="7"/>
      <c r="G136" s="7"/>
      <c r="H136" s="7"/>
      <c r="I136" s="7"/>
      <c r="J136" s="7"/>
      <c r="K136" s="14"/>
      <c r="L136" s="9"/>
      <c r="M136" s="14"/>
      <c r="N136" s="9"/>
      <c r="O136" s="14"/>
      <c r="P136" s="9"/>
      <c r="Q136" s="9"/>
      <c r="R136" s="9"/>
    </row>
    <row r="137" spans="4:18" ht="21" customHeight="1">
      <c r="D137" s="7"/>
      <c r="E137" s="7"/>
      <c r="F137" s="7"/>
      <c r="G137" s="7"/>
      <c r="H137" s="7"/>
      <c r="I137" s="7"/>
      <c r="J137" s="7"/>
      <c r="K137" s="14"/>
      <c r="L137" s="9"/>
      <c r="M137" s="14"/>
      <c r="N137" s="9"/>
      <c r="O137" s="14"/>
      <c r="P137" s="9"/>
      <c r="Q137" s="9"/>
      <c r="R137" s="9"/>
    </row>
    <row r="138" spans="4:18" ht="21" customHeight="1">
      <c r="D138" s="7"/>
      <c r="E138" s="7"/>
      <c r="F138" s="7"/>
      <c r="G138" s="7"/>
      <c r="H138" s="7"/>
      <c r="I138" s="7"/>
      <c r="J138" s="7"/>
      <c r="K138" s="14"/>
      <c r="L138" s="9"/>
      <c r="M138" s="14"/>
      <c r="N138" s="9"/>
      <c r="O138" s="14"/>
      <c r="P138" s="9"/>
      <c r="Q138" s="9"/>
      <c r="R138" s="9"/>
    </row>
    <row r="139" spans="4:18" ht="21" customHeight="1">
      <c r="D139" s="7"/>
      <c r="E139" s="7"/>
      <c r="F139" s="7"/>
      <c r="G139" s="7"/>
      <c r="H139" s="7"/>
      <c r="I139" s="7"/>
      <c r="J139" s="7"/>
      <c r="K139" s="14"/>
      <c r="L139" s="9"/>
      <c r="M139" s="14"/>
      <c r="N139" s="9"/>
      <c r="O139" s="14"/>
      <c r="P139" s="9"/>
      <c r="Q139" s="9"/>
      <c r="R139" s="9"/>
    </row>
    <row r="140" spans="4:18" ht="21" customHeight="1">
      <c r="D140" s="7"/>
      <c r="E140" s="7"/>
      <c r="F140" s="7"/>
      <c r="G140" s="7"/>
      <c r="H140" s="7"/>
      <c r="I140" s="7"/>
      <c r="J140" s="7"/>
      <c r="K140" s="14"/>
      <c r="L140" s="9"/>
      <c r="M140" s="14"/>
      <c r="N140" s="9"/>
      <c r="O140" s="14"/>
      <c r="P140" s="9"/>
      <c r="Q140" s="9"/>
      <c r="R140" s="9"/>
    </row>
    <row r="141" spans="4:18" ht="21" customHeight="1">
      <c r="D141" s="7"/>
      <c r="E141" s="7"/>
      <c r="F141" s="7"/>
      <c r="G141" s="7"/>
      <c r="H141" s="7"/>
      <c r="I141" s="7"/>
      <c r="J141" s="7"/>
      <c r="K141" s="14"/>
      <c r="L141" s="9"/>
      <c r="M141" s="14"/>
      <c r="N141" s="9"/>
      <c r="O141" s="14"/>
      <c r="P141" s="9"/>
      <c r="Q141" s="9"/>
      <c r="R141" s="9"/>
    </row>
    <row r="142" spans="4:18" ht="21" customHeight="1">
      <c r="D142" s="7"/>
      <c r="E142" s="7"/>
      <c r="F142" s="7"/>
      <c r="G142" s="7"/>
      <c r="H142" s="7"/>
      <c r="I142" s="7"/>
      <c r="J142" s="7"/>
      <c r="K142" s="14"/>
      <c r="L142" s="9"/>
      <c r="M142" s="14"/>
      <c r="N142" s="9"/>
      <c r="O142" s="14"/>
      <c r="P142" s="9"/>
      <c r="Q142" s="9"/>
      <c r="R142" s="9"/>
    </row>
    <row r="143" spans="4:18" ht="21" customHeight="1">
      <c r="D143" s="7"/>
      <c r="E143" s="7"/>
      <c r="F143" s="7"/>
      <c r="G143" s="7"/>
      <c r="H143" s="7"/>
      <c r="I143" s="7"/>
      <c r="J143" s="7"/>
      <c r="K143" s="14"/>
      <c r="L143" s="9"/>
      <c r="M143" s="14"/>
      <c r="N143" s="9"/>
      <c r="O143" s="14"/>
      <c r="P143" s="9"/>
      <c r="Q143" s="9"/>
      <c r="R143" s="9"/>
    </row>
    <row r="144" spans="4:18" ht="21" customHeight="1">
      <c r="D144" s="7"/>
      <c r="E144" s="7"/>
      <c r="F144" s="7"/>
      <c r="G144" s="7"/>
      <c r="H144" s="7"/>
      <c r="I144" s="7"/>
      <c r="J144" s="7"/>
      <c r="K144" s="14"/>
      <c r="L144" s="9"/>
      <c r="M144" s="14"/>
      <c r="N144" s="9"/>
      <c r="O144" s="14"/>
      <c r="P144" s="9"/>
      <c r="Q144" s="9"/>
      <c r="R144" s="9"/>
    </row>
    <row r="145" spans="4:18" ht="21" customHeight="1">
      <c r="D145" s="7"/>
      <c r="E145" s="7"/>
      <c r="F145" s="7"/>
      <c r="G145" s="7"/>
      <c r="H145" s="7"/>
      <c r="I145" s="7"/>
      <c r="J145" s="7"/>
      <c r="K145" s="14"/>
      <c r="L145" s="9"/>
      <c r="M145" s="14"/>
      <c r="N145" s="9"/>
      <c r="O145" s="14"/>
      <c r="P145" s="9"/>
      <c r="Q145" s="9"/>
      <c r="R145" s="9"/>
    </row>
    <row r="146" spans="4:18" ht="21" customHeight="1">
      <c r="D146" s="7"/>
      <c r="E146" s="7"/>
      <c r="F146" s="7"/>
      <c r="G146" s="7"/>
      <c r="H146" s="7"/>
      <c r="I146" s="7"/>
      <c r="J146" s="7"/>
      <c r="K146" s="14"/>
      <c r="L146" s="9"/>
      <c r="M146" s="14"/>
      <c r="N146" s="9"/>
      <c r="O146" s="14"/>
      <c r="P146" s="9"/>
      <c r="Q146" s="9"/>
      <c r="R146" s="9"/>
    </row>
    <row r="147" spans="4:18" ht="21" customHeight="1">
      <c r="D147" s="7"/>
      <c r="E147" s="7"/>
      <c r="F147" s="7"/>
      <c r="G147" s="7"/>
      <c r="H147" s="7"/>
      <c r="I147" s="7"/>
      <c r="J147" s="7"/>
      <c r="K147" s="14"/>
      <c r="L147" s="9"/>
      <c r="M147" s="14"/>
      <c r="N147" s="9"/>
      <c r="O147" s="14"/>
      <c r="P147" s="9"/>
      <c r="Q147" s="9"/>
      <c r="R147" s="9"/>
    </row>
    <row r="148" spans="4:18" ht="21" customHeight="1">
      <c r="D148" s="7"/>
      <c r="E148" s="7"/>
      <c r="F148" s="7"/>
      <c r="G148" s="7"/>
      <c r="H148" s="7"/>
      <c r="I148" s="7"/>
      <c r="J148" s="7"/>
      <c r="K148" s="14"/>
      <c r="L148" s="9"/>
      <c r="M148" s="14"/>
      <c r="N148" s="9"/>
      <c r="O148" s="14"/>
      <c r="P148" s="9"/>
      <c r="Q148" s="9"/>
      <c r="R148" s="9"/>
    </row>
    <row r="149" spans="4:18" ht="21" customHeight="1">
      <c r="D149" s="7"/>
      <c r="E149" s="7"/>
      <c r="F149" s="7"/>
      <c r="G149" s="7"/>
      <c r="H149" s="11"/>
      <c r="I149" s="11"/>
      <c r="J149" s="11"/>
      <c r="K149" s="14"/>
      <c r="L149" s="9"/>
      <c r="M149" s="14"/>
      <c r="N149" s="9"/>
      <c r="O149" s="14"/>
      <c r="P149" s="9"/>
      <c r="Q149" s="9"/>
      <c r="R149" s="9"/>
    </row>
    <row r="150" spans="4:18" ht="21" customHeight="1">
      <c r="D150" s="7"/>
      <c r="E150" s="7"/>
      <c r="F150" s="7"/>
      <c r="G150" s="7"/>
      <c r="H150" s="7"/>
      <c r="I150" s="7"/>
      <c r="J150" s="7"/>
      <c r="K150" s="14"/>
      <c r="L150" s="9"/>
      <c r="M150" s="14"/>
      <c r="N150" s="9"/>
      <c r="O150" s="14"/>
      <c r="P150" s="9"/>
      <c r="Q150" s="9"/>
      <c r="R150" s="9"/>
    </row>
    <row r="151" spans="4:18" ht="21" customHeight="1">
      <c r="D151" s="7"/>
      <c r="E151" s="7"/>
      <c r="F151" s="7"/>
      <c r="G151" s="7"/>
      <c r="H151" s="11"/>
      <c r="I151" s="11"/>
      <c r="J151" s="11"/>
      <c r="K151" s="14"/>
      <c r="L151" s="9"/>
      <c r="M151" s="14"/>
      <c r="N151" s="9"/>
      <c r="O151" s="14"/>
      <c r="P151" s="9"/>
      <c r="Q151" s="9"/>
      <c r="R151" s="9"/>
    </row>
    <row r="152" spans="4:18" ht="20.100000000000001" customHeight="1">
      <c r="D152" s="7"/>
      <c r="E152" s="7"/>
      <c r="F152" s="7"/>
      <c r="G152" s="7"/>
      <c r="H152" s="7"/>
      <c r="I152" s="7"/>
      <c r="J152" s="7"/>
      <c r="K152" s="14"/>
      <c r="L152" s="9"/>
      <c r="M152" s="14"/>
      <c r="N152" s="9"/>
      <c r="O152" s="14"/>
      <c r="P152" s="9"/>
      <c r="Q152" s="9"/>
      <c r="R152" s="9"/>
    </row>
    <row r="153" spans="4:18" ht="20.100000000000001" customHeight="1">
      <c r="D153" s="7"/>
      <c r="E153" s="7"/>
      <c r="F153" s="7"/>
      <c r="G153" s="7"/>
      <c r="H153" s="7"/>
      <c r="I153" s="7"/>
      <c r="J153" s="7"/>
      <c r="K153" s="14"/>
      <c r="L153" s="9"/>
      <c r="M153" s="14"/>
      <c r="N153" s="9"/>
      <c r="O153" s="14"/>
      <c r="P153" s="9"/>
      <c r="Q153" s="9"/>
      <c r="R153" s="9"/>
    </row>
    <row r="154" spans="4:18" ht="20.100000000000001" customHeight="1">
      <c r="D154" s="7"/>
      <c r="E154" s="7"/>
      <c r="F154" s="7"/>
      <c r="G154" s="7"/>
      <c r="H154" s="7"/>
      <c r="I154" s="7"/>
      <c r="J154" s="7"/>
      <c r="K154" s="14"/>
      <c r="L154" s="9"/>
      <c r="M154" s="14"/>
      <c r="N154" s="9"/>
      <c r="O154" s="14"/>
      <c r="P154" s="9"/>
      <c r="Q154" s="9"/>
      <c r="R154" s="9"/>
    </row>
    <row r="155" spans="4:18" ht="20.100000000000001" customHeight="1">
      <c r="D155" s="7"/>
      <c r="E155" s="7"/>
      <c r="F155" s="7"/>
      <c r="G155" s="7"/>
      <c r="H155" s="7"/>
      <c r="I155" s="7"/>
      <c r="J155" s="7"/>
      <c r="K155" s="14"/>
      <c r="L155" s="9"/>
      <c r="M155" s="14"/>
      <c r="N155" s="9"/>
      <c r="O155" s="14"/>
      <c r="P155" s="9"/>
      <c r="Q155" s="9"/>
      <c r="R155" s="9"/>
    </row>
    <row r="156" spans="4:18" ht="20.100000000000001" customHeight="1">
      <c r="D156" s="7"/>
      <c r="E156" s="7"/>
      <c r="F156" s="7"/>
      <c r="G156" s="7"/>
      <c r="H156" s="7"/>
      <c r="I156" s="7"/>
      <c r="J156" s="7"/>
      <c r="K156" s="14"/>
      <c r="L156" s="9"/>
      <c r="M156" s="14"/>
      <c r="N156" s="9"/>
      <c r="O156" s="14"/>
      <c r="P156" s="9"/>
      <c r="Q156" s="9"/>
      <c r="R156" s="9"/>
    </row>
    <row r="157" spans="4:18" ht="20.100000000000001" customHeight="1">
      <c r="D157" s="7"/>
      <c r="E157" s="7"/>
      <c r="F157" s="7"/>
      <c r="G157" s="7"/>
      <c r="H157" s="7"/>
      <c r="I157" s="7"/>
      <c r="J157" s="7"/>
      <c r="K157" s="14"/>
      <c r="L157" s="9"/>
      <c r="M157" s="14"/>
      <c r="N157" s="9"/>
      <c r="O157" s="14"/>
      <c r="P157" s="9"/>
      <c r="Q157" s="9"/>
      <c r="R157" s="9"/>
    </row>
    <row r="158" spans="4:18" ht="20.100000000000001" customHeight="1">
      <c r="D158" s="7"/>
      <c r="E158" s="7"/>
      <c r="F158" s="7"/>
      <c r="G158" s="7"/>
      <c r="H158" s="7"/>
      <c r="I158" s="7"/>
      <c r="J158" s="7"/>
      <c r="K158" s="14"/>
      <c r="L158" s="9"/>
      <c r="M158" s="14"/>
      <c r="N158" s="9"/>
      <c r="O158" s="14"/>
      <c r="P158" s="9"/>
      <c r="Q158" s="9"/>
      <c r="R158" s="9"/>
    </row>
    <row r="159" spans="4:18" ht="20.100000000000001" customHeight="1">
      <c r="D159" s="7"/>
      <c r="E159" s="7"/>
      <c r="F159" s="7"/>
      <c r="G159" s="7"/>
      <c r="H159" s="7"/>
      <c r="I159" s="7"/>
      <c r="J159" s="7"/>
      <c r="K159" s="14"/>
      <c r="L159" s="9"/>
      <c r="M159" s="14"/>
      <c r="N159" s="9"/>
      <c r="O159" s="14"/>
      <c r="P159" s="9"/>
      <c r="Q159" s="9"/>
      <c r="R159" s="9"/>
    </row>
    <row r="160" spans="4:18" ht="20.100000000000001" customHeight="1">
      <c r="D160" s="7"/>
      <c r="E160" s="7"/>
      <c r="F160" s="7"/>
      <c r="G160" s="7"/>
      <c r="H160" s="7"/>
      <c r="I160" s="7"/>
      <c r="J160" s="7"/>
      <c r="K160" s="14"/>
      <c r="L160" s="9"/>
      <c r="M160" s="14"/>
      <c r="N160" s="9"/>
      <c r="O160" s="14"/>
      <c r="P160" s="9"/>
      <c r="Q160" s="9"/>
      <c r="R160" s="9"/>
    </row>
    <row r="161" spans="4:18" ht="20.100000000000001" customHeight="1">
      <c r="D161" s="7"/>
      <c r="E161" s="7"/>
      <c r="F161" s="7"/>
      <c r="G161" s="7"/>
      <c r="H161" s="7"/>
      <c r="I161" s="7"/>
      <c r="J161" s="7"/>
      <c r="K161" s="14"/>
      <c r="L161" s="9"/>
      <c r="M161" s="14"/>
      <c r="N161" s="9"/>
      <c r="O161" s="14"/>
      <c r="P161" s="9"/>
      <c r="Q161" s="9"/>
      <c r="R161" s="9"/>
    </row>
    <row r="162" spans="4:18" ht="20.100000000000001" customHeight="1">
      <c r="D162" s="7"/>
      <c r="E162" s="7"/>
      <c r="F162" s="7"/>
      <c r="G162" s="7"/>
      <c r="H162" s="7"/>
      <c r="I162" s="7"/>
      <c r="J162" s="7"/>
      <c r="K162" s="14"/>
      <c r="L162" s="9"/>
      <c r="M162" s="14"/>
      <c r="N162" s="9"/>
      <c r="O162" s="14"/>
      <c r="P162" s="9"/>
      <c r="Q162" s="9"/>
      <c r="R162" s="9"/>
    </row>
    <row r="163" spans="4:18" ht="20.100000000000001" customHeight="1">
      <c r="D163" s="7"/>
      <c r="E163" s="7"/>
      <c r="F163" s="7"/>
      <c r="G163" s="7"/>
      <c r="H163" s="7"/>
      <c r="I163" s="7"/>
      <c r="J163" s="7"/>
      <c r="K163" s="14"/>
      <c r="L163" s="9"/>
      <c r="M163" s="14"/>
      <c r="N163" s="9"/>
      <c r="O163" s="14"/>
      <c r="P163" s="9"/>
      <c r="Q163" s="9"/>
      <c r="R163" s="9"/>
    </row>
    <row r="164" spans="4:18" ht="20.100000000000001" customHeight="1">
      <c r="D164" s="7"/>
      <c r="E164" s="7"/>
      <c r="F164" s="7"/>
      <c r="G164" s="7"/>
      <c r="H164" s="7"/>
      <c r="I164" s="7"/>
      <c r="J164" s="7"/>
      <c r="K164" s="14"/>
      <c r="L164" s="9"/>
      <c r="M164" s="14"/>
      <c r="N164" s="9"/>
      <c r="O164" s="14"/>
      <c r="P164" s="9"/>
      <c r="Q164" s="9"/>
      <c r="R164" s="9"/>
    </row>
    <row r="165" spans="4:18" ht="20.100000000000001" customHeight="1">
      <c r="D165" s="7"/>
      <c r="E165" s="7"/>
      <c r="F165" s="7"/>
      <c r="G165" s="7"/>
      <c r="H165" s="7"/>
      <c r="I165" s="7"/>
      <c r="J165" s="7"/>
      <c r="K165" s="14"/>
      <c r="L165" s="9"/>
      <c r="M165" s="14"/>
      <c r="N165" s="9"/>
      <c r="O165" s="14"/>
      <c r="P165" s="9"/>
      <c r="Q165" s="9"/>
      <c r="R165" s="9"/>
    </row>
    <row r="166" spans="4:18" ht="20.100000000000001" customHeight="1">
      <c r="D166" s="7"/>
      <c r="E166" s="7"/>
      <c r="F166" s="7"/>
      <c r="G166" s="7"/>
      <c r="H166" s="7"/>
      <c r="I166" s="7"/>
      <c r="J166" s="7"/>
      <c r="K166" s="14"/>
      <c r="L166" s="9"/>
      <c r="M166" s="14"/>
      <c r="N166" s="9"/>
      <c r="O166" s="14"/>
      <c r="P166" s="9"/>
      <c r="Q166" s="9"/>
      <c r="R166" s="9"/>
    </row>
    <row r="167" spans="4:18" ht="20.100000000000001" customHeight="1">
      <c r="D167" s="7"/>
      <c r="E167" s="7"/>
      <c r="F167" s="7"/>
      <c r="G167" s="7"/>
      <c r="H167" s="7"/>
      <c r="I167" s="7"/>
      <c r="J167" s="7"/>
      <c r="K167" s="14"/>
      <c r="L167" s="9"/>
      <c r="M167" s="14"/>
      <c r="N167" s="9"/>
      <c r="O167" s="14"/>
      <c r="P167" s="9"/>
      <c r="Q167" s="9"/>
      <c r="R167" s="9"/>
    </row>
    <row r="168" spans="4:18" ht="20.100000000000001" customHeight="1">
      <c r="D168" s="7"/>
      <c r="E168" s="7"/>
      <c r="F168" s="7"/>
      <c r="G168" s="7"/>
      <c r="H168" s="7"/>
      <c r="I168" s="7"/>
      <c r="J168" s="7"/>
      <c r="K168" s="14"/>
      <c r="L168" s="9"/>
      <c r="M168" s="14"/>
      <c r="N168" s="9"/>
      <c r="O168" s="14"/>
      <c r="P168" s="9"/>
      <c r="Q168" s="9"/>
      <c r="R168" s="9"/>
    </row>
    <row r="169" spans="4:18" ht="20.100000000000001" customHeight="1">
      <c r="D169" s="7"/>
      <c r="E169" s="7"/>
      <c r="F169" s="7"/>
      <c r="G169" s="7"/>
      <c r="H169" s="7"/>
      <c r="I169" s="7"/>
      <c r="J169" s="7"/>
      <c r="K169" s="14"/>
      <c r="L169" s="9"/>
      <c r="M169" s="14"/>
      <c r="N169" s="9"/>
      <c r="O169" s="14"/>
      <c r="P169" s="9"/>
      <c r="Q169" s="9"/>
      <c r="R169" s="9"/>
    </row>
    <row r="170" spans="4:18" ht="20.100000000000001" customHeight="1">
      <c r="D170" s="7"/>
      <c r="E170" s="7"/>
      <c r="F170" s="7"/>
      <c r="G170" s="7"/>
      <c r="H170" s="7"/>
      <c r="I170" s="7"/>
      <c r="J170" s="7"/>
      <c r="K170" s="14"/>
      <c r="L170" s="9"/>
      <c r="M170" s="14"/>
      <c r="N170" s="9"/>
      <c r="O170" s="14"/>
      <c r="P170" s="9"/>
      <c r="Q170" s="9"/>
      <c r="R170" s="9"/>
    </row>
    <row r="171" spans="4:18" ht="20.100000000000001" customHeight="1">
      <c r="D171" s="7"/>
      <c r="E171" s="7"/>
      <c r="F171" s="7"/>
      <c r="G171" s="7"/>
      <c r="H171" s="7"/>
      <c r="I171" s="7"/>
      <c r="J171" s="7"/>
      <c r="K171" s="14"/>
      <c r="L171" s="9"/>
      <c r="M171" s="14"/>
      <c r="N171" s="9"/>
      <c r="O171" s="14"/>
      <c r="P171" s="9"/>
      <c r="Q171" s="9"/>
      <c r="R171" s="9"/>
    </row>
    <row r="172" spans="4:18" ht="20.100000000000001" customHeight="1">
      <c r="D172" s="7"/>
      <c r="E172" s="7"/>
      <c r="F172" s="7"/>
      <c r="G172" s="7"/>
      <c r="H172" s="7"/>
      <c r="I172" s="7"/>
      <c r="J172" s="7"/>
      <c r="K172" s="14"/>
      <c r="L172" s="9"/>
      <c r="M172" s="14"/>
      <c r="N172" s="9"/>
      <c r="O172" s="14"/>
      <c r="P172" s="9"/>
      <c r="Q172" s="9"/>
      <c r="R172" s="9"/>
    </row>
    <row r="173" spans="4:18" ht="21.95" customHeight="1">
      <c r="D173" s="7"/>
      <c r="E173" s="7"/>
      <c r="F173" s="7"/>
      <c r="G173" s="7"/>
      <c r="H173" s="7"/>
      <c r="I173" s="7"/>
      <c r="J173" s="7"/>
      <c r="K173" s="14"/>
      <c r="L173" s="9"/>
      <c r="M173" s="14"/>
      <c r="N173" s="9"/>
      <c r="O173" s="14"/>
      <c r="P173" s="9"/>
      <c r="Q173" s="9"/>
      <c r="R173" s="9"/>
    </row>
    <row r="174" spans="4:18" ht="21.95" customHeight="1">
      <c r="D174" s="7"/>
      <c r="E174" s="7"/>
      <c r="F174" s="7"/>
      <c r="G174" s="7"/>
      <c r="H174" s="7"/>
      <c r="I174" s="7"/>
      <c r="J174" s="7"/>
      <c r="K174" s="14"/>
      <c r="L174" s="9"/>
      <c r="M174" s="14"/>
      <c r="N174" s="9"/>
      <c r="O174" s="14"/>
      <c r="P174" s="9"/>
      <c r="Q174" s="9"/>
      <c r="R174" s="9"/>
    </row>
    <row r="175" spans="4:18" ht="21.95" customHeight="1">
      <c r="D175" s="7"/>
      <c r="E175" s="7"/>
      <c r="F175" s="7"/>
      <c r="G175" s="7"/>
      <c r="H175" s="7"/>
      <c r="I175" s="7"/>
      <c r="J175" s="7"/>
      <c r="K175" s="14"/>
      <c r="L175" s="9"/>
      <c r="M175" s="14"/>
      <c r="N175" s="9"/>
      <c r="O175" s="14"/>
      <c r="P175" s="9"/>
      <c r="Q175" s="9"/>
      <c r="R175" s="9"/>
    </row>
    <row r="176" spans="4:18" ht="21.95" customHeight="1">
      <c r="D176" s="7"/>
      <c r="E176" s="7"/>
      <c r="F176" s="7"/>
      <c r="G176" s="7"/>
      <c r="H176" s="7"/>
      <c r="I176" s="7"/>
      <c r="J176" s="7"/>
      <c r="K176" s="14"/>
      <c r="L176" s="9"/>
      <c r="M176" s="14"/>
      <c r="N176" s="9"/>
      <c r="O176" s="14"/>
      <c r="P176" s="9"/>
      <c r="Q176" s="9"/>
      <c r="R176" s="9"/>
    </row>
    <row r="177" spans="4:18" ht="21.95" customHeight="1">
      <c r="D177" s="7"/>
      <c r="E177" s="7"/>
      <c r="F177" s="7"/>
      <c r="G177" s="7"/>
      <c r="H177" s="7"/>
      <c r="I177" s="7"/>
      <c r="J177" s="7"/>
      <c r="K177" s="14"/>
      <c r="L177" s="9"/>
      <c r="M177" s="14"/>
      <c r="N177" s="9"/>
      <c r="O177" s="14"/>
      <c r="P177" s="9"/>
      <c r="Q177" s="9"/>
      <c r="R177" s="9"/>
    </row>
    <row r="178" spans="4:18" ht="21.95" customHeight="1">
      <c r="D178" s="7"/>
      <c r="E178" s="7"/>
      <c r="F178" s="7"/>
      <c r="G178" s="7"/>
      <c r="H178" s="7"/>
      <c r="I178" s="7"/>
      <c r="J178" s="7"/>
      <c r="K178" s="14"/>
      <c r="L178" s="9"/>
      <c r="M178" s="14"/>
      <c r="N178" s="9"/>
      <c r="O178" s="14"/>
      <c r="P178" s="9"/>
      <c r="Q178" s="9"/>
      <c r="R178" s="9"/>
    </row>
    <row r="179" spans="4:18" ht="21.95" customHeight="1">
      <c r="D179" s="7"/>
      <c r="E179" s="7"/>
      <c r="F179" s="7"/>
      <c r="G179" s="7"/>
      <c r="H179" s="7"/>
      <c r="I179" s="7"/>
      <c r="J179" s="7"/>
      <c r="K179" s="14"/>
      <c r="L179" s="9"/>
      <c r="M179" s="14"/>
      <c r="N179" s="9"/>
      <c r="O179" s="14"/>
      <c r="P179" s="9"/>
      <c r="Q179" s="9"/>
      <c r="R179" s="9"/>
    </row>
    <row r="180" spans="4:18" ht="21.95" customHeight="1">
      <c r="D180" s="7"/>
      <c r="E180" s="7"/>
      <c r="F180" s="7"/>
      <c r="G180" s="7"/>
      <c r="H180" s="7"/>
      <c r="I180" s="7"/>
      <c r="J180" s="7"/>
      <c r="K180" s="14"/>
      <c r="L180" s="9"/>
      <c r="M180" s="14"/>
      <c r="N180" s="9"/>
      <c r="O180" s="14"/>
      <c r="P180" s="9"/>
      <c r="Q180" s="9"/>
      <c r="R180" s="9"/>
    </row>
    <row r="181" spans="4:18" ht="21.95" customHeight="1">
      <c r="D181" s="7"/>
      <c r="E181" s="7"/>
      <c r="F181" s="7"/>
      <c r="G181" s="7"/>
      <c r="H181" s="7"/>
      <c r="I181" s="7"/>
      <c r="J181" s="7"/>
      <c r="K181" s="14"/>
      <c r="L181" s="9"/>
      <c r="M181" s="14"/>
      <c r="N181" s="9"/>
      <c r="O181" s="14"/>
      <c r="P181" s="9"/>
      <c r="Q181" s="9"/>
      <c r="R181" s="9"/>
    </row>
    <row r="182" spans="4:18" ht="21.95" customHeight="1">
      <c r="D182" s="7"/>
      <c r="E182" s="7"/>
      <c r="F182" s="7"/>
      <c r="G182" s="7"/>
      <c r="H182" s="7"/>
      <c r="I182" s="7"/>
      <c r="J182" s="7"/>
      <c r="K182" s="14"/>
      <c r="L182" s="9"/>
      <c r="M182" s="14"/>
      <c r="N182" s="9"/>
      <c r="O182" s="14"/>
      <c r="P182" s="9"/>
      <c r="Q182" s="9"/>
      <c r="R182" s="9"/>
    </row>
    <row r="183" spans="4:18" ht="21.95" customHeight="1">
      <c r="D183" s="7"/>
      <c r="E183" s="7"/>
      <c r="F183" s="7"/>
      <c r="G183" s="7"/>
      <c r="H183" s="7"/>
      <c r="I183" s="7"/>
      <c r="J183" s="7"/>
      <c r="K183" s="14"/>
      <c r="L183" s="9"/>
      <c r="M183" s="14"/>
      <c r="N183" s="9"/>
      <c r="O183" s="14"/>
      <c r="P183" s="9"/>
      <c r="Q183" s="9"/>
      <c r="R183" s="9"/>
    </row>
    <row r="184" spans="4:18" ht="21.95" customHeight="1">
      <c r="D184" s="7"/>
      <c r="E184" s="7"/>
      <c r="F184" s="7"/>
      <c r="G184" s="7"/>
      <c r="H184" s="7"/>
      <c r="I184" s="7"/>
      <c r="J184" s="7"/>
      <c r="K184" s="14"/>
      <c r="L184" s="9"/>
      <c r="M184" s="14"/>
      <c r="N184" s="9"/>
      <c r="O184" s="14"/>
      <c r="P184" s="9"/>
      <c r="Q184" s="9"/>
      <c r="R184" s="9"/>
    </row>
    <row r="185" spans="4:18" ht="21.95" customHeight="1">
      <c r="D185" s="7"/>
      <c r="E185" s="7"/>
      <c r="F185" s="7"/>
      <c r="G185" s="7"/>
      <c r="H185" s="7"/>
      <c r="I185" s="7"/>
      <c r="J185" s="7"/>
      <c r="K185" s="14"/>
      <c r="L185" s="9"/>
      <c r="M185" s="14"/>
      <c r="N185" s="9"/>
      <c r="O185" s="14"/>
      <c r="P185" s="9"/>
      <c r="Q185" s="9"/>
      <c r="R185" s="9"/>
    </row>
    <row r="186" spans="4:18" ht="21.95" customHeight="1">
      <c r="D186" s="7"/>
      <c r="E186" s="7"/>
      <c r="F186" s="7"/>
      <c r="G186" s="7"/>
      <c r="H186" s="7"/>
      <c r="I186" s="7"/>
      <c r="J186" s="7"/>
      <c r="K186" s="14"/>
      <c r="L186" s="9"/>
      <c r="M186" s="14"/>
      <c r="N186" s="9"/>
      <c r="O186" s="14"/>
      <c r="P186" s="9"/>
      <c r="Q186" s="9"/>
      <c r="R186" s="9"/>
    </row>
    <row r="187" spans="4:18" ht="21.95" customHeight="1">
      <c r="D187" s="7"/>
      <c r="E187" s="7"/>
      <c r="F187" s="7"/>
      <c r="G187" s="7"/>
      <c r="H187" s="7"/>
      <c r="I187" s="7"/>
      <c r="J187" s="7"/>
      <c r="K187" s="14"/>
      <c r="L187" s="9"/>
      <c r="M187" s="14"/>
      <c r="N187" s="9"/>
      <c r="O187" s="14"/>
      <c r="P187" s="9"/>
      <c r="Q187" s="9"/>
      <c r="R187" s="9"/>
    </row>
    <row r="188" spans="4:18" ht="21.95" customHeight="1">
      <c r="D188" s="7"/>
      <c r="E188" s="7"/>
      <c r="F188" s="7"/>
      <c r="G188" s="7"/>
      <c r="H188" s="7"/>
      <c r="I188" s="7"/>
      <c r="J188" s="7"/>
      <c r="K188" s="14"/>
      <c r="L188" s="9"/>
      <c r="M188" s="14"/>
      <c r="N188" s="9"/>
      <c r="O188" s="14"/>
      <c r="P188" s="9"/>
      <c r="Q188" s="9"/>
      <c r="R188" s="9"/>
    </row>
    <row r="189" spans="4:18" ht="21.95" customHeight="1">
      <c r="D189" s="7"/>
      <c r="E189" s="7"/>
      <c r="F189" s="7"/>
      <c r="G189" s="7"/>
      <c r="H189" s="7"/>
      <c r="I189" s="7"/>
      <c r="J189" s="7"/>
      <c r="K189" s="14"/>
      <c r="L189" s="9"/>
      <c r="M189" s="14"/>
      <c r="N189" s="9"/>
      <c r="O189" s="14"/>
      <c r="P189" s="9"/>
      <c r="Q189" s="9"/>
      <c r="R189" s="9"/>
    </row>
    <row r="190" spans="4:18" ht="21.95" customHeight="1">
      <c r="D190" s="7"/>
      <c r="E190" s="7"/>
      <c r="F190" s="7"/>
      <c r="G190" s="7"/>
      <c r="H190" s="7"/>
      <c r="I190" s="7"/>
      <c r="J190" s="7"/>
      <c r="K190" s="14"/>
      <c r="L190" s="9"/>
      <c r="M190" s="14"/>
      <c r="N190" s="9"/>
      <c r="O190" s="14"/>
      <c r="P190" s="9"/>
      <c r="Q190" s="9"/>
      <c r="R190" s="9"/>
    </row>
    <row r="191" spans="4:18" ht="21.95" customHeight="1">
      <c r="D191" s="7"/>
      <c r="E191" s="7"/>
      <c r="F191" s="7"/>
      <c r="G191" s="7"/>
      <c r="H191" s="7"/>
      <c r="I191" s="7"/>
      <c r="J191" s="7"/>
      <c r="K191" s="14"/>
      <c r="L191" s="9"/>
      <c r="M191" s="14"/>
      <c r="N191" s="9"/>
      <c r="O191" s="14"/>
      <c r="P191" s="9"/>
      <c r="Q191" s="9"/>
      <c r="R191" s="9"/>
    </row>
    <row r="192" spans="4:18" ht="21" customHeight="1">
      <c r="D192" s="7"/>
      <c r="E192" s="7"/>
      <c r="F192" s="7"/>
      <c r="G192" s="7"/>
      <c r="H192" s="7"/>
      <c r="I192" s="7"/>
      <c r="J192" s="7"/>
      <c r="K192" s="14"/>
      <c r="L192" s="9"/>
      <c r="M192" s="14"/>
      <c r="N192" s="9"/>
      <c r="O192" s="14"/>
      <c r="P192" s="9"/>
      <c r="Q192" s="9"/>
      <c r="R192" s="9"/>
    </row>
    <row r="193" spans="4:18" ht="21" customHeight="1">
      <c r="D193" s="7"/>
      <c r="E193" s="7"/>
      <c r="F193" s="7"/>
      <c r="G193" s="7"/>
      <c r="H193" s="7"/>
      <c r="I193" s="7"/>
      <c r="J193" s="7"/>
      <c r="K193" s="14"/>
      <c r="L193" s="9"/>
      <c r="M193" s="14"/>
      <c r="N193" s="9"/>
      <c r="O193" s="14"/>
      <c r="P193" s="9"/>
      <c r="Q193" s="9"/>
      <c r="R193" s="9"/>
    </row>
    <row r="194" spans="4:18" ht="21" customHeight="1">
      <c r="D194" s="7"/>
      <c r="E194" s="7"/>
      <c r="F194" s="7"/>
      <c r="G194" s="7"/>
      <c r="H194" s="7"/>
      <c r="I194" s="7"/>
      <c r="J194" s="7"/>
      <c r="K194" s="14"/>
      <c r="L194" s="9"/>
      <c r="M194" s="14"/>
      <c r="N194" s="9"/>
      <c r="O194" s="14"/>
      <c r="P194" s="9"/>
      <c r="Q194" s="9"/>
      <c r="R194" s="9"/>
    </row>
    <row r="195" spans="4:18" ht="21" customHeight="1">
      <c r="D195" s="7"/>
      <c r="E195" s="7"/>
      <c r="F195" s="7"/>
      <c r="G195" s="7"/>
      <c r="H195" s="7"/>
      <c r="I195" s="7"/>
      <c r="J195" s="7"/>
      <c r="K195" s="14"/>
      <c r="L195" s="9"/>
      <c r="M195" s="14"/>
      <c r="N195" s="9"/>
      <c r="O195" s="14"/>
      <c r="P195" s="9"/>
      <c r="Q195" s="9"/>
      <c r="R195" s="9"/>
    </row>
    <row r="196" spans="4:18" ht="21" customHeight="1">
      <c r="D196" s="7"/>
      <c r="E196" s="7"/>
      <c r="F196" s="7"/>
      <c r="G196" s="7"/>
      <c r="H196" s="7"/>
      <c r="I196" s="7"/>
      <c r="J196" s="7"/>
      <c r="K196" s="14"/>
      <c r="L196" s="9"/>
      <c r="M196" s="14"/>
      <c r="N196" s="9"/>
      <c r="O196" s="14"/>
      <c r="P196" s="9"/>
      <c r="Q196" s="9"/>
      <c r="R196" s="9"/>
    </row>
    <row r="197" spans="4:18" ht="21" customHeight="1">
      <c r="D197" s="7"/>
      <c r="E197" s="7"/>
      <c r="F197" s="7"/>
      <c r="G197" s="7"/>
      <c r="H197" s="7"/>
      <c r="I197" s="7"/>
      <c r="J197" s="7"/>
      <c r="K197" s="14"/>
      <c r="L197" s="9"/>
      <c r="M197" s="14"/>
      <c r="N197" s="9"/>
      <c r="O197" s="14"/>
      <c r="P197" s="9"/>
      <c r="Q197" s="9"/>
      <c r="R197" s="9"/>
    </row>
    <row r="198" spans="4:18" ht="21" customHeight="1">
      <c r="D198" s="7"/>
      <c r="E198" s="7"/>
      <c r="F198" s="7"/>
      <c r="G198" s="7"/>
      <c r="H198" s="7"/>
      <c r="I198" s="7"/>
      <c r="J198" s="7"/>
      <c r="K198" s="14"/>
      <c r="L198" s="9"/>
      <c r="M198" s="14"/>
      <c r="N198" s="9"/>
      <c r="O198" s="14"/>
      <c r="P198" s="9"/>
      <c r="Q198" s="9"/>
      <c r="R198" s="9"/>
    </row>
    <row r="199" spans="4:18" ht="21" customHeight="1">
      <c r="D199" s="7"/>
      <c r="E199" s="7"/>
      <c r="F199" s="7"/>
      <c r="G199" s="7"/>
      <c r="H199" s="7"/>
      <c r="I199" s="7"/>
      <c r="J199" s="7"/>
      <c r="K199" s="14"/>
      <c r="L199" s="9"/>
      <c r="M199" s="14"/>
      <c r="N199" s="9"/>
      <c r="O199" s="14"/>
      <c r="P199" s="9"/>
      <c r="Q199" s="9"/>
      <c r="R199" s="9"/>
    </row>
    <row r="200" spans="4:18" ht="21" customHeight="1">
      <c r="D200" s="7"/>
      <c r="E200" s="7"/>
      <c r="F200" s="7"/>
      <c r="G200" s="7"/>
      <c r="H200" s="7"/>
      <c r="I200" s="7"/>
      <c r="J200" s="7"/>
      <c r="K200" s="14"/>
      <c r="L200" s="9"/>
      <c r="M200" s="14"/>
      <c r="N200" s="9"/>
      <c r="O200" s="14"/>
      <c r="P200" s="9"/>
      <c r="Q200" s="9"/>
      <c r="R200" s="9"/>
    </row>
    <row r="201" spans="4:18" ht="21" customHeight="1">
      <c r="D201" s="7"/>
      <c r="E201" s="7"/>
      <c r="F201" s="7"/>
      <c r="G201" s="7"/>
      <c r="H201" s="7"/>
      <c r="I201" s="7"/>
      <c r="J201" s="7"/>
      <c r="K201" s="14"/>
      <c r="L201" s="9"/>
      <c r="M201" s="14"/>
      <c r="N201" s="9"/>
      <c r="O201" s="14"/>
      <c r="P201" s="9"/>
      <c r="Q201" s="9"/>
      <c r="R201" s="9"/>
    </row>
    <row r="202" spans="4:18" ht="21" customHeight="1">
      <c r="D202" s="7"/>
      <c r="E202" s="7"/>
      <c r="F202" s="7"/>
      <c r="G202" s="7"/>
      <c r="H202" s="7"/>
      <c r="I202" s="7"/>
      <c r="J202" s="7"/>
      <c r="K202" s="14"/>
      <c r="L202" s="9"/>
      <c r="M202" s="14"/>
      <c r="N202" s="9"/>
      <c r="O202" s="14"/>
      <c r="P202" s="9"/>
      <c r="Q202" s="9"/>
      <c r="R202" s="9"/>
    </row>
    <row r="203" spans="4:18" ht="21" customHeight="1">
      <c r="D203" s="7"/>
      <c r="E203" s="7"/>
      <c r="F203" s="7"/>
      <c r="G203" s="7"/>
      <c r="H203" s="7"/>
      <c r="I203" s="7"/>
      <c r="J203" s="7"/>
      <c r="K203" s="14"/>
      <c r="L203" s="9"/>
      <c r="M203" s="14"/>
      <c r="N203" s="9"/>
      <c r="O203" s="14"/>
      <c r="P203" s="9"/>
      <c r="Q203" s="9"/>
      <c r="R203" s="9"/>
    </row>
    <row r="204" spans="4:18" ht="21" customHeight="1">
      <c r="D204" s="7"/>
      <c r="E204" s="7"/>
      <c r="F204" s="7"/>
      <c r="G204" s="7"/>
      <c r="H204" s="7"/>
      <c r="I204" s="7"/>
      <c r="J204" s="7"/>
      <c r="K204" s="14"/>
      <c r="L204" s="9"/>
      <c r="M204" s="14"/>
      <c r="N204" s="9"/>
      <c r="O204" s="14"/>
      <c r="P204" s="9"/>
      <c r="Q204" s="9"/>
      <c r="R204" s="9"/>
    </row>
    <row r="205" spans="4:18" ht="21" customHeight="1">
      <c r="D205" s="7"/>
      <c r="E205" s="7"/>
      <c r="F205" s="7"/>
      <c r="G205" s="7"/>
      <c r="H205" s="7"/>
      <c r="I205" s="7"/>
      <c r="J205" s="7"/>
      <c r="K205" s="14"/>
      <c r="L205" s="9"/>
      <c r="M205" s="14"/>
      <c r="N205" s="9"/>
      <c r="O205" s="14"/>
      <c r="P205" s="9"/>
      <c r="Q205" s="9"/>
      <c r="R205" s="9"/>
    </row>
    <row r="206" spans="4:18" ht="21" customHeight="1">
      <c r="D206" s="7"/>
      <c r="E206" s="7"/>
      <c r="F206" s="7"/>
      <c r="G206" s="7"/>
      <c r="H206" s="7"/>
      <c r="I206" s="7"/>
      <c r="J206" s="7"/>
      <c r="K206" s="14"/>
      <c r="L206" s="9"/>
      <c r="M206" s="14"/>
      <c r="N206" s="9"/>
      <c r="O206" s="14"/>
      <c r="P206" s="9"/>
      <c r="Q206" s="9"/>
      <c r="R206" s="9"/>
    </row>
    <row r="207" spans="4:18" ht="21" customHeight="1">
      <c r="D207" s="7"/>
      <c r="E207" s="7"/>
      <c r="F207" s="7"/>
      <c r="G207" s="7"/>
      <c r="H207" s="7"/>
      <c r="I207" s="7"/>
      <c r="J207" s="7"/>
      <c r="K207" s="14"/>
      <c r="L207" s="9"/>
      <c r="M207" s="14"/>
      <c r="N207" s="9"/>
      <c r="O207" s="14"/>
      <c r="P207" s="9"/>
      <c r="Q207" s="9"/>
      <c r="R207" s="9"/>
    </row>
    <row r="208" spans="4:18" ht="21" customHeight="1">
      <c r="D208" s="7"/>
      <c r="E208" s="7"/>
      <c r="F208" s="7"/>
      <c r="G208" s="7"/>
      <c r="H208" s="7"/>
      <c r="I208" s="7"/>
      <c r="J208" s="7"/>
      <c r="K208" s="14"/>
      <c r="L208" s="9"/>
      <c r="M208" s="14"/>
      <c r="N208" s="9"/>
      <c r="O208" s="14"/>
      <c r="P208" s="9"/>
      <c r="Q208" s="9"/>
      <c r="R208" s="9"/>
    </row>
    <row r="209" spans="4:18" ht="21" customHeight="1">
      <c r="D209" s="7"/>
      <c r="E209" s="7"/>
      <c r="F209" s="7"/>
      <c r="G209" s="7"/>
      <c r="H209" s="7"/>
      <c r="I209" s="7"/>
      <c r="J209" s="7"/>
      <c r="K209" s="14"/>
      <c r="L209" s="9"/>
      <c r="M209" s="14"/>
      <c r="N209" s="9"/>
      <c r="O209" s="14"/>
      <c r="P209" s="9"/>
      <c r="Q209" s="9"/>
      <c r="R209" s="9"/>
    </row>
    <row r="210" spans="4:18" ht="21" customHeight="1">
      <c r="D210" s="7"/>
      <c r="E210" s="7"/>
      <c r="F210" s="7"/>
      <c r="G210" s="7"/>
      <c r="H210" s="7"/>
      <c r="I210" s="7"/>
      <c r="J210" s="7"/>
      <c r="K210" s="14"/>
      <c r="L210" s="9"/>
      <c r="M210" s="14"/>
      <c r="N210" s="9"/>
      <c r="O210" s="14"/>
      <c r="P210" s="9"/>
      <c r="Q210" s="9"/>
      <c r="R210" s="9"/>
    </row>
    <row r="211" spans="4:18" ht="21" customHeight="1">
      <c r="D211" s="7"/>
      <c r="E211" s="7"/>
      <c r="F211" s="7"/>
      <c r="G211" s="7"/>
      <c r="H211" s="7"/>
      <c r="I211" s="7"/>
      <c r="J211" s="7"/>
      <c r="K211" s="14"/>
      <c r="L211" s="9"/>
      <c r="M211" s="14"/>
      <c r="N211" s="9"/>
      <c r="O211" s="14"/>
      <c r="P211" s="9"/>
      <c r="Q211" s="9"/>
      <c r="R211" s="9"/>
    </row>
    <row r="212" spans="4:18" ht="21" customHeight="1">
      <c r="D212" s="7"/>
      <c r="E212" s="7"/>
      <c r="F212" s="7"/>
      <c r="G212" s="7"/>
      <c r="H212" s="7"/>
      <c r="I212" s="7"/>
      <c r="J212" s="7"/>
      <c r="K212" s="14"/>
      <c r="L212" s="9"/>
      <c r="M212" s="14"/>
      <c r="N212" s="9"/>
      <c r="O212" s="14"/>
      <c r="P212" s="9"/>
      <c r="Q212" s="9"/>
      <c r="R212" s="9"/>
    </row>
    <row r="213" spans="4:18" ht="21" customHeight="1">
      <c r="D213" s="7"/>
      <c r="E213" s="7"/>
      <c r="F213" s="7"/>
      <c r="G213" s="7"/>
      <c r="H213" s="7"/>
      <c r="I213" s="7"/>
      <c r="J213" s="7"/>
      <c r="K213" s="14"/>
      <c r="L213" s="9"/>
      <c r="M213" s="14"/>
      <c r="N213" s="9"/>
      <c r="O213" s="14"/>
      <c r="P213" s="9"/>
      <c r="Q213" s="9"/>
      <c r="R213" s="9"/>
    </row>
    <row r="214" spans="4:18" ht="21" customHeight="1">
      <c r="D214" s="7"/>
      <c r="E214" s="7"/>
      <c r="F214" s="7"/>
      <c r="G214" s="7"/>
      <c r="H214" s="7"/>
      <c r="I214" s="7"/>
      <c r="J214" s="7"/>
      <c r="K214" s="14"/>
      <c r="L214" s="9"/>
      <c r="M214" s="14"/>
      <c r="N214" s="9"/>
      <c r="O214" s="14"/>
      <c r="P214" s="9"/>
      <c r="Q214" s="9"/>
      <c r="R214" s="9"/>
    </row>
    <row r="215" spans="4:18" ht="21" customHeight="1">
      <c r="D215" s="7"/>
      <c r="E215" s="7"/>
      <c r="F215" s="7"/>
      <c r="G215" s="7"/>
      <c r="H215" s="7"/>
      <c r="I215" s="7"/>
      <c r="J215" s="7"/>
      <c r="K215" s="14"/>
      <c r="L215" s="9"/>
      <c r="M215" s="14"/>
      <c r="N215" s="9"/>
      <c r="O215" s="14"/>
      <c r="P215" s="9"/>
      <c r="Q215" s="9"/>
      <c r="R215" s="9"/>
    </row>
    <row r="216" spans="4:18" ht="21" customHeight="1">
      <c r="D216" s="7"/>
      <c r="E216" s="7"/>
      <c r="F216" s="7"/>
      <c r="G216" s="7"/>
      <c r="H216" s="7"/>
      <c r="I216" s="7"/>
      <c r="J216" s="7"/>
      <c r="K216" s="14"/>
      <c r="L216" s="9"/>
      <c r="M216" s="14"/>
      <c r="N216" s="9"/>
      <c r="O216" s="14"/>
      <c r="P216" s="9"/>
      <c r="Q216" s="9"/>
      <c r="R216" s="9"/>
    </row>
    <row r="217" spans="4:18" ht="21" customHeight="1">
      <c r="D217" s="7"/>
      <c r="E217" s="7"/>
      <c r="F217" s="7"/>
      <c r="G217" s="7"/>
      <c r="H217" s="7"/>
      <c r="I217" s="7"/>
      <c r="J217" s="7"/>
      <c r="K217" s="14"/>
      <c r="L217" s="9"/>
      <c r="M217" s="14"/>
      <c r="N217" s="9"/>
      <c r="O217" s="14"/>
      <c r="P217" s="9"/>
      <c r="Q217" s="9"/>
      <c r="R217" s="9"/>
    </row>
    <row r="218" spans="4:18" ht="21" customHeight="1">
      <c r="D218" s="7"/>
      <c r="E218" s="7"/>
      <c r="F218" s="7"/>
      <c r="G218" s="7"/>
      <c r="H218" s="7"/>
      <c r="I218" s="7"/>
      <c r="J218" s="7"/>
      <c r="K218" s="14"/>
      <c r="L218" s="9"/>
      <c r="M218" s="14"/>
      <c r="N218" s="9"/>
      <c r="O218" s="14"/>
      <c r="P218" s="9"/>
      <c r="Q218" s="9"/>
      <c r="R218" s="9"/>
    </row>
    <row r="219" spans="4:18" ht="21" customHeight="1">
      <c r="D219" s="7"/>
      <c r="E219" s="7"/>
      <c r="F219" s="7"/>
      <c r="G219" s="7"/>
      <c r="H219" s="7"/>
      <c r="I219" s="7"/>
      <c r="J219" s="7"/>
      <c r="K219" s="14"/>
      <c r="L219" s="9"/>
      <c r="M219" s="14"/>
      <c r="N219" s="9"/>
      <c r="O219" s="14"/>
      <c r="P219" s="9"/>
      <c r="Q219" s="9"/>
      <c r="R219" s="9"/>
    </row>
    <row r="220" spans="4:18" ht="21" customHeight="1">
      <c r="D220" s="7"/>
      <c r="E220" s="7"/>
      <c r="F220" s="7"/>
      <c r="G220" s="7"/>
      <c r="H220" s="7"/>
      <c r="I220" s="7"/>
      <c r="J220" s="7"/>
      <c r="K220" s="14"/>
      <c r="L220" s="9"/>
      <c r="M220" s="14"/>
      <c r="N220" s="9"/>
      <c r="O220" s="14"/>
      <c r="P220" s="9"/>
      <c r="Q220" s="9"/>
      <c r="R220" s="9"/>
    </row>
    <row r="221" spans="4:18" ht="21" customHeight="1">
      <c r="D221" s="7"/>
      <c r="E221" s="7"/>
      <c r="F221" s="7"/>
      <c r="G221" s="7"/>
      <c r="H221" s="7"/>
      <c r="I221" s="7"/>
      <c r="J221" s="7"/>
      <c r="K221" s="14"/>
      <c r="L221" s="9"/>
      <c r="M221" s="14"/>
      <c r="N221" s="9"/>
      <c r="O221" s="14"/>
      <c r="P221" s="9"/>
      <c r="Q221" s="9"/>
      <c r="R221" s="9"/>
    </row>
    <row r="222" spans="4:18" ht="21" customHeight="1">
      <c r="D222" s="7"/>
      <c r="E222" s="7"/>
      <c r="F222" s="7"/>
      <c r="G222" s="7"/>
      <c r="H222" s="7"/>
      <c r="I222" s="7"/>
      <c r="J222" s="7"/>
      <c r="K222" s="14"/>
      <c r="L222" s="9"/>
      <c r="M222" s="14"/>
      <c r="N222" s="9"/>
      <c r="O222" s="14"/>
      <c r="P222" s="9"/>
      <c r="Q222" s="9"/>
      <c r="R222" s="9"/>
    </row>
    <row r="223" spans="4:18" ht="21" customHeight="1">
      <c r="D223" s="7"/>
      <c r="E223" s="7"/>
      <c r="F223" s="7"/>
      <c r="G223" s="7"/>
      <c r="H223" s="7"/>
      <c r="I223" s="7"/>
      <c r="J223" s="7"/>
      <c r="K223" s="14"/>
      <c r="L223" s="9"/>
      <c r="M223" s="14"/>
      <c r="N223" s="9"/>
      <c r="O223" s="14"/>
      <c r="P223" s="9"/>
      <c r="Q223" s="9"/>
      <c r="R223" s="9"/>
    </row>
    <row r="224" spans="4:18" ht="21" customHeight="1">
      <c r="D224" s="7"/>
      <c r="E224" s="7"/>
      <c r="F224" s="7"/>
      <c r="G224" s="7"/>
      <c r="H224" s="7"/>
      <c r="I224" s="7"/>
      <c r="J224" s="7"/>
      <c r="K224" s="14"/>
      <c r="L224" s="9"/>
      <c r="M224" s="14"/>
      <c r="N224" s="9"/>
      <c r="O224" s="14"/>
      <c r="P224" s="9"/>
      <c r="Q224" s="9"/>
      <c r="R224" s="9"/>
    </row>
    <row r="225" spans="4:18" ht="21" customHeight="1">
      <c r="D225" s="7"/>
      <c r="E225" s="7"/>
      <c r="F225" s="7"/>
      <c r="G225" s="7"/>
      <c r="H225" s="7"/>
      <c r="I225" s="7"/>
      <c r="J225" s="7"/>
      <c r="K225" s="14"/>
      <c r="L225" s="9"/>
      <c r="M225" s="14"/>
      <c r="N225" s="9"/>
      <c r="O225" s="14"/>
      <c r="P225" s="9"/>
      <c r="Q225" s="9"/>
      <c r="R225" s="9"/>
    </row>
    <row r="226" spans="4:18" ht="21" customHeight="1">
      <c r="D226" s="7"/>
      <c r="E226" s="7"/>
      <c r="F226" s="7"/>
      <c r="G226" s="7"/>
      <c r="H226" s="7"/>
      <c r="I226" s="7"/>
      <c r="J226" s="7"/>
      <c r="K226" s="14"/>
      <c r="L226" s="9"/>
      <c r="M226" s="14"/>
      <c r="N226" s="9"/>
      <c r="O226" s="14"/>
      <c r="P226" s="9"/>
      <c r="Q226" s="9"/>
      <c r="R226" s="9"/>
    </row>
    <row r="227" spans="4:18" ht="21" customHeight="1">
      <c r="D227" s="7"/>
      <c r="E227" s="7"/>
      <c r="F227" s="7"/>
      <c r="G227" s="7"/>
      <c r="H227" s="7"/>
      <c r="I227" s="7"/>
      <c r="J227" s="7"/>
      <c r="K227" s="14"/>
      <c r="L227" s="9"/>
      <c r="M227" s="14"/>
      <c r="N227" s="9"/>
      <c r="O227" s="14"/>
      <c r="P227" s="9"/>
      <c r="Q227" s="9"/>
      <c r="R227" s="9"/>
    </row>
    <row r="228" spans="4:18" ht="21" customHeight="1">
      <c r="D228" s="7"/>
      <c r="E228" s="7"/>
      <c r="F228" s="7"/>
      <c r="G228" s="7"/>
      <c r="H228" s="7"/>
      <c r="I228" s="7"/>
      <c r="J228" s="7"/>
      <c r="K228" s="14"/>
      <c r="L228" s="9"/>
      <c r="M228" s="14"/>
      <c r="N228" s="9"/>
      <c r="O228" s="14"/>
      <c r="P228" s="9"/>
      <c r="Q228" s="9"/>
      <c r="R228" s="9"/>
    </row>
    <row r="229" spans="4:18" ht="21" customHeight="1">
      <c r="D229" s="7"/>
      <c r="E229" s="7"/>
      <c r="F229" s="7"/>
      <c r="G229" s="7"/>
      <c r="H229" s="7"/>
      <c r="I229" s="7"/>
      <c r="J229" s="7"/>
      <c r="K229" s="14"/>
      <c r="L229" s="9"/>
      <c r="M229" s="14"/>
      <c r="N229" s="9"/>
      <c r="O229" s="14"/>
      <c r="P229" s="9"/>
      <c r="Q229" s="9"/>
      <c r="R229" s="9"/>
    </row>
    <row r="230" spans="4:18" ht="21" customHeight="1">
      <c r="D230" s="7"/>
      <c r="E230" s="7"/>
      <c r="F230" s="7"/>
      <c r="G230" s="7"/>
      <c r="H230" s="7"/>
      <c r="I230" s="7"/>
      <c r="J230" s="7"/>
      <c r="K230" s="14"/>
      <c r="L230" s="9"/>
      <c r="M230" s="14"/>
      <c r="N230" s="9"/>
      <c r="O230" s="14"/>
      <c r="P230" s="9"/>
      <c r="Q230" s="9"/>
      <c r="R230" s="9"/>
    </row>
    <row r="231" spans="4:18" ht="21" customHeight="1">
      <c r="D231" s="7"/>
      <c r="E231" s="7"/>
      <c r="F231" s="7"/>
      <c r="G231" s="7"/>
      <c r="H231" s="7"/>
      <c r="I231" s="7"/>
      <c r="J231" s="7"/>
      <c r="K231" s="14"/>
      <c r="L231" s="9"/>
      <c r="M231" s="14"/>
      <c r="N231" s="9"/>
      <c r="O231" s="14"/>
      <c r="P231" s="9"/>
      <c r="Q231" s="9"/>
      <c r="R231" s="9"/>
    </row>
    <row r="232" spans="4:18" ht="21" customHeight="1">
      <c r="D232" s="7"/>
      <c r="E232" s="7"/>
      <c r="F232" s="7"/>
      <c r="G232" s="7"/>
      <c r="H232" s="7"/>
      <c r="I232" s="7"/>
      <c r="J232" s="7"/>
      <c r="K232" s="14"/>
      <c r="L232" s="9"/>
      <c r="M232" s="14"/>
      <c r="N232" s="9"/>
      <c r="O232" s="14"/>
      <c r="P232" s="9"/>
      <c r="Q232" s="9"/>
      <c r="R232" s="9"/>
    </row>
    <row r="233" spans="4:18" ht="21" customHeight="1">
      <c r="D233" s="7"/>
      <c r="E233" s="7"/>
      <c r="F233" s="7"/>
      <c r="G233" s="7"/>
      <c r="H233" s="7"/>
      <c r="I233" s="7"/>
      <c r="J233" s="7"/>
      <c r="K233" s="14"/>
      <c r="L233" s="9"/>
      <c r="M233" s="14"/>
      <c r="N233" s="9"/>
      <c r="O233" s="14"/>
      <c r="P233" s="9"/>
      <c r="Q233" s="9"/>
      <c r="R233" s="9"/>
    </row>
    <row r="234" spans="4:18" ht="21" customHeight="1">
      <c r="D234" s="7"/>
      <c r="E234" s="7"/>
      <c r="F234" s="7"/>
      <c r="G234" s="7"/>
      <c r="H234" s="7"/>
      <c r="I234" s="7"/>
      <c r="J234" s="7"/>
      <c r="K234" s="14"/>
      <c r="L234" s="9"/>
      <c r="M234" s="14"/>
      <c r="N234" s="9"/>
      <c r="O234" s="14"/>
      <c r="P234" s="9"/>
      <c r="Q234" s="9"/>
      <c r="R234" s="9"/>
    </row>
    <row r="235" spans="4:18" ht="21" customHeight="1">
      <c r="D235" s="7"/>
      <c r="E235" s="7"/>
      <c r="F235" s="7"/>
      <c r="G235" s="7"/>
      <c r="H235" s="7"/>
      <c r="I235" s="7"/>
      <c r="J235" s="7"/>
      <c r="K235" s="14"/>
      <c r="L235" s="9"/>
      <c r="M235" s="14"/>
      <c r="N235" s="9"/>
      <c r="O235" s="14"/>
      <c r="P235" s="9"/>
      <c r="Q235" s="9"/>
      <c r="R235" s="9"/>
    </row>
    <row r="236" spans="4:18" ht="21" customHeight="1">
      <c r="D236" s="7"/>
      <c r="E236" s="7"/>
      <c r="F236" s="7"/>
      <c r="G236" s="7"/>
      <c r="H236" s="7"/>
      <c r="I236" s="7"/>
      <c r="J236" s="7"/>
      <c r="K236" s="14"/>
      <c r="L236" s="9"/>
      <c r="M236" s="14"/>
      <c r="N236" s="9"/>
      <c r="O236" s="14"/>
      <c r="P236" s="9"/>
      <c r="Q236" s="9"/>
      <c r="R236" s="9"/>
    </row>
    <row r="237" spans="4:18" ht="21" customHeight="1">
      <c r="D237" s="7"/>
      <c r="E237" s="7"/>
      <c r="F237" s="7"/>
      <c r="G237" s="7"/>
      <c r="H237" s="7"/>
      <c r="I237" s="7"/>
      <c r="J237" s="7"/>
      <c r="K237" s="14"/>
      <c r="L237" s="9"/>
      <c r="M237" s="14"/>
      <c r="N237" s="9"/>
      <c r="O237" s="14"/>
      <c r="P237" s="9"/>
      <c r="Q237" s="9"/>
      <c r="R237" s="9"/>
    </row>
    <row r="238" spans="4:18" ht="21" customHeight="1">
      <c r="D238" s="7"/>
      <c r="E238" s="7"/>
      <c r="F238" s="7"/>
      <c r="G238" s="7"/>
      <c r="H238" s="7"/>
      <c r="I238" s="7"/>
      <c r="J238" s="7"/>
      <c r="K238" s="14"/>
      <c r="L238" s="9"/>
      <c r="M238" s="14"/>
      <c r="N238" s="9"/>
      <c r="O238" s="14"/>
      <c r="P238" s="9"/>
      <c r="Q238" s="9"/>
      <c r="R238" s="9"/>
    </row>
    <row r="239" spans="4:18" ht="21" customHeight="1">
      <c r="D239" s="7"/>
      <c r="E239" s="7"/>
      <c r="F239" s="7"/>
      <c r="G239" s="7"/>
      <c r="H239" s="7"/>
      <c r="I239" s="7"/>
      <c r="J239" s="7"/>
      <c r="K239" s="14"/>
      <c r="L239" s="9"/>
      <c r="M239" s="14"/>
      <c r="N239" s="9"/>
      <c r="O239" s="14"/>
      <c r="P239" s="9"/>
      <c r="Q239" s="9"/>
      <c r="R239" s="9"/>
    </row>
    <row r="240" spans="4:18" ht="21" customHeight="1">
      <c r="D240" s="7"/>
      <c r="E240" s="7"/>
      <c r="F240" s="7"/>
      <c r="G240" s="7"/>
      <c r="H240" s="7"/>
      <c r="I240" s="7"/>
      <c r="J240" s="7"/>
      <c r="K240" s="14"/>
      <c r="L240" s="9"/>
      <c r="M240" s="14"/>
      <c r="N240" s="9"/>
      <c r="O240" s="14"/>
      <c r="P240" s="9"/>
      <c r="Q240" s="9"/>
      <c r="R240" s="9"/>
    </row>
    <row r="241" spans="4:18" ht="21" customHeight="1">
      <c r="D241" s="7"/>
      <c r="E241" s="7"/>
      <c r="F241" s="7"/>
      <c r="G241" s="7"/>
      <c r="H241" s="7"/>
      <c r="I241" s="7"/>
      <c r="J241" s="7"/>
      <c r="K241" s="14"/>
      <c r="L241" s="9"/>
      <c r="M241" s="14"/>
      <c r="N241" s="9"/>
      <c r="O241" s="14"/>
      <c r="P241" s="9"/>
      <c r="Q241" s="9"/>
      <c r="R241" s="9"/>
    </row>
    <row r="242" spans="4:18" ht="21" customHeight="1">
      <c r="D242" s="7"/>
      <c r="E242" s="7"/>
      <c r="F242" s="7"/>
      <c r="G242" s="7"/>
      <c r="H242" s="7"/>
      <c r="I242" s="7"/>
      <c r="J242" s="7"/>
      <c r="K242" s="14"/>
      <c r="L242" s="9"/>
      <c r="M242" s="14"/>
      <c r="N242" s="9"/>
      <c r="O242" s="14"/>
      <c r="P242" s="9"/>
      <c r="Q242" s="9"/>
      <c r="R242" s="9"/>
    </row>
    <row r="243" spans="4:18" ht="21" customHeight="1">
      <c r="D243" s="7"/>
      <c r="E243" s="7"/>
      <c r="F243" s="7"/>
      <c r="G243" s="7"/>
      <c r="H243" s="7"/>
      <c r="I243" s="7"/>
      <c r="J243" s="7"/>
      <c r="K243" s="14"/>
      <c r="L243" s="9"/>
      <c r="M243" s="14"/>
      <c r="N243" s="9"/>
      <c r="O243" s="14"/>
      <c r="P243" s="9"/>
      <c r="Q243" s="9"/>
      <c r="R243" s="9"/>
    </row>
    <row r="244" spans="4:18" ht="21" customHeight="1">
      <c r="D244" s="7"/>
      <c r="E244" s="7"/>
      <c r="F244" s="7"/>
      <c r="G244" s="7"/>
      <c r="H244" s="7"/>
      <c r="I244" s="7"/>
      <c r="J244" s="7"/>
      <c r="K244" s="14"/>
      <c r="L244" s="9"/>
      <c r="M244" s="14"/>
      <c r="N244" s="9"/>
      <c r="O244" s="14"/>
      <c r="P244" s="9"/>
      <c r="Q244" s="9"/>
      <c r="R244" s="9"/>
    </row>
    <row r="245" spans="4:18" ht="21" customHeight="1">
      <c r="D245" s="7"/>
      <c r="E245" s="7"/>
      <c r="F245" s="7"/>
      <c r="G245" s="7"/>
      <c r="H245" s="7"/>
      <c r="I245" s="7"/>
      <c r="J245" s="7"/>
      <c r="K245" s="14"/>
      <c r="L245" s="9"/>
      <c r="M245" s="14"/>
      <c r="N245" s="9"/>
      <c r="O245" s="14"/>
      <c r="P245" s="9"/>
      <c r="Q245" s="9"/>
      <c r="R245" s="9"/>
    </row>
    <row r="246" spans="4:18" ht="21" customHeight="1">
      <c r="D246" s="7"/>
      <c r="E246" s="7"/>
      <c r="F246" s="7"/>
      <c r="G246" s="7"/>
      <c r="H246" s="7"/>
      <c r="I246" s="7"/>
      <c r="J246" s="7"/>
      <c r="K246" s="14"/>
      <c r="L246" s="9"/>
      <c r="M246" s="14"/>
      <c r="N246" s="9"/>
      <c r="O246" s="14"/>
      <c r="P246" s="9"/>
      <c r="Q246" s="9"/>
      <c r="R246" s="9"/>
    </row>
    <row r="247" spans="4:18" ht="21" customHeight="1">
      <c r="D247" s="7"/>
      <c r="E247" s="7"/>
      <c r="F247" s="7"/>
      <c r="G247" s="7"/>
      <c r="H247" s="7"/>
      <c r="I247" s="7"/>
      <c r="J247" s="7"/>
      <c r="K247" s="14"/>
      <c r="L247" s="9"/>
      <c r="M247" s="14"/>
      <c r="N247" s="9"/>
      <c r="O247" s="14"/>
      <c r="P247" s="9"/>
      <c r="Q247" s="9"/>
      <c r="R247" s="9"/>
    </row>
    <row r="248" spans="4:18" ht="21" customHeight="1">
      <c r="D248" s="7"/>
      <c r="E248" s="7"/>
      <c r="F248" s="7"/>
      <c r="G248" s="7"/>
      <c r="H248" s="7"/>
      <c r="I248" s="7"/>
      <c r="J248" s="7"/>
      <c r="K248" s="14"/>
      <c r="L248" s="9"/>
      <c r="M248" s="14"/>
      <c r="N248" s="9"/>
      <c r="O248" s="14"/>
      <c r="P248" s="9"/>
      <c r="Q248" s="9"/>
      <c r="R248" s="9"/>
    </row>
    <row r="249" spans="4:18" ht="21" customHeight="1">
      <c r="D249" s="7"/>
      <c r="E249" s="7"/>
      <c r="F249" s="7"/>
      <c r="G249" s="7"/>
      <c r="H249" s="7"/>
      <c r="I249" s="7"/>
      <c r="J249" s="7"/>
      <c r="K249" s="14"/>
      <c r="L249" s="9"/>
      <c r="M249" s="14"/>
      <c r="N249" s="9"/>
      <c r="O249" s="14"/>
      <c r="P249" s="9"/>
      <c r="Q249" s="9"/>
      <c r="R249" s="9"/>
    </row>
    <row r="250" spans="4:18" ht="21" customHeight="1">
      <c r="D250" s="7"/>
      <c r="E250" s="7"/>
      <c r="F250" s="7"/>
      <c r="G250" s="7"/>
      <c r="H250" s="7"/>
      <c r="I250" s="7"/>
      <c r="J250" s="7"/>
      <c r="K250" s="14"/>
      <c r="L250" s="9"/>
      <c r="M250" s="14"/>
      <c r="N250" s="9"/>
      <c r="O250" s="14"/>
      <c r="P250" s="9"/>
      <c r="Q250" s="9"/>
      <c r="R250" s="9"/>
    </row>
    <row r="251" spans="4:18" ht="21" customHeight="1">
      <c r="D251" s="7"/>
      <c r="E251" s="7"/>
      <c r="F251" s="7"/>
      <c r="G251" s="7"/>
      <c r="H251" s="7"/>
      <c r="I251" s="7"/>
      <c r="J251" s="7"/>
      <c r="K251" s="14"/>
      <c r="L251" s="9"/>
      <c r="M251" s="14"/>
      <c r="N251" s="9"/>
      <c r="O251" s="14"/>
      <c r="P251" s="9"/>
      <c r="Q251" s="9"/>
      <c r="R251" s="9"/>
    </row>
    <row r="252" spans="4:18" ht="21" customHeight="1">
      <c r="D252" s="7"/>
      <c r="E252" s="7"/>
      <c r="F252" s="7"/>
      <c r="G252" s="7"/>
      <c r="H252" s="7"/>
      <c r="I252" s="7"/>
      <c r="J252" s="7"/>
      <c r="K252" s="14"/>
      <c r="L252" s="9"/>
      <c r="M252" s="14"/>
      <c r="N252" s="9"/>
      <c r="O252" s="14"/>
      <c r="P252" s="9"/>
      <c r="Q252" s="9"/>
      <c r="R252" s="9"/>
    </row>
    <row r="253" spans="4:18" ht="21" customHeight="1">
      <c r="D253" s="7"/>
      <c r="E253" s="7"/>
      <c r="F253" s="7"/>
      <c r="G253" s="7"/>
      <c r="H253" s="7"/>
      <c r="I253" s="7"/>
      <c r="J253" s="7"/>
      <c r="K253" s="14"/>
      <c r="L253" s="9"/>
      <c r="M253" s="14"/>
      <c r="N253" s="9"/>
      <c r="O253" s="14"/>
      <c r="P253" s="9"/>
      <c r="Q253" s="9"/>
      <c r="R253" s="9"/>
    </row>
    <row r="254" spans="4:18" ht="21" customHeight="1">
      <c r="D254" s="7"/>
      <c r="E254" s="7"/>
      <c r="F254" s="7"/>
      <c r="G254" s="7"/>
      <c r="H254" s="7"/>
      <c r="I254" s="7"/>
      <c r="J254" s="7"/>
      <c r="K254" s="14"/>
      <c r="L254" s="9"/>
      <c r="M254" s="14"/>
      <c r="N254" s="9"/>
      <c r="O254" s="14"/>
      <c r="P254" s="9"/>
      <c r="Q254" s="9"/>
      <c r="R254" s="9"/>
    </row>
    <row r="255" spans="4:18" ht="21" customHeight="1">
      <c r="D255" s="7"/>
      <c r="E255" s="7"/>
      <c r="F255" s="7"/>
      <c r="G255" s="7"/>
      <c r="H255" s="7"/>
      <c r="I255" s="7"/>
      <c r="J255" s="7"/>
      <c r="K255" s="14"/>
      <c r="L255" s="9"/>
      <c r="M255" s="14"/>
      <c r="N255" s="9"/>
      <c r="O255" s="14"/>
      <c r="P255" s="9"/>
      <c r="Q255" s="9"/>
      <c r="R255" s="9"/>
    </row>
    <row r="256" spans="4:18" ht="21" customHeight="1">
      <c r="D256" s="7"/>
      <c r="E256" s="7"/>
      <c r="F256" s="7"/>
      <c r="G256" s="7"/>
      <c r="H256" s="7"/>
      <c r="I256" s="7"/>
      <c r="J256" s="7"/>
      <c r="K256" s="14"/>
      <c r="L256" s="9"/>
      <c r="M256" s="14"/>
      <c r="N256" s="9"/>
      <c r="O256" s="14"/>
      <c r="P256" s="9"/>
      <c r="Q256" s="9"/>
      <c r="R256" s="9"/>
    </row>
    <row r="257" spans="4:18" ht="21" customHeight="1">
      <c r="D257" s="7"/>
      <c r="E257" s="7"/>
      <c r="F257" s="7"/>
      <c r="G257" s="7"/>
      <c r="H257" s="7"/>
      <c r="I257" s="7"/>
      <c r="J257" s="7"/>
      <c r="K257" s="14"/>
      <c r="L257" s="9"/>
      <c r="M257" s="14"/>
      <c r="N257" s="9"/>
      <c r="O257" s="14"/>
      <c r="P257" s="9"/>
      <c r="Q257" s="9"/>
      <c r="R257" s="9"/>
    </row>
    <row r="258" spans="4:18" ht="21" customHeight="1">
      <c r="D258" s="7"/>
      <c r="E258" s="7"/>
      <c r="F258" s="7"/>
      <c r="G258" s="7"/>
      <c r="H258" s="7"/>
      <c r="I258" s="7"/>
      <c r="J258" s="7"/>
      <c r="K258" s="14"/>
      <c r="L258" s="9"/>
      <c r="M258" s="14"/>
      <c r="N258" s="9"/>
      <c r="O258" s="14"/>
      <c r="P258" s="9"/>
      <c r="Q258" s="9"/>
      <c r="R258" s="9"/>
    </row>
    <row r="259" spans="4:18" ht="21" customHeight="1">
      <c r="D259" s="7"/>
      <c r="E259" s="7"/>
      <c r="F259" s="7"/>
      <c r="G259" s="7"/>
      <c r="H259" s="7"/>
      <c r="I259" s="7"/>
      <c r="J259" s="7"/>
      <c r="K259" s="14"/>
      <c r="L259" s="9"/>
      <c r="M259" s="14"/>
      <c r="N259" s="9"/>
      <c r="O259" s="14"/>
      <c r="P259" s="9"/>
      <c r="Q259" s="9"/>
      <c r="R259" s="9"/>
    </row>
    <row r="260" spans="4:18" ht="21" customHeight="1">
      <c r="D260" s="7"/>
      <c r="E260" s="7"/>
      <c r="F260" s="7"/>
      <c r="G260" s="7"/>
      <c r="H260" s="7"/>
      <c r="I260" s="7"/>
      <c r="J260" s="7"/>
      <c r="K260" s="14"/>
      <c r="L260" s="9"/>
      <c r="M260" s="14"/>
      <c r="N260" s="9"/>
      <c r="O260" s="14"/>
      <c r="P260" s="9"/>
      <c r="Q260" s="9"/>
      <c r="R260" s="9"/>
    </row>
    <row r="261" spans="4:18" ht="21" customHeight="1">
      <c r="D261" s="7"/>
      <c r="E261" s="7"/>
      <c r="F261" s="7"/>
      <c r="G261" s="7"/>
      <c r="H261" s="7"/>
      <c r="I261" s="7"/>
      <c r="J261" s="7"/>
      <c r="K261" s="14"/>
      <c r="L261" s="9"/>
      <c r="M261" s="14"/>
      <c r="N261" s="9"/>
      <c r="O261" s="14"/>
      <c r="P261" s="9"/>
      <c r="Q261" s="9"/>
      <c r="R261" s="9"/>
    </row>
    <row r="262" spans="4:18" ht="21" customHeight="1">
      <c r="D262" s="7"/>
      <c r="E262" s="7"/>
      <c r="F262" s="7"/>
      <c r="G262" s="7"/>
      <c r="H262" s="7"/>
      <c r="I262" s="7"/>
      <c r="J262" s="7"/>
      <c r="K262" s="14"/>
      <c r="L262" s="9"/>
      <c r="M262" s="14"/>
      <c r="N262" s="9"/>
      <c r="O262" s="14"/>
      <c r="P262" s="9"/>
      <c r="Q262" s="9"/>
      <c r="R262" s="9"/>
    </row>
    <row r="263" spans="4:18" ht="21" customHeight="1">
      <c r="D263" s="7"/>
      <c r="E263" s="7"/>
      <c r="F263" s="7"/>
      <c r="G263" s="7"/>
      <c r="H263" s="7"/>
      <c r="I263" s="7"/>
      <c r="J263" s="7"/>
      <c r="K263" s="14"/>
      <c r="L263" s="9"/>
      <c r="M263" s="14"/>
      <c r="N263" s="9"/>
      <c r="O263" s="14"/>
      <c r="P263" s="9"/>
      <c r="Q263" s="9"/>
      <c r="R263" s="9"/>
    </row>
    <row r="264" spans="4:18" ht="21" customHeight="1">
      <c r="D264" s="7"/>
      <c r="E264" s="7"/>
      <c r="F264" s="7"/>
      <c r="G264" s="7"/>
      <c r="H264" s="7"/>
      <c r="I264" s="7"/>
      <c r="J264" s="7"/>
      <c r="K264" s="14"/>
      <c r="L264" s="9"/>
      <c r="M264" s="14"/>
      <c r="N264" s="9"/>
      <c r="O264" s="14"/>
      <c r="P264" s="9"/>
      <c r="Q264" s="9"/>
      <c r="R264" s="9"/>
    </row>
    <row r="265" spans="4:18" ht="21" customHeight="1">
      <c r="D265" s="7"/>
      <c r="E265" s="7"/>
      <c r="F265" s="7"/>
      <c r="G265" s="7"/>
      <c r="H265" s="7"/>
      <c r="I265" s="7"/>
      <c r="J265" s="7"/>
      <c r="K265" s="14"/>
      <c r="L265" s="9"/>
      <c r="M265" s="14"/>
      <c r="N265" s="9"/>
      <c r="O265" s="14"/>
      <c r="P265" s="9"/>
      <c r="Q265" s="9"/>
      <c r="R265" s="9"/>
    </row>
    <row r="266" spans="4:18" ht="21" customHeight="1">
      <c r="D266" s="7"/>
      <c r="E266" s="7"/>
      <c r="F266" s="7"/>
      <c r="G266" s="7"/>
      <c r="H266" s="7"/>
      <c r="I266" s="7"/>
      <c r="J266" s="7"/>
      <c r="K266" s="14"/>
      <c r="L266" s="9"/>
      <c r="M266" s="14"/>
      <c r="N266" s="9"/>
      <c r="O266" s="14"/>
      <c r="P266" s="9"/>
      <c r="Q266" s="9"/>
      <c r="R266" s="9"/>
    </row>
    <row r="267" spans="4:18" ht="21" customHeight="1">
      <c r="D267" s="7"/>
      <c r="E267" s="7"/>
      <c r="F267" s="7"/>
      <c r="G267" s="7"/>
      <c r="H267" s="7"/>
      <c r="I267" s="7"/>
      <c r="J267" s="7"/>
      <c r="K267" s="14"/>
      <c r="L267" s="9"/>
      <c r="M267" s="14"/>
      <c r="N267" s="9"/>
      <c r="O267" s="14"/>
      <c r="P267" s="9"/>
      <c r="Q267" s="9"/>
      <c r="R267" s="9"/>
    </row>
    <row r="268" spans="4:18" ht="21" customHeight="1">
      <c r="D268" s="7"/>
      <c r="E268" s="7"/>
      <c r="F268" s="7"/>
      <c r="G268" s="7"/>
      <c r="H268" s="7"/>
      <c r="I268" s="7"/>
      <c r="J268" s="7"/>
      <c r="K268" s="14"/>
      <c r="L268" s="9"/>
      <c r="M268" s="14"/>
      <c r="N268" s="9"/>
      <c r="O268" s="14"/>
      <c r="P268" s="9"/>
      <c r="Q268" s="9"/>
      <c r="R268" s="9"/>
    </row>
    <row r="269" spans="4:18" ht="21" customHeight="1">
      <c r="D269" s="7"/>
      <c r="E269" s="7"/>
      <c r="F269" s="7"/>
      <c r="G269" s="7"/>
      <c r="H269" s="7"/>
      <c r="I269" s="7"/>
      <c r="J269" s="7"/>
      <c r="K269" s="14"/>
      <c r="L269" s="9"/>
      <c r="M269" s="14"/>
      <c r="N269" s="9"/>
      <c r="O269" s="14"/>
      <c r="P269" s="9"/>
      <c r="Q269" s="9"/>
      <c r="R269" s="9"/>
    </row>
    <row r="270" spans="4:18" ht="21" customHeight="1">
      <c r="D270" s="7"/>
      <c r="E270" s="7"/>
      <c r="F270" s="7"/>
      <c r="G270" s="7"/>
      <c r="H270" s="7"/>
      <c r="I270" s="7"/>
      <c r="J270" s="7"/>
      <c r="K270" s="14"/>
      <c r="L270" s="9"/>
      <c r="M270" s="14"/>
      <c r="N270" s="9"/>
      <c r="O270" s="14"/>
      <c r="P270" s="9"/>
      <c r="Q270" s="9"/>
      <c r="R270" s="9"/>
    </row>
    <row r="271" spans="4:18" ht="21" customHeight="1">
      <c r="D271" s="7"/>
      <c r="E271" s="7"/>
      <c r="F271" s="7"/>
      <c r="G271" s="7"/>
      <c r="H271" s="7"/>
      <c r="I271" s="7"/>
      <c r="J271" s="7"/>
      <c r="K271" s="14"/>
      <c r="L271" s="9"/>
      <c r="M271" s="14"/>
      <c r="N271" s="9"/>
      <c r="O271" s="14"/>
      <c r="P271" s="9"/>
      <c r="Q271" s="9"/>
      <c r="R271" s="9"/>
    </row>
    <row r="272" spans="4:18" ht="21.95" customHeight="1">
      <c r="D272" s="7"/>
      <c r="E272" s="7"/>
      <c r="F272" s="7"/>
      <c r="G272" s="7"/>
      <c r="H272" s="7"/>
      <c r="I272" s="7"/>
      <c r="J272" s="7"/>
      <c r="K272" s="14"/>
      <c r="L272" s="9"/>
      <c r="M272" s="14"/>
      <c r="N272" s="9"/>
      <c r="O272" s="14"/>
      <c r="P272" s="9"/>
      <c r="Q272" s="9"/>
      <c r="R272" s="9"/>
    </row>
    <row r="273" spans="4:18" ht="21.95" customHeight="1">
      <c r="D273" s="7"/>
      <c r="E273" s="7"/>
      <c r="F273" s="7"/>
      <c r="G273" s="7"/>
      <c r="H273" s="7"/>
      <c r="I273" s="7"/>
      <c r="J273" s="7"/>
      <c r="K273" s="14"/>
      <c r="L273" s="9"/>
      <c r="M273" s="14"/>
      <c r="N273" s="9"/>
      <c r="O273" s="14"/>
      <c r="P273" s="9"/>
      <c r="Q273" s="9"/>
      <c r="R273" s="9"/>
    </row>
    <row r="274" spans="4:18" ht="21.95" customHeight="1">
      <c r="D274" s="7"/>
      <c r="E274" s="7"/>
      <c r="F274" s="7"/>
      <c r="G274" s="7"/>
      <c r="H274" s="7"/>
      <c r="I274" s="7"/>
      <c r="J274" s="7"/>
      <c r="K274" s="14"/>
      <c r="L274" s="9"/>
      <c r="M274" s="14"/>
      <c r="N274" s="9"/>
      <c r="O274" s="14"/>
      <c r="P274" s="9"/>
      <c r="Q274" s="9"/>
      <c r="R274" s="9"/>
    </row>
    <row r="275" spans="4:18" ht="21.95" customHeight="1">
      <c r="D275" s="7"/>
      <c r="E275" s="7"/>
      <c r="F275" s="7"/>
      <c r="G275" s="7"/>
      <c r="H275" s="7"/>
      <c r="I275" s="7"/>
      <c r="J275" s="7"/>
      <c r="K275" s="14"/>
      <c r="L275" s="9"/>
      <c r="M275" s="14"/>
      <c r="N275" s="9"/>
      <c r="O275" s="14"/>
      <c r="P275" s="9"/>
      <c r="Q275" s="9"/>
      <c r="R275" s="9"/>
    </row>
    <row r="276" spans="4:18" ht="21.95" customHeight="1">
      <c r="D276" s="7"/>
      <c r="E276" s="7"/>
      <c r="F276" s="7"/>
      <c r="G276" s="7"/>
      <c r="H276" s="7"/>
      <c r="I276" s="7"/>
      <c r="J276" s="7"/>
      <c r="K276" s="14"/>
      <c r="L276" s="9"/>
      <c r="M276" s="14"/>
      <c r="N276" s="9"/>
      <c r="O276" s="14"/>
      <c r="P276" s="9"/>
      <c r="Q276" s="9"/>
      <c r="R276" s="9"/>
    </row>
    <row r="277" spans="4:18" ht="21.95" customHeight="1">
      <c r="D277" s="7"/>
      <c r="E277" s="7"/>
      <c r="F277" s="7"/>
      <c r="G277" s="7"/>
      <c r="H277" s="7"/>
      <c r="I277" s="7"/>
      <c r="J277" s="7"/>
      <c r="K277" s="14"/>
      <c r="L277" s="9"/>
      <c r="M277" s="14"/>
      <c r="N277" s="9"/>
      <c r="O277" s="14"/>
      <c r="P277" s="9"/>
      <c r="Q277" s="9"/>
      <c r="R277" s="9"/>
    </row>
    <row r="278" spans="4:18" ht="21.95" customHeight="1">
      <c r="D278" s="7"/>
      <c r="E278" s="7"/>
      <c r="F278" s="7"/>
      <c r="G278" s="7"/>
      <c r="H278" s="7"/>
      <c r="I278" s="7"/>
      <c r="J278" s="7"/>
      <c r="K278" s="14"/>
      <c r="L278" s="9"/>
      <c r="M278" s="14"/>
      <c r="N278" s="9"/>
      <c r="O278" s="14"/>
      <c r="P278" s="9"/>
      <c r="Q278" s="9"/>
      <c r="R278" s="9"/>
    </row>
    <row r="279" spans="4:18" ht="21.95" customHeight="1">
      <c r="D279" s="7"/>
      <c r="E279" s="7"/>
      <c r="F279" s="7"/>
      <c r="G279" s="7"/>
      <c r="H279" s="7"/>
      <c r="I279" s="7"/>
      <c r="J279" s="7"/>
      <c r="K279" s="14"/>
      <c r="L279" s="9"/>
      <c r="M279" s="14"/>
      <c r="N279" s="9"/>
      <c r="O279" s="14"/>
      <c r="P279" s="9"/>
      <c r="Q279" s="9"/>
      <c r="R279" s="9"/>
    </row>
    <row r="280" spans="4:18" ht="21.95" customHeight="1">
      <c r="D280" s="7"/>
      <c r="E280" s="7"/>
      <c r="F280" s="7"/>
      <c r="G280" s="7"/>
      <c r="H280" s="7"/>
      <c r="I280" s="7"/>
      <c r="J280" s="7"/>
      <c r="K280" s="14"/>
      <c r="L280" s="9"/>
      <c r="M280" s="14"/>
      <c r="N280" s="9"/>
      <c r="O280" s="14"/>
      <c r="P280" s="9"/>
      <c r="Q280" s="9"/>
      <c r="R280" s="9"/>
    </row>
    <row r="281" spans="4:18" ht="21.95" customHeight="1">
      <c r="D281" s="7"/>
      <c r="E281" s="7"/>
      <c r="F281" s="7"/>
      <c r="G281" s="7"/>
      <c r="H281" s="7"/>
      <c r="I281" s="7"/>
      <c r="J281" s="7"/>
      <c r="K281" s="14"/>
      <c r="L281" s="9"/>
      <c r="M281" s="14"/>
      <c r="N281" s="9"/>
      <c r="O281" s="14"/>
      <c r="P281" s="9"/>
      <c r="Q281" s="9"/>
      <c r="R281" s="9"/>
    </row>
    <row r="282" spans="4:18" ht="21.95" customHeight="1">
      <c r="D282" s="7"/>
      <c r="E282" s="7"/>
      <c r="F282" s="7"/>
      <c r="G282" s="7"/>
      <c r="H282" s="7"/>
      <c r="I282" s="7"/>
      <c r="J282" s="7"/>
      <c r="K282" s="14"/>
      <c r="L282" s="9"/>
      <c r="M282" s="14"/>
      <c r="N282" s="9"/>
      <c r="O282" s="14"/>
      <c r="P282" s="9"/>
      <c r="Q282" s="9"/>
      <c r="R282" s="9"/>
    </row>
    <row r="283" spans="4:18" ht="21.95" customHeight="1">
      <c r="D283" s="7"/>
      <c r="E283" s="7"/>
      <c r="F283" s="7"/>
      <c r="G283" s="7"/>
      <c r="H283" s="7"/>
      <c r="I283" s="7"/>
      <c r="J283" s="7"/>
      <c r="K283" s="14"/>
      <c r="L283" s="9"/>
      <c r="M283" s="14"/>
      <c r="N283" s="9"/>
      <c r="O283" s="14"/>
      <c r="P283" s="9"/>
      <c r="Q283" s="9"/>
      <c r="R283" s="9"/>
    </row>
    <row r="284" spans="4:18" ht="21.95" customHeight="1">
      <c r="D284" s="7"/>
      <c r="E284" s="7"/>
      <c r="F284" s="7"/>
      <c r="G284" s="7"/>
      <c r="H284" s="7"/>
      <c r="I284" s="7"/>
      <c r="J284" s="7"/>
      <c r="K284" s="14"/>
      <c r="L284" s="9"/>
      <c r="M284" s="14"/>
      <c r="N284" s="9"/>
      <c r="O284" s="14"/>
      <c r="P284" s="9"/>
      <c r="Q284" s="9"/>
      <c r="R284" s="9"/>
    </row>
    <row r="285" spans="4:18" ht="21.95" customHeight="1">
      <c r="D285" s="7"/>
      <c r="E285" s="7"/>
      <c r="F285" s="7"/>
      <c r="G285" s="7"/>
      <c r="H285" s="7"/>
      <c r="I285" s="7"/>
      <c r="J285" s="7"/>
      <c r="K285" s="14"/>
      <c r="L285" s="9"/>
      <c r="M285" s="14"/>
      <c r="N285" s="9"/>
      <c r="O285" s="14"/>
      <c r="P285" s="9"/>
      <c r="Q285" s="9"/>
      <c r="R285" s="9"/>
    </row>
    <row r="286" spans="4:18" ht="21.95" customHeight="1">
      <c r="D286" s="7"/>
      <c r="E286" s="7"/>
      <c r="F286" s="7"/>
      <c r="G286" s="7"/>
      <c r="H286" s="7"/>
      <c r="I286" s="7"/>
      <c r="J286" s="7"/>
      <c r="K286" s="14"/>
      <c r="L286" s="9"/>
      <c r="M286" s="14"/>
      <c r="N286" s="9"/>
      <c r="O286" s="14"/>
      <c r="P286" s="9"/>
      <c r="Q286" s="9"/>
      <c r="R286" s="9"/>
    </row>
    <row r="287" spans="4:18" ht="21.95" customHeight="1">
      <c r="D287" s="7"/>
      <c r="E287" s="7"/>
      <c r="F287" s="7"/>
      <c r="G287" s="7"/>
      <c r="H287" s="7"/>
      <c r="I287" s="7"/>
      <c r="J287" s="7"/>
      <c r="K287" s="14"/>
      <c r="L287" s="9"/>
      <c r="M287" s="14"/>
      <c r="N287" s="9"/>
      <c r="O287" s="14"/>
      <c r="P287" s="9"/>
      <c r="Q287" s="9"/>
      <c r="R287" s="9"/>
    </row>
    <row r="288" spans="4:18" ht="21.95" customHeight="1">
      <c r="D288" s="7"/>
      <c r="E288" s="7"/>
      <c r="F288" s="7"/>
      <c r="G288" s="7"/>
      <c r="H288" s="7"/>
      <c r="I288" s="7"/>
      <c r="J288" s="7"/>
      <c r="K288" s="14"/>
      <c r="L288" s="9"/>
      <c r="M288" s="14"/>
      <c r="N288" s="9"/>
      <c r="O288" s="14"/>
      <c r="P288" s="9"/>
      <c r="Q288" s="9"/>
      <c r="R288" s="9"/>
    </row>
    <row r="289" spans="4:18" ht="21.95" customHeight="1">
      <c r="D289" s="7"/>
      <c r="E289" s="7"/>
      <c r="F289" s="7"/>
      <c r="G289" s="7"/>
      <c r="H289" s="7"/>
      <c r="I289" s="7"/>
      <c r="J289" s="7"/>
      <c r="K289" s="14"/>
      <c r="L289" s="9"/>
      <c r="M289" s="14"/>
      <c r="N289" s="9"/>
      <c r="O289" s="14"/>
      <c r="P289" s="9"/>
      <c r="Q289" s="9"/>
      <c r="R289" s="9"/>
    </row>
    <row r="290" spans="4:18" ht="21.95" customHeight="1">
      <c r="D290" s="7"/>
      <c r="E290" s="7"/>
      <c r="F290" s="7"/>
      <c r="G290" s="7"/>
      <c r="H290" s="7"/>
      <c r="I290" s="7"/>
      <c r="J290" s="7"/>
      <c r="K290" s="14"/>
      <c r="L290" s="9"/>
      <c r="M290" s="14"/>
      <c r="N290" s="9"/>
      <c r="O290" s="14"/>
      <c r="P290" s="9"/>
      <c r="Q290" s="9"/>
      <c r="R290" s="9"/>
    </row>
    <row r="291" spans="4:18" ht="21" customHeight="1">
      <c r="D291" s="7"/>
      <c r="E291" s="7"/>
      <c r="F291" s="7"/>
      <c r="G291" s="7"/>
      <c r="H291" s="7"/>
      <c r="I291" s="7"/>
      <c r="J291" s="7"/>
      <c r="K291" s="14"/>
      <c r="L291" s="9"/>
      <c r="M291" s="14"/>
      <c r="N291" s="9"/>
      <c r="O291" s="14"/>
      <c r="P291" s="9"/>
      <c r="Q291" s="9"/>
      <c r="R291" s="9"/>
    </row>
    <row r="292" spans="4:18" ht="21" customHeight="1">
      <c r="D292" s="7"/>
      <c r="E292" s="7"/>
      <c r="F292" s="7"/>
      <c r="G292" s="7"/>
      <c r="H292" s="7"/>
      <c r="I292" s="7"/>
      <c r="J292" s="7"/>
      <c r="K292" s="14"/>
      <c r="L292" s="9"/>
      <c r="M292" s="14"/>
      <c r="N292" s="9"/>
      <c r="O292" s="14"/>
      <c r="P292" s="9"/>
      <c r="Q292" s="9"/>
      <c r="R292" s="9"/>
    </row>
    <row r="293" spans="4:18" ht="21" customHeight="1">
      <c r="D293" s="7"/>
      <c r="E293" s="7"/>
      <c r="F293" s="7"/>
      <c r="G293" s="7"/>
      <c r="H293" s="7"/>
      <c r="I293" s="7"/>
      <c r="J293" s="7"/>
      <c r="K293" s="14"/>
      <c r="L293" s="9"/>
      <c r="M293" s="14"/>
      <c r="N293" s="9"/>
      <c r="O293" s="14"/>
      <c r="P293" s="9"/>
      <c r="Q293" s="9"/>
      <c r="R293" s="9"/>
    </row>
    <row r="294" spans="4:18" ht="21" customHeight="1">
      <c r="D294" s="7"/>
      <c r="E294" s="7"/>
      <c r="F294" s="7"/>
      <c r="G294" s="7"/>
      <c r="H294" s="7"/>
      <c r="I294" s="7"/>
      <c r="J294" s="7"/>
      <c r="K294" s="14"/>
      <c r="L294" s="9"/>
      <c r="M294" s="14"/>
      <c r="N294" s="9"/>
      <c r="O294" s="14"/>
      <c r="P294" s="9"/>
      <c r="Q294" s="9"/>
      <c r="R294" s="9"/>
    </row>
    <row r="295" spans="4:18" ht="21" customHeight="1">
      <c r="D295" s="7"/>
      <c r="E295" s="7"/>
      <c r="F295" s="7"/>
      <c r="G295" s="7"/>
      <c r="H295" s="7"/>
      <c r="I295" s="7"/>
      <c r="J295" s="7"/>
      <c r="K295" s="14"/>
      <c r="L295" s="9"/>
      <c r="M295" s="14"/>
      <c r="N295" s="9"/>
      <c r="O295" s="14"/>
      <c r="P295" s="9"/>
      <c r="Q295" s="9"/>
      <c r="R295" s="9"/>
    </row>
    <row r="296" spans="4:18" ht="21" customHeight="1">
      <c r="D296" s="7"/>
      <c r="E296" s="7"/>
      <c r="F296" s="7"/>
      <c r="G296" s="7"/>
      <c r="H296" s="7"/>
      <c r="I296" s="7"/>
      <c r="J296" s="7"/>
      <c r="K296" s="14"/>
      <c r="L296" s="9"/>
      <c r="M296" s="14"/>
      <c r="N296" s="9"/>
      <c r="O296" s="14"/>
      <c r="P296" s="9"/>
      <c r="Q296" s="9"/>
      <c r="R296" s="9"/>
    </row>
    <row r="297" spans="4:18" ht="21" customHeight="1">
      <c r="D297" s="7"/>
      <c r="E297" s="7"/>
      <c r="F297" s="7"/>
      <c r="G297" s="7"/>
      <c r="H297" s="7"/>
      <c r="I297" s="7"/>
      <c r="J297" s="7"/>
      <c r="K297" s="14"/>
      <c r="L297" s="9"/>
      <c r="M297" s="14"/>
      <c r="N297" s="9"/>
      <c r="O297" s="14"/>
      <c r="P297" s="9"/>
      <c r="Q297" s="9"/>
      <c r="R297" s="9"/>
    </row>
    <row r="298" spans="4:18" ht="21" customHeight="1">
      <c r="D298" s="7"/>
      <c r="E298" s="7"/>
      <c r="F298" s="7"/>
      <c r="G298" s="7"/>
      <c r="H298" s="7"/>
      <c r="I298" s="7"/>
      <c r="J298" s="7"/>
      <c r="K298" s="14"/>
      <c r="L298" s="9"/>
      <c r="M298" s="14"/>
      <c r="N298" s="9"/>
      <c r="O298" s="14"/>
      <c r="P298" s="9"/>
      <c r="Q298" s="9"/>
      <c r="R298" s="9"/>
    </row>
    <row r="299" spans="4:18" ht="21" customHeight="1">
      <c r="D299" s="7"/>
      <c r="E299" s="7"/>
      <c r="F299" s="7"/>
      <c r="G299" s="7"/>
      <c r="H299" s="7"/>
      <c r="I299" s="7"/>
      <c r="J299" s="7"/>
      <c r="K299" s="14"/>
      <c r="L299" s="9"/>
      <c r="M299" s="14"/>
      <c r="N299" s="9"/>
      <c r="O299" s="14"/>
      <c r="P299" s="9"/>
      <c r="Q299" s="9"/>
      <c r="R299" s="9"/>
    </row>
    <row r="300" spans="4:18" ht="21" customHeight="1">
      <c r="D300" s="7"/>
      <c r="E300" s="7"/>
      <c r="F300" s="7"/>
      <c r="G300" s="7"/>
      <c r="H300" s="7"/>
      <c r="I300" s="7"/>
      <c r="J300" s="7"/>
      <c r="K300" s="14"/>
      <c r="L300" s="9"/>
      <c r="M300" s="14"/>
      <c r="N300" s="9"/>
      <c r="O300" s="14"/>
      <c r="P300" s="9"/>
      <c r="Q300" s="9"/>
      <c r="R300" s="9"/>
    </row>
    <row r="301" spans="4:18" ht="21" customHeight="1">
      <c r="D301" s="7"/>
      <c r="E301" s="7"/>
      <c r="F301" s="7"/>
      <c r="G301" s="7"/>
      <c r="H301" s="7"/>
      <c r="I301" s="7"/>
      <c r="J301" s="7"/>
      <c r="K301" s="14"/>
      <c r="L301" s="9"/>
      <c r="M301" s="14"/>
      <c r="N301" s="9"/>
      <c r="O301" s="14"/>
      <c r="P301" s="9"/>
      <c r="Q301" s="9"/>
      <c r="R301" s="9"/>
    </row>
    <row r="302" spans="4:18" ht="21" customHeight="1">
      <c r="D302" s="7"/>
      <c r="E302" s="7"/>
      <c r="F302" s="7"/>
      <c r="G302" s="7"/>
      <c r="H302" s="7"/>
      <c r="I302" s="7"/>
      <c r="J302" s="7"/>
      <c r="K302" s="14"/>
      <c r="L302" s="9"/>
      <c r="M302" s="14"/>
      <c r="N302" s="9"/>
      <c r="O302" s="14"/>
      <c r="P302" s="9"/>
      <c r="Q302" s="9"/>
      <c r="R302" s="9"/>
    </row>
    <row r="303" spans="4:18" ht="21" customHeight="1">
      <c r="D303" s="7"/>
      <c r="E303" s="7"/>
      <c r="F303" s="7"/>
      <c r="G303" s="7"/>
      <c r="H303" s="7"/>
      <c r="I303" s="7"/>
      <c r="J303" s="7"/>
      <c r="K303" s="14"/>
      <c r="L303" s="9"/>
      <c r="M303" s="14"/>
      <c r="N303" s="9"/>
      <c r="O303" s="14"/>
      <c r="P303" s="9"/>
      <c r="Q303" s="9"/>
      <c r="R303" s="9"/>
    </row>
    <row r="304" spans="4:18" ht="21" customHeight="1">
      <c r="D304" s="7"/>
      <c r="E304" s="7"/>
      <c r="F304" s="7"/>
      <c r="G304" s="7"/>
      <c r="H304" s="7"/>
      <c r="I304" s="7"/>
      <c r="J304" s="7"/>
      <c r="K304" s="14"/>
      <c r="L304" s="9"/>
      <c r="M304" s="14"/>
      <c r="N304" s="9"/>
      <c r="O304" s="14"/>
      <c r="P304" s="9"/>
      <c r="Q304" s="9"/>
      <c r="R304" s="9"/>
    </row>
    <row r="305" spans="4:18" ht="21" customHeight="1">
      <c r="D305" s="7"/>
      <c r="E305" s="7"/>
      <c r="F305" s="7"/>
      <c r="G305" s="7"/>
      <c r="H305" s="7"/>
      <c r="I305" s="7"/>
      <c r="J305" s="7"/>
      <c r="K305" s="14"/>
      <c r="L305" s="9"/>
      <c r="M305" s="14"/>
      <c r="N305" s="9"/>
      <c r="O305" s="14"/>
      <c r="P305" s="9"/>
      <c r="Q305" s="9"/>
      <c r="R305" s="9"/>
    </row>
    <row r="306" spans="4:18" ht="21" customHeight="1">
      <c r="D306" s="7"/>
      <c r="E306" s="7"/>
      <c r="F306" s="7"/>
      <c r="G306" s="7"/>
      <c r="H306" s="7"/>
      <c r="I306" s="7"/>
      <c r="J306" s="7"/>
      <c r="K306" s="14"/>
      <c r="L306" s="9"/>
      <c r="M306" s="14"/>
      <c r="N306" s="9"/>
      <c r="O306" s="14"/>
      <c r="P306" s="9"/>
      <c r="Q306" s="9"/>
      <c r="R306" s="9"/>
    </row>
    <row r="307" spans="4:18" ht="21" customHeight="1">
      <c r="D307" s="7"/>
      <c r="E307" s="7"/>
      <c r="F307" s="7"/>
      <c r="G307" s="7"/>
      <c r="H307" s="7"/>
      <c r="I307" s="7"/>
      <c r="J307" s="7"/>
      <c r="K307" s="14"/>
      <c r="L307" s="9"/>
      <c r="M307" s="14"/>
      <c r="N307" s="9"/>
      <c r="O307" s="14"/>
      <c r="P307" s="9"/>
      <c r="Q307" s="9"/>
      <c r="R307" s="9"/>
    </row>
    <row r="308" spans="4:18" ht="21" customHeight="1">
      <c r="D308" s="7"/>
      <c r="E308" s="7"/>
      <c r="F308" s="7"/>
      <c r="G308" s="7"/>
      <c r="H308" s="7"/>
      <c r="I308" s="7"/>
      <c r="J308" s="7"/>
      <c r="K308" s="14"/>
      <c r="L308" s="9"/>
      <c r="M308" s="14"/>
      <c r="N308" s="9"/>
      <c r="O308" s="14"/>
      <c r="P308" s="9"/>
      <c r="Q308" s="9"/>
      <c r="R308" s="9"/>
    </row>
    <row r="309" spans="4:18" ht="21" customHeight="1">
      <c r="D309" s="7"/>
      <c r="E309" s="7"/>
      <c r="F309" s="7"/>
      <c r="G309" s="7"/>
      <c r="H309" s="7"/>
      <c r="I309" s="7"/>
      <c r="J309" s="7"/>
      <c r="K309" s="14"/>
      <c r="L309" s="9"/>
      <c r="M309" s="14"/>
      <c r="N309" s="9"/>
      <c r="O309" s="14"/>
      <c r="P309" s="9"/>
      <c r="Q309" s="9"/>
      <c r="R309" s="9"/>
    </row>
    <row r="310" spans="4:18" ht="21" customHeight="1">
      <c r="D310" s="7"/>
      <c r="E310" s="7"/>
      <c r="F310" s="7"/>
      <c r="G310" s="7"/>
      <c r="H310" s="7"/>
      <c r="I310" s="7"/>
      <c r="J310" s="7"/>
      <c r="K310" s="14"/>
      <c r="L310" s="9"/>
      <c r="M310" s="14"/>
      <c r="N310" s="9"/>
      <c r="O310" s="14"/>
      <c r="P310" s="9"/>
      <c r="Q310" s="9"/>
      <c r="R310" s="9"/>
    </row>
    <row r="311" spans="4:18" ht="21" customHeight="1">
      <c r="D311" s="7"/>
      <c r="E311" s="7"/>
      <c r="F311" s="7"/>
      <c r="G311" s="7"/>
      <c r="H311" s="7"/>
      <c r="I311" s="7"/>
      <c r="J311" s="7"/>
      <c r="K311" s="14"/>
      <c r="L311" s="9"/>
      <c r="M311" s="14"/>
      <c r="N311" s="9"/>
      <c r="O311" s="14"/>
      <c r="P311" s="9"/>
      <c r="Q311" s="9"/>
      <c r="R311" s="9"/>
    </row>
    <row r="312" spans="4:18" ht="21" customHeight="1">
      <c r="D312" s="7"/>
      <c r="E312" s="7"/>
      <c r="F312" s="7"/>
      <c r="G312" s="7"/>
      <c r="H312" s="7"/>
      <c r="I312" s="7"/>
      <c r="J312" s="7"/>
      <c r="K312" s="14"/>
      <c r="L312" s="9"/>
      <c r="M312" s="14"/>
      <c r="N312" s="9"/>
      <c r="O312" s="14"/>
      <c r="P312" s="9"/>
      <c r="Q312" s="9"/>
      <c r="R312" s="9"/>
    </row>
    <row r="313" spans="4:18" ht="21" customHeight="1">
      <c r="D313" s="7"/>
      <c r="E313" s="7"/>
      <c r="F313" s="7"/>
      <c r="G313" s="7"/>
      <c r="H313" s="7"/>
      <c r="I313" s="7"/>
      <c r="J313" s="7"/>
      <c r="K313" s="14"/>
      <c r="L313" s="9"/>
      <c r="M313" s="14"/>
      <c r="N313" s="9"/>
      <c r="O313" s="14"/>
      <c r="P313" s="9"/>
      <c r="Q313" s="9"/>
      <c r="R313" s="9"/>
    </row>
    <row r="314" spans="4:18" ht="21" customHeight="1">
      <c r="D314" s="7"/>
      <c r="E314" s="7"/>
      <c r="F314" s="7"/>
      <c r="G314" s="7"/>
      <c r="H314" s="7"/>
      <c r="I314" s="7"/>
      <c r="J314" s="7"/>
      <c r="K314" s="14"/>
      <c r="L314" s="9"/>
      <c r="M314" s="14"/>
      <c r="N314" s="9"/>
      <c r="O314" s="14"/>
      <c r="P314" s="9"/>
      <c r="Q314" s="9"/>
      <c r="R314" s="9"/>
    </row>
    <row r="315" spans="4:18" ht="21" customHeight="1">
      <c r="D315" s="7"/>
      <c r="E315" s="7"/>
      <c r="F315" s="7"/>
      <c r="G315" s="7"/>
      <c r="H315" s="7"/>
      <c r="I315" s="7"/>
      <c r="J315" s="7"/>
      <c r="K315" s="14"/>
      <c r="L315" s="9"/>
      <c r="M315" s="14"/>
      <c r="N315" s="9"/>
      <c r="O315" s="14"/>
      <c r="P315" s="9"/>
      <c r="Q315" s="9"/>
      <c r="R315" s="9"/>
    </row>
    <row r="316" spans="4:18" ht="21" customHeight="1">
      <c r="D316" s="7"/>
      <c r="E316" s="7"/>
      <c r="F316" s="7"/>
      <c r="G316" s="7"/>
      <c r="H316" s="7"/>
      <c r="I316" s="7"/>
      <c r="J316" s="7"/>
      <c r="K316" s="14"/>
      <c r="L316" s="9"/>
      <c r="M316" s="14"/>
      <c r="N316" s="9"/>
      <c r="O316" s="14"/>
      <c r="P316" s="9"/>
      <c r="Q316" s="9"/>
      <c r="R316" s="9"/>
    </row>
    <row r="317" spans="4:18" ht="21" customHeight="1">
      <c r="D317" s="7"/>
      <c r="E317" s="7"/>
      <c r="F317" s="7"/>
      <c r="G317" s="7"/>
      <c r="H317" s="7"/>
      <c r="I317" s="7"/>
      <c r="J317" s="7"/>
      <c r="K317" s="14"/>
      <c r="L317" s="9"/>
      <c r="M317" s="14"/>
      <c r="N317" s="9"/>
      <c r="O317" s="14"/>
      <c r="P317" s="9"/>
      <c r="Q317" s="9"/>
      <c r="R317" s="9"/>
    </row>
    <row r="318" spans="4:18" ht="21" customHeight="1">
      <c r="D318" s="7"/>
      <c r="E318" s="7"/>
      <c r="F318" s="7"/>
      <c r="G318" s="7"/>
      <c r="H318" s="7"/>
      <c r="I318" s="7"/>
      <c r="J318" s="7"/>
      <c r="K318" s="14"/>
      <c r="L318" s="9"/>
      <c r="M318" s="14"/>
      <c r="N318" s="9"/>
      <c r="O318" s="14"/>
      <c r="P318" s="9"/>
      <c r="Q318" s="9"/>
      <c r="R318" s="9"/>
    </row>
    <row r="319" spans="4:18" ht="21" customHeight="1">
      <c r="D319" s="7"/>
      <c r="E319" s="7"/>
      <c r="F319" s="7"/>
      <c r="G319" s="7"/>
      <c r="H319" s="7"/>
      <c r="I319" s="7"/>
      <c r="J319" s="7"/>
      <c r="K319" s="14"/>
      <c r="L319" s="9"/>
      <c r="M319" s="14"/>
      <c r="N319" s="9"/>
      <c r="O319" s="14"/>
      <c r="P319" s="9"/>
      <c r="Q319" s="9"/>
      <c r="R319" s="9"/>
    </row>
    <row r="320" spans="4:18" ht="21" customHeight="1">
      <c r="D320" s="7"/>
      <c r="E320" s="7"/>
      <c r="F320" s="7"/>
      <c r="G320" s="7"/>
      <c r="H320" s="7"/>
      <c r="I320" s="7"/>
      <c r="J320" s="7"/>
      <c r="K320" s="14"/>
      <c r="L320" s="9"/>
      <c r="M320" s="14"/>
      <c r="N320" s="9"/>
      <c r="O320" s="14"/>
      <c r="P320" s="9"/>
      <c r="Q320" s="9"/>
      <c r="R320" s="9"/>
    </row>
    <row r="321" spans="4:18" ht="21" customHeight="1">
      <c r="D321" s="7"/>
      <c r="E321" s="7"/>
      <c r="F321" s="7"/>
      <c r="G321" s="7"/>
      <c r="H321" s="7"/>
      <c r="I321" s="7"/>
      <c r="J321" s="7"/>
      <c r="K321" s="14"/>
      <c r="L321" s="9"/>
      <c r="M321" s="14"/>
      <c r="N321" s="9"/>
      <c r="O321" s="14"/>
      <c r="P321" s="9"/>
      <c r="Q321" s="9"/>
      <c r="R321" s="9"/>
    </row>
    <row r="322" spans="4:18" ht="21" customHeight="1">
      <c r="D322" s="7"/>
      <c r="E322" s="7"/>
      <c r="F322" s="7"/>
      <c r="G322" s="7"/>
      <c r="H322" s="7"/>
      <c r="I322" s="7"/>
      <c r="J322" s="7"/>
      <c r="K322" s="14"/>
      <c r="L322" s="9"/>
      <c r="M322" s="14"/>
      <c r="N322" s="9"/>
      <c r="O322" s="14"/>
      <c r="P322" s="9"/>
      <c r="Q322" s="9"/>
      <c r="R322" s="9"/>
    </row>
    <row r="323" spans="4:18" ht="21" customHeight="1">
      <c r="D323" s="7"/>
      <c r="E323" s="7"/>
      <c r="F323" s="7"/>
      <c r="G323" s="7"/>
      <c r="H323" s="7"/>
      <c r="I323" s="7"/>
      <c r="J323" s="7"/>
      <c r="K323" s="14"/>
      <c r="L323" s="9"/>
      <c r="M323" s="14"/>
      <c r="N323" s="9"/>
      <c r="O323" s="14"/>
      <c r="P323" s="9"/>
      <c r="Q323" s="9"/>
      <c r="R323" s="9"/>
    </row>
    <row r="324" spans="4:18" ht="21" customHeight="1">
      <c r="D324" s="7"/>
      <c r="E324" s="7"/>
      <c r="F324" s="7"/>
      <c r="G324" s="7"/>
      <c r="H324" s="7"/>
      <c r="I324" s="7"/>
      <c r="J324" s="7"/>
      <c r="K324" s="14"/>
      <c r="L324" s="9"/>
      <c r="M324" s="14"/>
      <c r="N324" s="9"/>
      <c r="O324" s="14"/>
      <c r="P324" s="9"/>
      <c r="Q324" s="9"/>
      <c r="R324" s="9"/>
    </row>
    <row r="325" spans="4:18" ht="21" customHeight="1">
      <c r="D325" s="7"/>
      <c r="E325" s="7"/>
      <c r="F325" s="7"/>
      <c r="G325" s="7"/>
      <c r="H325" s="7"/>
      <c r="I325" s="7"/>
      <c r="J325" s="7"/>
      <c r="K325" s="14"/>
      <c r="L325" s="9"/>
      <c r="M325" s="14"/>
      <c r="N325" s="9"/>
      <c r="O325" s="14"/>
      <c r="P325" s="9"/>
      <c r="Q325" s="9"/>
      <c r="R325" s="9"/>
    </row>
    <row r="326" spans="4:18" ht="21" customHeight="1">
      <c r="D326" s="7"/>
      <c r="E326" s="7"/>
      <c r="F326" s="7"/>
      <c r="G326" s="7"/>
      <c r="H326" s="7"/>
      <c r="I326" s="7"/>
      <c r="J326" s="7"/>
      <c r="K326" s="14"/>
      <c r="L326" s="9"/>
      <c r="M326" s="14"/>
      <c r="N326" s="9"/>
      <c r="O326" s="14"/>
      <c r="P326" s="9"/>
      <c r="Q326" s="9"/>
      <c r="R326" s="9"/>
    </row>
    <row r="327" spans="4:18" ht="21" customHeight="1">
      <c r="D327" s="7"/>
      <c r="E327" s="7"/>
      <c r="F327" s="7"/>
      <c r="G327" s="7"/>
      <c r="H327" s="7"/>
      <c r="I327" s="7"/>
      <c r="J327" s="7"/>
      <c r="K327" s="14"/>
      <c r="L327" s="9"/>
      <c r="M327" s="14"/>
      <c r="N327" s="9"/>
      <c r="O327" s="14"/>
      <c r="P327" s="9"/>
      <c r="Q327" s="9"/>
      <c r="R327" s="9"/>
    </row>
    <row r="328" spans="4:18" ht="21" customHeight="1">
      <c r="D328" s="7"/>
      <c r="E328" s="7"/>
      <c r="F328" s="7"/>
      <c r="G328" s="7"/>
      <c r="H328" s="7"/>
      <c r="I328" s="7"/>
      <c r="J328" s="7"/>
      <c r="K328" s="14"/>
      <c r="L328" s="9"/>
      <c r="M328" s="14"/>
      <c r="N328" s="9"/>
      <c r="O328" s="14"/>
      <c r="P328" s="9"/>
      <c r="Q328" s="9"/>
      <c r="R328" s="9"/>
    </row>
    <row r="329" spans="4:18" ht="21" customHeight="1">
      <c r="D329" s="7"/>
      <c r="E329" s="7"/>
      <c r="F329" s="7"/>
      <c r="G329" s="7"/>
      <c r="H329" s="7"/>
      <c r="I329" s="7"/>
      <c r="J329" s="7"/>
      <c r="K329" s="14"/>
      <c r="L329" s="9"/>
      <c r="M329" s="14"/>
      <c r="N329" s="9"/>
      <c r="O329" s="14"/>
      <c r="P329" s="9"/>
      <c r="Q329" s="9"/>
      <c r="R329" s="9"/>
    </row>
    <row r="330" spans="4:18" ht="21" customHeight="1">
      <c r="D330" s="7"/>
      <c r="E330" s="7"/>
      <c r="F330" s="7"/>
      <c r="G330" s="7"/>
      <c r="H330" s="7"/>
      <c r="I330" s="7"/>
      <c r="J330" s="7"/>
      <c r="K330" s="14"/>
      <c r="L330" s="9"/>
      <c r="M330" s="14"/>
      <c r="N330" s="9"/>
      <c r="O330" s="14"/>
      <c r="P330" s="9"/>
      <c r="Q330" s="9"/>
      <c r="R330" s="9"/>
    </row>
    <row r="331" spans="4:18" ht="21" customHeight="1">
      <c r="D331" s="7"/>
      <c r="E331" s="7"/>
      <c r="F331" s="7"/>
      <c r="G331" s="7"/>
      <c r="H331" s="7"/>
      <c r="I331" s="7"/>
      <c r="J331" s="7"/>
      <c r="K331" s="14"/>
      <c r="L331" s="9"/>
      <c r="M331" s="14"/>
      <c r="N331" s="9"/>
      <c r="O331" s="14"/>
      <c r="P331" s="9"/>
      <c r="Q331" s="9"/>
      <c r="R331" s="9"/>
    </row>
    <row r="332" spans="4:18" ht="21" customHeight="1">
      <c r="D332" s="7"/>
      <c r="E332" s="7"/>
      <c r="F332" s="7"/>
      <c r="G332" s="7"/>
      <c r="H332" s="7"/>
      <c r="I332" s="7"/>
      <c r="J332" s="7"/>
      <c r="K332" s="14"/>
      <c r="L332" s="9"/>
      <c r="M332" s="14"/>
      <c r="N332" s="9"/>
      <c r="O332" s="14"/>
      <c r="P332" s="9"/>
      <c r="Q332" s="9"/>
      <c r="R332" s="9"/>
    </row>
    <row r="333" spans="4:18" ht="21" customHeight="1">
      <c r="D333" s="7"/>
      <c r="E333" s="7"/>
      <c r="F333" s="7"/>
      <c r="G333" s="7"/>
      <c r="H333" s="7"/>
      <c r="I333" s="7"/>
      <c r="J333" s="7"/>
      <c r="K333" s="14"/>
      <c r="L333" s="9"/>
      <c r="M333" s="14"/>
      <c r="N333" s="9"/>
      <c r="O333" s="14"/>
      <c r="P333" s="9"/>
      <c r="Q333" s="9"/>
      <c r="R333" s="9"/>
    </row>
    <row r="334" spans="4:18" ht="21" customHeight="1">
      <c r="D334" s="7"/>
      <c r="E334" s="7"/>
      <c r="F334" s="7"/>
      <c r="G334" s="7"/>
      <c r="H334" s="7"/>
      <c r="I334" s="7"/>
      <c r="J334" s="7"/>
      <c r="K334" s="14"/>
      <c r="L334" s="9"/>
      <c r="M334" s="14"/>
      <c r="N334" s="9"/>
      <c r="O334" s="14"/>
      <c r="P334" s="9"/>
      <c r="Q334" s="9"/>
      <c r="R334" s="9"/>
    </row>
    <row r="335" spans="4:18" ht="21" customHeight="1">
      <c r="D335" s="7"/>
      <c r="E335" s="7"/>
      <c r="F335" s="7"/>
      <c r="G335" s="7"/>
      <c r="H335" s="7"/>
      <c r="I335" s="7"/>
      <c r="J335" s="7"/>
      <c r="K335" s="14"/>
      <c r="L335" s="9"/>
      <c r="M335" s="14"/>
      <c r="N335" s="9"/>
      <c r="O335" s="14"/>
      <c r="P335" s="9"/>
      <c r="Q335" s="9"/>
      <c r="R335" s="9"/>
    </row>
    <row r="336" spans="4:18" ht="21" customHeight="1">
      <c r="D336" s="7"/>
      <c r="E336" s="7"/>
      <c r="F336" s="7"/>
      <c r="G336" s="7"/>
      <c r="H336" s="7"/>
      <c r="I336" s="7"/>
      <c r="J336" s="7"/>
      <c r="K336" s="14"/>
      <c r="L336" s="9"/>
      <c r="M336" s="14"/>
      <c r="N336" s="9"/>
      <c r="O336" s="14"/>
      <c r="P336" s="9"/>
      <c r="Q336" s="9"/>
      <c r="R336" s="9"/>
    </row>
    <row r="337" spans="4:18" ht="21" customHeight="1">
      <c r="D337" s="7"/>
      <c r="E337" s="7"/>
      <c r="F337" s="7"/>
      <c r="G337" s="7"/>
      <c r="H337" s="7"/>
      <c r="I337" s="7"/>
      <c r="J337" s="7"/>
      <c r="K337" s="14"/>
      <c r="L337" s="9"/>
      <c r="M337" s="14"/>
      <c r="N337" s="9"/>
      <c r="O337" s="14"/>
      <c r="P337" s="9"/>
      <c r="Q337" s="9"/>
      <c r="R337" s="9"/>
    </row>
    <row r="338" spans="4:18" ht="21" customHeight="1">
      <c r="D338" s="7"/>
      <c r="E338" s="7"/>
      <c r="F338" s="7"/>
      <c r="G338" s="7"/>
      <c r="H338" s="7"/>
      <c r="I338" s="7"/>
      <c r="J338" s="7"/>
      <c r="K338" s="14"/>
      <c r="L338" s="9"/>
      <c r="M338" s="14"/>
      <c r="N338" s="9"/>
      <c r="O338" s="14"/>
      <c r="P338" s="9"/>
      <c r="Q338" s="9"/>
      <c r="R338" s="9"/>
    </row>
    <row r="339" spans="4:18" ht="21" customHeight="1">
      <c r="D339" s="7"/>
      <c r="E339" s="7"/>
      <c r="F339" s="7"/>
      <c r="G339" s="7"/>
      <c r="H339" s="7"/>
      <c r="I339" s="7"/>
      <c r="J339" s="7"/>
      <c r="K339" s="14"/>
      <c r="L339" s="9"/>
      <c r="M339" s="14"/>
      <c r="N339" s="9"/>
      <c r="O339" s="14"/>
      <c r="P339" s="9"/>
      <c r="Q339" s="9"/>
      <c r="R339" s="9"/>
    </row>
    <row r="340" spans="4:18" ht="21" customHeight="1">
      <c r="D340" s="7"/>
      <c r="E340" s="7"/>
      <c r="F340" s="7"/>
      <c r="G340" s="7"/>
      <c r="H340" s="7"/>
      <c r="I340" s="7"/>
      <c r="J340" s="7"/>
      <c r="K340" s="14"/>
      <c r="L340" s="9"/>
      <c r="M340" s="14"/>
      <c r="N340" s="9"/>
      <c r="O340" s="14"/>
      <c r="P340" s="9"/>
      <c r="Q340" s="9"/>
      <c r="R340" s="9"/>
    </row>
    <row r="341" spans="4:18" ht="21" customHeight="1">
      <c r="D341" s="7"/>
      <c r="E341" s="7"/>
      <c r="F341" s="7"/>
      <c r="G341" s="7"/>
      <c r="H341" s="7"/>
      <c r="I341" s="7"/>
      <c r="J341" s="7"/>
      <c r="K341" s="14"/>
      <c r="L341" s="9"/>
      <c r="M341" s="14"/>
      <c r="N341" s="9"/>
      <c r="O341" s="14"/>
      <c r="P341" s="9"/>
      <c r="Q341" s="9"/>
      <c r="R341" s="9"/>
    </row>
    <row r="342" spans="4:18" ht="21" customHeight="1">
      <c r="D342" s="7"/>
      <c r="E342" s="7"/>
      <c r="F342" s="7"/>
      <c r="G342" s="7"/>
      <c r="H342" s="7"/>
      <c r="I342" s="7"/>
      <c r="J342" s="7"/>
      <c r="K342" s="14"/>
      <c r="L342" s="9"/>
      <c r="M342" s="14"/>
      <c r="N342" s="9"/>
      <c r="O342" s="14"/>
      <c r="P342" s="9"/>
      <c r="Q342" s="9"/>
      <c r="R342" s="9"/>
    </row>
    <row r="343" spans="4:18" ht="21" customHeight="1">
      <c r="D343" s="7"/>
      <c r="E343" s="7"/>
      <c r="F343" s="7"/>
      <c r="G343" s="7"/>
      <c r="H343" s="7"/>
      <c r="I343" s="7"/>
      <c r="J343" s="7"/>
      <c r="K343" s="14"/>
      <c r="L343" s="9"/>
      <c r="M343" s="14"/>
      <c r="N343" s="9"/>
      <c r="O343" s="14"/>
      <c r="P343" s="9"/>
      <c r="Q343" s="9"/>
      <c r="R343" s="9"/>
    </row>
    <row r="344" spans="4:18" ht="21" customHeight="1">
      <c r="D344" s="7"/>
      <c r="E344" s="7"/>
      <c r="F344" s="7"/>
      <c r="G344" s="7"/>
      <c r="H344" s="7"/>
      <c r="I344" s="7"/>
      <c r="J344" s="7"/>
      <c r="K344" s="14"/>
      <c r="L344" s="9"/>
      <c r="M344" s="14"/>
      <c r="N344" s="9"/>
      <c r="O344" s="14"/>
      <c r="P344" s="9"/>
      <c r="Q344" s="9"/>
      <c r="R344" s="9"/>
    </row>
    <row r="345" spans="4:18" ht="21" customHeight="1">
      <c r="D345" s="7"/>
      <c r="E345" s="7"/>
      <c r="F345" s="7"/>
      <c r="G345" s="7"/>
      <c r="H345" s="7"/>
      <c r="I345" s="7"/>
      <c r="J345" s="7"/>
      <c r="K345" s="14"/>
      <c r="L345" s="9"/>
      <c r="M345" s="14"/>
      <c r="N345" s="9"/>
      <c r="O345" s="14"/>
      <c r="P345" s="9"/>
      <c r="Q345" s="9"/>
      <c r="R345" s="9"/>
    </row>
    <row r="346" spans="4:18" ht="21" customHeight="1">
      <c r="D346" s="7"/>
      <c r="E346" s="7"/>
      <c r="F346" s="7"/>
      <c r="G346" s="7"/>
      <c r="H346" s="7"/>
      <c r="I346" s="7"/>
      <c r="J346" s="7"/>
      <c r="K346" s="14"/>
      <c r="L346" s="9"/>
      <c r="M346" s="14"/>
      <c r="N346" s="9"/>
      <c r="O346" s="14"/>
      <c r="P346" s="9"/>
      <c r="Q346" s="9"/>
      <c r="R346" s="9"/>
    </row>
    <row r="347" spans="4:18" ht="21" customHeight="1">
      <c r="D347" s="7"/>
      <c r="E347" s="7"/>
      <c r="F347" s="7"/>
      <c r="G347" s="7"/>
      <c r="H347" s="7"/>
      <c r="I347" s="7"/>
      <c r="J347" s="7"/>
      <c r="K347" s="14"/>
      <c r="L347" s="9"/>
      <c r="M347" s="14"/>
      <c r="N347" s="9"/>
      <c r="O347" s="14"/>
      <c r="P347" s="9"/>
      <c r="Q347" s="9"/>
      <c r="R347" s="9"/>
    </row>
    <row r="348" spans="4:18" ht="21" customHeight="1">
      <c r="D348" s="7"/>
      <c r="E348" s="7"/>
      <c r="F348" s="7"/>
      <c r="G348" s="7"/>
      <c r="H348" s="7"/>
      <c r="I348" s="7"/>
      <c r="J348" s="7"/>
      <c r="K348" s="14"/>
      <c r="L348" s="9"/>
      <c r="M348" s="14"/>
      <c r="N348" s="9"/>
      <c r="O348" s="14"/>
      <c r="P348" s="9"/>
      <c r="Q348" s="9"/>
      <c r="R348" s="9"/>
    </row>
    <row r="349" spans="4:18" ht="21" customHeight="1">
      <c r="D349" s="7"/>
      <c r="E349" s="7"/>
      <c r="F349" s="7"/>
      <c r="G349" s="7"/>
      <c r="H349" s="7"/>
      <c r="I349" s="7"/>
      <c r="J349" s="7"/>
      <c r="K349" s="14"/>
      <c r="L349" s="9"/>
      <c r="M349" s="14"/>
      <c r="N349" s="9"/>
      <c r="O349" s="14"/>
      <c r="P349" s="9"/>
      <c r="Q349" s="9"/>
      <c r="R349" s="9"/>
    </row>
    <row r="350" spans="4:18" ht="21" customHeight="1">
      <c r="D350" s="7"/>
      <c r="E350" s="7"/>
      <c r="F350" s="7"/>
      <c r="G350" s="7"/>
      <c r="H350" s="7"/>
      <c r="I350" s="7"/>
      <c r="J350" s="7"/>
      <c r="K350" s="14"/>
      <c r="L350" s="9"/>
      <c r="M350" s="14"/>
      <c r="N350" s="9"/>
      <c r="O350" s="14"/>
      <c r="P350" s="9"/>
      <c r="Q350" s="9"/>
      <c r="R350" s="9"/>
    </row>
    <row r="351" spans="4:18" ht="21" customHeight="1">
      <c r="D351" s="7"/>
      <c r="E351" s="7"/>
      <c r="F351" s="7"/>
      <c r="G351" s="7"/>
      <c r="H351" s="7"/>
      <c r="I351" s="7"/>
      <c r="J351" s="7"/>
      <c r="K351" s="14"/>
      <c r="L351" s="9"/>
      <c r="M351" s="14"/>
      <c r="N351" s="9"/>
      <c r="O351" s="14"/>
      <c r="P351" s="9"/>
      <c r="Q351" s="9"/>
      <c r="R351" s="9"/>
    </row>
    <row r="352" spans="4:18" ht="21" customHeight="1">
      <c r="D352" s="7"/>
      <c r="E352" s="7"/>
      <c r="F352" s="7"/>
      <c r="G352" s="7"/>
      <c r="H352" s="7"/>
      <c r="I352" s="7"/>
      <c r="J352" s="7"/>
      <c r="K352" s="14"/>
      <c r="L352" s="9"/>
      <c r="M352" s="14"/>
      <c r="N352" s="9"/>
      <c r="O352" s="14"/>
      <c r="P352" s="9"/>
      <c r="Q352" s="9"/>
      <c r="R352" s="9"/>
    </row>
    <row r="353" spans="4:18" ht="21" customHeight="1">
      <c r="D353" s="7"/>
      <c r="E353" s="7"/>
      <c r="F353" s="7"/>
      <c r="G353" s="7"/>
      <c r="H353" s="7"/>
      <c r="I353" s="7"/>
      <c r="J353" s="7"/>
      <c r="K353" s="14"/>
      <c r="L353" s="9"/>
      <c r="M353" s="14"/>
      <c r="N353" s="9"/>
      <c r="O353" s="14"/>
      <c r="P353" s="9"/>
      <c r="Q353" s="9"/>
      <c r="R353" s="9"/>
    </row>
    <row r="354" spans="4:18" ht="21" customHeight="1">
      <c r="D354" s="7"/>
      <c r="E354" s="7"/>
      <c r="F354" s="7"/>
      <c r="G354" s="7"/>
      <c r="H354" s="7"/>
      <c r="I354" s="7"/>
      <c r="J354" s="7"/>
      <c r="K354" s="14"/>
      <c r="L354" s="9"/>
      <c r="M354" s="14"/>
      <c r="N354" s="9"/>
      <c r="O354" s="14"/>
      <c r="P354" s="9"/>
      <c r="Q354" s="9"/>
      <c r="R354" s="9"/>
    </row>
    <row r="355" spans="4:18" ht="21" customHeight="1">
      <c r="D355" s="7"/>
      <c r="E355" s="7"/>
      <c r="F355" s="7"/>
      <c r="G355" s="7"/>
      <c r="H355" s="7"/>
      <c r="I355" s="7"/>
      <c r="J355" s="7"/>
      <c r="K355" s="14"/>
      <c r="L355" s="9"/>
      <c r="M355" s="14"/>
      <c r="N355" s="9"/>
      <c r="O355" s="14"/>
      <c r="P355" s="9"/>
      <c r="Q355" s="9"/>
      <c r="R355" s="9"/>
    </row>
    <row r="356" spans="4:18" ht="21" customHeight="1">
      <c r="D356" s="7"/>
      <c r="E356" s="7"/>
      <c r="F356" s="7"/>
      <c r="G356" s="7"/>
      <c r="H356" s="7"/>
      <c r="I356" s="7"/>
      <c r="J356" s="7"/>
      <c r="K356" s="14"/>
      <c r="L356" s="9"/>
      <c r="M356" s="14"/>
      <c r="N356" s="9"/>
      <c r="O356" s="14"/>
      <c r="P356" s="9"/>
      <c r="Q356" s="9"/>
      <c r="R356" s="9"/>
    </row>
    <row r="357" spans="4:18" ht="21" customHeight="1">
      <c r="D357" s="7"/>
      <c r="E357" s="7"/>
      <c r="F357" s="7"/>
      <c r="G357" s="7"/>
      <c r="H357" s="7"/>
      <c r="I357" s="7"/>
      <c r="J357" s="7"/>
      <c r="K357" s="14"/>
      <c r="L357" s="9"/>
      <c r="M357" s="14"/>
      <c r="N357" s="9"/>
      <c r="O357" s="14"/>
      <c r="P357" s="9"/>
      <c r="Q357" s="9"/>
      <c r="R357" s="9"/>
    </row>
    <row r="358" spans="4:18" ht="21" customHeight="1">
      <c r="D358" s="7"/>
      <c r="E358" s="7"/>
      <c r="F358" s="7"/>
      <c r="G358" s="7"/>
      <c r="H358" s="7"/>
      <c r="I358" s="7"/>
      <c r="J358" s="7"/>
      <c r="K358" s="14"/>
      <c r="L358" s="9"/>
      <c r="M358" s="14"/>
      <c r="N358" s="9"/>
      <c r="O358" s="14"/>
      <c r="P358" s="9"/>
      <c r="Q358" s="9"/>
      <c r="R358" s="9"/>
    </row>
    <row r="359" spans="4:18" ht="21" customHeight="1">
      <c r="D359" s="7"/>
      <c r="E359" s="7"/>
      <c r="F359" s="7"/>
      <c r="G359" s="7"/>
      <c r="H359" s="7"/>
      <c r="I359" s="7"/>
      <c r="J359" s="7"/>
      <c r="K359" s="14"/>
      <c r="L359" s="9"/>
      <c r="M359" s="14"/>
      <c r="N359" s="9"/>
      <c r="O359" s="14"/>
      <c r="P359" s="9"/>
      <c r="Q359" s="9"/>
      <c r="R359" s="9"/>
    </row>
    <row r="360" spans="4:18" ht="21" customHeight="1">
      <c r="D360" s="7"/>
      <c r="E360" s="7"/>
      <c r="F360" s="7"/>
      <c r="G360" s="7"/>
      <c r="H360" s="7"/>
      <c r="I360" s="7"/>
      <c r="J360" s="7"/>
      <c r="K360" s="14"/>
      <c r="L360" s="9"/>
      <c r="M360" s="14"/>
      <c r="N360" s="9"/>
      <c r="O360" s="14"/>
      <c r="P360" s="9"/>
      <c r="Q360" s="9"/>
      <c r="R360" s="9"/>
    </row>
    <row r="361" spans="4:18" ht="21" customHeight="1">
      <c r="D361" s="7"/>
      <c r="E361" s="7"/>
      <c r="F361" s="7"/>
      <c r="G361" s="7"/>
      <c r="H361" s="7"/>
      <c r="I361" s="7"/>
      <c r="J361" s="7"/>
      <c r="K361" s="14"/>
      <c r="L361" s="9"/>
      <c r="M361" s="14"/>
      <c r="N361" s="9"/>
      <c r="O361" s="14"/>
      <c r="P361" s="9"/>
      <c r="Q361" s="9"/>
      <c r="R361" s="9"/>
    </row>
    <row r="362" spans="4:18" ht="21" customHeight="1">
      <c r="D362" s="7"/>
      <c r="E362" s="7"/>
      <c r="F362" s="7"/>
      <c r="G362" s="7"/>
      <c r="H362" s="7"/>
      <c r="I362" s="7"/>
      <c r="J362" s="7"/>
      <c r="K362" s="14"/>
      <c r="L362" s="9"/>
      <c r="M362" s="14"/>
      <c r="N362" s="9"/>
      <c r="O362" s="14"/>
      <c r="P362" s="9"/>
      <c r="Q362" s="9"/>
      <c r="R362" s="9"/>
    </row>
    <row r="363" spans="4:18" ht="21" customHeight="1">
      <c r="D363" s="7"/>
      <c r="E363" s="7"/>
      <c r="F363" s="7"/>
      <c r="G363" s="7"/>
      <c r="H363" s="7"/>
      <c r="I363" s="7"/>
      <c r="J363" s="7"/>
      <c r="K363" s="14"/>
      <c r="L363" s="9"/>
      <c r="M363" s="14"/>
      <c r="N363" s="9"/>
      <c r="O363" s="14"/>
      <c r="P363" s="9"/>
      <c r="Q363" s="9"/>
      <c r="R363" s="9"/>
    </row>
    <row r="364" spans="4:18" ht="21" customHeight="1">
      <c r="D364" s="7"/>
      <c r="E364" s="7"/>
      <c r="F364" s="7"/>
      <c r="G364" s="7"/>
      <c r="H364" s="7"/>
      <c r="I364" s="7"/>
      <c r="J364" s="7"/>
      <c r="K364" s="14"/>
      <c r="L364" s="9"/>
      <c r="M364" s="14"/>
      <c r="N364" s="9"/>
      <c r="O364" s="14"/>
      <c r="P364" s="9"/>
      <c r="Q364" s="9"/>
      <c r="R364" s="9"/>
    </row>
    <row r="365" spans="4:18" ht="21" customHeight="1">
      <c r="D365" s="7"/>
      <c r="E365" s="7"/>
      <c r="F365" s="7"/>
      <c r="G365" s="7"/>
      <c r="H365" s="7"/>
      <c r="I365" s="7"/>
      <c r="J365" s="7"/>
      <c r="K365" s="14"/>
      <c r="L365" s="9"/>
      <c r="M365" s="14"/>
      <c r="N365" s="9"/>
      <c r="O365" s="14"/>
      <c r="P365" s="9"/>
      <c r="Q365" s="9"/>
      <c r="R365" s="9"/>
    </row>
    <row r="366" spans="4:18" ht="21" customHeight="1">
      <c r="D366" s="7"/>
      <c r="E366" s="7"/>
      <c r="F366" s="7"/>
      <c r="G366" s="7"/>
      <c r="H366" s="7"/>
      <c r="I366" s="7"/>
      <c r="J366" s="7"/>
      <c r="K366" s="14"/>
      <c r="L366" s="9"/>
      <c r="M366" s="14"/>
      <c r="N366" s="9"/>
      <c r="O366" s="14"/>
      <c r="P366" s="9"/>
      <c r="Q366" s="9"/>
      <c r="R366" s="9"/>
    </row>
    <row r="367" spans="4:18" ht="21" customHeight="1">
      <c r="D367" s="7"/>
      <c r="E367" s="7"/>
      <c r="F367" s="7"/>
      <c r="G367" s="7"/>
      <c r="H367" s="7"/>
      <c r="I367" s="7"/>
      <c r="J367" s="7"/>
      <c r="K367" s="14"/>
      <c r="L367" s="9"/>
      <c r="M367" s="14"/>
      <c r="N367" s="9"/>
      <c r="O367" s="14"/>
      <c r="P367" s="9"/>
      <c r="Q367" s="9"/>
      <c r="R367" s="9"/>
    </row>
    <row r="368" spans="4:18" ht="21" customHeight="1">
      <c r="D368" s="7"/>
      <c r="E368" s="7"/>
      <c r="F368" s="7"/>
      <c r="G368" s="7"/>
      <c r="H368" s="7"/>
      <c r="I368" s="7"/>
      <c r="J368" s="7"/>
      <c r="K368" s="14"/>
      <c r="L368" s="9"/>
      <c r="M368" s="14"/>
      <c r="N368" s="9"/>
      <c r="O368" s="14"/>
      <c r="P368" s="9"/>
      <c r="Q368" s="9"/>
      <c r="R368" s="9"/>
    </row>
    <row r="369" spans="4:18" ht="21" customHeight="1">
      <c r="D369" s="7"/>
      <c r="E369" s="7"/>
      <c r="F369" s="7"/>
      <c r="G369" s="7"/>
      <c r="H369" s="7"/>
      <c r="I369" s="7"/>
      <c r="J369" s="7"/>
      <c r="K369" s="14"/>
      <c r="L369" s="9"/>
      <c r="M369" s="14"/>
      <c r="N369" s="9"/>
      <c r="O369" s="14"/>
      <c r="P369" s="9"/>
      <c r="Q369" s="9"/>
      <c r="R369" s="9"/>
    </row>
    <row r="370" spans="4:18" ht="21" customHeight="1">
      <c r="D370" s="7"/>
      <c r="E370" s="7"/>
      <c r="F370" s="7"/>
      <c r="G370" s="7"/>
      <c r="H370" s="7"/>
      <c r="I370" s="7"/>
      <c r="J370" s="7"/>
      <c r="K370" s="14"/>
      <c r="L370" s="9"/>
      <c r="M370" s="14"/>
      <c r="N370" s="9"/>
      <c r="O370" s="14"/>
      <c r="P370" s="9"/>
      <c r="Q370" s="9"/>
      <c r="R370" s="9"/>
    </row>
    <row r="371" spans="4:18" ht="21" customHeight="1">
      <c r="D371" s="7"/>
      <c r="E371" s="7"/>
      <c r="F371" s="7"/>
      <c r="G371" s="7"/>
      <c r="H371" s="7"/>
      <c r="I371" s="7"/>
      <c r="J371" s="7"/>
      <c r="K371" s="14"/>
      <c r="L371" s="9"/>
      <c r="M371" s="14"/>
      <c r="N371" s="9"/>
      <c r="O371" s="14"/>
      <c r="P371" s="9"/>
      <c r="Q371" s="9"/>
      <c r="R371" s="9"/>
    </row>
    <row r="372" spans="4:18" ht="21" customHeight="1">
      <c r="D372" s="7"/>
      <c r="E372" s="7"/>
      <c r="F372" s="7"/>
      <c r="G372" s="7"/>
      <c r="H372" s="7"/>
      <c r="I372" s="7"/>
      <c r="J372" s="7"/>
      <c r="K372" s="14"/>
      <c r="L372" s="9"/>
      <c r="M372" s="14"/>
      <c r="N372" s="9"/>
      <c r="O372" s="14"/>
      <c r="P372" s="9"/>
      <c r="Q372" s="9"/>
      <c r="R372" s="9"/>
    </row>
    <row r="373" spans="4:18" ht="21" customHeight="1">
      <c r="D373" s="7"/>
      <c r="E373" s="7"/>
      <c r="F373" s="7"/>
      <c r="G373" s="7"/>
      <c r="H373" s="7"/>
      <c r="I373" s="7"/>
      <c r="J373" s="7"/>
      <c r="K373" s="14"/>
      <c r="L373" s="9"/>
      <c r="M373" s="14"/>
      <c r="N373" s="9"/>
      <c r="O373" s="14"/>
      <c r="P373" s="9"/>
      <c r="Q373" s="9"/>
      <c r="R373" s="9"/>
    </row>
    <row r="374" spans="4:18" ht="21" customHeight="1">
      <c r="D374" s="7"/>
      <c r="E374" s="7"/>
      <c r="F374" s="7"/>
      <c r="G374" s="7"/>
      <c r="H374" s="7"/>
      <c r="I374" s="7"/>
      <c r="J374" s="7"/>
      <c r="K374" s="14"/>
      <c r="L374" s="9"/>
      <c r="M374" s="14"/>
      <c r="N374" s="9"/>
      <c r="O374" s="14"/>
      <c r="P374" s="9"/>
      <c r="Q374" s="9"/>
      <c r="R374" s="9"/>
    </row>
    <row r="375" spans="4:18" ht="21" customHeight="1">
      <c r="D375" s="7"/>
      <c r="E375" s="7"/>
      <c r="F375" s="7"/>
      <c r="G375" s="7"/>
      <c r="H375" s="7"/>
      <c r="I375" s="7"/>
      <c r="J375" s="7"/>
      <c r="K375" s="14"/>
      <c r="L375" s="9"/>
      <c r="M375" s="14"/>
      <c r="N375" s="9"/>
      <c r="O375" s="14"/>
      <c r="P375" s="9"/>
      <c r="Q375" s="9"/>
      <c r="R375" s="9"/>
    </row>
    <row r="376" spans="4:18" ht="21" customHeight="1">
      <c r="D376" s="7"/>
      <c r="E376" s="7"/>
      <c r="F376" s="7"/>
      <c r="G376" s="7"/>
      <c r="H376" s="7"/>
      <c r="I376" s="7"/>
      <c r="J376" s="7"/>
      <c r="K376" s="14"/>
      <c r="L376" s="9"/>
      <c r="M376" s="14"/>
      <c r="N376" s="9"/>
      <c r="O376" s="14"/>
      <c r="P376" s="9"/>
      <c r="Q376" s="9"/>
      <c r="R376" s="9"/>
    </row>
    <row r="377" spans="4:18" ht="21" customHeight="1">
      <c r="D377" s="7"/>
      <c r="E377" s="7"/>
      <c r="F377" s="7"/>
      <c r="G377" s="7"/>
      <c r="H377" s="7"/>
      <c r="I377" s="7"/>
      <c r="J377" s="7"/>
      <c r="K377" s="14"/>
      <c r="L377" s="9"/>
      <c r="M377" s="14"/>
      <c r="N377" s="9"/>
      <c r="O377" s="14"/>
      <c r="P377" s="9"/>
      <c r="Q377" s="9"/>
      <c r="R377" s="9"/>
    </row>
    <row r="378" spans="4:18" ht="21" customHeight="1">
      <c r="D378" s="7"/>
      <c r="E378" s="7"/>
      <c r="F378" s="7"/>
      <c r="G378" s="7"/>
      <c r="H378" s="7"/>
      <c r="I378" s="7"/>
      <c r="J378" s="7"/>
      <c r="K378" s="14"/>
      <c r="L378" s="9"/>
      <c r="M378" s="14"/>
      <c r="N378" s="9"/>
      <c r="O378" s="14"/>
      <c r="P378" s="9"/>
      <c r="Q378" s="9"/>
      <c r="R378" s="9"/>
    </row>
    <row r="379" spans="4:18" ht="21" customHeight="1">
      <c r="D379" s="7"/>
      <c r="E379" s="7"/>
      <c r="F379" s="7"/>
      <c r="G379" s="7"/>
      <c r="H379" s="7"/>
      <c r="I379" s="7"/>
      <c r="J379" s="7"/>
      <c r="K379" s="14"/>
      <c r="L379" s="9"/>
      <c r="M379" s="14"/>
      <c r="N379" s="9"/>
      <c r="O379" s="14"/>
      <c r="P379" s="9"/>
      <c r="Q379" s="9"/>
      <c r="R379" s="9"/>
    </row>
    <row r="380" spans="4:18" ht="21" customHeight="1">
      <c r="D380" s="7"/>
      <c r="E380" s="7"/>
      <c r="F380" s="7"/>
      <c r="G380" s="7"/>
      <c r="H380" s="7"/>
      <c r="I380" s="7"/>
      <c r="J380" s="7"/>
      <c r="K380" s="14"/>
      <c r="L380" s="9"/>
      <c r="M380" s="14"/>
      <c r="N380" s="9"/>
      <c r="O380" s="14"/>
      <c r="P380" s="9"/>
      <c r="Q380" s="9"/>
      <c r="R380" s="9"/>
    </row>
    <row r="381" spans="4:18" ht="21" customHeight="1">
      <c r="D381" s="7"/>
      <c r="E381" s="7"/>
      <c r="F381" s="7"/>
      <c r="G381" s="7"/>
      <c r="H381" s="7"/>
      <c r="I381" s="7"/>
      <c r="J381" s="7"/>
      <c r="K381" s="14"/>
      <c r="L381" s="9"/>
      <c r="M381" s="14"/>
      <c r="N381" s="9"/>
      <c r="O381" s="14"/>
      <c r="P381" s="9"/>
      <c r="Q381" s="9"/>
      <c r="R381" s="9"/>
    </row>
    <row r="382" spans="4:18" ht="21" customHeight="1">
      <c r="D382" s="7"/>
      <c r="E382" s="7"/>
      <c r="F382" s="7"/>
      <c r="G382" s="7"/>
      <c r="H382" s="7"/>
      <c r="I382" s="7"/>
      <c r="J382" s="7"/>
      <c r="K382" s="14"/>
      <c r="L382" s="9"/>
      <c r="M382" s="14"/>
      <c r="N382" s="9"/>
      <c r="O382" s="14"/>
      <c r="P382" s="9"/>
      <c r="Q382" s="9"/>
      <c r="R382" s="9"/>
    </row>
    <row r="383" spans="4:18" ht="21" customHeight="1">
      <c r="D383" s="7"/>
      <c r="E383" s="7"/>
      <c r="F383" s="7"/>
      <c r="G383" s="7"/>
      <c r="H383" s="7"/>
      <c r="I383" s="7"/>
      <c r="J383" s="7"/>
      <c r="K383" s="14"/>
      <c r="L383" s="9"/>
      <c r="M383" s="14"/>
      <c r="N383" s="9"/>
      <c r="O383" s="14"/>
      <c r="P383" s="9"/>
      <c r="Q383" s="9"/>
      <c r="R383" s="9"/>
    </row>
    <row r="384" spans="4:18" ht="21" customHeight="1">
      <c r="D384" s="7"/>
      <c r="E384" s="7"/>
      <c r="F384" s="7"/>
      <c r="G384" s="7"/>
      <c r="H384" s="7"/>
      <c r="I384" s="7"/>
      <c r="J384" s="7"/>
      <c r="K384" s="14"/>
      <c r="L384" s="9"/>
      <c r="M384" s="14"/>
      <c r="N384" s="9"/>
      <c r="O384" s="14"/>
      <c r="P384" s="9"/>
      <c r="Q384" s="9"/>
      <c r="R384" s="9"/>
    </row>
    <row r="385" spans="4:18" ht="21" customHeight="1">
      <c r="D385" s="7"/>
      <c r="E385" s="7"/>
      <c r="F385" s="7"/>
      <c r="G385" s="7"/>
      <c r="H385" s="8"/>
      <c r="I385" s="8"/>
      <c r="J385" s="8"/>
      <c r="K385" s="14"/>
      <c r="L385" s="9"/>
      <c r="M385" s="14"/>
      <c r="N385" s="9"/>
      <c r="O385" s="14"/>
      <c r="P385" s="9"/>
      <c r="Q385" s="9"/>
      <c r="R385" s="9"/>
    </row>
    <row r="386" spans="4:18" ht="21" customHeight="1">
      <c r="D386" s="7"/>
      <c r="E386" s="7"/>
      <c r="F386" s="7"/>
      <c r="G386" s="7"/>
      <c r="H386" s="8"/>
      <c r="I386" s="8"/>
      <c r="J386" s="8"/>
      <c r="K386" s="14"/>
      <c r="L386" s="9"/>
      <c r="M386" s="14"/>
      <c r="N386" s="9"/>
      <c r="O386" s="14"/>
      <c r="P386" s="9"/>
      <c r="Q386" s="9"/>
      <c r="R386" s="9"/>
    </row>
    <row r="387" spans="4:18" ht="21" customHeight="1">
      <c r="D387" s="7"/>
      <c r="E387" s="7"/>
      <c r="F387" s="7"/>
      <c r="G387" s="7"/>
      <c r="H387" s="8"/>
      <c r="I387" s="8"/>
      <c r="J387" s="8"/>
      <c r="K387" s="14"/>
      <c r="L387" s="9"/>
      <c r="M387" s="14"/>
      <c r="N387" s="9"/>
      <c r="O387" s="14"/>
      <c r="P387" s="9"/>
      <c r="Q387" s="9"/>
      <c r="R387" s="9"/>
    </row>
    <row r="388" spans="4:18" ht="21" customHeight="1">
      <c r="D388" s="7"/>
      <c r="E388" s="7"/>
      <c r="F388" s="7"/>
      <c r="G388" s="7"/>
      <c r="H388" s="8"/>
      <c r="I388" s="8"/>
      <c r="J388" s="8"/>
      <c r="K388" s="14"/>
      <c r="L388" s="9"/>
      <c r="M388" s="14"/>
      <c r="N388" s="9"/>
      <c r="O388" s="14"/>
      <c r="P388" s="9"/>
      <c r="Q388" s="9"/>
      <c r="R388" s="9"/>
    </row>
    <row r="389" spans="4:18" ht="21" customHeight="1">
      <c r="D389" s="7"/>
      <c r="E389" s="7"/>
      <c r="F389" s="7"/>
      <c r="G389" s="7"/>
      <c r="H389" s="8"/>
      <c r="I389" s="8"/>
      <c r="J389" s="8"/>
      <c r="K389" s="14"/>
      <c r="L389" s="9"/>
      <c r="M389" s="14"/>
      <c r="N389" s="9"/>
      <c r="O389" s="14"/>
      <c r="P389" s="9"/>
      <c r="Q389" s="9"/>
      <c r="R389" s="9"/>
    </row>
    <row r="390" spans="4:18" ht="21" customHeight="1">
      <c r="D390" s="11"/>
      <c r="E390" s="11"/>
      <c r="F390" s="11"/>
      <c r="G390" s="7"/>
      <c r="H390" s="11"/>
      <c r="I390" s="11"/>
      <c r="J390" s="11"/>
      <c r="K390" s="14"/>
      <c r="L390" s="9"/>
      <c r="M390" s="14"/>
      <c r="N390" s="9"/>
      <c r="O390" s="14"/>
      <c r="P390" s="9"/>
      <c r="Q390" s="9"/>
      <c r="R390" s="9"/>
    </row>
    <row r="391" spans="4:18" ht="21" customHeight="1"/>
    <row r="392" spans="4:18" ht="21" customHeight="1"/>
    <row r="393" spans="4:18" ht="21" customHeight="1"/>
    <row r="394" spans="4:18" ht="21" customHeight="1"/>
    <row r="395" spans="4:18" ht="21" customHeight="1"/>
    <row r="396" spans="4:18" ht="21" customHeight="1"/>
    <row r="397" spans="4:18" ht="21" customHeight="1"/>
    <row r="398" spans="4:18" ht="21" customHeight="1"/>
    <row r="399" spans="4:18" ht="21" customHeight="1"/>
    <row r="400" spans="4:18" ht="21" customHeight="1"/>
    <row r="401" ht="21" customHeight="1"/>
    <row r="402" ht="21" customHeight="1"/>
    <row r="403" ht="21" customHeight="1"/>
    <row r="404" ht="21" customHeight="1"/>
    <row r="405" ht="21" customHeight="1"/>
    <row r="406" ht="21" customHeight="1"/>
    <row r="407" ht="21" customHeight="1"/>
    <row r="408" ht="21" customHeight="1"/>
    <row r="409" ht="21" customHeight="1"/>
    <row r="410" ht="21" customHeight="1"/>
    <row r="411" ht="21" customHeight="1"/>
    <row r="412" ht="21" customHeight="1"/>
    <row r="413" ht="21" customHeight="1"/>
    <row r="414" ht="21" customHeight="1"/>
    <row r="415" ht="21" customHeight="1"/>
    <row r="416" ht="21" customHeight="1"/>
    <row r="417" ht="21" customHeight="1"/>
    <row r="418" ht="21" customHeight="1"/>
    <row r="419" ht="21" customHeight="1"/>
    <row r="420" ht="21" customHeight="1"/>
    <row r="421" ht="21" customHeight="1"/>
    <row r="422" ht="21" customHeight="1"/>
    <row r="423" ht="21" customHeight="1"/>
    <row r="424" ht="21" customHeight="1"/>
    <row r="425" ht="21" customHeight="1"/>
    <row r="426" ht="21" customHeight="1"/>
    <row r="427" ht="21" customHeight="1"/>
    <row r="428" ht="21" customHeight="1"/>
    <row r="429" ht="21" customHeight="1"/>
    <row r="430" ht="21" customHeight="1"/>
    <row r="431" ht="21" customHeight="1"/>
    <row r="432" ht="21" customHeight="1"/>
    <row r="433" ht="21" customHeight="1"/>
    <row r="434" ht="21" customHeight="1"/>
    <row r="435" ht="21" customHeight="1"/>
    <row r="436" ht="21" customHeight="1"/>
    <row r="437" ht="21" customHeight="1"/>
    <row r="438" ht="21" customHeight="1"/>
    <row r="439" ht="21" customHeight="1"/>
    <row r="440" ht="21" customHeight="1"/>
    <row r="441" ht="21" customHeight="1"/>
    <row r="442" ht="21" customHeight="1"/>
    <row r="443" ht="21" customHeight="1"/>
    <row r="444" ht="21" customHeight="1"/>
    <row r="445" ht="21" customHeight="1"/>
    <row r="446" ht="21" customHeight="1"/>
    <row r="447" ht="21" customHeight="1"/>
    <row r="448" ht="21" customHeight="1"/>
    <row r="449" ht="21" customHeight="1"/>
    <row r="450" ht="21" customHeight="1"/>
    <row r="451" ht="21" customHeight="1"/>
    <row r="452" ht="21" customHeight="1"/>
    <row r="453" ht="21" customHeight="1"/>
    <row r="454" ht="21" customHeight="1"/>
    <row r="455" ht="21" customHeight="1"/>
  </sheetData>
  <mergeCells count="55">
    <mergeCell ref="H16:I16"/>
    <mergeCell ref="S13:T13"/>
    <mergeCell ref="H13:I13"/>
    <mergeCell ref="AH8:AM8"/>
    <mergeCell ref="S8:U8"/>
    <mergeCell ref="AH17:AM17"/>
    <mergeCell ref="AH18:AN18"/>
    <mergeCell ref="AH11:AM11"/>
    <mergeCell ref="AH12:AM12"/>
    <mergeCell ref="AH13:AM13"/>
    <mergeCell ref="AH14:AM14"/>
    <mergeCell ref="AH15:AM15"/>
    <mergeCell ref="AH6:AM6"/>
    <mergeCell ref="AH7:AM7"/>
    <mergeCell ref="AH10:AM10"/>
    <mergeCell ref="H6:I6"/>
    <mergeCell ref="S6:U6"/>
    <mergeCell ref="S7:U7"/>
    <mergeCell ref="A3:A4"/>
    <mergeCell ref="K3:L3"/>
    <mergeCell ref="J3:J4"/>
    <mergeCell ref="B3:B4"/>
    <mergeCell ref="D3:D4"/>
    <mergeCell ref="H3:I4"/>
    <mergeCell ref="F3:F4"/>
    <mergeCell ref="B1:S1"/>
    <mergeCell ref="E3:E4"/>
    <mergeCell ref="M3:N3"/>
    <mergeCell ref="C3:C4"/>
    <mergeCell ref="R3:R4"/>
    <mergeCell ref="G3:G4"/>
    <mergeCell ref="O3:P3"/>
    <mergeCell ref="S5:U5"/>
    <mergeCell ref="S3:U4"/>
    <mergeCell ref="C6:C18"/>
    <mergeCell ref="H12:I12"/>
    <mergeCell ref="S12:T12"/>
    <mergeCell ref="H11:I11"/>
    <mergeCell ref="H18:I18"/>
    <mergeCell ref="H9:I9"/>
    <mergeCell ref="H8:I8"/>
    <mergeCell ref="H10:I10"/>
    <mergeCell ref="H14:I14"/>
    <mergeCell ref="Q3:Q4"/>
    <mergeCell ref="H7:I7"/>
    <mergeCell ref="H5:I5"/>
    <mergeCell ref="H15:I15"/>
    <mergeCell ref="H17:I17"/>
    <mergeCell ref="R19:T19"/>
    <mergeCell ref="S18:U18"/>
    <mergeCell ref="S10:U10"/>
    <mergeCell ref="S11:U11"/>
    <mergeCell ref="S14:U14"/>
    <mergeCell ref="S15:U15"/>
    <mergeCell ref="S16:U16"/>
  </mergeCells>
  <phoneticPr fontId="5" type="noConversion"/>
  <printOptions horizontalCentered="1" verticalCentered="1"/>
  <pageMargins left="0.23622047244094491" right="0.21" top="0.17" bottom="0.17" header="0.15748031496062992" footer="0.15748031496062992"/>
  <pageSetup paperSize="9" scale="54" fitToHeight="0" orientation="landscape" r:id="rId1"/>
  <headerFooter alignWithMargins="0"/>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codeName="Sheet9">
    <pageSetUpPr fitToPage="1"/>
  </sheetPr>
  <dimension ref="A1:L35"/>
  <sheetViews>
    <sheetView view="pageBreakPreview" zoomScale="115" zoomScaleNormal="100" zoomScaleSheetLayoutView="115" workbookViewId="0">
      <selection activeCell="J15" sqref="J15"/>
    </sheetView>
  </sheetViews>
  <sheetFormatPr defaultRowHeight="18.75"/>
  <cols>
    <col min="1" max="1" width="5.5546875" style="33" customWidth="1"/>
    <col min="2" max="2" width="6.5546875" style="33" customWidth="1"/>
    <col min="3" max="3" width="18" style="33" customWidth="1"/>
    <col min="4" max="4" width="15.33203125" style="33" customWidth="1"/>
    <col min="5" max="5" width="19.77734375" style="33" customWidth="1"/>
    <col min="6" max="6" width="8.88671875" style="33"/>
    <col min="7" max="7" width="4.109375" style="33" customWidth="1"/>
    <col min="8" max="8" width="8.77734375" style="33" customWidth="1"/>
    <col min="9" max="9" width="11.77734375" style="33" customWidth="1"/>
    <col min="11" max="11" width="10.77734375" customWidth="1"/>
    <col min="12" max="12" width="13.109375" bestFit="1" customWidth="1"/>
  </cols>
  <sheetData>
    <row r="1" spans="1:9" s="33" customFormat="1" ht="24.95" customHeight="1" thickBot="1">
      <c r="A1" s="2733" t="s">
        <v>82</v>
      </c>
      <c r="B1" s="2734"/>
      <c r="C1" s="2734"/>
      <c r="D1" s="2734"/>
      <c r="E1" s="2734"/>
      <c r="F1" s="2734"/>
      <c r="G1" s="2734"/>
      <c r="H1" s="2734"/>
      <c r="I1" s="2735"/>
    </row>
    <row r="2" spans="1:9" s="638" customFormat="1" ht="24.95" customHeight="1">
      <c r="A2" s="637"/>
      <c r="B2" s="637"/>
      <c r="C2" s="637"/>
      <c r="D2" s="637"/>
      <c r="E2" s="637"/>
      <c r="F2" s="637"/>
      <c r="G2" s="637"/>
      <c r="H2" s="637"/>
      <c r="I2" s="637"/>
    </row>
    <row r="3" spans="1:9" s="33" customFormat="1" ht="24.95" customHeight="1">
      <c r="A3" s="2736" t="s">
        <v>83</v>
      </c>
      <c r="B3" s="2736"/>
      <c r="C3" s="34" t="str">
        <f>기초자료!B4</f>
        <v>2026년 정책숲가꾸기 사업 제1차</v>
      </c>
      <c r="D3" s="34"/>
      <c r="E3" s="34"/>
      <c r="F3" s="34"/>
      <c r="G3" s="34"/>
      <c r="H3" s="34"/>
      <c r="I3" s="34"/>
    </row>
    <row r="4" spans="1:9" s="33" customFormat="1" ht="24.95" customHeight="1">
      <c r="A4" s="2736" t="s">
        <v>84</v>
      </c>
      <c r="B4" s="2736"/>
      <c r="C4" s="34" t="str">
        <f>기초자료!B6</f>
        <v xml:space="preserve">서귀포시 남원읍 한남리 산2-1 외 </v>
      </c>
      <c r="D4" s="34"/>
      <c r="E4" s="34"/>
      <c r="F4" s="34"/>
      <c r="G4" s="34"/>
      <c r="H4" s="34"/>
      <c r="I4" s="34"/>
    </row>
    <row r="5" spans="1:9" s="33" customFormat="1" ht="24.95" hidden="1" customHeight="1">
      <c r="A5" s="2736" t="s">
        <v>85</v>
      </c>
      <c r="B5" s="2736"/>
      <c r="C5" s="35"/>
      <c r="D5" s="34" t="s">
        <v>86</v>
      </c>
      <c r="E5" s="34"/>
      <c r="F5" s="34"/>
      <c r="G5" s="34"/>
      <c r="H5" s="34"/>
      <c r="I5" s="34"/>
    </row>
    <row r="6" spans="1:9" s="33" customFormat="1" ht="24.95" customHeight="1">
      <c r="A6" s="2736" t="s">
        <v>87</v>
      </c>
      <c r="B6" s="2736"/>
      <c r="C6" s="615">
        <f>기초자료!E6</f>
        <v>36.1</v>
      </c>
      <c r="D6" s="34" t="s">
        <v>88</v>
      </c>
      <c r="E6" s="34"/>
      <c r="F6" s="34"/>
      <c r="G6" s="34"/>
      <c r="H6" s="34"/>
      <c r="I6" s="34"/>
    </row>
    <row r="7" spans="1:9" s="33" customFormat="1" ht="24.95" customHeight="1" thickBot="1">
      <c r="A7" s="34"/>
      <c r="B7" s="34"/>
      <c r="C7" s="34"/>
      <c r="D7" s="34"/>
      <c r="E7" s="34"/>
      <c r="F7" s="34"/>
      <c r="G7" s="34"/>
      <c r="H7" s="34"/>
      <c r="I7" s="34"/>
    </row>
    <row r="8" spans="1:9" s="37" customFormat="1" ht="24.95" customHeight="1" thickBot="1">
      <c r="A8" s="2708" t="s">
        <v>63</v>
      </c>
      <c r="B8" s="2709"/>
      <c r="C8" s="2709"/>
      <c r="D8" s="31" t="s">
        <v>64</v>
      </c>
      <c r="E8" s="2710" t="s">
        <v>89</v>
      </c>
      <c r="F8" s="2711"/>
      <c r="G8" s="2712"/>
      <c r="H8" s="555" t="s">
        <v>727</v>
      </c>
      <c r="I8" s="36" t="s">
        <v>65</v>
      </c>
    </row>
    <row r="9" spans="1:9" s="33" customFormat="1" ht="24.95" customHeight="1" thickTop="1">
      <c r="A9" s="2713" t="s">
        <v>90</v>
      </c>
      <c r="B9" s="2716" t="s">
        <v>91</v>
      </c>
      <c r="C9" s="38" t="s">
        <v>66</v>
      </c>
      <c r="D9" s="39">
        <f>설계내역서!N5</f>
        <v>1371530</v>
      </c>
      <c r="E9" s="2719"/>
      <c r="F9" s="2720"/>
      <c r="G9" s="2721"/>
      <c r="H9" s="557">
        <f>D9/D32*100</f>
        <v>1.5953217326571443</v>
      </c>
      <c r="I9" s="40"/>
    </row>
    <row r="10" spans="1:9" s="33" customFormat="1" ht="24.95" customHeight="1">
      <c r="A10" s="2714"/>
      <c r="B10" s="2717"/>
      <c r="C10" s="41" t="s">
        <v>67</v>
      </c>
      <c r="D10" s="42">
        <v>0</v>
      </c>
      <c r="E10" s="2722"/>
      <c r="F10" s="2723"/>
      <c r="G10" s="2724"/>
      <c r="H10" s="557">
        <f>D10/D32*100</f>
        <v>0</v>
      </c>
      <c r="I10" s="43"/>
    </row>
    <row r="11" spans="1:9" s="33" customFormat="1" ht="24.95" customHeight="1">
      <c r="A11" s="2714"/>
      <c r="B11" s="2718"/>
      <c r="C11" s="44" t="s">
        <v>68</v>
      </c>
      <c r="D11" s="45">
        <f>SUM(D9:D10)</f>
        <v>1371530</v>
      </c>
      <c r="E11" s="2725"/>
      <c r="F11" s="2726"/>
      <c r="G11" s="2727"/>
      <c r="H11" s="558">
        <f>SUM(H9:H10)</f>
        <v>1.5953217326571443</v>
      </c>
      <c r="I11" s="46"/>
    </row>
    <row r="12" spans="1:9" s="33" customFormat="1" ht="24.95" customHeight="1">
      <c r="A12" s="2714"/>
      <c r="B12" s="2728" t="s">
        <v>92</v>
      </c>
      <c r="C12" s="47" t="s">
        <v>69</v>
      </c>
      <c r="D12" s="39">
        <f>설계내역서!L5</f>
        <v>46248169</v>
      </c>
      <c r="E12" s="48"/>
      <c r="F12" s="49"/>
      <c r="G12" s="50"/>
      <c r="H12" s="559">
        <f>D12/D32*100</f>
        <v>53.794455171451169</v>
      </c>
      <c r="I12" s="51"/>
    </row>
    <row r="13" spans="1:9" s="33" customFormat="1" ht="24.95" customHeight="1">
      <c r="A13" s="2714"/>
      <c r="B13" s="2717"/>
      <c r="C13" s="41" t="s">
        <v>70</v>
      </c>
      <c r="D13" s="42">
        <f>ROUNDDOWN(D12*F13%,0)</f>
        <v>7492203</v>
      </c>
      <c r="E13" s="52" t="s">
        <v>93</v>
      </c>
      <c r="F13" s="53">
        <f>기초자료!C30</f>
        <v>16.2</v>
      </c>
      <c r="G13" s="54" t="s">
        <v>94</v>
      </c>
      <c r="H13" s="560">
        <f>D13/D32*100</f>
        <v>8.7147012980970544</v>
      </c>
      <c r="I13" s="43"/>
    </row>
    <row r="14" spans="1:9" s="33" customFormat="1" ht="24.95" customHeight="1">
      <c r="A14" s="2714"/>
      <c r="B14" s="2729"/>
      <c r="C14" s="55" t="s">
        <v>68</v>
      </c>
      <c r="D14" s="56">
        <f>SUM(D12:D13)</f>
        <v>53740372</v>
      </c>
      <c r="E14" s="57"/>
      <c r="F14" s="58"/>
      <c r="G14" s="59"/>
      <c r="H14" s="561">
        <f>SUM(H12:H13)</f>
        <v>62.509156469548223</v>
      </c>
      <c r="I14" s="60"/>
    </row>
    <row r="15" spans="1:9" s="33" customFormat="1" ht="24.95" customHeight="1">
      <c r="A15" s="2714"/>
      <c r="B15" s="2730" t="s">
        <v>95</v>
      </c>
      <c r="C15" s="61" t="s">
        <v>96</v>
      </c>
      <c r="D15" s="39">
        <f>설계내역서!P5</f>
        <v>693684</v>
      </c>
      <c r="E15" s="48" t="s">
        <v>97</v>
      </c>
      <c r="F15" s="62"/>
      <c r="G15" s="50"/>
      <c r="H15" s="559">
        <f>D15/$D$32*100</f>
        <v>0.80687200483878474</v>
      </c>
      <c r="I15" s="51"/>
    </row>
    <row r="16" spans="1:9" s="33" customFormat="1" ht="24.95" customHeight="1">
      <c r="A16" s="2714"/>
      <c r="B16" s="2731"/>
      <c r="C16" s="38" t="s">
        <v>71</v>
      </c>
      <c r="D16" s="63">
        <f>ROUNDDOWN(D14*F16%,0)</f>
        <v>618014</v>
      </c>
      <c r="E16" s="64" t="s">
        <v>98</v>
      </c>
      <c r="F16" s="65">
        <f>기초자료!C31</f>
        <v>1.1499999999999999</v>
      </c>
      <c r="G16" s="66" t="s">
        <v>94</v>
      </c>
      <c r="H16" s="560">
        <f t="shared" ref="H16:H22" si="0">D16/$D$32*100</f>
        <v>0.71885497603871029</v>
      </c>
      <c r="I16" s="40"/>
    </row>
    <row r="17" spans="1:12" s="33" customFormat="1" ht="24.95" customHeight="1">
      <c r="A17" s="2714"/>
      <c r="B17" s="2731"/>
      <c r="C17" s="41" t="s">
        <v>72</v>
      </c>
      <c r="D17" s="63">
        <f>ROUNDDOWN(D14*F17%,0)</f>
        <v>3149185</v>
      </c>
      <c r="E17" s="52" t="s">
        <v>99</v>
      </c>
      <c r="F17" s="53">
        <f>기초자료!C32</f>
        <v>5.86</v>
      </c>
      <c r="G17" s="67" t="s">
        <v>94</v>
      </c>
      <c r="H17" s="560">
        <f t="shared" si="0"/>
        <v>3.6630356395105381</v>
      </c>
      <c r="I17" s="43"/>
    </row>
    <row r="18" spans="1:12" s="33" customFormat="1" ht="24.95" customHeight="1">
      <c r="A18" s="2714"/>
      <c r="B18" s="2731"/>
      <c r="C18" s="68" t="s">
        <v>73</v>
      </c>
      <c r="D18" s="2500"/>
      <c r="E18" s="52" t="s">
        <v>100</v>
      </c>
      <c r="F18" s="990">
        <f>기초자료!C33</f>
        <v>3.5950000000000002</v>
      </c>
      <c r="G18" s="67" t="s">
        <v>94</v>
      </c>
      <c r="H18" s="560">
        <f t="shared" si="0"/>
        <v>0</v>
      </c>
      <c r="I18" s="69" t="s">
        <v>567</v>
      </c>
    </row>
    <row r="19" spans="1:12" s="33" customFormat="1" ht="24.95" customHeight="1">
      <c r="A19" s="2714"/>
      <c r="B19" s="2731"/>
      <c r="C19" s="68" t="s">
        <v>74</v>
      </c>
      <c r="D19" s="2500"/>
      <c r="E19" s="52" t="s">
        <v>93</v>
      </c>
      <c r="F19" s="53">
        <f>기초자료!C35</f>
        <v>4.75</v>
      </c>
      <c r="G19" s="67" t="s">
        <v>94</v>
      </c>
      <c r="H19" s="560">
        <f t="shared" si="0"/>
        <v>0</v>
      </c>
      <c r="I19" s="69" t="s">
        <v>567</v>
      </c>
    </row>
    <row r="20" spans="1:12" s="33" customFormat="1" ht="24.95" customHeight="1">
      <c r="A20" s="2714"/>
      <c r="B20" s="2731"/>
      <c r="C20" s="70" t="s">
        <v>101</v>
      </c>
      <c r="D20" s="2500"/>
      <c r="E20" s="52" t="s">
        <v>102</v>
      </c>
      <c r="F20" s="53">
        <f>기초자료!C34</f>
        <v>13.14</v>
      </c>
      <c r="G20" s="67" t="s">
        <v>94</v>
      </c>
      <c r="H20" s="560">
        <f t="shared" si="0"/>
        <v>0</v>
      </c>
      <c r="I20" s="69" t="s">
        <v>567</v>
      </c>
    </row>
    <row r="21" spans="1:12" s="33" customFormat="1" ht="24.95" customHeight="1">
      <c r="A21" s="2714"/>
      <c r="B21" s="2731"/>
      <c r="C21" s="70" t="s">
        <v>525</v>
      </c>
      <c r="D21" s="63">
        <f>(D11+D12)*F21%</f>
        <v>985727.76929999993</v>
      </c>
      <c r="E21" s="72" t="s">
        <v>103</v>
      </c>
      <c r="F21" s="73">
        <f>기초자료!C36</f>
        <v>2.0699999999999998</v>
      </c>
      <c r="G21" s="74" t="s">
        <v>94</v>
      </c>
      <c r="H21" s="560">
        <f t="shared" si="0"/>
        <v>1.1465683819150421</v>
      </c>
      <c r="I21" s="71" t="s">
        <v>568</v>
      </c>
    </row>
    <row r="22" spans="1:12" s="33" customFormat="1" ht="24.95" customHeight="1">
      <c r="A22" s="2714"/>
      <c r="B22" s="2731"/>
      <c r="C22" s="75" t="s">
        <v>104</v>
      </c>
      <c r="D22" s="42">
        <f>ROUNDDOWN((D11+D14)*F22%,0)</f>
        <v>2535147</v>
      </c>
      <c r="E22" s="52" t="s">
        <v>105</v>
      </c>
      <c r="F22" s="53">
        <f>기초자료!C37</f>
        <v>4.5999999999999996</v>
      </c>
      <c r="G22" s="67" t="s">
        <v>94</v>
      </c>
      <c r="H22" s="557">
        <f t="shared" si="0"/>
        <v>2.9488054250221003</v>
      </c>
      <c r="I22" s="43"/>
    </row>
    <row r="23" spans="1:12" s="33" customFormat="1" ht="24.95" customHeight="1">
      <c r="A23" s="2714"/>
      <c r="B23" s="2732"/>
      <c r="C23" s="30" t="s">
        <v>68</v>
      </c>
      <c r="D23" s="45">
        <f>SUM(D15:D22)</f>
        <v>7981757.7692999998</v>
      </c>
      <c r="E23" s="76"/>
      <c r="F23" s="77"/>
      <c r="G23" s="74"/>
      <c r="H23" s="558">
        <f>SUM(H15:H22)</f>
        <v>9.2841364273251763</v>
      </c>
      <c r="I23" s="46"/>
    </row>
    <row r="24" spans="1:12" s="33" customFormat="1" ht="24.95" customHeight="1">
      <c r="A24" s="2715"/>
      <c r="B24" s="2707" t="s">
        <v>75</v>
      </c>
      <c r="C24" s="2707"/>
      <c r="D24" s="78">
        <f>D11+D14+D23</f>
        <v>63093659.769299999</v>
      </c>
      <c r="E24" s="79"/>
      <c r="F24" s="80"/>
      <c r="G24" s="81"/>
      <c r="H24" s="562">
        <f>H11+H14+H23</f>
        <v>73.388614629530551</v>
      </c>
      <c r="I24" s="82"/>
    </row>
    <row r="25" spans="1:12" s="33" customFormat="1" ht="24.95" customHeight="1">
      <c r="A25" s="2706" t="s">
        <v>76</v>
      </c>
      <c r="B25" s="2707"/>
      <c r="C25" s="2707"/>
      <c r="D25" s="78">
        <f>ROUNDDOWN((D24)*F25%,0)</f>
        <v>5047492</v>
      </c>
      <c r="E25" s="79" t="s">
        <v>106</v>
      </c>
      <c r="F25" s="83">
        <f>기초자료!C38</f>
        <v>8</v>
      </c>
      <c r="G25" s="84" t="s">
        <v>94</v>
      </c>
      <c r="H25" s="563">
        <f>D25/D28*100</f>
        <v>6.45817798856132</v>
      </c>
      <c r="I25" s="82"/>
    </row>
    <row r="26" spans="1:12" s="33" customFormat="1" ht="24.95" customHeight="1">
      <c r="A26" s="2706" t="s">
        <v>77</v>
      </c>
      <c r="B26" s="2707"/>
      <c r="C26" s="2707"/>
      <c r="D26" s="78">
        <f>D24+D25</f>
        <v>68141151.769299999</v>
      </c>
      <c r="E26" s="79"/>
      <c r="F26" s="80"/>
      <c r="G26" s="81"/>
      <c r="H26" s="564">
        <f>D26/D28*100</f>
        <v>87.185415345226787</v>
      </c>
      <c r="I26" s="82"/>
    </row>
    <row r="27" spans="1:12" s="33" customFormat="1" ht="24.95" customHeight="1">
      <c r="A27" s="2706" t="s">
        <v>78</v>
      </c>
      <c r="B27" s="2707"/>
      <c r="C27" s="2707"/>
      <c r="D27" s="78">
        <f>ROUNDDOWN((D14+D23+D25)*F27%,0)</f>
        <v>10015443</v>
      </c>
      <c r="E27" s="79" t="s">
        <v>107</v>
      </c>
      <c r="F27" s="83">
        <f>기초자료!C39</f>
        <v>15</v>
      </c>
      <c r="G27" s="84" t="s">
        <v>94</v>
      </c>
      <c r="H27" s="563">
        <f>D27/D28*100</f>
        <v>12.814584654773212</v>
      </c>
      <c r="I27" s="85"/>
    </row>
    <row r="28" spans="1:12" s="33" customFormat="1" ht="24.95" customHeight="1">
      <c r="A28" s="2706" t="s">
        <v>79</v>
      </c>
      <c r="B28" s="2707"/>
      <c r="C28" s="2707"/>
      <c r="D28" s="78">
        <f>D26+D27</f>
        <v>78156594.769299999</v>
      </c>
      <c r="E28" s="79"/>
      <c r="F28" s="86"/>
      <c r="G28" s="81"/>
      <c r="H28" s="564">
        <f>SUM(H26:H27)</f>
        <v>100</v>
      </c>
      <c r="I28" s="82"/>
    </row>
    <row r="29" spans="1:12" s="33" customFormat="1" ht="24.95" customHeight="1">
      <c r="A29" s="2706" t="s">
        <v>80</v>
      </c>
      <c r="B29" s="2707"/>
      <c r="C29" s="2707"/>
      <c r="D29" s="78">
        <f>ROUNDDOWN(D28*F29%,0)</f>
        <v>7815659</v>
      </c>
      <c r="E29" s="79" t="s">
        <v>108</v>
      </c>
      <c r="F29" s="83">
        <f>기초자료!C40</f>
        <v>10</v>
      </c>
      <c r="G29" s="81" t="s">
        <v>94</v>
      </c>
      <c r="H29" s="564"/>
      <c r="I29" s="82"/>
    </row>
    <row r="30" spans="1:12" s="33" customFormat="1" ht="24.95" customHeight="1">
      <c r="A30" s="2706" t="s">
        <v>81</v>
      </c>
      <c r="B30" s="2707"/>
      <c r="C30" s="2707"/>
      <c r="D30" s="78">
        <f>D28+D29</f>
        <v>85972253.769299999</v>
      </c>
      <c r="E30" s="79"/>
      <c r="F30" s="80"/>
      <c r="G30" s="81"/>
      <c r="H30" s="564"/>
      <c r="I30" s="82"/>
    </row>
    <row r="31" spans="1:12" s="33" customFormat="1" ht="24.95" hidden="1" customHeight="1">
      <c r="A31" s="2701" t="s">
        <v>109</v>
      </c>
      <c r="B31" s="2702"/>
      <c r="C31" s="2703"/>
      <c r="D31" s="87"/>
      <c r="E31" s="88"/>
      <c r="F31" s="89"/>
      <c r="G31" s="90"/>
      <c r="H31" s="559"/>
      <c r="I31" s="91"/>
    </row>
    <row r="32" spans="1:12" s="33" customFormat="1" ht="24.95" customHeight="1" thickBot="1">
      <c r="A32" s="2704" t="s">
        <v>566</v>
      </c>
      <c r="B32" s="2705"/>
      <c r="C32" s="2705"/>
      <c r="D32" s="92">
        <f>ROUNDDOWN(D30+D31,-3)</f>
        <v>85972000</v>
      </c>
      <c r="E32" s="93" t="s">
        <v>110</v>
      </c>
      <c r="F32" s="94"/>
      <c r="G32" s="95"/>
      <c r="H32" s="565"/>
      <c r="I32" s="96"/>
      <c r="K32" s="2180"/>
      <c r="L32" s="2181"/>
    </row>
    <row r="35" spans="4:4">
      <c r="D35" s="309"/>
    </row>
  </sheetData>
  <mergeCells count="23">
    <mergeCell ref="A1:I1"/>
    <mergeCell ref="A3:B3"/>
    <mergeCell ref="A4:B4"/>
    <mergeCell ref="A5:B5"/>
    <mergeCell ref="A6:B6"/>
    <mergeCell ref="A8:C8"/>
    <mergeCell ref="E8:G8"/>
    <mergeCell ref="A9:A24"/>
    <mergeCell ref="B9:B11"/>
    <mergeCell ref="E9:G9"/>
    <mergeCell ref="E10:G10"/>
    <mergeCell ref="E11:G11"/>
    <mergeCell ref="B12:B14"/>
    <mergeCell ref="B15:B23"/>
    <mergeCell ref="B24:C24"/>
    <mergeCell ref="A31:C31"/>
    <mergeCell ref="A32:C32"/>
    <mergeCell ref="A25:C25"/>
    <mergeCell ref="A26:C26"/>
    <mergeCell ref="A27:C27"/>
    <mergeCell ref="A28:C28"/>
    <mergeCell ref="A29:C29"/>
    <mergeCell ref="A30:C30"/>
  </mergeCells>
  <phoneticPr fontId="5" type="noConversion"/>
  <printOptions horizontalCentered="1" verticalCentered="1"/>
  <pageMargins left="0.23622047244094491" right="0.23622047244094491" top="0.23622047244094491" bottom="0.27559055118110237" header="0.15748031496062992" footer="0.15748031496062992"/>
  <pageSetup paperSize="9" scale="88" orientation="portrait" r:id="rId1"/>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sheetPr codeName="Sheet17">
    <pageSetUpPr fitToPage="1"/>
  </sheetPr>
  <dimension ref="A1:Z248"/>
  <sheetViews>
    <sheetView view="pageBreakPreview" topLeftCell="B1" zoomScale="85" zoomScaleNormal="100" zoomScaleSheetLayoutView="85" workbookViewId="0">
      <selection activeCell="Q82" sqref="Q82"/>
    </sheetView>
  </sheetViews>
  <sheetFormatPr defaultColWidth="11.5546875" defaultRowHeight="14.25"/>
  <cols>
    <col min="1" max="1" width="18.6640625" style="98" customWidth="1"/>
    <col min="2" max="2" width="19.44140625" style="98" bestFit="1" customWidth="1"/>
    <col min="3" max="6" width="8.77734375" style="98" customWidth="1"/>
    <col min="7" max="7" width="12" style="98" bestFit="1" customWidth="1"/>
    <col min="8" max="8" width="8.77734375" style="98" customWidth="1"/>
    <col min="9" max="9" width="8.77734375" style="261" customWidth="1"/>
    <col min="10" max="14" width="8.77734375" style="98" customWidth="1"/>
    <col min="15" max="15" width="5" style="98" customWidth="1"/>
    <col min="16" max="16" width="11.5546875" style="99" customWidth="1"/>
    <col min="17" max="17" width="13.5546875" style="98" customWidth="1"/>
    <col min="18" max="18" width="18.44140625" style="98" customWidth="1"/>
    <col min="19" max="19" width="20.109375" style="98" customWidth="1"/>
    <col min="20" max="20" width="18.77734375" style="98" customWidth="1"/>
    <col min="21" max="21" width="13.33203125" style="98" customWidth="1"/>
    <col min="22" max="26" width="11.5546875" style="98" customWidth="1"/>
    <col min="27" max="16384" width="11.5546875" style="98"/>
  </cols>
  <sheetData>
    <row r="1" spans="1:22" ht="27" customHeight="1">
      <c r="A1" s="2857" t="s">
        <v>750</v>
      </c>
      <c r="B1" s="2858"/>
      <c r="C1" s="2858"/>
      <c r="D1" s="2858"/>
      <c r="E1" s="2858"/>
      <c r="F1" s="2858"/>
      <c r="G1" s="2858"/>
      <c r="H1" s="2858"/>
      <c r="I1" s="2858"/>
      <c r="J1" s="2858"/>
      <c r="K1" s="2858"/>
      <c r="L1" s="2858"/>
      <c r="M1" s="2859"/>
      <c r="N1" s="639"/>
      <c r="Q1" s="2218" t="s">
        <v>122</v>
      </c>
      <c r="R1" s="2219" t="s">
        <v>123</v>
      </c>
    </row>
    <row r="2" spans="1:22" ht="28.5" customHeight="1">
      <c r="A2" s="640" t="s">
        <v>751</v>
      </c>
      <c r="B2" s="2860" t="str">
        <f>표지!E28</f>
        <v>서귀포시 남원읍 한남리 산 2-1 외</v>
      </c>
      <c r="C2" s="2861"/>
      <c r="D2" s="2861"/>
      <c r="E2" s="2861"/>
      <c r="F2" s="2862"/>
      <c r="G2" s="299" t="s">
        <v>413</v>
      </c>
      <c r="H2" s="2863" t="s">
        <v>527</v>
      </c>
      <c r="I2" s="2864"/>
      <c r="J2" s="102" t="s">
        <v>125</v>
      </c>
      <c r="K2" s="2860">
        <f>설계내역서!H6</f>
        <v>0</v>
      </c>
      <c r="L2" s="2862"/>
      <c r="M2" s="300" t="s">
        <v>118</v>
      </c>
      <c r="N2" s="641"/>
    </row>
    <row r="3" spans="1:22" ht="27" customHeight="1">
      <c r="A3" s="642" t="s">
        <v>752</v>
      </c>
      <c r="B3" s="2865" t="s">
        <v>127</v>
      </c>
      <c r="C3" s="2866"/>
      <c r="D3" s="2867" t="s">
        <v>996</v>
      </c>
      <c r="E3" s="2868"/>
      <c r="F3" s="2869" t="s">
        <v>129</v>
      </c>
      <c r="G3" s="2865" t="s">
        <v>130</v>
      </c>
      <c r="H3" s="2871"/>
      <c r="I3" s="2866"/>
      <c r="J3" s="2872" t="s">
        <v>408</v>
      </c>
      <c r="K3" s="2873"/>
      <c r="L3" s="2876" t="s">
        <v>75</v>
      </c>
      <c r="M3" s="2877"/>
      <c r="N3" s="641"/>
    </row>
    <row r="4" spans="1:22" ht="27" customHeight="1" thickBot="1">
      <c r="A4" s="643" t="s">
        <v>131</v>
      </c>
      <c r="B4" s="1643"/>
      <c r="C4" s="1663" t="s">
        <v>132</v>
      </c>
      <c r="D4" s="2054" t="s">
        <v>997</v>
      </c>
      <c r="E4" s="2055" t="s">
        <v>132</v>
      </c>
      <c r="F4" s="2870"/>
      <c r="G4" s="107"/>
      <c r="H4" s="2880" t="s">
        <v>134</v>
      </c>
      <c r="I4" s="2881"/>
      <c r="J4" s="2874"/>
      <c r="K4" s="2875"/>
      <c r="L4" s="2878"/>
      <c r="M4" s="2879"/>
      <c r="N4" s="641"/>
      <c r="P4" s="2039" t="s">
        <v>135</v>
      </c>
    </row>
    <row r="5" spans="1:22" ht="27" hidden="1" customHeight="1" thickTop="1">
      <c r="A5" s="644" t="s">
        <v>136</v>
      </c>
      <c r="B5" s="2882"/>
      <c r="C5" s="2883"/>
      <c r="D5" s="466" t="s">
        <v>137</v>
      </c>
      <c r="E5" s="467"/>
      <c r="F5" s="112"/>
      <c r="G5" s="113"/>
      <c r="H5" s="2884"/>
      <c r="I5" s="2885"/>
      <c r="J5" s="1672"/>
      <c r="K5" s="1098"/>
      <c r="L5" s="2886"/>
      <c r="M5" s="2887"/>
      <c r="N5" s="641"/>
      <c r="P5" s="116" t="s">
        <v>138</v>
      </c>
      <c r="R5" s="117" t="s">
        <v>139</v>
      </c>
      <c r="S5" s="117" t="s">
        <v>140</v>
      </c>
      <c r="T5" s="117" t="s">
        <v>141</v>
      </c>
      <c r="U5" s="117" t="s">
        <v>142</v>
      </c>
    </row>
    <row r="6" spans="1:22" ht="27" hidden="1" customHeight="1">
      <c r="A6" s="645" t="s">
        <v>143</v>
      </c>
      <c r="B6" s="766"/>
      <c r="C6" s="504" t="str">
        <f>IF(B5="","",IF(B5="미래목","ha","본/ha"))</f>
        <v/>
      </c>
      <c r="D6" s="118">
        <f>IF(B5="제거대상목",S6,S7)</f>
        <v>1</v>
      </c>
      <c r="E6" s="1673" t="str">
        <f>IF(B5=R7,"인/ha","인/100본당")</f>
        <v>인/100본당</v>
      </c>
      <c r="F6" s="648">
        <f>IF(P5="적용",IF(B5="미래목",1,ROUND(B6*D6/100,2)),0)</f>
        <v>0</v>
      </c>
      <c r="G6" s="500"/>
      <c r="H6" s="2838" t="s">
        <v>144</v>
      </c>
      <c r="I6" s="2839"/>
      <c r="J6" s="686">
        <f>$C$78</f>
        <v>0</v>
      </c>
      <c r="K6" s="504" t="s">
        <v>113</v>
      </c>
      <c r="L6" s="2888">
        <f>ROUNDDOWN((F6*G6)*(1+J6%),0)</f>
        <v>0</v>
      </c>
      <c r="M6" s="2889"/>
      <c r="N6" s="641"/>
      <c r="R6" s="117" t="s">
        <v>145</v>
      </c>
      <c r="S6" s="117">
        <v>0.4</v>
      </c>
      <c r="T6" s="117" t="s">
        <v>146</v>
      </c>
      <c r="U6" s="117">
        <v>0.17</v>
      </c>
    </row>
    <row r="7" spans="1:22" ht="27" hidden="1" customHeight="1">
      <c r="A7" s="645" t="s">
        <v>147</v>
      </c>
      <c r="B7" s="648"/>
      <c r="C7" s="504"/>
      <c r="D7" s="118"/>
      <c r="E7" s="1674"/>
      <c r="F7" s="648"/>
      <c r="G7" s="500"/>
      <c r="H7" s="2787"/>
      <c r="I7" s="2848"/>
      <c r="J7" s="651"/>
      <c r="K7" s="1675"/>
      <c r="L7" s="2838"/>
      <c r="M7" s="2842"/>
      <c r="N7" s="641"/>
      <c r="R7" s="117" t="s">
        <v>148</v>
      </c>
      <c r="S7" s="117">
        <v>1</v>
      </c>
      <c r="T7" s="117" t="s">
        <v>149</v>
      </c>
      <c r="U7" s="117">
        <v>0.5</v>
      </c>
    </row>
    <row r="8" spans="1:22" ht="27" hidden="1" customHeight="1">
      <c r="A8" s="653" t="s">
        <v>150</v>
      </c>
      <c r="B8" s="654">
        <f>IF(B5="미래목",$E$5,$B$6)</f>
        <v>0</v>
      </c>
      <c r="C8" s="504" t="s">
        <v>151</v>
      </c>
      <c r="D8" s="118">
        <f>IF(B5="제거대상목",U6,U7)</f>
        <v>0.5</v>
      </c>
      <c r="E8" s="1673" t="s">
        <v>152</v>
      </c>
      <c r="F8" s="648">
        <f>IF(P5="적용",ROUND(B8*(D8/100),2),0)</f>
        <v>0</v>
      </c>
      <c r="G8" s="500"/>
      <c r="H8" s="2838" t="str">
        <f>IF(B5="제거대상목",T6,T7)</f>
        <v>황색페인트</v>
      </c>
      <c r="I8" s="2839"/>
      <c r="J8" s="811"/>
      <c r="K8" s="1675"/>
      <c r="L8" s="2888">
        <f>ROUNDDOWN(F8*G8,0)</f>
        <v>0</v>
      </c>
      <c r="M8" s="2889"/>
      <c r="N8" s="641"/>
    </row>
    <row r="9" spans="1:22" ht="27" hidden="1" customHeight="1">
      <c r="A9" s="656" t="s">
        <v>153</v>
      </c>
      <c r="B9" s="1664">
        <f>L8</f>
        <v>0</v>
      </c>
      <c r="C9" s="153" t="s">
        <v>154</v>
      </c>
      <c r="D9" s="1676">
        <v>10</v>
      </c>
      <c r="E9" s="1677" t="s">
        <v>113</v>
      </c>
      <c r="F9" s="123"/>
      <c r="G9" s="124"/>
      <c r="H9" s="2779"/>
      <c r="I9" s="2903"/>
      <c r="J9" s="1678"/>
      <c r="K9" s="1679"/>
      <c r="L9" s="2904">
        <f>ROUNDDOWN(B9*D9%,0)</f>
        <v>0</v>
      </c>
      <c r="M9" s="2905"/>
      <c r="N9" s="641"/>
    </row>
    <row r="10" spans="1:22" ht="27" hidden="1" customHeight="1">
      <c r="A10" s="657" t="s">
        <v>155</v>
      </c>
      <c r="B10" s="128"/>
      <c r="C10" s="1098"/>
      <c r="D10" s="129"/>
      <c r="E10" s="1680"/>
      <c r="F10" s="128"/>
      <c r="G10" s="131"/>
      <c r="H10" s="2851"/>
      <c r="I10" s="2852"/>
      <c r="J10" s="1672"/>
      <c r="K10" s="1680"/>
      <c r="L10" s="2853"/>
      <c r="M10" s="2854"/>
      <c r="N10" s="641"/>
      <c r="P10" s="116" t="s">
        <v>138</v>
      </c>
    </row>
    <row r="11" spans="1:22" ht="27" hidden="1" customHeight="1">
      <c r="A11" s="645" t="s">
        <v>143</v>
      </c>
      <c r="B11" s="696"/>
      <c r="C11" s="504" t="s">
        <v>118</v>
      </c>
      <c r="D11" s="659">
        <v>0.2</v>
      </c>
      <c r="E11" s="504" t="s">
        <v>156</v>
      </c>
      <c r="F11" s="648">
        <f>IF(P10="적용",ROUND(B11*D11,2),0)</f>
        <v>0</v>
      </c>
      <c r="G11" s="500">
        <f>기초자료!B14</f>
        <v>172068</v>
      </c>
      <c r="H11" s="2838" t="s">
        <v>157</v>
      </c>
      <c r="I11" s="2839"/>
      <c r="J11" s="686">
        <f>$D$78</f>
        <v>0</v>
      </c>
      <c r="K11" s="504" t="s">
        <v>113</v>
      </c>
      <c r="L11" s="2888">
        <f>ROUNDDOWN((F11*G11)*(1+J11%),0)</f>
        <v>0</v>
      </c>
      <c r="M11" s="2889"/>
      <c r="N11" s="641"/>
    </row>
    <row r="12" spans="1:22" ht="27" hidden="1" customHeight="1">
      <c r="A12" s="645" t="s">
        <v>147</v>
      </c>
      <c r="B12" s="660"/>
      <c r="C12" s="504"/>
      <c r="D12" s="659"/>
      <c r="E12" s="1675"/>
      <c r="F12" s="648"/>
      <c r="G12" s="500"/>
      <c r="H12" s="2787"/>
      <c r="I12" s="2848"/>
      <c r="J12" s="811"/>
      <c r="K12" s="1675"/>
      <c r="L12" s="2838"/>
      <c r="M12" s="2842"/>
      <c r="N12" s="641"/>
    </row>
    <row r="13" spans="1:22" ht="27" hidden="1" customHeight="1">
      <c r="A13" s="645" t="s">
        <v>158</v>
      </c>
      <c r="B13" s="661"/>
      <c r="C13" s="504" t="s">
        <v>118</v>
      </c>
      <c r="D13" s="659">
        <v>0.2</v>
      </c>
      <c r="E13" s="504" t="s">
        <v>159</v>
      </c>
      <c r="F13" s="648">
        <f>IF(P10="적용",ROUND(B13*D13,2),0)</f>
        <v>0</v>
      </c>
      <c r="G13" s="500">
        <v>7300</v>
      </c>
      <c r="H13" s="2838" t="s">
        <v>160</v>
      </c>
      <c r="I13" s="2839"/>
      <c r="J13" s="811"/>
      <c r="K13" s="1675"/>
      <c r="L13" s="2817">
        <f>ROUNDDOWN(F13*G13,0)</f>
        <v>0</v>
      </c>
      <c r="M13" s="2906"/>
      <c r="N13" s="641"/>
    </row>
    <row r="14" spans="1:22" ht="27" hidden="1" customHeight="1">
      <c r="A14" s="656" t="s">
        <v>153</v>
      </c>
      <c r="B14" s="1664">
        <f>L13</f>
        <v>0</v>
      </c>
      <c r="C14" s="153" t="s">
        <v>154</v>
      </c>
      <c r="D14" s="1681">
        <v>5</v>
      </c>
      <c r="E14" s="153" t="s">
        <v>113</v>
      </c>
      <c r="F14" s="123"/>
      <c r="G14" s="124"/>
      <c r="H14" s="2779"/>
      <c r="I14" s="2903"/>
      <c r="J14" s="1682"/>
      <c r="K14" s="1679"/>
      <c r="L14" s="2904">
        <f>ROUNDDOWN(B14*D14%,0)</f>
        <v>0</v>
      </c>
      <c r="M14" s="2905"/>
      <c r="N14" s="641"/>
    </row>
    <row r="15" spans="1:22" ht="27" hidden="1" customHeight="1">
      <c r="A15" s="644" t="s">
        <v>161</v>
      </c>
      <c r="B15" s="128"/>
      <c r="C15" s="1098"/>
      <c r="D15" s="135"/>
      <c r="E15" s="1683"/>
      <c r="F15" s="128"/>
      <c r="G15" s="131"/>
      <c r="H15" s="2851"/>
      <c r="I15" s="2852"/>
      <c r="J15" s="137"/>
      <c r="K15" s="1098"/>
      <c r="L15" s="2853"/>
      <c r="M15" s="2854"/>
      <c r="N15" s="641"/>
      <c r="P15" s="116" t="s">
        <v>138</v>
      </c>
      <c r="R15" s="117" t="s">
        <v>139</v>
      </c>
      <c r="S15" s="117" t="s">
        <v>162</v>
      </c>
      <c r="T15" s="117" t="s">
        <v>163</v>
      </c>
      <c r="U15" s="117" t="s">
        <v>164</v>
      </c>
      <c r="V15" s="117" t="s">
        <v>165</v>
      </c>
    </row>
    <row r="16" spans="1:22" ht="27" hidden="1" customHeight="1">
      <c r="A16" s="645" t="s">
        <v>143</v>
      </c>
      <c r="B16" s="769"/>
      <c r="C16" s="504" t="s">
        <v>166</v>
      </c>
      <c r="D16" s="661">
        <v>1</v>
      </c>
      <c r="E16" s="504" t="s">
        <v>167</v>
      </c>
      <c r="F16" s="648">
        <f>IF(P15="적용",ROUND(B16*D16,2),0)</f>
        <v>0</v>
      </c>
      <c r="G16" s="500">
        <f>기초자료!B14</f>
        <v>172068</v>
      </c>
      <c r="H16" s="2838" t="s">
        <v>157</v>
      </c>
      <c r="I16" s="2839"/>
      <c r="J16" s="686">
        <f>$E$78</f>
        <v>0</v>
      </c>
      <c r="K16" s="1684" t="s">
        <v>113</v>
      </c>
      <c r="L16" s="2840">
        <f>ROUNDDOWN((F16*G16)*(1+J16%),0)</f>
        <v>0</v>
      </c>
      <c r="M16" s="2841"/>
      <c r="N16" s="641"/>
      <c r="R16" s="117" t="s">
        <v>168</v>
      </c>
      <c r="S16" s="117">
        <v>0.5</v>
      </c>
      <c r="T16" s="117" t="s">
        <v>169</v>
      </c>
      <c r="U16" s="117" t="s">
        <v>170</v>
      </c>
      <c r="V16" s="138">
        <v>0.05</v>
      </c>
    </row>
    <row r="17" spans="1:24" ht="27" hidden="1" customHeight="1">
      <c r="A17" s="645" t="s">
        <v>147</v>
      </c>
      <c r="B17" s="674"/>
      <c r="C17" s="504"/>
      <c r="D17" s="666"/>
      <c r="E17" s="1675"/>
      <c r="F17" s="648"/>
      <c r="G17" s="500"/>
      <c r="H17" s="2787"/>
      <c r="I17" s="2848"/>
      <c r="J17" s="811"/>
      <c r="K17" s="1675"/>
      <c r="L17" s="2838"/>
      <c r="M17" s="2842"/>
      <c r="N17" s="641"/>
      <c r="R17" s="139" t="s">
        <v>171</v>
      </c>
      <c r="S17" s="139">
        <v>0.6</v>
      </c>
      <c r="T17" s="139" t="s">
        <v>172</v>
      </c>
      <c r="U17" s="139" t="s">
        <v>173</v>
      </c>
      <c r="V17" s="140">
        <v>0</v>
      </c>
    </row>
    <row r="18" spans="1:24" ht="27" hidden="1" customHeight="1">
      <c r="A18" s="667"/>
      <c r="B18" s="668">
        <f>B16</f>
        <v>0</v>
      </c>
      <c r="C18" s="504" t="s">
        <v>166</v>
      </c>
      <c r="D18" s="661">
        <f>IF(A18=R16,S16,S17)</f>
        <v>0.6</v>
      </c>
      <c r="E18" s="504" t="str">
        <f>IF(A18=R16,T16,T17)</f>
        <v>롤/km</v>
      </c>
      <c r="F18" s="648">
        <f>IF(P15="적용",ROUND(B18*D18,2),0)</f>
        <v>0</v>
      </c>
      <c r="G18" s="500"/>
      <c r="H18" s="2838" t="str">
        <f>IF(A18=R16,U16,U17)</f>
        <v>백색마킹테이프</v>
      </c>
      <c r="I18" s="2839"/>
      <c r="J18" s="1675"/>
      <c r="K18" s="669"/>
      <c r="L18" s="2840">
        <f>ROUNDDOWN(F18*G18,0)</f>
        <v>0</v>
      </c>
      <c r="M18" s="2841"/>
      <c r="N18" s="641"/>
    </row>
    <row r="19" spans="1:24" ht="27" hidden="1" customHeight="1">
      <c r="A19" s="656" t="s">
        <v>153</v>
      </c>
      <c r="B19" s="1664">
        <f>L18</f>
        <v>0</v>
      </c>
      <c r="C19" s="153" t="s">
        <v>154</v>
      </c>
      <c r="D19" s="1681">
        <f>IF(ISERROR(VLOOKUP($A$18,$R$16:$V$17,5,FALSE)),0,VLOOKUP($A$18,$R$16:$V$17,5,FALSE))*100</f>
        <v>0</v>
      </c>
      <c r="E19" s="153" t="s">
        <v>113</v>
      </c>
      <c r="F19" s="1685"/>
      <c r="G19" s="1686"/>
      <c r="H19" s="2892"/>
      <c r="I19" s="2893"/>
      <c r="J19" s="153"/>
      <c r="K19" s="143"/>
      <c r="L19" s="2815">
        <f>ROUNDDOWN(B19*D19%,0)</f>
        <v>0</v>
      </c>
      <c r="M19" s="2816"/>
      <c r="N19" s="641"/>
    </row>
    <row r="20" spans="1:24" ht="27" hidden="1" customHeight="1">
      <c r="A20" s="644" t="s">
        <v>174</v>
      </c>
      <c r="B20" s="128"/>
      <c r="C20" s="1098"/>
      <c r="D20" s="144"/>
      <c r="E20" s="1098"/>
      <c r="F20" s="128"/>
      <c r="G20" s="131"/>
      <c r="H20" s="2851"/>
      <c r="I20" s="2852"/>
      <c r="J20" s="1672"/>
      <c r="K20" s="1680"/>
      <c r="L20" s="2853"/>
      <c r="M20" s="2854"/>
      <c r="N20" s="641"/>
      <c r="P20" s="116" t="s">
        <v>138</v>
      </c>
    </row>
    <row r="21" spans="1:24" ht="27" hidden="1" customHeight="1">
      <c r="A21" s="657" t="s">
        <v>143</v>
      </c>
      <c r="B21" s="145"/>
      <c r="C21" s="524"/>
      <c r="D21" s="135"/>
      <c r="E21" s="1683"/>
      <c r="F21" s="145"/>
      <c r="G21" s="147"/>
      <c r="H21" s="2787"/>
      <c r="I21" s="2848"/>
      <c r="J21" s="1687"/>
      <c r="K21" s="1688"/>
      <c r="L21" s="2838"/>
      <c r="M21" s="2842"/>
      <c r="N21" s="641"/>
    </row>
    <row r="22" spans="1:24" ht="27" hidden="1" customHeight="1">
      <c r="A22" s="645" t="s">
        <v>175</v>
      </c>
      <c r="B22" s="769"/>
      <c r="C22" s="504" t="s">
        <v>166</v>
      </c>
      <c r="D22" s="1689">
        <v>2</v>
      </c>
      <c r="E22" s="504" t="s">
        <v>167</v>
      </c>
      <c r="F22" s="648">
        <f>IF(P20="적용",ROUND(B22*D22,2),0)</f>
        <v>0</v>
      </c>
      <c r="G22" s="500">
        <f>기초자료!B14</f>
        <v>172068</v>
      </c>
      <c r="H22" s="2838" t="s">
        <v>176</v>
      </c>
      <c r="I22" s="2839"/>
      <c r="J22" s="686">
        <f>$F$78</f>
        <v>0</v>
      </c>
      <c r="K22" s="504" t="s">
        <v>113</v>
      </c>
      <c r="L22" s="2840">
        <f>ROUNDDOWN((F22*G22)*(1+J22%),0)</f>
        <v>0</v>
      </c>
      <c r="M22" s="2841"/>
      <c r="N22" s="671"/>
      <c r="O22" s="151"/>
    </row>
    <row r="23" spans="1:24" ht="27" hidden="1" customHeight="1">
      <c r="A23" s="645" t="s">
        <v>147</v>
      </c>
      <c r="B23" s="660"/>
      <c r="C23" s="504"/>
      <c r="D23" s="659"/>
      <c r="E23" s="1675"/>
      <c r="F23" s="648"/>
      <c r="G23" s="500"/>
      <c r="H23" s="2787"/>
      <c r="I23" s="2848"/>
      <c r="J23" s="811"/>
      <c r="K23" s="1675"/>
      <c r="L23" s="2838"/>
      <c r="M23" s="2842"/>
      <c r="N23" s="641"/>
    </row>
    <row r="24" spans="1:24" ht="27" hidden="1" customHeight="1">
      <c r="A24" s="645" t="s">
        <v>177</v>
      </c>
      <c r="B24" s="672">
        <f>F22</f>
        <v>0</v>
      </c>
      <c r="C24" s="673" t="s">
        <v>178</v>
      </c>
      <c r="D24" s="674">
        <f>5.6/2</f>
        <v>2.8</v>
      </c>
      <c r="E24" s="504" t="s">
        <v>169</v>
      </c>
      <c r="F24" s="648">
        <f>IF(P20="적용",ROUND(B24*D24,2),0)</f>
        <v>0</v>
      </c>
      <c r="G24" s="500"/>
      <c r="H24" s="2838" t="s">
        <v>179</v>
      </c>
      <c r="I24" s="2839"/>
      <c r="J24" s="1690"/>
      <c r="K24" s="669"/>
      <c r="L24" s="2840">
        <f>ROUNDDOWN(F24*G24,0)</f>
        <v>0</v>
      </c>
      <c r="M24" s="2841"/>
      <c r="N24" s="641"/>
    </row>
    <row r="25" spans="1:24" ht="27" hidden="1" customHeight="1">
      <c r="A25" s="675" t="s">
        <v>153</v>
      </c>
      <c r="B25" s="676">
        <f>L24</f>
        <v>0</v>
      </c>
      <c r="C25" s="692" t="s">
        <v>154</v>
      </c>
      <c r="D25" s="1691">
        <v>95</v>
      </c>
      <c r="E25" s="692" t="s">
        <v>113</v>
      </c>
      <c r="F25" s="1692"/>
      <c r="G25" s="1693"/>
      <c r="H25" s="2849"/>
      <c r="I25" s="2850"/>
      <c r="J25" s="692"/>
      <c r="K25" s="681"/>
      <c r="L25" s="2826">
        <f>ROUNDDOWN(B25*D25%,0)</f>
        <v>0</v>
      </c>
      <c r="M25" s="2827"/>
      <c r="N25" s="641"/>
    </row>
    <row r="26" spans="1:24" ht="27" hidden="1" customHeight="1">
      <c r="A26" s="656" t="s">
        <v>180</v>
      </c>
      <c r="B26" s="682">
        <f>F22</f>
        <v>0</v>
      </c>
      <c r="C26" s="153" t="s">
        <v>181</v>
      </c>
      <c r="D26" s="154">
        <v>4.1999999999999997E-3</v>
      </c>
      <c r="E26" s="153" t="s">
        <v>182</v>
      </c>
      <c r="F26" s="1685"/>
      <c r="G26" s="1686"/>
      <c r="H26" s="2830" t="s">
        <v>183</v>
      </c>
      <c r="I26" s="2831"/>
      <c r="J26" s="153"/>
      <c r="K26" s="143"/>
      <c r="L26" s="2815">
        <f>ROUNDDOWN(B26*D26*G26,0)</f>
        <v>0</v>
      </c>
      <c r="M26" s="2816"/>
      <c r="N26" s="641"/>
    </row>
    <row r="27" spans="1:24" ht="27" customHeight="1" thickTop="1">
      <c r="A27" s="683" t="s">
        <v>184</v>
      </c>
      <c r="B27" s="1662" t="s">
        <v>121</v>
      </c>
      <c r="C27" s="1665"/>
      <c r="D27" s="1661" t="s">
        <v>517</v>
      </c>
      <c r="E27" s="1665"/>
      <c r="F27" s="159"/>
      <c r="G27" s="160"/>
      <c r="H27" s="2798"/>
      <c r="I27" s="2799"/>
      <c r="J27" s="1694"/>
      <c r="K27" s="1695"/>
      <c r="L27" s="2800"/>
      <c r="M27" s="2801"/>
      <c r="N27" s="641"/>
      <c r="P27" s="116" t="s">
        <v>138</v>
      </c>
      <c r="R27" s="163" t="s">
        <v>185</v>
      </c>
      <c r="S27" s="163" t="s">
        <v>186</v>
      </c>
      <c r="T27" s="1991" t="s">
        <v>187</v>
      </c>
      <c r="U27" s="308"/>
      <c r="V27" s="308"/>
      <c r="W27" s="308"/>
      <c r="X27" s="308"/>
    </row>
    <row r="28" spans="1:24" ht="27" customHeight="1" thickBot="1">
      <c r="A28" s="644" t="s">
        <v>190</v>
      </c>
      <c r="B28" s="2802" t="str">
        <f>T28</f>
        <v>낫</v>
      </c>
      <c r="C28" s="2803"/>
      <c r="D28" s="1696" t="s">
        <v>191</v>
      </c>
      <c r="E28" s="1697"/>
      <c r="F28" s="1697"/>
      <c r="G28" s="1697"/>
      <c r="H28" s="2804"/>
      <c r="I28" s="2804"/>
      <c r="J28" s="1697"/>
      <c r="K28" s="1697"/>
      <c r="L28" s="2804"/>
      <c r="M28" s="2805"/>
      <c r="N28" s="641"/>
      <c r="P28" s="116" t="s">
        <v>138</v>
      </c>
      <c r="R28" s="166" t="s">
        <v>192</v>
      </c>
      <c r="S28" s="139"/>
      <c r="T28" s="167" t="s">
        <v>193</v>
      </c>
      <c r="U28" s="1992" t="s">
        <v>194</v>
      </c>
      <c r="V28" s="1992" t="s">
        <v>157</v>
      </c>
      <c r="W28" s="1993">
        <v>7.0000000000000007E-2</v>
      </c>
      <c r="X28" s="307"/>
    </row>
    <row r="29" spans="1:24" ht="27" customHeight="1">
      <c r="A29" s="645" t="s">
        <v>143</v>
      </c>
      <c r="B29" s="684"/>
      <c r="C29" s="504" t="s">
        <v>195</v>
      </c>
      <c r="D29" s="648">
        <f>W28</f>
        <v>7.0000000000000007E-2</v>
      </c>
      <c r="E29" s="504" t="s">
        <v>196</v>
      </c>
      <c r="F29" s="648">
        <f>IF(P28="적용",ROUND(B29*D29/100,2),0)</f>
        <v>0</v>
      </c>
      <c r="G29" s="685">
        <f>기초자료!B14</f>
        <v>172068</v>
      </c>
      <c r="H29" s="2806" t="s">
        <v>197</v>
      </c>
      <c r="I29" s="2807"/>
      <c r="J29" s="686">
        <f>$G$78</f>
        <v>5</v>
      </c>
      <c r="K29" s="504" t="s">
        <v>113</v>
      </c>
      <c r="L29" s="2808">
        <f>ROUNDDOWN((F29*G29)*(1+J29%),0)</f>
        <v>0</v>
      </c>
      <c r="M29" s="2809"/>
      <c r="N29" s="641"/>
      <c r="P29" s="301" t="s">
        <v>388</v>
      </c>
      <c r="R29" s="166" t="s">
        <v>198</v>
      </c>
      <c r="S29" s="139"/>
      <c r="T29" s="167" t="s">
        <v>199</v>
      </c>
      <c r="U29" s="167" t="s">
        <v>194</v>
      </c>
      <c r="V29" s="167" t="s">
        <v>157</v>
      </c>
      <c r="W29" s="168">
        <v>0.2</v>
      </c>
      <c r="X29" s="307"/>
    </row>
    <row r="30" spans="1:24" ht="27" hidden="1" customHeight="1">
      <c r="A30" s="644" t="s">
        <v>200</v>
      </c>
      <c r="B30" s="2802" t="str">
        <f>T29</f>
        <v>괭이,도끼 등</v>
      </c>
      <c r="C30" s="2803"/>
      <c r="D30" s="2810" t="s">
        <v>201</v>
      </c>
      <c r="E30" s="2811"/>
      <c r="F30" s="2811"/>
      <c r="G30" s="2811"/>
      <c r="H30" s="2811"/>
      <c r="I30" s="2811"/>
      <c r="J30" s="2811"/>
      <c r="K30" s="2811"/>
      <c r="L30" s="2811"/>
      <c r="M30" s="2812"/>
      <c r="N30" s="641"/>
      <c r="P30" s="302" t="s">
        <v>138</v>
      </c>
      <c r="R30" s="166" t="s">
        <v>202</v>
      </c>
      <c r="S30" s="139"/>
      <c r="T30" s="167" t="s">
        <v>193</v>
      </c>
      <c r="U30" s="167" t="s">
        <v>194</v>
      </c>
      <c r="V30" s="167" t="s">
        <v>157</v>
      </c>
      <c r="W30" s="168">
        <v>0.18</v>
      </c>
      <c r="X30" s="307"/>
    </row>
    <row r="31" spans="1:24" ht="27" hidden="1" customHeight="1">
      <c r="A31" s="687" t="s">
        <v>143</v>
      </c>
      <c r="B31" s="627"/>
      <c r="C31" s="173" t="s">
        <v>195</v>
      </c>
      <c r="D31" s="172">
        <f>W29</f>
        <v>0.2</v>
      </c>
      <c r="E31" s="173" t="s">
        <v>196</v>
      </c>
      <c r="F31" s="172">
        <f>IF(P30="적용",ROUND(B31*D31/100,2),0)</f>
        <v>0</v>
      </c>
      <c r="G31" s="174">
        <f>G29</f>
        <v>172068</v>
      </c>
      <c r="H31" s="2806" t="s">
        <v>197</v>
      </c>
      <c r="I31" s="2807"/>
      <c r="J31" s="1698">
        <f>IF($G$64="",0,$G$64)+IF($G$69="",0,G$69)</f>
        <v>5</v>
      </c>
      <c r="K31" s="173" t="s">
        <v>113</v>
      </c>
      <c r="L31" s="2808">
        <f>ROUNDDOWN((F31*G31)*(1+J31%),0)</f>
        <v>0</v>
      </c>
      <c r="M31" s="2809"/>
      <c r="N31" s="641"/>
      <c r="P31" s="303"/>
      <c r="R31" s="167" t="s">
        <v>203</v>
      </c>
      <c r="S31" s="167"/>
      <c r="T31" s="167" t="s">
        <v>204</v>
      </c>
      <c r="U31" s="167" t="s">
        <v>156</v>
      </c>
      <c r="V31" s="167" t="s">
        <v>205</v>
      </c>
      <c r="W31" s="168">
        <v>1.3</v>
      </c>
      <c r="X31" s="307"/>
    </row>
    <row r="32" spans="1:24" ht="27" hidden="1" customHeight="1">
      <c r="A32" s="688" t="s">
        <v>206</v>
      </c>
      <c r="B32" s="2802" t="str">
        <f>T30</f>
        <v>낫</v>
      </c>
      <c r="C32" s="2803"/>
      <c r="D32" s="2843"/>
      <c r="E32" s="2844"/>
      <c r="F32" s="2844"/>
      <c r="G32" s="2844"/>
      <c r="H32" s="2844"/>
      <c r="I32" s="2844"/>
      <c r="J32" s="2844"/>
      <c r="K32" s="2844"/>
      <c r="L32" s="2844"/>
      <c r="M32" s="2845"/>
      <c r="N32" s="641"/>
      <c r="P32" s="303"/>
      <c r="R32" s="167" t="s">
        <v>121</v>
      </c>
      <c r="S32" s="167" t="s">
        <v>391</v>
      </c>
      <c r="T32" s="167" t="s">
        <v>204</v>
      </c>
      <c r="U32" s="167" t="s">
        <v>156</v>
      </c>
      <c r="V32" s="167" t="s">
        <v>205</v>
      </c>
      <c r="W32" s="168">
        <v>3.5</v>
      </c>
      <c r="X32" s="307"/>
    </row>
    <row r="33" spans="1:24" ht="27" hidden="1" customHeight="1">
      <c r="A33" s="687" t="s">
        <v>143</v>
      </c>
      <c r="B33" s="627"/>
      <c r="C33" s="173" t="s">
        <v>195</v>
      </c>
      <c r="D33" s="172">
        <v>0.18</v>
      </c>
      <c r="E33" s="173" t="s">
        <v>196</v>
      </c>
      <c r="F33" s="172">
        <f>IF((B27="둘레베기")*(P27="적용"),ROUND(B33*D33/100,2),0)</f>
        <v>0</v>
      </c>
      <c r="G33" s="174">
        <f>G31</f>
        <v>172068</v>
      </c>
      <c r="H33" s="2806" t="s">
        <v>197</v>
      </c>
      <c r="I33" s="2807"/>
      <c r="J33" s="1698">
        <f>$G$78</f>
        <v>5</v>
      </c>
      <c r="K33" s="173" t="s">
        <v>113</v>
      </c>
      <c r="L33" s="2846">
        <f>ROUNDDOWN((F33*G33)*(1+J33%),0)</f>
        <v>0</v>
      </c>
      <c r="M33" s="2847"/>
      <c r="N33" s="641"/>
      <c r="P33" s="303"/>
      <c r="R33" s="167" t="s">
        <v>121</v>
      </c>
      <c r="S33" s="167" t="s">
        <v>392</v>
      </c>
      <c r="T33" s="167" t="s">
        <v>204</v>
      </c>
      <c r="U33" s="167" t="s">
        <v>156</v>
      </c>
      <c r="V33" s="167" t="s">
        <v>205</v>
      </c>
      <c r="W33" s="168">
        <v>4</v>
      </c>
      <c r="X33" s="307"/>
    </row>
    <row r="34" spans="1:24" ht="27" hidden="1" customHeight="1">
      <c r="A34" s="689" t="s">
        <v>207</v>
      </c>
      <c r="B34" s="178" t="str">
        <f>T31</f>
        <v>예취기</v>
      </c>
      <c r="C34" s="2835"/>
      <c r="D34" s="2836"/>
      <c r="E34" s="2836"/>
      <c r="F34" s="2836"/>
      <c r="G34" s="2836"/>
      <c r="H34" s="2836"/>
      <c r="I34" s="2836"/>
      <c r="J34" s="2836"/>
      <c r="K34" s="2836"/>
      <c r="L34" s="2836"/>
      <c r="M34" s="2837"/>
      <c r="N34" s="641"/>
      <c r="P34" s="303"/>
      <c r="R34" s="167" t="s">
        <v>121</v>
      </c>
      <c r="S34" s="167" t="s">
        <v>390</v>
      </c>
      <c r="T34" s="167" t="s">
        <v>204</v>
      </c>
      <c r="U34" s="167" t="s">
        <v>156</v>
      </c>
      <c r="V34" s="167" t="s">
        <v>205</v>
      </c>
      <c r="W34" s="168">
        <v>5</v>
      </c>
      <c r="X34" s="307"/>
    </row>
    <row r="35" spans="1:24" ht="27" hidden="1" customHeight="1">
      <c r="A35" s="645" t="s">
        <v>143</v>
      </c>
      <c r="B35" s="696">
        <v>1</v>
      </c>
      <c r="C35" s="504" t="s">
        <v>208</v>
      </c>
      <c r="D35" s="648">
        <v>1.3</v>
      </c>
      <c r="E35" s="504" t="s">
        <v>209</v>
      </c>
      <c r="F35" s="648">
        <f>IF((B27="줄베기")*(P27="적용"),ROUND(B35*D35,2),0)</f>
        <v>0</v>
      </c>
      <c r="G35" s="685">
        <f>기초자료!B16</f>
        <v>226122</v>
      </c>
      <c r="H35" s="2838" t="s">
        <v>205</v>
      </c>
      <c r="I35" s="2839"/>
      <c r="J35" s="686">
        <f>$G$78</f>
        <v>5</v>
      </c>
      <c r="K35" s="504" t="s">
        <v>113</v>
      </c>
      <c r="L35" s="2840">
        <f>ROUNDDOWN((F35*G35)*(1+J35%),0)</f>
        <v>0</v>
      </c>
      <c r="M35" s="2841"/>
      <c r="N35" s="641"/>
      <c r="P35" s="303"/>
      <c r="R35" s="179"/>
      <c r="S35" s="179"/>
      <c r="T35" s="179"/>
      <c r="U35" s="180"/>
      <c r="V35" s="179"/>
      <c r="W35" s="179"/>
      <c r="X35" s="179"/>
    </row>
    <row r="36" spans="1:24" ht="27" hidden="1" customHeight="1">
      <c r="A36" s="645" t="s">
        <v>147</v>
      </c>
      <c r="B36" s="691"/>
      <c r="C36" s="504"/>
      <c r="D36" s="648"/>
      <c r="E36" s="1675"/>
      <c r="F36" s="648"/>
      <c r="G36" s="685"/>
      <c r="H36" s="2817"/>
      <c r="I36" s="2818"/>
      <c r="J36" s="811"/>
      <c r="K36" s="1675"/>
      <c r="L36" s="2838"/>
      <c r="M36" s="2842"/>
      <c r="N36" s="641"/>
      <c r="P36" s="303"/>
      <c r="R36" s="179"/>
      <c r="S36" s="179"/>
      <c r="T36" s="179"/>
      <c r="U36" s="180"/>
      <c r="V36" s="179"/>
      <c r="W36" s="179"/>
      <c r="X36" s="179"/>
    </row>
    <row r="37" spans="1:24" ht="27" hidden="1" customHeight="1">
      <c r="A37" s="645" t="s">
        <v>177</v>
      </c>
      <c r="B37" s="661">
        <f>F35</f>
        <v>0</v>
      </c>
      <c r="C37" s="692" t="s">
        <v>156</v>
      </c>
      <c r="D37" s="693">
        <v>5</v>
      </c>
      <c r="E37" s="504" t="s">
        <v>210</v>
      </c>
      <c r="F37" s="648">
        <f>IF(P27="적용",ROUND(B37*D37,2),0)</f>
        <v>0</v>
      </c>
      <c r="G37" s="685"/>
      <c r="H37" s="2838" t="s">
        <v>211</v>
      </c>
      <c r="I37" s="2839"/>
      <c r="J37" s="1690"/>
      <c r="K37" s="669"/>
      <c r="L37" s="2840">
        <f>ROUNDDOWN(F37*G37,0)</f>
        <v>0</v>
      </c>
      <c r="M37" s="2841"/>
      <c r="N37" s="641"/>
      <c r="P37" s="303"/>
      <c r="R37" s="179"/>
      <c r="S37" s="179"/>
      <c r="T37" s="179"/>
      <c r="U37" s="180"/>
      <c r="V37" s="179"/>
      <c r="W37" s="179"/>
      <c r="X37" s="179"/>
    </row>
    <row r="38" spans="1:24" ht="27" hidden="1" customHeight="1">
      <c r="A38" s="675" t="s">
        <v>153</v>
      </c>
      <c r="B38" s="676">
        <f>L37</f>
        <v>0</v>
      </c>
      <c r="C38" s="504" t="s">
        <v>154</v>
      </c>
      <c r="D38" s="648">
        <v>10</v>
      </c>
      <c r="E38" s="504" t="s">
        <v>113</v>
      </c>
      <c r="F38" s="1692"/>
      <c r="G38" s="1699"/>
      <c r="H38" s="2828"/>
      <c r="I38" s="2829"/>
      <c r="J38" s="692"/>
      <c r="K38" s="681"/>
      <c r="L38" s="2826">
        <f>ROUNDDOWN(B38*D38%,0)</f>
        <v>0</v>
      </c>
      <c r="M38" s="2827"/>
      <c r="N38" s="641"/>
      <c r="P38" s="303"/>
      <c r="R38" s="179"/>
      <c r="S38" s="179"/>
      <c r="T38" s="179"/>
      <c r="U38" s="180"/>
      <c r="V38" s="179"/>
      <c r="W38" s="179"/>
      <c r="X38" s="179"/>
    </row>
    <row r="39" spans="1:24" ht="27" hidden="1" customHeight="1">
      <c r="A39" s="656" t="s">
        <v>180</v>
      </c>
      <c r="B39" s="181">
        <f>F35</f>
        <v>0</v>
      </c>
      <c r="C39" s="153" t="s">
        <v>212</v>
      </c>
      <c r="D39" s="154">
        <v>8.3999999999999995E-3</v>
      </c>
      <c r="E39" s="153" t="s">
        <v>213</v>
      </c>
      <c r="F39" s="1685"/>
      <c r="G39" s="1700"/>
      <c r="H39" s="2830" t="s">
        <v>214</v>
      </c>
      <c r="I39" s="2831"/>
      <c r="J39" s="153"/>
      <c r="K39" s="143"/>
      <c r="L39" s="2815">
        <f>ROUNDDOWN(B39*D39*G39,0)</f>
        <v>0</v>
      </c>
      <c r="M39" s="2816"/>
      <c r="N39" s="641"/>
      <c r="P39" s="1994"/>
      <c r="R39" s="179"/>
      <c r="S39" s="179"/>
      <c r="T39" s="179"/>
      <c r="U39" s="180"/>
      <c r="V39" s="179"/>
      <c r="W39" s="179"/>
      <c r="X39" s="179"/>
    </row>
    <row r="40" spans="1:24" ht="27" customHeight="1">
      <c r="A40" s="695" t="s">
        <v>215</v>
      </c>
      <c r="B40" s="178" t="str">
        <f>T32</f>
        <v>예취기</v>
      </c>
      <c r="C40" s="2832" t="str">
        <f>IF($D$27="","","("&amp;$D$27&amp;")")</f>
        <v>(조림 3년차 이상)</v>
      </c>
      <c r="D40" s="2833"/>
      <c r="E40" s="2833"/>
      <c r="F40" s="2833"/>
      <c r="G40" s="2833"/>
      <c r="H40" s="2833"/>
      <c r="I40" s="2833"/>
      <c r="J40" s="2833"/>
      <c r="K40" s="2833"/>
      <c r="L40" s="2833"/>
      <c r="M40" s="2834"/>
      <c r="N40" s="641"/>
      <c r="P40" s="1995">
        <v>450</v>
      </c>
      <c r="Q40" s="202" t="s">
        <v>404</v>
      </c>
      <c r="R40" s="202" t="s">
        <v>405</v>
      </c>
      <c r="S40" s="202" t="s">
        <v>406</v>
      </c>
      <c r="T40" s="202" t="s">
        <v>407</v>
      </c>
    </row>
    <row r="41" spans="1:24" ht="27" customHeight="1">
      <c r="A41" s="645" t="s">
        <v>143</v>
      </c>
      <c r="B41" s="696">
        <v>1</v>
      </c>
      <c r="C41" s="647" t="s">
        <v>208</v>
      </c>
      <c r="D41" s="648">
        <f>IF(D27=S32,W32,IF(D27=S33,W33,IF(D27=S34,W34,0)))</f>
        <v>5</v>
      </c>
      <c r="E41" s="504" t="s">
        <v>209</v>
      </c>
      <c r="F41" s="648">
        <f>IF(($B$27="모두베기")*($P$27="적용"),ROUND(B41*D41,2),0)</f>
        <v>5</v>
      </c>
      <c r="G41" s="685">
        <f>기초자료!B16</f>
        <v>226122</v>
      </c>
      <c r="H41" s="2819" t="s">
        <v>205</v>
      </c>
      <c r="I41" s="2821"/>
      <c r="J41" s="686">
        <f>$G$78</f>
        <v>5</v>
      </c>
      <c r="K41" s="647" t="s">
        <v>113</v>
      </c>
      <c r="L41" s="2822">
        <f>ROUNDDOWN((F41*G41)*(1+J41%),0)</f>
        <v>1187140</v>
      </c>
      <c r="M41" s="2823"/>
      <c r="N41" s="641"/>
      <c r="P41" s="1995" t="s">
        <v>389</v>
      </c>
      <c r="Q41" s="2439">
        <v>200</v>
      </c>
      <c r="R41" s="2390">
        <f>U44</f>
        <v>6.666666666666667</v>
      </c>
      <c r="S41" s="202">
        <v>10000</v>
      </c>
      <c r="T41" s="1997">
        <f>R41*S41/Q41</f>
        <v>333.33333333333337</v>
      </c>
    </row>
    <row r="42" spans="1:24" ht="27" customHeight="1">
      <c r="A42" s="645" t="s">
        <v>147</v>
      </c>
      <c r="B42" s="691"/>
      <c r="C42" s="647"/>
      <c r="D42" s="648"/>
      <c r="E42" s="652"/>
      <c r="F42" s="648"/>
      <c r="G42" s="685"/>
      <c r="H42" s="2817"/>
      <c r="I42" s="2818"/>
      <c r="J42" s="655"/>
      <c r="K42" s="652"/>
      <c r="L42" s="2819"/>
      <c r="M42" s="2820"/>
      <c r="N42" s="641"/>
      <c r="P42" s="2278">
        <f>T41/P40*100</f>
        <v>74.074074074074076</v>
      </c>
      <c r="Q42" s="2279"/>
      <c r="R42" s="2279"/>
      <c r="S42" s="2279"/>
      <c r="T42" s="2279"/>
    </row>
    <row r="43" spans="1:24" ht="27" customHeight="1">
      <c r="A43" s="645" t="s">
        <v>177</v>
      </c>
      <c r="B43" s="661">
        <f>F41</f>
        <v>5</v>
      </c>
      <c r="C43" s="692" t="s">
        <v>156</v>
      </c>
      <c r="D43" s="693">
        <v>5</v>
      </c>
      <c r="E43" s="504" t="s">
        <v>223</v>
      </c>
      <c r="F43" s="648">
        <f>IF(P27="적용",ROUND(B43*D43,2),0)</f>
        <v>25</v>
      </c>
      <c r="G43" s="685">
        <f>기초자료!B19</f>
        <v>1842</v>
      </c>
      <c r="H43" s="2819" t="s">
        <v>211</v>
      </c>
      <c r="I43" s="2821"/>
      <c r="J43" s="152"/>
      <c r="K43" s="669"/>
      <c r="L43" s="2822">
        <f>ROUNDDOWN(F43*G43,0)</f>
        <v>46050</v>
      </c>
      <c r="M43" s="2823"/>
      <c r="N43" s="641"/>
      <c r="P43" s="2280"/>
      <c r="Q43" s="2281"/>
      <c r="R43" s="2282" t="s">
        <v>394</v>
      </c>
      <c r="S43" s="2282" t="s">
        <v>395</v>
      </c>
      <c r="T43" s="2282" t="s">
        <v>1290</v>
      </c>
      <c r="U43" s="2282" t="s">
        <v>396</v>
      </c>
      <c r="V43" s="183"/>
    </row>
    <row r="44" spans="1:24" ht="27" customHeight="1">
      <c r="A44" s="675" t="s">
        <v>153</v>
      </c>
      <c r="B44" s="676">
        <f>L43</f>
        <v>46050</v>
      </c>
      <c r="C44" s="504" t="s">
        <v>154</v>
      </c>
      <c r="D44" s="648">
        <v>10</v>
      </c>
      <c r="E44" s="504" t="s">
        <v>113</v>
      </c>
      <c r="F44" s="679"/>
      <c r="G44" s="694"/>
      <c r="H44" s="2824"/>
      <c r="I44" s="2825"/>
      <c r="J44" s="677"/>
      <c r="K44" s="681"/>
      <c r="L44" s="2826">
        <f>ROUNDDOWN(B44*D44%,0)</f>
        <v>4605</v>
      </c>
      <c r="M44" s="2827"/>
      <c r="N44" s="641"/>
      <c r="P44" s="2280"/>
      <c r="Q44" s="2435" t="s">
        <v>398</v>
      </c>
      <c r="R44" s="2436">
        <v>5</v>
      </c>
      <c r="S44" s="2436">
        <v>8</v>
      </c>
      <c r="T44" s="2436">
        <v>7</v>
      </c>
      <c r="U44" s="2436">
        <f>AVERAGE(R44:T44)</f>
        <v>6.666666666666667</v>
      </c>
      <c r="V44" s="2437"/>
    </row>
    <row r="45" spans="1:24" ht="27" customHeight="1">
      <c r="A45" s="656" t="s">
        <v>180</v>
      </c>
      <c r="B45" s="181">
        <f>F41</f>
        <v>5</v>
      </c>
      <c r="C45" s="153" t="s">
        <v>229</v>
      </c>
      <c r="D45" s="154">
        <v>8.3999999999999995E-3</v>
      </c>
      <c r="E45" s="153" t="s">
        <v>213</v>
      </c>
      <c r="F45" s="141"/>
      <c r="G45" s="1776">
        <f>기초자료!B26</f>
        <v>610000</v>
      </c>
      <c r="H45" s="2813" t="str">
        <f>기초자료!A26</f>
        <v>배낭식동력예취기</v>
      </c>
      <c r="I45" s="2814"/>
      <c r="J45" s="121"/>
      <c r="K45" s="143"/>
      <c r="L45" s="2815">
        <f>ROUNDDOWN(B45*D45*G45,0)</f>
        <v>25620</v>
      </c>
      <c r="M45" s="2816"/>
      <c r="N45" s="641"/>
      <c r="P45" s="2223"/>
      <c r="Q45" s="2438" t="s">
        <v>397</v>
      </c>
      <c r="R45" s="2436">
        <f>R44*50</f>
        <v>250</v>
      </c>
      <c r="S45" s="2436">
        <f t="shared" ref="S45:T45" si="0">S44*50</f>
        <v>400</v>
      </c>
      <c r="T45" s="2436">
        <f t="shared" si="0"/>
        <v>350</v>
      </c>
      <c r="U45" s="2436">
        <f>AVERAGE(R45:T45)</f>
        <v>333.33333333333331</v>
      </c>
      <c r="V45" s="2437"/>
    </row>
    <row r="46" spans="1:24" ht="27" customHeight="1">
      <c r="A46" s="720" t="s">
        <v>293</v>
      </c>
      <c r="B46" s="219" t="s">
        <v>290</v>
      </c>
      <c r="C46" s="219" t="s">
        <v>290</v>
      </c>
      <c r="D46" s="219" t="s">
        <v>290</v>
      </c>
      <c r="E46" s="220" t="s">
        <v>290</v>
      </c>
      <c r="F46" s="189" t="s">
        <v>290</v>
      </c>
      <c r="G46" s="131" t="s">
        <v>290</v>
      </c>
      <c r="H46" s="2790" t="s">
        <v>290</v>
      </c>
      <c r="I46" s="2791"/>
      <c r="J46" s="220" t="s">
        <v>290</v>
      </c>
      <c r="K46" s="220" t="s">
        <v>290</v>
      </c>
      <c r="L46" s="2792">
        <f>SUM(L47:L49)</f>
        <v>1263415</v>
      </c>
      <c r="M46" s="2793"/>
      <c r="N46" s="641"/>
      <c r="Q46" s="2925" t="s">
        <v>1289</v>
      </c>
      <c r="R46" s="2426">
        <v>126.650424</v>
      </c>
      <c r="S46" s="2426">
        <v>126.64904900000001</v>
      </c>
      <c r="T46" s="2427">
        <v>126.64946500000001</v>
      </c>
      <c r="U46" s="2377"/>
    </row>
    <row r="47" spans="1:24" ht="27" customHeight="1">
      <c r="A47" s="721" t="s">
        <v>294</v>
      </c>
      <c r="B47" s="707" t="s">
        <v>290</v>
      </c>
      <c r="C47" s="502" t="s">
        <v>290</v>
      </c>
      <c r="D47" s="707" t="s">
        <v>290</v>
      </c>
      <c r="E47" s="722" t="s">
        <v>290</v>
      </c>
      <c r="F47" s="722" t="s">
        <v>290</v>
      </c>
      <c r="G47" s="500" t="s">
        <v>290</v>
      </c>
      <c r="H47" s="2794" t="s">
        <v>290</v>
      </c>
      <c r="I47" s="2795"/>
      <c r="J47" s="722" t="s">
        <v>290</v>
      </c>
      <c r="K47" s="723" t="s">
        <v>290</v>
      </c>
      <c r="L47" s="2796">
        <f>L41+L29</f>
        <v>1187140</v>
      </c>
      <c r="M47" s="2797"/>
      <c r="N47" s="641"/>
      <c r="Q47" s="2926"/>
      <c r="R47" s="2426">
        <v>33.331975999999997</v>
      </c>
      <c r="S47" s="2426">
        <v>33.333052000000002</v>
      </c>
      <c r="T47" s="2426">
        <v>33.334670000000003</v>
      </c>
      <c r="U47" s="2376"/>
    </row>
    <row r="48" spans="1:24" ht="27" customHeight="1">
      <c r="A48" s="721" t="s">
        <v>295</v>
      </c>
      <c r="B48" s="707" t="s">
        <v>290</v>
      </c>
      <c r="C48" s="502" t="s">
        <v>290</v>
      </c>
      <c r="D48" s="707" t="s">
        <v>290</v>
      </c>
      <c r="E48" s="722" t="s">
        <v>290</v>
      </c>
      <c r="F48" s="659" t="s">
        <v>290</v>
      </c>
      <c r="G48" s="500" t="s">
        <v>290</v>
      </c>
      <c r="H48" s="2794" t="s">
        <v>290</v>
      </c>
      <c r="I48" s="2795"/>
      <c r="J48" s="722" t="s">
        <v>290</v>
      </c>
      <c r="K48" s="723" t="s">
        <v>290</v>
      </c>
      <c r="L48" s="2787">
        <f>L43+L44</f>
        <v>50655</v>
      </c>
      <c r="M48" s="2788"/>
      <c r="N48" s="641"/>
      <c r="Q48" s="2924"/>
      <c r="R48" s="2924"/>
      <c r="S48" s="2924"/>
      <c r="T48" s="2924"/>
    </row>
    <row r="49" spans="1:26" ht="27" customHeight="1">
      <c r="A49" s="724" t="s">
        <v>296</v>
      </c>
      <c r="B49" s="221" t="s">
        <v>290</v>
      </c>
      <c r="C49" s="218" t="s">
        <v>290</v>
      </c>
      <c r="D49" s="221" t="s">
        <v>290</v>
      </c>
      <c r="E49" s="222" t="s">
        <v>290</v>
      </c>
      <c r="F49" s="223" t="s">
        <v>290</v>
      </c>
      <c r="G49" s="124" t="s">
        <v>290</v>
      </c>
      <c r="H49" s="2777" t="s">
        <v>290</v>
      </c>
      <c r="I49" s="2778"/>
      <c r="J49" s="224" t="s">
        <v>290</v>
      </c>
      <c r="K49" s="225" t="s">
        <v>290</v>
      </c>
      <c r="L49" s="2779">
        <f>L45</f>
        <v>25620</v>
      </c>
      <c r="M49" s="2780"/>
      <c r="N49" s="641"/>
    </row>
    <row r="50" spans="1:26" ht="27" hidden="1" customHeight="1">
      <c r="A50" s="725" t="s">
        <v>290</v>
      </c>
      <c r="B50" s="229" t="s">
        <v>290</v>
      </c>
      <c r="C50" s="230" t="s">
        <v>290</v>
      </c>
      <c r="D50" s="231" t="s">
        <v>290</v>
      </c>
      <c r="E50" s="232" t="s">
        <v>290</v>
      </c>
      <c r="F50" s="232" t="s">
        <v>290</v>
      </c>
      <c r="G50" s="232" t="s">
        <v>290</v>
      </c>
      <c r="H50" s="232"/>
      <c r="I50" s="230" t="s">
        <v>290</v>
      </c>
      <c r="J50" s="232" t="s">
        <v>290</v>
      </c>
      <c r="K50" s="233" t="s">
        <v>290</v>
      </c>
      <c r="L50" s="319"/>
      <c r="M50" s="212" t="s">
        <v>290</v>
      </c>
      <c r="N50" s="641"/>
    </row>
    <row r="51" spans="1:26" ht="27" hidden="1" customHeight="1">
      <c r="A51" s="2781" t="s">
        <v>301</v>
      </c>
      <c r="B51" s="2782" t="s">
        <v>290</v>
      </c>
      <c r="C51" s="2783" t="s">
        <v>290</v>
      </c>
      <c r="D51" s="2783" t="s">
        <v>290</v>
      </c>
      <c r="E51" s="2783" t="s">
        <v>290</v>
      </c>
      <c r="F51" s="2783" t="s">
        <v>290</v>
      </c>
      <c r="G51" s="2784" t="s">
        <v>290</v>
      </c>
      <c r="H51" s="726"/>
      <c r="I51" s="727" t="s">
        <v>290</v>
      </c>
      <c r="J51" s="726" t="s">
        <v>290</v>
      </c>
      <c r="K51" s="726" t="s">
        <v>290</v>
      </c>
      <c r="L51" s="728"/>
      <c r="M51" s="729" t="s">
        <v>290</v>
      </c>
      <c r="N51" s="641"/>
    </row>
    <row r="52" spans="1:26" ht="27" hidden="1" customHeight="1">
      <c r="A52" s="721" t="s">
        <v>304</v>
      </c>
      <c r="B52" s="730" t="s">
        <v>290</v>
      </c>
      <c r="C52" s="502" t="s">
        <v>290</v>
      </c>
      <c r="D52" s="510" t="s">
        <v>290</v>
      </c>
      <c r="E52" s="722" t="s">
        <v>290</v>
      </c>
      <c r="F52" s="722" t="s">
        <v>290</v>
      </c>
      <c r="G52" s="722" t="s">
        <v>290</v>
      </c>
      <c r="H52" s="722"/>
      <c r="I52" s="502" t="s">
        <v>290</v>
      </c>
      <c r="J52" s="726" t="s">
        <v>290</v>
      </c>
      <c r="K52" s="723" t="s">
        <v>290</v>
      </c>
      <c r="L52" s="731"/>
      <c r="M52" s="729" t="s">
        <v>290</v>
      </c>
      <c r="N52" s="641"/>
    </row>
    <row r="53" spans="1:26" ht="27" hidden="1" customHeight="1">
      <c r="A53" s="721" t="s">
        <v>306</v>
      </c>
      <c r="B53" s="732">
        <f>IF(P15="적용",B16,0)</f>
        <v>0</v>
      </c>
      <c r="C53" s="733" t="s">
        <v>166</v>
      </c>
      <c r="D53" s="734"/>
      <c r="E53" s="735"/>
      <c r="F53" s="736"/>
      <c r="G53" s="547"/>
      <c r="H53" s="547"/>
      <c r="I53" s="547"/>
      <c r="J53" s="726"/>
      <c r="K53" s="723"/>
      <c r="L53" s="731"/>
      <c r="M53" s="729"/>
      <c r="N53" s="641"/>
    </row>
    <row r="54" spans="1:26" ht="27" hidden="1" customHeight="1">
      <c r="A54" s="721" t="s">
        <v>308</v>
      </c>
      <c r="B54" s="732">
        <f>IF(P20="적용",B22,0)</f>
        <v>0</v>
      </c>
      <c r="C54" s="733" t="s">
        <v>166</v>
      </c>
      <c r="D54" s="734"/>
      <c r="E54" s="547"/>
      <c r="F54" s="547"/>
      <c r="G54" s="547"/>
      <c r="H54" s="547"/>
      <c r="I54" s="547"/>
      <c r="J54" s="726"/>
      <c r="K54" s="723"/>
      <c r="L54" s="731"/>
      <c r="M54" s="729"/>
      <c r="N54" s="641"/>
    </row>
    <row r="55" spans="1:26" ht="27" hidden="1" customHeight="1">
      <c r="A55" s="721" t="s">
        <v>311</v>
      </c>
      <c r="B55" s="737" t="e">
        <f>IF(#REF!="적용",#REF!,0)</f>
        <v>#REF!</v>
      </c>
      <c r="C55" s="733" t="s">
        <v>151</v>
      </c>
      <c r="D55" s="734" t="e">
        <f>#REF!</f>
        <v>#REF!</v>
      </c>
      <c r="E55" s="547"/>
      <c r="F55" s="547"/>
      <c r="G55" s="547"/>
      <c r="H55" s="547"/>
      <c r="I55" s="547"/>
      <c r="J55" s="726"/>
      <c r="K55" s="723"/>
      <c r="L55" s="731"/>
      <c r="M55" s="729"/>
      <c r="N55" s="641"/>
    </row>
    <row r="56" spans="1:26" ht="27" hidden="1" customHeight="1">
      <c r="A56" s="721" t="s">
        <v>313</v>
      </c>
      <c r="B56" s="737" t="e">
        <f>IF(#REF!="적용",(#REF!+#REF!+#REF!+#REF!+#REF!),0)</f>
        <v>#REF!</v>
      </c>
      <c r="C56" s="733" t="s">
        <v>151</v>
      </c>
      <c r="D56" s="734" t="s">
        <v>290</v>
      </c>
      <c r="E56" s="547" t="s">
        <v>290</v>
      </c>
      <c r="F56" s="547"/>
      <c r="G56" s="547"/>
      <c r="H56" s="547"/>
      <c r="I56" s="547"/>
      <c r="J56" s="726"/>
      <c r="K56" s="723"/>
      <c r="L56" s="731"/>
      <c r="M56" s="729"/>
      <c r="N56" s="641"/>
    </row>
    <row r="57" spans="1:26" ht="27" hidden="1" customHeight="1">
      <c r="A57" s="721" t="s">
        <v>315</v>
      </c>
      <c r="B57" s="732"/>
      <c r="C57" s="735" t="s">
        <v>512</v>
      </c>
      <c r="D57" s="734"/>
      <c r="E57" s="547"/>
      <c r="F57" s="547"/>
      <c r="G57" s="547"/>
      <c r="H57" s="547"/>
      <c r="I57" s="547"/>
      <c r="J57" s="726"/>
      <c r="K57" s="723"/>
      <c r="L57" s="731"/>
      <c r="M57" s="729"/>
      <c r="N57" s="641"/>
    </row>
    <row r="58" spans="1:26" ht="27" hidden="1" customHeight="1">
      <c r="A58" s="721" t="s">
        <v>318</v>
      </c>
      <c r="B58" s="738">
        <f>K2</f>
        <v>0</v>
      </c>
      <c r="C58" s="733" t="s">
        <v>118</v>
      </c>
      <c r="D58" s="734" t="s">
        <v>319</v>
      </c>
      <c r="E58" s="547"/>
      <c r="F58" s="547"/>
      <c r="G58" s="547"/>
      <c r="H58" s="547"/>
      <c r="I58" s="547"/>
      <c r="J58" s="726"/>
      <c r="K58" s="723"/>
      <c r="L58" s="731"/>
      <c r="M58" s="729"/>
      <c r="N58" s="641"/>
    </row>
    <row r="59" spans="1:26" ht="27" customHeight="1">
      <c r="A59" s="739" t="s">
        <v>321</v>
      </c>
      <c r="B59" s="740" t="s">
        <v>290</v>
      </c>
      <c r="C59" s="547" t="s">
        <v>290</v>
      </c>
      <c r="D59" s="510" t="s">
        <v>290</v>
      </c>
      <c r="E59" s="741" t="s">
        <v>290</v>
      </c>
      <c r="F59" s="741" t="s">
        <v>290</v>
      </c>
      <c r="G59" s="741" t="s">
        <v>290</v>
      </c>
      <c r="H59" s="2785" t="s">
        <v>290</v>
      </c>
      <c r="I59" s="2786"/>
      <c r="J59" s="726" t="s">
        <v>290</v>
      </c>
      <c r="K59" s="742" t="s">
        <v>290</v>
      </c>
      <c r="L59" s="2787" t="s">
        <v>290</v>
      </c>
      <c r="M59" s="2788"/>
      <c r="N59" s="641"/>
    </row>
    <row r="60" spans="1:26" ht="27" customHeight="1">
      <c r="A60" s="739" t="s">
        <v>323</v>
      </c>
      <c r="B60" s="743">
        <f>N87</f>
        <v>5</v>
      </c>
      <c r="C60" s="735" t="s">
        <v>227</v>
      </c>
      <c r="D60" s="734"/>
      <c r="E60" s="547"/>
      <c r="F60" s="547"/>
      <c r="G60" s="547"/>
      <c r="H60" s="2785"/>
      <c r="I60" s="2786"/>
      <c r="J60" s="726"/>
      <c r="K60" s="742"/>
      <c r="L60" s="2785"/>
      <c r="M60" s="2789"/>
      <c r="N60" s="641"/>
    </row>
    <row r="61" spans="1:26" ht="27" customHeight="1">
      <c r="A61" s="744" t="s">
        <v>326</v>
      </c>
      <c r="B61" s="745" t="s">
        <v>290</v>
      </c>
      <c r="C61" s="746" t="s">
        <v>290</v>
      </c>
      <c r="D61" s="747" t="s">
        <v>290</v>
      </c>
      <c r="E61" s="748" t="s">
        <v>290</v>
      </c>
      <c r="F61" s="748" t="s">
        <v>290</v>
      </c>
      <c r="G61" s="748" t="s">
        <v>290</v>
      </c>
      <c r="H61" s="2758" t="s">
        <v>290</v>
      </c>
      <c r="I61" s="2759"/>
      <c r="J61" s="749" t="s">
        <v>290</v>
      </c>
      <c r="K61" s="723" t="s">
        <v>290</v>
      </c>
      <c r="L61" s="2760" t="s">
        <v>290</v>
      </c>
      <c r="M61" s="2761"/>
      <c r="N61" s="750"/>
      <c r="O61" s="247"/>
    </row>
    <row r="62" spans="1:26" ht="27" customHeight="1">
      <c r="A62" s="2762" t="s">
        <v>328</v>
      </c>
      <c r="B62" s="2764" t="s">
        <v>329</v>
      </c>
      <c r="C62" s="2766" t="s">
        <v>330</v>
      </c>
      <c r="D62" s="2767"/>
      <c r="E62" s="2767"/>
      <c r="F62" s="2767"/>
      <c r="G62" s="2767"/>
      <c r="H62" s="2767"/>
      <c r="I62" s="2767"/>
      <c r="J62" s="2767"/>
      <c r="K62" s="2767"/>
      <c r="L62" s="2767"/>
      <c r="M62" s="2767"/>
      <c r="N62" s="2768"/>
      <c r="O62" s="249"/>
    </row>
    <row r="63" spans="1:26" ht="27" customHeight="1">
      <c r="A63" s="2763"/>
      <c r="B63" s="2765"/>
      <c r="C63" s="310" t="s">
        <v>332</v>
      </c>
      <c r="D63" s="310" t="s">
        <v>333</v>
      </c>
      <c r="E63" s="310" t="s">
        <v>334</v>
      </c>
      <c r="F63" s="310" t="s">
        <v>335</v>
      </c>
      <c r="G63" s="310" t="s">
        <v>336</v>
      </c>
      <c r="H63" s="310" t="s">
        <v>459</v>
      </c>
      <c r="I63" s="310" t="s">
        <v>502</v>
      </c>
      <c r="J63" s="310" t="s">
        <v>482</v>
      </c>
      <c r="K63" s="310" t="s">
        <v>337</v>
      </c>
      <c r="L63" s="310" t="s">
        <v>455</v>
      </c>
      <c r="M63" s="310" t="s">
        <v>338</v>
      </c>
      <c r="N63" s="751" t="s">
        <v>339</v>
      </c>
      <c r="O63" s="251"/>
      <c r="P63" s="99" t="s">
        <v>853</v>
      </c>
    </row>
    <row r="64" spans="1:26" ht="27" customHeight="1">
      <c r="A64" s="1249" t="s">
        <v>849</v>
      </c>
      <c r="B64" s="378" t="s">
        <v>305</v>
      </c>
      <c r="C64" s="321"/>
      <c r="D64" s="321"/>
      <c r="E64" s="321"/>
      <c r="F64" s="2152"/>
      <c r="G64" s="1294">
        <f>IF(ISERROR(VLOOKUP($B64,$R$90:$S$151,2,FALSE)),"",(VLOOKUP($B64,$R$90:$S$151,2,FALSE)))</f>
        <v>5</v>
      </c>
      <c r="H64" s="2149"/>
      <c r="I64" s="321"/>
      <c r="J64" s="321"/>
      <c r="K64" s="321"/>
      <c r="L64" s="321"/>
      <c r="M64" s="321"/>
      <c r="N64" s="321"/>
      <c r="O64" s="321">
        <f t="shared" ref="O64:Z64" si="1">IF(ISERROR(VLOOKUP($B64,$R$90:$S$143,2,FALSE)),"",(VLOOKUP($B64,$R$90:$S$143,2,FALSE)))</f>
        <v>5</v>
      </c>
      <c r="P64" s="321">
        <f t="shared" si="1"/>
        <v>5</v>
      </c>
      <c r="Q64" s="321">
        <f t="shared" si="1"/>
        <v>5</v>
      </c>
      <c r="R64" s="321">
        <f t="shared" si="1"/>
        <v>5</v>
      </c>
      <c r="S64" s="321">
        <f t="shared" si="1"/>
        <v>5</v>
      </c>
      <c r="T64" s="321">
        <f t="shared" si="1"/>
        <v>5</v>
      </c>
      <c r="U64" s="321">
        <f t="shared" si="1"/>
        <v>5</v>
      </c>
      <c r="V64" s="321">
        <f t="shared" si="1"/>
        <v>5</v>
      </c>
      <c r="W64" s="321">
        <f t="shared" si="1"/>
        <v>5</v>
      </c>
      <c r="X64" s="321">
        <f t="shared" si="1"/>
        <v>5</v>
      </c>
      <c r="Y64" s="321">
        <f t="shared" si="1"/>
        <v>5</v>
      </c>
      <c r="Z64" s="321">
        <f t="shared" si="1"/>
        <v>5</v>
      </c>
    </row>
    <row r="65" spans="1:17" ht="27" hidden="1" customHeight="1">
      <c r="A65" s="1210" t="s">
        <v>309</v>
      </c>
      <c r="B65" s="754" t="s">
        <v>314</v>
      </c>
      <c r="C65" s="755"/>
      <c r="D65" s="755"/>
      <c r="E65" s="755"/>
      <c r="F65" s="2153"/>
      <c r="G65" s="2150">
        <f>IF(ISERROR(VLOOKUP($B65,$R$90:$S$143,2,FALSE)),"",(VLOOKUP($B65,$R$90:$S$143,2,FALSE)))</f>
        <v>10</v>
      </c>
      <c r="H65" s="2154"/>
      <c r="I65" s="755"/>
      <c r="J65" s="755"/>
      <c r="K65" s="755"/>
      <c r="L65" s="755"/>
      <c r="M65" s="755"/>
      <c r="N65" s="756"/>
      <c r="O65" s="251"/>
    </row>
    <row r="66" spans="1:17" ht="27" hidden="1" customHeight="1">
      <c r="A66" s="1210" t="s">
        <v>316</v>
      </c>
      <c r="B66" s="754" t="s">
        <v>317</v>
      </c>
      <c r="C66" s="755"/>
      <c r="D66" s="755"/>
      <c r="E66" s="755"/>
      <c r="F66" s="2153"/>
      <c r="G66" s="321">
        <f>IF(ISERROR(VLOOKUP($B66,$R$90:$S$143,2,FALSE)),"",(VLOOKUP($B66,$R$90:$S$143,2,FALSE)))</f>
        <v>-10</v>
      </c>
      <c r="H66" s="2154"/>
      <c r="I66" s="755"/>
      <c r="J66" s="755"/>
      <c r="K66" s="755"/>
      <c r="L66" s="755"/>
      <c r="M66" s="755"/>
      <c r="N66" s="756"/>
      <c r="O66" s="251"/>
    </row>
    <row r="67" spans="1:17" ht="27" hidden="1" customHeight="1">
      <c r="A67" s="1210" t="s">
        <v>345</v>
      </c>
      <c r="B67" s="754" t="s">
        <v>325</v>
      </c>
      <c r="C67" s="755"/>
      <c r="D67" s="755"/>
      <c r="E67" s="755"/>
      <c r="F67" s="2153"/>
      <c r="G67" s="321">
        <f>IF(ISERROR(VLOOKUP($B67,$R$90:$S$143,2,FALSE)),"",(VLOOKUP($B67,$R$90:$S$143,2,FALSE)))</f>
        <v>-10</v>
      </c>
      <c r="H67" s="2154"/>
      <c r="I67" s="755"/>
      <c r="J67" s="755"/>
      <c r="K67" s="755"/>
      <c r="L67" s="755"/>
      <c r="M67" s="755"/>
      <c r="N67" s="756"/>
      <c r="O67" s="251"/>
    </row>
    <row r="68" spans="1:17" ht="27" hidden="1" customHeight="1">
      <c r="A68" s="1210" t="s">
        <v>1054</v>
      </c>
      <c r="B68" s="754" t="s">
        <v>343</v>
      </c>
      <c r="C68" s="757"/>
      <c r="D68" s="757"/>
      <c r="E68" s="757"/>
      <c r="F68" s="2155"/>
      <c r="G68" s="2151">
        <f>IF(ISERROR(VLOOKUP($B68,$R$90:$S$143,2,FALSE)),"",(VLOOKUP($B68,$R$90:$S$143,2,FALSE)))</f>
        <v>10</v>
      </c>
      <c r="H68" s="2156"/>
      <c r="I68" s="757"/>
      <c r="J68" s="757"/>
      <c r="K68" s="757"/>
      <c r="L68" s="757"/>
      <c r="M68" s="757"/>
      <c r="N68" s="758"/>
      <c r="O68" s="251"/>
      <c r="P68" s="255"/>
      <c r="Q68" s="256"/>
    </row>
    <row r="69" spans="1:17" ht="27" customHeight="1" thickBot="1">
      <c r="A69" s="1210" t="s">
        <v>460</v>
      </c>
      <c r="B69" s="754" t="s">
        <v>344</v>
      </c>
      <c r="C69" s="755"/>
      <c r="D69" s="755"/>
      <c r="E69" s="755"/>
      <c r="F69" s="2153"/>
      <c r="G69" s="1294">
        <f>IF(ISERROR(VLOOKUP($B69,$R$90:$S$151,2,FALSE)),"",(VLOOKUP($B69,$R$90:$S$151,2,FALSE)))</f>
        <v>0</v>
      </c>
      <c r="H69" s="2154"/>
      <c r="I69" s="755"/>
      <c r="J69" s="755"/>
      <c r="K69" s="755"/>
      <c r="L69" s="755"/>
      <c r="M69" s="755"/>
      <c r="N69" s="756"/>
      <c r="O69" s="251"/>
      <c r="P69" s="255"/>
      <c r="Q69" s="256"/>
    </row>
    <row r="70" spans="1:17" ht="27" hidden="1" customHeight="1" thickBot="1">
      <c r="A70" s="1210" t="s">
        <v>468</v>
      </c>
      <c r="B70" s="754" t="s">
        <v>520</v>
      </c>
      <c r="C70" s="755"/>
      <c r="D70" s="755"/>
      <c r="E70" s="755"/>
      <c r="F70" s="755"/>
      <c r="G70" s="2150"/>
      <c r="H70" s="755"/>
      <c r="I70" s="755"/>
      <c r="J70" s="755"/>
      <c r="K70" s="755"/>
      <c r="L70" s="755"/>
      <c r="M70" s="755"/>
      <c r="N70" s="756"/>
      <c r="O70" s="251"/>
      <c r="P70" s="255"/>
      <c r="Q70" s="256"/>
    </row>
    <row r="71" spans="1:17" ht="27" hidden="1" customHeight="1">
      <c r="A71" s="1210" t="s">
        <v>469</v>
      </c>
      <c r="B71" s="754" t="s">
        <v>845</v>
      </c>
      <c r="C71" s="755"/>
      <c r="D71" s="755"/>
      <c r="E71" s="755"/>
      <c r="F71" s="755"/>
      <c r="G71" s="755"/>
      <c r="H71" s="755"/>
      <c r="I71" s="755"/>
      <c r="J71" s="755"/>
      <c r="K71" s="755"/>
      <c r="L71" s="755"/>
      <c r="M71" s="755"/>
      <c r="N71" s="756"/>
      <c r="O71" s="251"/>
      <c r="P71" s="255"/>
      <c r="Q71" s="256"/>
    </row>
    <row r="72" spans="1:17" ht="27" hidden="1" customHeight="1">
      <c r="A72" s="1210" t="s">
        <v>474</v>
      </c>
      <c r="B72" s="754" t="s">
        <v>851</v>
      </c>
      <c r="C72" s="755"/>
      <c r="D72" s="755"/>
      <c r="E72" s="755"/>
      <c r="F72" s="755"/>
      <c r="G72" s="755"/>
      <c r="H72" s="755"/>
      <c r="I72" s="755"/>
      <c r="J72" s="755"/>
      <c r="K72" s="755"/>
      <c r="L72" s="755"/>
      <c r="M72" s="755"/>
      <c r="N72" s="756"/>
      <c r="O72" s="251"/>
      <c r="P72" s="255"/>
      <c r="Q72" s="256"/>
    </row>
    <row r="73" spans="1:17" ht="27" hidden="1" customHeight="1">
      <c r="A73" s="1210" t="s">
        <v>483</v>
      </c>
      <c r="B73" s="754" t="s">
        <v>852</v>
      </c>
      <c r="C73" s="755"/>
      <c r="D73" s="755"/>
      <c r="E73" s="755"/>
      <c r="F73" s="755"/>
      <c r="G73" s="755"/>
      <c r="H73" s="755"/>
      <c r="I73" s="755"/>
      <c r="J73" s="755"/>
      <c r="K73" s="755"/>
      <c r="L73" s="755"/>
      <c r="M73" s="755"/>
      <c r="N73" s="756"/>
      <c r="O73" s="251"/>
      <c r="P73" s="255"/>
      <c r="Q73" s="256"/>
    </row>
    <row r="74" spans="1:17" ht="27" hidden="1" customHeight="1">
      <c r="A74" s="1210" t="s">
        <v>484</v>
      </c>
      <c r="B74" s="754" t="s">
        <v>787</v>
      </c>
      <c r="C74" s="755"/>
      <c r="D74" s="755"/>
      <c r="E74" s="755"/>
      <c r="F74" s="755"/>
      <c r="G74" s="755"/>
      <c r="H74" s="755"/>
      <c r="I74" s="755"/>
      <c r="J74" s="755"/>
      <c r="K74" s="755"/>
      <c r="L74" s="755"/>
      <c r="M74" s="755"/>
      <c r="N74" s="756"/>
      <c r="O74" s="251"/>
      <c r="P74" s="255"/>
      <c r="Q74" s="256"/>
    </row>
    <row r="75" spans="1:17" ht="27" hidden="1" customHeight="1">
      <c r="A75" s="1210" t="s">
        <v>470</v>
      </c>
      <c r="B75" s="754" t="s">
        <v>725</v>
      </c>
      <c r="C75" s="755"/>
      <c r="D75" s="755"/>
      <c r="E75" s="755"/>
      <c r="F75" s="755"/>
      <c r="G75" s="755"/>
      <c r="H75" s="755"/>
      <c r="I75" s="755"/>
      <c r="J75" s="755"/>
      <c r="K75" s="755"/>
      <c r="L75" s="755"/>
      <c r="M75" s="755"/>
      <c r="N75" s="756"/>
      <c r="O75" s="251"/>
      <c r="P75" s="255"/>
      <c r="Q75" s="256"/>
    </row>
    <row r="76" spans="1:17" ht="27" hidden="1" customHeight="1">
      <c r="A76" s="1210" t="s">
        <v>491</v>
      </c>
      <c r="B76" s="754" t="s">
        <v>521</v>
      </c>
      <c r="C76" s="755"/>
      <c r="D76" s="755"/>
      <c r="E76" s="1212" t="s">
        <v>858</v>
      </c>
      <c r="F76" s="755"/>
      <c r="G76" s="755"/>
      <c r="H76" s="755"/>
      <c r="I76" s="755"/>
      <c r="J76" s="755"/>
      <c r="K76" s="755"/>
      <c r="L76" s="755">
        <f>IF(ISERROR(VLOOKUP($B76,$R$90:$S$143,2,FALSE)),"",(VLOOKUP($B76,$R$90:$S$143,2,FALSE)))</f>
        <v>0</v>
      </c>
      <c r="M76" s="755"/>
      <c r="N76" s="756"/>
      <c r="O76" s="251"/>
      <c r="P76" s="255"/>
      <c r="Q76" s="256"/>
    </row>
    <row r="77" spans="1:17" ht="27" hidden="1" customHeight="1" thickBot="1">
      <c r="A77" s="1211" t="s">
        <v>492</v>
      </c>
      <c r="B77" s="1192" t="s">
        <v>493</v>
      </c>
      <c r="C77" s="322"/>
      <c r="D77" s="322"/>
      <c r="E77" s="322"/>
      <c r="F77" s="322"/>
      <c r="G77" s="322"/>
      <c r="H77" s="322"/>
      <c r="I77" s="322"/>
      <c r="J77" s="322"/>
      <c r="K77" s="322">
        <f>IF(ISERROR(VLOOKUP($B77,$R$90:$S$143,2,FALSE)),"",(VLOOKUP($B77,$R$90:$S$143,2,FALSE)))</f>
        <v>0</v>
      </c>
      <c r="L77" s="322"/>
      <c r="M77" s="322"/>
      <c r="N77" s="761"/>
      <c r="O77" s="179"/>
      <c r="P77" s="255"/>
      <c r="Q77" s="256"/>
    </row>
    <row r="78" spans="1:17" ht="27" customHeight="1" thickTop="1" thickBot="1">
      <c r="A78" s="762" t="s">
        <v>352</v>
      </c>
      <c r="B78" s="763"/>
      <c r="C78" s="763">
        <f t="shared" ref="C78:N78" si="2">SUM(C64:C77)</f>
        <v>0</v>
      </c>
      <c r="D78" s="763">
        <f t="shared" si="2"/>
        <v>0</v>
      </c>
      <c r="E78" s="763">
        <f t="shared" si="2"/>
        <v>0</v>
      </c>
      <c r="F78" s="763">
        <f t="shared" si="2"/>
        <v>0</v>
      </c>
      <c r="G78" s="763">
        <f t="shared" si="2"/>
        <v>5</v>
      </c>
      <c r="H78" s="763">
        <f t="shared" si="2"/>
        <v>0</v>
      </c>
      <c r="I78" s="763">
        <f t="shared" si="2"/>
        <v>0</v>
      </c>
      <c r="J78" s="763">
        <f t="shared" si="2"/>
        <v>0</v>
      </c>
      <c r="K78" s="763">
        <f t="shared" si="2"/>
        <v>0</v>
      </c>
      <c r="L78" s="763">
        <f t="shared" si="2"/>
        <v>0</v>
      </c>
      <c r="M78" s="763">
        <f t="shared" si="2"/>
        <v>0</v>
      </c>
      <c r="N78" s="764">
        <f t="shared" si="2"/>
        <v>0</v>
      </c>
      <c r="O78" s="208"/>
      <c r="P78" s="255"/>
      <c r="Q78" s="256"/>
    </row>
    <row r="79" spans="1:17" ht="27" customHeight="1">
      <c r="A79" s="183"/>
      <c r="B79" s="183"/>
      <c r="C79" s="183"/>
      <c r="D79" s="183"/>
      <c r="E79" s="183"/>
      <c r="F79" s="183"/>
      <c r="G79" s="183"/>
      <c r="H79" s="183"/>
      <c r="I79" s="317"/>
      <c r="J79" s="183"/>
      <c r="K79" s="183"/>
      <c r="L79" s="183"/>
      <c r="M79" s="183"/>
      <c r="N79" s="183"/>
      <c r="O79" s="208"/>
      <c r="P79" s="255"/>
      <c r="Q79" s="256"/>
    </row>
    <row r="80" spans="1:17" ht="27" hidden="1" customHeight="1" thickTop="1">
      <c r="O80" s="256"/>
      <c r="P80" s="255"/>
      <c r="Q80" s="256"/>
    </row>
    <row r="81" spans="1:20" ht="27" hidden="1" customHeight="1">
      <c r="O81" s="256"/>
      <c r="P81" s="255"/>
      <c r="Q81" s="256"/>
    </row>
    <row r="82" spans="1:20" ht="27" customHeight="1">
      <c r="A82" s="262" t="s">
        <v>353</v>
      </c>
      <c r="B82" s="263">
        <f>N87</f>
        <v>5</v>
      </c>
      <c r="C82" s="264" t="s">
        <v>354</v>
      </c>
      <c r="D82" s="265"/>
      <c r="E82" s="265"/>
      <c r="F82" s="265"/>
      <c r="G82" s="265"/>
      <c r="H82" s="265"/>
      <c r="I82" s="266"/>
      <c r="J82" s="265"/>
      <c r="K82" s="265"/>
      <c r="L82" s="265"/>
      <c r="M82" s="265"/>
      <c r="N82" s="265"/>
      <c r="O82" s="256"/>
      <c r="P82" s="255"/>
      <c r="Q82" s="256"/>
    </row>
    <row r="83" spans="1:20" ht="27" customHeight="1">
      <c r="A83" s="270" t="s">
        <v>356</v>
      </c>
      <c r="B83" s="271" t="s">
        <v>357</v>
      </c>
      <c r="C83" s="272" t="s">
        <v>358</v>
      </c>
      <c r="D83" s="272" t="s">
        <v>359</v>
      </c>
      <c r="E83" s="272" t="s">
        <v>360</v>
      </c>
      <c r="F83" s="272" t="s">
        <v>361</v>
      </c>
      <c r="G83" s="272" t="str">
        <f t="shared" ref="G83:L83" si="3">H63</f>
        <v>덩굴류제거
(덩굴걷기)</v>
      </c>
      <c r="H83" s="272" t="str">
        <f t="shared" si="3"/>
        <v>덩굴류제거
(약제작업)</v>
      </c>
      <c r="I83" s="272" t="str">
        <f t="shared" si="3"/>
        <v>덩굴류제거
(뿌리제거)</v>
      </c>
      <c r="J83" s="272" t="str">
        <f t="shared" si="3"/>
        <v>솎아베기</v>
      </c>
      <c r="K83" s="272" t="str">
        <f t="shared" si="3"/>
        <v>어린나무
가꾸기</v>
      </c>
      <c r="L83" s="273" t="str">
        <f t="shared" si="3"/>
        <v>가지치기</v>
      </c>
      <c r="M83" s="273" t="s">
        <v>362</v>
      </c>
      <c r="N83" s="274" t="s">
        <v>363</v>
      </c>
      <c r="O83" s="256"/>
      <c r="P83" s="255"/>
      <c r="Q83" s="256"/>
    </row>
    <row r="84" spans="1:20" ht="27" hidden="1" customHeight="1">
      <c r="A84" s="275" t="s">
        <v>364</v>
      </c>
      <c r="B84" s="276">
        <f>ROUND(F6*1,2)</f>
        <v>0</v>
      </c>
      <c r="C84" s="277"/>
      <c r="D84" s="277"/>
      <c r="E84" s="277"/>
      <c r="F84" s="277"/>
      <c r="G84" s="277"/>
      <c r="H84" s="277"/>
      <c r="I84" s="277"/>
      <c r="J84" s="277"/>
      <c r="K84" s="277"/>
      <c r="L84" s="278"/>
      <c r="M84" s="278"/>
      <c r="N84" s="279">
        <f>SUM(B84:M84)</f>
        <v>0</v>
      </c>
      <c r="O84" s="256"/>
      <c r="P84" s="280"/>
      <c r="Q84" s="208"/>
    </row>
    <row r="85" spans="1:20" ht="27" customHeight="1">
      <c r="A85" s="281" t="s">
        <v>197</v>
      </c>
      <c r="B85" s="282"/>
      <c r="C85" s="283">
        <f>ROUND(F11*1,2)</f>
        <v>0</v>
      </c>
      <c r="D85" s="283">
        <f>ROUND(F16*1,2)</f>
        <v>0</v>
      </c>
      <c r="E85" s="283">
        <f>ROUND(F22*1,2)</f>
        <v>0</v>
      </c>
      <c r="F85" s="283">
        <f>ROUND(F29*1+F31*1+F33*1,2)</f>
        <v>0</v>
      </c>
      <c r="G85" s="283"/>
      <c r="H85" s="283"/>
      <c r="I85" s="283"/>
      <c r="J85" s="283"/>
      <c r="K85" s="283"/>
      <c r="L85" s="320"/>
      <c r="M85" s="284"/>
      <c r="N85" s="285">
        <f>SUM(B85:M85)</f>
        <v>0</v>
      </c>
      <c r="O85" s="256"/>
      <c r="P85" s="280"/>
      <c r="Q85" s="208"/>
    </row>
    <row r="86" spans="1:20" ht="27" customHeight="1">
      <c r="A86" s="286" t="s">
        <v>368</v>
      </c>
      <c r="B86" s="287"/>
      <c r="C86" s="288"/>
      <c r="D86" s="288"/>
      <c r="E86" s="288"/>
      <c r="F86" s="289">
        <f>F35*1+F41*1</f>
        <v>5</v>
      </c>
      <c r="G86" s="327"/>
      <c r="H86" s="327"/>
      <c r="I86" s="289"/>
      <c r="J86" s="289"/>
      <c r="K86" s="288"/>
      <c r="L86" s="290"/>
      <c r="M86" s="290"/>
      <c r="N86" s="291">
        <f>SUM(B86:M86)</f>
        <v>5</v>
      </c>
      <c r="O86" s="256"/>
      <c r="P86" s="280"/>
      <c r="Q86" s="208"/>
    </row>
    <row r="87" spans="1:20" ht="27" customHeight="1">
      <c r="A87" s="292" t="s">
        <v>363</v>
      </c>
      <c r="B87" s="293">
        <f t="shared" ref="B87:M87" si="4">SUM(B84:B86)</f>
        <v>0</v>
      </c>
      <c r="C87" s="293">
        <f t="shared" si="4"/>
        <v>0</v>
      </c>
      <c r="D87" s="293">
        <f t="shared" si="4"/>
        <v>0</v>
      </c>
      <c r="E87" s="293">
        <f t="shared" si="4"/>
        <v>0</v>
      </c>
      <c r="F87" s="293">
        <f t="shared" si="4"/>
        <v>5</v>
      </c>
      <c r="G87" s="293">
        <f t="shared" si="4"/>
        <v>0</v>
      </c>
      <c r="H87" s="293"/>
      <c r="I87" s="293">
        <f t="shared" si="4"/>
        <v>0</v>
      </c>
      <c r="J87" s="293">
        <f t="shared" si="4"/>
        <v>0</v>
      </c>
      <c r="K87" s="293">
        <f t="shared" si="4"/>
        <v>0</v>
      </c>
      <c r="L87" s="293"/>
      <c r="M87" s="293">
        <f t="shared" si="4"/>
        <v>0</v>
      </c>
      <c r="N87" s="294">
        <f>SUM(B87:M87)</f>
        <v>5</v>
      </c>
      <c r="O87" s="256"/>
    </row>
    <row r="88" spans="1:20" ht="27" customHeight="1">
      <c r="E88" s="256"/>
      <c r="F88" s="256"/>
      <c r="G88" s="256"/>
      <c r="H88" s="256"/>
      <c r="I88" s="256"/>
      <c r="J88" s="256"/>
      <c r="K88" s="256"/>
      <c r="L88" s="256"/>
      <c r="M88" s="256"/>
      <c r="N88" s="256"/>
      <c r="O88" s="256"/>
      <c r="Q88" s="226" t="s">
        <v>297</v>
      </c>
      <c r="R88" s="191"/>
      <c r="S88" s="191"/>
      <c r="T88" s="208"/>
    </row>
    <row r="89" spans="1:20" ht="27" customHeight="1" thickBot="1">
      <c r="A89" s="226" t="s">
        <v>297</v>
      </c>
      <c r="B89" s="191"/>
      <c r="C89" s="191"/>
      <c r="Q89" s="234" t="s">
        <v>298</v>
      </c>
      <c r="R89" s="234" t="s">
        <v>299</v>
      </c>
      <c r="S89" s="191" t="s">
        <v>300</v>
      </c>
      <c r="T89" s="208"/>
    </row>
    <row r="90" spans="1:20" ht="27" customHeight="1" thickBot="1">
      <c r="A90" s="2158" t="s">
        <v>298</v>
      </c>
      <c r="B90" s="2159" t="s">
        <v>863</v>
      </c>
      <c r="C90" s="2160" t="s">
        <v>1058</v>
      </c>
      <c r="D90" s="2754" t="s">
        <v>863</v>
      </c>
      <c r="E90" s="2755"/>
      <c r="F90" s="2752" t="s">
        <v>1059</v>
      </c>
      <c r="G90" s="2752"/>
      <c r="H90" s="2752" t="s">
        <v>1058</v>
      </c>
      <c r="I90" s="2752"/>
      <c r="J90" s="2754" t="s">
        <v>864</v>
      </c>
      <c r="K90" s="2756"/>
      <c r="L90" s="2754" t="s">
        <v>863</v>
      </c>
      <c r="M90" s="2755"/>
      <c r="N90" s="2752" t="s">
        <v>1058</v>
      </c>
      <c r="O90" s="2753"/>
      <c r="Q90" s="2745" t="s">
        <v>849</v>
      </c>
      <c r="R90" s="236" t="s">
        <v>855</v>
      </c>
      <c r="S90" s="237">
        <v>0</v>
      </c>
    </row>
    <row r="91" spans="1:20" ht="27" customHeight="1">
      <c r="A91" s="2894" t="s">
        <v>849</v>
      </c>
      <c r="B91" s="2895"/>
      <c r="C91" s="2896"/>
      <c r="D91" s="2897" t="s">
        <v>861</v>
      </c>
      <c r="E91" s="2898"/>
      <c r="F91" s="2898"/>
      <c r="G91" s="2898"/>
      <c r="H91" s="2898"/>
      <c r="I91" s="2899"/>
      <c r="J91" s="2900" t="s">
        <v>316</v>
      </c>
      <c r="K91" s="2901"/>
      <c r="L91" s="2901"/>
      <c r="M91" s="2901"/>
      <c r="N91" s="2901"/>
      <c r="O91" s="2902"/>
      <c r="Q91" s="2746"/>
      <c r="R91" s="236" t="s">
        <v>305</v>
      </c>
      <c r="S91" s="237">
        <v>5</v>
      </c>
    </row>
    <row r="92" spans="1:20" ht="27" customHeight="1">
      <c r="A92" s="1199" t="s">
        <v>855</v>
      </c>
      <c r="B92" s="1200" t="s">
        <v>857</v>
      </c>
      <c r="C92" s="1200" t="s">
        <v>307</v>
      </c>
      <c r="D92" s="2769" t="s">
        <v>310</v>
      </c>
      <c r="E92" s="2770"/>
      <c r="F92" s="2769" t="s">
        <v>859</v>
      </c>
      <c r="G92" s="2770"/>
      <c r="H92" s="2769" t="s">
        <v>860</v>
      </c>
      <c r="I92" s="2770"/>
      <c r="J92" s="2771" t="s">
        <v>317</v>
      </c>
      <c r="K92" s="2772"/>
      <c r="L92" s="2771" t="s">
        <v>320</v>
      </c>
      <c r="M92" s="2772"/>
      <c r="N92" s="2771" t="s">
        <v>322</v>
      </c>
      <c r="O92" s="2772"/>
      <c r="Q92" s="2747"/>
      <c r="R92" s="236" t="s">
        <v>307</v>
      </c>
      <c r="S92" s="237">
        <v>10</v>
      </c>
    </row>
    <row r="93" spans="1:20" ht="27" customHeight="1">
      <c r="A93" s="1200">
        <v>0</v>
      </c>
      <c r="B93" s="1199">
        <v>5</v>
      </c>
      <c r="C93" s="1235">
        <v>10</v>
      </c>
      <c r="D93" s="2769">
        <v>-10</v>
      </c>
      <c r="E93" s="2770">
        <v>0</v>
      </c>
      <c r="F93" s="2769">
        <v>0</v>
      </c>
      <c r="G93" s="2770"/>
      <c r="H93" s="2769">
        <v>10</v>
      </c>
      <c r="I93" s="2770"/>
      <c r="J93" s="2771">
        <v>-10</v>
      </c>
      <c r="K93" s="2773">
        <v>0</v>
      </c>
      <c r="L93" s="2771">
        <v>0</v>
      </c>
      <c r="M93" s="2773"/>
      <c r="N93" s="2771">
        <v>10</v>
      </c>
      <c r="O93" s="2773"/>
      <c r="Q93" s="2748" t="s">
        <v>309</v>
      </c>
      <c r="R93" s="239" t="s">
        <v>310</v>
      </c>
      <c r="S93" s="240">
        <v>-10</v>
      </c>
    </row>
    <row r="94" spans="1:20" ht="27" customHeight="1">
      <c r="Q94" s="2749"/>
      <c r="R94" s="239" t="s">
        <v>312</v>
      </c>
      <c r="S94" s="240">
        <v>0</v>
      </c>
    </row>
    <row r="95" spans="1:20" ht="27" customHeight="1">
      <c r="A95" s="2774" t="s">
        <v>1057</v>
      </c>
      <c r="B95" s="2775"/>
      <c r="C95" s="2776"/>
      <c r="D95" s="2942" t="s">
        <v>324</v>
      </c>
      <c r="E95" s="2944"/>
      <c r="F95" s="2944"/>
      <c r="G95" s="2944"/>
      <c r="H95" s="2944"/>
      <c r="I95" s="2945"/>
      <c r="J95" s="2890" t="s">
        <v>487</v>
      </c>
      <c r="K95" s="2946"/>
      <c r="L95" s="2946"/>
      <c r="M95" s="2946"/>
      <c r="N95" s="2946"/>
      <c r="O95" s="2947"/>
      <c r="Q95" s="2750"/>
      <c r="R95" s="239" t="s">
        <v>314</v>
      </c>
      <c r="S95" s="240">
        <v>10</v>
      </c>
    </row>
    <row r="96" spans="1:20" ht="27" customHeight="1">
      <c r="A96" s="1214" t="s">
        <v>341</v>
      </c>
      <c r="B96" s="1214" t="s">
        <v>342</v>
      </c>
      <c r="C96" s="1214" t="s">
        <v>343</v>
      </c>
      <c r="D96" s="2948" t="s">
        <v>862</v>
      </c>
      <c r="E96" s="2949"/>
      <c r="F96" s="2948" t="s">
        <v>325</v>
      </c>
      <c r="G96" s="2950"/>
      <c r="H96" s="2948" t="s">
        <v>331</v>
      </c>
      <c r="I96" s="2950"/>
      <c r="J96" s="2951" t="s">
        <v>865</v>
      </c>
      <c r="K96" s="2952"/>
      <c r="L96" s="2951" t="s">
        <v>521</v>
      </c>
      <c r="M96" s="2953"/>
      <c r="N96" s="2951" t="s">
        <v>846</v>
      </c>
      <c r="O96" s="2953"/>
      <c r="Q96" s="2745" t="s">
        <v>316</v>
      </c>
      <c r="R96" s="236" t="s">
        <v>317</v>
      </c>
      <c r="S96" s="237">
        <v>-10</v>
      </c>
    </row>
    <row r="97" spans="1:19" ht="27" customHeight="1">
      <c r="A97" s="1222">
        <v>0</v>
      </c>
      <c r="B97" s="1214">
        <v>2</v>
      </c>
      <c r="C97" s="1234">
        <v>10</v>
      </c>
      <c r="D97" s="2942">
        <v>-10</v>
      </c>
      <c r="E97" s="2943">
        <v>0</v>
      </c>
      <c r="F97" s="2942">
        <v>0</v>
      </c>
      <c r="G97" s="2943"/>
      <c r="H97" s="2942">
        <v>10</v>
      </c>
      <c r="I97" s="2943"/>
      <c r="J97" s="2890">
        <v>-20</v>
      </c>
      <c r="K97" s="2891">
        <v>0</v>
      </c>
      <c r="L97" s="2890">
        <v>0</v>
      </c>
      <c r="M97" s="2891"/>
      <c r="N97" s="2890">
        <v>20</v>
      </c>
      <c r="O97" s="2891"/>
      <c r="Q97" s="2746"/>
      <c r="R97" s="236" t="s">
        <v>320</v>
      </c>
      <c r="S97" s="237">
        <v>0</v>
      </c>
    </row>
    <row r="98" spans="1:19" ht="27" customHeight="1">
      <c r="Q98" s="2747"/>
      <c r="R98" s="236" t="s">
        <v>322</v>
      </c>
      <c r="S98" s="237">
        <v>10</v>
      </c>
    </row>
    <row r="99" spans="1:19" ht="46.5" customHeight="1">
      <c r="A99" s="2911" t="s">
        <v>868</v>
      </c>
      <c r="B99" s="2912"/>
      <c r="C99" s="2913"/>
      <c r="D99" s="2909" t="s">
        <v>866</v>
      </c>
      <c r="E99" s="2914"/>
      <c r="F99" s="2914"/>
      <c r="G99" s="2914"/>
      <c r="H99" s="2914"/>
      <c r="I99" s="2915"/>
      <c r="J99" s="2916" t="s">
        <v>870</v>
      </c>
      <c r="K99" s="2917"/>
      <c r="L99" s="2918"/>
      <c r="M99" s="2928" t="s">
        <v>869</v>
      </c>
      <c r="N99" s="2941"/>
      <c r="O99" s="1218"/>
      <c r="Q99" s="2740" t="s">
        <v>324</v>
      </c>
      <c r="R99" s="243" t="s">
        <v>325</v>
      </c>
      <c r="S99" s="244">
        <v>-10</v>
      </c>
    </row>
    <row r="100" spans="1:19" ht="42.75" customHeight="1">
      <c r="A100" s="1203" t="s">
        <v>344</v>
      </c>
      <c r="B100" s="1203" t="s">
        <v>346</v>
      </c>
      <c r="C100" s="1215" t="s">
        <v>844</v>
      </c>
      <c r="D100" s="2919" t="s">
        <v>508</v>
      </c>
      <c r="E100" s="2920"/>
      <c r="F100" s="2919" t="s">
        <v>850</v>
      </c>
      <c r="G100" s="2921"/>
      <c r="H100" s="2919" t="s">
        <v>867</v>
      </c>
      <c r="I100" s="2921"/>
      <c r="J100" s="2922" t="s">
        <v>520</v>
      </c>
      <c r="K100" s="2923"/>
      <c r="L100" s="1216" t="s">
        <v>473</v>
      </c>
      <c r="M100" s="1219" t="s">
        <v>472</v>
      </c>
      <c r="N100" s="1219" t="s">
        <v>473</v>
      </c>
      <c r="O100" s="1220"/>
      <c r="Q100" s="2757"/>
      <c r="R100" s="243" t="s">
        <v>327</v>
      </c>
      <c r="S100" s="244">
        <v>0</v>
      </c>
    </row>
    <row r="101" spans="1:19" ht="39" customHeight="1">
      <c r="A101" s="1203">
        <v>0</v>
      </c>
      <c r="B101" s="1203">
        <v>5</v>
      </c>
      <c r="C101" s="1203">
        <v>10</v>
      </c>
      <c r="D101" s="2909">
        <v>0</v>
      </c>
      <c r="E101" s="2910">
        <v>0</v>
      </c>
      <c r="F101" s="2909">
        <v>5</v>
      </c>
      <c r="G101" s="2910"/>
      <c r="H101" s="2909">
        <v>10</v>
      </c>
      <c r="I101" s="2910"/>
      <c r="J101" s="2916">
        <v>0</v>
      </c>
      <c r="K101" s="2927">
        <v>0</v>
      </c>
      <c r="L101" s="1217">
        <v>10</v>
      </c>
      <c r="M101" s="1221">
        <v>0</v>
      </c>
      <c r="N101" s="2928">
        <v>10</v>
      </c>
      <c r="O101" s="2929"/>
      <c r="Q101" s="2741"/>
      <c r="R101" s="243" t="s">
        <v>331</v>
      </c>
      <c r="S101" s="244">
        <v>10</v>
      </c>
    </row>
    <row r="102" spans="1:19" ht="27" customHeight="1">
      <c r="Q102" s="2751" t="s">
        <v>1060</v>
      </c>
      <c r="R102" s="236" t="s">
        <v>341</v>
      </c>
      <c r="S102" s="237">
        <v>0</v>
      </c>
    </row>
    <row r="103" spans="1:19" ht="27" customHeight="1">
      <c r="A103" s="2930" t="s">
        <v>873</v>
      </c>
      <c r="B103" s="2931"/>
      <c r="C103" s="2932"/>
      <c r="D103" s="2907" t="s">
        <v>871</v>
      </c>
      <c r="E103" s="2933"/>
      <c r="F103" s="2933"/>
      <c r="G103" s="2933"/>
      <c r="H103" s="2933"/>
      <c r="I103" s="2934"/>
      <c r="J103" s="2935" t="s">
        <v>874</v>
      </c>
      <c r="K103" s="2936"/>
      <c r="L103" s="2936"/>
      <c r="M103" s="2936"/>
      <c r="N103" s="2936"/>
      <c r="O103" s="2937"/>
      <c r="Q103" s="2746"/>
      <c r="R103" s="236" t="s">
        <v>342</v>
      </c>
      <c r="S103" s="237">
        <v>5</v>
      </c>
    </row>
    <row r="104" spans="1:19" ht="27" customHeight="1">
      <c r="A104" s="1232" t="s">
        <v>499</v>
      </c>
      <c r="B104" s="1233" t="s">
        <v>500</v>
      </c>
      <c r="C104" s="1233" t="s">
        <v>501</v>
      </c>
      <c r="D104" s="2938" t="s">
        <v>519</v>
      </c>
      <c r="E104" s="2939"/>
      <c r="F104" s="2938" t="s">
        <v>852</v>
      </c>
      <c r="G104" s="2940"/>
      <c r="H104" s="2938" t="s">
        <v>872</v>
      </c>
      <c r="I104" s="2940"/>
      <c r="J104" s="1223" t="s">
        <v>476</v>
      </c>
      <c r="K104" s="1223" t="s">
        <v>477</v>
      </c>
      <c r="L104" s="1223" t="s">
        <v>479</v>
      </c>
      <c r="M104" s="1223" t="s">
        <v>480</v>
      </c>
      <c r="N104" s="1223" t="s">
        <v>481</v>
      </c>
      <c r="O104" s="1224"/>
      <c r="Q104" s="2747"/>
      <c r="R104" s="236" t="s">
        <v>343</v>
      </c>
      <c r="S104" s="237">
        <v>10</v>
      </c>
    </row>
    <row r="105" spans="1:19" ht="27" customHeight="1">
      <c r="A105" s="1232">
        <v>0</v>
      </c>
      <c r="B105" s="1232">
        <v>5</v>
      </c>
      <c r="C105" s="1232">
        <v>10</v>
      </c>
      <c r="D105" s="2907">
        <v>0</v>
      </c>
      <c r="E105" s="2908">
        <v>0</v>
      </c>
      <c r="F105" s="2907">
        <v>5</v>
      </c>
      <c r="G105" s="2908"/>
      <c r="H105" s="2907">
        <v>10</v>
      </c>
      <c r="I105" s="2908"/>
      <c r="J105" s="1225">
        <v>50</v>
      </c>
      <c r="K105" s="1226">
        <v>20</v>
      </c>
      <c r="L105" s="1225">
        <v>0</v>
      </c>
      <c r="M105" s="1226">
        <v>-20</v>
      </c>
      <c r="N105" s="1225">
        <v>-50</v>
      </c>
      <c r="O105" s="1226"/>
      <c r="Q105" s="2737" t="s">
        <v>461</v>
      </c>
      <c r="R105" s="253" t="s">
        <v>344</v>
      </c>
      <c r="S105" s="254">
        <v>0</v>
      </c>
    </row>
    <row r="106" spans="1:19" ht="27" customHeight="1">
      <c r="Q106" s="2738"/>
      <c r="R106" s="253" t="s">
        <v>346</v>
      </c>
      <c r="S106" s="254">
        <v>5</v>
      </c>
    </row>
    <row r="107" spans="1:19" ht="27" customHeight="1">
      <c r="A107" s="1217" t="s">
        <v>355</v>
      </c>
      <c r="B107" s="2855" t="s">
        <v>349</v>
      </c>
      <c r="C107" s="2856"/>
      <c r="Q107" s="2739"/>
      <c r="R107" s="253" t="s">
        <v>348</v>
      </c>
      <c r="S107" s="254">
        <v>10</v>
      </c>
    </row>
    <row r="108" spans="1:19" ht="27" customHeight="1">
      <c r="A108" s="1227" t="s">
        <v>365</v>
      </c>
      <c r="B108" s="1229" t="s">
        <v>350</v>
      </c>
      <c r="C108" s="1230" t="s">
        <v>351</v>
      </c>
      <c r="Q108" s="2737" t="s">
        <v>466</v>
      </c>
      <c r="R108" s="253" t="s">
        <v>463</v>
      </c>
      <c r="S108" s="254">
        <v>0</v>
      </c>
    </row>
    <row r="109" spans="1:19" ht="27" customHeight="1">
      <c r="A109" s="1228">
        <v>10</v>
      </c>
      <c r="B109" s="1231">
        <v>10</v>
      </c>
      <c r="C109" s="1231">
        <v>0</v>
      </c>
      <c r="Q109" s="2738"/>
      <c r="R109" s="253" t="s">
        <v>464</v>
      </c>
      <c r="S109" s="254">
        <v>5</v>
      </c>
    </row>
    <row r="110" spans="1:19" ht="27" customHeight="1">
      <c r="E110" s="256"/>
      <c r="F110" s="256"/>
      <c r="G110" s="256"/>
      <c r="H110" s="256"/>
      <c r="I110" s="256"/>
      <c r="J110" s="256"/>
      <c r="K110" s="256"/>
      <c r="L110" s="256"/>
      <c r="M110" s="256"/>
      <c r="N110" s="256"/>
      <c r="O110" s="256"/>
      <c r="Q110" s="2739"/>
      <c r="R110" s="253" t="s">
        <v>465</v>
      </c>
      <c r="S110" s="254">
        <v>10</v>
      </c>
    </row>
    <row r="111" spans="1:19" ht="27" customHeight="1">
      <c r="E111" s="256"/>
      <c r="F111" s="256"/>
      <c r="G111" s="256"/>
      <c r="H111" s="256"/>
      <c r="I111" s="256"/>
      <c r="J111" s="256"/>
      <c r="K111" s="256"/>
      <c r="L111" s="256"/>
      <c r="M111" s="256"/>
      <c r="N111" s="256"/>
      <c r="O111" s="256"/>
      <c r="Q111" s="2737" t="s">
        <v>471</v>
      </c>
      <c r="R111" s="324" t="s">
        <v>472</v>
      </c>
      <c r="S111" s="254">
        <v>0</v>
      </c>
    </row>
    <row r="112" spans="1:19" ht="27" customHeight="1">
      <c r="E112" s="256"/>
      <c r="F112" s="256"/>
      <c r="G112" s="256"/>
      <c r="H112" s="256"/>
      <c r="I112" s="256"/>
      <c r="J112" s="256"/>
      <c r="K112" s="256"/>
      <c r="L112" s="256"/>
      <c r="M112" s="256"/>
      <c r="N112" s="256"/>
      <c r="O112" s="256"/>
      <c r="Q112" s="2739"/>
      <c r="R112" s="324" t="s">
        <v>473</v>
      </c>
      <c r="S112" s="254">
        <v>10</v>
      </c>
    </row>
    <row r="113" spans="5:19" ht="27" customHeight="1">
      <c r="E113" s="256"/>
      <c r="F113" s="256"/>
      <c r="G113" s="256"/>
      <c r="H113" s="256"/>
      <c r="I113" s="256"/>
      <c r="J113" s="256"/>
      <c r="K113" s="256"/>
      <c r="L113" s="256"/>
      <c r="M113" s="256"/>
      <c r="N113" s="256"/>
      <c r="O113" s="208"/>
      <c r="Q113" s="2737" t="s">
        <v>485</v>
      </c>
      <c r="R113" s="324" t="s">
        <v>486</v>
      </c>
      <c r="S113" s="254">
        <v>0</v>
      </c>
    </row>
    <row r="114" spans="5:19" ht="27" customHeight="1">
      <c r="E114" s="208"/>
      <c r="F114" s="208"/>
      <c r="G114" s="208"/>
      <c r="H114" s="208"/>
      <c r="I114" s="295"/>
      <c r="J114" s="208"/>
      <c r="K114" s="208"/>
      <c r="L114" s="208"/>
      <c r="M114" s="208"/>
      <c r="N114" s="208"/>
      <c r="O114" s="208"/>
      <c r="Q114" s="2739"/>
      <c r="R114" s="324" t="s">
        <v>473</v>
      </c>
      <c r="S114" s="254">
        <v>10</v>
      </c>
    </row>
    <row r="115" spans="5:19" ht="27" customHeight="1">
      <c r="F115" s="208"/>
      <c r="G115" s="208"/>
      <c r="H115" s="208"/>
      <c r="I115" s="295"/>
      <c r="J115" s="208"/>
      <c r="K115" s="208"/>
      <c r="L115" s="208"/>
      <c r="M115" s="208"/>
      <c r="N115" s="208"/>
      <c r="O115" s="208"/>
      <c r="Q115" s="2740" t="s">
        <v>349</v>
      </c>
      <c r="R115" s="243" t="s">
        <v>350</v>
      </c>
      <c r="S115" s="244">
        <v>10</v>
      </c>
    </row>
    <row r="116" spans="5:19" ht="27" customHeight="1">
      <c r="F116" s="208"/>
      <c r="G116" s="208"/>
      <c r="H116" s="208"/>
      <c r="I116" s="295"/>
      <c r="J116" s="208"/>
      <c r="K116" s="208"/>
      <c r="L116" s="208"/>
      <c r="M116" s="208"/>
      <c r="N116" s="208"/>
      <c r="Q116" s="2741"/>
      <c r="R116" s="243" t="s">
        <v>351</v>
      </c>
      <c r="S116" s="244">
        <v>0</v>
      </c>
    </row>
    <row r="117" spans="5:19" ht="27" customHeight="1">
      <c r="Q117" s="2742" t="s">
        <v>487</v>
      </c>
      <c r="R117" s="258" t="s">
        <v>488</v>
      </c>
      <c r="S117" s="259">
        <v>-20</v>
      </c>
    </row>
    <row r="118" spans="5:19" ht="27" customHeight="1">
      <c r="Q118" s="2743"/>
      <c r="R118" s="258" t="s">
        <v>489</v>
      </c>
      <c r="S118" s="259">
        <v>0</v>
      </c>
    </row>
    <row r="119" spans="5:19" ht="27" customHeight="1">
      <c r="Q119" s="2744"/>
      <c r="R119" s="258" t="s">
        <v>490</v>
      </c>
      <c r="S119" s="259">
        <v>20</v>
      </c>
    </row>
    <row r="120" spans="5:19" ht="15" customHeight="1">
      <c r="Q120" s="257" t="s">
        <v>494</v>
      </c>
      <c r="R120" s="258" t="s">
        <v>495</v>
      </c>
      <c r="S120" s="259">
        <v>0</v>
      </c>
    </row>
    <row r="121" spans="5:19" ht="45" customHeight="1">
      <c r="Q121" s="257" t="s">
        <v>494</v>
      </c>
      <c r="R121" s="268" t="s">
        <v>496</v>
      </c>
      <c r="S121" s="269">
        <v>5</v>
      </c>
    </row>
    <row r="122" spans="5:19" ht="15" customHeight="1">
      <c r="Q122" s="257" t="s">
        <v>494</v>
      </c>
      <c r="R122" s="268" t="s">
        <v>497</v>
      </c>
      <c r="S122" s="269">
        <v>10</v>
      </c>
    </row>
    <row r="123" spans="5:19" ht="27" customHeight="1">
      <c r="Q123" s="267" t="s">
        <v>355</v>
      </c>
      <c r="R123" s="268" t="s">
        <v>365</v>
      </c>
      <c r="S123" s="269">
        <v>10</v>
      </c>
    </row>
    <row r="124" spans="5:19" ht="27" customHeight="1">
      <c r="Q124" s="257" t="s">
        <v>366</v>
      </c>
      <c r="R124" s="258" t="s">
        <v>367</v>
      </c>
      <c r="S124" s="259">
        <v>0</v>
      </c>
    </row>
    <row r="125" spans="5:19" ht="27" customHeight="1">
      <c r="Q125" s="257" t="s">
        <v>366</v>
      </c>
      <c r="R125" s="258" t="s">
        <v>369</v>
      </c>
      <c r="S125" s="259">
        <v>5</v>
      </c>
    </row>
    <row r="126" spans="5:19" ht="27" customHeight="1">
      <c r="Q126" s="257" t="s">
        <v>366</v>
      </c>
      <c r="R126" s="258" t="s">
        <v>370</v>
      </c>
      <c r="S126" s="259">
        <v>10</v>
      </c>
    </row>
    <row r="127" spans="5:19" ht="27" customHeight="1">
      <c r="Q127" s="235" t="s">
        <v>856</v>
      </c>
      <c r="R127" s="236" t="s">
        <v>854</v>
      </c>
      <c r="S127" s="237">
        <v>0</v>
      </c>
    </row>
    <row r="128" spans="5:19" ht="27" customHeight="1">
      <c r="Q128" s="235" t="s">
        <v>371</v>
      </c>
      <c r="R128" s="236" t="s">
        <v>373</v>
      </c>
      <c r="S128" s="237">
        <v>1</v>
      </c>
    </row>
    <row r="129" spans="17:19" ht="27" customHeight="1">
      <c r="Q129" s="235" t="s">
        <v>371</v>
      </c>
      <c r="R129" s="236" t="s">
        <v>374</v>
      </c>
      <c r="S129" s="237">
        <v>2</v>
      </c>
    </row>
    <row r="130" spans="17:19" ht="27" customHeight="1">
      <c r="Q130" s="235" t="s">
        <v>371</v>
      </c>
      <c r="R130" s="236" t="s">
        <v>375</v>
      </c>
      <c r="S130" s="237">
        <v>3</v>
      </c>
    </row>
    <row r="131" spans="17:19" ht="27" customHeight="1">
      <c r="Q131" s="235" t="s">
        <v>371</v>
      </c>
      <c r="R131" s="236" t="s">
        <v>376</v>
      </c>
      <c r="S131" s="237">
        <v>4</v>
      </c>
    </row>
    <row r="132" spans="17:19" ht="27" customHeight="1">
      <c r="Q132" s="235" t="s">
        <v>371</v>
      </c>
      <c r="R132" s="236" t="s">
        <v>377</v>
      </c>
      <c r="S132" s="237">
        <v>5</v>
      </c>
    </row>
    <row r="133" spans="17:19" ht="27" customHeight="1">
      <c r="Q133" s="235" t="s">
        <v>371</v>
      </c>
      <c r="R133" s="236" t="s">
        <v>378</v>
      </c>
      <c r="S133" s="237">
        <v>6</v>
      </c>
    </row>
    <row r="134" spans="17:19" ht="27" customHeight="1">
      <c r="Q134" s="235" t="s">
        <v>371</v>
      </c>
      <c r="R134" s="236" t="s">
        <v>379</v>
      </c>
      <c r="S134" s="237">
        <v>7</v>
      </c>
    </row>
    <row r="135" spans="17:19" ht="27" customHeight="1">
      <c r="Q135" s="235" t="s">
        <v>371</v>
      </c>
      <c r="R135" s="236" t="s">
        <v>380</v>
      </c>
      <c r="S135" s="237">
        <v>8</v>
      </c>
    </row>
    <row r="136" spans="17:19" ht="27" customHeight="1">
      <c r="Q136" s="235" t="s">
        <v>371</v>
      </c>
      <c r="R136" s="236" t="s">
        <v>381</v>
      </c>
      <c r="S136" s="237">
        <v>9</v>
      </c>
    </row>
    <row r="137" spans="17:19" ht="27" customHeight="1">
      <c r="Q137" s="235" t="s">
        <v>371</v>
      </c>
      <c r="R137" s="236" t="s">
        <v>382</v>
      </c>
      <c r="S137" s="237">
        <v>10</v>
      </c>
    </row>
    <row r="138" spans="17:19" ht="27" customHeight="1">
      <c r="Q138" s="296" t="s">
        <v>383</v>
      </c>
      <c r="R138" s="297" t="s">
        <v>384</v>
      </c>
      <c r="S138" s="298">
        <v>10</v>
      </c>
    </row>
    <row r="139" spans="17:19" ht="27" customHeight="1">
      <c r="Q139" s="296" t="s">
        <v>383</v>
      </c>
      <c r="R139" s="297" t="s">
        <v>385</v>
      </c>
      <c r="S139" s="298">
        <v>5</v>
      </c>
    </row>
    <row r="140" spans="17:19" ht="27" customHeight="1">
      <c r="Q140" s="296" t="s">
        <v>383</v>
      </c>
      <c r="R140" s="297" t="s">
        <v>386</v>
      </c>
      <c r="S140" s="298">
        <v>0</v>
      </c>
    </row>
    <row r="141" spans="17:19" ht="27" customHeight="1">
      <c r="Q141" s="235" t="s">
        <v>387</v>
      </c>
      <c r="R141" s="236" t="s">
        <v>367</v>
      </c>
      <c r="S141" s="237">
        <v>0</v>
      </c>
    </row>
    <row r="142" spans="17:19" ht="27" customHeight="1">
      <c r="Q142" s="235" t="s">
        <v>387</v>
      </c>
      <c r="R142" s="236" t="s">
        <v>369</v>
      </c>
      <c r="S142" s="237">
        <v>5</v>
      </c>
    </row>
    <row r="143" spans="17:19" ht="27" customHeight="1">
      <c r="Q143" s="235" t="s">
        <v>387</v>
      </c>
      <c r="R143" s="236" t="s">
        <v>370</v>
      </c>
      <c r="S143" s="237">
        <v>10</v>
      </c>
    </row>
    <row r="144" spans="17:19" ht="27" customHeight="1">
      <c r="Q144" s="2737" t="s">
        <v>475</v>
      </c>
      <c r="R144" s="324" t="s">
        <v>476</v>
      </c>
      <c r="S144" s="254">
        <v>50</v>
      </c>
    </row>
    <row r="145" spans="17:19" ht="27" customHeight="1">
      <c r="Q145" s="2738"/>
      <c r="R145" s="324" t="s">
        <v>477</v>
      </c>
      <c r="S145" s="254">
        <v>20</v>
      </c>
    </row>
    <row r="146" spans="17:19" ht="27" customHeight="1">
      <c r="Q146" s="2738"/>
      <c r="R146" s="324" t="s">
        <v>479</v>
      </c>
      <c r="S146" s="254">
        <v>0</v>
      </c>
    </row>
    <row r="147" spans="17:19" ht="27" customHeight="1">
      <c r="Q147" s="2738"/>
      <c r="R147" s="324" t="s">
        <v>480</v>
      </c>
      <c r="S147" s="254">
        <v>-20</v>
      </c>
    </row>
    <row r="148" spans="17:19" ht="27" customHeight="1">
      <c r="Q148" s="2739"/>
      <c r="R148" s="324" t="s">
        <v>481</v>
      </c>
      <c r="S148" s="254">
        <v>-50</v>
      </c>
    </row>
    <row r="149" spans="17:19" ht="27" customHeight="1">
      <c r="Q149" s="323" t="s">
        <v>498</v>
      </c>
      <c r="R149" s="324" t="s">
        <v>499</v>
      </c>
      <c r="S149" s="254">
        <v>0</v>
      </c>
    </row>
    <row r="150" spans="17:19" ht="27" customHeight="1">
      <c r="Q150" s="323" t="s">
        <v>498</v>
      </c>
      <c r="R150" s="324" t="s">
        <v>500</v>
      </c>
      <c r="S150" s="254">
        <v>5</v>
      </c>
    </row>
    <row r="151" spans="17:19" ht="27" customHeight="1">
      <c r="Q151" s="323" t="s">
        <v>498</v>
      </c>
      <c r="R151" s="324" t="s">
        <v>501</v>
      </c>
      <c r="S151" s="254">
        <v>10</v>
      </c>
    </row>
    <row r="152" spans="17:19" ht="27" customHeight="1"/>
    <row r="153" spans="17:19" ht="27" customHeight="1"/>
    <row r="154" spans="17:19" ht="27" customHeight="1"/>
    <row r="155" spans="17:19" ht="27" customHeight="1"/>
    <row r="156" spans="17:19" ht="27" customHeight="1"/>
    <row r="157" spans="17:19" ht="27" customHeight="1"/>
    <row r="158" spans="17:19" ht="27" customHeight="1"/>
    <row r="159" spans="17:19" ht="27" customHeight="1"/>
    <row r="160" spans="17:19" ht="27" customHeight="1"/>
    <row r="161" ht="27" customHeight="1"/>
    <row r="162" ht="27" customHeight="1"/>
    <row r="163" ht="27" customHeight="1"/>
    <row r="164" ht="27" customHeight="1"/>
    <row r="165" ht="27" customHeight="1"/>
    <row r="166" ht="27" customHeight="1"/>
    <row r="167" ht="27" customHeight="1"/>
    <row r="168" ht="27" customHeight="1"/>
    <row r="169" ht="27" customHeight="1"/>
    <row r="170" ht="27" customHeight="1"/>
    <row r="171" ht="27" customHeight="1"/>
    <row r="172" ht="27" customHeight="1"/>
    <row r="173" ht="27" customHeight="1"/>
    <row r="174" ht="27" customHeight="1"/>
    <row r="175" ht="27" customHeight="1"/>
    <row r="176" ht="27" customHeight="1"/>
    <row r="177" ht="27" customHeight="1"/>
    <row r="178" ht="27" customHeight="1"/>
    <row r="179" ht="27" customHeight="1"/>
    <row r="180" ht="27" customHeight="1"/>
    <row r="181" ht="27" customHeight="1"/>
    <row r="182" ht="27" customHeight="1"/>
    <row r="183" ht="27" customHeight="1"/>
    <row r="184" ht="27" customHeight="1"/>
    <row r="187" ht="27" customHeight="1"/>
    <row r="188" ht="39" customHeight="1"/>
    <row r="191" ht="27" customHeight="1"/>
    <row r="192" ht="41.25" customHeight="1"/>
    <row r="195" spans="1:3" ht="27" customHeight="1"/>
    <row r="196" spans="1:3" ht="50.1" customHeight="1"/>
    <row r="199" spans="1:3" ht="20.100000000000001" customHeight="1"/>
    <row r="200" spans="1:3" ht="39.950000000000003" customHeight="1"/>
    <row r="208" spans="1:3" hidden="1">
      <c r="A208" s="1201" t="s">
        <v>349</v>
      </c>
      <c r="B208" s="1204" t="s">
        <v>350</v>
      </c>
      <c r="C208" s="244">
        <v>10</v>
      </c>
    </row>
    <row r="209" spans="1:13" hidden="1">
      <c r="A209" s="1201" t="s">
        <v>349</v>
      </c>
      <c r="B209" s="1202" t="s">
        <v>351</v>
      </c>
      <c r="C209" s="244">
        <v>0</v>
      </c>
    </row>
    <row r="210" spans="1:13" hidden="1">
      <c r="A210" s="1206" t="s">
        <v>355</v>
      </c>
      <c r="C210" s="269">
        <v>10</v>
      </c>
    </row>
    <row r="211" spans="1:13" hidden="1">
      <c r="F211" s="261"/>
      <c r="I211" s="98"/>
      <c r="M211" s="99"/>
    </row>
    <row r="212" spans="1:13" hidden="1">
      <c r="F212" s="261"/>
      <c r="I212" s="98"/>
      <c r="M212" s="99"/>
    </row>
    <row r="213" spans="1:13" hidden="1">
      <c r="F213" s="261"/>
      <c r="I213" s="98"/>
      <c r="M213" s="99"/>
    </row>
    <row r="214" spans="1:13" hidden="1">
      <c r="F214" s="261"/>
      <c r="I214" s="98"/>
      <c r="M214" s="99"/>
    </row>
    <row r="215" spans="1:13" hidden="1">
      <c r="F215" s="261"/>
      <c r="I215" s="98"/>
      <c r="M215" s="99"/>
    </row>
    <row r="216" spans="1:13" hidden="1"/>
    <row r="217" spans="1:13" hidden="1"/>
    <row r="218" spans="1:13" hidden="1"/>
    <row r="219" spans="1:13" hidden="1"/>
    <row r="220" spans="1:13" hidden="1"/>
    <row r="221" spans="1:13" hidden="1"/>
    <row r="222" spans="1:13" hidden="1"/>
    <row r="223" spans="1:13" hidden="1"/>
    <row r="224" spans="1:13" hidden="1"/>
    <row r="225" spans="13:16" hidden="1"/>
    <row r="226" spans="13:16" hidden="1"/>
    <row r="227" spans="13:16" hidden="1"/>
    <row r="228" spans="13:16" hidden="1"/>
    <row r="229" spans="13:16" hidden="1">
      <c r="M229" s="1205" t="s">
        <v>366</v>
      </c>
      <c r="N229" s="1207" t="s">
        <v>367</v>
      </c>
      <c r="O229" s="259">
        <v>0</v>
      </c>
    </row>
    <row r="230" spans="13:16" hidden="1">
      <c r="M230" s="1205" t="s">
        <v>366</v>
      </c>
      <c r="N230" s="1207" t="s">
        <v>369</v>
      </c>
      <c r="O230" s="259">
        <v>5</v>
      </c>
    </row>
    <row r="231" spans="13:16" hidden="1">
      <c r="M231" s="1205" t="s">
        <v>366</v>
      </c>
      <c r="N231" s="1207" t="s">
        <v>370</v>
      </c>
      <c r="O231" s="259">
        <v>10</v>
      </c>
    </row>
    <row r="232" spans="13:16" ht="13.5" hidden="1">
      <c r="M232" s="1198" t="s">
        <v>856</v>
      </c>
      <c r="N232" s="1199" t="s">
        <v>854</v>
      </c>
      <c r="O232" s="237">
        <v>0</v>
      </c>
      <c r="P232" s="98"/>
    </row>
    <row r="233" spans="13:16" ht="13.5" hidden="1">
      <c r="M233" s="1198" t="s">
        <v>371</v>
      </c>
      <c r="N233" s="1199" t="s">
        <v>373</v>
      </c>
      <c r="O233" s="237">
        <v>1</v>
      </c>
      <c r="P233" s="98"/>
    </row>
    <row r="234" spans="13:16" ht="13.5" hidden="1">
      <c r="M234" s="1198" t="s">
        <v>371</v>
      </c>
      <c r="N234" s="1199" t="s">
        <v>374</v>
      </c>
      <c r="O234" s="237">
        <v>2</v>
      </c>
      <c r="P234" s="98"/>
    </row>
    <row r="235" spans="13:16" ht="13.5" hidden="1">
      <c r="M235" s="1198" t="s">
        <v>371</v>
      </c>
      <c r="N235" s="1199" t="s">
        <v>375</v>
      </c>
      <c r="O235" s="237">
        <v>3</v>
      </c>
      <c r="P235" s="98"/>
    </row>
    <row r="236" spans="13:16" ht="13.5" hidden="1">
      <c r="M236" s="1198" t="s">
        <v>371</v>
      </c>
      <c r="N236" s="1199" t="s">
        <v>376</v>
      </c>
      <c r="O236" s="237">
        <v>4</v>
      </c>
      <c r="P236" s="98"/>
    </row>
    <row r="237" spans="13:16" hidden="1">
      <c r="M237" s="1198" t="s">
        <v>371</v>
      </c>
      <c r="N237" s="1199" t="s">
        <v>377</v>
      </c>
      <c r="O237" s="237">
        <v>5</v>
      </c>
    </row>
    <row r="238" spans="13:16" hidden="1">
      <c r="M238" s="1198" t="s">
        <v>371</v>
      </c>
      <c r="N238" s="1199" t="s">
        <v>378</v>
      </c>
      <c r="O238" s="237">
        <v>6</v>
      </c>
    </row>
    <row r="239" spans="13:16" hidden="1">
      <c r="M239" s="1198" t="s">
        <v>371</v>
      </c>
      <c r="N239" s="1199" t="s">
        <v>379</v>
      </c>
      <c r="O239" s="237">
        <v>7</v>
      </c>
    </row>
    <row r="240" spans="13:16" hidden="1">
      <c r="M240" s="1198" t="s">
        <v>371</v>
      </c>
      <c r="N240" s="1199" t="s">
        <v>380</v>
      </c>
      <c r="O240" s="237">
        <v>8</v>
      </c>
    </row>
    <row r="241" spans="13:15" hidden="1">
      <c r="M241" s="1198" t="s">
        <v>371</v>
      </c>
      <c r="N241" s="1199" t="s">
        <v>381</v>
      </c>
      <c r="O241" s="237">
        <v>9</v>
      </c>
    </row>
    <row r="242" spans="13:15" hidden="1">
      <c r="M242" s="1198" t="s">
        <v>371</v>
      </c>
      <c r="N242" s="1199" t="s">
        <v>382</v>
      </c>
      <c r="O242" s="237">
        <v>10</v>
      </c>
    </row>
    <row r="243" spans="13:15" hidden="1">
      <c r="M243" s="1208" t="s">
        <v>383</v>
      </c>
      <c r="N243" s="1209" t="s">
        <v>384</v>
      </c>
      <c r="O243" s="298">
        <v>10</v>
      </c>
    </row>
    <row r="244" spans="13:15" hidden="1">
      <c r="M244" s="1208" t="s">
        <v>383</v>
      </c>
      <c r="N244" s="1209" t="s">
        <v>385</v>
      </c>
      <c r="O244" s="298">
        <v>5</v>
      </c>
    </row>
    <row r="245" spans="13:15" hidden="1">
      <c r="M245" s="1208" t="s">
        <v>383</v>
      </c>
      <c r="N245" s="1209" t="s">
        <v>386</v>
      </c>
      <c r="O245" s="298">
        <v>0</v>
      </c>
    </row>
    <row r="246" spans="13:15" hidden="1">
      <c r="M246" s="1198" t="s">
        <v>387</v>
      </c>
      <c r="N246" s="1199" t="s">
        <v>367</v>
      </c>
      <c r="O246" s="237">
        <v>0</v>
      </c>
    </row>
    <row r="247" spans="13:15" hidden="1">
      <c r="M247" s="1198" t="s">
        <v>387</v>
      </c>
      <c r="N247" s="1199" t="s">
        <v>369</v>
      </c>
      <c r="O247" s="237">
        <v>5</v>
      </c>
    </row>
    <row r="248" spans="13:15" hidden="1">
      <c r="M248" s="1198" t="s">
        <v>387</v>
      </c>
      <c r="N248" s="1199" t="s">
        <v>370</v>
      </c>
      <c r="O248" s="237">
        <v>10</v>
      </c>
    </row>
  </sheetData>
  <sheetProtection formatCells="0" formatColumns="0" formatRows="0" insertColumns="0" insertRows="0" insertHyperlinks="0" deleteColumns="0" deleteRows="0" sort="0" autoFilter="0" pivotTables="0"/>
  <protectedRanges>
    <protectedRange sqref="A64:Z64 A1:N2 A5:N63 A3:C4 F3:N4 A65:N87" name="범위2"/>
    <protectedRange sqref="K2:L2" name="단가산출a"/>
  </protectedRanges>
  <mergeCells count="184">
    <mergeCell ref="Q48:T48"/>
    <mergeCell ref="Q46:Q47"/>
    <mergeCell ref="J101:K101"/>
    <mergeCell ref="N101:O101"/>
    <mergeCell ref="A103:C103"/>
    <mergeCell ref="D103:I103"/>
    <mergeCell ref="J103:O103"/>
    <mergeCell ref="D104:E104"/>
    <mergeCell ref="F104:G104"/>
    <mergeCell ref="H104:I104"/>
    <mergeCell ref="M99:N99"/>
    <mergeCell ref="D97:E97"/>
    <mergeCell ref="F97:G97"/>
    <mergeCell ref="H97:I97"/>
    <mergeCell ref="D95:I95"/>
    <mergeCell ref="J95:O95"/>
    <mergeCell ref="D96:E96"/>
    <mergeCell ref="F96:G96"/>
    <mergeCell ref="H96:I96"/>
    <mergeCell ref="J96:K96"/>
    <mergeCell ref="L96:M96"/>
    <mergeCell ref="N96:O96"/>
    <mergeCell ref="J97:K97"/>
    <mergeCell ref="L97:M97"/>
    <mergeCell ref="D105:E105"/>
    <mergeCell ref="F105:G105"/>
    <mergeCell ref="H105:I105"/>
    <mergeCell ref="D101:E101"/>
    <mergeCell ref="F101:G101"/>
    <mergeCell ref="H101:I101"/>
    <mergeCell ref="A99:C99"/>
    <mergeCell ref="D99:I99"/>
    <mergeCell ref="J99:L99"/>
    <mergeCell ref="D100:E100"/>
    <mergeCell ref="F100:G100"/>
    <mergeCell ref="H100:I100"/>
    <mergeCell ref="J100:K100"/>
    <mergeCell ref="N97:O97"/>
    <mergeCell ref="H7:I7"/>
    <mergeCell ref="L18:M18"/>
    <mergeCell ref="H19:I19"/>
    <mergeCell ref="H12:I12"/>
    <mergeCell ref="L12:M12"/>
    <mergeCell ref="A91:C91"/>
    <mergeCell ref="D91:I91"/>
    <mergeCell ref="J91:O91"/>
    <mergeCell ref="L7:M7"/>
    <mergeCell ref="H8:I8"/>
    <mergeCell ref="L8:M8"/>
    <mergeCell ref="H9:I9"/>
    <mergeCell ref="L9:M9"/>
    <mergeCell ref="L17:M17"/>
    <mergeCell ref="H18:I18"/>
    <mergeCell ref="H11:I11"/>
    <mergeCell ref="L11:M11"/>
    <mergeCell ref="H13:I13"/>
    <mergeCell ref="L13:M13"/>
    <mergeCell ref="H14:I14"/>
    <mergeCell ref="L14:M14"/>
    <mergeCell ref="H24:I24"/>
    <mergeCell ref="L24:M24"/>
    <mergeCell ref="D90:E90"/>
    <mergeCell ref="B107:C107"/>
    <mergeCell ref="A1:M1"/>
    <mergeCell ref="B2:F2"/>
    <mergeCell ref="H2:I2"/>
    <mergeCell ref="K2:L2"/>
    <mergeCell ref="B3:C3"/>
    <mergeCell ref="D3:E3"/>
    <mergeCell ref="F3:F4"/>
    <mergeCell ref="G3:I3"/>
    <mergeCell ref="H10:I10"/>
    <mergeCell ref="L10:M10"/>
    <mergeCell ref="J3:K4"/>
    <mergeCell ref="L3:M4"/>
    <mergeCell ref="H4:I4"/>
    <mergeCell ref="B5:C5"/>
    <mergeCell ref="H5:I5"/>
    <mergeCell ref="L5:M5"/>
    <mergeCell ref="H6:I6"/>
    <mergeCell ref="L6:M6"/>
    <mergeCell ref="H15:I15"/>
    <mergeCell ref="L15:M15"/>
    <mergeCell ref="H16:I16"/>
    <mergeCell ref="L16:M16"/>
    <mergeCell ref="H17:I17"/>
    <mergeCell ref="H25:I25"/>
    <mergeCell ref="L25:M25"/>
    <mergeCell ref="H26:I26"/>
    <mergeCell ref="L26:M26"/>
    <mergeCell ref="L19:M19"/>
    <mergeCell ref="H20:I20"/>
    <mergeCell ref="L20:M20"/>
    <mergeCell ref="H21:I21"/>
    <mergeCell ref="L21:M21"/>
    <mergeCell ref="H22:I22"/>
    <mergeCell ref="L22:M22"/>
    <mergeCell ref="H23:I23"/>
    <mergeCell ref="L23:M23"/>
    <mergeCell ref="C34:M34"/>
    <mergeCell ref="H35:I35"/>
    <mergeCell ref="L35:M35"/>
    <mergeCell ref="H36:I36"/>
    <mergeCell ref="L36:M36"/>
    <mergeCell ref="H37:I37"/>
    <mergeCell ref="L37:M37"/>
    <mergeCell ref="H31:I31"/>
    <mergeCell ref="L31:M31"/>
    <mergeCell ref="B32:C32"/>
    <mergeCell ref="D32:M32"/>
    <mergeCell ref="H33:I33"/>
    <mergeCell ref="L33:M33"/>
    <mergeCell ref="H45:I45"/>
    <mergeCell ref="L45:M45"/>
    <mergeCell ref="H42:I42"/>
    <mergeCell ref="L42:M42"/>
    <mergeCell ref="H43:I43"/>
    <mergeCell ref="L43:M43"/>
    <mergeCell ref="H44:I44"/>
    <mergeCell ref="L44:M44"/>
    <mergeCell ref="H38:I38"/>
    <mergeCell ref="L38:M38"/>
    <mergeCell ref="H39:I39"/>
    <mergeCell ref="L39:M39"/>
    <mergeCell ref="C40:M40"/>
    <mergeCell ref="H41:I41"/>
    <mergeCell ref="L41:M41"/>
    <mergeCell ref="H27:I27"/>
    <mergeCell ref="L27:M27"/>
    <mergeCell ref="B28:C28"/>
    <mergeCell ref="H28:I28"/>
    <mergeCell ref="L28:M28"/>
    <mergeCell ref="H29:I29"/>
    <mergeCell ref="L29:M29"/>
    <mergeCell ref="B30:C30"/>
    <mergeCell ref="D30:M30"/>
    <mergeCell ref="H49:I49"/>
    <mergeCell ref="L49:M49"/>
    <mergeCell ref="A51:G51"/>
    <mergeCell ref="H59:I59"/>
    <mergeCell ref="L59:M59"/>
    <mergeCell ref="H60:I60"/>
    <mergeCell ref="L60:M60"/>
    <mergeCell ref="H46:I46"/>
    <mergeCell ref="L46:M46"/>
    <mergeCell ref="H47:I47"/>
    <mergeCell ref="L47:M47"/>
    <mergeCell ref="H48:I48"/>
    <mergeCell ref="L48:M48"/>
    <mergeCell ref="N90:O90"/>
    <mergeCell ref="L90:M90"/>
    <mergeCell ref="J90:K90"/>
    <mergeCell ref="F90:G90"/>
    <mergeCell ref="H90:I90"/>
    <mergeCell ref="Q99:Q101"/>
    <mergeCell ref="H61:I61"/>
    <mergeCell ref="L61:M61"/>
    <mergeCell ref="A62:A63"/>
    <mergeCell ref="B62:B63"/>
    <mergeCell ref="C62:N62"/>
    <mergeCell ref="D92:E92"/>
    <mergeCell ref="F92:G92"/>
    <mergeCell ref="H92:I92"/>
    <mergeCell ref="J92:K92"/>
    <mergeCell ref="L92:M92"/>
    <mergeCell ref="N92:O92"/>
    <mergeCell ref="J93:K93"/>
    <mergeCell ref="L93:M93"/>
    <mergeCell ref="N93:O93"/>
    <mergeCell ref="D93:E93"/>
    <mergeCell ref="F93:G93"/>
    <mergeCell ref="H93:I93"/>
    <mergeCell ref="A95:C95"/>
    <mergeCell ref="Q105:Q107"/>
    <mergeCell ref="Q108:Q110"/>
    <mergeCell ref="Q111:Q112"/>
    <mergeCell ref="Q113:Q114"/>
    <mergeCell ref="Q115:Q116"/>
    <mergeCell ref="Q117:Q119"/>
    <mergeCell ref="Q144:Q148"/>
    <mergeCell ref="Q90:Q92"/>
    <mergeCell ref="Q93:Q95"/>
    <mergeCell ref="Q96:Q98"/>
    <mergeCell ref="Q102:Q104"/>
  </mergeCells>
  <phoneticPr fontId="5" type="noConversion"/>
  <dataValidations count="20">
    <dataValidation type="list" allowBlank="1" showInputMessage="1" showErrorMessage="1" sqref="A18" xr:uid="{00000000-0002-0000-0600-000000000000}">
      <formula1>$R$16:$R$17</formula1>
    </dataValidation>
    <dataValidation type="list" allowBlank="1" showInputMessage="1" showErrorMessage="1" sqref="B5:C5" xr:uid="{00000000-0002-0000-0600-000001000000}">
      <formula1>$R$6:$R$7</formula1>
    </dataValidation>
    <dataValidation type="list" allowBlank="1" showInputMessage="1" showErrorMessage="1" sqref="P5 P10 P15 P20 P27:P28 P30" xr:uid="{00000000-0002-0000-0600-000002000000}">
      <formula1>"적용,미적용"</formula1>
    </dataValidation>
    <dataValidation type="list" allowBlank="1" showInputMessage="1" showErrorMessage="1" sqref="B27" xr:uid="{00000000-0002-0000-0600-000003000000}">
      <formula1>$R$30:$R$32</formula1>
    </dataValidation>
    <dataValidation type="list" allowBlank="1" showInputMessage="1" showErrorMessage="1" sqref="D27" xr:uid="{00000000-0002-0000-0600-000004000000}">
      <formula1>$S$31:$S$34</formula1>
    </dataValidation>
    <dataValidation type="list" allowBlank="1" showInputMessage="1" showErrorMessage="1" sqref="R127 N232" xr:uid="{00000000-0002-0000-0600-000005000000}">
      <formula1>$R$127:$R$137</formula1>
    </dataValidation>
    <dataValidation type="list" allowBlank="1" showInputMessage="1" showErrorMessage="1" sqref="B74" xr:uid="{00000000-0002-0000-0600-000006000000}">
      <formula1>$R$149:$R$151</formula1>
    </dataValidation>
    <dataValidation type="list" allowBlank="1" showInputMessage="1" showErrorMessage="1" sqref="B73" xr:uid="{00000000-0002-0000-0600-000007000000}">
      <formula1>$R$120:$R$122</formula1>
    </dataValidation>
    <dataValidation type="list" allowBlank="1" showInputMessage="1" showErrorMessage="1" sqref="B75" xr:uid="{00000000-0002-0000-0600-000008000000}">
      <formula1>$R$113:$R$114</formula1>
    </dataValidation>
    <dataValidation type="list" allowBlank="1" showInputMessage="1" showErrorMessage="1" sqref="B72" xr:uid="{00000000-0002-0000-0600-000009000000}">
      <formula1>$R$144:$R$148</formula1>
    </dataValidation>
    <dataValidation type="list" allowBlank="1" showInputMessage="1" showErrorMessage="1" sqref="B76" xr:uid="{00000000-0002-0000-0600-00000A000000}">
      <formula1>$R$117:$R$119</formula1>
    </dataValidation>
    <dataValidation type="list" allowBlank="1" showInputMessage="1" showErrorMessage="1" sqref="B77" xr:uid="{00000000-0002-0000-0600-00000B000000}">
      <formula1>$R$115:$R$116</formula1>
    </dataValidation>
    <dataValidation type="list" allowBlank="1" showInputMessage="1" showErrorMessage="1" sqref="B67" xr:uid="{00000000-0002-0000-0600-00000C000000}">
      <formula1>$R$99:$R$101</formula1>
    </dataValidation>
    <dataValidation type="list" allowBlank="1" showInputMessage="1" showErrorMessage="1" sqref="B66" xr:uid="{00000000-0002-0000-0600-00000D000000}">
      <formula1>$R$96:$R$98</formula1>
    </dataValidation>
    <dataValidation type="list" allowBlank="1" showInputMessage="1" showErrorMessage="1" sqref="B65" xr:uid="{00000000-0002-0000-0600-00000E000000}">
      <formula1>$R$93:$R$95</formula1>
    </dataValidation>
    <dataValidation type="list" allowBlank="1" showInputMessage="1" showErrorMessage="1" sqref="B64" xr:uid="{00000000-0002-0000-0600-00000F000000}">
      <formula1>$R$90:$R$92</formula1>
    </dataValidation>
    <dataValidation type="list" allowBlank="1" showInputMessage="1" showErrorMessage="1" sqref="B68" xr:uid="{00000000-0002-0000-0600-000010000000}">
      <formula1>$R$102:$R$104</formula1>
    </dataValidation>
    <dataValidation type="list" allowBlank="1" showInputMessage="1" showErrorMessage="1" sqref="B69" xr:uid="{00000000-0002-0000-0600-000011000000}">
      <formula1>$R$105:$R$107</formula1>
    </dataValidation>
    <dataValidation type="list" allowBlank="1" showInputMessage="1" showErrorMessage="1" sqref="B71" xr:uid="{00000000-0002-0000-0600-000012000000}">
      <formula1>$R$111:$R$112</formula1>
    </dataValidation>
    <dataValidation type="list" allowBlank="1" showInputMessage="1" showErrorMessage="1" sqref="B70" xr:uid="{00000000-0002-0000-0600-000013000000}">
      <formula1>$R$108:$R$114</formula1>
    </dataValidation>
  </dataValidations>
  <printOptions horizontalCentered="1" verticalCentered="1"/>
  <pageMargins left="0.19685039370078741" right="0.19685039370078741" top="0.23622047244094491" bottom="0.27559055118110237" header="0.15748031496062992" footer="0.15748031496062992"/>
  <pageSetup paperSize="9" scale="66" firstPageNumber="0" orientation="landscape" horizontalDpi="300" verticalDpi="300" r:id="rId1"/>
  <headerFooter alignWithMargins="0"/>
  <colBreaks count="1" manualBreakCount="1">
    <brk id="14" max="1048575" man="1"/>
  </colBreaks>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sheetPr>
    <pageSetUpPr fitToPage="1"/>
  </sheetPr>
  <dimension ref="A1:X153"/>
  <sheetViews>
    <sheetView view="pageBreakPreview" zoomScale="90" zoomScaleNormal="85" zoomScaleSheetLayoutView="90" workbookViewId="0">
      <selection activeCell="Q60" sqref="Q60"/>
    </sheetView>
  </sheetViews>
  <sheetFormatPr defaultColWidth="11.5546875" defaultRowHeight="14.25"/>
  <cols>
    <col min="1" max="1" width="18.6640625" style="98" customWidth="1"/>
    <col min="2" max="2" width="19.44140625" style="98" bestFit="1" customWidth="1"/>
    <col min="3" max="6" width="8.77734375" style="98" customWidth="1"/>
    <col min="7" max="7" width="12" style="98" bestFit="1" customWidth="1"/>
    <col min="8" max="8" width="8.77734375" style="98" customWidth="1"/>
    <col min="9" max="9" width="8.77734375" style="261" customWidth="1"/>
    <col min="10" max="13" width="8.77734375" style="98" customWidth="1"/>
    <col min="14" max="14" width="8.6640625" style="98" customWidth="1"/>
    <col min="15" max="15" width="5" style="98" customWidth="1"/>
    <col min="16" max="16" width="11.5546875" style="99" customWidth="1"/>
    <col min="17" max="17" width="11.5546875" style="98" customWidth="1"/>
    <col min="18" max="18" width="13.44140625" style="98" customWidth="1"/>
    <col min="19" max="19" width="12.6640625" style="98" customWidth="1"/>
    <col min="20" max="20" width="13.109375" style="98" customWidth="1"/>
    <col min="21" max="21" width="13.33203125" style="98" customWidth="1"/>
    <col min="22" max="25" width="11.5546875" style="98" customWidth="1"/>
    <col min="26" max="16384" width="11.5546875" style="98"/>
  </cols>
  <sheetData>
    <row r="1" spans="1:22" ht="27" customHeight="1">
      <c r="A1" s="2985" t="s">
        <v>750</v>
      </c>
      <c r="B1" s="2986"/>
      <c r="C1" s="2986"/>
      <c r="D1" s="2986"/>
      <c r="E1" s="2986"/>
      <c r="F1" s="2986"/>
      <c r="G1" s="2986"/>
      <c r="H1" s="2986"/>
      <c r="I1" s="2986"/>
      <c r="J1" s="2986"/>
      <c r="K1" s="2986"/>
      <c r="L1" s="2986"/>
      <c r="M1" s="2987"/>
      <c r="N1" s="639"/>
      <c r="P1" s="2222"/>
      <c r="Q1" s="2260" t="s">
        <v>122</v>
      </c>
      <c r="R1" s="2261" t="s">
        <v>123</v>
      </c>
    </row>
    <row r="2" spans="1:22" ht="28.5" customHeight="1">
      <c r="A2" s="640" t="s">
        <v>751</v>
      </c>
      <c r="B2" s="2860" t="str">
        <f>표지!E28</f>
        <v>서귀포시 남원읍 한남리 산 2-1 외</v>
      </c>
      <c r="C2" s="2861"/>
      <c r="D2" s="2861"/>
      <c r="E2" s="2861"/>
      <c r="F2" s="2862"/>
      <c r="G2" s="299" t="s">
        <v>413</v>
      </c>
      <c r="H2" s="2863" t="s">
        <v>1243</v>
      </c>
      <c r="I2" s="2864"/>
      <c r="J2" s="102" t="s">
        <v>125</v>
      </c>
      <c r="K2" s="2860">
        <f>설계내역서!H7</f>
        <v>2</v>
      </c>
      <c r="L2" s="2862"/>
      <c r="M2" s="300" t="s">
        <v>118</v>
      </c>
      <c r="N2" s="641"/>
      <c r="P2" s="2223"/>
      <c r="Q2" s="2220"/>
      <c r="R2" s="2220"/>
    </row>
    <row r="3" spans="1:22" ht="27" customHeight="1">
      <c r="A3" s="642" t="s">
        <v>752</v>
      </c>
      <c r="B3" s="2867" t="s">
        <v>127</v>
      </c>
      <c r="C3" s="2868"/>
      <c r="D3" s="2867" t="s">
        <v>996</v>
      </c>
      <c r="E3" s="2868"/>
      <c r="F3" s="2869" t="s">
        <v>129</v>
      </c>
      <c r="G3" s="2867" t="s">
        <v>130</v>
      </c>
      <c r="H3" s="2988"/>
      <c r="I3" s="2868"/>
      <c r="J3" s="2989" t="s">
        <v>408</v>
      </c>
      <c r="K3" s="2990"/>
      <c r="L3" s="2876" t="s">
        <v>75</v>
      </c>
      <c r="M3" s="2877"/>
      <c r="N3" s="641"/>
      <c r="P3" s="2223"/>
      <c r="Q3" s="2220"/>
      <c r="R3" s="2220"/>
    </row>
    <row r="4" spans="1:22" ht="27" customHeight="1" thickBot="1">
      <c r="A4" s="643" t="s">
        <v>131</v>
      </c>
      <c r="B4" s="631"/>
      <c r="C4" s="106" t="s">
        <v>132</v>
      </c>
      <c r="D4" s="2054" t="s">
        <v>997</v>
      </c>
      <c r="E4" s="2055" t="s">
        <v>132</v>
      </c>
      <c r="F4" s="2870"/>
      <c r="G4" s="107"/>
      <c r="H4" s="2993" t="s">
        <v>134</v>
      </c>
      <c r="I4" s="2994"/>
      <c r="J4" s="2991"/>
      <c r="K4" s="2992"/>
      <c r="L4" s="2878"/>
      <c r="M4" s="2879"/>
      <c r="N4" s="641"/>
      <c r="P4" s="2224" t="s">
        <v>135</v>
      </c>
      <c r="Q4" s="2220"/>
      <c r="R4" s="2220"/>
    </row>
    <row r="5" spans="1:22" ht="27" hidden="1" customHeight="1" thickTop="1">
      <c r="A5" s="644" t="s">
        <v>136</v>
      </c>
      <c r="B5" s="2995"/>
      <c r="C5" s="2996"/>
      <c r="D5" s="110" t="s">
        <v>137</v>
      </c>
      <c r="E5" s="111"/>
      <c r="F5" s="112"/>
      <c r="G5" s="113"/>
      <c r="H5" s="2884"/>
      <c r="I5" s="2885"/>
      <c r="J5" s="115"/>
      <c r="K5" s="114"/>
      <c r="L5" s="2997"/>
      <c r="M5" s="2998"/>
      <c r="N5" s="641"/>
      <c r="P5" s="116" t="s">
        <v>138</v>
      </c>
      <c r="R5" s="117" t="s">
        <v>139</v>
      </c>
      <c r="S5" s="117" t="s">
        <v>140</v>
      </c>
      <c r="T5" s="117" t="s">
        <v>141</v>
      </c>
      <c r="U5" s="117" t="s">
        <v>142</v>
      </c>
    </row>
    <row r="6" spans="1:22" ht="27" hidden="1" customHeight="1">
      <c r="A6" s="645" t="s">
        <v>143</v>
      </c>
      <c r="B6" s="766"/>
      <c r="C6" s="647" t="str">
        <f>IF(B5="","",IF(B5="미래목","ha","본/ha"))</f>
        <v/>
      </c>
      <c r="D6" s="118">
        <f>IF(B5="제거대상목",S6,S7)</f>
        <v>1</v>
      </c>
      <c r="E6" s="634" t="str">
        <f>IF(B5=R7,"인/ha","인/100본당")</f>
        <v>인/100본당</v>
      </c>
      <c r="F6" s="648">
        <f>IF(P5="적용",IF(B5="미래목",1,ROUND(B6*D6/100,2)),0)</f>
        <v>0</v>
      </c>
      <c r="G6" s="500"/>
      <c r="H6" s="2819" t="s">
        <v>144</v>
      </c>
      <c r="I6" s="2821"/>
      <c r="J6" s="649">
        <f>$C$78</f>
        <v>0</v>
      </c>
      <c r="K6" s="647" t="s">
        <v>113</v>
      </c>
      <c r="L6" s="2888">
        <f>ROUNDDOWN((F6*G6)*(1+J6%),0)</f>
        <v>0</v>
      </c>
      <c r="M6" s="2889"/>
      <c r="N6" s="641"/>
      <c r="R6" s="117" t="s">
        <v>145</v>
      </c>
      <c r="S6" s="117">
        <v>0.4</v>
      </c>
      <c r="T6" s="117" t="s">
        <v>146</v>
      </c>
      <c r="U6" s="117">
        <v>0.17</v>
      </c>
    </row>
    <row r="7" spans="1:22" ht="27" hidden="1" customHeight="1">
      <c r="A7" s="645" t="s">
        <v>147</v>
      </c>
      <c r="B7" s="648"/>
      <c r="C7" s="647"/>
      <c r="D7" s="118"/>
      <c r="E7" s="650"/>
      <c r="F7" s="648"/>
      <c r="G7" s="500"/>
      <c r="H7" s="2787"/>
      <c r="I7" s="2848"/>
      <c r="J7" s="651"/>
      <c r="K7" s="652"/>
      <c r="L7" s="2819"/>
      <c r="M7" s="2820"/>
      <c r="N7" s="641"/>
      <c r="R7" s="117" t="s">
        <v>148</v>
      </c>
      <c r="S7" s="117">
        <v>1</v>
      </c>
      <c r="T7" s="117" t="s">
        <v>149</v>
      </c>
      <c r="U7" s="117">
        <v>0.5</v>
      </c>
    </row>
    <row r="8" spans="1:22" ht="27" hidden="1" customHeight="1">
      <c r="A8" s="653" t="s">
        <v>150</v>
      </c>
      <c r="B8" s="654">
        <f>IF(B5="미래목",$E$5,$B$6)</f>
        <v>0</v>
      </c>
      <c r="C8" s="647" t="s">
        <v>151</v>
      </c>
      <c r="D8" s="118">
        <f>IF(B5="제거대상목",U6,U7)</f>
        <v>0.5</v>
      </c>
      <c r="E8" s="634" t="s">
        <v>152</v>
      </c>
      <c r="F8" s="648">
        <f>IF(P5="적용",ROUND(B8*(D8/100),2),0)</f>
        <v>0</v>
      </c>
      <c r="G8" s="500"/>
      <c r="H8" s="2819" t="str">
        <f>IF(B5="제거대상목",T6,T7)</f>
        <v>황색페인트</v>
      </c>
      <c r="I8" s="2821"/>
      <c r="J8" s="655"/>
      <c r="K8" s="652"/>
      <c r="L8" s="2888">
        <f>ROUNDDOWN(F8*G8,0)</f>
        <v>0</v>
      </c>
      <c r="M8" s="2889"/>
      <c r="N8" s="641"/>
    </row>
    <row r="9" spans="1:22" ht="27" hidden="1" customHeight="1">
      <c r="A9" s="656" t="s">
        <v>153</v>
      </c>
      <c r="B9" s="120">
        <f>L8</f>
        <v>0</v>
      </c>
      <c r="C9" s="121" t="s">
        <v>154</v>
      </c>
      <c r="D9" s="122">
        <v>10</v>
      </c>
      <c r="E9" s="633" t="s">
        <v>113</v>
      </c>
      <c r="F9" s="123"/>
      <c r="G9" s="124"/>
      <c r="H9" s="2779"/>
      <c r="I9" s="2903"/>
      <c r="J9" s="125"/>
      <c r="K9" s="126"/>
      <c r="L9" s="2904">
        <f>ROUNDDOWN(B9*D9%,0)</f>
        <v>0</v>
      </c>
      <c r="M9" s="2905"/>
      <c r="N9" s="641"/>
    </row>
    <row r="10" spans="1:22" ht="27" hidden="1" customHeight="1">
      <c r="A10" s="657" t="s">
        <v>155</v>
      </c>
      <c r="B10" s="128"/>
      <c r="C10" s="114"/>
      <c r="D10" s="129"/>
      <c r="E10" s="130"/>
      <c r="F10" s="128"/>
      <c r="G10" s="131"/>
      <c r="H10" s="2851"/>
      <c r="I10" s="2852"/>
      <c r="J10" s="115"/>
      <c r="K10" s="130"/>
      <c r="L10" s="2981"/>
      <c r="M10" s="2982"/>
      <c r="N10" s="641"/>
      <c r="P10" s="116" t="s">
        <v>138</v>
      </c>
    </row>
    <row r="11" spans="1:22" ht="27" hidden="1" customHeight="1">
      <c r="A11" s="645" t="s">
        <v>143</v>
      </c>
      <c r="B11" s="696"/>
      <c r="C11" s="647" t="s">
        <v>118</v>
      </c>
      <c r="D11" s="659">
        <v>0.2</v>
      </c>
      <c r="E11" s="647" t="s">
        <v>156</v>
      </c>
      <c r="F11" s="648">
        <f>IF(P10="적용",ROUND(B11*D11,2),0)</f>
        <v>0</v>
      </c>
      <c r="G11" s="500">
        <f>기초자료!B14</f>
        <v>172068</v>
      </c>
      <c r="H11" s="2819" t="s">
        <v>157</v>
      </c>
      <c r="I11" s="2821"/>
      <c r="J11" s="649">
        <f>$D$78</f>
        <v>0</v>
      </c>
      <c r="K11" s="647" t="s">
        <v>113</v>
      </c>
      <c r="L11" s="2888">
        <f>ROUNDDOWN((F11*G11)*(1+J11%),0)</f>
        <v>0</v>
      </c>
      <c r="M11" s="2889"/>
      <c r="N11" s="641"/>
    </row>
    <row r="12" spans="1:22" ht="27" hidden="1" customHeight="1">
      <c r="A12" s="645" t="s">
        <v>147</v>
      </c>
      <c r="B12" s="660"/>
      <c r="C12" s="647"/>
      <c r="D12" s="659"/>
      <c r="E12" s="652"/>
      <c r="F12" s="648"/>
      <c r="G12" s="500"/>
      <c r="H12" s="2787"/>
      <c r="I12" s="2848"/>
      <c r="J12" s="655"/>
      <c r="K12" s="652"/>
      <c r="L12" s="2819"/>
      <c r="M12" s="2820"/>
      <c r="N12" s="641"/>
    </row>
    <row r="13" spans="1:22" ht="27" hidden="1" customHeight="1">
      <c r="A13" s="645" t="s">
        <v>158</v>
      </c>
      <c r="B13" s="661"/>
      <c r="C13" s="647" t="s">
        <v>118</v>
      </c>
      <c r="D13" s="659">
        <v>0.2</v>
      </c>
      <c r="E13" s="647" t="s">
        <v>159</v>
      </c>
      <c r="F13" s="648">
        <f>IF(P10="적용",ROUND(B13*D13,2),0)</f>
        <v>0</v>
      </c>
      <c r="G13" s="500">
        <v>7300</v>
      </c>
      <c r="H13" s="2819" t="s">
        <v>160</v>
      </c>
      <c r="I13" s="2821"/>
      <c r="J13" s="655"/>
      <c r="K13" s="652"/>
      <c r="L13" s="2817">
        <f>ROUNDDOWN(F13*G13,0)</f>
        <v>0</v>
      </c>
      <c r="M13" s="2906"/>
      <c r="N13" s="641"/>
    </row>
    <row r="14" spans="1:22" ht="27" hidden="1" customHeight="1">
      <c r="A14" s="656" t="s">
        <v>153</v>
      </c>
      <c r="B14" s="120">
        <f>L13</f>
        <v>0</v>
      </c>
      <c r="C14" s="121" t="s">
        <v>154</v>
      </c>
      <c r="D14" s="133">
        <v>5</v>
      </c>
      <c r="E14" s="121" t="s">
        <v>113</v>
      </c>
      <c r="F14" s="123"/>
      <c r="G14" s="124"/>
      <c r="H14" s="2779"/>
      <c r="I14" s="2903"/>
      <c r="J14" s="134"/>
      <c r="K14" s="126"/>
      <c r="L14" s="2904">
        <f>ROUNDDOWN(B14*D14%,0)</f>
        <v>0</v>
      </c>
      <c r="M14" s="2905"/>
      <c r="N14" s="641"/>
    </row>
    <row r="15" spans="1:22" ht="27" hidden="1" customHeight="1">
      <c r="A15" s="644" t="s">
        <v>161</v>
      </c>
      <c r="B15" s="128"/>
      <c r="C15" s="114"/>
      <c r="D15" s="135"/>
      <c r="E15" s="136"/>
      <c r="F15" s="128"/>
      <c r="G15" s="131"/>
      <c r="H15" s="2851"/>
      <c r="I15" s="2852"/>
      <c r="J15" s="137"/>
      <c r="K15" s="114"/>
      <c r="L15" s="2981"/>
      <c r="M15" s="2982"/>
      <c r="N15" s="641"/>
      <c r="P15" s="116" t="s">
        <v>138</v>
      </c>
      <c r="R15" s="117" t="s">
        <v>139</v>
      </c>
      <c r="S15" s="117" t="s">
        <v>162</v>
      </c>
      <c r="T15" s="117" t="s">
        <v>163</v>
      </c>
      <c r="U15" s="117" t="s">
        <v>164</v>
      </c>
      <c r="V15" s="117" t="s">
        <v>165</v>
      </c>
    </row>
    <row r="16" spans="1:22" ht="27" hidden="1" customHeight="1">
      <c r="A16" s="645" t="s">
        <v>143</v>
      </c>
      <c r="B16" s="769"/>
      <c r="C16" s="647" t="s">
        <v>166</v>
      </c>
      <c r="D16" s="663">
        <v>1</v>
      </c>
      <c r="E16" s="647" t="s">
        <v>167</v>
      </c>
      <c r="F16" s="648">
        <f>IF(P15="적용",ROUND(B16*D16,2),0)</f>
        <v>0</v>
      </c>
      <c r="G16" s="500">
        <f>기초자료!B14</f>
        <v>172068</v>
      </c>
      <c r="H16" s="2819" t="s">
        <v>157</v>
      </c>
      <c r="I16" s="2821"/>
      <c r="J16" s="649">
        <f>$E$78</f>
        <v>0</v>
      </c>
      <c r="K16" s="664" t="s">
        <v>113</v>
      </c>
      <c r="L16" s="2822">
        <f>ROUNDDOWN((F16*G16)*(1+J16%),0)</f>
        <v>0</v>
      </c>
      <c r="M16" s="2823"/>
      <c r="N16" s="641"/>
      <c r="R16" s="117" t="s">
        <v>168</v>
      </c>
      <c r="S16" s="117">
        <v>0.5</v>
      </c>
      <c r="T16" s="117" t="s">
        <v>169</v>
      </c>
      <c r="U16" s="117" t="s">
        <v>170</v>
      </c>
      <c r="V16" s="138">
        <v>0.05</v>
      </c>
    </row>
    <row r="17" spans="1:24" ht="27" hidden="1" customHeight="1">
      <c r="A17" s="645" t="s">
        <v>147</v>
      </c>
      <c r="B17" s="665"/>
      <c r="C17" s="647"/>
      <c r="D17" s="666"/>
      <c r="E17" s="652"/>
      <c r="F17" s="648"/>
      <c r="G17" s="500"/>
      <c r="H17" s="2787"/>
      <c r="I17" s="2848"/>
      <c r="J17" s="655"/>
      <c r="K17" s="652"/>
      <c r="L17" s="2819"/>
      <c r="M17" s="2820"/>
      <c r="N17" s="641"/>
      <c r="R17" s="139" t="s">
        <v>171</v>
      </c>
      <c r="S17" s="139">
        <v>0.6</v>
      </c>
      <c r="T17" s="139" t="s">
        <v>172</v>
      </c>
      <c r="U17" s="139" t="s">
        <v>173</v>
      </c>
      <c r="V17" s="140">
        <v>0</v>
      </c>
    </row>
    <row r="18" spans="1:24" ht="27" hidden="1" customHeight="1">
      <c r="A18" s="695"/>
      <c r="B18" s="668">
        <f>B16</f>
        <v>0</v>
      </c>
      <c r="C18" s="647" t="s">
        <v>166</v>
      </c>
      <c r="D18" s="663">
        <f>IF(A18=R16,S16,S17)</f>
        <v>0.6</v>
      </c>
      <c r="E18" s="647" t="str">
        <f>IF(A18=R16,T16,T17)</f>
        <v>롤/km</v>
      </c>
      <c r="F18" s="648">
        <f>IF(P15="적용",ROUND(B18*D18,2),0)</f>
        <v>0</v>
      </c>
      <c r="G18" s="500"/>
      <c r="H18" s="2819" t="str">
        <f>IF(A18=R16,U16,U17)</f>
        <v>백색마킹테이프</v>
      </c>
      <c r="I18" s="2821"/>
      <c r="J18" s="652"/>
      <c r="K18" s="669"/>
      <c r="L18" s="2822">
        <f>ROUNDDOWN(F18*G18,0)</f>
        <v>0</v>
      </c>
      <c r="M18" s="2823"/>
      <c r="N18" s="641"/>
    </row>
    <row r="19" spans="1:24" ht="27" hidden="1" customHeight="1">
      <c r="A19" s="656" t="s">
        <v>153</v>
      </c>
      <c r="B19" s="120">
        <f>L18</f>
        <v>0</v>
      </c>
      <c r="C19" s="121" t="s">
        <v>154</v>
      </c>
      <c r="D19" s="133">
        <f>IF(ISERROR(VLOOKUP($A$18,$R$16:$V$17,5,FALSE)),0,VLOOKUP($A$18,$R$16:$V$17,5,FALSE))*100</f>
        <v>0</v>
      </c>
      <c r="E19" s="121" t="s">
        <v>113</v>
      </c>
      <c r="F19" s="141"/>
      <c r="G19" s="142"/>
      <c r="H19" s="2999"/>
      <c r="I19" s="3000"/>
      <c r="J19" s="121"/>
      <c r="K19" s="143"/>
      <c r="L19" s="2815">
        <f>ROUNDDOWN(B19*D19%,0)</f>
        <v>0</v>
      </c>
      <c r="M19" s="2816"/>
      <c r="N19" s="641"/>
    </row>
    <row r="20" spans="1:24" ht="27" hidden="1" customHeight="1">
      <c r="A20" s="644" t="s">
        <v>174</v>
      </c>
      <c r="B20" s="128"/>
      <c r="C20" s="114"/>
      <c r="D20" s="144"/>
      <c r="E20" s="114"/>
      <c r="F20" s="128"/>
      <c r="G20" s="131"/>
      <c r="H20" s="2851"/>
      <c r="I20" s="2852"/>
      <c r="J20" s="115"/>
      <c r="K20" s="130"/>
      <c r="L20" s="2981"/>
      <c r="M20" s="2982"/>
      <c r="N20" s="641"/>
      <c r="P20" s="116" t="s">
        <v>138</v>
      </c>
    </row>
    <row r="21" spans="1:24" ht="27" hidden="1" customHeight="1">
      <c r="A21" s="657" t="s">
        <v>143</v>
      </c>
      <c r="B21" s="145"/>
      <c r="C21" s="146"/>
      <c r="D21" s="135"/>
      <c r="E21" s="136"/>
      <c r="F21" s="145"/>
      <c r="G21" s="147"/>
      <c r="H21" s="2787"/>
      <c r="I21" s="2848"/>
      <c r="J21" s="148"/>
      <c r="K21" s="149"/>
      <c r="L21" s="2819"/>
      <c r="M21" s="2820"/>
      <c r="N21" s="641"/>
    </row>
    <row r="22" spans="1:24" ht="27" hidden="1" customHeight="1">
      <c r="A22" s="645" t="s">
        <v>175</v>
      </c>
      <c r="B22" s="769"/>
      <c r="C22" s="647" t="s">
        <v>166</v>
      </c>
      <c r="D22" s="670">
        <v>2</v>
      </c>
      <c r="E22" s="647" t="s">
        <v>167</v>
      </c>
      <c r="F22" s="648">
        <f>IF(P20="적용",ROUND(B22*D22,2),0)</f>
        <v>0</v>
      </c>
      <c r="G22" s="500">
        <f>기초자료!B14</f>
        <v>172068</v>
      </c>
      <c r="H22" s="2819" t="s">
        <v>176</v>
      </c>
      <c r="I22" s="2821"/>
      <c r="J22" s="649">
        <f>$F$78</f>
        <v>0</v>
      </c>
      <c r="K22" s="647" t="s">
        <v>113</v>
      </c>
      <c r="L22" s="2822">
        <f>ROUNDDOWN((F22*G22)*(1+J22%),0)</f>
        <v>0</v>
      </c>
      <c r="M22" s="2823"/>
      <c r="N22" s="671"/>
      <c r="O22" s="151"/>
    </row>
    <row r="23" spans="1:24" ht="27" hidden="1" customHeight="1">
      <c r="A23" s="645" t="s">
        <v>147</v>
      </c>
      <c r="B23" s="660"/>
      <c r="C23" s="647"/>
      <c r="D23" s="659"/>
      <c r="E23" s="652"/>
      <c r="F23" s="648"/>
      <c r="G23" s="500"/>
      <c r="H23" s="2787"/>
      <c r="I23" s="2848"/>
      <c r="J23" s="655"/>
      <c r="K23" s="652"/>
      <c r="L23" s="2819"/>
      <c r="M23" s="2820"/>
      <c r="N23" s="641"/>
    </row>
    <row r="24" spans="1:24" ht="27" hidden="1" customHeight="1">
      <c r="A24" s="645" t="s">
        <v>177</v>
      </c>
      <c r="B24" s="672">
        <f>F22</f>
        <v>0</v>
      </c>
      <c r="C24" s="673" t="s">
        <v>178</v>
      </c>
      <c r="D24" s="674">
        <f>5.6/2</f>
        <v>2.8</v>
      </c>
      <c r="E24" s="504" t="s">
        <v>169</v>
      </c>
      <c r="F24" s="648">
        <f>IF(P20="적용",ROUND(B24*D24,2),0)</f>
        <v>0</v>
      </c>
      <c r="G24" s="500"/>
      <c r="H24" s="2819" t="s">
        <v>179</v>
      </c>
      <c r="I24" s="2821"/>
      <c r="J24" s="152"/>
      <c r="K24" s="669"/>
      <c r="L24" s="2822">
        <f>ROUNDDOWN(F24*G24,0)</f>
        <v>0</v>
      </c>
      <c r="M24" s="2823"/>
      <c r="N24" s="641"/>
    </row>
    <row r="25" spans="1:24" ht="27" hidden="1" customHeight="1">
      <c r="A25" s="675" t="s">
        <v>153</v>
      </c>
      <c r="B25" s="676">
        <f>L24</f>
        <v>0</v>
      </c>
      <c r="C25" s="677" t="s">
        <v>154</v>
      </c>
      <c r="D25" s="678">
        <v>95</v>
      </c>
      <c r="E25" s="677" t="s">
        <v>113</v>
      </c>
      <c r="F25" s="679"/>
      <c r="G25" s="680"/>
      <c r="H25" s="2979"/>
      <c r="I25" s="2980"/>
      <c r="J25" s="677"/>
      <c r="K25" s="681"/>
      <c r="L25" s="2826">
        <f>ROUNDDOWN(B25*D25%,0)</f>
        <v>0</v>
      </c>
      <c r="M25" s="2827"/>
      <c r="N25" s="641"/>
    </row>
    <row r="26" spans="1:24" ht="27" hidden="1" customHeight="1">
      <c r="A26" s="656" t="s">
        <v>180</v>
      </c>
      <c r="B26" s="682">
        <f>F22</f>
        <v>0</v>
      </c>
      <c r="C26" s="153" t="s">
        <v>181</v>
      </c>
      <c r="D26" s="154">
        <v>4.1999999999999997E-3</v>
      </c>
      <c r="E26" s="153" t="s">
        <v>182</v>
      </c>
      <c r="F26" s="141"/>
      <c r="G26" s="142"/>
      <c r="H26" s="2969" t="s">
        <v>183</v>
      </c>
      <c r="I26" s="2970"/>
      <c r="J26" s="121"/>
      <c r="K26" s="143"/>
      <c r="L26" s="2815">
        <f>ROUNDDOWN(B26*D26*G26,0)</f>
        <v>0</v>
      </c>
      <c r="M26" s="2816"/>
      <c r="N26" s="641"/>
    </row>
    <row r="27" spans="1:24" ht="27" customHeight="1" thickTop="1">
      <c r="A27" s="683" t="s">
        <v>184</v>
      </c>
      <c r="B27" s="1662" t="s">
        <v>121</v>
      </c>
      <c r="C27" s="157"/>
      <c r="D27" s="1661" t="s">
        <v>780</v>
      </c>
      <c r="E27" s="157"/>
      <c r="F27" s="159"/>
      <c r="G27" s="160"/>
      <c r="H27" s="2798"/>
      <c r="I27" s="2799"/>
      <c r="J27" s="161"/>
      <c r="K27" s="162"/>
      <c r="L27" s="2958"/>
      <c r="M27" s="2959"/>
      <c r="N27" s="641"/>
      <c r="P27" s="209" t="s">
        <v>138</v>
      </c>
      <c r="R27" s="163" t="s">
        <v>185</v>
      </c>
      <c r="S27" s="163" t="s">
        <v>186</v>
      </c>
      <c r="T27" s="163" t="s">
        <v>187</v>
      </c>
      <c r="U27" s="163" t="s">
        <v>132</v>
      </c>
      <c r="V27" s="163" t="s">
        <v>188</v>
      </c>
      <c r="W27" s="163" t="s">
        <v>189</v>
      </c>
      <c r="X27" s="308"/>
    </row>
    <row r="28" spans="1:24" ht="27" customHeight="1" thickBot="1">
      <c r="A28" s="644" t="s">
        <v>190</v>
      </c>
      <c r="B28" s="2802" t="str">
        <f>T28</f>
        <v>낫</v>
      </c>
      <c r="C28" s="2803"/>
      <c r="D28" s="164" t="s">
        <v>191</v>
      </c>
      <c r="E28" s="165"/>
      <c r="F28" s="165"/>
      <c r="G28" s="165"/>
      <c r="H28" s="2960"/>
      <c r="I28" s="2960"/>
      <c r="J28" s="165"/>
      <c r="K28" s="165"/>
      <c r="L28" s="2960"/>
      <c r="M28" s="2961"/>
      <c r="N28" s="641"/>
      <c r="P28" s="209" t="s">
        <v>138</v>
      </c>
      <c r="R28" s="166" t="s">
        <v>192</v>
      </c>
      <c r="S28" s="139"/>
      <c r="T28" s="167" t="s">
        <v>193</v>
      </c>
      <c r="U28" s="167" t="s">
        <v>194</v>
      </c>
      <c r="V28" s="167" t="s">
        <v>157</v>
      </c>
      <c r="W28" s="168">
        <v>7.0000000000000007E-2</v>
      </c>
      <c r="X28" s="307"/>
    </row>
    <row r="29" spans="1:24" ht="27" customHeight="1" thickBot="1">
      <c r="A29" s="645" t="s">
        <v>143</v>
      </c>
      <c r="B29" s="684">
        <f>T41</f>
        <v>2116.666666666667</v>
      </c>
      <c r="C29" s="647" t="s">
        <v>195</v>
      </c>
      <c r="D29" s="648">
        <f>W28</f>
        <v>7.0000000000000007E-2</v>
      </c>
      <c r="E29" s="504" t="s">
        <v>196</v>
      </c>
      <c r="F29" s="648">
        <f>IF(P28="적용",ROUND(B29*D29/100,2),0)</f>
        <v>1.48</v>
      </c>
      <c r="G29" s="685">
        <f>기초자료!B14</f>
        <v>172068</v>
      </c>
      <c r="H29" s="2962" t="s">
        <v>197</v>
      </c>
      <c r="I29" s="2963"/>
      <c r="J29" s="686">
        <f>$G$78</f>
        <v>0</v>
      </c>
      <c r="K29" s="647" t="s">
        <v>113</v>
      </c>
      <c r="L29" s="2964">
        <f>ROUNDDOWN((F29*G29)*(1+J29%),0)</f>
        <v>254660</v>
      </c>
      <c r="M29" s="2965"/>
      <c r="N29" s="641"/>
      <c r="P29" s="301" t="s">
        <v>388</v>
      </c>
      <c r="R29" s="166" t="s">
        <v>198</v>
      </c>
      <c r="S29" s="139"/>
      <c r="T29" s="167" t="s">
        <v>199</v>
      </c>
      <c r="U29" s="167" t="s">
        <v>194</v>
      </c>
      <c r="V29" s="167" t="s">
        <v>157</v>
      </c>
      <c r="W29" s="168">
        <v>0.2</v>
      </c>
      <c r="X29" s="307"/>
    </row>
    <row r="30" spans="1:24" ht="27" hidden="1" customHeight="1">
      <c r="A30" s="644" t="s">
        <v>200</v>
      </c>
      <c r="B30" s="2802" t="str">
        <f>T29</f>
        <v>괭이,도끼 등</v>
      </c>
      <c r="C30" s="2803"/>
      <c r="D30" s="2966" t="s">
        <v>201</v>
      </c>
      <c r="E30" s="2967"/>
      <c r="F30" s="2967"/>
      <c r="G30" s="2967"/>
      <c r="H30" s="2967"/>
      <c r="I30" s="2967"/>
      <c r="J30" s="2967"/>
      <c r="K30" s="2967"/>
      <c r="L30" s="2967"/>
      <c r="M30" s="2968"/>
      <c r="N30" s="641"/>
      <c r="P30" s="302" t="s">
        <v>138</v>
      </c>
      <c r="R30" s="166" t="s">
        <v>202</v>
      </c>
      <c r="S30" s="139"/>
      <c r="T30" s="167" t="s">
        <v>193</v>
      </c>
      <c r="U30" s="167" t="s">
        <v>194</v>
      </c>
      <c r="V30" s="167" t="s">
        <v>157</v>
      </c>
      <c r="W30" s="168">
        <v>0.18</v>
      </c>
      <c r="X30" s="307"/>
    </row>
    <row r="31" spans="1:24" ht="27" hidden="1" customHeight="1">
      <c r="A31" s="687" t="s">
        <v>143</v>
      </c>
      <c r="B31" s="627"/>
      <c r="C31" s="171" t="s">
        <v>195</v>
      </c>
      <c r="D31" s="172">
        <f>W29</f>
        <v>0.2</v>
      </c>
      <c r="E31" s="173" t="s">
        <v>196</v>
      </c>
      <c r="F31" s="172">
        <f>IF(P30="적용",ROUND(B31*D31/100,2),0)</f>
        <v>0</v>
      </c>
      <c r="G31" s="174">
        <f>G29</f>
        <v>172068</v>
      </c>
      <c r="H31" s="2962" t="s">
        <v>197</v>
      </c>
      <c r="I31" s="2963"/>
      <c r="J31" s="175">
        <f>IF($G$64="",0,$G$64)+IF($G$69="",0,G$69)</f>
        <v>0</v>
      </c>
      <c r="K31" s="171" t="s">
        <v>113</v>
      </c>
      <c r="L31" s="2964">
        <f>ROUNDDOWN((F31*G31)*(1+J31%),0)</f>
        <v>0</v>
      </c>
      <c r="M31" s="2965"/>
      <c r="N31" s="641"/>
      <c r="P31" s="303"/>
      <c r="R31" s="167" t="s">
        <v>203</v>
      </c>
      <c r="S31" s="167"/>
      <c r="T31" s="167" t="s">
        <v>204</v>
      </c>
      <c r="U31" s="167" t="s">
        <v>156</v>
      </c>
      <c r="V31" s="167" t="s">
        <v>205</v>
      </c>
      <c r="W31" s="168">
        <v>1.3</v>
      </c>
      <c r="X31" s="307"/>
    </row>
    <row r="32" spans="1:24" ht="27" hidden="1" customHeight="1">
      <c r="A32" s="688" t="s">
        <v>206</v>
      </c>
      <c r="B32" s="2802" t="str">
        <f>T30</f>
        <v>낫</v>
      </c>
      <c r="C32" s="2803"/>
      <c r="D32" s="2843"/>
      <c r="E32" s="2844"/>
      <c r="F32" s="2844"/>
      <c r="G32" s="2844"/>
      <c r="H32" s="2844"/>
      <c r="I32" s="2844"/>
      <c r="J32" s="2844"/>
      <c r="K32" s="2844"/>
      <c r="L32" s="2844"/>
      <c r="M32" s="2845"/>
      <c r="N32" s="641"/>
      <c r="P32" s="303"/>
      <c r="R32" s="167" t="s">
        <v>121</v>
      </c>
      <c r="S32" s="167" t="s">
        <v>391</v>
      </c>
      <c r="T32" s="167" t="s">
        <v>204</v>
      </c>
      <c r="U32" s="167" t="s">
        <v>156</v>
      </c>
      <c r="V32" s="167" t="s">
        <v>205</v>
      </c>
      <c r="W32" s="168">
        <v>3.5</v>
      </c>
      <c r="X32" s="307"/>
    </row>
    <row r="33" spans="1:24" ht="27" hidden="1" customHeight="1">
      <c r="A33" s="687" t="s">
        <v>143</v>
      </c>
      <c r="B33" s="627"/>
      <c r="C33" s="171" t="s">
        <v>195</v>
      </c>
      <c r="D33" s="172">
        <v>0.18</v>
      </c>
      <c r="E33" s="173" t="s">
        <v>196</v>
      </c>
      <c r="F33" s="172">
        <f>IF((B27="둘레베기")*(P27="적용"),ROUND(B33*D33/100,2),0)</f>
        <v>0</v>
      </c>
      <c r="G33" s="174">
        <f>G31</f>
        <v>172068</v>
      </c>
      <c r="H33" s="2962" t="s">
        <v>197</v>
      </c>
      <c r="I33" s="2963"/>
      <c r="J33" s="175">
        <f>$G$78</f>
        <v>0</v>
      </c>
      <c r="K33" s="171" t="s">
        <v>113</v>
      </c>
      <c r="L33" s="2977">
        <f>ROUNDDOWN((F33*G33)*(1+J33%),0)</f>
        <v>0</v>
      </c>
      <c r="M33" s="2978"/>
      <c r="N33" s="641"/>
      <c r="P33" s="303"/>
      <c r="R33" s="167" t="s">
        <v>121</v>
      </c>
      <c r="S33" s="167" t="s">
        <v>392</v>
      </c>
      <c r="T33" s="167" t="s">
        <v>204</v>
      </c>
      <c r="U33" s="167" t="s">
        <v>156</v>
      </c>
      <c r="V33" s="167" t="s">
        <v>205</v>
      </c>
      <c r="W33" s="168">
        <v>4</v>
      </c>
      <c r="X33" s="307"/>
    </row>
    <row r="34" spans="1:24" ht="27" hidden="1" customHeight="1">
      <c r="A34" s="689" t="s">
        <v>207</v>
      </c>
      <c r="B34" s="178" t="str">
        <f>T31</f>
        <v>예취기</v>
      </c>
      <c r="C34" s="2974"/>
      <c r="D34" s="2975"/>
      <c r="E34" s="2975"/>
      <c r="F34" s="2975"/>
      <c r="G34" s="2975"/>
      <c r="H34" s="2975"/>
      <c r="I34" s="2975"/>
      <c r="J34" s="2975"/>
      <c r="K34" s="2975"/>
      <c r="L34" s="2975"/>
      <c r="M34" s="2976"/>
      <c r="N34" s="641"/>
      <c r="P34" s="303"/>
      <c r="R34" s="167" t="s">
        <v>121</v>
      </c>
      <c r="S34" s="167" t="s">
        <v>390</v>
      </c>
      <c r="T34" s="167" t="s">
        <v>204</v>
      </c>
      <c r="U34" s="167" t="s">
        <v>156</v>
      </c>
      <c r="V34" s="167" t="s">
        <v>205</v>
      </c>
      <c r="W34" s="168">
        <v>5</v>
      </c>
      <c r="X34" s="307"/>
    </row>
    <row r="35" spans="1:24" ht="27" hidden="1" customHeight="1">
      <c r="A35" s="645" t="s">
        <v>143</v>
      </c>
      <c r="B35" s="696">
        <v>1</v>
      </c>
      <c r="C35" s="647" t="s">
        <v>208</v>
      </c>
      <c r="D35" s="648">
        <v>1.3</v>
      </c>
      <c r="E35" s="504" t="s">
        <v>209</v>
      </c>
      <c r="F35" s="648">
        <f>IF((B27="줄베기")*(P27="적용"),ROUND(B35*D35,2),0)</f>
        <v>0</v>
      </c>
      <c r="G35" s="685">
        <f>기초자료!B16</f>
        <v>226122</v>
      </c>
      <c r="H35" s="2819" t="s">
        <v>205</v>
      </c>
      <c r="I35" s="2821"/>
      <c r="J35" s="649">
        <f>$G$78</f>
        <v>0</v>
      </c>
      <c r="K35" s="647" t="s">
        <v>113</v>
      </c>
      <c r="L35" s="2822">
        <f>ROUNDDOWN((F35*G35)*(1+J35%),0)</f>
        <v>0</v>
      </c>
      <c r="M35" s="2823"/>
      <c r="N35" s="641"/>
      <c r="P35" s="303"/>
      <c r="R35" s="179"/>
      <c r="S35" s="179"/>
      <c r="T35" s="179"/>
      <c r="U35" s="180"/>
      <c r="V35" s="179"/>
      <c r="W35" s="179"/>
      <c r="X35" s="179"/>
    </row>
    <row r="36" spans="1:24" ht="27" hidden="1" customHeight="1">
      <c r="A36" s="645" t="s">
        <v>147</v>
      </c>
      <c r="B36" s="691"/>
      <c r="C36" s="647"/>
      <c r="D36" s="648"/>
      <c r="E36" s="652"/>
      <c r="F36" s="648"/>
      <c r="G36" s="685"/>
      <c r="H36" s="2817"/>
      <c r="I36" s="2818"/>
      <c r="J36" s="655"/>
      <c r="K36" s="652"/>
      <c r="L36" s="2819"/>
      <c r="M36" s="2820"/>
      <c r="N36" s="641"/>
      <c r="P36" s="303"/>
      <c r="R36" s="179"/>
      <c r="S36" s="179"/>
      <c r="T36" s="179"/>
      <c r="U36" s="180"/>
      <c r="V36" s="179"/>
      <c r="W36" s="179"/>
      <c r="X36" s="179"/>
    </row>
    <row r="37" spans="1:24" ht="27" hidden="1" customHeight="1">
      <c r="A37" s="645" t="s">
        <v>177</v>
      </c>
      <c r="B37" s="661">
        <f>F35</f>
        <v>0</v>
      </c>
      <c r="C37" s="692" t="s">
        <v>156</v>
      </c>
      <c r="D37" s="693">
        <v>5</v>
      </c>
      <c r="E37" s="504" t="s">
        <v>210</v>
      </c>
      <c r="F37" s="648">
        <f>IF(P27="적용",ROUND(B37*D37,2),0)</f>
        <v>0</v>
      </c>
      <c r="G37" s="685"/>
      <c r="H37" s="2819" t="s">
        <v>211</v>
      </c>
      <c r="I37" s="2821"/>
      <c r="J37" s="152"/>
      <c r="K37" s="669"/>
      <c r="L37" s="2822">
        <f>ROUNDDOWN(F37*G37,0)</f>
        <v>0</v>
      </c>
      <c r="M37" s="2823"/>
      <c r="N37" s="641"/>
      <c r="P37" s="303"/>
      <c r="R37" s="179"/>
      <c r="S37" s="179"/>
      <c r="T37" s="179"/>
      <c r="U37" s="180"/>
      <c r="V37" s="179"/>
      <c r="W37" s="179"/>
      <c r="X37" s="179"/>
    </row>
    <row r="38" spans="1:24" ht="27" hidden="1" customHeight="1">
      <c r="A38" s="675" t="s">
        <v>153</v>
      </c>
      <c r="B38" s="676">
        <f>L37</f>
        <v>0</v>
      </c>
      <c r="C38" s="504" t="s">
        <v>154</v>
      </c>
      <c r="D38" s="648">
        <v>10</v>
      </c>
      <c r="E38" s="504" t="s">
        <v>113</v>
      </c>
      <c r="F38" s="679"/>
      <c r="G38" s="694"/>
      <c r="H38" s="2824"/>
      <c r="I38" s="2825"/>
      <c r="J38" s="677"/>
      <c r="K38" s="681"/>
      <c r="L38" s="2826">
        <f>ROUNDDOWN(B38*D38%,0)</f>
        <v>0</v>
      </c>
      <c r="M38" s="2827"/>
      <c r="N38" s="641"/>
      <c r="P38" s="303"/>
      <c r="R38" s="179"/>
      <c r="S38" s="179"/>
      <c r="T38" s="179"/>
      <c r="U38" s="180"/>
      <c r="V38" s="179"/>
      <c r="W38" s="179"/>
      <c r="X38" s="179"/>
    </row>
    <row r="39" spans="1:24" ht="27" hidden="1" customHeight="1" thickBot="1">
      <c r="A39" s="656" t="s">
        <v>180</v>
      </c>
      <c r="B39" s="181">
        <f>F35</f>
        <v>0</v>
      </c>
      <c r="C39" s="153" t="s">
        <v>212</v>
      </c>
      <c r="D39" s="154">
        <v>8.3999999999999995E-3</v>
      </c>
      <c r="E39" s="153" t="s">
        <v>213</v>
      </c>
      <c r="F39" s="141"/>
      <c r="G39" s="182"/>
      <c r="H39" s="2969" t="s">
        <v>214</v>
      </c>
      <c r="I39" s="2970"/>
      <c r="J39" s="121"/>
      <c r="K39" s="143"/>
      <c r="L39" s="2815">
        <f>ROUNDDOWN(B39*D39*G39,0)</f>
        <v>0</v>
      </c>
      <c r="M39" s="2816"/>
      <c r="N39" s="641"/>
      <c r="P39" s="303"/>
      <c r="R39" s="179"/>
      <c r="S39" s="179"/>
      <c r="T39" s="179"/>
      <c r="U39" s="180"/>
      <c r="V39" s="179"/>
      <c r="W39" s="179"/>
      <c r="X39" s="179"/>
    </row>
    <row r="40" spans="1:24" ht="27" customHeight="1">
      <c r="A40" s="695" t="s">
        <v>215</v>
      </c>
      <c r="B40" s="178" t="str">
        <f>T32</f>
        <v>예취기</v>
      </c>
      <c r="C40" s="2971" t="str">
        <f>IF($D$27="","","("&amp;$D$27&amp;")")</f>
        <v>(조림 2년차)</v>
      </c>
      <c r="D40" s="2972"/>
      <c r="E40" s="2972"/>
      <c r="F40" s="2972"/>
      <c r="G40" s="2972"/>
      <c r="H40" s="2972"/>
      <c r="I40" s="2972"/>
      <c r="J40" s="2972"/>
      <c r="K40" s="2972"/>
      <c r="L40" s="2972"/>
      <c r="M40" s="2973"/>
      <c r="N40" s="641"/>
      <c r="P40" s="304">
        <v>2500</v>
      </c>
      <c r="Q40" s="311" t="s">
        <v>404</v>
      </c>
      <c r="R40" s="312" t="s">
        <v>405</v>
      </c>
      <c r="S40" s="312" t="s">
        <v>406</v>
      </c>
      <c r="T40" s="313" t="s">
        <v>407</v>
      </c>
      <c r="U40" s="180"/>
      <c r="V40" s="179"/>
      <c r="W40" s="179"/>
      <c r="X40" s="179"/>
    </row>
    <row r="41" spans="1:24" ht="27" customHeight="1" thickBot="1">
      <c r="A41" s="645" t="s">
        <v>143</v>
      </c>
      <c r="B41" s="696">
        <v>1</v>
      </c>
      <c r="C41" s="647" t="s">
        <v>208</v>
      </c>
      <c r="D41" s="648">
        <f>IF(D27=S32,W32,IF(D27=S33,W33,IF(D27=S34,W34,0)))</f>
        <v>4</v>
      </c>
      <c r="E41" s="504" t="s">
        <v>209</v>
      </c>
      <c r="F41" s="648">
        <f>IF(($B$27="모두베기")*($P$27="적용"),ROUND(B41*D41,2),0)</f>
        <v>4</v>
      </c>
      <c r="G41" s="685">
        <f>기초자료!B16</f>
        <v>226122</v>
      </c>
      <c r="H41" s="2819" t="s">
        <v>205</v>
      </c>
      <c r="I41" s="2821"/>
      <c r="J41" s="686">
        <f>$G$78</f>
        <v>0</v>
      </c>
      <c r="K41" s="647" t="s">
        <v>113</v>
      </c>
      <c r="L41" s="2822">
        <f>ROUNDDOWN((F41*G41)*(1+J41%),0)</f>
        <v>904488</v>
      </c>
      <c r="M41" s="2823"/>
      <c r="N41" s="641"/>
      <c r="P41" s="2283" t="s">
        <v>389</v>
      </c>
      <c r="Q41" s="2429">
        <v>200</v>
      </c>
      <c r="R41" s="2288">
        <f>U44</f>
        <v>42.333333333333336</v>
      </c>
      <c r="S41" s="2285">
        <v>10000</v>
      </c>
      <c r="T41" s="2286">
        <f>R41*S41/Q41</f>
        <v>2116.666666666667</v>
      </c>
      <c r="U41" s="180"/>
      <c r="V41" s="179"/>
      <c r="W41" s="179"/>
      <c r="X41" s="179"/>
    </row>
    <row r="42" spans="1:24" ht="27" customHeight="1" thickBot="1">
      <c r="A42" s="645" t="s">
        <v>147</v>
      </c>
      <c r="B42" s="691"/>
      <c r="C42" s="647"/>
      <c r="D42" s="648"/>
      <c r="E42" s="652"/>
      <c r="F42" s="648"/>
      <c r="G42" s="685"/>
      <c r="H42" s="2817"/>
      <c r="I42" s="2818"/>
      <c r="J42" s="655"/>
      <c r="K42" s="652"/>
      <c r="L42" s="2819"/>
      <c r="M42" s="2820"/>
      <c r="N42" s="641"/>
      <c r="P42" s="2287">
        <f>T41/P40*100</f>
        <v>84.666666666666686</v>
      </c>
      <c r="Q42" s="2220"/>
      <c r="R42" s="2220"/>
      <c r="S42" s="2220"/>
      <c r="T42" s="2220"/>
    </row>
    <row r="43" spans="1:24" ht="27" customHeight="1">
      <c r="A43" s="645" t="s">
        <v>177</v>
      </c>
      <c r="B43" s="661">
        <f>F41</f>
        <v>4</v>
      </c>
      <c r="C43" s="692" t="s">
        <v>156</v>
      </c>
      <c r="D43" s="693">
        <v>5</v>
      </c>
      <c r="E43" s="504" t="s">
        <v>223</v>
      </c>
      <c r="F43" s="648">
        <f>IF(P27="적용",ROUND(B43*D43,2),0)</f>
        <v>20</v>
      </c>
      <c r="G43" s="685">
        <f>기초자료!B19</f>
        <v>1842</v>
      </c>
      <c r="H43" s="2819" t="s">
        <v>211</v>
      </c>
      <c r="I43" s="2821"/>
      <c r="J43" s="152"/>
      <c r="K43" s="669"/>
      <c r="L43" s="2822">
        <f>ROUNDDOWN(F43*G43,0)</f>
        <v>36840</v>
      </c>
      <c r="M43" s="2823"/>
      <c r="N43" s="641"/>
      <c r="P43" s="2223"/>
      <c r="Q43" s="2430"/>
      <c r="R43" s="2431" t="s">
        <v>394</v>
      </c>
      <c r="S43" s="2432" t="s">
        <v>395</v>
      </c>
      <c r="T43" s="2432" t="s">
        <v>1290</v>
      </c>
      <c r="U43" s="2432" t="s">
        <v>396</v>
      </c>
      <c r="V43" s="183"/>
    </row>
    <row r="44" spans="1:24" ht="27" customHeight="1">
      <c r="A44" s="675" t="s">
        <v>153</v>
      </c>
      <c r="B44" s="676">
        <f>L43</f>
        <v>36840</v>
      </c>
      <c r="C44" s="504" t="s">
        <v>154</v>
      </c>
      <c r="D44" s="648">
        <v>10</v>
      </c>
      <c r="E44" s="504" t="s">
        <v>113</v>
      </c>
      <c r="F44" s="679"/>
      <c r="G44" s="694"/>
      <c r="H44" s="2824"/>
      <c r="I44" s="2825"/>
      <c r="J44" s="677"/>
      <c r="K44" s="681"/>
      <c r="L44" s="2826">
        <f>ROUNDDOWN(B44*D44%,0)</f>
        <v>3684</v>
      </c>
      <c r="M44" s="2827"/>
      <c r="N44" s="641"/>
      <c r="P44" s="2223"/>
      <c r="Q44" s="2432" t="s">
        <v>398</v>
      </c>
      <c r="R44" s="2433">
        <v>44</v>
      </c>
      <c r="S44" s="2433">
        <v>45</v>
      </c>
      <c r="T44" s="2434">
        <v>38</v>
      </c>
      <c r="U44" s="2433">
        <f>AVERAGE(R44:T44)</f>
        <v>42.333333333333336</v>
      </c>
      <c r="V44" s="183"/>
    </row>
    <row r="45" spans="1:24" ht="27" customHeight="1">
      <c r="A45" s="656" t="s">
        <v>180</v>
      </c>
      <c r="B45" s="181">
        <f>F41</f>
        <v>4</v>
      </c>
      <c r="C45" s="153" t="s">
        <v>229</v>
      </c>
      <c r="D45" s="154">
        <v>8.3999999999999995E-3</v>
      </c>
      <c r="E45" s="153" t="s">
        <v>213</v>
      </c>
      <c r="F45" s="141"/>
      <c r="G45" s="1776">
        <f>기초자료!B26</f>
        <v>610000</v>
      </c>
      <c r="H45" s="2813" t="str">
        <f>기초자료!A26</f>
        <v>배낭식동력예취기</v>
      </c>
      <c r="I45" s="2814"/>
      <c r="J45" s="121"/>
      <c r="K45" s="143"/>
      <c r="L45" s="2815">
        <f>ROUNDDOWN(B45*D45*G45,0)</f>
        <v>20496</v>
      </c>
      <c r="M45" s="2816"/>
      <c r="N45" s="641"/>
      <c r="P45" s="2223"/>
      <c r="Q45" s="2432" t="s">
        <v>397</v>
      </c>
      <c r="R45" s="2433">
        <f>R44*50</f>
        <v>2200</v>
      </c>
      <c r="S45" s="2433">
        <f t="shared" ref="S45:T45" si="0">S44*50</f>
        <v>2250</v>
      </c>
      <c r="T45" s="2433">
        <f t="shared" si="0"/>
        <v>1900</v>
      </c>
      <c r="U45" s="2433">
        <f>AVERAGE(R45:T45)</f>
        <v>2116.6666666666665</v>
      </c>
      <c r="V45" s="183"/>
    </row>
    <row r="46" spans="1:24" ht="27" customHeight="1">
      <c r="A46" s="720" t="s">
        <v>293</v>
      </c>
      <c r="B46" s="219" t="s">
        <v>290</v>
      </c>
      <c r="C46" s="219" t="s">
        <v>290</v>
      </c>
      <c r="D46" s="219" t="s">
        <v>290</v>
      </c>
      <c r="E46" s="220" t="s">
        <v>290</v>
      </c>
      <c r="F46" s="189" t="s">
        <v>290</v>
      </c>
      <c r="G46" s="131" t="s">
        <v>290</v>
      </c>
      <c r="H46" s="2790" t="s">
        <v>290</v>
      </c>
      <c r="I46" s="2791"/>
      <c r="J46" s="220" t="s">
        <v>290</v>
      </c>
      <c r="K46" s="220" t="s">
        <v>290</v>
      </c>
      <c r="L46" s="2792">
        <f>SUM(L47:L49)</f>
        <v>1220168</v>
      </c>
      <c r="M46" s="2793"/>
      <c r="N46" s="641"/>
      <c r="Q46" s="2983" t="s">
        <v>1291</v>
      </c>
      <c r="R46" s="2426">
        <v>126.63454</v>
      </c>
      <c r="S46" s="2428">
        <v>126.63402000000001</v>
      </c>
      <c r="T46" s="2426">
        <v>1226.63474</v>
      </c>
      <c r="U46" s="2426"/>
    </row>
    <row r="47" spans="1:24" ht="27" customHeight="1">
      <c r="A47" s="721" t="s">
        <v>294</v>
      </c>
      <c r="B47" s="707" t="s">
        <v>290</v>
      </c>
      <c r="C47" s="502" t="s">
        <v>290</v>
      </c>
      <c r="D47" s="707" t="s">
        <v>290</v>
      </c>
      <c r="E47" s="722" t="s">
        <v>290</v>
      </c>
      <c r="F47" s="722" t="s">
        <v>290</v>
      </c>
      <c r="G47" s="500" t="s">
        <v>290</v>
      </c>
      <c r="H47" s="2794" t="s">
        <v>290</v>
      </c>
      <c r="I47" s="2795"/>
      <c r="J47" s="722" t="s">
        <v>290</v>
      </c>
      <c r="K47" s="723" t="s">
        <v>290</v>
      </c>
      <c r="L47" s="2796">
        <f>L29+L41</f>
        <v>1159148</v>
      </c>
      <c r="M47" s="2797"/>
      <c r="N47" s="641"/>
      <c r="Q47" s="2984"/>
      <c r="R47" s="2426">
        <v>33.358519999999999</v>
      </c>
      <c r="S47" s="2426">
        <v>33.358400000000003</v>
      </c>
      <c r="T47" s="2426">
        <v>33.359670000000001</v>
      </c>
      <c r="U47" s="2426"/>
    </row>
    <row r="48" spans="1:24" ht="27" customHeight="1">
      <c r="A48" s="721" t="s">
        <v>295</v>
      </c>
      <c r="B48" s="707" t="s">
        <v>290</v>
      </c>
      <c r="C48" s="502" t="s">
        <v>290</v>
      </c>
      <c r="D48" s="707" t="s">
        <v>290</v>
      </c>
      <c r="E48" s="722" t="s">
        <v>290</v>
      </c>
      <c r="F48" s="659" t="s">
        <v>290</v>
      </c>
      <c r="G48" s="500" t="s">
        <v>290</v>
      </c>
      <c r="H48" s="2794" t="s">
        <v>290</v>
      </c>
      <c r="I48" s="2795"/>
      <c r="J48" s="722" t="s">
        <v>290</v>
      </c>
      <c r="K48" s="723" t="s">
        <v>290</v>
      </c>
      <c r="L48" s="2787">
        <f>L43+L44</f>
        <v>40524</v>
      </c>
      <c r="M48" s="2788"/>
      <c r="N48" s="641"/>
      <c r="Q48" s="2378"/>
      <c r="R48" s="2378"/>
      <c r="S48" s="2378"/>
      <c r="T48" s="2378"/>
      <c r="U48" s="2378"/>
    </row>
    <row r="49" spans="1:20" ht="27" customHeight="1">
      <c r="A49" s="724" t="s">
        <v>296</v>
      </c>
      <c r="B49" s="221" t="s">
        <v>290</v>
      </c>
      <c r="C49" s="218" t="s">
        <v>290</v>
      </c>
      <c r="D49" s="221" t="s">
        <v>290</v>
      </c>
      <c r="E49" s="222" t="s">
        <v>290</v>
      </c>
      <c r="F49" s="223" t="s">
        <v>290</v>
      </c>
      <c r="G49" s="124" t="s">
        <v>290</v>
      </c>
      <c r="H49" s="2777" t="s">
        <v>290</v>
      </c>
      <c r="I49" s="2778"/>
      <c r="J49" s="224" t="s">
        <v>290</v>
      </c>
      <c r="K49" s="225" t="s">
        <v>290</v>
      </c>
      <c r="L49" s="2779">
        <f>L45</f>
        <v>20496</v>
      </c>
      <c r="M49" s="2780"/>
      <c r="N49" s="641"/>
      <c r="R49" s="1880"/>
      <c r="S49" s="199"/>
      <c r="T49" s="199"/>
    </row>
    <row r="50" spans="1:20" ht="27" hidden="1" customHeight="1">
      <c r="A50" s="725" t="s">
        <v>290</v>
      </c>
      <c r="B50" s="229" t="s">
        <v>290</v>
      </c>
      <c r="C50" s="230" t="s">
        <v>290</v>
      </c>
      <c r="D50" s="231" t="s">
        <v>290</v>
      </c>
      <c r="E50" s="232" t="s">
        <v>290</v>
      </c>
      <c r="F50" s="232" t="s">
        <v>290</v>
      </c>
      <c r="G50" s="232" t="s">
        <v>290</v>
      </c>
      <c r="H50" s="232"/>
      <c r="I50" s="230" t="s">
        <v>290</v>
      </c>
      <c r="J50" s="232" t="s">
        <v>290</v>
      </c>
      <c r="K50" s="233" t="s">
        <v>290</v>
      </c>
      <c r="L50" s="319"/>
      <c r="M50" s="212" t="s">
        <v>290</v>
      </c>
      <c r="N50" s="641"/>
      <c r="R50" s="1881"/>
      <c r="S50" s="1881"/>
      <c r="T50" s="199"/>
    </row>
    <row r="51" spans="1:20" ht="27" hidden="1" customHeight="1">
      <c r="A51" s="2781" t="s">
        <v>301</v>
      </c>
      <c r="B51" s="2782" t="s">
        <v>290</v>
      </c>
      <c r="C51" s="2783" t="s">
        <v>290</v>
      </c>
      <c r="D51" s="2783" t="s">
        <v>290</v>
      </c>
      <c r="E51" s="2783" t="s">
        <v>290</v>
      </c>
      <c r="F51" s="2783" t="s">
        <v>290</v>
      </c>
      <c r="G51" s="2784" t="s">
        <v>290</v>
      </c>
      <c r="H51" s="726"/>
      <c r="I51" s="727" t="s">
        <v>290</v>
      </c>
      <c r="J51" s="726" t="s">
        <v>290</v>
      </c>
      <c r="K51" s="726" t="s">
        <v>290</v>
      </c>
      <c r="L51" s="728"/>
      <c r="M51" s="729" t="s">
        <v>290</v>
      </c>
      <c r="N51" s="641"/>
      <c r="R51" s="1882"/>
      <c r="S51" s="1883"/>
      <c r="T51" s="1884"/>
    </row>
    <row r="52" spans="1:20" ht="27" hidden="1" customHeight="1">
      <c r="A52" s="721" t="s">
        <v>304</v>
      </c>
      <c r="B52" s="730" t="s">
        <v>290</v>
      </c>
      <c r="C52" s="502" t="s">
        <v>290</v>
      </c>
      <c r="D52" s="510" t="s">
        <v>290</v>
      </c>
      <c r="E52" s="722" t="s">
        <v>290</v>
      </c>
      <c r="F52" s="722" t="s">
        <v>290</v>
      </c>
      <c r="G52" s="722" t="s">
        <v>290</v>
      </c>
      <c r="H52" s="722"/>
      <c r="I52" s="502" t="s">
        <v>290</v>
      </c>
      <c r="J52" s="726" t="s">
        <v>290</v>
      </c>
      <c r="K52" s="723" t="s">
        <v>290</v>
      </c>
      <c r="L52" s="731"/>
      <c r="M52" s="729" t="s">
        <v>290</v>
      </c>
      <c r="N52" s="641"/>
      <c r="R52" s="1882"/>
      <c r="S52" s="1883"/>
      <c r="T52" s="1884"/>
    </row>
    <row r="53" spans="1:20" ht="27" hidden="1" customHeight="1">
      <c r="A53" s="721" t="s">
        <v>306</v>
      </c>
      <c r="B53" s="732">
        <f>IF(P15="적용",B16,0)</f>
        <v>0</v>
      </c>
      <c r="C53" s="733" t="s">
        <v>166</v>
      </c>
      <c r="D53" s="734"/>
      <c r="E53" s="735"/>
      <c r="F53" s="736"/>
      <c r="G53" s="547"/>
      <c r="H53" s="547"/>
      <c r="I53" s="547"/>
      <c r="J53" s="726"/>
      <c r="K53" s="723"/>
      <c r="L53" s="731"/>
      <c r="M53" s="729"/>
      <c r="N53" s="641"/>
      <c r="R53" s="1882"/>
      <c r="S53" s="1883"/>
      <c r="T53" s="1884"/>
    </row>
    <row r="54" spans="1:20" ht="27" hidden="1" customHeight="1">
      <c r="A54" s="721" t="s">
        <v>308</v>
      </c>
      <c r="B54" s="732">
        <f>IF(P20="적용",B22,0)</f>
        <v>0</v>
      </c>
      <c r="C54" s="733" t="s">
        <v>166</v>
      </c>
      <c r="D54" s="734"/>
      <c r="E54" s="547"/>
      <c r="F54" s="547"/>
      <c r="G54" s="547"/>
      <c r="H54" s="547"/>
      <c r="I54" s="547"/>
      <c r="J54" s="726"/>
      <c r="K54" s="723"/>
      <c r="L54" s="731"/>
      <c r="M54" s="729"/>
      <c r="N54" s="641"/>
      <c r="R54" s="1885"/>
      <c r="S54" s="1886"/>
      <c r="T54" s="1887"/>
    </row>
    <row r="55" spans="1:20" ht="27" hidden="1" customHeight="1">
      <c r="A55" s="721" t="s">
        <v>311</v>
      </c>
      <c r="B55" s="737" t="e">
        <f>IF(#REF!="적용",#REF!,0)</f>
        <v>#REF!</v>
      </c>
      <c r="C55" s="733" t="s">
        <v>151</v>
      </c>
      <c r="D55" s="734" t="e">
        <f>#REF!</f>
        <v>#REF!</v>
      </c>
      <c r="E55" s="547"/>
      <c r="F55" s="547"/>
      <c r="G55" s="547"/>
      <c r="H55" s="547"/>
      <c r="I55" s="547"/>
      <c r="J55" s="726"/>
      <c r="K55" s="723"/>
      <c r="L55" s="731"/>
      <c r="M55" s="729"/>
      <c r="N55" s="641"/>
      <c r="R55" s="1885"/>
      <c r="S55" s="1886"/>
      <c r="T55" s="1887"/>
    </row>
    <row r="56" spans="1:20" ht="27" hidden="1" customHeight="1">
      <c r="A56" s="721" t="s">
        <v>313</v>
      </c>
      <c r="B56" s="737" t="e">
        <f>IF(#REF!="적용",(#REF!+#REF!+#REF!+#REF!+#REF!),0)</f>
        <v>#REF!</v>
      </c>
      <c r="C56" s="733" t="s">
        <v>151</v>
      </c>
      <c r="D56" s="734" t="s">
        <v>290</v>
      </c>
      <c r="E56" s="547" t="s">
        <v>290</v>
      </c>
      <c r="F56" s="547"/>
      <c r="G56" s="547"/>
      <c r="H56" s="547"/>
      <c r="I56" s="547"/>
      <c r="J56" s="726"/>
      <c r="K56" s="723"/>
      <c r="L56" s="731"/>
      <c r="M56" s="729"/>
      <c r="N56" s="641"/>
      <c r="R56" s="1885"/>
      <c r="S56" s="1886"/>
      <c r="T56" s="1887"/>
    </row>
    <row r="57" spans="1:20" ht="27" hidden="1" customHeight="1">
      <c r="A57" s="721" t="s">
        <v>315</v>
      </c>
      <c r="B57" s="732"/>
      <c r="C57" s="735" t="s">
        <v>512</v>
      </c>
      <c r="D57" s="734"/>
      <c r="E57" s="547"/>
      <c r="F57" s="547"/>
      <c r="G57" s="547"/>
      <c r="H57" s="547"/>
      <c r="I57" s="547"/>
      <c r="J57" s="726"/>
      <c r="K57" s="723"/>
      <c r="L57" s="731"/>
      <c r="M57" s="729"/>
      <c r="N57" s="641"/>
      <c r="R57" s="1882"/>
      <c r="S57" s="1883"/>
      <c r="T57" s="1884"/>
    </row>
    <row r="58" spans="1:20" ht="27" hidden="1" customHeight="1">
      <c r="A58" s="721" t="s">
        <v>318</v>
      </c>
      <c r="B58" s="738">
        <f>K2</f>
        <v>2</v>
      </c>
      <c r="C58" s="733" t="s">
        <v>118</v>
      </c>
      <c r="D58" s="734" t="s">
        <v>319</v>
      </c>
      <c r="E58" s="547"/>
      <c r="F58" s="547"/>
      <c r="G58" s="547"/>
      <c r="H58" s="547"/>
      <c r="I58" s="547"/>
      <c r="J58" s="726"/>
      <c r="K58" s="723"/>
      <c r="L58" s="731"/>
      <c r="M58" s="729"/>
      <c r="N58" s="641"/>
      <c r="R58" s="1882"/>
      <c r="S58" s="1883"/>
      <c r="T58" s="1884"/>
    </row>
    <row r="59" spans="1:20" ht="27" customHeight="1">
      <c r="A59" s="739" t="s">
        <v>321</v>
      </c>
      <c r="B59" s="740" t="s">
        <v>290</v>
      </c>
      <c r="C59" s="547" t="s">
        <v>290</v>
      </c>
      <c r="D59" s="510" t="s">
        <v>290</v>
      </c>
      <c r="E59" s="741" t="s">
        <v>290</v>
      </c>
      <c r="F59" s="741" t="s">
        <v>290</v>
      </c>
      <c r="G59" s="741" t="s">
        <v>290</v>
      </c>
      <c r="H59" s="2785" t="s">
        <v>290</v>
      </c>
      <c r="I59" s="2786"/>
      <c r="J59" s="726" t="s">
        <v>290</v>
      </c>
      <c r="K59" s="742" t="s">
        <v>290</v>
      </c>
      <c r="L59" s="2787" t="s">
        <v>290</v>
      </c>
      <c r="M59" s="2788"/>
      <c r="N59" s="641"/>
      <c r="R59" s="2026"/>
      <c r="S59" s="2027"/>
      <c r="T59" s="2253"/>
    </row>
    <row r="60" spans="1:20" ht="27" customHeight="1">
      <c r="A60" s="739" t="s">
        <v>323</v>
      </c>
      <c r="B60" s="743">
        <f>N87</f>
        <v>5.48</v>
      </c>
      <c r="C60" s="735" t="s">
        <v>227</v>
      </c>
      <c r="D60" s="734"/>
      <c r="E60" s="547"/>
      <c r="F60" s="547"/>
      <c r="G60" s="547"/>
      <c r="H60" s="2785"/>
      <c r="I60" s="2786"/>
      <c r="J60" s="726"/>
      <c r="K60" s="742"/>
      <c r="L60" s="2785"/>
      <c r="M60" s="2789"/>
      <c r="N60" s="641"/>
      <c r="R60" s="2026"/>
      <c r="S60" s="2027"/>
      <c r="T60" s="2253"/>
    </row>
    <row r="61" spans="1:20" ht="27" customHeight="1">
      <c r="A61" s="2272" t="s">
        <v>326</v>
      </c>
      <c r="B61" s="782" t="s">
        <v>290</v>
      </c>
      <c r="C61" s="783" t="s">
        <v>290</v>
      </c>
      <c r="D61" s="784" t="s">
        <v>290</v>
      </c>
      <c r="E61" s="785" t="s">
        <v>290</v>
      </c>
      <c r="F61" s="785" t="s">
        <v>290</v>
      </c>
      <c r="G61" s="785" t="s">
        <v>290</v>
      </c>
      <c r="H61" s="2758" t="s">
        <v>290</v>
      </c>
      <c r="I61" s="2759"/>
      <c r="J61" s="749" t="s">
        <v>290</v>
      </c>
      <c r="K61" s="723" t="s">
        <v>290</v>
      </c>
      <c r="L61" s="2760" t="s">
        <v>290</v>
      </c>
      <c r="M61" s="2761"/>
      <c r="N61" s="750"/>
      <c r="O61" s="247"/>
      <c r="R61" s="2026"/>
      <c r="S61" s="2027"/>
      <c r="T61" s="2253"/>
    </row>
    <row r="62" spans="1:20" ht="27" customHeight="1">
      <c r="A62" s="2954" t="s">
        <v>328</v>
      </c>
      <c r="B62" s="2956" t="s">
        <v>329</v>
      </c>
      <c r="C62" s="2766" t="s">
        <v>330</v>
      </c>
      <c r="D62" s="2767"/>
      <c r="E62" s="2767"/>
      <c r="F62" s="2767"/>
      <c r="G62" s="2767"/>
      <c r="H62" s="2767"/>
      <c r="I62" s="2767"/>
      <c r="J62" s="2767"/>
      <c r="K62" s="2767"/>
      <c r="L62" s="2767"/>
      <c r="M62" s="2767"/>
      <c r="N62" s="2768"/>
      <c r="O62" s="249"/>
      <c r="R62" s="2026"/>
      <c r="S62" s="2027"/>
      <c r="T62" s="2253"/>
    </row>
    <row r="63" spans="1:20" ht="30" customHeight="1">
      <c r="A63" s="2955"/>
      <c r="B63" s="2957"/>
      <c r="C63" s="250" t="s">
        <v>332</v>
      </c>
      <c r="D63" s="310" t="s">
        <v>333</v>
      </c>
      <c r="E63" s="250" t="s">
        <v>334</v>
      </c>
      <c r="F63" s="250" t="s">
        <v>335</v>
      </c>
      <c r="G63" s="310" t="s">
        <v>336</v>
      </c>
      <c r="H63" s="310" t="s">
        <v>459</v>
      </c>
      <c r="I63" s="310" t="s">
        <v>502</v>
      </c>
      <c r="J63" s="310" t="s">
        <v>482</v>
      </c>
      <c r="K63" s="310" t="s">
        <v>337</v>
      </c>
      <c r="L63" s="310" t="s">
        <v>455</v>
      </c>
      <c r="M63" s="310" t="s">
        <v>338</v>
      </c>
      <c r="N63" s="751" t="s">
        <v>339</v>
      </c>
      <c r="O63" s="251"/>
      <c r="Q63" s="2263"/>
      <c r="R63" s="2026"/>
      <c r="S63" s="2027"/>
      <c r="T63" s="2253"/>
    </row>
    <row r="64" spans="1:20" ht="27" customHeight="1">
      <c r="A64" s="2273" t="s">
        <v>302</v>
      </c>
      <c r="B64" s="2207" t="s">
        <v>303</v>
      </c>
      <c r="C64" s="2208" t="str">
        <f t="shared" ref="C64:N64" si="1">IF(ISERROR(VLOOKUP($B64,$S$51:$T$104,2,FALSE)),"",(VLOOKUP($B64,$S$51:$T$104,2,FALSE)))</f>
        <v/>
      </c>
      <c r="D64" s="592" t="str">
        <f t="shared" si="1"/>
        <v/>
      </c>
      <c r="E64" s="592" t="str">
        <f t="shared" si="1"/>
        <v/>
      </c>
      <c r="F64" s="2209" t="str">
        <f t="shared" si="1"/>
        <v/>
      </c>
      <c r="G64" s="2210">
        <f>IF(ISERROR(VLOOKUP($B64,$R$90:$S$152,2,FALSE)),"",(VLOOKUP($B64,$R$90:$S$152,2,FALSE)))</f>
        <v>0</v>
      </c>
      <c r="H64" s="2149" t="str">
        <f t="shared" si="1"/>
        <v/>
      </c>
      <c r="I64" s="321" t="str">
        <f t="shared" si="1"/>
        <v/>
      </c>
      <c r="J64" s="321" t="str">
        <f t="shared" si="1"/>
        <v/>
      </c>
      <c r="K64" s="321" t="str">
        <f t="shared" si="1"/>
        <v/>
      </c>
      <c r="L64" s="321" t="str">
        <f t="shared" si="1"/>
        <v/>
      </c>
      <c r="M64" s="321" t="str">
        <f t="shared" si="1"/>
        <v/>
      </c>
      <c r="N64" s="752" t="str">
        <f t="shared" si="1"/>
        <v/>
      </c>
      <c r="O64" s="251"/>
      <c r="R64" s="2026"/>
      <c r="S64" s="2027"/>
      <c r="T64" s="2253"/>
    </row>
    <row r="65" spans="1:20" ht="27" customHeight="1">
      <c r="A65" s="2274" t="s">
        <v>309</v>
      </c>
      <c r="B65" s="2211" t="s">
        <v>312</v>
      </c>
      <c r="C65" s="757" t="str">
        <f>IF(ISERROR(VLOOKUP($B65,$S$51:$T$104,2,FALSE)),"",(VLOOKUP($B65,$S$51:$T$104,2,FALSE)))</f>
        <v/>
      </c>
      <c r="D65" s="757"/>
      <c r="E65" s="757" t="str">
        <f>IF(ISERROR(VLOOKUP($B65,$S$51:$T$104,2,FALSE)),"",(VLOOKUP($B65,$S$51:$T$104,2,FALSE)))</f>
        <v/>
      </c>
      <c r="F65" s="2155"/>
      <c r="G65" s="2215" t="str">
        <f>IF(ISERROR(VLOOKUP($B65,$C$118:$D$171,2,FALSE)),"",(VLOOKUP($B65,$C$118:$D$171,2,FALSE)))</f>
        <v/>
      </c>
      <c r="H65" s="2154"/>
      <c r="I65" s="755"/>
      <c r="J65" s="755"/>
      <c r="K65" s="755" t="str">
        <f>IF(ISERROR(VLOOKUP($B65,$S$51:$T$104,2,FALSE)),"",(VLOOKUP($B65,$S$51:$T$104,2,FALSE)))</f>
        <v/>
      </c>
      <c r="L65" s="755"/>
      <c r="M65" s="755" t="str">
        <f>IF(ISERROR(VLOOKUP($B65,$S$51:$T$104,2,FALSE)),"",(VLOOKUP($B65,$S$51:$T$104,2,FALSE)))</f>
        <v/>
      </c>
      <c r="N65" s="756"/>
      <c r="O65" s="251"/>
      <c r="R65" s="2026"/>
      <c r="S65" s="2027"/>
      <c r="T65" s="2253"/>
    </row>
    <row r="66" spans="1:20" ht="27" hidden="1" customHeight="1">
      <c r="A66" s="2275" t="s">
        <v>316</v>
      </c>
      <c r="B66" s="2213" t="s">
        <v>320</v>
      </c>
      <c r="C66" s="757" t="str">
        <f>IF(ISERROR(VLOOKUP($B66,$S$51:$T$104,2,FALSE)),"",(VLOOKUP($B66,$S$51:$T$104,2,FALSE)))</f>
        <v/>
      </c>
      <c r="D66" s="757"/>
      <c r="E66" s="757"/>
      <c r="F66" s="757"/>
      <c r="G66" s="2212" t="str">
        <f>IF(ISERROR(VLOOKUP($B66,$C$118:$D$171,2,FALSE)),"",(VLOOKUP($B66,$C$118:$D$171,2,FALSE)))</f>
        <v/>
      </c>
      <c r="H66" s="755"/>
      <c r="I66" s="755"/>
      <c r="J66" s="755"/>
      <c r="K66" s="755"/>
      <c r="L66" s="755"/>
      <c r="M66" s="755"/>
      <c r="N66" s="756"/>
      <c r="O66" s="251"/>
      <c r="R66" s="2254"/>
      <c r="S66" s="2255"/>
      <c r="T66" s="2256"/>
    </row>
    <row r="67" spans="1:20" ht="27" hidden="1" customHeight="1">
      <c r="A67" s="2275" t="s">
        <v>345</v>
      </c>
      <c r="B67" s="2213" t="s">
        <v>327</v>
      </c>
      <c r="C67" s="757"/>
      <c r="D67" s="757"/>
      <c r="E67" s="757"/>
      <c r="F67" s="757" t="str">
        <f>IF(ISERROR(VLOOKUP($B67,$S$51:$T$104,2,FALSE)),"",(VLOOKUP($B67,$S$51:$T$104,2,FALSE)))</f>
        <v/>
      </c>
      <c r="G67" s="2264" t="str">
        <f>IF(ISERROR(VLOOKUP($B67,$C$118:$D$171,2,FALSE)),"",(VLOOKUP($B67,$C$118:$D$171,2,FALSE)))</f>
        <v/>
      </c>
      <c r="H67" s="755"/>
      <c r="I67" s="755"/>
      <c r="J67" s="755"/>
      <c r="K67" s="755"/>
      <c r="L67" s="755"/>
      <c r="M67" s="755"/>
      <c r="N67" s="756"/>
      <c r="O67" s="251"/>
      <c r="R67" s="2257"/>
      <c r="S67" s="2255"/>
      <c r="T67" s="2256"/>
    </row>
    <row r="68" spans="1:20" ht="27" customHeight="1">
      <c r="A68" s="2274" t="s">
        <v>1054</v>
      </c>
      <c r="B68" s="2213" t="s">
        <v>341</v>
      </c>
      <c r="C68" s="757"/>
      <c r="D68" s="757"/>
      <c r="E68" s="757"/>
      <c r="F68" s="2155"/>
      <c r="G68" s="2215" t="str">
        <f>IF(ISERROR(VLOOKUP($B68,$C$118:$D$171,2,FALSE)),"",(VLOOKUP($B68,$C$118:$D$171,2,FALSE)))</f>
        <v/>
      </c>
      <c r="H68" s="2156"/>
      <c r="I68" s="757"/>
      <c r="J68" s="757"/>
      <c r="K68" s="757"/>
      <c r="L68" s="757"/>
      <c r="M68" s="757"/>
      <c r="N68" s="758"/>
      <c r="O68" s="251"/>
      <c r="P68" s="255"/>
      <c r="Q68" s="256"/>
      <c r="R68" s="2257"/>
      <c r="S68" s="2255"/>
      <c r="T68" s="2256"/>
    </row>
    <row r="69" spans="1:20" ht="27" customHeight="1">
      <c r="A69" s="1210" t="s">
        <v>460</v>
      </c>
      <c r="B69" s="2213" t="s">
        <v>493</v>
      </c>
      <c r="C69" s="757"/>
      <c r="D69" s="757"/>
      <c r="E69" s="757"/>
      <c r="F69" s="2155"/>
      <c r="G69" s="2215">
        <f>IF(ISERROR(VLOOKUP($B69,$R$90:$S$152,2,FALSE)),"",(VLOOKUP($B69,$R$90:$S$152,2,FALSE)))</f>
        <v>0</v>
      </c>
      <c r="H69" s="2154"/>
      <c r="I69" s="755"/>
      <c r="J69" s="755"/>
      <c r="K69" s="755"/>
      <c r="L69" s="755"/>
      <c r="M69" s="755"/>
      <c r="N69" s="756"/>
      <c r="O69" s="251"/>
      <c r="P69" s="255"/>
      <c r="Q69" s="256"/>
      <c r="R69" s="2254"/>
      <c r="S69" s="2258"/>
      <c r="T69" s="2256"/>
    </row>
    <row r="70" spans="1:20" ht="27" customHeight="1" thickBot="1">
      <c r="A70" s="1210" t="s">
        <v>468</v>
      </c>
      <c r="B70" s="754" t="s">
        <v>508</v>
      </c>
      <c r="C70" s="755"/>
      <c r="D70" s="755"/>
      <c r="E70" s="755"/>
      <c r="F70" s="755"/>
      <c r="G70" s="755"/>
      <c r="H70" s="755" t="str">
        <f>IF(ISERROR(VLOOKUP($B70,$S$51:$T$104,2,FALSE)),"",(VLOOKUP($B70,$S$51:$T$104,2,FALSE)))</f>
        <v/>
      </c>
      <c r="I70" s="755" t="str">
        <f>IF(ISERROR(VLOOKUP($B70,$S$51:$T$104,2,FALSE)),"",(VLOOKUP($B70,$S$51:$T$104,2,FALSE)))</f>
        <v/>
      </c>
      <c r="J70" s="755" t="str">
        <f>IF(ISERROR(VLOOKUP($B70,$S$51:$T$104,2,FALSE)),"",(VLOOKUP($B70,$S$51:$T$104,2,FALSE)))</f>
        <v/>
      </c>
      <c r="K70" s="755"/>
      <c r="L70" s="755" t="str">
        <f>IF(ISERROR(VLOOKUP($B70,$S$51:$T$104,2,FALSE)),"",(VLOOKUP($B70,$S$51:$T$104,2,FALSE)))</f>
        <v/>
      </c>
      <c r="M70" s="755"/>
      <c r="N70" s="756"/>
      <c r="O70" s="251"/>
      <c r="P70" s="255"/>
      <c r="Q70" s="256"/>
      <c r="R70" s="2257"/>
      <c r="S70" s="2255"/>
      <c r="T70" s="2256"/>
    </row>
    <row r="71" spans="1:20" ht="27" hidden="1" customHeight="1" thickBot="1">
      <c r="A71" s="1210" t="s">
        <v>469</v>
      </c>
      <c r="B71" s="754" t="s">
        <v>518</v>
      </c>
      <c r="C71" s="755"/>
      <c r="D71" s="755"/>
      <c r="E71" s="755"/>
      <c r="F71" s="755"/>
      <c r="G71" s="755"/>
      <c r="H71" s="755" t="str">
        <f>IF(ISERROR(VLOOKUP($B71,$S$51:$T$107,2,FALSE)),"",(VLOOKUP($B71,$S$51:$T$107,2,FALSE)))</f>
        <v/>
      </c>
      <c r="I71" s="755" t="str">
        <f>IF(ISERROR(VLOOKUP($B71,$S$51:$T$107,2,FALSE)),"",(VLOOKUP($B71,$S$51:$T$107,2,FALSE)))</f>
        <v/>
      </c>
      <c r="J71" s="755" t="str">
        <f>IF(ISERROR(VLOOKUP($B71,$S$51:$T$107,2,FALSE)),"",(VLOOKUP($B71,$S$51:$T$107,2,FALSE)))</f>
        <v/>
      </c>
      <c r="K71" s="755"/>
      <c r="L71" s="755"/>
      <c r="M71" s="755"/>
      <c r="N71" s="756"/>
      <c r="O71" s="251"/>
      <c r="P71" s="255"/>
      <c r="Q71" s="256"/>
      <c r="R71" s="2257"/>
      <c r="S71" s="2255"/>
      <c r="T71" s="2256"/>
    </row>
    <row r="72" spans="1:20" ht="27" hidden="1" customHeight="1">
      <c r="A72" s="1210" t="s">
        <v>474</v>
      </c>
      <c r="B72" s="754" t="s">
        <v>478</v>
      </c>
      <c r="C72" s="755"/>
      <c r="D72" s="755"/>
      <c r="E72" s="755"/>
      <c r="F72" s="755"/>
      <c r="G72" s="755"/>
      <c r="H72" s="755" t="str">
        <f>IF(ISERROR(VLOOKUP($B72,$S$51:$T$110,2,FALSE)),"",(VLOOKUP($B72,$S$51:$T$110,2,FALSE)))</f>
        <v/>
      </c>
      <c r="I72" s="755" t="str">
        <f>IF(ISERROR(VLOOKUP($B72,$S$51:$T$110,2,FALSE)),"",(VLOOKUP($B72,$S$51:$T$110,2,FALSE)))</f>
        <v/>
      </c>
      <c r="J72" s="755"/>
      <c r="K72" s="755"/>
      <c r="L72" s="755"/>
      <c r="M72" s="755"/>
      <c r="N72" s="756"/>
      <c r="O72" s="251"/>
      <c r="P72" s="255"/>
      <c r="Q72" s="256"/>
      <c r="R72" s="2254"/>
      <c r="S72" s="2259"/>
      <c r="T72" s="2256"/>
    </row>
    <row r="73" spans="1:20" ht="27" hidden="1" customHeight="1">
      <c r="A73" s="1210" t="s">
        <v>483</v>
      </c>
      <c r="B73" s="754" t="s">
        <v>519</v>
      </c>
      <c r="C73" s="755"/>
      <c r="D73" s="755"/>
      <c r="E73" s="755"/>
      <c r="F73" s="755"/>
      <c r="G73" s="755"/>
      <c r="H73" s="755"/>
      <c r="I73" s="755"/>
      <c r="J73" s="755" t="str">
        <f>IF(ISERROR(VLOOKUP($B73,$S$51:$T$107,2,FALSE)),"",(VLOOKUP($B73,$S$51:$T$107,2,FALSE)))</f>
        <v/>
      </c>
      <c r="K73" s="755"/>
      <c r="L73" s="755"/>
      <c r="M73" s="755"/>
      <c r="N73" s="756"/>
      <c r="O73" s="251"/>
      <c r="P73" s="255"/>
      <c r="Q73" s="256"/>
      <c r="R73" s="2254"/>
      <c r="S73" s="2259"/>
      <c r="T73" s="2256"/>
    </row>
    <row r="74" spans="1:20" ht="27" hidden="1" customHeight="1">
      <c r="A74" s="753" t="s">
        <v>484</v>
      </c>
      <c r="B74" s="759" t="s">
        <v>509</v>
      </c>
      <c r="C74" s="755"/>
      <c r="D74" s="755"/>
      <c r="E74" s="755"/>
      <c r="F74" s="755"/>
      <c r="G74" s="755"/>
      <c r="H74" s="755"/>
      <c r="I74" s="755"/>
      <c r="J74" s="755" t="str">
        <f>IF(ISERROR(VLOOKUP($B74,$S$51:$T$113,2,FALSE)),"",(VLOOKUP($B74,$S$51:$T$113,2,FALSE)))</f>
        <v/>
      </c>
      <c r="K74" s="755"/>
      <c r="L74" s="755"/>
      <c r="M74" s="755"/>
      <c r="N74" s="756"/>
      <c r="O74" s="251"/>
      <c r="P74" s="255"/>
      <c r="Q74" s="256"/>
      <c r="R74" s="2254"/>
      <c r="S74" s="2259"/>
      <c r="T74" s="2256"/>
    </row>
    <row r="75" spans="1:20" ht="27" hidden="1" customHeight="1">
      <c r="A75" s="753" t="s">
        <v>470</v>
      </c>
      <c r="B75" s="759" t="s">
        <v>520</v>
      </c>
      <c r="C75" s="755"/>
      <c r="D75" s="755"/>
      <c r="E75" s="755"/>
      <c r="F75" s="755"/>
      <c r="G75" s="755"/>
      <c r="H75" s="755"/>
      <c r="I75" s="755"/>
      <c r="J75" s="755"/>
      <c r="K75" s="755"/>
      <c r="L75" s="755" t="str">
        <f>IF(ISERROR(VLOOKUP($B75,$S$51:$T$110,2,FALSE)),"",(VLOOKUP($B75,$S$51:$T$110,2,FALSE)))</f>
        <v/>
      </c>
      <c r="M75" s="755"/>
      <c r="N75" s="756"/>
      <c r="O75" s="251"/>
      <c r="P75" s="255"/>
      <c r="Q75" s="256"/>
      <c r="R75" s="2254"/>
      <c r="S75" s="2259"/>
      <c r="T75" s="2256"/>
    </row>
    <row r="76" spans="1:20" ht="27" hidden="1" customHeight="1">
      <c r="A76" s="753" t="s">
        <v>491</v>
      </c>
      <c r="B76" s="759" t="s">
        <v>521</v>
      </c>
      <c r="C76" s="755"/>
      <c r="D76" s="755"/>
      <c r="E76" s="755"/>
      <c r="F76" s="755"/>
      <c r="G76" s="755"/>
      <c r="H76" s="755"/>
      <c r="I76" s="755"/>
      <c r="J76" s="755"/>
      <c r="K76" s="755"/>
      <c r="L76" s="755" t="str">
        <f>IF(ISERROR(VLOOKUP($B76,$S$51:$T$104,2,FALSE)),"",(VLOOKUP($B76,$S$51:$T$104,2,FALSE)))</f>
        <v/>
      </c>
      <c r="M76" s="755"/>
      <c r="N76" s="756"/>
      <c r="O76" s="251"/>
      <c r="P76" s="255"/>
      <c r="Q76" s="256"/>
      <c r="R76" s="2026"/>
      <c r="S76" s="2027"/>
      <c r="T76" s="2253"/>
    </row>
    <row r="77" spans="1:20" ht="27" hidden="1" customHeight="1" thickBot="1">
      <c r="A77" s="760" t="s">
        <v>492</v>
      </c>
      <c r="B77" s="325" t="s">
        <v>493</v>
      </c>
      <c r="C77" s="322"/>
      <c r="D77" s="322"/>
      <c r="E77" s="322"/>
      <c r="F77" s="322"/>
      <c r="G77" s="322"/>
      <c r="H77" s="322"/>
      <c r="I77" s="322"/>
      <c r="J77" s="322"/>
      <c r="K77" s="322" t="str">
        <f>IF(ISERROR(VLOOKUP($B77,$S$51:$T$104,2,FALSE)),"",(VLOOKUP($B77,$S$51:$T$104,2,FALSE)))</f>
        <v/>
      </c>
      <c r="L77" s="322"/>
      <c r="M77" s="322"/>
      <c r="N77" s="761"/>
      <c r="O77" s="179"/>
      <c r="P77" s="255"/>
      <c r="Q77" s="256"/>
      <c r="R77" s="2026"/>
      <c r="S77" s="2027"/>
      <c r="T77" s="2253"/>
    </row>
    <row r="78" spans="1:20" ht="27" customHeight="1" thickTop="1" thickBot="1">
      <c r="A78" s="762" t="s">
        <v>352</v>
      </c>
      <c r="B78" s="781"/>
      <c r="C78" s="763">
        <f t="shared" ref="C78:N78" si="2">SUM(C64:C77)</f>
        <v>0</v>
      </c>
      <c r="D78" s="763">
        <f t="shared" si="2"/>
        <v>0</v>
      </c>
      <c r="E78" s="763">
        <f t="shared" si="2"/>
        <v>0</v>
      </c>
      <c r="F78" s="763">
        <f t="shared" si="2"/>
        <v>0</v>
      </c>
      <c r="G78" s="763">
        <f>G64+G69</f>
        <v>0</v>
      </c>
      <c r="H78" s="763">
        <f t="shared" si="2"/>
        <v>0</v>
      </c>
      <c r="I78" s="763">
        <f t="shared" si="2"/>
        <v>0</v>
      </c>
      <c r="J78" s="763">
        <f t="shared" si="2"/>
        <v>0</v>
      </c>
      <c r="K78" s="763">
        <f t="shared" si="2"/>
        <v>0</v>
      </c>
      <c r="L78" s="763">
        <f t="shared" si="2"/>
        <v>0</v>
      </c>
      <c r="M78" s="763">
        <f t="shared" si="2"/>
        <v>0</v>
      </c>
      <c r="N78" s="764">
        <f t="shared" si="2"/>
        <v>0</v>
      </c>
      <c r="O78" s="208"/>
      <c r="P78" s="255"/>
      <c r="Q78" s="256"/>
      <c r="R78" s="2026"/>
      <c r="S78" s="2027"/>
      <c r="T78" s="2253"/>
    </row>
    <row r="79" spans="1:20" ht="21.95" customHeight="1">
      <c r="A79" s="183"/>
      <c r="B79" s="183"/>
      <c r="C79" s="183"/>
      <c r="D79" s="183"/>
      <c r="E79" s="183"/>
      <c r="F79" s="183"/>
      <c r="G79" s="183"/>
      <c r="H79" s="183"/>
      <c r="I79" s="317"/>
      <c r="J79" s="183"/>
      <c r="K79" s="183"/>
      <c r="L79" s="183"/>
      <c r="M79" s="183"/>
      <c r="N79" s="183"/>
      <c r="O79" s="208"/>
      <c r="P79" s="255"/>
      <c r="Q79" s="256"/>
      <c r="R79" s="2026"/>
      <c r="S79" s="2027"/>
      <c r="T79" s="2253"/>
    </row>
    <row r="80" spans="1:20" ht="27" hidden="1" customHeight="1" thickTop="1">
      <c r="O80" s="256"/>
      <c r="P80" s="255"/>
      <c r="Q80" s="256"/>
      <c r="R80" s="2026"/>
      <c r="S80" s="2027"/>
      <c r="T80" s="2253"/>
    </row>
    <row r="81" spans="1:20" ht="27" hidden="1" customHeight="1">
      <c r="O81" s="256"/>
      <c r="P81" s="255"/>
      <c r="Q81" s="256"/>
      <c r="R81" s="2026"/>
      <c r="S81" s="2027"/>
      <c r="T81" s="2253"/>
    </row>
    <row r="82" spans="1:20" ht="27" customHeight="1">
      <c r="A82" s="262" t="s">
        <v>353</v>
      </c>
      <c r="B82" s="263">
        <f>N87</f>
        <v>5.48</v>
      </c>
      <c r="C82" s="264" t="s">
        <v>354</v>
      </c>
      <c r="D82" s="265"/>
      <c r="E82" s="265"/>
      <c r="F82" s="265"/>
      <c r="G82" s="265"/>
      <c r="H82" s="265"/>
      <c r="I82" s="266"/>
      <c r="J82" s="265"/>
      <c r="K82" s="265"/>
      <c r="L82" s="265"/>
      <c r="M82" s="265"/>
      <c r="N82" s="265"/>
      <c r="O82" s="256"/>
      <c r="P82" s="255"/>
      <c r="Q82" s="256"/>
      <c r="R82" s="2026"/>
      <c r="S82" s="2027"/>
      <c r="T82" s="2253"/>
    </row>
    <row r="83" spans="1:20" ht="27" customHeight="1">
      <c r="A83" s="270" t="s">
        <v>356</v>
      </c>
      <c r="B83" s="271" t="s">
        <v>357</v>
      </c>
      <c r="C83" s="272" t="s">
        <v>358</v>
      </c>
      <c r="D83" s="272" t="s">
        <v>359</v>
      </c>
      <c r="E83" s="272" t="s">
        <v>360</v>
      </c>
      <c r="F83" s="272" t="s">
        <v>361</v>
      </c>
      <c r="G83" s="272" t="str">
        <f t="shared" ref="G83:L83" si="3">H63</f>
        <v>덩굴류제거
(덩굴걷기)</v>
      </c>
      <c r="H83" s="272" t="str">
        <f t="shared" si="3"/>
        <v>덩굴류제거
(약제작업)</v>
      </c>
      <c r="I83" s="272" t="str">
        <f t="shared" si="3"/>
        <v>덩굴류제거
(뿌리제거)</v>
      </c>
      <c r="J83" s="272" t="str">
        <f t="shared" si="3"/>
        <v>솎아베기</v>
      </c>
      <c r="K83" s="272" t="str">
        <f t="shared" si="3"/>
        <v>어린나무
가꾸기</v>
      </c>
      <c r="L83" s="273" t="str">
        <f t="shared" si="3"/>
        <v>가지치기</v>
      </c>
      <c r="M83" s="273" t="s">
        <v>362</v>
      </c>
      <c r="N83" s="274" t="s">
        <v>363</v>
      </c>
      <c r="O83" s="256"/>
      <c r="P83" s="255"/>
      <c r="Q83" s="256"/>
      <c r="R83" s="2026"/>
      <c r="S83" s="2027"/>
      <c r="T83" s="2253"/>
    </row>
    <row r="84" spans="1:20" ht="27" hidden="1" customHeight="1">
      <c r="A84" s="275" t="s">
        <v>364</v>
      </c>
      <c r="B84" s="276">
        <f>ROUND(F6*1,2)</f>
        <v>0</v>
      </c>
      <c r="C84" s="277"/>
      <c r="D84" s="277"/>
      <c r="E84" s="277"/>
      <c r="F84" s="277"/>
      <c r="G84" s="277"/>
      <c r="H84" s="277"/>
      <c r="I84" s="277"/>
      <c r="J84" s="277"/>
      <c r="K84" s="277"/>
      <c r="L84" s="278"/>
      <c r="M84" s="278"/>
      <c r="N84" s="279">
        <f>SUM(B84:M84)</f>
        <v>0</v>
      </c>
      <c r="O84" s="256"/>
      <c r="P84" s="280"/>
      <c r="Q84" s="208"/>
      <c r="R84" s="2026"/>
      <c r="S84" s="2027"/>
      <c r="T84" s="2253"/>
    </row>
    <row r="85" spans="1:20" ht="27" customHeight="1">
      <c r="A85" s="281" t="s">
        <v>197</v>
      </c>
      <c r="B85" s="282"/>
      <c r="C85" s="283">
        <f>ROUND(F11*1,2)</f>
        <v>0</v>
      </c>
      <c r="D85" s="283">
        <f>ROUND(F16*1,2)</f>
        <v>0</v>
      </c>
      <c r="E85" s="283">
        <f>ROUND(F22*1,2)</f>
        <v>0</v>
      </c>
      <c r="F85" s="283">
        <f>ROUND(F29*1+F31*1+F33*1,2)</f>
        <v>1.48</v>
      </c>
      <c r="G85" s="283"/>
      <c r="H85" s="283"/>
      <c r="I85" s="283"/>
      <c r="J85" s="283"/>
      <c r="K85" s="283"/>
      <c r="L85" s="320"/>
      <c r="M85" s="284"/>
      <c r="N85" s="285">
        <f>SUM(B85:M85)</f>
        <v>1.48</v>
      </c>
      <c r="O85" s="256"/>
      <c r="P85" s="280"/>
      <c r="Q85" s="208"/>
      <c r="R85" s="2026"/>
      <c r="S85" s="2027"/>
      <c r="T85" s="2253"/>
    </row>
    <row r="86" spans="1:20" ht="27" customHeight="1">
      <c r="A86" s="286" t="s">
        <v>368</v>
      </c>
      <c r="B86" s="287"/>
      <c r="C86" s="288"/>
      <c r="D86" s="288"/>
      <c r="E86" s="288"/>
      <c r="F86" s="289">
        <f>F35*1+F41*1</f>
        <v>4</v>
      </c>
      <c r="G86" s="327"/>
      <c r="H86" s="327"/>
      <c r="I86" s="289"/>
      <c r="J86" s="289"/>
      <c r="K86" s="288"/>
      <c r="L86" s="290"/>
      <c r="M86" s="290"/>
      <c r="N86" s="291">
        <f>SUM(B86:M86)</f>
        <v>4</v>
      </c>
      <c r="O86" s="256"/>
      <c r="P86" s="280"/>
      <c r="Q86" s="208"/>
      <c r="R86" s="2026"/>
      <c r="S86" s="2027"/>
      <c r="T86" s="2253"/>
    </row>
    <row r="87" spans="1:20" ht="27" customHeight="1">
      <c r="A87" s="292" t="s">
        <v>363</v>
      </c>
      <c r="B87" s="293">
        <f t="shared" ref="B87:M87" si="4">SUM(B84:B86)</f>
        <v>0</v>
      </c>
      <c r="C87" s="293">
        <f t="shared" si="4"/>
        <v>0</v>
      </c>
      <c r="D87" s="293">
        <f t="shared" si="4"/>
        <v>0</v>
      </c>
      <c r="E87" s="293">
        <f t="shared" si="4"/>
        <v>0</v>
      </c>
      <c r="F87" s="293">
        <f t="shared" si="4"/>
        <v>5.48</v>
      </c>
      <c r="G87" s="293">
        <f t="shared" si="4"/>
        <v>0</v>
      </c>
      <c r="H87" s="293"/>
      <c r="I87" s="293">
        <f t="shared" si="4"/>
        <v>0</v>
      </c>
      <c r="J87" s="293">
        <f t="shared" si="4"/>
        <v>0</v>
      </c>
      <c r="K87" s="293">
        <f t="shared" si="4"/>
        <v>0</v>
      </c>
      <c r="L87" s="293"/>
      <c r="M87" s="293">
        <f t="shared" si="4"/>
        <v>0</v>
      </c>
      <c r="N87" s="294">
        <f>SUM(B87:M87)</f>
        <v>5.48</v>
      </c>
      <c r="O87" s="256"/>
      <c r="R87" s="2026"/>
      <c r="S87" s="2027"/>
      <c r="T87" s="2253"/>
    </row>
    <row r="88" spans="1:20" ht="27" customHeight="1">
      <c r="E88" s="256"/>
      <c r="F88" s="256"/>
      <c r="G88" s="256"/>
      <c r="H88" s="256"/>
      <c r="I88" s="256"/>
      <c r="J88" s="256"/>
      <c r="K88" s="256"/>
      <c r="L88" s="256"/>
      <c r="M88" s="256"/>
      <c r="N88" s="256"/>
      <c r="O88" s="256"/>
      <c r="R88" s="1882"/>
      <c r="S88" s="1883"/>
      <c r="T88" s="1884"/>
    </row>
    <row r="89" spans="1:20" ht="27" customHeight="1">
      <c r="E89" s="256"/>
      <c r="F89" s="256"/>
      <c r="G89" s="256"/>
      <c r="H89" s="256"/>
      <c r="I89" s="256"/>
      <c r="J89" s="256"/>
      <c r="K89" s="256"/>
      <c r="L89" s="256"/>
      <c r="M89" s="256"/>
      <c r="N89" s="256"/>
      <c r="O89" s="256"/>
      <c r="Q89" s="226" t="s">
        <v>297</v>
      </c>
      <c r="R89" s="191"/>
      <c r="S89" s="191"/>
      <c r="T89" s="1884"/>
    </row>
    <row r="90" spans="1:20" ht="27" customHeight="1" thickBot="1">
      <c r="A90" s="226" t="s">
        <v>297</v>
      </c>
      <c r="B90" s="191"/>
      <c r="C90" s="191"/>
      <c r="Q90" s="234" t="s">
        <v>298</v>
      </c>
      <c r="R90" s="234" t="s">
        <v>299</v>
      </c>
      <c r="S90" s="191" t="s">
        <v>300</v>
      </c>
      <c r="T90" s="1884"/>
    </row>
    <row r="91" spans="1:20" ht="27" customHeight="1" thickBot="1">
      <c r="A91" s="2158" t="s">
        <v>298</v>
      </c>
      <c r="B91" s="2159" t="s">
        <v>863</v>
      </c>
      <c r="C91" s="2160" t="s">
        <v>1058</v>
      </c>
      <c r="D91" s="2754" t="s">
        <v>863</v>
      </c>
      <c r="E91" s="2755"/>
      <c r="F91" s="2752" t="s">
        <v>1059</v>
      </c>
      <c r="G91" s="2752"/>
      <c r="H91" s="2752" t="s">
        <v>1058</v>
      </c>
      <c r="I91" s="2752"/>
      <c r="J91" s="2754" t="s">
        <v>864</v>
      </c>
      <c r="K91" s="2756"/>
      <c r="L91" s="2754" t="s">
        <v>863</v>
      </c>
      <c r="M91" s="2755"/>
      <c r="N91" s="2752" t="s">
        <v>1058</v>
      </c>
      <c r="O91" s="2753"/>
      <c r="Q91" s="2745" t="s">
        <v>849</v>
      </c>
      <c r="R91" s="236" t="s">
        <v>855</v>
      </c>
      <c r="S91" s="237">
        <v>0</v>
      </c>
      <c r="T91" s="1884"/>
    </row>
    <row r="92" spans="1:20" ht="27" customHeight="1">
      <c r="A92" s="2894" t="s">
        <v>849</v>
      </c>
      <c r="B92" s="2895"/>
      <c r="C92" s="2896"/>
      <c r="D92" s="2897" t="s">
        <v>861</v>
      </c>
      <c r="E92" s="2898"/>
      <c r="F92" s="2898"/>
      <c r="G92" s="2898"/>
      <c r="H92" s="2898"/>
      <c r="I92" s="2899"/>
      <c r="J92" s="2900" t="s">
        <v>316</v>
      </c>
      <c r="K92" s="2901"/>
      <c r="L92" s="2901"/>
      <c r="M92" s="2901"/>
      <c r="N92" s="2901"/>
      <c r="O92" s="2902"/>
      <c r="Q92" s="2746"/>
      <c r="R92" s="236" t="s">
        <v>305</v>
      </c>
      <c r="S92" s="237">
        <v>5</v>
      </c>
      <c r="T92" s="1884"/>
    </row>
    <row r="93" spans="1:20" ht="27" customHeight="1">
      <c r="A93" s="1199" t="s">
        <v>855</v>
      </c>
      <c r="B93" s="1200" t="s">
        <v>857</v>
      </c>
      <c r="C93" s="1200" t="s">
        <v>307</v>
      </c>
      <c r="D93" s="2769" t="s">
        <v>310</v>
      </c>
      <c r="E93" s="2770"/>
      <c r="F93" s="2769" t="s">
        <v>859</v>
      </c>
      <c r="G93" s="2770"/>
      <c r="H93" s="2769" t="s">
        <v>860</v>
      </c>
      <c r="I93" s="2770"/>
      <c r="J93" s="2771" t="s">
        <v>317</v>
      </c>
      <c r="K93" s="2772"/>
      <c r="L93" s="2771" t="s">
        <v>320</v>
      </c>
      <c r="M93" s="2772"/>
      <c r="N93" s="2771" t="s">
        <v>322</v>
      </c>
      <c r="O93" s="2772"/>
      <c r="Q93" s="2747"/>
      <c r="R93" s="236" t="s">
        <v>307</v>
      </c>
      <c r="S93" s="237">
        <v>10</v>
      </c>
      <c r="T93" s="1884"/>
    </row>
    <row r="94" spans="1:20" ht="27" customHeight="1">
      <c r="A94" s="1200">
        <v>0</v>
      </c>
      <c r="B94" s="1199">
        <v>5</v>
      </c>
      <c r="C94" s="1235">
        <v>10</v>
      </c>
      <c r="D94" s="2769">
        <v>-10</v>
      </c>
      <c r="E94" s="2770">
        <v>0</v>
      </c>
      <c r="F94" s="2769">
        <v>0</v>
      </c>
      <c r="G94" s="2770"/>
      <c r="H94" s="2769">
        <v>10</v>
      </c>
      <c r="I94" s="2770"/>
      <c r="J94" s="2771">
        <v>-10</v>
      </c>
      <c r="K94" s="2773">
        <v>0</v>
      </c>
      <c r="L94" s="2771">
        <v>0</v>
      </c>
      <c r="M94" s="2773"/>
      <c r="N94" s="2771">
        <v>10</v>
      </c>
      <c r="O94" s="2773"/>
      <c r="Q94" s="2748" t="s">
        <v>309</v>
      </c>
      <c r="R94" s="239" t="s">
        <v>310</v>
      </c>
      <c r="S94" s="240">
        <v>-10</v>
      </c>
      <c r="T94" s="1884"/>
    </row>
    <row r="95" spans="1:20" ht="27" customHeight="1">
      <c r="Q95" s="2749"/>
      <c r="R95" s="239" t="s">
        <v>312</v>
      </c>
      <c r="S95" s="240">
        <v>0</v>
      </c>
      <c r="T95" s="1884"/>
    </row>
    <row r="96" spans="1:20" ht="27" customHeight="1">
      <c r="A96" s="2774" t="s">
        <v>1057</v>
      </c>
      <c r="B96" s="2775"/>
      <c r="C96" s="2776"/>
      <c r="D96" s="2942" t="s">
        <v>324</v>
      </c>
      <c r="E96" s="2944"/>
      <c r="F96" s="2944"/>
      <c r="G96" s="2944"/>
      <c r="H96" s="2944"/>
      <c r="I96" s="2945"/>
      <c r="J96" s="2890" t="s">
        <v>487</v>
      </c>
      <c r="K96" s="2946"/>
      <c r="L96" s="2946"/>
      <c r="M96" s="2946"/>
      <c r="N96" s="2946"/>
      <c r="O96" s="2947"/>
      <c r="Q96" s="2750"/>
      <c r="R96" s="239" t="s">
        <v>314</v>
      </c>
      <c r="S96" s="240">
        <v>10</v>
      </c>
      <c r="T96" s="1884"/>
    </row>
    <row r="97" spans="1:20" ht="27" customHeight="1">
      <c r="A97" s="1214" t="s">
        <v>341</v>
      </c>
      <c r="B97" s="1214" t="s">
        <v>342</v>
      </c>
      <c r="C97" s="1214" t="s">
        <v>343</v>
      </c>
      <c r="D97" s="2948" t="s">
        <v>862</v>
      </c>
      <c r="E97" s="2949"/>
      <c r="F97" s="2948" t="s">
        <v>325</v>
      </c>
      <c r="G97" s="2950"/>
      <c r="H97" s="2948" t="s">
        <v>331</v>
      </c>
      <c r="I97" s="2950"/>
      <c r="J97" s="2951" t="s">
        <v>865</v>
      </c>
      <c r="K97" s="2952"/>
      <c r="L97" s="2951" t="s">
        <v>521</v>
      </c>
      <c r="M97" s="2953"/>
      <c r="N97" s="2951" t="s">
        <v>846</v>
      </c>
      <c r="O97" s="2953"/>
      <c r="Q97" s="2745" t="s">
        <v>316</v>
      </c>
      <c r="R97" s="236" t="s">
        <v>317</v>
      </c>
      <c r="S97" s="237">
        <v>-10</v>
      </c>
      <c r="T97" s="1884"/>
    </row>
    <row r="98" spans="1:20" ht="27" customHeight="1">
      <c r="A98" s="1222">
        <v>0</v>
      </c>
      <c r="B98" s="1214">
        <v>2</v>
      </c>
      <c r="C98" s="1234">
        <v>10</v>
      </c>
      <c r="D98" s="2942">
        <v>-10</v>
      </c>
      <c r="E98" s="2943">
        <v>0</v>
      </c>
      <c r="F98" s="2942">
        <v>0</v>
      </c>
      <c r="G98" s="2943"/>
      <c r="H98" s="2942">
        <v>10</v>
      </c>
      <c r="I98" s="2943"/>
      <c r="J98" s="2890">
        <v>-20</v>
      </c>
      <c r="K98" s="2891">
        <v>0</v>
      </c>
      <c r="L98" s="2890">
        <v>0</v>
      </c>
      <c r="M98" s="2891"/>
      <c r="N98" s="2890">
        <v>20</v>
      </c>
      <c r="O98" s="2891"/>
      <c r="Q98" s="2746"/>
      <c r="R98" s="236" t="s">
        <v>320</v>
      </c>
      <c r="S98" s="237">
        <v>0</v>
      </c>
      <c r="T98" s="1884"/>
    </row>
    <row r="99" spans="1:20" ht="18.75" customHeight="1">
      <c r="Q99" s="2747"/>
      <c r="R99" s="236" t="s">
        <v>322</v>
      </c>
      <c r="S99" s="237">
        <v>10</v>
      </c>
      <c r="T99" s="1906"/>
    </row>
    <row r="100" spans="1:20" ht="25.5" customHeight="1">
      <c r="A100" s="2911" t="s">
        <v>868</v>
      </c>
      <c r="B100" s="2912"/>
      <c r="C100" s="2913"/>
      <c r="D100" s="2909" t="s">
        <v>866</v>
      </c>
      <c r="E100" s="2914"/>
      <c r="F100" s="2914"/>
      <c r="G100" s="2914"/>
      <c r="H100" s="2914"/>
      <c r="I100" s="2915"/>
      <c r="J100" s="2916" t="s">
        <v>870</v>
      </c>
      <c r="K100" s="2917"/>
      <c r="L100" s="2918"/>
      <c r="M100" s="2928" t="s">
        <v>869</v>
      </c>
      <c r="N100" s="2941"/>
      <c r="O100" s="1218"/>
      <c r="Q100" s="2740" t="s">
        <v>324</v>
      </c>
      <c r="R100" s="243" t="s">
        <v>325</v>
      </c>
      <c r="S100" s="244">
        <v>-10</v>
      </c>
      <c r="T100" s="1906"/>
    </row>
    <row r="101" spans="1:20" ht="28.5" customHeight="1">
      <c r="A101" s="1203" t="s">
        <v>344</v>
      </c>
      <c r="B101" s="1203" t="s">
        <v>346</v>
      </c>
      <c r="C101" s="1215" t="s">
        <v>844</v>
      </c>
      <c r="D101" s="2919" t="s">
        <v>508</v>
      </c>
      <c r="E101" s="2920"/>
      <c r="F101" s="2919" t="s">
        <v>850</v>
      </c>
      <c r="G101" s="2921"/>
      <c r="H101" s="2919" t="s">
        <v>867</v>
      </c>
      <c r="I101" s="2921"/>
      <c r="J101" s="2922" t="s">
        <v>520</v>
      </c>
      <c r="K101" s="2923"/>
      <c r="L101" s="1216" t="s">
        <v>473</v>
      </c>
      <c r="M101" s="1219" t="s">
        <v>472</v>
      </c>
      <c r="N101" s="1219" t="s">
        <v>473</v>
      </c>
      <c r="O101" s="1220"/>
      <c r="Q101" s="2757"/>
      <c r="R101" s="243" t="s">
        <v>327</v>
      </c>
      <c r="S101" s="244">
        <v>0</v>
      </c>
      <c r="T101" s="1906"/>
    </row>
    <row r="102" spans="1:20" ht="27" customHeight="1">
      <c r="A102" s="1203">
        <v>0</v>
      </c>
      <c r="B102" s="1203">
        <v>5</v>
      </c>
      <c r="C102" s="1203">
        <v>10</v>
      </c>
      <c r="D102" s="2909">
        <v>0</v>
      </c>
      <c r="E102" s="2910">
        <v>0</v>
      </c>
      <c r="F102" s="2909">
        <v>5</v>
      </c>
      <c r="G102" s="2910"/>
      <c r="H102" s="2909">
        <v>10</v>
      </c>
      <c r="I102" s="2910"/>
      <c r="J102" s="2916">
        <v>0</v>
      </c>
      <c r="K102" s="2927">
        <v>0</v>
      </c>
      <c r="L102" s="1217">
        <v>10</v>
      </c>
      <c r="M102" s="1221">
        <v>0</v>
      </c>
      <c r="N102" s="2928">
        <v>10</v>
      </c>
      <c r="O102" s="2929"/>
      <c r="Q102" s="2741"/>
      <c r="R102" s="243" t="s">
        <v>331</v>
      </c>
      <c r="S102" s="244">
        <v>10</v>
      </c>
      <c r="T102" s="1884"/>
    </row>
    <row r="103" spans="1:20" ht="27" customHeight="1">
      <c r="Q103" s="2751" t="s">
        <v>1060</v>
      </c>
      <c r="R103" s="236" t="s">
        <v>341</v>
      </c>
      <c r="S103" s="237">
        <v>0</v>
      </c>
      <c r="T103" s="1884"/>
    </row>
    <row r="104" spans="1:20" ht="27" customHeight="1">
      <c r="A104" s="2930" t="s">
        <v>873</v>
      </c>
      <c r="B104" s="2931"/>
      <c r="C104" s="2932"/>
      <c r="D104" s="2907" t="s">
        <v>871</v>
      </c>
      <c r="E104" s="2933"/>
      <c r="F104" s="2933"/>
      <c r="G104" s="2933"/>
      <c r="H104" s="2933"/>
      <c r="I104" s="2934"/>
      <c r="J104" s="2935" t="s">
        <v>874</v>
      </c>
      <c r="K104" s="2936"/>
      <c r="L104" s="2936"/>
      <c r="M104" s="2936"/>
      <c r="N104" s="2936"/>
      <c r="O104" s="2937"/>
      <c r="Q104" s="2746"/>
      <c r="R104" s="236" t="s">
        <v>342</v>
      </c>
      <c r="S104" s="237">
        <v>5</v>
      </c>
      <c r="T104" s="1884"/>
    </row>
    <row r="105" spans="1:20" ht="27" customHeight="1">
      <c r="A105" s="1232" t="s">
        <v>499</v>
      </c>
      <c r="B105" s="1233" t="s">
        <v>500</v>
      </c>
      <c r="C105" s="1233" t="s">
        <v>501</v>
      </c>
      <c r="D105" s="2938" t="s">
        <v>519</v>
      </c>
      <c r="E105" s="2939"/>
      <c r="F105" s="2938" t="s">
        <v>852</v>
      </c>
      <c r="G105" s="2940"/>
      <c r="H105" s="2938" t="s">
        <v>872</v>
      </c>
      <c r="I105" s="2940"/>
      <c r="J105" s="1223" t="s">
        <v>476</v>
      </c>
      <c r="K105" s="1223" t="s">
        <v>477</v>
      </c>
      <c r="L105" s="1223" t="s">
        <v>479</v>
      </c>
      <c r="M105" s="1223" t="s">
        <v>480</v>
      </c>
      <c r="N105" s="1223" t="s">
        <v>481</v>
      </c>
      <c r="O105" s="1224"/>
      <c r="Q105" s="2747"/>
      <c r="R105" s="236" t="s">
        <v>343</v>
      </c>
      <c r="S105" s="237">
        <v>10</v>
      </c>
      <c r="T105" s="1894"/>
    </row>
    <row r="106" spans="1:20" ht="45" customHeight="1">
      <c r="A106" s="1232">
        <v>0</v>
      </c>
      <c r="B106" s="1232">
        <v>5</v>
      </c>
      <c r="C106" s="1232">
        <v>10</v>
      </c>
      <c r="D106" s="2907">
        <v>0</v>
      </c>
      <c r="E106" s="2908">
        <v>0</v>
      </c>
      <c r="F106" s="2907">
        <v>5</v>
      </c>
      <c r="G106" s="2908"/>
      <c r="H106" s="2907">
        <v>10</v>
      </c>
      <c r="I106" s="2908"/>
      <c r="J106" s="1225">
        <v>50</v>
      </c>
      <c r="K106" s="1226">
        <v>20</v>
      </c>
      <c r="L106" s="1225">
        <v>0</v>
      </c>
      <c r="M106" s="1226">
        <v>-20</v>
      </c>
      <c r="N106" s="1225">
        <v>-50</v>
      </c>
      <c r="O106" s="1226"/>
      <c r="Q106" s="2737" t="s">
        <v>461</v>
      </c>
      <c r="R106" s="253" t="s">
        <v>344</v>
      </c>
      <c r="S106" s="254">
        <v>0</v>
      </c>
      <c r="T106" s="1894"/>
    </row>
    <row r="107" spans="1:20" ht="27" customHeight="1">
      <c r="Q107" s="2738"/>
      <c r="R107" s="253" t="s">
        <v>346</v>
      </c>
      <c r="S107" s="254">
        <v>5</v>
      </c>
      <c r="T107" s="1894"/>
    </row>
    <row r="108" spans="1:20" ht="30">
      <c r="A108" s="1217" t="s">
        <v>355</v>
      </c>
      <c r="B108" s="2855" t="s">
        <v>349</v>
      </c>
      <c r="C108" s="2856"/>
      <c r="Q108" s="2738"/>
      <c r="R108" s="253" t="s">
        <v>348</v>
      </c>
      <c r="S108" s="254">
        <v>10</v>
      </c>
      <c r="T108" s="1894"/>
    </row>
    <row r="109" spans="1:20" ht="29.25" customHeight="1">
      <c r="A109" s="1217"/>
      <c r="B109" s="2176"/>
      <c r="C109" s="2177"/>
      <c r="Q109" s="2739"/>
      <c r="R109" s="2175" t="s">
        <v>351</v>
      </c>
      <c r="S109" s="254">
        <v>0</v>
      </c>
      <c r="T109" s="1894"/>
    </row>
    <row r="110" spans="1:20" ht="36" customHeight="1">
      <c r="A110" s="1227" t="s">
        <v>365</v>
      </c>
      <c r="B110" s="1229" t="s">
        <v>350</v>
      </c>
      <c r="C110" s="1230" t="s">
        <v>351</v>
      </c>
      <c r="Q110" s="2737" t="s">
        <v>466</v>
      </c>
      <c r="R110" s="253" t="s">
        <v>463</v>
      </c>
      <c r="S110" s="254">
        <v>0</v>
      </c>
      <c r="T110" s="1894"/>
    </row>
    <row r="111" spans="1:20" ht="36" customHeight="1">
      <c r="A111" s="1228">
        <v>10</v>
      </c>
      <c r="B111" s="1231">
        <v>10</v>
      </c>
      <c r="C111" s="1231">
        <v>0</v>
      </c>
      <c r="Q111" s="2738"/>
      <c r="R111" s="253" t="s">
        <v>464</v>
      </c>
      <c r="S111" s="254">
        <v>5</v>
      </c>
      <c r="T111" s="1894"/>
    </row>
    <row r="112" spans="1:20" ht="25.5" customHeight="1">
      <c r="E112" s="256"/>
      <c r="F112" s="256"/>
      <c r="G112" s="256"/>
      <c r="H112" s="256"/>
      <c r="I112" s="256"/>
      <c r="J112" s="256"/>
      <c r="K112" s="256"/>
      <c r="L112" s="256"/>
      <c r="M112" s="256"/>
      <c r="N112" s="256"/>
      <c r="O112" s="256"/>
      <c r="Q112" s="2739"/>
      <c r="R112" s="253" t="s">
        <v>465</v>
      </c>
      <c r="S112" s="254">
        <v>10</v>
      </c>
      <c r="T112" s="1894"/>
    </row>
    <row r="113" spans="5:20" ht="21.75" customHeight="1">
      <c r="E113" s="256"/>
      <c r="F113" s="256"/>
      <c r="G113" s="256"/>
      <c r="H113" s="256"/>
      <c r="I113" s="256"/>
      <c r="J113" s="256"/>
      <c r="K113" s="256"/>
      <c r="L113" s="256"/>
      <c r="M113" s="256"/>
      <c r="N113" s="256"/>
      <c r="O113" s="256"/>
      <c r="Q113" s="2737" t="s">
        <v>471</v>
      </c>
      <c r="R113" s="324" t="s">
        <v>472</v>
      </c>
      <c r="S113" s="254">
        <v>0</v>
      </c>
      <c r="T113" s="1894"/>
    </row>
    <row r="114" spans="5:20" ht="30.75" customHeight="1">
      <c r="E114" s="256"/>
      <c r="F114" s="256"/>
      <c r="G114" s="256"/>
      <c r="H114" s="256"/>
      <c r="I114" s="256"/>
      <c r="J114" s="256"/>
      <c r="K114" s="256"/>
      <c r="L114" s="256"/>
      <c r="M114" s="256"/>
      <c r="N114" s="256"/>
      <c r="O114" s="256"/>
      <c r="Q114" s="2739"/>
      <c r="R114" s="324" t="s">
        <v>473</v>
      </c>
      <c r="S114" s="254">
        <v>10</v>
      </c>
    </row>
    <row r="115" spans="5:20" ht="39.950000000000003" customHeight="1">
      <c r="E115" s="256"/>
      <c r="F115" s="256"/>
      <c r="G115" s="256"/>
      <c r="H115" s="256"/>
      <c r="I115" s="256"/>
      <c r="J115" s="256"/>
      <c r="K115" s="256"/>
      <c r="L115" s="256"/>
      <c r="M115" s="256"/>
      <c r="N115" s="256"/>
      <c r="O115" s="208"/>
      <c r="Q115" s="2737" t="s">
        <v>485</v>
      </c>
      <c r="R115" s="324" t="s">
        <v>486</v>
      </c>
      <c r="S115" s="254">
        <v>0</v>
      </c>
    </row>
    <row r="116" spans="5:20" ht="21" customHeight="1">
      <c r="E116" s="208"/>
      <c r="F116" s="208"/>
      <c r="G116" s="208"/>
      <c r="H116" s="208"/>
      <c r="I116" s="295"/>
      <c r="J116" s="208"/>
      <c r="K116" s="208"/>
      <c r="L116" s="208"/>
      <c r="M116" s="208"/>
      <c r="N116" s="208"/>
      <c r="O116" s="208"/>
      <c r="Q116" s="2739"/>
      <c r="R116" s="324" t="s">
        <v>473</v>
      </c>
      <c r="S116" s="254">
        <v>10</v>
      </c>
    </row>
    <row r="117" spans="5:20" ht="27">
      <c r="F117" s="208"/>
      <c r="G117" s="208"/>
      <c r="H117" s="208"/>
      <c r="I117" s="295"/>
      <c r="J117" s="208"/>
      <c r="K117" s="208"/>
      <c r="L117" s="208"/>
      <c r="M117" s="208"/>
      <c r="N117" s="208"/>
      <c r="O117" s="208"/>
      <c r="Q117" s="2740" t="s">
        <v>349</v>
      </c>
      <c r="R117" s="243" t="s">
        <v>350</v>
      </c>
      <c r="S117" s="244">
        <v>10</v>
      </c>
    </row>
    <row r="118" spans="5:20">
      <c r="F118" s="208"/>
      <c r="G118" s="208"/>
      <c r="H118" s="208"/>
      <c r="I118" s="295"/>
      <c r="J118" s="208"/>
      <c r="K118" s="208"/>
      <c r="L118" s="208"/>
      <c r="M118" s="208"/>
      <c r="N118" s="208"/>
      <c r="Q118" s="2741"/>
      <c r="R118" s="243" t="s">
        <v>351</v>
      </c>
      <c r="S118" s="244">
        <v>0</v>
      </c>
    </row>
    <row r="119" spans="5:20" ht="27">
      <c r="Q119" s="2742" t="s">
        <v>487</v>
      </c>
      <c r="R119" s="258" t="s">
        <v>488</v>
      </c>
      <c r="S119" s="259">
        <v>-20</v>
      </c>
    </row>
    <row r="120" spans="5:20" ht="27">
      <c r="Q120" s="2743"/>
      <c r="R120" s="258" t="s">
        <v>489</v>
      </c>
      <c r="S120" s="259">
        <v>0</v>
      </c>
    </row>
    <row r="121" spans="5:20" ht="27">
      <c r="Q121" s="2744"/>
      <c r="R121" s="258" t="s">
        <v>490</v>
      </c>
      <c r="S121" s="259">
        <v>20</v>
      </c>
    </row>
    <row r="122" spans="5:20" ht="27">
      <c r="Q122" s="257" t="s">
        <v>494</v>
      </c>
      <c r="R122" s="258" t="s">
        <v>495</v>
      </c>
      <c r="S122" s="259">
        <v>0</v>
      </c>
    </row>
    <row r="123" spans="5:20" ht="40.5">
      <c r="Q123" s="257" t="s">
        <v>494</v>
      </c>
      <c r="R123" s="268" t="s">
        <v>496</v>
      </c>
      <c r="S123" s="269">
        <v>5</v>
      </c>
    </row>
    <row r="124" spans="5:20" ht="40.5">
      <c r="Q124" s="257" t="s">
        <v>494</v>
      </c>
      <c r="R124" s="268" t="s">
        <v>497</v>
      </c>
      <c r="S124" s="269">
        <v>10</v>
      </c>
    </row>
    <row r="125" spans="5:20">
      <c r="Q125" s="267" t="s">
        <v>355</v>
      </c>
      <c r="R125" s="268" t="s">
        <v>365</v>
      </c>
      <c r="S125" s="269">
        <v>10</v>
      </c>
    </row>
    <row r="126" spans="5:20">
      <c r="Q126" s="257" t="s">
        <v>366</v>
      </c>
      <c r="R126" s="258" t="s">
        <v>367</v>
      </c>
      <c r="S126" s="259">
        <v>0</v>
      </c>
    </row>
    <row r="127" spans="5:20">
      <c r="Q127" s="257" t="s">
        <v>366</v>
      </c>
      <c r="R127" s="258" t="s">
        <v>369</v>
      </c>
      <c r="S127" s="259">
        <v>5</v>
      </c>
    </row>
    <row r="128" spans="5:20">
      <c r="Q128" s="257" t="s">
        <v>366</v>
      </c>
      <c r="R128" s="258" t="s">
        <v>370</v>
      </c>
      <c r="S128" s="259">
        <v>10</v>
      </c>
    </row>
    <row r="129" spans="17:19">
      <c r="Q129" s="235" t="s">
        <v>856</v>
      </c>
      <c r="R129" s="236" t="s">
        <v>854</v>
      </c>
      <c r="S129" s="237">
        <v>0</v>
      </c>
    </row>
    <row r="130" spans="17:19">
      <c r="Q130" s="235" t="s">
        <v>371</v>
      </c>
      <c r="R130" s="236" t="s">
        <v>373</v>
      </c>
      <c r="S130" s="237">
        <v>1</v>
      </c>
    </row>
    <row r="131" spans="17:19">
      <c r="Q131" s="235" t="s">
        <v>371</v>
      </c>
      <c r="R131" s="236" t="s">
        <v>374</v>
      </c>
      <c r="S131" s="237">
        <v>2</v>
      </c>
    </row>
    <row r="132" spans="17:19">
      <c r="Q132" s="235" t="s">
        <v>371</v>
      </c>
      <c r="R132" s="236" t="s">
        <v>375</v>
      </c>
      <c r="S132" s="237">
        <v>3</v>
      </c>
    </row>
    <row r="133" spans="17:19">
      <c r="Q133" s="235" t="s">
        <v>371</v>
      </c>
      <c r="R133" s="236" t="s">
        <v>376</v>
      </c>
      <c r="S133" s="237">
        <v>4</v>
      </c>
    </row>
    <row r="134" spans="17:19">
      <c r="Q134" s="235" t="s">
        <v>371</v>
      </c>
      <c r="R134" s="236" t="s">
        <v>377</v>
      </c>
      <c r="S134" s="237">
        <v>5</v>
      </c>
    </row>
    <row r="135" spans="17:19">
      <c r="Q135" s="235" t="s">
        <v>371</v>
      </c>
      <c r="R135" s="236" t="s">
        <v>378</v>
      </c>
      <c r="S135" s="237">
        <v>6</v>
      </c>
    </row>
    <row r="136" spans="17:19">
      <c r="Q136" s="235" t="s">
        <v>371</v>
      </c>
      <c r="R136" s="236" t="s">
        <v>379</v>
      </c>
      <c r="S136" s="237">
        <v>7</v>
      </c>
    </row>
    <row r="137" spans="17:19">
      <c r="Q137" s="235" t="s">
        <v>371</v>
      </c>
      <c r="R137" s="236" t="s">
        <v>380</v>
      </c>
      <c r="S137" s="237">
        <v>8</v>
      </c>
    </row>
    <row r="138" spans="17:19">
      <c r="Q138" s="235" t="s">
        <v>371</v>
      </c>
      <c r="R138" s="236" t="s">
        <v>381</v>
      </c>
      <c r="S138" s="237">
        <v>9</v>
      </c>
    </row>
    <row r="139" spans="17:19">
      <c r="Q139" s="235" t="s">
        <v>371</v>
      </c>
      <c r="R139" s="236" t="s">
        <v>382</v>
      </c>
      <c r="S139" s="237">
        <v>10</v>
      </c>
    </row>
    <row r="140" spans="17:19" ht="40.5">
      <c r="Q140" s="296" t="s">
        <v>383</v>
      </c>
      <c r="R140" s="297" t="s">
        <v>384</v>
      </c>
      <c r="S140" s="298">
        <v>10</v>
      </c>
    </row>
    <row r="141" spans="17:19" ht="40.5">
      <c r="Q141" s="296" t="s">
        <v>383</v>
      </c>
      <c r="R141" s="297" t="s">
        <v>385</v>
      </c>
      <c r="S141" s="298">
        <v>5</v>
      </c>
    </row>
    <row r="142" spans="17:19" ht="27">
      <c r="Q142" s="296" t="s">
        <v>383</v>
      </c>
      <c r="R142" s="297" t="s">
        <v>386</v>
      </c>
      <c r="S142" s="298">
        <v>0</v>
      </c>
    </row>
    <row r="143" spans="17:19">
      <c r="Q143" s="235" t="s">
        <v>387</v>
      </c>
      <c r="R143" s="236" t="s">
        <v>367</v>
      </c>
      <c r="S143" s="237">
        <v>0</v>
      </c>
    </row>
    <row r="144" spans="17:19">
      <c r="Q144" s="235" t="s">
        <v>387</v>
      </c>
      <c r="R144" s="236" t="s">
        <v>369</v>
      </c>
      <c r="S144" s="237">
        <v>5</v>
      </c>
    </row>
    <row r="145" spans="17:19">
      <c r="Q145" s="235" t="s">
        <v>387</v>
      </c>
      <c r="R145" s="236" t="s">
        <v>370</v>
      </c>
      <c r="S145" s="237">
        <v>10</v>
      </c>
    </row>
    <row r="146" spans="17:19" ht="27">
      <c r="Q146" s="2737" t="s">
        <v>475</v>
      </c>
      <c r="R146" s="324" t="s">
        <v>476</v>
      </c>
      <c r="S146" s="254">
        <v>50</v>
      </c>
    </row>
    <row r="147" spans="17:19" ht="27">
      <c r="Q147" s="2738"/>
      <c r="R147" s="324" t="s">
        <v>477</v>
      </c>
      <c r="S147" s="254">
        <v>20</v>
      </c>
    </row>
    <row r="148" spans="17:19" ht="27">
      <c r="Q148" s="2738"/>
      <c r="R148" s="324" t="s">
        <v>479</v>
      </c>
      <c r="S148" s="254">
        <v>0</v>
      </c>
    </row>
    <row r="149" spans="17:19" ht="27">
      <c r="Q149" s="2738"/>
      <c r="R149" s="324" t="s">
        <v>480</v>
      </c>
      <c r="S149" s="254">
        <v>-20</v>
      </c>
    </row>
    <row r="150" spans="17:19" ht="27">
      <c r="Q150" s="2739"/>
      <c r="R150" s="324" t="s">
        <v>481</v>
      </c>
      <c r="S150" s="254">
        <v>-50</v>
      </c>
    </row>
    <row r="151" spans="17:19" ht="27">
      <c r="Q151" s="323" t="s">
        <v>498</v>
      </c>
      <c r="R151" s="324" t="s">
        <v>499</v>
      </c>
      <c r="S151" s="254">
        <v>0</v>
      </c>
    </row>
    <row r="152" spans="17:19" ht="40.5">
      <c r="Q152" s="323" t="s">
        <v>498</v>
      </c>
      <c r="R152" s="324" t="s">
        <v>500</v>
      </c>
      <c r="S152" s="254">
        <v>5</v>
      </c>
    </row>
    <row r="153" spans="17:19" ht="40.5">
      <c r="Q153" s="323" t="s">
        <v>498</v>
      </c>
      <c r="R153" s="324" t="s">
        <v>501</v>
      </c>
      <c r="S153" s="254">
        <v>10</v>
      </c>
    </row>
  </sheetData>
  <sheetProtection selectLockedCells="1" selectUnlockedCells="1"/>
  <protectedRanges>
    <protectedRange sqref="K2:L2" name="단가산출a"/>
  </protectedRanges>
  <mergeCells count="183">
    <mergeCell ref="H7:I7"/>
    <mergeCell ref="L18:M18"/>
    <mergeCell ref="H19:I19"/>
    <mergeCell ref="H12:I12"/>
    <mergeCell ref="L12:M12"/>
    <mergeCell ref="L7:M7"/>
    <mergeCell ref="H8:I8"/>
    <mergeCell ref="L8:M8"/>
    <mergeCell ref="H9:I9"/>
    <mergeCell ref="L9:M9"/>
    <mergeCell ref="L17:M17"/>
    <mergeCell ref="H18:I18"/>
    <mergeCell ref="H11:I11"/>
    <mergeCell ref="L11:M11"/>
    <mergeCell ref="H13:I13"/>
    <mergeCell ref="L13:M13"/>
    <mergeCell ref="H14:I14"/>
    <mergeCell ref="L14:M14"/>
    <mergeCell ref="Q46:Q47"/>
    <mergeCell ref="A1:M1"/>
    <mergeCell ref="B2:F2"/>
    <mergeCell ref="H2:I2"/>
    <mergeCell ref="K2:L2"/>
    <mergeCell ref="B3:C3"/>
    <mergeCell ref="D3:E3"/>
    <mergeCell ref="F3:F4"/>
    <mergeCell ref="G3:I3"/>
    <mergeCell ref="H10:I10"/>
    <mergeCell ref="L10:M10"/>
    <mergeCell ref="J3:K4"/>
    <mergeCell ref="L3:M4"/>
    <mergeCell ref="H4:I4"/>
    <mergeCell ref="B5:C5"/>
    <mergeCell ref="H5:I5"/>
    <mergeCell ref="L5:M5"/>
    <mergeCell ref="H6:I6"/>
    <mergeCell ref="L6:M6"/>
    <mergeCell ref="H15:I15"/>
    <mergeCell ref="L15:M15"/>
    <mergeCell ref="H16:I16"/>
    <mergeCell ref="L16:M16"/>
    <mergeCell ref="H17:I17"/>
    <mergeCell ref="H24:I24"/>
    <mergeCell ref="L24:M24"/>
    <mergeCell ref="H25:I25"/>
    <mergeCell ref="L25:M25"/>
    <mergeCell ref="H26:I26"/>
    <mergeCell ref="L26:M26"/>
    <mergeCell ref="L19:M19"/>
    <mergeCell ref="H20:I20"/>
    <mergeCell ref="L20:M20"/>
    <mergeCell ref="H21:I21"/>
    <mergeCell ref="L21:M21"/>
    <mergeCell ref="H22:I22"/>
    <mergeCell ref="L22:M22"/>
    <mergeCell ref="H23:I23"/>
    <mergeCell ref="L23:M23"/>
    <mergeCell ref="C34:M34"/>
    <mergeCell ref="H35:I35"/>
    <mergeCell ref="L35:M35"/>
    <mergeCell ref="H36:I36"/>
    <mergeCell ref="L36:M36"/>
    <mergeCell ref="H37:I37"/>
    <mergeCell ref="L37:M37"/>
    <mergeCell ref="H31:I31"/>
    <mergeCell ref="L31:M31"/>
    <mergeCell ref="B32:C32"/>
    <mergeCell ref="D32:M32"/>
    <mergeCell ref="H33:I33"/>
    <mergeCell ref="L33:M33"/>
    <mergeCell ref="H45:I45"/>
    <mergeCell ref="L45:M45"/>
    <mergeCell ref="H42:I42"/>
    <mergeCell ref="L42:M42"/>
    <mergeCell ref="H43:I43"/>
    <mergeCell ref="L43:M43"/>
    <mergeCell ref="H44:I44"/>
    <mergeCell ref="L44:M44"/>
    <mergeCell ref="H38:I38"/>
    <mergeCell ref="L38:M38"/>
    <mergeCell ref="H39:I39"/>
    <mergeCell ref="L39:M39"/>
    <mergeCell ref="C40:M40"/>
    <mergeCell ref="H41:I41"/>
    <mergeCell ref="L41:M41"/>
    <mergeCell ref="H27:I27"/>
    <mergeCell ref="L27:M27"/>
    <mergeCell ref="B28:C28"/>
    <mergeCell ref="H28:I28"/>
    <mergeCell ref="L28:M28"/>
    <mergeCell ref="H29:I29"/>
    <mergeCell ref="L29:M29"/>
    <mergeCell ref="B30:C30"/>
    <mergeCell ref="D30:M30"/>
    <mergeCell ref="H49:I49"/>
    <mergeCell ref="L49:M49"/>
    <mergeCell ref="A51:G51"/>
    <mergeCell ref="H59:I59"/>
    <mergeCell ref="L59:M59"/>
    <mergeCell ref="H60:I60"/>
    <mergeCell ref="L60:M60"/>
    <mergeCell ref="H46:I46"/>
    <mergeCell ref="L46:M46"/>
    <mergeCell ref="H47:I47"/>
    <mergeCell ref="L47:M47"/>
    <mergeCell ref="H48:I48"/>
    <mergeCell ref="L48:M48"/>
    <mergeCell ref="D93:E93"/>
    <mergeCell ref="F93:G93"/>
    <mergeCell ref="H93:I93"/>
    <mergeCell ref="J93:K93"/>
    <mergeCell ref="L93:M93"/>
    <mergeCell ref="N93:O93"/>
    <mergeCell ref="H61:I61"/>
    <mergeCell ref="L61:M61"/>
    <mergeCell ref="A62:A63"/>
    <mergeCell ref="B62:B63"/>
    <mergeCell ref="C62:N62"/>
    <mergeCell ref="D91:E91"/>
    <mergeCell ref="F91:G91"/>
    <mergeCell ref="H91:I91"/>
    <mergeCell ref="J91:K91"/>
    <mergeCell ref="L91:M91"/>
    <mergeCell ref="N91:O91"/>
    <mergeCell ref="A100:C100"/>
    <mergeCell ref="D100:I100"/>
    <mergeCell ref="J100:L100"/>
    <mergeCell ref="M100:N100"/>
    <mergeCell ref="Q91:Q93"/>
    <mergeCell ref="A92:C92"/>
    <mergeCell ref="D92:I92"/>
    <mergeCell ref="J92:O92"/>
    <mergeCell ref="D94:E94"/>
    <mergeCell ref="F94:G94"/>
    <mergeCell ref="H94:I94"/>
    <mergeCell ref="J94:K94"/>
    <mergeCell ref="L94:M94"/>
    <mergeCell ref="N94:O94"/>
    <mergeCell ref="Q94:Q96"/>
    <mergeCell ref="A96:C96"/>
    <mergeCell ref="D96:I96"/>
    <mergeCell ref="J96:O96"/>
    <mergeCell ref="D97:E97"/>
    <mergeCell ref="F97:G97"/>
    <mergeCell ref="H97:I97"/>
    <mergeCell ref="J97:K97"/>
    <mergeCell ref="L97:M97"/>
    <mergeCell ref="N97:O97"/>
    <mergeCell ref="Q100:Q102"/>
    <mergeCell ref="Q97:Q99"/>
    <mergeCell ref="D98:E98"/>
    <mergeCell ref="F98:G98"/>
    <mergeCell ref="H98:I98"/>
    <mergeCell ref="J98:K98"/>
    <mergeCell ref="L98:M98"/>
    <mergeCell ref="N98:O98"/>
    <mergeCell ref="D101:E101"/>
    <mergeCell ref="F101:G101"/>
    <mergeCell ref="H101:I101"/>
    <mergeCell ref="J101:K101"/>
    <mergeCell ref="D102:E102"/>
    <mergeCell ref="F102:G102"/>
    <mergeCell ref="H102:I102"/>
    <mergeCell ref="J102:K102"/>
    <mergeCell ref="N102:O102"/>
    <mergeCell ref="Q110:Q112"/>
    <mergeCell ref="Q113:Q114"/>
    <mergeCell ref="Q115:Q116"/>
    <mergeCell ref="Q117:Q118"/>
    <mergeCell ref="Q119:Q121"/>
    <mergeCell ref="Q146:Q150"/>
    <mergeCell ref="Q103:Q105"/>
    <mergeCell ref="A104:C104"/>
    <mergeCell ref="D104:I104"/>
    <mergeCell ref="J104:O104"/>
    <mergeCell ref="D106:E106"/>
    <mergeCell ref="F106:G106"/>
    <mergeCell ref="H106:I106"/>
    <mergeCell ref="B108:C108"/>
    <mergeCell ref="Q106:Q109"/>
    <mergeCell ref="D105:E105"/>
    <mergeCell ref="F105:G105"/>
    <mergeCell ref="H105:I105"/>
  </mergeCells>
  <phoneticPr fontId="68" type="noConversion"/>
  <dataValidations count="20">
    <dataValidation type="list" allowBlank="1" showInputMessage="1" showErrorMessage="1" sqref="B70" xr:uid="{00000000-0002-0000-0700-000000000000}">
      <formula1>$S$69:$S$75</formula1>
    </dataValidation>
    <dataValidation type="list" allowBlank="1" showInputMessage="1" showErrorMessage="1" sqref="B71" xr:uid="{00000000-0002-0000-0700-000001000000}">
      <formula1>$S$72:$S$73</formula1>
    </dataValidation>
    <dataValidation type="list" allowBlank="1" showInputMessage="1" showErrorMessage="1" sqref="B69" xr:uid="{00000000-0002-0000-0700-000002000000}">
      <formula1>$R$106:$R$109</formula1>
    </dataValidation>
    <dataValidation type="list" allowBlank="1" showInputMessage="1" showErrorMessage="1" sqref="B68" xr:uid="{00000000-0002-0000-0700-000003000000}">
      <formula1>$S$63:$S$65</formula1>
    </dataValidation>
    <dataValidation type="list" allowBlank="1" showInputMessage="1" showErrorMessage="1" sqref="D27" xr:uid="{00000000-0002-0000-0700-000004000000}">
      <formula1>$S$31:$S$34</formula1>
    </dataValidation>
    <dataValidation type="list" allowBlank="1" showInputMessage="1" showErrorMessage="1" sqref="B27" xr:uid="{00000000-0002-0000-0700-000005000000}">
      <formula1>$R$30:$R$32</formula1>
    </dataValidation>
    <dataValidation type="list" allowBlank="1" showInputMessage="1" showErrorMessage="1" sqref="P5 P10 P15 P20 P27:P28 P30" xr:uid="{00000000-0002-0000-0700-000006000000}">
      <formula1>"적용,미적용"</formula1>
    </dataValidation>
    <dataValidation type="list" allowBlank="1" showInputMessage="1" showErrorMessage="1" sqref="B5:C5" xr:uid="{00000000-0002-0000-0700-000007000000}">
      <formula1>$R$6:$R$7</formula1>
    </dataValidation>
    <dataValidation type="list" allowBlank="1" showInputMessage="1" showErrorMessage="1" sqref="A18" xr:uid="{00000000-0002-0000-0700-000008000000}">
      <formula1>$R$16:$R$17</formula1>
    </dataValidation>
    <dataValidation type="list" allowBlank="1" showInputMessage="1" showErrorMessage="1" sqref="B65" xr:uid="{00000000-0002-0000-0700-000009000000}">
      <formula1>$S$54:$S$56</formula1>
    </dataValidation>
    <dataValidation type="list" allowBlank="1" showInputMessage="1" showErrorMessage="1" sqref="B66" xr:uid="{00000000-0002-0000-0700-00000A000000}">
      <formula1>$S$57:$S$59</formula1>
    </dataValidation>
    <dataValidation type="list" allowBlank="1" showInputMessage="1" showErrorMessage="1" sqref="B67" xr:uid="{00000000-0002-0000-0700-00000B000000}">
      <formula1>$S$60:$S$62</formula1>
    </dataValidation>
    <dataValidation type="list" allowBlank="1" showInputMessage="1" showErrorMessage="1" sqref="B77" xr:uid="{00000000-0002-0000-0700-00000C000000}">
      <formula1>$S$76:$S$77</formula1>
    </dataValidation>
    <dataValidation type="list" allowBlank="1" showInputMessage="1" showErrorMessage="1" sqref="B76" xr:uid="{00000000-0002-0000-0700-00000D000000}">
      <formula1>$S$78:$S$80</formula1>
    </dataValidation>
    <dataValidation type="list" allowBlank="1" showInputMessage="1" showErrorMessage="1" sqref="B72" xr:uid="{00000000-0002-0000-0700-00000E000000}">
      <formula1>$S$105:$S$110</formula1>
    </dataValidation>
    <dataValidation type="list" allowBlank="1" showInputMessage="1" showErrorMessage="1" sqref="B75" xr:uid="{00000000-0002-0000-0700-00000F000000}">
      <formula1>$S$74:$S$75</formula1>
    </dataValidation>
    <dataValidation type="list" allowBlank="1" showInputMessage="1" showErrorMessage="1" sqref="B73" xr:uid="{00000000-0002-0000-0700-000010000000}">
      <formula1>$S$81:$S$83</formula1>
    </dataValidation>
    <dataValidation type="list" allowBlank="1" showInputMessage="1" showErrorMessage="1" sqref="B74" xr:uid="{00000000-0002-0000-0700-000011000000}">
      <formula1>$S$111:$S$113</formula1>
    </dataValidation>
    <dataValidation type="list" allowBlank="1" showInputMessage="1" showErrorMessage="1" sqref="B64" xr:uid="{00000000-0002-0000-0700-000012000000}">
      <formula1>$A$93:$C$93</formula1>
    </dataValidation>
    <dataValidation type="list" allowBlank="1" showInputMessage="1" showErrorMessage="1" sqref="R129" xr:uid="{00000000-0002-0000-0700-000013000000}">
      <formula1>$R$128:$R$138</formula1>
    </dataValidation>
  </dataValidations>
  <printOptions horizontalCentered="1" verticalCentered="1"/>
  <pageMargins left="0.17" right="0.19685039370078741" top="0.17" bottom="0.17" header="0.15748031496062992" footer="0.15748031496062992"/>
  <pageSetup paperSize="9" scale="61" firstPageNumber="0" orientation="landscape" horizontalDpi="300" verticalDpi="300" r:id="rId1"/>
  <headerFooter alignWithMargins="0"/>
  <colBreaks count="1" manualBreakCount="1">
    <brk id="14" max="1048575" man="1"/>
  </colBreaks>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sheetPr codeName="Sheet41">
    <pageSetUpPr fitToPage="1"/>
  </sheetPr>
  <dimension ref="A1:AD152"/>
  <sheetViews>
    <sheetView view="pageBreakPreview" zoomScale="85" zoomScaleNormal="85" zoomScaleSheetLayoutView="85" workbookViewId="0">
      <selection activeCell="B29" sqref="B29"/>
    </sheetView>
  </sheetViews>
  <sheetFormatPr defaultColWidth="11.5546875" defaultRowHeight="14.25"/>
  <cols>
    <col min="1" max="1" width="18.6640625" style="98" customWidth="1"/>
    <col min="2" max="2" width="19.44140625" style="98" bestFit="1" customWidth="1"/>
    <col min="3" max="6" width="8.77734375" style="98" customWidth="1"/>
    <col min="7" max="7" width="12" style="98" bestFit="1" customWidth="1"/>
    <col min="8" max="8" width="8.77734375" style="98" customWidth="1"/>
    <col min="9" max="9" width="8.77734375" style="261" customWidth="1"/>
    <col min="10" max="14" width="8.77734375" style="98" customWidth="1"/>
    <col min="15" max="15" width="8.109375" style="98" customWidth="1"/>
    <col min="16" max="16" width="11.5546875" style="99" customWidth="1"/>
    <col min="17" max="17" width="15" style="98" customWidth="1"/>
    <col min="18" max="18" width="13.44140625" style="98" customWidth="1"/>
    <col min="19" max="19" width="12.6640625" style="98" customWidth="1"/>
    <col min="20" max="20" width="14.88671875" style="98" customWidth="1"/>
    <col min="21" max="21" width="13.33203125" style="98" customWidth="1"/>
    <col min="22" max="26" width="11.5546875" style="98" customWidth="1"/>
    <col min="27" max="30" width="11.5546875" style="183" customWidth="1"/>
    <col min="31" max="16384" width="11.5546875" style="98"/>
  </cols>
  <sheetData>
    <row r="1" spans="1:22" ht="27" customHeight="1">
      <c r="A1" s="2985" t="s">
        <v>750</v>
      </c>
      <c r="B1" s="2986"/>
      <c r="C1" s="2986"/>
      <c r="D1" s="2986"/>
      <c r="E1" s="2986"/>
      <c r="F1" s="2986"/>
      <c r="G1" s="2986"/>
      <c r="H1" s="2986"/>
      <c r="I1" s="2986"/>
      <c r="J1" s="2986"/>
      <c r="K1" s="2986"/>
      <c r="L1" s="2986"/>
      <c r="M1" s="2987"/>
      <c r="N1" s="639"/>
      <c r="O1" s="2221"/>
      <c r="P1" s="2222"/>
      <c r="Q1" s="2218" t="s">
        <v>122</v>
      </c>
      <c r="R1" s="2219" t="s">
        <v>123</v>
      </c>
    </row>
    <row r="2" spans="1:22" ht="28.5" customHeight="1">
      <c r="A2" s="640" t="s">
        <v>751</v>
      </c>
      <c r="B2" s="2860" t="str">
        <f>표지!E28</f>
        <v>서귀포시 남원읍 한남리 산 2-1 외</v>
      </c>
      <c r="C2" s="2861"/>
      <c r="D2" s="2861"/>
      <c r="E2" s="2861"/>
      <c r="F2" s="2862"/>
      <c r="G2" s="299" t="s">
        <v>413</v>
      </c>
      <c r="H2" s="2863" t="s">
        <v>531</v>
      </c>
      <c r="I2" s="2864"/>
      <c r="J2" s="102" t="s">
        <v>125</v>
      </c>
      <c r="K2" s="3001">
        <f>설계내역서!H8</f>
        <v>0</v>
      </c>
      <c r="L2" s="3002"/>
      <c r="M2" s="300" t="s">
        <v>118</v>
      </c>
      <c r="N2" s="641"/>
      <c r="O2" s="2220"/>
      <c r="P2" s="2223"/>
      <c r="Q2" s="2220"/>
      <c r="R2" s="2220"/>
    </row>
    <row r="3" spans="1:22" ht="27" customHeight="1">
      <c r="A3" s="642" t="s">
        <v>752</v>
      </c>
      <c r="B3" s="2867" t="s">
        <v>127</v>
      </c>
      <c r="C3" s="2868"/>
      <c r="D3" s="2867" t="s">
        <v>996</v>
      </c>
      <c r="E3" s="2868"/>
      <c r="F3" s="2869" t="s">
        <v>129</v>
      </c>
      <c r="G3" s="2867" t="s">
        <v>130</v>
      </c>
      <c r="H3" s="2988"/>
      <c r="I3" s="2868"/>
      <c r="J3" s="2989" t="s">
        <v>408</v>
      </c>
      <c r="K3" s="2990"/>
      <c r="L3" s="2876" t="s">
        <v>75</v>
      </c>
      <c r="M3" s="2877"/>
      <c r="N3" s="641"/>
      <c r="O3" s="2220"/>
      <c r="P3" s="2223"/>
      <c r="Q3" s="2220"/>
      <c r="R3" s="2220"/>
    </row>
    <row r="4" spans="1:22" ht="27" customHeight="1" thickBot="1">
      <c r="A4" s="643" t="s">
        <v>131</v>
      </c>
      <c r="B4" s="631"/>
      <c r="C4" s="106" t="s">
        <v>132</v>
      </c>
      <c r="D4" s="2054" t="s">
        <v>997</v>
      </c>
      <c r="E4" s="2055" t="s">
        <v>132</v>
      </c>
      <c r="F4" s="2870"/>
      <c r="G4" s="107"/>
      <c r="H4" s="2993" t="s">
        <v>134</v>
      </c>
      <c r="I4" s="2994"/>
      <c r="J4" s="2991"/>
      <c r="K4" s="2992"/>
      <c r="L4" s="2878"/>
      <c r="M4" s="2879"/>
      <c r="N4" s="641"/>
      <c r="O4" s="2220"/>
      <c r="P4" s="2224" t="s">
        <v>135</v>
      </c>
      <c r="Q4" s="2220"/>
      <c r="R4" s="2220"/>
    </row>
    <row r="5" spans="1:22" ht="27" hidden="1" customHeight="1" thickTop="1">
      <c r="A5" s="644" t="s">
        <v>136</v>
      </c>
      <c r="B5" s="2995"/>
      <c r="C5" s="2996"/>
      <c r="D5" s="110" t="s">
        <v>137</v>
      </c>
      <c r="E5" s="111"/>
      <c r="F5" s="112"/>
      <c r="G5" s="113"/>
      <c r="H5" s="2884"/>
      <c r="I5" s="2885"/>
      <c r="J5" s="115"/>
      <c r="K5" s="114"/>
      <c r="L5" s="2997"/>
      <c r="M5" s="2998"/>
      <c r="N5" s="641"/>
      <c r="P5" s="116" t="s">
        <v>138</v>
      </c>
      <c r="R5" s="117" t="s">
        <v>139</v>
      </c>
      <c r="S5" s="117" t="s">
        <v>140</v>
      </c>
      <c r="T5" s="117" t="s">
        <v>141</v>
      </c>
      <c r="U5" s="117" t="s">
        <v>142</v>
      </c>
    </row>
    <row r="6" spans="1:22" ht="27" hidden="1" customHeight="1">
      <c r="A6" s="645" t="s">
        <v>143</v>
      </c>
      <c r="B6" s="646"/>
      <c r="C6" s="647" t="str">
        <f>IF(B5="","",IF(B5="미래목","ha","본/ha"))</f>
        <v/>
      </c>
      <c r="D6" s="118">
        <f>IF(B5="제거대상목",S6,S7)</f>
        <v>1</v>
      </c>
      <c r="E6" s="634" t="str">
        <f>IF(B5=R7,"인/ha","인/100본당")</f>
        <v>인/100본당</v>
      </c>
      <c r="F6" s="648">
        <f>IF(P5="적용",IF(B5="미래목",1,ROUND(B6*D6/100,2)),0)</f>
        <v>0</v>
      </c>
      <c r="G6" s="500"/>
      <c r="H6" s="2819" t="s">
        <v>144</v>
      </c>
      <c r="I6" s="2821"/>
      <c r="J6" s="649">
        <f>$C$77</f>
        <v>0</v>
      </c>
      <c r="K6" s="647" t="s">
        <v>113</v>
      </c>
      <c r="L6" s="2888">
        <f>ROUNDDOWN((F6*G6)*(1+J6%),0)</f>
        <v>0</v>
      </c>
      <c r="M6" s="2889"/>
      <c r="N6" s="641"/>
      <c r="R6" s="117" t="s">
        <v>145</v>
      </c>
      <c r="S6" s="117">
        <v>0.4</v>
      </c>
      <c r="T6" s="117" t="s">
        <v>146</v>
      </c>
      <c r="U6" s="117">
        <v>0.17</v>
      </c>
    </row>
    <row r="7" spans="1:22" ht="27" hidden="1" customHeight="1">
      <c r="A7" s="645" t="s">
        <v>147</v>
      </c>
      <c r="B7" s="648"/>
      <c r="C7" s="647"/>
      <c r="D7" s="118"/>
      <c r="E7" s="650"/>
      <c r="F7" s="648"/>
      <c r="G7" s="500"/>
      <c r="H7" s="2787"/>
      <c r="I7" s="2848"/>
      <c r="J7" s="651"/>
      <c r="K7" s="652"/>
      <c r="L7" s="2819"/>
      <c r="M7" s="2820"/>
      <c r="N7" s="641"/>
      <c r="R7" s="117" t="s">
        <v>148</v>
      </c>
      <c r="S7" s="117">
        <v>1</v>
      </c>
      <c r="T7" s="117" t="s">
        <v>149</v>
      </c>
      <c r="U7" s="117">
        <v>0.5</v>
      </c>
    </row>
    <row r="8" spans="1:22" ht="27" hidden="1" customHeight="1">
      <c r="A8" s="653" t="s">
        <v>150</v>
      </c>
      <c r="B8" s="654">
        <f>IF(B5="미래목",$E$5,$B$6)</f>
        <v>0</v>
      </c>
      <c r="C8" s="647" t="s">
        <v>151</v>
      </c>
      <c r="D8" s="118">
        <f>IF(B5="제거대상목",U6,U7)</f>
        <v>0.5</v>
      </c>
      <c r="E8" s="634" t="s">
        <v>152</v>
      </c>
      <c r="F8" s="648">
        <f>IF(P5="적용",ROUND(B8*(D8/100),2),0)</f>
        <v>0</v>
      </c>
      <c r="G8" s="500"/>
      <c r="H8" s="2819" t="str">
        <f>IF(B5="제거대상목",T6,T7)</f>
        <v>황색페인트</v>
      </c>
      <c r="I8" s="2821"/>
      <c r="J8" s="655"/>
      <c r="K8" s="652"/>
      <c r="L8" s="2888">
        <f>ROUNDDOWN(F8*G8,0)</f>
        <v>0</v>
      </c>
      <c r="M8" s="2889"/>
      <c r="N8" s="641"/>
    </row>
    <row r="9" spans="1:22" ht="27" hidden="1" customHeight="1">
      <c r="A9" s="656" t="s">
        <v>153</v>
      </c>
      <c r="B9" s="120">
        <f>L8</f>
        <v>0</v>
      </c>
      <c r="C9" s="121" t="s">
        <v>154</v>
      </c>
      <c r="D9" s="122">
        <v>10</v>
      </c>
      <c r="E9" s="633" t="s">
        <v>113</v>
      </c>
      <c r="F9" s="123"/>
      <c r="G9" s="124"/>
      <c r="H9" s="2779"/>
      <c r="I9" s="2903"/>
      <c r="J9" s="125"/>
      <c r="K9" s="126"/>
      <c r="L9" s="2904">
        <f>ROUNDDOWN(B9*D9%,0)</f>
        <v>0</v>
      </c>
      <c r="M9" s="2905"/>
      <c r="N9" s="641"/>
    </row>
    <row r="10" spans="1:22" ht="27" hidden="1" customHeight="1">
      <c r="A10" s="657" t="s">
        <v>155</v>
      </c>
      <c r="B10" s="128"/>
      <c r="C10" s="114"/>
      <c r="D10" s="129"/>
      <c r="E10" s="130"/>
      <c r="F10" s="128"/>
      <c r="G10" s="131"/>
      <c r="H10" s="2851"/>
      <c r="I10" s="2852"/>
      <c r="J10" s="115"/>
      <c r="K10" s="130"/>
      <c r="L10" s="2981"/>
      <c r="M10" s="2982"/>
      <c r="N10" s="641"/>
      <c r="P10" s="116" t="s">
        <v>138</v>
      </c>
    </row>
    <row r="11" spans="1:22" ht="27" hidden="1" customHeight="1">
      <c r="A11" s="645" t="s">
        <v>143</v>
      </c>
      <c r="B11" s="658"/>
      <c r="C11" s="647" t="s">
        <v>118</v>
      </c>
      <c r="D11" s="659">
        <v>0.2</v>
      </c>
      <c r="E11" s="647" t="s">
        <v>156</v>
      </c>
      <c r="F11" s="648">
        <f>IF(P10="적용",ROUND(B11*D11,2),0)</f>
        <v>0</v>
      </c>
      <c r="G11" s="500">
        <f>기초자료!B14</f>
        <v>172068</v>
      </c>
      <c r="H11" s="2819" t="s">
        <v>157</v>
      </c>
      <c r="I11" s="2821"/>
      <c r="J11" s="649">
        <f>$D$77</f>
        <v>0</v>
      </c>
      <c r="K11" s="647" t="s">
        <v>113</v>
      </c>
      <c r="L11" s="2888">
        <f>ROUNDDOWN((F11*G11)*(1+J11%),0)</f>
        <v>0</v>
      </c>
      <c r="M11" s="2889"/>
      <c r="N11" s="641"/>
    </row>
    <row r="12" spans="1:22" ht="27" hidden="1" customHeight="1">
      <c r="A12" s="645" t="s">
        <v>147</v>
      </c>
      <c r="B12" s="660"/>
      <c r="C12" s="647"/>
      <c r="D12" s="659"/>
      <c r="E12" s="652"/>
      <c r="F12" s="648"/>
      <c r="G12" s="500"/>
      <c r="H12" s="2787"/>
      <c r="I12" s="2848"/>
      <c r="J12" s="655"/>
      <c r="K12" s="652"/>
      <c r="L12" s="2819"/>
      <c r="M12" s="2820"/>
      <c r="N12" s="641"/>
    </row>
    <row r="13" spans="1:22" ht="27" hidden="1" customHeight="1">
      <c r="A13" s="645" t="s">
        <v>158</v>
      </c>
      <c r="B13" s="661"/>
      <c r="C13" s="647" t="s">
        <v>118</v>
      </c>
      <c r="D13" s="659">
        <v>0.2</v>
      </c>
      <c r="E13" s="647" t="s">
        <v>159</v>
      </c>
      <c r="F13" s="648">
        <f>IF(P10="적용",ROUND(B13*D13,2),0)</f>
        <v>0</v>
      </c>
      <c r="G13" s="500">
        <v>7300</v>
      </c>
      <c r="H13" s="2819" t="s">
        <v>160</v>
      </c>
      <c r="I13" s="2821"/>
      <c r="J13" s="655"/>
      <c r="K13" s="652"/>
      <c r="L13" s="2817">
        <f>ROUNDDOWN(F13*G13,0)</f>
        <v>0</v>
      </c>
      <c r="M13" s="2906"/>
      <c r="N13" s="641"/>
    </row>
    <row r="14" spans="1:22" ht="27" hidden="1" customHeight="1">
      <c r="A14" s="656" t="s">
        <v>153</v>
      </c>
      <c r="B14" s="120">
        <f>L13</f>
        <v>0</v>
      </c>
      <c r="C14" s="121" t="s">
        <v>154</v>
      </c>
      <c r="D14" s="133">
        <v>5</v>
      </c>
      <c r="E14" s="121" t="s">
        <v>113</v>
      </c>
      <c r="F14" s="123"/>
      <c r="G14" s="124"/>
      <c r="H14" s="2779"/>
      <c r="I14" s="2903"/>
      <c r="J14" s="134"/>
      <c r="K14" s="126"/>
      <c r="L14" s="2904">
        <f>ROUNDDOWN(B14*D14%,0)</f>
        <v>0</v>
      </c>
      <c r="M14" s="2905"/>
      <c r="N14" s="641"/>
    </row>
    <row r="15" spans="1:22" ht="27" hidden="1" customHeight="1">
      <c r="A15" s="644" t="s">
        <v>161</v>
      </c>
      <c r="B15" s="128"/>
      <c r="C15" s="114"/>
      <c r="D15" s="135"/>
      <c r="E15" s="136"/>
      <c r="F15" s="128"/>
      <c r="G15" s="131"/>
      <c r="H15" s="2851"/>
      <c r="I15" s="2852"/>
      <c r="J15" s="137"/>
      <c r="K15" s="114"/>
      <c r="L15" s="2981"/>
      <c r="M15" s="2982"/>
      <c r="N15" s="641"/>
      <c r="P15" s="116" t="s">
        <v>138</v>
      </c>
      <c r="R15" s="117" t="s">
        <v>139</v>
      </c>
      <c r="S15" s="117" t="s">
        <v>162</v>
      </c>
      <c r="T15" s="117" t="s">
        <v>163</v>
      </c>
      <c r="U15" s="117" t="s">
        <v>164</v>
      </c>
      <c r="V15" s="117" t="s">
        <v>165</v>
      </c>
    </row>
    <row r="16" spans="1:22" ht="27" hidden="1" customHeight="1">
      <c r="A16" s="645" t="s">
        <v>143</v>
      </c>
      <c r="B16" s="662"/>
      <c r="C16" s="647" t="s">
        <v>166</v>
      </c>
      <c r="D16" s="663">
        <v>1</v>
      </c>
      <c r="E16" s="647" t="s">
        <v>167</v>
      </c>
      <c r="F16" s="648">
        <f>IF(P15="적용",ROUND(B16*D16,2),0)</f>
        <v>0</v>
      </c>
      <c r="G16" s="500">
        <f>기초자료!B14</f>
        <v>172068</v>
      </c>
      <c r="H16" s="2819" t="s">
        <v>157</v>
      </c>
      <c r="I16" s="2821"/>
      <c r="J16" s="649">
        <f>$E$77</f>
        <v>0</v>
      </c>
      <c r="K16" s="664" t="s">
        <v>113</v>
      </c>
      <c r="L16" s="2822">
        <f>ROUNDDOWN((F16*G16)*(1+J16%),0)</f>
        <v>0</v>
      </c>
      <c r="M16" s="2823"/>
      <c r="N16" s="641"/>
      <c r="R16" s="117" t="s">
        <v>168</v>
      </c>
      <c r="S16" s="117">
        <v>0.5</v>
      </c>
      <c r="T16" s="117" t="s">
        <v>169</v>
      </c>
      <c r="U16" s="117" t="s">
        <v>170</v>
      </c>
      <c r="V16" s="138">
        <v>0.05</v>
      </c>
    </row>
    <row r="17" spans="1:24" ht="27" hidden="1" customHeight="1">
      <c r="A17" s="645" t="s">
        <v>147</v>
      </c>
      <c r="B17" s="665"/>
      <c r="C17" s="647"/>
      <c r="D17" s="666"/>
      <c r="E17" s="652"/>
      <c r="F17" s="648"/>
      <c r="G17" s="500"/>
      <c r="H17" s="2787"/>
      <c r="I17" s="2848"/>
      <c r="J17" s="655"/>
      <c r="K17" s="652"/>
      <c r="L17" s="2819"/>
      <c r="M17" s="2820"/>
      <c r="N17" s="641"/>
      <c r="R17" s="139" t="s">
        <v>171</v>
      </c>
      <c r="S17" s="139">
        <v>0.6</v>
      </c>
      <c r="T17" s="139" t="s">
        <v>172</v>
      </c>
      <c r="U17" s="139" t="s">
        <v>173</v>
      </c>
      <c r="V17" s="140">
        <v>0</v>
      </c>
    </row>
    <row r="18" spans="1:24" ht="27" hidden="1" customHeight="1">
      <c r="A18" s="667"/>
      <c r="B18" s="668">
        <f>B16</f>
        <v>0</v>
      </c>
      <c r="C18" s="647" t="s">
        <v>166</v>
      </c>
      <c r="D18" s="663">
        <f>IF(A18=R16,S16,S17)</f>
        <v>0.6</v>
      </c>
      <c r="E18" s="647" t="str">
        <f>IF(A18=R16,T16,T17)</f>
        <v>롤/km</v>
      </c>
      <c r="F18" s="648">
        <f>IF(P15="적용",ROUND(B18*D18,2),0)</f>
        <v>0</v>
      </c>
      <c r="G18" s="500"/>
      <c r="H18" s="2819" t="str">
        <f>IF(A18=R16,U16,U17)</f>
        <v>백색마킹테이프</v>
      </c>
      <c r="I18" s="2821"/>
      <c r="J18" s="652"/>
      <c r="K18" s="669"/>
      <c r="L18" s="2822">
        <f>ROUNDDOWN(F18*G18,0)</f>
        <v>0</v>
      </c>
      <c r="M18" s="2823"/>
      <c r="N18" s="641"/>
    </row>
    <row r="19" spans="1:24" ht="27" hidden="1" customHeight="1">
      <c r="A19" s="656" t="s">
        <v>153</v>
      </c>
      <c r="B19" s="120">
        <f>L18</f>
        <v>0</v>
      </c>
      <c r="C19" s="121" t="s">
        <v>154</v>
      </c>
      <c r="D19" s="133">
        <f>IF(ISERROR(VLOOKUP($A$18,$R$16:$V$17,5,FALSE)),0,VLOOKUP($A$18,$R$16:$V$17,5,FALSE))*100</f>
        <v>0</v>
      </c>
      <c r="E19" s="121" t="s">
        <v>113</v>
      </c>
      <c r="F19" s="141"/>
      <c r="G19" s="142"/>
      <c r="H19" s="2999"/>
      <c r="I19" s="3000"/>
      <c r="J19" s="121"/>
      <c r="K19" s="143"/>
      <c r="L19" s="2815">
        <f>ROUNDDOWN(B19*D19%,0)</f>
        <v>0</v>
      </c>
      <c r="M19" s="2816"/>
      <c r="N19" s="641"/>
    </row>
    <row r="20" spans="1:24" ht="27" hidden="1" customHeight="1">
      <c r="A20" s="644" t="s">
        <v>174</v>
      </c>
      <c r="B20" s="128"/>
      <c r="C20" s="114"/>
      <c r="D20" s="144"/>
      <c r="E20" s="114"/>
      <c r="F20" s="128"/>
      <c r="G20" s="131"/>
      <c r="H20" s="2851"/>
      <c r="I20" s="2852"/>
      <c r="J20" s="115"/>
      <c r="K20" s="130"/>
      <c r="L20" s="2981"/>
      <c r="M20" s="2982"/>
      <c r="N20" s="641"/>
      <c r="P20" s="116" t="s">
        <v>138</v>
      </c>
    </row>
    <row r="21" spans="1:24" ht="27" hidden="1" customHeight="1">
      <c r="A21" s="657" t="s">
        <v>143</v>
      </c>
      <c r="B21" s="145"/>
      <c r="C21" s="146"/>
      <c r="D21" s="135"/>
      <c r="E21" s="136"/>
      <c r="F21" s="145"/>
      <c r="G21" s="147"/>
      <c r="H21" s="2787"/>
      <c r="I21" s="2848"/>
      <c r="J21" s="148"/>
      <c r="K21" s="149"/>
      <c r="L21" s="2819"/>
      <c r="M21" s="2820"/>
      <c r="N21" s="641"/>
    </row>
    <row r="22" spans="1:24" ht="27" hidden="1" customHeight="1">
      <c r="A22" s="645" t="s">
        <v>175</v>
      </c>
      <c r="B22" s="662"/>
      <c r="C22" s="647" t="s">
        <v>166</v>
      </c>
      <c r="D22" s="670">
        <v>2</v>
      </c>
      <c r="E22" s="647" t="s">
        <v>167</v>
      </c>
      <c r="F22" s="648">
        <f>IF(P20="적용",ROUND(B22*D22,2),0)</f>
        <v>0</v>
      </c>
      <c r="G22" s="500">
        <f>기초자료!B14</f>
        <v>172068</v>
      </c>
      <c r="H22" s="2819" t="s">
        <v>176</v>
      </c>
      <c r="I22" s="2821"/>
      <c r="J22" s="649">
        <f>$F$77</f>
        <v>0</v>
      </c>
      <c r="K22" s="647" t="s">
        <v>113</v>
      </c>
      <c r="L22" s="2822">
        <f>ROUNDDOWN((F22*G22)*(1+J22%),0)</f>
        <v>0</v>
      </c>
      <c r="M22" s="2823"/>
      <c r="N22" s="671"/>
      <c r="O22" s="151"/>
    </row>
    <row r="23" spans="1:24" ht="27" hidden="1" customHeight="1">
      <c r="A23" s="645" t="s">
        <v>147</v>
      </c>
      <c r="B23" s="660"/>
      <c r="C23" s="647"/>
      <c r="D23" s="659"/>
      <c r="E23" s="652"/>
      <c r="F23" s="648"/>
      <c r="G23" s="500"/>
      <c r="H23" s="2787"/>
      <c r="I23" s="2848"/>
      <c r="J23" s="655"/>
      <c r="K23" s="652"/>
      <c r="L23" s="2819"/>
      <c r="M23" s="2820"/>
      <c r="N23" s="641"/>
    </row>
    <row r="24" spans="1:24" ht="27" hidden="1" customHeight="1">
      <c r="A24" s="645" t="s">
        <v>177</v>
      </c>
      <c r="B24" s="672">
        <f>F22</f>
        <v>0</v>
      </c>
      <c r="C24" s="673" t="s">
        <v>178</v>
      </c>
      <c r="D24" s="674">
        <f>5.6/2</f>
        <v>2.8</v>
      </c>
      <c r="E24" s="504" t="s">
        <v>169</v>
      </c>
      <c r="F24" s="648">
        <f>IF(P20="적용",ROUND(B24*D24,2),0)</f>
        <v>0</v>
      </c>
      <c r="G24" s="500"/>
      <c r="H24" s="2819" t="s">
        <v>179</v>
      </c>
      <c r="I24" s="2821"/>
      <c r="J24" s="152"/>
      <c r="K24" s="669"/>
      <c r="L24" s="2822">
        <f>ROUNDDOWN(F24*G24,0)</f>
        <v>0</v>
      </c>
      <c r="M24" s="2823"/>
      <c r="N24" s="641"/>
    </row>
    <row r="25" spans="1:24" ht="27" hidden="1" customHeight="1">
      <c r="A25" s="675" t="s">
        <v>153</v>
      </c>
      <c r="B25" s="676">
        <f>L24</f>
        <v>0</v>
      </c>
      <c r="C25" s="677" t="s">
        <v>154</v>
      </c>
      <c r="D25" s="678">
        <v>95</v>
      </c>
      <c r="E25" s="677" t="s">
        <v>113</v>
      </c>
      <c r="F25" s="679"/>
      <c r="G25" s="680"/>
      <c r="H25" s="2979"/>
      <c r="I25" s="2980"/>
      <c r="J25" s="677"/>
      <c r="K25" s="681"/>
      <c r="L25" s="2826">
        <f>ROUNDDOWN(B25*D25%,0)</f>
        <v>0</v>
      </c>
      <c r="M25" s="2827"/>
      <c r="N25" s="641"/>
    </row>
    <row r="26" spans="1:24" ht="27" hidden="1" customHeight="1">
      <c r="A26" s="656" t="s">
        <v>180</v>
      </c>
      <c r="B26" s="682">
        <f>F22</f>
        <v>0</v>
      </c>
      <c r="C26" s="153" t="s">
        <v>181</v>
      </c>
      <c r="D26" s="154">
        <v>4.1999999999999997E-3</v>
      </c>
      <c r="E26" s="153" t="s">
        <v>182</v>
      </c>
      <c r="F26" s="141"/>
      <c r="G26" s="142"/>
      <c r="H26" s="2969" t="s">
        <v>183</v>
      </c>
      <c r="I26" s="2970"/>
      <c r="J26" s="121"/>
      <c r="K26" s="143"/>
      <c r="L26" s="2815">
        <f>ROUNDDOWN(B26*D26*G26,0)</f>
        <v>0</v>
      </c>
      <c r="M26" s="2816"/>
      <c r="N26" s="641"/>
    </row>
    <row r="27" spans="1:24" ht="27" customHeight="1" thickTop="1">
      <c r="A27" s="683" t="s">
        <v>184</v>
      </c>
      <c r="B27" s="1662" t="s">
        <v>121</v>
      </c>
      <c r="C27" s="157"/>
      <c r="D27" s="1661" t="s">
        <v>517</v>
      </c>
      <c r="E27" s="157"/>
      <c r="F27" s="159"/>
      <c r="G27" s="160"/>
      <c r="H27" s="2798"/>
      <c r="I27" s="2799"/>
      <c r="J27" s="161"/>
      <c r="K27" s="162"/>
      <c r="L27" s="2958"/>
      <c r="M27" s="2959"/>
      <c r="N27" s="641"/>
      <c r="P27" s="116" t="s">
        <v>138</v>
      </c>
      <c r="R27" s="163" t="s">
        <v>185</v>
      </c>
      <c r="S27" s="163" t="s">
        <v>186</v>
      </c>
      <c r="T27" s="1991" t="s">
        <v>187</v>
      </c>
      <c r="U27" s="308"/>
      <c r="V27" s="308"/>
      <c r="W27" s="308"/>
      <c r="X27" s="308"/>
    </row>
    <row r="28" spans="1:24" ht="27" customHeight="1" thickBot="1">
      <c r="A28" s="644" t="s">
        <v>190</v>
      </c>
      <c r="B28" s="2802" t="str">
        <f>T28</f>
        <v>낫</v>
      </c>
      <c r="C28" s="2803"/>
      <c r="D28" s="164" t="s">
        <v>191</v>
      </c>
      <c r="E28" s="165"/>
      <c r="F28" s="165"/>
      <c r="G28" s="165"/>
      <c r="H28" s="2960"/>
      <c r="I28" s="2960"/>
      <c r="J28" s="165"/>
      <c r="K28" s="165"/>
      <c r="L28" s="2960"/>
      <c r="M28" s="2961"/>
      <c r="N28" s="641"/>
      <c r="P28" s="116" t="s">
        <v>138</v>
      </c>
      <c r="R28" s="166" t="s">
        <v>192</v>
      </c>
      <c r="S28" s="139"/>
      <c r="T28" s="167" t="s">
        <v>193</v>
      </c>
      <c r="U28" s="1992" t="s">
        <v>194</v>
      </c>
      <c r="V28" s="1992" t="s">
        <v>157</v>
      </c>
      <c r="W28" s="1993">
        <v>7.0000000000000007E-2</v>
      </c>
      <c r="X28" s="307"/>
    </row>
    <row r="29" spans="1:24" ht="27" customHeight="1" thickBot="1">
      <c r="A29" s="645" t="s">
        <v>143</v>
      </c>
      <c r="B29" s="684">
        <f>T45</f>
        <v>2150</v>
      </c>
      <c r="C29" s="647" t="s">
        <v>195</v>
      </c>
      <c r="D29" s="648">
        <f>W28</f>
        <v>7.0000000000000007E-2</v>
      </c>
      <c r="E29" s="504" t="s">
        <v>196</v>
      </c>
      <c r="F29" s="648"/>
      <c r="G29" s="685">
        <f>기초자료!B14</f>
        <v>172068</v>
      </c>
      <c r="H29" s="2962" t="s">
        <v>197</v>
      </c>
      <c r="I29" s="2963"/>
      <c r="J29" s="686">
        <f>$G$77</f>
        <v>0</v>
      </c>
      <c r="K29" s="647" t="s">
        <v>113</v>
      </c>
      <c r="L29" s="2964">
        <f>ROUNDDOWN((F29*G29)*(1+J29%),0)</f>
        <v>0</v>
      </c>
      <c r="M29" s="2965"/>
      <c r="N29" s="641"/>
      <c r="P29" s="301" t="s">
        <v>388</v>
      </c>
      <c r="R29" s="166" t="s">
        <v>198</v>
      </c>
      <c r="S29" s="139"/>
      <c r="T29" s="167" t="s">
        <v>199</v>
      </c>
      <c r="U29" s="167" t="s">
        <v>194</v>
      </c>
      <c r="V29" s="167" t="s">
        <v>157</v>
      </c>
      <c r="W29" s="168">
        <v>0.2</v>
      </c>
      <c r="X29" s="307"/>
    </row>
    <row r="30" spans="1:24" ht="27" hidden="1" customHeight="1">
      <c r="A30" s="644" t="s">
        <v>200</v>
      </c>
      <c r="B30" s="2802" t="str">
        <f>T29</f>
        <v>괭이,도끼 등</v>
      </c>
      <c r="C30" s="2803"/>
      <c r="D30" s="2966" t="s">
        <v>201</v>
      </c>
      <c r="E30" s="2967"/>
      <c r="F30" s="2967"/>
      <c r="G30" s="2967"/>
      <c r="H30" s="2967"/>
      <c r="I30" s="2967"/>
      <c r="J30" s="2967"/>
      <c r="K30" s="2967"/>
      <c r="L30" s="2967"/>
      <c r="M30" s="2968"/>
      <c r="N30" s="641"/>
      <c r="P30" s="302" t="s">
        <v>138</v>
      </c>
      <c r="R30" s="166" t="s">
        <v>202</v>
      </c>
      <c r="S30" s="139"/>
      <c r="T30" s="167" t="s">
        <v>193</v>
      </c>
      <c r="U30" s="167" t="s">
        <v>194</v>
      </c>
      <c r="V30" s="167" t="s">
        <v>157</v>
      </c>
      <c r="W30" s="168">
        <v>0.18</v>
      </c>
      <c r="X30" s="307"/>
    </row>
    <row r="31" spans="1:24" ht="27" hidden="1" customHeight="1">
      <c r="A31" s="687" t="s">
        <v>143</v>
      </c>
      <c r="B31" s="170"/>
      <c r="C31" s="171" t="s">
        <v>195</v>
      </c>
      <c r="D31" s="172">
        <f>W29</f>
        <v>0.2</v>
      </c>
      <c r="E31" s="173" t="s">
        <v>196</v>
      </c>
      <c r="F31" s="172">
        <f>IF(P30="적용",ROUND(B31*D31/100,2),0)</f>
        <v>0</v>
      </c>
      <c r="G31" s="174">
        <f>G29</f>
        <v>172068</v>
      </c>
      <c r="H31" s="2962" t="s">
        <v>197</v>
      </c>
      <c r="I31" s="2963"/>
      <c r="J31" s="175">
        <f>IF($G$64="",0,$G$64)+IF($G$69="",0,G$69)</f>
        <v>0</v>
      </c>
      <c r="K31" s="171" t="s">
        <v>113</v>
      </c>
      <c r="L31" s="2964">
        <f>ROUNDDOWN((F31*G31)*(1+J31%),0)</f>
        <v>0</v>
      </c>
      <c r="M31" s="2965"/>
      <c r="N31" s="641"/>
      <c r="P31" s="303"/>
      <c r="R31" s="167" t="s">
        <v>203</v>
      </c>
      <c r="S31" s="167"/>
      <c r="T31" s="167" t="s">
        <v>204</v>
      </c>
      <c r="U31" s="167" t="s">
        <v>156</v>
      </c>
      <c r="V31" s="167" t="s">
        <v>205</v>
      </c>
      <c r="W31" s="168">
        <v>1.3</v>
      </c>
      <c r="X31" s="307"/>
    </row>
    <row r="32" spans="1:24" ht="27" hidden="1" customHeight="1">
      <c r="A32" s="688" t="s">
        <v>206</v>
      </c>
      <c r="B32" s="2802" t="str">
        <f>T30</f>
        <v>낫</v>
      </c>
      <c r="C32" s="2803"/>
      <c r="D32" s="2843"/>
      <c r="E32" s="2844"/>
      <c r="F32" s="2844"/>
      <c r="G32" s="2844"/>
      <c r="H32" s="2844"/>
      <c r="I32" s="2844"/>
      <c r="J32" s="2844"/>
      <c r="K32" s="2844"/>
      <c r="L32" s="2844"/>
      <c r="M32" s="2845"/>
      <c r="N32" s="641"/>
      <c r="P32" s="303"/>
      <c r="R32" s="167" t="s">
        <v>121</v>
      </c>
      <c r="S32" s="167" t="s">
        <v>391</v>
      </c>
      <c r="T32" s="167" t="s">
        <v>204</v>
      </c>
      <c r="U32" s="167" t="s">
        <v>156</v>
      </c>
      <c r="V32" s="167" t="s">
        <v>205</v>
      </c>
      <c r="W32" s="168">
        <v>3.5</v>
      </c>
      <c r="X32" s="307"/>
    </row>
    <row r="33" spans="1:30" ht="27" hidden="1" customHeight="1">
      <c r="A33" s="687" t="s">
        <v>143</v>
      </c>
      <c r="B33" s="170"/>
      <c r="C33" s="171" t="s">
        <v>195</v>
      </c>
      <c r="D33" s="172">
        <v>0.18</v>
      </c>
      <c r="E33" s="173" t="s">
        <v>196</v>
      </c>
      <c r="F33" s="172">
        <f>IF((B27="둘레베기")*(P27="적용"),ROUND(B33*D33/100,2),0)</f>
        <v>0</v>
      </c>
      <c r="G33" s="174">
        <f>G31</f>
        <v>172068</v>
      </c>
      <c r="H33" s="2962" t="s">
        <v>197</v>
      </c>
      <c r="I33" s="2963"/>
      <c r="J33" s="175">
        <f>$G$77</f>
        <v>0</v>
      </c>
      <c r="K33" s="171" t="s">
        <v>113</v>
      </c>
      <c r="L33" s="2977">
        <f>ROUNDDOWN((F33*G33)*(1+J33%),0)</f>
        <v>0</v>
      </c>
      <c r="M33" s="2978"/>
      <c r="N33" s="641"/>
      <c r="P33" s="303"/>
      <c r="R33" s="167" t="s">
        <v>121</v>
      </c>
      <c r="S33" s="167" t="s">
        <v>392</v>
      </c>
      <c r="T33" s="167" t="s">
        <v>204</v>
      </c>
      <c r="U33" s="167" t="s">
        <v>156</v>
      </c>
      <c r="V33" s="167" t="s">
        <v>205</v>
      </c>
      <c r="W33" s="168">
        <v>4</v>
      </c>
      <c r="X33" s="307"/>
    </row>
    <row r="34" spans="1:30" ht="27" hidden="1" customHeight="1">
      <c r="A34" s="689" t="s">
        <v>207</v>
      </c>
      <c r="B34" s="178" t="str">
        <f>T31</f>
        <v>예취기</v>
      </c>
      <c r="C34" s="2974"/>
      <c r="D34" s="2975"/>
      <c r="E34" s="2975"/>
      <c r="F34" s="2975"/>
      <c r="G34" s="2975"/>
      <c r="H34" s="2975"/>
      <c r="I34" s="2975"/>
      <c r="J34" s="2975"/>
      <c r="K34" s="2975"/>
      <c r="L34" s="2975"/>
      <c r="M34" s="2976"/>
      <c r="N34" s="641"/>
      <c r="P34" s="303"/>
      <c r="R34" s="167" t="s">
        <v>121</v>
      </c>
      <c r="S34" s="167" t="s">
        <v>390</v>
      </c>
      <c r="T34" s="167" t="s">
        <v>204</v>
      </c>
      <c r="U34" s="167" t="s">
        <v>156</v>
      </c>
      <c r="V34" s="167" t="s">
        <v>205</v>
      </c>
      <c r="W34" s="168">
        <v>5</v>
      </c>
      <c r="X34" s="307"/>
    </row>
    <row r="35" spans="1:30" ht="27" hidden="1" customHeight="1">
      <c r="A35" s="645" t="s">
        <v>143</v>
      </c>
      <c r="B35" s="690">
        <v>1</v>
      </c>
      <c r="C35" s="647" t="s">
        <v>208</v>
      </c>
      <c r="D35" s="648">
        <v>1.3</v>
      </c>
      <c r="E35" s="504" t="s">
        <v>209</v>
      </c>
      <c r="F35" s="648">
        <f>IF((B27="줄베기")*(P27="적용"),ROUND(B35*D35,2),0)</f>
        <v>0</v>
      </c>
      <c r="G35" s="685">
        <f>기초자료!B16</f>
        <v>226122</v>
      </c>
      <c r="H35" s="2819" t="s">
        <v>205</v>
      </c>
      <c r="I35" s="2821"/>
      <c r="J35" s="649">
        <f>$G$77</f>
        <v>0</v>
      </c>
      <c r="K35" s="647" t="s">
        <v>113</v>
      </c>
      <c r="L35" s="2822">
        <f>ROUNDDOWN((F35*G35)*(1+J35%),0)</f>
        <v>0</v>
      </c>
      <c r="M35" s="2823"/>
      <c r="N35" s="641"/>
      <c r="P35" s="303"/>
      <c r="R35" s="179"/>
      <c r="S35" s="179"/>
      <c r="T35" s="179"/>
      <c r="U35" s="180"/>
      <c r="V35" s="179"/>
      <c r="W35" s="179"/>
      <c r="X35" s="179"/>
    </row>
    <row r="36" spans="1:30" ht="27" hidden="1" customHeight="1">
      <c r="A36" s="645" t="s">
        <v>147</v>
      </c>
      <c r="B36" s="691"/>
      <c r="C36" s="647"/>
      <c r="D36" s="648"/>
      <c r="E36" s="652"/>
      <c r="F36" s="648"/>
      <c r="G36" s="685"/>
      <c r="H36" s="2817"/>
      <c r="I36" s="2818"/>
      <c r="J36" s="655"/>
      <c r="K36" s="652"/>
      <c r="L36" s="2819"/>
      <c r="M36" s="2820"/>
      <c r="N36" s="641"/>
      <c r="P36" s="303"/>
      <c r="R36" s="179"/>
      <c r="S36" s="179"/>
      <c r="T36" s="179"/>
      <c r="U36" s="180"/>
      <c r="V36" s="179"/>
      <c r="W36" s="179"/>
      <c r="X36" s="179"/>
    </row>
    <row r="37" spans="1:30" ht="27" hidden="1" customHeight="1">
      <c r="A37" s="645" t="s">
        <v>177</v>
      </c>
      <c r="B37" s="661">
        <f>F35</f>
        <v>0</v>
      </c>
      <c r="C37" s="692" t="s">
        <v>156</v>
      </c>
      <c r="D37" s="693">
        <v>5</v>
      </c>
      <c r="E37" s="504" t="s">
        <v>210</v>
      </c>
      <c r="F37" s="648">
        <f>IF(P27="적용",ROUND(B37*D37,2),0)</f>
        <v>0</v>
      </c>
      <c r="G37" s="685"/>
      <c r="H37" s="2819" t="s">
        <v>211</v>
      </c>
      <c r="I37" s="2821"/>
      <c r="J37" s="152"/>
      <c r="K37" s="669"/>
      <c r="L37" s="2822">
        <f>ROUNDDOWN(F37*G37,0)</f>
        <v>0</v>
      </c>
      <c r="M37" s="2823"/>
      <c r="N37" s="641"/>
      <c r="P37" s="303"/>
      <c r="R37" s="179"/>
      <c r="S37" s="179"/>
      <c r="T37" s="179"/>
      <c r="U37" s="180"/>
      <c r="V37" s="179"/>
      <c r="W37" s="179"/>
      <c r="X37" s="179"/>
    </row>
    <row r="38" spans="1:30" ht="27" hidden="1" customHeight="1">
      <c r="A38" s="675" t="s">
        <v>153</v>
      </c>
      <c r="B38" s="676">
        <f>L37</f>
        <v>0</v>
      </c>
      <c r="C38" s="504" t="s">
        <v>154</v>
      </c>
      <c r="D38" s="648">
        <v>10</v>
      </c>
      <c r="E38" s="504" t="s">
        <v>113</v>
      </c>
      <c r="F38" s="679"/>
      <c r="G38" s="694"/>
      <c r="H38" s="2824"/>
      <c r="I38" s="2825"/>
      <c r="J38" s="677"/>
      <c r="K38" s="681"/>
      <c r="L38" s="2826">
        <f>ROUNDDOWN(B38*D38%,0)</f>
        <v>0</v>
      </c>
      <c r="M38" s="2827"/>
      <c r="N38" s="641"/>
      <c r="P38" s="303"/>
      <c r="R38" s="179"/>
      <c r="S38" s="179"/>
      <c r="T38" s="179"/>
      <c r="U38" s="180"/>
      <c r="V38" s="179"/>
      <c r="W38" s="179"/>
      <c r="X38" s="179"/>
    </row>
    <row r="39" spans="1:30" ht="27" hidden="1" customHeight="1" thickBot="1">
      <c r="A39" s="656" t="s">
        <v>180</v>
      </c>
      <c r="B39" s="181">
        <f>F35</f>
        <v>0</v>
      </c>
      <c r="C39" s="153" t="s">
        <v>212</v>
      </c>
      <c r="D39" s="154">
        <v>8.3999999999999995E-3</v>
      </c>
      <c r="E39" s="153" t="s">
        <v>213</v>
      </c>
      <c r="F39" s="141"/>
      <c r="G39" s="182"/>
      <c r="H39" s="2969" t="s">
        <v>214</v>
      </c>
      <c r="I39" s="2970"/>
      <c r="J39" s="121"/>
      <c r="K39" s="143"/>
      <c r="L39" s="2815">
        <f>ROUNDDOWN(B39*D39*G39,0)</f>
        <v>0</v>
      </c>
      <c r="M39" s="2816"/>
      <c r="N39" s="641"/>
      <c r="P39" s="303"/>
      <c r="R39" s="179"/>
      <c r="S39" s="179"/>
      <c r="T39" s="179"/>
      <c r="U39" s="180"/>
      <c r="V39" s="179"/>
      <c r="W39" s="179"/>
      <c r="X39" s="179"/>
    </row>
    <row r="40" spans="1:30" ht="27" customHeight="1">
      <c r="A40" s="695" t="s">
        <v>215</v>
      </c>
      <c r="B40" s="178" t="str">
        <f>T32</f>
        <v>예취기</v>
      </c>
      <c r="C40" s="2832" t="str">
        <f>IF($D$27="","","("&amp;$D$27&amp;")")</f>
        <v>(조림 3년차 이상)</v>
      </c>
      <c r="D40" s="2833"/>
      <c r="E40" s="2833"/>
      <c r="F40" s="2833"/>
      <c r="G40" s="2833"/>
      <c r="H40" s="2833"/>
      <c r="I40" s="2833"/>
      <c r="J40" s="2833"/>
      <c r="K40" s="2833"/>
      <c r="L40" s="2833"/>
      <c r="M40" s="2834"/>
      <c r="N40" s="641"/>
      <c r="P40" s="304">
        <v>3000</v>
      </c>
      <c r="Q40" s="311" t="s">
        <v>404</v>
      </c>
      <c r="R40" s="312" t="s">
        <v>405</v>
      </c>
      <c r="S40" s="312" t="s">
        <v>406</v>
      </c>
      <c r="T40" s="313" t="s">
        <v>407</v>
      </c>
      <c r="U40" s="180"/>
      <c r="V40" s="179"/>
      <c r="W40" s="179"/>
      <c r="X40" s="179"/>
    </row>
    <row r="41" spans="1:30" ht="27" customHeight="1" thickBot="1">
      <c r="A41" s="645" t="s">
        <v>143</v>
      </c>
      <c r="B41" s="696">
        <v>1</v>
      </c>
      <c r="C41" s="647" t="s">
        <v>208</v>
      </c>
      <c r="D41" s="648">
        <f>IF(D27=S32,W32,IF(D27=S33,W33,IF(D27=S34,W34,0)))</f>
        <v>5</v>
      </c>
      <c r="E41" s="504" t="s">
        <v>209</v>
      </c>
      <c r="F41" s="648">
        <f>IF(($B$27="모두베기")*($P$27="적용"),ROUND(B41*D41,2),0)</f>
        <v>5</v>
      </c>
      <c r="G41" s="685">
        <f>기초자료!B16</f>
        <v>226122</v>
      </c>
      <c r="H41" s="2819" t="s">
        <v>205</v>
      </c>
      <c r="I41" s="2821"/>
      <c r="J41" s="686">
        <f>$G$77</f>
        <v>0</v>
      </c>
      <c r="K41" s="647" t="s">
        <v>113</v>
      </c>
      <c r="L41" s="2822">
        <f>ROUNDDOWN((F41*G41)*(1+J41%),0)</f>
        <v>1130610</v>
      </c>
      <c r="M41" s="2823"/>
      <c r="N41" s="641"/>
      <c r="P41" s="2283" t="s">
        <v>389</v>
      </c>
      <c r="Q41" s="2284">
        <v>200</v>
      </c>
      <c r="R41" s="2288">
        <f>U44</f>
        <v>37.333333333333336</v>
      </c>
      <c r="S41" s="2285">
        <v>10000</v>
      </c>
      <c r="T41" s="2286">
        <f>R41*S41/Q41</f>
        <v>1866.666666666667</v>
      </c>
      <c r="U41" s="180"/>
      <c r="V41" s="179"/>
      <c r="W41" s="179"/>
      <c r="X41" s="179"/>
      <c r="AA41" s="206"/>
      <c r="AB41" s="206"/>
      <c r="AD41" s="206"/>
    </row>
    <row r="42" spans="1:30" ht="27" customHeight="1" thickBot="1">
      <c r="A42" s="645" t="s">
        <v>147</v>
      </c>
      <c r="B42" s="691"/>
      <c r="C42" s="647"/>
      <c r="D42" s="648"/>
      <c r="E42" s="652"/>
      <c r="F42" s="648"/>
      <c r="G42" s="685"/>
      <c r="H42" s="2817"/>
      <c r="I42" s="2818"/>
      <c r="J42" s="655"/>
      <c r="K42" s="652"/>
      <c r="L42" s="2819"/>
      <c r="M42" s="2820"/>
      <c r="N42" s="641"/>
      <c r="P42" s="2287">
        <f>T41/P40*100</f>
        <v>62.222222222222236</v>
      </c>
      <c r="Q42" s="2220"/>
      <c r="R42" s="2220"/>
      <c r="S42" s="2220"/>
      <c r="T42" s="2220"/>
      <c r="AA42" s="206"/>
      <c r="AB42" s="206"/>
      <c r="AD42" s="206"/>
    </row>
    <row r="43" spans="1:30" ht="27" customHeight="1">
      <c r="A43" s="645" t="s">
        <v>177</v>
      </c>
      <c r="B43" s="661">
        <f>F41</f>
        <v>5</v>
      </c>
      <c r="C43" s="692" t="s">
        <v>156</v>
      </c>
      <c r="D43" s="693">
        <v>5</v>
      </c>
      <c r="E43" s="504" t="s">
        <v>223</v>
      </c>
      <c r="F43" s="648">
        <f>IF(P27="적용",ROUND(B43*D43,2),0)</f>
        <v>25</v>
      </c>
      <c r="G43" s="685">
        <f>기초자료!B19</f>
        <v>1842</v>
      </c>
      <c r="H43" s="2819" t="s">
        <v>211</v>
      </c>
      <c r="I43" s="2821"/>
      <c r="J43" s="152"/>
      <c r="K43" s="669"/>
      <c r="L43" s="2822">
        <f>ROUNDDOWN(F43*G43,0)</f>
        <v>46050</v>
      </c>
      <c r="M43" s="2823"/>
      <c r="N43" s="641"/>
      <c r="P43" s="2223"/>
      <c r="Q43" s="2445"/>
      <c r="R43" s="2446" t="s">
        <v>394</v>
      </c>
      <c r="S43" s="2446" t="s">
        <v>395</v>
      </c>
      <c r="T43" s="2446" t="s">
        <v>1290</v>
      </c>
      <c r="U43" s="2446" t="s">
        <v>396</v>
      </c>
      <c r="V43" s="183"/>
      <c r="AA43" s="206"/>
      <c r="AB43" s="206"/>
      <c r="AD43" s="206"/>
    </row>
    <row r="44" spans="1:30" ht="27" customHeight="1">
      <c r="A44" s="675" t="s">
        <v>153</v>
      </c>
      <c r="B44" s="676">
        <f>L43</f>
        <v>46050</v>
      </c>
      <c r="C44" s="504" t="s">
        <v>154</v>
      </c>
      <c r="D44" s="648">
        <v>10</v>
      </c>
      <c r="E44" s="504" t="s">
        <v>113</v>
      </c>
      <c r="F44" s="679"/>
      <c r="G44" s="694"/>
      <c r="H44" s="2824"/>
      <c r="I44" s="2825"/>
      <c r="J44" s="677"/>
      <c r="K44" s="681"/>
      <c r="L44" s="2826">
        <f>ROUNDDOWN(B44*D44%,0)</f>
        <v>4605</v>
      </c>
      <c r="M44" s="2827"/>
      <c r="N44" s="641"/>
      <c r="P44" s="2223"/>
      <c r="Q44" s="2446" t="s">
        <v>398</v>
      </c>
      <c r="R44" s="2447">
        <v>24</v>
      </c>
      <c r="S44" s="2447">
        <v>45</v>
      </c>
      <c r="T44" s="2447">
        <v>43</v>
      </c>
      <c r="U44" s="2447">
        <f>AVERAGE(R44:T44)</f>
        <v>37.333333333333336</v>
      </c>
      <c r="V44" s="183"/>
      <c r="AA44" s="206"/>
      <c r="AB44" s="206"/>
      <c r="AD44" s="206"/>
    </row>
    <row r="45" spans="1:30" ht="27" customHeight="1">
      <c r="A45" s="656" t="s">
        <v>180</v>
      </c>
      <c r="B45" s="181">
        <f>F41</f>
        <v>5</v>
      </c>
      <c r="C45" s="153" t="s">
        <v>229</v>
      </c>
      <c r="D45" s="154">
        <v>8.3999999999999995E-3</v>
      </c>
      <c r="E45" s="153" t="s">
        <v>213</v>
      </c>
      <c r="F45" s="141"/>
      <c r="G45" s="1776">
        <f>기초자료!B26</f>
        <v>610000</v>
      </c>
      <c r="H45" s="2813" t="str">
        <f>기초자료!A26</f>
        <v>배낭식동력예취기</v>
      </c>
      <c r="I45" s="2814"/>
      <c r="J45" s="121"/>
      <c r="K45" s="143"/>
      <c r="L45" s="2815">
        <f>ROUNDDOWN(B45*D45*G45,0)</f>
        <v>25620</v>
      </c>
      <c r="M45" s="2816"/>
      <c r="N45" s="641"/>
      <c r="P45" s="2223"/>
      <c r="Q45" s="2446" t="s">
        <v>397</v>
      </c>
      <c r="R45" s="2447">
        <f>R44*50</f>
        <v>1200</v>
      </c>
      <c r="S45" s="2447">
        <f t="shared" ref="S45:T45" si="0">S44*50</f>
        <v>2250</v>
      </c>
      <c r="T45" s="2447">
        <f t="shared" si="0"/>
        <v>2150</v>
      </c>
      <c r="U45" s="2447">
        <f>AVERAGE(R45:T45)</f>
        <v>1866.6666666666667</v>
      </c>
      <c r="V45" s="183"/>
      <c r="AA45" s="206"/>
      <c r="AB45" s="206"/>
      <c r="AD45" s="206"/>
    </row>
    <row r="46" spans="1:30" ht="27" customHeight="1">
      <c r="A46" s="720" t="s">
        <v>293</v>
      </c>
      <c r="B46" s="219" t="s">
        <v>290</v>
      </c>
      <c r="C46" s="219" t="s">
        <v>290</v>
      </c>
      <c r="D46" s="219" t="s">
        <v>290</v>
      </c>
      <c r="E46" s="220" t="s">
        <v>290</v>
      </c>
      <c r="F46" s="189" t="s">
        <v>290</v>
      </c>
      <c r="G46" s="131" t="s">
        <v>290</v>
      </c>
      <c r="H46" s="2790" t="s">
        <v>290</v>
      </c>
      <c r="I46" s="2791"/>
      <c r="J46" s="220" t="s">
        <v>290</v>
      </c>
      <c r="K46" s="220" t="s">
        <v>290</v>
      </c>
      <c r="L46" s="2792">
        <f>SUM(L47:L49)</f>
        <v>1206885</v>
      </c>
      <c r="M46" s="2793"/>
      <c r="N46" s="641"/>
      <c r="Q46" s="3003" t="s">
        <v>1289</v>
      </c>
      <c r="R46" s="2473">
        <v>126.57302</v>
      </c>
      <c r="S46" s="2473">
        <v>126.63898</v>
      </c>
      <c r="T46" s="2473">
        <v>126.63948000000001</v>
      </c>
      <c r="U46" s="2448"/>
    </row>
    <row r="47" spans="1:30" ht="27" customHeight="1">
      <c r="A47" s="721" t="s">
        <v>294</v>
      </c>
      <c r="B47" s="707" t="s">
        <v>290</v>
      </c>
      <c r="C47" s="502" t="s">
        <v>290</v>
      </c>
      <c r="D47" s="707" t="s">
        <v>290</v>
      </c>
      <c r="E47" s="722" t="s">
        <v>290</v>
      </c>
      <c r="F47" s="722" t="s">
        <v>290</v>
      </c>
      <c r="G47" s="500" t="s">
        <v>290</v>
      </c>
      <c r="H47" s="2794" t="s">
        <v>290</v>
      </c>
      <c r="I47" s="2795"/>
      <c r="J47" s="722" t="s">
        <v>290</v>
      </c>
      <c r="K47" s="723" t="s">
        <v>290</v>
      </c>
      <c r="L47" s="2796">
        <f>L41+L29</f>
        <v>1130610</v>
      </c>
      <c r="M47" s="2797"/>
      <c r="N47" s="641"/>
      <c r="Q47" s="3004"/>
      <c r="R47" s="2473">
        <v>33.304989999999997</v>
      </c>
      <c r="S47" s="2473">
        <v>33.368527999999998</v>
      </c>
      <c r="T47" s="2473">
        <v>33.368369999999999</v>
      </c>
      <c r="U47" s="2448"/>
    </row>
    <row r="48" spans="1:30" ht="27" customHeight="1">
      <c r="A48" s="721" t="s">
        <v>295</v>
      </c>
      <c r="B48" s="707" t="s">
        <v>290</v>
      </c>
      <c r="C48" s="502" t="s">
        <v>290</v>
      </c>
      <c r="D48" s="707" t="s">
        <v>290</v>
      </c>
      <c r="E48" s="722" t="s">
        <v>290</v>
      </c>
      <c r="F48" s="659" t="s">
        <v>290</v>
      </c>
      <c r="G48" s="500" t="s">
        <v>290</v>
      </c>
      <c r="H48" s="2794" t="s">
        <v>290</v>
      </c>
      <c r="I48" s="2795"/>
      <c r="J48" s="722" t="s">
        <v>290</v>
      </c>
      <c r="K48" s="723" t="s">
        <v>290</v>
      </c>
      <c r="L48" s="2787">
        <f>L43+L44</f>
        <v>50655</v>
      </c>
      <c r="M48" s="2788"/>
      <c r="N48" s="641"/>
    </row>
    <row r="49" spans="1:20" s="98" customFormat="1" ht="27" customHeight="1">
      <c r="A49" s="724" t="s">
        <v>296</v>
      </c>
      <c r="B49" s="221" t="s">
        <v>290</v>
      </c>
      <c r="C49" s="218" t="s">
        <v>290</v>
      </c>
      <c r="D49" s="221" t="s">
        <v>290</v>
      </c>
      <c r="E49" s="222" t="s">
        <v>290</v>
      </c>
      <c r="F49" s="223" t="s">
        <v>290</v>
      </c>
      <c r="G49" s="124" t="s">
        <v>290</v>
      </c>
      <c r="H49" s="2777" t="s">
        <v>290</v>
      </c>
      <c r="I49" s="2778"/>
      <c r="J49" s="224" t="s">
        <v>290</v>
      </c>
      <c r="K49" s="225" t="s">
        <v>290</v>
      </c>
      <c r="L49" s="2779">
        <f>L45</f>
        <v>25620</v>
      </c>
      <c r="M49" s="2780"/>
      <c r="N49" s="641"/>
      <c r="P49" s="99"/>
      <c r="R49" s="1880"/>
      <c r="S49" s="199"/>
      <c r="T49" s="199"/>
    </row>
    <row r="50" spans="1:20" s="98" customFormat="1" ht="27" hidden="1" customHeight="1">
      <c r="A50" s="725" t="s">
        <v>290</v>
      </c>
      <c r="B50" s="229" t="s">
        <v>290</v>
      </c>
      <c r="C50" s="230" t="s">
        <v>290</v>
      </c>
      <c r="D50" s="231" t="s">
        <v>290</v>
      </c>
      <c r="E50" s="232" t="s">
        <v>290</v>
      </c>
      <c r="F50" s="232" t="s">
        <v>290</v>
      </c>
      <c r="G50" s="232" t="s">
        <v>290</v>
      </c>
      <c r="H50" s="232"/>
      <c r="I50" s="230" t="s">
        <v>290</v>
      </c>
      <c r="J50" s="232" t="s">
        <v>290</v>
      </c>
      <c r="K50" s="233" t="s">
        <v>290</v>
      </c>
      <c r="L50" s="319"/>
      <c r="M50" s="212" t="s">
        <v>290</v>
      </c>
      <c r="N50" s="641"/>
      <c r="P50" s="99"/>
      <c r="R50" s="1881"/>
      <c r="S50" s="1881"/>
      <c r="T50" s="199"/>
    </row>
    <row r="51" spans="1:20" s="98" customFormat="1" ht="27" hidden="1" customHeight="1">
      <c r="A51" s="2781" t="s">
        <v>301</v>
      </c>
      <c r="B51" s="2782" t="s">
        <v>290</v>
      </c>
      <c r="C51" s="2783" t="s">
        <v>290</v>
      </c>
      <c r="D51" s="2783" t="s">
        <v>290</v>
      </c>
      <c r="E51" s="2783" t="s">
        <v>290</v>
      </c>
      <c r="F51" s="2783" t="s">
        <v>290</v>
      </c>
      <c r="G51" s="2784" t="s">
        <v>290</v>
      </c>
      <c r="H51" s="726"/>
      <c r="I51" s="727" t="s">
        <v>290</v>
      </c>
      <c r="J51" s="726" t="s">
        <v>290</v>
      </c>
      <c r="K51" s="726" t="s">
        <v>290</v>
      </c>
      <c r="L51" s="728"/>
      <c r="M51" s="729" t="s">
        <v>290</v>
      </c>
      <c r="N51" s="641"/>
      <c r="P51" s="99"/>
      <c r="R51" s="1882"/>
      <c r="S51" s="1883"/>
      <c r="T51" s="1884"/>
    </row>
    <row r="52" spans="1:20" s="98" customFormat="1" ht="27" hidden="1" customHeight="1">
      <c r="A52" s="721" t="s">
        <v>304</v>
      </c>
      <c r="B52" s="730" t="s">
        <v>290</v>
      </c>
      <c r="C52" s="502" t="s">
        <v>290</v>
      </c>
      <c r="D52" s="510" t="s">
        <v>290</v>
      </c>
      <c r="E52" s="722" t="s">
        <v>290</v>
      </c>
      <c r="F52" s="722" t="s">
        <v>290</v>
      </c>
      <c r="G52" s="722" t="s">
        <v>290</v>
      </c>
      <c r="H52" s="722"/>
      <c r="I52" s="502" t="s">
        <v>290</v>
      </c>
      <c r="J52" s="726" t="s">
        <v>290</v>
      </c>
      <c r="K52" s="723" t="s">
        <v>290</v>
      </c>
      <c r="L52" s="731"/>
      <c r="M52" s="729" t="s">
        <v>290</v>
      </c>
      <c r="N52" s="641"/>
      <c r="P52" s="99"/>
      <c r="R52" s="1882"/>
      <c r="S52" s="1883"/>
      <c r="T52" s="1884"/>
    </row>
    <row r="53" spans="1:20" s="98" customFormat="1" ht="27" hidden="1" customHeight="1">
      <c r="A53" s="721" t="s">
        <v>306</v>
      </c>
      <c r="B53" s="732">
        <f>IF(P15="적용",B16,0)</f>
        <v>0</v>
      </c>
      <c r="C53" s="733" t="s">
        <v>166</v>
      </c>
      <c r="D53" s="734"/>
      <c r="E53" s="735"/>
      <c r="F53" s="736"/>
      <c r="G53" s="547"/>
      <c r="H53" s="547"/>
      <c r="I53" s="547"/>
      <c r="J53" s="726"/>
      <c r="K53" s="723"/>
      <c r="L53" s="731"/>
      <c r="M53" s="729"/>
      <c r="N53" s="641"/>
      <c r="P53" s="99"/>
      <c r="R53" s="1882"/>
      <c r="S53" s="1883"/>
      <c r="T53" s="1884"/>
    </row>
    <row r="54" spans="1:20" s="98" customFormat="1" ht="27" hidden="1" customHeight="1">
      <c r="A54" s="721" t="s">
        <v>308</v>
      </c>
      <c r="B54" s="732">
        <f>IF(P20="적용",B22,0)</f>
        <v>0</v>
      </c>
      <c r="C54" s="733" t="s">
        <v>166</v>
      </c>
      <c r="D54" s="734"/>
      <c r="E54" s="547"/>
      <c r="F54" s="547"/>
      <c r="G54" s="547"/>
      <c r="H54" s="547"/>
      <c r="I54" s="547"/>
      <c r="J54" s="726"/>
      <c r="K54" s="723"/>
      <c r="L54" s="731"/>
      <c r="M54" s="729"/>
      <c r="N54" s="641"/>
      <c r="P54" s="99"/>
      <c r="R54" s="1885"/>
      <c r="S54" s="1886"/>
      <c r="T54" s="1887"/>
    </row>
    <row r="55" spans="1:20" s="98" customFormat="1" ht="27" hidden="1" customHeight="1">
      <c r="A55" s="721" t="s">
        <v>311</v>
      </c>
      <c r="B55" s="737" t="e">
        <f>IF(#REF!="적용",#REF!,0)</f>
        <v>#REF!</v>
      </c>
      <c r="C55" s="733" t="s">
        <v>151</v>
      </c>
      <c r="D55" s="734" t="e">
        <f>#REF!</f>
        <v>#REF!</v>
      </c>
      <c r="E55" s="547"/>
      <c r="F55" s="547"/>
      <c r="G55" s="547"/>
      <c r="H55" s="547"/>
      <c r="I55" s="547"/>
      <c r="J55" s="726"/>
      <c r="K55" s="723"/>
      <c r="L55" s="731"/>
      <c r="M55" s="729"/>
      <c r="N55" s="641"/>
      <c r="P55" s="99"/>
      <c r="R55" s="1885"/>
      <c r="S55" s="1886"/>
      <c r="T55" s="1887"/>
    </row>
    <row r="56" spans="1:20" s="98" customFormat="1" ht="27" hidden="1" customHeight="1">
      <c r="A56" s="721" t="s">
        <v>313</v>
      </c>
      <c r="B56" s="737" t="e">
        <f>IF(#REF!="적용",(#REF!+#REF!+#REF!+#REF!+#REF!),0)</f>
        <v>#REF!</v>
      </c>
      <c r="C56" s="733" t="s">
        <v>151</v>
      </c>
      <c r="D56" s="734" t="s">
        <v>290</v>
      </c>
      <c r="E56" s="547" t="s">
        <v>290</v>
      </c>
      <c r="F56" s="547"/>
      <c r="G56" s="547"/>
      <c r="H56" s="547"/>
      <c r="I56" s="547"/>
      <c r="J56" s="726"/>
      <c r="K56" s="723"/>
      <c r="L56" s="731"/>
      <c r="M56" s="729"/>
      <c r="N56" s="641"/>
      <c r="P56" s="99"/>
      <c r="R56" s="1885"/>
      <c r="S56" s="1886"/>
      <c r="T56" s="1887"/>
    </row>
    <row r="57" spans="1:20" s="98" customFormat="1" ht="27" hidden="1" customHeight="1">
      <c r="A57" s="721" t="s">
        <v>315</v>
      </c>
      <c r="B57" s="732"/>
      <c r="C57" s="735" t="s">
        <v>512</v>
      </c>
      <c r="D57" s="734"/>
      <c r="E57" s="547"/>
      <c r="F57" s="547"/>
      <c r="G57" s="547"/>
      <c r="H57" s="547"/>
      <c r="I57" s="547"/>
      <c r="J57" s="726"/>
      <c r="K57" s="723"/>
      <c r="L57" s="731"/>
      <c r="M57" s="729"/>
      <c r="N57" s="641"/>
      <c r="P57" s="99"/>
      <c r="R57" s="1882"/>
      <c r="S57" s="1883"/>
      <c r="T57" s="1884"/>
    </row>
    <row r="58" spans="1:20" s="98" customFormat="1" ht="27" hidden="1" customHeight="1">
      <c r="A58" s="721" t="s">
        <v>318</v>
      </c>
      <c r="B58" s="738">
        <f>K2</f>
        <v>0</v>
      </c>
      <c r="C58" s="733" t="s">
        <v>118</v>
      </c>
      <c r="D58" s="734" t="s">
        <v>319</v>
      </c>
      <c r="E58" s="547"/>
      <c r="F58" s="547"/>
      <c r="G58" s="547"/>
      <c r="H58" s="547"/>
      <c r="I58" s="547"/>
      <c r="J58" s="726"/>
      <c r="K58" s="723"/>
      <c r="L58" s="731"/>
      <c r="M58" s="729"/>
      <c r="N58" s="641"/>
      <c r="P58" s="99"/>
      <c r="R58" s="1882"/>
      <c r="S58" s="1883"/>
      <c r="T58" s="1884"/>
    </row>
    <row r="59" spans="1:20" s="98" customFormat="1" ht="27" customHeight="1">
      <c r="A59" s="739" t="s">
        <v>321</v>
      </c>
      <c r="B59" s="740" t="s">
        <v>290</v>
      </c>
      <c r="C59" s="547" t="s">
        <v>290</v>
      </c>
      <c r="D59" s="510" t="s">
        <v>290</v>
      </c>
      <c r="E59" s="741" t="s">
        <v>290</v>
      </c>
      <c r="F59" s="741" t="s">
        <v>290</v>
      </c>
      <c r="G59" s="741" t="s">
        <v>290</v>
      </c>
      <c r="H59" s="2785" t="s">
        <v>290</v>
      </c>
      <c r="I59" s="2786"/>
      <c r="J59" s="726" t="s">
        <v>290</v>
      </c>
      <c r="K59" s="742" t="s">
        <v>290</v>
      </c>
      <c r="L59" s="2787" t="s">
        <v>290</v>
      </c>
      <c r="M59" s="2788"/>
      <c r="N59" s="641"/>
      <c r="P59" s="99"/>
      <c r="R59" s="1882"/>
      <c r="S59" s="1883"/>
      <c r="T59" s="1884"/>
    </row>
    <row r="60" spans="1:20" s="98" customFormat="1" ht="27" customHeight="1">
      <c r="A60" s="739" t="s">
        <v>323</v>
      </c>
      <c r="B60" s="743">
        <f>N86</f>
        <v>5</v>
      </c>
      <c r="C60" s="735" t="s">
        <v>227</v>
      </c>
      <c r="D60" s="734"/>
      <c r="E60" s="547"/>
      <c r="F60" s="547"/>
      <c r="G60" s="547"/>
      <c r="H60" s="2785"/>
      <c r="I60" s="2786"/>
      <c r="J60" s="726"/>
      <c r="K60" s="742"/>
      <c r="L60" s="2785"/>
      <c r="M60" s="2789"/>
      <c r="N60" s="641"/>
      <c r="P60" s="99"/>
      <c r="R60" s="1888"/>
      <c r="S60" s="1897"/>
      <c r="T60" s="1890"/>
    </row>
    <row r="61" spans="1:20" s="98" customFormat="1" ht="27" customHeight="1">
      <c r="A61" s="744" t="s">
        <v>326</v>
      </c>
      <c r="B61" s="745" t="s">
        <v>290</v>
      </c>
      <c r="C61" s="746" t="s">
        <v>290</v>
      </c>
      <c r="D61" s="747" t="s">
        <v>290</v>
      </c>
      <c r="E61" s="748" t="s">
        <v>290</v>
      </c>
      <c r="F61" s="748" t="s">
        <v>290</v>
      </c>
      <c r="G61" s="748" t="s">
        <v>290</v>
      </c>
      <c r="H61" s="2758" t="s">
        <v>290</v>
      </c>
      <c r="I61" s="2759"/>
      <c r="J61" s="749" t="s">
        <v>290</v>
      </c>
      <c r="K61" s="723" t="s">
        <v>290</v>
      </c>
      <c r="L61" s="2760" t="s">
        <v>290</v>
      </c>
      <c r="M61" s="2761"/>
      <c r="N61" s="750"/>
      <c r="O61" s="247"/>
      <c r="P61" s="99"/>
      <c r="R61" s="1888"/>
      <c r="S61" s="1897"/>
      <c r="T61" s="1890"/>
    </row>
    <row r="62" spans="1:20" s="98" customFormat="1" ht="27" customHeight="1">
      <c r="A62" s="2762" t="s">
        <v>328</v>
      </c>
      <c r="B62" s="2764" t="s">
        <v>329</v>
      </c>
      <c r="C62" s="2766" t="s">
        <v>330</v>
      </c>
      <c r="D62" s="2767"/>
      <c r="E62" s="2767"/>
      <c r="F62" s="2767"/>
      <c r="G62" s="2767"/>
      <c r="H62" s="2767"/>
      <c r="I62" s="2767"/>
      <c r="J62" s="2767"/>
      <c r="K62" s="2767"/>
      <c r="L62" s="2767"/>
      <c r="M62" s="2767"/>
      <c r="N62" s="2768"/>
      <c r="O62" s="249"/>
      <c r="P62" s="99"/>
      <c r="R62" s="1888"/>
      <c r="S62" s="1897"/>
      <c r="T62" s="1890"/>
    </row>
    <row r="63" spans="1:20" s="98" customFormat="1" ht="27" customHeight="1">
      <c r="A63" s="2763"/>
      <c r="B63" s="2765"/>
      <c r="C63" s="250" t="s">
        <v>332</v>
      </c>
      <c r="D63" s="310" t="s">
        <v>333</v>
      </c>
      <c r="E63" s="250" t="s">
        <v>334</v>
      </c>
      <c r="F63" s="250" t="s">
        <v>335</v>
      </c>
      <c r="G63" s="310" t="s">
        <v>336</v>
      </c>
      <c r="H63" s="310" t="s">
        <v>459</v>
      </c>
      <c r="I63" s="310" t="s">
        <v>502</v>
      </c>
      <c r="J63" s="310" t="s">
        <v>482</v>
      </c>
      <c r="K63" s="310" t="s">
        <v>337</v>
      </c>
      <c r="L63" s="250" t="s">
        <v>455</v>
      </c>
      <c r="M63" s="250" t="s">
        <v>338</v>
      </c>
      <c r="N63" s="751" t="s">
        <v>339</v>
      </c>
      <c r="O63" s="251"/>
      <c r="P63" s="99"/>
      <c r="R63" s="1882"/>
      <c r="S63" s="1883"/>
      <c r="T63" s="1884"/>
    </row>
    <row r="64" spans="1:20" s="98" customFormat="1" ht="27" customHeight="1">
      <c r="A64" s="1249" t="s">
        <v>302</v>
      </c>
      <c r="B64" s="378" t="s">
        <v>303</v>
      </c>
      <c r="C64" s="321" t="str">
        <f>IF(ISERROR(VLOOKUP($B64,$S$51:$T$103,2,FALSE)),"",(VLOOKUP($B64,$S$51:$T$103,2,FALSE)))</f>
        <v/>
      </c>
      <c r="D64" s="321" t="str">
        <f>IF(ISERROR(VLOOKUP($B64,$S$51:$T$103,2,FALSE)),"",(VLOOKUP($B64,$S$51:$T$103,2,FALSE)))</f>
        <v/>
      </c>
      <c r="E64" s="321" t="str">
        <f>IF(ISERROR(VLOOKUP($B64,$S$51:$T$103,2,FALSE)),"",(VLOOKUP($B64,$S$51:$T$103,2,FALSE)))</f>
        <v/>
      </c>
      <c r="F64" s="321" t="str">
        <f>IF(ISERROR(VLOOKUP($B64,$S$51:$T$103,2,FALSE)),"",(VLOOKUP($B64,$S$51:$T$103,2,FALSE)))</f>
        <v/>
      </c>
      <c r="G64" s="2151">
        <f>IF(ISERROR(VLOOKUP($B64,$R$90:$S$152,2,FALSE)),"",(VLOOKUP($B64,$R$90:$S$152,2,FALSE)))</f>
        <v>0</v>
      </c>
      <c r="H64" s="321" t="str">
        <f t="shared" ref="H64:N64" si="1">IF(ISERROR(VLOOKUP($B64,$S$51:$T$103,2,FALSE)),"",(VLOOKUP($B64,$S$51:$T$103,2,FALSE)))</f>
        <v/>
      </c>
      <c r="I64" s="321" t="str">
        <f t="shared" si="1"/>
        <v/>
      </c>
      <c r="J64" s="321" t="str">
        <f t="shared" si="1"/>
        <v/>
      </c>
      <c r="K64" s="321" t="str">
        <f t="shared" si="1"/>
        <v/>
      </c>
      <c r="L64" s="321" t="str">
        <f t="shared" si="1"/>
        <v/>
      </c>
      <c r="M64" s="321" t="str">
        <f t="shared" si="1"/>
        <v/>
      </c>
      <c r="N64" s="752" t="str">
        <f t="shared" si="1"/>
        <v/>
      </c>
      <c r="O64" s="251"/>
      <c r="P64" s="99"/>
      <c r="R64" s="1882"/>
      <c r="S64" s="1883"/>
      <c r="T64" s="1884"/>
    </row>
    <row r="65" spans="1:20" s="98" customFormat="1" ht="27" hidden="1" customHeight="1">
      <c r="A65" s="753" t="s">
        <v>309</v>
      </c>
      <c r="B65" s="754" t="s">
        <v>312</v>
      </c>
      <c r="C65" s="755" t="str">
        <f>IF(ISERROR(VLOOKUP($B65,$S$51:$T$103,2,FALSE)),"",(VLOOKUP($B65,$S$51:$T$103,2,FALSE)))</f>
        <v/>
      </c>
      <c r="D65" s="755"/>
      <c r="E65" s="755" t="str">
        <f>IF(ISERROR(VLOOKUP($B65,$S$51:$T$103,2,FALSE)),"",(VLOOKUP($B65,$S$51:$T$103,2,FALSE)))</f>
        <v/>
      </c>
      <c r="F65" s="755"/>
      <c r="G65" s="2150"/>
      <c r="H65" s="755"/>
      <c r="I65" s="755"/>
      <c r="J65" s="755"/>
      <c r="K65" s="755" t="str">
        <f>IF(ISERROR(VLOOKUP($B65,$S$51:$T$103,2,FALSE)),"",(VLOOKUP($B65,$S$51:$T$103,2,FALSE)))</f>
        <v/>
      </c>
      <c r="L65" s="755"/>
      <c r="M65" s="755" t="str">
        <f>IF(ISERROR(VLOOKUP($B65,$S$51:$T$103,2,FALSE)),"",(VLOOKUP($B65,$S$51:$T$103,2,FALSE)))</f>
        <v/>
      </c>
      <c r="N65" s="756"/>
      <c r="O65" s="251"/>
      <c r="P65" s="99"/>
      <c r="R65" s="1882"/>
      <c r="S65" s="1883"/>
      <c r="T65" s="1884"/>
    </row>
    <row r="66" spans="1:20" s="98" customFormat="1" ht="27" hidden="1" customHeight="1">
      <c r="A66" s="753" t="s">
        <v>316</v>
      </c>
      <c r="B66" s="754" t="s">
        <v>320</v>
      </c>
      <c r="C66" s="755" t="str">
        <f>IF(ISERROR(VLOOKUP($B66,$S$51:$T$103,2,FALSE)),"",(VLOOKUP($B66,$S$51:$T$103,2,FALSE)))</f>
        <v/>
      </c>
      <c r="D66" s="755"/>
      <c r="E66" s="755"/>
      <c r="F66" s="755"/>
      <c r="G66" s="755"/>
      <c r="H66" s="755"/>
      <c r="I66" s="755"/>
      <c r="J66" s="755"/>
      <c r="K66" s="755"/>
      <c r="L66" s="755"/>
      <c r="M66" s="755"/>
      <c r="N66" s="756"/>
      <c r="O66" s="251"/>
      <c r="P66" s="99"/>
      <c r="R66" s="1892"/>
      <c r="S66" s="1893"/>
      <c r="T66" s="1894"/>
    </row>
    <row r="67" spans="1:20" s="98" customFormat="1" ht="27" hidden="1" customHeight="1">
      <c r="A67" s="753" t="s">
        <v>345</v>
      </c>
      <c r="B67" s="754" t="s">
        <v>327</v>
      </c>
      <c r="C67" s="755"/>
      <c r="D67" s="755"/>
      <c r="E67" s="755"/>
      <c r="F67" s="755" t="str">
        <f>IF(ISERROR(VLOOKUP($B67,$S$51:$T$103,2,FALSE)),"",(VLOOKUP($B67,$S$51:$T$103,2,FALSE)))</f>
        <v/>
      </c>
      <c r="G67" s="755"/>
      <c r="H67" s="755"/>
      <c r="I67" s="755"/>
      <c r="J67" s="755"/>
      <c r="K67" s="755"/>
      <c r="L67" s="755"/>
      <c r="M67" s="755"/>
      <c r="N67" s="756"/>
      <c r="O67" s="251"/>
      <c r="P67" s="99"/>
      <c r="R67" s="1895"/>
      <c r="S67" s="1893"/>
      <c r="T67" s="1894"/>
    </row>
    <row r="68" spans="1:20" s="98" customFormat="1" ht="27" hidden="1" customHeight="1">
      <c r="A68" s="1210" t="s">
        <v>347</v>
      </c>
      <c r="B68" s="754" t="s">
        <v>343</v>
      </c>
      <c r="C68" s="755"/>
      <c r="D68" s="755"/>
      <c r="E68" s="755"/>
      <c r="F68" s="755"/>
      <c r="G68" s="755"/>
      <c r="H68" s="755"/>
      <c r="I68" s="755"/>
      <c r="J68" s="755"/>
      <c r="K68" s="755"/>
      <c r="L68" s="755"/>
      <c r="M68" s="755"/>
      <c r="N68" s="756"/>
      <c r="O68" s="251"/>
      <c r="P68" s="255"/>
      <c r="Q68" s="256"/>
      <c r="R68" s="1895"/>
      <c r="S68" s="1893"/>
      <c r="T68" s="1894"/>
    </row>
    <row r="69" spans="1:20" s="98" customFormat="1" ht="27" customHeight="1" thickBot="1">
      <c r="A69" s="1210" t="s">
        <v>460</v>
      </c>
      <c r="B69" s="2271"/>
      <c r="C69" s="757"/>
      <c r="D69" s="757"/>
      <c r="E69" s="757"/>
      <c r="F69" s="757"/>
      <c r="G69" s="757" t="str">
        <f>IF(ISERROR(VLOOKUP($B69,$R$90:$S$152,2,FALSE)),"",(VLOOKUP($B69,$R$90:$S$152,2,FALSE)))</f>
        <v/>
      </c>
      <c r="H69" s="755"/>
      <c r="I69" s="755"/>
      <c r="J69" s="755"/>
      <c r="K69" s="755"/>
      <c r="L69" s="755"/>
      <c r="M69" s="755"/>
      <c r="N69" s="756"/>
      <c r="O69" s="2468" t="s">
        <v>1245</v>
      </c>
      <c r="P69" s="255"/>
      <c r="Q69" s="256"/>
      <c r="R69" s="1892"/>
      <c r="S69" s="1893"/>
      <c r="T69" s="1894"/>
    </row>
    <row r="70" spans="1:20" s="98" customFormat="1" ht="27" hidden="1" customHeight="1">
      <c r="A70" s="753" t="s">
        <v>468</v>
      </c>
      <c r="B70" s="759" t="s">
        <v>508</v>
      </c>
      <c r="C70" s="755"/>
      <c r="D70" s="755"/>
      <c r="E70" s="755"/>
      <c r="F70" s="755"/>
      <c r="G70" s="755"/>
      <c r="H70" s="755" t="str">
        <f>IF(ISERROR(VLOOKUP($B70,$S$51:$T$103,2,FALSE)),"",(VLOOKUP($B70,$S$51:$T$103,2,FALSE)))</f>
        <v/>
      </c>
      <c r="I70" s="755" t="str">
        <f>IF(ISERROR(VLOOKUP($B70,$S$51:$T$103,2,FALSE)),"",(VLOOKUP($B70,$S$51:$T$103,2,FALSE)))</f>
        <v/>
      </c>
      <c r="J70" s="755" t="str">
        <f>IF(ISERROR(VLOOKUP($B70,$S$51:$T$103,2,FALSE)),"",(VLOOKUP($B70,$S$51:$T$103,2,FALSE)))</f>
        <v/>
      </c>
      <c r="K70" s="755"/>
      <c r="L70" s="755" t="str">
        <f>IF(ISERROR(VLOOKUP($B70,$S$51:$T$103,2,FALSE)),"",(VLOOKUP($B70,$S$51:$T$103,2,FALSE)))</f>
        <v/>
      </c>
      <c r="M70" s="755"/>
      <c r="N70" s="756"/>
      <c r="O70" s="251"/>
      <c r="P70" s="255"/>
      <c r="Q70" s="256"/>
      <c r="R70" s="1895"/>
      <c r="S70" s="1893"/>
      <c r="T70" s="1894"/>
    </row>
    <row r="71" spans="1:20" s="98" customFormat="1" ht="27" hidden="1" customHeight="1">
      <c r="A71" s="753" t="s">
        <v>469</v>
      </c>
      <c r="B71" s="759" t="s">
        <v>518</v>
      </c>
      <c r="C71" s="755"/>
      <c r="D71" s="755"/>
      <c r="E71" s="755"/>
      <c r="F71" s="755"/>
      <c r="G71" s="755"/>
      <c r="H71" s="755" t="str">
        <f>IF(ISERROR(VLOOKUP($B71,$S$51:$T$106,2,FALSE)),"",(VLOOKUP($B71,$S$51:$T$106,2,FALSE)))</f>
        <v/>
      </c>
      <c r="I71" s="755" t="str">
        <f>IF(ISERROR(VLOOKUP($B71,$S$51:$T$106,2,FALSE)),"",(VLOOKUP($B71,$S$51:$T$106,2,FALSE)))</f>
        <v/>
      </c>
      <c r="J71" s="755" t="str">
        <f>IF(ISERROR(VLOOKUP($B71,$S$51:$T$106,2,FALSE)),"",(VLOOKUP($B71,$S$51:$T$106,2,FALSE)))</f>
        <v/>
      </c>
      <c r="K71" s="755"/>
      <c r="L71" s="755"/>
      <c r="M71" s="755"/>
      <c r="N71" s="756"/>
      <c r="O71" s="251"/>
      <c r="P71" s="255"/>
      <c r="Q71" s="256"/>
      <c r="R71" s="1895"/>
      <c r="S71" s="1893"/>
      <c r="T71" s="1894"/>
    </row>
    <row r="72" spans="1:20" s="98" customFormat="1" ht="27" hidden="1" customHeight="1" thickBot="1">
      <c r="A72" s="753" t="s">
        <v>483</v>
      </c>
      <c r="B72" s="754" t="s">
        <v>519</v>
      </c>
      <c r="C72" s="755"/>
      <c r="D72" s="755"/>
      <c r="E72" s="755"/>
      <c r="F72" s="755"/>
      <c r="G72" s="755"/>
      <c r="H72" s="755"/>
      <c r="I72" s="755"/>
      <c r="J72" s="755" t="str">
        <f>IF(ISERROR(VLOOKUP($B72,$S$51:$T$106,2,FALSE)),"",(VLOOKUP($B72,$S$51:$T$106,2,FALSE)))</f>
        <v/>
      </c>
      <c r="K72" s="755"/>
      <c r="L72" s="755"/>
      <c r="M72" s="755"/>
      <c r="N72" s="756"/>
      <c r="O72" s="251"/>
      <c r="P72" s="255"/>
      <c r="Q72" s="256"/>
      <c r="R72" s="1892"/>
      <c r="S72" s="1896"/>
      <c r="T72" s="1894"/>
    </row>
    <row r="73" spans="1:20" s="98" customFormat="1" ht="27" hidden="1" customHeight="1">
      <c r="A73" s="753" t="s">
        <v>484</v>
      </c>
      <c r="B73" s="759" t="s">
        <v>509</v>
      </c>
      <c r="C73" s="755"/>
      <c r="D73" s="755"/>
      <c r="E73" s="755"/>
      <c r="F73" s="755"/>
      <c r="G73" s="755"/>
      <c r="H73" s="755"/>
      <c r="I73" s="755"/>
      <c r="J73" s="755" t="str">
        <f>IF(ISERROR(VLOOKUP($B73,$S$51:$T$112,2,FALSE)),"",(VLOOKUP($B73,$S$51:$T$112,2,FALSE)))</f>
        <v/>
      </c>
      <c r="K73" s="755"/>
      <c r="L73" s="755"/>
      <c r="M73" s="755"/>
      <c r="N73" s="756"/>
      <c r="O73" s="251"/>
      <c r="P73" s="255"/>
      <c r="Q73" s="256"/>
      <c r="R73" s="1892"/>
      <c r="S73" s="1896"/>
      <c r="T73" s="1894"/>
    </row>
    <row r="74" spans="1:20" s="98" customFormat="1" ht="27" hidden="1" customHeight="1">
      <c r="A74" s="753" t="s">
        <v>470</v>
      </c>
      <c r="B74" s="759" t="s">
        <v>520</v>
      </c>
      <c r="C74" s="755"/>
      <c r="D74" s="755"/>
      <c r="E74" s="755"/>
      <c r="F74" s="755"/>
      <c r="G74" s="755"/>
      <c r="H74" s="755"/>
      <c r="I74" s="755"/>
      <c r="J74" s="755"/>
      <c r="K74" s="755"/>
      <c r="L74" s="755" t="str">
        <f>IF(ISERROR(VLOOKUP($B74,$S$51:$T$109,2,FALSE)),"",(VLOOKUP($B74,$S$51:$T$109,2,FALSE)))</f>
        <v/>
      </c>
      <c r="M74" s="755"/>
      <c r="N74" s="756"/>
      <c r="O74" s="251"/>
      <c r="P74" s="255"/>
      <c r="Q74" s="256"/>
      <c r="R74" s="1892"/>
      <c r="S74" s="1896"/>
      <c r="T74" s="1894"/>
    </row>
    <row r="75" spans="1:20" s="98" customFormat="1" ht="27" hidden="1" customHeight="1">
      <c r="A75" s="753" t="s">
        <v>491</v>
      </c>
      <c r="B75" s="759" t="s">
        <v>521</v>
      </c>
      <c r="C75" s="755"/>
      <c r="D75" s="755"/>
      <c r="E75" s="755"/>
      <c r="F75" s="755"/>
      <c r="G75" s="755"/>
      <c r="H75" s="755"/>
      <c r="I75" s="755"/>
      <c r="J75" s="755"/>
      <c r="K75" s="755"/>
      <c r="L75" s="755" t="str">
        <f>IF(ISERROR(VLOOKUP($B75,$S$51:$T$103,2,FALSE)),"",(VLOOKUP($B75,$S$51:$T$103,2,FALSE)))</f>
        <v/>
      </c>
      <c r="M75" s="755"/>
      <c r="N75" s="756"/>
      <c r="O75" s="251"/>
      <c r="P75" s="255"/>
      <c r="Q75" s="256"/>
      <c r="R75" s="1888"/>
      <c r="S75" s="1897"/>
      <c r="T75" s="1890"/>
    </row>
    <row r="76" spans="1:20" s="98" customFormat="1" ht="27" hidden="1" customHeight="1" thickBot="1">
      <c r="A76" s="760" t="s">
        <v>492</v>
      </c>
      <c r="B76" s="325" t="s">
        <v>493</v>
      </c>
      <c r="C76" s="322"/>
      <c r="D76" s="322"/>
      <c r="E76" s="322"/>
      <c r="F76" s="322"/>
      <c r="G76" s="322"/>
      <c r="H76" s="322"/>
      <c r="I76" s="322"/>
      <c r="J76" s="322"/>
      <c r="K76" s="322" t="str">
        <f>IF(ISERROR(VLOOKUP($B76,$S$51:$T$103,2,FALSE)),"",(VLOOKUP($B76,$S$51:$T$103,2,FALSE)))</f>
        <v/>
      </c>
      <c r="L76" s="322"/>
      <c r="M76" s="322"/>
      <c r="N76" s="761"/>
      <c r="O76" s="179"/>
      <c r="P76" s="255"/>
      <c r="Q76" s="256"/>
      <c r="R76" s="1888"/>
      <c r="S76" s="1897"/>
      <c r="T76" s="1890"/>
    </row>
    <row r="77" spans="1:20" s="98" customFormat="1" ht="27" customHeight="1" thickTop="1" thickBot="1">
      <c r="A77" s="762" t="s">
        <v>352</v>
      </c>
      <c r="B77" s="763"/>
      <c r="C77" s="763">
        <f t="shared" ref="C77:N77" si="2">SUM(C64:C76)</f>
        <v>0</v>
      </c>
      <c r="D77" s="763">
        <f t="shared" si="2"/>
        <v>0</v>
      </c>
      <c r="E77" s="763">
        <f t="shared" si="2"/>
        <v>0</v>
      </c>
      <c r="F77" s="763">
        <f t="shared" si="2"/>
        <v>0</v>
      </c>
      <c r="G77" s="763">
        <f t="shared" si="2"/>
        <v>0</v>
      </c>
      <c r="H77" s="763">
        <f t="shared" si="2"/>
        <v>0</v>
      </c>
      <c r="I77" s="763">
        <f t="shared" si="2"/>
        <v>0</v>
      </c>
      <c r="J77" s="763">
        <f t="shared" si="2"/>
        <v>0</v>
      </c>
      <c r="K77" s="763">
        <f t="shared" si="2"/>
        <v>0</v>
      </c>
      <c r="L77" s="763">
        <f t="shared" si="2"/>
        <v>0</v>
      </c>
      <c r="M77" s="763">
        <f t="shared" si="2"/>
        <v>0</v>
      </c>
      <c r="N77" s="764">
        <f t="shared" si="2"/>
        <v>0</v>
      </c>
      <c r="O77" s="208"/>
      <c r="P77" s="255"/>
      <c r="Q77" s="256"/>
      <c r="R77" s="1898"/>
      <c r="S77" s="1899"/>
      <c r="T77" s="1900"/>
    </row>
    <row r="78" spans="1:20" s="98" customFormat="1" ht="27" customHeight="1">
      <c r="A78" s="183"/>
      <c r="B78" s="183"/>
      <c r="C78" s="183"/>
      <c r="D78" s="183"/>
      <c r="E78" s="183"/>
      <c r="F78" s="183"/>
      <c r="G78" s="183"/>
      <c r="H78" s="183"/>
      <c r="I78" s="317"/>
      <c r="J78" s="183"/>
      <c r="K78" s="183"/>
      <c r="L78" s="183"/>
      <c r="M78" s="183"/>
      <c r="N78" s="183"/>
      <c r="O78" s="208"/>
      <c r="P78" s="255"/>
      <c r="Q78" s="256"/>
      <c r="R78" s="1898"/>
      <c r="S78" s="1899"/>
      <c r="T78" s="1900"/>
    </row>
    <row r="79" spans="1:20" s="98" customFormat="1" ht="27" hidden="1" customHeight="1" thickTop="1">
      <c r="I79" s="261"/>
      <c r="O79" s="256"/>
      <c r="P79" s="255"/>
      <c r="Q79" s="256"/>
      <c r="R79" s="1898"/>
      <c r="S79" s="1899"/>
      <c r="T79" s="1900"/>
    </row>
    <row r="80" spans="1:20" s="98" customFormat="1" ht="27" hidden="1" customHeight="1">
      <c r="I80" s="261"/>
      <c r="O80" s="256"/>
      <c r="P80" s="255"/>
      <c r="Q80" s="256"/>
      <c r="R80" s="1898"/>
      <c r="S80" s="1899"/>
      <c r="T80" s="1900"/>
    </row>
    <row r="81" spans="1:20" s="98" customFormat="1" ht="27" customHeight="1">
      <c r="A81" s="262" t="s">
        <v>353</v>
      </c>
      <c r="B81" s="263">
        <f>N86</f>
        <v>5</v>
      </c>
      <c r="C81" s="264" t="s">
        <v>354</v>
      </c>
      <c r="D81" s="265"/>
      <c r="E81" s="265"/>
      <c r="F81" s="265"/>
      <c r="G81" s="265"/>
      <c r="H81" s="265"/>
      <c r="I81" s="266"/>
      <c r="J81" s="265"/>
      <c r="K81" s="265"/>
      <c r="L81" s="265"/>
      <c r="M81" s="265"/>
      <c r="N81" s="265"/>
      <c r="O81" s="256"/>
      <c r="P81" s="255"/>
      <c r="Q81" s="256"/>
      <c r="R81" s="1898"/>
      <c r="S81" s="1901"/>
      <c r="T81" s="1902"/>
    </row>
    <row r="82" spans="1:20" s="98" customFormat="1" ht="27" customHeight="1">
      <c r="A82" s="270" t="s">
        <v>356</v>
      </c>
      <c r="B82" s="271" t="s">
        <v>357</v>
      </c>
      <c r="C82" s="272" t="s">
        <v>358</v>
      </c>
      <c r="D82" s="272" t="s">
        <v>359</v>
      </c>
      <c r="E82" s="272" t="s">
        <v>360</v>
      </c>
      <c r="F82" s="272" t="s">
        <v>361</v>
      </c>
      <c r="G82" s="272" t="str">
        <f t="shared" ref="G82:L82" si="3">H63</f>
        <v>덩굴류제거
(덩굴걷기)</v>
      </c>
      <c r="H82" s="272" t="str">
        <f t="shared" si="3"/>
        <v>덩굴류제거
(약제작업)</v>
      </c>
      <c r="I82" s="272" t="str">
        <f t="shared" si="3"/>
        <v>덩굴류제거
(뿌리제거)</v>
      </c>
      <c r="J82" s="272" t="str">
        <f t="shared" si="3"/>
        <v>솎아베기</v>
      </c>
      <c r="K82" s="272" t="str">
        <f t="shared" si="3"/>
        <v>어린나무
가꾸기</v>
      </c>
      <c r="L82" s="273" t="str">
        <f t="shared" si="3"/>
        <v>가지치기</v>
      </c>
      <c r="M82" s="273" t="s">
        <v>362</v>
      </c>
      <c r="N82" s="274" t="s">
        <v>363</v>
      </c>
      <c r="O82" s="256"/>
      <c r="P82" s="255"/>
      <c r="Q82" s="256"/>
      <c r="R82" s="1898"/>
      <c r="S82" s="1901"/>
      <c r="T82" s="1902"/>
    </row>
    <row r="83" spans="1:20" s="98" customFormat="1" ht="27" hidden="1" customHeight="1">
      <c r="A83" s="275" t="s">
        <v>364</v>
      </c>
      <c r="B83" s="276">
        <f>ROUND(F6*1,2)</f>
        <v>0</v>
      </c>
      <c r="C83" s="277"/>
      <c r="D83" s="277"/>
      <c r="E83" s="277"/>
      <c r="F83" s="277"/>
      <c r="G83" s="277"/>
      <c r="H83" s="277"/>
      <c r="I83" s="277"/>
      <c r="J83" s="277"/>
      <c r="K83" s="277"/>
      <c r="L83" s="278"/>
      <c r="M83" s="278"/>
      <c r="N83" s="279">
        <f>SUM(B83:M83)</f>
        <v>0</v>
      </c>
      <c r="O83" s="256"/>
      <c r="P83" s="280"/>
      <c r="Q83" s="208"/>
      <c r="R83" s="1903"/>
      <c r="S83" s="1901"/>
      <c r="T83" s="1902"/>
    </row>
    <row r="84" spans="1:20" s="98" customFormat="1" ht="27" customHeight="1">
      <c r="A84" s="281" t="s">
        <v>197</v>
      </c>
      <c r="B84" s="282"/>
      <c r="C84" s="283">
        <f>ROUND(F11*1,2)</f>
        <v>0</v>
      </c>
      <c r="D84" s="283">
        <f>ROUND(F16*1,2)</f>
        <v>0</v>
      </c>
      <c r="E84" s="283">
        <f>ROUND(F22*1,2)</f>
        <v>0</v>
      </c>
      <c r="F84" s="283">
        <f>ROUND(F29*1+F31*1+F33*1,2)</f>
        <v>0</v>
      </c>
      <c r="G84" s="283"/>
      <c r="H84" s="283"/>
      <c r="I84" s="283"/>
      <c r="J84" s="283"/>
      <c r="K84" s="283"/>
      <c r="L84" s="320"/>
      <c r="M84" s="284"/>
      <c r="N84" s="285">
        <f>SUM(B84:M84)</f>
        <v>0</v>
      </c>
      <c r="O84" s="256"/>
      <c r="P84" s="280"/>
      <c r="Q84" s="208"/>
      <c r="R84" s="1898"/>
      <c r="S84" s="1899"/>
      <c r="T84" s="1900"/>
    </row>
    <row r="85" spans="1:20" s="98" customFormat="1" ht="27" customHeight="1">
      <c r="A85" s="286" t="s">
        <v>368</v>
      </c>
      <c r="B85" s="287"/>
      <c r="C85" s="288"/>
      <c r="D85" s="288"/>
      <c r="E85" s="288"/>
      <c r="F85" s="289">
        <f>F35*1+F41*1</f>
        <v>5</v>
      </c>
      <c r="G85" s="327"/>
      <c r="H85" s="327"/>
      <c r="I85" s="289"/>
      <c r="J85" s="289"/>
      <c r="K85" s="288"/>
      <c r="L85" s="290"/>
      <c r="M85" s="290"/>
      <c r="N85" s="291">
        <f>SUM(B85:M85)</f>
        <v>5</v>
      </c>
      <c r="O85" s="256"/>
      <c r="P85" s="280"/>
      <c r="Q85" s="208"/>
      <c r="R85" s="1898"/>
      <c r="S85" s="1899"/>
      <c r="T85" s="1900"/>
    </row>
    <row r="86" spans="1:20" s="98" customFormat="1" ht="27" customHeight="1">
      <c r="A86" s="292" t="s">
        <v>363</v>
      </c>
      <c r="B86" s="293">
        <f t="shared" ref="B86:M86" si="4">SUM(B83:B85)</f>
        <v>0</v>
      </c>
      <c r="C86" s="293">
        <f t="shared" si="4"/>
        <v>0</v>
      </c>
      <c r="D86" s="293">
        <f t="shared" si="4"/>
        <v>0</v>
      </c>
      <c r="E86" s="293">
        <f t="shared" si="4"/>
        <v>0</v>
      </c>
      <c r="F86" s="293">
        <f t="shared" si="4"/>
        <v>5</v>
      </c>
      <c r="G86" s="293">
        <f t="shared" si="4"/>
        <v>0</v>
      </c>
      <c r="H86" s="293"/>
      <c r="I86" s="293">
        <f t="shared" si="4"/>
        <v>0</v>
      </c>
      <c r="J86" s="293">
        <f t="shared" si="4"/>
        <v>0</v>
      </c>
      <c r="K86" s="293">
        <f t="shared" si="4"/>
        <v>0</v>
      </c>
      <c r="L86" s="293"/>
      <c r="M86" s="293">
        <f t="shared" si="4"/>
        <v>0</v>
      </c>
      <c r="N86" s="294">
        <f>SUM(B86:M86)</f>
        <v>5</v>
      </c>
      <c r="O86" s="256"/>
      <c r="P86" s="99"/>
      <c r="R86" s="1898"/>
      <c r="S86" s="1899"/>
      <c r="T86" s="1900"/>
    </row>
    <row r="87" spans="1:20" s="98" customFormat="1" ht="27" customHeight="1">
      <c r="E87" s="256"/>
      <c r="F87" s="256"/>
      <c r="G87" s="256"/>
      <c r="H87" s="256"/>
      <c r="I87" s="256"/>
      <c r="J87" s="256"/>
      <c r="K87" s="256"/>
      <c r="L87" s="256"/>
      <c r="M87" s="256"/>
      <c r="N87" s="256"/>
      <c r="O87" s="256"/>
      <c r="P87" s="99"/>
      <c r="R87" s="1882"/>
      <c r="S87" s="1883"/>
      <c r="T87" s="1884"/>
    </row>
    <row r="88" spans="1:20" s="98" customFormat="1" ht="27" customHeight="1">
      <c r="E88" s="256"/>
      <c r="F88" s="256"/>
      <c r="G88" s="256"/>
      <c r="H88" s="256"/>
      <c r="I88" s="256"/>
      <c r="J88" s="256"/>
      <c r="K88" s="256"/>
      <c r="L88" s="256"/>
      <c r="M88" s="256"/>
      <c r="N88" s="256"/>
      <c r="O88" s="256"/>
      <c r="P88" s="99"/>
      <c r="Q88" s="226" t="s">
        <v>297</v>
      </c>
      <c r="R88" s="191"/>
      <c r="S88" s="191"/>
      <c r="T88" s="1884"/>
    </row>
    <row r="89" spans="1:20" s="98" customFormat="1" ht="27" customHeight="1" thickBot="1">
      <c r="A89" s="226" t="s">
        <v>297</v>
      </c>
      <c r="B89" s="191"/>
      <c r="C89" s="191"/>
      <c r="I89" s="261"/>
      <c r="P89" s="99"/>
      <c r="Q89" s="234" t="s">
        <v>298</v>
      </c>
      <c r="R89" s="234" t="s">
        <v>299</v>
      </c>
      <c r="S89" s="191" t="s">
        <v>300</v>
      </c>
      <c r="T89" s="1884"/>
    </row>
    <row r="90" spans="1:20" s="98" customFormat="1" ht="27" customHeight="1" thickBot="1">
      <c r="A90" s="2158" t="s">
        <v>298</v>
      </c>
      <c r="B90" s="2159" t="s">
        <v>863</v>
      </c>
      <c r="C90" s="2160" t="s">
        <v>1058</v>
      </c>
      <c r="D90" s="2754" t="s">
        <v>863</v>
      </c>
      <c r="E90" s="2755"/>
      <c r="F90" s="2752" t="s">
        <v>1059</v>
      </c>
      <c r="G90" s="2752"/>
      <c r="H90" s="2752" t="s">
        <v>1058</v>
      </c>
      <c r="I90" s="2752"/>
      <c r="J90" s="2754" t="s">
        <v>864</v>
      </c>
      <c r="K90" s="2756"/>
      <c r="L90" s="2754" t="s">
        <v>863</v>
      </c>
      <c r="M90" s="2755"/>
      <c r="N90" s="2752" t="s">
        <v>1058</v>
      </c>
      <c r="O90" s="2753"/>
      <c r="P90" s="99"/>
      <c r="Q90" s="2745" t="s">
        <v>849</v>
      </c>
      <c r="R90" s="236" t="s">
        <v>855</v>
      </c>
      <c r="S90" s="237">
        <v>0</v>
      </c>
      <c r="T90" s="1884"/>
    </row>
    <row r="91" spans="1:20" s="98" customFormat="1" ht="27" customHeight="1">
      <c r="A91" s="2894" t="s">
        <v>849</v>
      </c>
      <c r="B91" s="2895"/>
      <c r="C91" s="2896"/>
      <c r="D91" s="2897" t="s">
        <v>861</v>
      </c>
      <c r="E91" s="2898"/>
      <c r="F91" s="2898"/>
      <c r="G91" s="2898"/>
      <c r="H91" s="2898"/>
      <c r="I91" s="2899"/>
      <c r="J91" s="2900" t="s">
        <v>316</v>
      </c>
      <c r="K91" s="2901"/>
      <c r="L91" s="2901"/>
      <c r="M91" s="2901"/>
      <c r="N91" s="2901"/>
      <c r="O91" s="2902"/>
      <c r="P91" s="99"/>
      <c r="Q91" s="2746"/>
      <c r="R91" s="236" t="s">
        <v>305</v>
      </c>
      <c r="S91" s="237">
        <v>5</v>
      </c>
      <c r="T91" s="1884"/>
    </row>
    <row r="92" spans="1:20" s="98" customFormat="1" ht="27" customHeight="1">
      <c r="A92" s="1199" t="s">
        <v>855</v>
      </c>
      <c r="B92" s="1200" t="s">
        <v>857</v>
      </c>
      <c r="C92" s="1200" t="s">
        <v>307</v>
      </c>
      <c r="D92" s="2769" t="s">
        <v>310</v>
      </c>
      <c r="E92" s="2770"/>
      <c r="F92" s="2769" t="s">
        <v>859</v>
      </c>
      <c r="G92" s="2770"/>
      <c r="H92" s="2769" t="s">
        <v>860</v>
      </c>
      <c r="I92" s="2770"/>
      <c r="J92" s="2771" t="s">
        <v>317</v>
      </c>
      <c r="K92" s="2772"/>
      <c r="L92" s="2771" t="s">
        <v>320</v>
      </c>
      <c r="M92" s="2772"/>
      <c r="N92" s="2771" t="s">
        <v>322</v>
      </c>
      <c r="O92" s="2772"/>
      <c r="P92" s="99"/>
      <c r="Q92" s="2747"/>
      <c r="R92" s="236" t="s">
        <v>307</v>
      </c>
      <c r="S92" s="237">
        <v>10</v>
      </c>
      <c r="T92" s="1884"/>
    </row>
    <row r="93" spans="1:20" s="98" customFormat="1" ht="27" customHeight="1">
      <c r="A93" s="1200">
        <v>0</v>
      </c>
      <c r="B93" s="1199">
        <v>5</v>
      </c>
      <c r="C93" s="1235">
        <v>10</v>
      </c>
      <c r="D93" s="2769">
        <v>-10</v>
      </c>
      <c r="E93" s="2770">
        <v>0</v>
      </c>
      <c r="F93" s="2769">
        <v>0</v>
      </c>
      <c r="G93" s="2770"/>
      <c r="H93" s="2769">
        <v>10</v>
      </c>
      <c r="I93" s="2770"/>
      <c r="J93" s="2771">
        <v>-10</v>
      </c>
      <c r="K93" s="2773">
        <v>0</v>
      </c>
      <c r="L93" s="2771">
        <v>0</v>
      </c>
      <c r="M93" s="2773"/>
      <c r="N93" s="2771">
        <v>10</v>
      </c>
      <c r="O93" s="2773"/>
      <c r="P93" s="99"/>
      <c r="Q93" s="2748" t="s">
        <v>309</v>
      </c>
      <c r="R93" s="239" t="s">
        <v>310</v>
      </c>
      <c r="S93" s="240">
        <v>-10</v>
      </c>
      <c r="T93" s="1884"/>
    </row>
    <row r="94" spans="1:20" s="98" customFormat="1" ht="27" customHeight="1">
      <c r="I94" s="261"/>
      <c r="P94" s="99"/>
      <c r="Q94" s="2749"/>
      <c r="R94" s="239" t="s">
        <v>312</v>
      </c>
      <c r="S94" s="240">
        <v>0</v>
      </c>
      <c r="T94" s="1884"/>
    </row>
    <row r="95" spans="1:20" s="98" customFormat="1" ht="27" customHeight="1">
      <c r="A95" s="2774" t="s">
        <v>1057</v>
      </c>
      <c r="B95" s="2775"/>
      <c r="C95" s="2776"/>
      <c r="D95" s="2942" t="s">
        <v>324</v>
      </c>
      <c r="E95" s="2944"/>
      <c r="F95" s="2944"/>
      <c r="G95" s="2944"/>
      <c r="H95" s="2944"/>
      <c r="I95" s="2945"/>
      <c r="J95" s="2890" t="s">
        <v>487</v>
      </c>
      <c r="K95" s="2946"/>
      <c r="L95" s="2946"/>
      <c r="M95" s="2946"/>
      <c r="N95" s="2946"/>
      <c r="O95" s="2947"/>
      <c r="P95" s="99"/>
      <c r="Q95" s="2750"/>
      <c r="R95" s="239" t="s">
        <v>314</v>
      </c>
      <c r="S95" s="240">
        <v>10</v>
      </c>
      <c r="T95" s="1884"/>
    </row>
    <row r="96" spans="1:20" s="98" customFormat="1" ht="27" customHeight="1">
      <c r="A96" s="1214" t="s">
        <v>341</v>
      </c>
      <c r="B96" s="1214" t="s">
        <v>342</v>
      </c>
      <c r="C96" s="1214" t="s">
        <v>343</v>
      </c>
      <c r="D96" s="2948" t="s">
        <v>862</v>
      </c>
      <c r="E96" s="2949"/>
      <c r="F96" s="2948" t="s">
        <v>325</v>
      </c>
      <c r="G96" s="2950"/>
      <c r="H96" s="2948" t="s">
        <v>331</v>
      </c>
      <c r="I96" s="2950"/>
      <c r="J96" s="2951" t="s">
        <v>865</v>
      </c>
      <c r="K96" s="2952"/>
      <c r="L96" s="2951" t="s">
        <v>521</v>
      </c>
      <c r="M96" s="2953"/>
      <c r="N96" s="2951" t="s">
        <v>846</v>
      </c>
      <c r="O96" s="2953"/>
      <c r="P96" s="99"/>
      <c r="Q96" s="2745" t="s">
        <v>316</v>
      </c>
      <c r="R96" s="236" t="s">
        <v>317</v>
      </c>
      <c r="S96" s="237">
        <v>-10</v>
      </c>
      <c r="T96" s="1884"/>
    </row>
    <row r="97" spans="1:30" ht="48" customHeight="1">
      <c r="A97" s="1222">
        <v>0</v>
      </c>
      <c r="B97" s="1214">
        <v>2</v>
      </c>
      <c r="C97" s="1234">
        <v>10</v>
      </c>
      <c r="D97" s="2942">
        <v>-10</v>
      </c>
      <c r="E97" s="2943">
        <v>0</v>
      </c>
      <c r="F97" s="2942">
        <v>0</v>
      </c>
      <c r="G97" s="2943"/>
      <c r="H97" s="2942">
        <v>10</v>
      </c>
      <c r="I97" s="2943"/>
      <c r="J97" s="2890">
        <v>-20</v>
      </c>
      <c r="K97" s="2891">
        <v>0</v>
      </c>
      <c r="L97" s="2890">
        <v>0</v>
      </c>
      <c r="M97" s="2891"/>
      <c r="N97" s="2890">
        <v>20</v>
      </c>
      <c r="O97" s="2891"/>
      <c r="Q97" s="2746"/>
      <c r="R97" s="236" t="s">
        <v>320</v>
      </c>
      <c r="S97" s="237">
        <v>0</v>
      </c>
      <c r="T97" s="1884"/>
      <c r="AA97" s="98"/>
      <c r="AB97" s="98"/>
      <c r="AC97" s="98"/>
      <c r="AD97" s="98"/>
    </row>
    <row r="98" spans="1:30" ht="30" customHeight="1">
      <c r="Q98" s="2747"/>
      <c r="R98" s="236" t="s">
        <v>322</v>
      </c>
      <c r="S98" s="237">
        <v>10</v>
      </c>
      <c r="T98" s="1906"/>
      <c r="AA98" s="98"/>
      <c r="AB98" s="98"/>
      <c r="AC98" s="98"/>
      <c r="AD98" s="98"/>
    </row>
    <row r="99" spans="1:30" ht="21" customHeight="1">
      <c r="A99" s="2911" t="s">
        <v>868</v>
      </c>
      <c r="B99" s="2912"/>
      <c r="C99" s="2913"/>
      <c r="D99" s="2909" t="s">
        <v>866</v>
      </c>
      <c r="E99" s="2914"/>
      <c r="F99" s="2914"/>
      <c r="G99" s="2914"/>
      <c r="H99" s="2914"/>
      <c r="I99" s="2915"/>
      <c r="J99" s="2916" t="s">
        <v>870</v>
      </c>
      <c r="K99" s="2917"/>
      <c r="L99" s="2918"/>
      <c r="M99" s="2928" t="s">
        <v>869</v>
      </c>
      <c r="N99" s="2941"/>
      <c r="O99" s="1218"/>
      <c r="Q99" s="2740" t="s">
        <v>324</v>
      </c>
      <c r="R99" s="243" t="s">
        <v>325</v>
      </c>
      <c r="S99" s="244">
        <v>-10</v>
      </c>
      <c r="T99" s="1906"/>
      <c r="AA99" s="98"/>
      <c r="AB99" s="98"/>
      <c r="AC99" s="98"/>
      <c r="AD99" s="98"/>
    </row>
    <row r="100" spans="1:30" ht="54">
      <c r="A100" s="2270" t="s">
        <v>1244</v>
      </c>
      <c r="B100" s="1203" t="s">
        <v>346</v>
      </c>
      <c r="C100" s="1215" t="s">
        <v>844</v>
      </c>
      <c r="D100" s="2919" t="s">
        <v>508</v>
      </c>
      <c r="E100" s="2920"/>
      <c r="F100" s="2919" t="s">
        <v>850</v>
      </c>
      <c r="G100" s="2921"/>
      <c r="H100" s="2919" t="s">
        <v>867</v>
      </c>
      <c r="I100" s="2921"/>
      <c r="J100" s="2922" t="s">
        <v>520</v>
      </c>
      <c r="K100" s="2923"/>
      <c r="L100" s="1216" t="s">
        <v>473</v>
      </c>
      <c r="M100" s="1219" t="s">
        <v>472</v>
      </c>
      <c r="N100" s="1219" t="s">
        <v>473</v>
      </c>
      <c r="O100" s="1220"/>
      <c r="Q100" s="2757"/>
      <c r="R100" s="243" t="s">
        <v>327</v>
      </c>
      <c r="S100" s="244">
        <v>0</v>
      </c>
      <c r="T100" s="1906"/>
      <c r="AA100" s="98"/>
      <c r="AB100" s="98"/>
      <c r="AC100" s="98"/>
      <c r="AD100" s="98"/>
    </row>
    <row r="101" spans="1:30" ht="37.5" customHeight="1">
      <c r="A101" s="1203">
        <v>0</v>
      </c>
      <c r="B101" s="1203">
        <v>5</v>
      </c>
      <c r="C101" s="1203">
        <v>10</v>
      </c>
      <c r="D101" s="2909">
        <v>0</v>
      </c>
      <c r="E101" s="2910">
        <v>0</v>
      </c>
      <c r="F101" s="2909">
        <v>5</v>
      </c>
      <c r="G101" s="2910"/>
      <c r="H101" s="2909">
        <v>10</v>
      </c>
      <c r="I101" s="2910"/>
      <c r="J101" s="2916">
        <v>0</v>
      </c>
      <c r="K101" s="2927">
        <v>0</v>
      </c>
      <c r="L101" s="1217">
        <v>10</v>
      </c>
      <c r="M101" s="1221">
        <v>0</v>
      </c>
      <c r="N101" s="2928">
        <v>10</v>
      </c>
      <c r="O101" s="2929"/>
      <c r="Q101" s="2741"/>
      <c r="R101" s="243" t="s">
        <v>331</v>
      </c>
      <c r="S101" s="244">
        <v>10</v>
      </c>
      <c r="T101" s="1884"/>
      <c r="AA101" s="98"/>
      <c r="AB101" s="98"/>
      <c r="AC101" s="98"/>
      <c r="AD101" s="98"/>
    </row>
    <row r="102" spans="1:30" ht="27" customHeight="1">
      <c r="Q102" s="2751" t="s">
        <v>1060</v>
      </c>
      <c r="R102" s="236" t="s">
        <v>341</v>
      </c>
      <c r="S102" s="237">
        <v>0</v>
      </c>
      <c r="T102" s="1884"/>
      <c r="AA102" s="98"/>
      <c r="AB102" s="98"/>
      <c r="AC102" s="98"/>
      <c r="AD102" s="98"/>
    </row>
    <row r="103" spans="1:30" ht="27" customHeight="1">
      <c r="A103" s="2930" t="s">
        <v>873</v>
      </c>
      <c r="B103" s="2931"/>
      <c r="C103" s="2932"/>
      <c r="D103" s="2907" t="s">
        <v>871</v>
      </c>
      <c r="E103" s="2933"/>
      <c r="F103" s="2933"/>
      <c r="G103" s="2933"/>
      <c r="H103" s="2933"/>
      <c r="I103" s="2934"/>
      <c r="J103" s="2935" t="s">
        <v>874</v>
      </c>
      <c r="K103" s="2936"/>
      <c r="L103" s="2936"/>
      <c r="M103" s="2936"/>
      <c r="N103" s="2936"/>
      <c r="O103" s="2937"/>
      <c r="Q103" s="2746"/>
      <c r="R103" s="236" t="s">
        <v>342</v>
      </c>
      <c r="S103" s="237">
        <v>5</v>
      </c>
      <c r="T103" s="1884"/>
      <c r="AA103" s="98"/>
      <c r="AB103" s="98"/>
      <c r="AC103" s="98"/>
      <c r="AD103" s="98"/>
    </row>
    <row r="104" spans="1:30" ht="36">
      <c r="A104" s="1232" t="s">
        <v>499</v>
      </c>
      <c r="B104" s="1233" t="s">
        <v>500</v>
      </c>
      <c r="C104" s="1233" t="s">
        <v>501</v>
      </c>
      <c r="D104" s="2938" t="s">
        <v>519</v>
      </c>
      <c r="E104" s="2939"/>
      <c r="F104" s="2938" t="s">
        <v>852</v>
      </c>
      <c r="G104" s="2940"/>
      <c r="H104" s="2938" t="s">
        <v>872</v>
      </c>
      <c r="I104" s="2940"/>
      <c r="J104" s="1223" t="s">
        <v>476</v>
      </c>
      <c r="K104" s="1223" t="s">
        <v>477</v>
      </c>
      <c r="L104" s="1223" t="s">
        <v>479</v>
      </c>
      <c r="M104" s="1223" t="s">
        <v>480</v>
      </c>
      <c r="N104" s="1223" t="s">
        <v>481</v>
      </c>
      <c r="O104" s="1224"/>
      <c r="Q104" s="2747"/>
      <c r="R104" s="236" t="s">
        <v>343</v>
      </c>
      <c r="S104" s="237">
        <v>10</v>
      </c>
      <c r="T104" s="1894"/>
      <c r="AA104" s="98"/>
      <c r="AB104" s="98"/>
      <c r="AC104" s="98"/>
      <c r="AD104" s="98"/>
    </row>
    <row r="105" spans="1:30" ht="45" customHeight="1">
      <c r="A105" s="1232">
        <v>0</v>
      </c>
      <c r="B105" s="1232">
        <v>5</v>
      </c>
      <c r="C105" s="1232">
        <v>10</v>
      </c>
      <c r="D105" s="2907">
        <v>0</v>
      </c>
      <c r="E105" s="2908">
        <v>0</v>
      </c>
      <c r="F105" s="2907">
        <v>5</v>
      </c>
      <c r="G105" s="2908"/>
      <c r="H105" s="2907">
        <v>10</v>
      </c>
      <c r="I105" s="2908"/>
      <c r="J105" s="1225">
        <v>50</v>
      </c>
      <c r="K105" s="1226">
        <v>20</v>
      </c>
      <c r="L105" s="1225">
        <v>0</v>
      </c>
      <c r="M105" s="1226">
        <v>-20</v>
      </c>
      <c r="N105" s="1225">
        <v>-50</v>
      </c>
      <c r="O105" s="1226"/>
      <c r="Q105" s="2737" t="s">
        <v>461</v>
      </c>
      <c r="R105" s="253" t="s">
        <v>344</v>
      </c>
      <c r="S105" s="254">
        <v>0</v>
      </c>
      <c r="T105" s="1894"/>
      <c r="AA105" s="98"/>
      <c r="AB105" s="98"/>
      <c r="AC105" s="98"/>
      <c r="AD105" s="98"/>
    </row>
    <row r="106" spans="1:30" ht="30">
      <c r="Q106" s="2738"/>
      <c r="R106" s="253" t="s">
        <v>346</v>
      </c>
      <c r="S106" s="254">
        <v>5</v>
      </c>
      <c r="T106" s="1894"/>
      <c r="AA106" s="98"/>
      <c r="AB106" s="98"/>
      <c r="AC106" s="98"/>
      <c r="AD106" s="98"/>
    </row>
    <row r="107" spans="1:30" ht="30">
      <c r="A107" s="1217" t="s">
        <v>355</v>
      </c>
      <c r="B107" s="2855" t="s">
        <v>349</v>
      </c>
      <c r="C107" s="2856"/>
      <c r="Q107" s="2739"/>
      <c r="R107" s="253" t="s">
        <v>348</v>
      </c>
      <c r="S107" s="254">
        <v>10</v>
      </c>
      <c r="T107" s="1894"/>
      <c r="AA107" s="98"/>
      <c r="AB107" s="98"/>
      <c r="AC107" s="98"/>
      <c r="AD107" s="98"/>
    </row>
    <row r="108" spans="1:30" ht="16.5">
      <c r="A108" s="2265"/>
      <c r="B108" s="2266"/>
      <c r="C108" s="2267"/>
      <c r="Q108" s="2251"/>
      <c r="R108" s="2269" t="s">
        <v>351</v>
      </c>
      <c r="S108" s="2268">
        <v>0</v>
      </c>
      <c r="T108" s="1894"/>
      <c r="AA108" s="98"/>
      <c r="AB108" s="98"/>
      <c r="AC108" s="98"/>
      <c r="AD108" s="98"/>
    </row>
    <row r="109" spans="1:30" ht="30">
      <c r="A109" s="1227" t="s">
        <v>365</v>
      </c>
      <c r="B109" s="1229" t="s">
        <v>350</v>
      </c>
      <c r="C109" s="1230" t="s">
        <v>351</v>
      </c>
      <c r="Q109" s="2737" t="s">
        <v>466</v>
      </c>
      <c r="R109" s="253" t="s">
        <v>463</v>
      </c>
      <c r="S109" s="254">
        <v>0</v>
      </c>
      <c r="T109" s="1894"/>
      <c r="AA109" s="98"/>
      <c r="AB109" s="98"/>
      <c r="AC109" s="98"/>
      <c r="AD109" s="98"/>
    </row>
    <row r="110" spans="1:30" ht="51.75" customHeight="1">
      <c r="A110" s="1228">
        <v>10</v>
      </c>
      <c r="B110" s="1231">
        <v>10</v>
      </c>
      <c r="C110" s="1231">
        <v>0</v>
      </c>
      <c r="Q110" s="2738"/>
      <c r="R110" s="253" t="s">
        <v>464</v>
      </c>
      <c r="S110" s="254">
        <v>5</v>
      </c>
      <c r="T110" s="1894"/>
      <c r="AA110" s="98"/>
      <c r="AB110" s="98"/>
      <c r="AC110" s="98"/>
      <c r="AD110" s="98"/>
    </row>
    <row r="111" spans="1:30" ht="30">
      <c r="E111" s="256"/>
      <c r="F111" s="256"/>
      <c r="G111" s="256"/>
      <c r="H111" s="256"/>
      <c r="I111" s="256"/>
      <c r="J111" s="256"/>
      <c r="K111" s="256"/>
      <c r="L111" s="256"/>
      <c r="M111" s="256"/>
      <c r="N111" s="256"/>
      <c r="O111" s="256"/>
      <c r="Q111" s="2739"/>
      <c r="R111" s="253" t="s">
        <v>465</v>
      </c>
      <c r="S111" s="254">
        <v>10</v>
      </c>
      <c r="T111" s="1894"/>
      <c r="AA111" s="98"/>
      <c r="AB111" s="98"/>
      <c r="AC111" s="98"/>
      <c r="AD111" s="98"/>
    </row>
    <row r="112" spans="1:30" ht="16.5" customHeight="1">
      <c r="E112" s="256"/>
      <c r="F112" s="256"/>
      <c r="G112" s="256"/>
      <c r="H112" s="256"/>
      <c r="I112" s="256"/>
      <c r="J112" s="256"/>
      <c r="K112" s="256"/>
      <c r="L112" s="256"/>
      <c r="M112" s="256"/>
      <c r="N112" s="256"/>
      <c r="O112" s="256"/>
      <c r="Q112" s="2737" t="s">
        <v>471</v>
      </c>
      <c r="R112" s="324" t="s">
        <v>472</v>
      </c>
      <c r="S112" s="254">
        <v>0</v>
      </c>
      <c r="T112" s="1894"/>
      <c r="AA112" s="98"/>
      <c r="AB112" s="98"/>
      <c r="AC112" s="98"/>
      <c r="AD112" s="98"/>
    </row>
    <row r="113" spans="5:30" ht="34.5" customHeight="1">
      <c r="E113" s="256"/>
      <c r="F113" s="256"/>
      <c r="G113" s="256"/>
      <c r="H113" s="256"/>
      <c r="I113" s="256"/>
      <c r="J113" s="256"/>
      <c r="K113" s="256"/>
      <c r="L113" s="256"/>
      <c r="M113" s="256"/>
      <c r="N113" s="256"/>
      <c r="O113" s="256"/>
      <c r="Q113" s="2739"/>
      <c r="R113" s="324" t="s">
        <v>473</v>
      </c>
      <c r="S113" s="254">
        <v>10</v>
      </c>
      <c r="T113" s="183"/>
      <c r="AA113" s="98"/>
      <c r="AB113" s="98"/>
      <c r="AC113" s="98"/>
      <c r="AD113" s="98"/>
    </row>
    <row r="114" spans="5:30" ht="28.5" customHeight="1">
      <c r="E114" s="256"/>
      <c r="F114" s="256"/>
      <c r="G114" s="256"/>
      <c r="H114" s="256"/>
      <c r="I114" s="256"/>
      <c r="J114" s="256"/>
      <c r="K114" s="256"/>
      <c r="L114" s="256"/>
      <c r="M114" s="256"/>
      <c r="N114" s="256"/>
      <c r="O114" s="208"/>
      <c r="Q114" s="2737" t="s">
        <v>485</v>
      </c>
      <c r="R114" s="324" t="s">
        <v>486</v>
      </c>
      <c r="S114" s="254">
        <v>0</v>
      </c>
      <c r="T114" s="183"/>
      <c r="AA114" s="98"/>
      <c r="AB114" s="98"/>
      <c r="AC114" s="98"/>
      <c r="AD114" s="98"/>
    </row>
    <row r="115" spans="5:30" ht="30.75" customHeight="1">
      <c r="E115" s="208"/>
      <c r="F115" s="208"/>
      <c r="G115" s="208"/>
      <c r="H115" s="208"/>
      <c r="I115" s="295"/>
      <c r="J115" s="208"/>
      <c r="K115" s="208"/>
      <c r="L115" s="208"/>
      <c r="M115" s="208"/>
      <c r="N115" s="208"/>
      <c r="O115" s="208"/>
      <c r="Q115" s="2739"/>
      <c r="R115" s="324" t="s">
        <v>473</v>
      </c>
      <c r="S115" s="254">
        <v>10</v>
      </c>
      <c r="T115" s="183"/>
      <c r="AA115" s="98"/>
      <c r="AB115" s="98"/>
      <c r="AC115" s="98"/>
      <c r="AD115" s="98"/>
    </row>
    <row r="116" spans="5:30" ht="27">
      <c r="F116" s="208"/>
      <c r="G116" s="208"/>
      <c r="H116" s="208"/>
      <c r="I116" s="295"/>
      <c r="J116" s="208"/>
      <c r="K116" s="208"/>
      <c r="L116" s="208"/>
      <c r="M116" s="208"/>
      <c r="N116" s="208"/>
      <c r="O116" s="208"/>
      <c r="Q116" s="2740" t="s">
        <v>349</v>
      </c>
      <c r="R116" s="243" t="s">
        <v>350</v>
      </c>
      <c r="S116" s="244">
        <v>10</v>
      </c>
    </row>
    <row r="117" spans="5:30">
      <c r="F117" s="208"/>
      <c r="G117" s="208"/>
      <c r="H117" s="208"/>
      <c r="I117" s="295"/>
      <c r="J117" s="208"/>
      <c r="K117" s="208"/>
      <c r="L117" s="208"/>
      <c r="M117" s="208"/>
      <c r="N117" s="208"/>
      <c r="Q117" s="2741"/>
      <c r="R117" s="243" t="s">
        <v>351</v>
      </c>
      <c r="S117" s="244">
        <v>0</v>
      </c>
    </row>
    <row r="118" spans="5:30" ht="27">
      <c r="Q118" s="2742" t="s">
        <v>487</v>
      </c>
      <c r="R118" s="258" t="s">
        <v>488</v>
      </c>
      <c r="S118" s="259">
        <v>-20</v>
      </c>
    </row>
    <row r="119" spans="5:30" ht="27">
      <c r="Q119" s="2743"/>
      <c r="R119" s="258" t="s">
        <v>489</v>
      </c>
      <c r="S119" s="259">
        <v>0</v>
      </c>
    </row>
    <row r="120" spans="5:30" ht="27">
      <c r="Q120" s="2744"/>
      <c r="R120" s="258" t="s">
        <v>490</v>
      </c>
      <c r="S120" s="259">
        <v>20</v>
      </c>
    </row>
    <row r="121" spans="5:30" ht="27">
      <c r="Q121" s="257" t="s">
        <v>494</v>
      </c>
      <c r="R121" s="258" t="s">
        <v>495</v>
      </c>
      <c r="S121" s="259">
        <v>0</v>
      </c>
    </row>
    <row r="122" spans="5:30" ht="40.5">
      <c r="Q122" s="257" t="s">
        <v>494</v>
      </c>
      <c r="R122" s="268" t="s">
        <v>496</v>
      </c>
      <c r="S122" s="269">
        <v>5</v>
      </c>
    </row>
    <row r="123" spans="5:30" ht="40.5">
      <c r="Q123" s="257" t="s">
        <v>494</v>
      </c>
      <c r="R123" s="268" t="s">
        <v>497</v>
      </c>
      <c r="S123" s="269">
        <v>10</v>
      </c>
    </row>
    <row r="124" spans="5:30">
      <c r="Q124" s="267" t="s">
        <v>355</v>
      </c>
      <c r="R124" s="268" t="s">
        <v>365</v>
      </c>
      <c r="S124" s="269">
        <v>10</v>
      </c>
    </row>
    <row r="125" spans="5:30">
      <c r="Q125" s="257" t="s">
        <v>366</v>
      </c>
      <c r="R125" s="258" t="s">
        <v>367</v>
      </c>
      <c r="S125" s="259">
        <v>0</v>
      </c>
    </row>
    <row r="126" spans="5:30">
      <c r="Q126" s="257" t="s">
        <v>366</v>
      </c>
      <c r="R126" s="258" t="s">
        <v>369</v>
      </c>
      <c r="S126" s="259">
        <v>5</v>
      </c>
    </row>
    <row r="127" spans="5:30">
      <c r="Q127" s="257" t="s">
        <v>366</v>
      </c>
      <c r="R127" s="258" t="s">
        <v>370</v>
      </c>
      <c r="S127" s="259">
        <v>10</v>
      </c>
    </row>
    <row r="128" spans="5:30">
      <c r="Q128" s="235" t="s">
        <v>856</v>
      </c>
      <c r="R128" s="236" t="s">
        <v>854</v>
      </c>
      <c r="S128" s="237">
        <v>0</v>
      </c>
    </row>
    <row r="129" spans="17:19">
      <c r="Q129" s="235" t="s">
        <v>371</v>
      </c>
      <c r="R129" s="236" t="s">
        <v>373</v>
      </c>
      <c r="S129" s="237">
        <v>1</v>
      </c>
    </row>
    <row r="130" spans="17:19">
      <c r="Q130" s="235" t="s">
        <v>371</v>
      </c>
      <c r="R130" s="236" t="s">
        <v>374</v>
      </c>
      <c r="S130" s="237">
        <v>2</v>
      </c>
    </row>
    <row r="131" spans="17:19">
      <c r="Q131" s="235" t="s">
        <v>371</v>
      </c>
      <c r="R131" s="236" t="s">
        <v>375</v>
      </c>
      <c r="S131" s="237">
        <v>3</v>
      </c>
    </row>
    <row r="132" spans="17:19">
      <c r="Q132" s="235" t="s">
        <v>371</v>
      </c>
      <c r="R132" s="236" t="s">
        <v>376</v>
      </c>
      <c r="S132" s="237">
        <v>4</v>
      </c>
    </row>
    <row r="133" spans="17:19">
      <c r="Q133" s="235" t="s">
        <v>371</v>
      </c>
      <c r="R133" s="236" t="s">
        <v>377</v>
      </c>
      <c r="S133" s="237">
        <v>5</v>
      </c>
    </row>
    <row r="134" spans="17:19">
      <c r="Q134" s="235" t="s">
        <v>371</v>
      </c>
      <c r="R134" s="236" t="s">
        <v>378</v>
      </c>
      <c r="S134" s="237">
        <v>6</v>
      </c>
    </row>
    <row r="135" spans="17:19">
      <c r="Q135" s="235" t="s">
        <v>371</v>
      </c>
      <c r="R135" s="236" t="s">
        <v>379</v>
      </c>
      <c r="S135" s="237">
        <v>7</v>
      </c>
    </row>
    <row r="136" spans="17:19">
      <c r="Q136" s="235" t="s">
        <v>371</v>
      </c>
      <c r="R136" s="236" t="s">
        <v>380</v>
      </c>
      <c r="S136" s="237">
        <v>8</v>
      </c>
    </row>
    <row r="137" spans="17:19">
      <c r="Q137" s="235" t="s">
        <v>371</v>
      </c>
      <c r="R137" s="236" t="s">
        <v>381</v>
      </c>
      <c r="S137" s="237">
        <v>9</v>
      </c>
    </row>
    <row r="138" spans="17:19">
      <c r="Q138" s="235" t="s">
        <v>371</v>
      </c>
      <c r="R138" s="236" t="s">
        <v>382</v>
      </c>
      <c r="S138" s="237">
        <v>10</v>
      </c>
    </row>
    <row r="139" spans="17:19" ht="40.5">
      <c r="Q139" s="296" t="s">
        <v>383</v>
      </c>
      <c r="R139" s="297" t="s">
        <v>384</v>
      </c>
      <c r="S139" s="298">
        <v>10</v>
      </c>
    </row>
    <row r="140" spans="17:19" ht="40.5">
      <c r="Q140" s="296" t="s">
        <v>383</v>
      </c>
      <c r="R140" s="297" t="s">
        <v>385</v>
      </c>
      <c r="S140" s="298">
        <v>5</v>
      </c>
    </row>
    <row r="141" spans="17:19" ht="27">
      <c r="Q141" s="296" t="s">
        <v>383</v>
      </c>
      <c r="R141" s="297" t="s">
        <v>386</v>
      </c>
      <c r="S141" s="298">
        <v>0</v>
      </c>
    </row>
    <row r="142" spans="17:19">
      <c r="Q142" s="235" t="s">
        <v>387</v>
      </c>
      <c r="R142" s="236" t="s">
        <v>367</v>
      </c>
      <c r="S142" s="237">
        <v>0</v>
      </c>
    </row>
    <row r="143" spans="17:19">
      <c r="Q143" s="235" t="s">
        <v>387</v>
      </c>
      <c r="R143" s="236" t="s">
        <v>369</v>
      </c>
      <c r="S143" s="237">
        <v>5</v>
      </c>
    </row>
    <row r="144" spans="17:19">
      <c r="Q144" s="235" t="s">
        <v>387</v>
      </c>
      <c r="R144" s="236" t="s">
        <v>370</v>
      </c>
      <c r="S144" s="237">
        <v>10</v>
      </c>
    </row>
    <row r="145" spans="17:19" ht="27">
      <c r="Q145" s="2737" t="s">
        <v>475</v>
      </c>
      <c r="R145" s="324" t="s">
        <v>476</v>
      </c>
      <c r="S145" s="254">
        <v>50</v>
      </c>
    </row>
    <row r="146" spans="17:19" ht="27">
      <c r="Q146" s="2738"/>
      <c r="R146" s="324" t="s">
        <v>477</v>
      </c>
      <c r="S146" s="254">
        <v>20</v>
      </c>
    </row>
    <row r="147" spans="17:19" ht="27">
      <c r="Q147" s="2738"/>
      <c r="R147" s="324" t="s">
        <v>479</v>
      </c>
      <c r="S147" s="254">
        <v>0</v>
      </c>
    </row>
    <row r="148" spans="17:19" ht="27">
      <c r="Q148" s="2738"/>
      <c r="R148" s="324" t="s">
        <v>480</v>
      </c>
      <c r="S148" s="254">
        <v>-20</v>
      </c>
    </row>
    <row r="149" spans="17:19" ht="27">
      <c r="Q149" s="2739"/>
      <c r="R149" s="324" t="s">
        <v>481</v>
      </c>
      <c r="S149" s="254">
        <v>-50</v>
      </c>
    </row>
    <row r="150" spans="17:19" ht="27">
      <c r="Q150" s="323" t="s">
        <v>498</v>
      </c>
      <c r="R150" s="324" t="s">
        <v>499</v>
      </c>
      <c r="S150" s="254">
        <v>0</v>
      </c>
    </row>
    <row r="151" spans="17:19" ht="40.5">
      <c r="Q151" s="323" t="s">
        <v>498</v>
      </c>
      <c r="R151" s="324" t="s">
        <v>500</v>
      </c>
      <c r="S151" s="254">
        <v>5</v>
      </c>
    </row>
    <row r="152" spans="17:19" ht="40.5">
      <c r="Q152" s="323" t="s">
        <v>498</v>
      </c>
      <c r="R152" s="324" t="s">
        <v>501</v>
      </c>
      <c r="S152" s="254">
        <v>10</v>
      </c>
    </row>
  </sheetData>
  <sheetProtection selectLockedCells="1" selectUnlockedCells="1"/>
  <protectedRanges>
    <protectedRange sqref="K2:L2" name="단가산출a"/>
  </protectedRanges>
  <mergeCells count="183">
    <mergeCell ref="Q46:Q47"/>
    <mergeCell ref="L92:M92"/>
    <mergeCell ref="N92:O92"/>
    <mergeCell ref="A62:A63"/>
    <mergeCell ref="B62:B63"/>
    <mergeCell ref="C62:N62"/>
    <mergeCell ref="H49:I49"/>
    <mergeCell ref="L49:M49"/>
    <mergeCell ref="A51:G51"/>
    <mergeCell ref="H59:I59"/>
    <mergeCell ref="L59:M59"/>
    <mergeCell ref="H60:I60"/>
    <mergeCell ref="L60:M60"/>
    <mergeCell ref="Q90:Q92"/>
    <mergeCell ref="A91:C91"/>
    <mergeCell ref="D91:I91"/>
    <mergeCell ref="J91:O91"/>
    <mergeCell ref="D90:E90"/>
    <mergeCell ref="F90:G90"/>
    <mergeCell ref="H90:I90"/>
    <mergeCell ref="J90:K90"/>
    <mergeCell ref="L90:M90"/>
    <mergeCell ref="N90:O90"/>
    <mergeCell ref="D92:E92"/>
    <mergeCell ref="H45:I45"/>
    <mergeCell ref="L45:M45"/>
    <mergeCell ref="H46:I46"/>
    <mergeCell ref="L46:M46"/>
    <mergeCell ref="H47:I47"/>
    <mergeCell ref="L47:M47"/>
    <mergeCell ref="H48:I48"/>
    <mergeCell ref="L48:M48"/>
    <mergeCell ref="H61:I61"/>
    <mergeCell ref="L61:M61"/>
    <mergeCell ref="H27:I27"/>
    <mergeCell ref="L27:M27"/>
    <mergeCell ref="B28:C28"/>
    <mergeCell ref="H28:I28"/>
    <mergeCell ref="L28:M28"/>
    <mergeCell ref="H29:I29"/>
    <mergeCell ref="L29:M29"/>
    <mergeCell ref="B30:C30"/>
    <mergeCell ref="D30:M30"/>
    <mergeCell ref="H42:I42"/>
    <mergeCell ref="L42:M42"/>
    <mergeCell ref="H43:I43"/>
    <mergeCell ref="L43:M43"/>
    <mergeCell ref="H44:I44"/>
    <mergeCell ref="L44:M44"/>
    <mergeCell ref="H38:I38"/>
    <mergeCell ref="L38:M38"/>
    <mergeCell ref="H39:I39"/>
    <mergeCell ref="L39:M39"/>
    <mergeCell ref="C40:M40"/>
    <mergeCell ref="H41:I41"/>
    <mergeCell ref="L41:M41"/>
    <mergeCell ref="C34:M34"/>
    <mergeCell ref="H35:I35"/>
    <mergeCell ref="L35:M35"/>
    <mergeCell ref="H36:I36"/>
    <mergeCell ref="L36:M36"/>
    <mergeCell ref="H37:I37"/>
    <mergeCell ref="L37:M37"/>
    <mergeCell ref="H31:I31"/>
    <mergeCell ref="L31:M31"/>
    <mergeCell ref="B32:C32"/>
    <mergeCell ref="D32:M32"/>
    <mergeCell ref="H33:I33"/>
    <mergeCell ref="L33:M33"/>
    <mergeCell ref="H24:I24"/>
    <mergeCell ref="L24:M24"/>
    <mergeCell ref="H25:I25"/>
    <mergeCell ref="L25:M25"/>
    <mergeCell ref="H26:I26"/>
    <mergeCell ref="L26:M26"/>
    <mergeCell ref="L19:M19"/>
    <mergeCell ref="H20:I20"/>
    <mergeCell ref="L20:M20"/>
    <mergeCell ref="H21:I21"/>
    <mergeCell ref="L21:M21"/>
    <mergeCell ref="H22:I22"/>
    <mergeCell ref="L22:M22"/>
    <mergeCell ref="H23:I23"/>
    <mergeCell ref="L23:M23"/>
    <mergeCell ref="H15:I15"/>
    <mergeCell ref="L15:M15"/>
    <mergeCell ref="H16:I16"/>
    <mergeCell ref="L16:M16"/>
    <mergeCell ref="H17:I17"/>
    <mergeCell ref="L17:M17"/>
    <mergeCell ref="H18:I18"/>
    <mergeCell ref="L18:M18"/>
    <mergeCell ref="H19:I19"/>
    <mergeCell ref="L12:M12"/>
    <mergeCell ref="H13:I13"/>
    <mergeCell ref="L13:M13"/>
    <mergeCell ref="H14:I14"/>
    <mergeCell ref="L14:M14"/>
    <mergeCell ref="L7:M7"/>
    <mergeCell ref="H8:I8"/>
    <mergeCell ref="L8:M8"/>
    <mergeCell ref="H9:I9"/>
    <mergeCell ref="L9:M9"/>
    <mergeCell ref="H10:I10"/>
    <mergeCell ref="L10:M10"/>
    <mergeCell ref="H11:I11"/>
    <mergeCell ref="L11:M11"/>
    <mergeCell ref="A95:C95"/>
    <mergeCell ref="D95:I95"/>
    <mergeCell ref="J95:O95"/>
    <mergeCell ref="J96:K96"/>
    <mergeCell ref="L96:M96"/>
    <mergeCell ref="N96:O96"/>
    <mergeCell ref="A1:M1"/>
    <mergeCell ref="B2:F2"/>
    <mergeCell ref="H2:I2"/>
    <mergeCell ref="K2:L2"/>
    <mergeCell ref="B3:C3"/>
    <mergeCell ref="D3:E3"/>
    <mergeCell ref="F3:F4"/>
    <mergeCell ref="G3:I3"/>
    <mergeCell ref="J3:K4"/>
    <mergeCell ref="L3:M4"/>
    <mergeCell ref="H4:I4"/>
    <mergeCell ref="B5:C5"/>
    <mergeCell ref="H5:I5"/>
    <mergeCell ref="L5:M5"/>
    <mergeCell ref="H6:I6"/>
    <mergeCell ref="L6:M6"/>
    <mergeCell ref="H7:I7"/>
    <mergeCell ref="H12:I12"/>
    <mergeCell ref="F92:G92"/>
    <mergeCell ref="H92:I92"/>
    <mergeCell ref="J92:K92"/>
    <mergeCell ref="Q96:Q98"/>
    <mergeCell ref="D97:E97"/>
    <mergeCell ref="F97:G97"/>
    <mergeCell ref="H97:I97"/>
    <mergeCell ref="J97:K97"/>
    <mergeCell ref="L97:M97"/>
    <mergeCell ref="N97:O97"/>
    <mergeCell ref="D96:E96"/>
    <mergeCell ref="F96:G96"/>
    <mergeCell ref="H96:I96"/>
    <mergeCell ref="D93:E93"/>
    <mergeCell ref="F93:G93"/>
    <mergeCell ref="H93:I93"/>
    <mergeCell ref="J93:K93"/>
    <mergeCell ref="L93:M93"/>
    <mergeCell ref="N93:O93"/>
    <mergeCell ref="Q93:Q95"/>
    <mergeCell ref="A99:C99"/>
    <mergeCell ref="D99:I99"/>
    <mergeCell ref="J99:L99"/>
    <mergeCell ref="M99:N99"/>
    <mergeCell ref="Q99:Q101"/>
    <mergeCell ref="D101:E101"/>
    <mergeCell ref="F101:G101"/>
    <mergeCell ref="H101:I101"/>
    <mergeCell ref="J101:K101"/>
    <mergeCell ref="N101:O101"/>
    <mergeCell ref="D100:E100"/>
    <mergeCell ref="F100:G100"/>
    <mergeCell ref="H100:I100"/>
    <mergeCell ref="J100:K100"/>
    <mergeCell ref="Q109:Q111"/>
    <mergeCell ref="Q112:Q113"/>
    <mergeCell ref="Q114:Q115"/>
    <mergeCell ref="Q116:Q117"/>
    <mergeCell ref="Q118:Q120"/>
    <mergeCell ref="Q145:Q149"/>
    <mergeCell ref="Q102:Q104"/>
    <mergeCell ref="A103:C103"/>
    <mergeCell ref="D103:I103"/>
    <mergeCell ref="J103:O103"/>
    <mergeCell ref="D105:E105"/>
    <mergeCell ref="F105:G105"/>
    <mergeCell ref="H105:I105"/>
    <mergeCell ref="Q105:Q107"/>
    <mergeCell ref="B107:C107"/>
    <mergeCell ref="D104:E104"/>
    <mergeCell ref="F104:G104"/>
    <mergeCell ref="H104:I104"/>
  </mergeCells>
  <phoneticPr fontId="5" type="noConversion"/>
  <dataValidations count="19">
    <dataValidation type="list" allowBlank="1" showInputMessage="1" showErrorMessage="1" sqref="B69" xr:uid="{00000000-0002-0000-0800-000000000000}">
      <formula1>$A$100:$C$100</formula1>
    </dataValidation>
    <dataValidation type="list" allowBlank="1" showInputMessage="1" showErrorMessage="1" sqref="B68" xr:uid="{00000000-0002-0000-0800-000001000000}">
      <formula1>$S$63:$S$65</formula1>
    </dataValidation>
    <dataValidation type="list" allowBlank="1" showInputMessage="1" showErrorMessage="1" sqref="D27" xr:uid="{00000000-0002-0000-0800-000002000000}">
      <formula1>$S$31:$S$34</formula1>
    </dataValidation>
    <dataValidation type="list" allowBlank="1" showInputMessage="1" showErrorMessage="1" sqref="B27" xr:uid="{00000000-0002-0000-0800-000003000000}">
      <formula1>$R$30:$R$32</formula1>
    </dataValidation>
    <dataValidation type="list" allowBlank="1" showInputMessage="1" showErrorMessage="1" sqref="P5 P10 P15 P20 P27:P28 P30" xr:uid="{00000000-0002-0000-0800-000004000000}">
      <formula1>"적용,미적용"</formula1>
    </dataValidation>
    <dataValidation type="list" allowBlank="1" showInputMessage="1" showErrorMessage="1" sqref="B5:C5" xr:uid="{00000000-0002-0000-0800-000005000000}">
      <formula1>$R$6:$R$7</formula1>
    </dataValidation>
    <dataValidation type="list" allowBlank="1" showInputMessage="1" showErrorMessage="1" sqref="A18" xr:uid="{00000000-0002-0000-0800-000006000000}">
      <formula1>$R$16:$R$17</formula1>
    </dataValidation>
    <dataValidation type="list" allowBlank="1" showInputMessage="1" showErrorMessage="1" sqref="B64" xr:uid="{00000000-0002-0000-0800-000007000000}">
      <formula1>$A$92:$C$92</formula1>
    </dataValidation>
    <dataValidation type="list" allowBlank="1" showInputMessage="1" showErrorMessage="1" sqref="B65" xr:uid="{00000000-0002-0000-0800-000008000000}">
      <formula1>$S$54:$S$56</formula1>
    </dataValidation>
    <dataValidation type="list" allowBlank="1" showInputMessage="1" showErrorMessage="1" sqref="B66" xr:uid="{00000000-0002-0000-0800-000009000000}">
      <formula1>$S$57:$S$59</formula1>
    </dataValidation>
    <dataValidation type="list" allowBlank="1" showInputMessage="1" showErrorMessage="1" sqref="B67" xr:uid="{00000000-0002-0000-0800-00000A000000}">
      <formula1>$S$60:$S$62</formula1>
    </dataValidation>
    <dataValidation type="list" allowBlank="1" showInputMessage="1" showErrorMessage="1" sqref="B76" xr:uid="{00000000-0002-0000-0800-00000B000000}">
      <formula1>$S$75:$S$76</formula1>
    </dataValidation>
    <dataValidation type="list" allowBlank="1" showInputMessage="1" showErrorMessage="1" sqref="B75" xr:uid="{00000000-0002-0000-0800-00000C000000}">
      <formula1>$S$77:$S$79</formula1>
    </dataValidation>
    <dataValidation type="list" allowBlank="1" showInputMessage="1" showErrorMessage="1" sqref="B74" xr:uid="{00000000-0002-0000-0800-00000D000000}">
      <formula1>$S$73:$S$74</formula1>
    </dataValidation>
    <dataValidation type="list" allowBlank="1" showInputMessage="1" showErrorMessage="1" sqref="B72" xr:uid="{00000000-0002-0000-0800-00000E000000}">
      <formula1>$S$80:$S$82</formula1>
    </dataValidation>
    <dataValidation type="list" allowBlank="1" showInputMessage="1" showErrorMessage="1" sqref="B73" xr:uid="{00000000-0002-0000-0800-00000F000000}">
      <formula1>$S$110:$S$112</formula1>
    </dataValidation>
    <dataValidation type="list" allowBlank="1" showInputMessage="1" showErrorMessage="1" sqref="B70" xr:uid="{00000000-0002-0000-0800-000010000000}">
      <formula1>$S$69:$S$74</formula1>
    </dataValidation>
    <dataValidation type="list" allowBlank="1" showInputMessage="1" showErrorMessage="1" sqref="B71" xr:uid="{00000000-0002-0000-0800-000011000000}">
      <formula1>$S$72:$S$72</formula1>
    </dataValidation>
    <dataValidation type="list" allowBlank="1" showInputMessage="1" showErrorMessage="1" sqref="R128" xr:uid="{00000000-0002-0000-0800-000012000000}">
      <formula1>$R$128:$R$138</formula1>
    </dataValidation>
  </dataValidations>
  <printOptions horizontalCentered="1" verticalCentered="1"/>
  <pageMargins left="0.19685039370078741" right="0.19685039370078741" top="0.23622047244094491" bottom="0.27559055118110237" header="0.15748031496062992" footer="0.15748031496062992"/>
  <pageSetup paperSize="9" scale="66" firstPageNumber="0" orientation="landscape" horizontalDpi="300" verticalDpi="300" r:id="rId1"/>
  <headerFooter alignWithMargins="0"/>
  <colBreaks count="1" manualBreakCount="1">
    <brk id="14" max="1048575" man="1"/>
  </colBreaks>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900-000000000000}">
  <sheetPr codeName="Sheet23">
    <pageSetUpPr fitToPage="1"/>
  </sheetPr>
  <dimension ref="A1:AG152"/>
  <sheetViews>
    <sheetView view="pageBreakPreview" zoomScale="85" zoomScaleNormal="85" zoomScaleSheetLayoutView="85" workbookViewId="0">
      <selection activeCell="S61" sqref="S61"/>
    </sheetView>
  </sheetViews>
  <sheetFormatPr defaultColWidth="11.5546875" defaultRowHeight="14.25"/>
  <cols>
    <col min="1" max="1" width="18.6640625" style="98" customWidth="1"/>
    <col min="2" max="2" width="19.44140625" style="98" bestFit="1" customWidth="1"/>
    <col min="3" max="6" width="8.77734375" style="98" customWidth="1"/>
    <col min="7" max="7" width="12" style="98" bestFit="1" customWidth="1"/>
    <col min="8" max="8" width="8.77734375" style="98" customWidth="1"/>
    <col min="9" max="9" width="8.77734375" style="261" customWidth="1"/>
    <col min="10" max="14" width="8.77734375" style="98" customWidth="1"/>
    <col min="15" max="15" width="11.5546875" style="98" customWidth="1"/>
    <col min="16" max="16" width="11.5546875" style="99" customWidth="1"/>
    <col min="17" max="17" width="11.5546875" style="98" customWidth="1"/>
    <col min="18" max="18" width="13.44140625" style="98" customWidth="1"/>
    <col min="19" max="19" width="12.6640625" style="98" customWidth="1"/>
    <col min="20" max="20" width="13.5546875" style="98" customWidth="1"/>
    <col min="21" max="21" width="13.33203125" style="98" customWidth="1"/>
    <col min="22" max="26" width="11.5546875" style="98" customWidth="1"/>
    <col min="27" max="30" width="11.5546875" style="183" customWidth="1"/>
    <col min="31" max="16384" width="11.5546875" style="98"/>
  </cols>
  <sheetData>
    <row r="1" spans="1:22" ht="27" customHeight="1">
      <c r="A1" s="2985" t="s">
        <v>750</v>
      </c>
      <c r="B1" s="2986"/>
      <c r="C1" s="2986"/>
      <c r="D1" s="2986"/>
      <c r="E1" s="2986"/>
      <c r="F1" s="2986"/>
      <c r="G1" s="2986"/>
      <c r="H1" s="2986"/>
      <c r="I1" s="2986"/>
      <c r="J1" s="2986"/>
      <c r="K1" s="2986"/>
      <c r="L1" s="2986"/>
      <c r="M1" s="2987"/>
      <c r="N1" s="639"/>
      <c r="O1" s="2221"/>
      <c r="P1" s="2222"/>
      <c r="Q1" s="2218" t="s">
        <v>122</v>
      </c>
      <c r="R1" s="2219" t="s">
        <v>123</v>
      </c>
    </row>
    <row r="2" spans="1:22" ht="28.5" customHeight="1">
      <c r="A2" s="640" t="s">
        <v>751</v>
      </c>
      <c r="B2" s="2860" t="str">
        <f>표지!E28</f>
        <v>서귀포시 남원읍 한남리 산 2-1 외</v>
      </c>
      <c r="C2" s="2861"/>
      <c r="D2" s="2861"/>
      <c r="E2" s="2861"/>
      <c r="F2" s="2862"/>
      <c r="G2" s="299" t="s">
        <v>413</v>
      </c>
      <c r="H2" s="2863" t="s">
        <v>522</v>
      </c>
      <c r="I2" s="2864"/>
      <c r="J2" s="102" t="s">
        <v>125</v>
      </c>
      <c r="K2" s="3007">
        <f>설계내역서!H9</f>
        <v>0</v>
      </c>
      <c r="L2" s="3008"/>
      <c r="M2" s="300" t="s">
        <v>118</v>
      </c>
      <c r="N2" s="641"/>
      <c r="O2" s="2220"/>
      <c r="P2" s="2223"/>
      <c r="Q2" s="2220"/>
      <c r="R2" s="2220"/>
    </row>
    <row r="3" spans="1:22" ht="27" customHeight="1">
      <c r="A3" s="642" t="s">
        <v>752</v>
      </c>
      <c r="B3" s="2867" t="s">
        <v>127</v>
      </c>
      <c r="C3" s="2868"/>
      <c r="D3" s="2867" t="s">
        <v>996</v>
      </c>
      <c r="E3" s="2868"/>
      <c r="F3" s="2869" t="s">
        <v>129</v>
      </c>
      <c r="G3" s="2867" t="s">
        <v>130</v>
      </c>
      <c r="H3" s="2988"/>
      <c r="I3" s="2868"/>
      <c r="J3" s="2989" t="s">
        <v>408</v>
      </c>
      <c r="K3" s="2990"/>
      <c r="L3" s="2876" t="s">
        <v>75</v>
      </c>
      <c r="M3" s="2877"/>
      <c r="N3" s="641"/>
      <c r="O3" s="2220"/>
      <c r="P3" s="2223"/>
      <c r="Q3" s="2220"/>
      <c r="R3" s="2220"/>
    </row>
    <row r="4" spans="1:22" ht="27" customHeight="1" thickBot="1">
      <c r="A4" s="643" t="s">
        <v>131</v>
      </c>
      <c r="B4" s="631"/>
      <c r="C4" s="106" t="s">
        <v>132</v>
      </c>
      <c r="D4" s="2054" t="s">
        <v>997</v>
      </c>
      <c r="E4" s="2055" t="s">
        <v>132</v>
      </c>
      <c r="F4" s="2870"/>
      <c r="G4" s="107"/>
      <c r="H4" s="2993" t="s">
        <v>134</v>
      </c>
      <c r="I4" s="2994"/>
      <c r="J4" s="2991"/>
      <c r="K4" s="2992"/>
      <c r="L4" s="2878"/>
      <c r="M4" s="2879"/>
      <c r="N4" s="641"/>
      <c r="O4" s="2220"/>
      <c r="P4" s="2224" t="s">
        <v>135</v>
      </c>
      <c r="Q4" s="2220"/>
      <c r="R4" s="2220"/>
    </row>
    <row r="5" spans="1:22" ht="27" hidden="1" customHeight="1" thickTop="1">
      <c r="A5" s="644" t="s">
        <v>136</v>
      </c>
      <c r="B5" s="2995"/>
      <c r="C5" s="2996"/>
      <c r="D5" s="110" t="s">
        <v>137</v>
      </c>
      <c r="E5" s="111"/>
      <c r="F5" s="112"/>
      <c r="G5" s="113"/>
      <c r="H5" s="2884"/>
      <c r="I5" s="2885"/>
      <c r="J5" s="115"/>
      <c r="K5" s="114"/>
      <c r="L5" s="2997"/>
      <c r="M5" s="2998"/>
      <c r="N5" s="641"/>
      <c r="P5" s="116" t="s">
        <v>138</v>
      </c>
      <c r="R5" s="117" t="s">
        <v>139</v>
      </c>
      <c r="S5" s="117" t="s">
        <v>140</v>
      </c>
      <c r="T5" s="117" t="s">
        <v>141</v>
      </c>
      <c r="U5" s="117" t="s">
        <v>142</v>
      </c>
    </row>
    <row r="6" spans="1:22" ht="27" hidden="1" customHeight="1">
      <c r="A6" s="645" t="s">
        <v>143</v>
      </c>
      <c r="B6" s="646"/>
      <c r="C6" s="647" t="str">
        <f>IF(B5="","",IF(B5="미래목","ha","본/ha"))</f>
        <v/>
      </c>
      <c r="D6" s="118">
        <f>IF(B5="제거대상목",S6,S7)</f>
        <v>1</v>
      </c>
      <c r="E6" s="634" t="str">
        <f>IF(B5=R7,"인/ha","인/100본당")</f>
        <v>인/100본당</v>
      </c>
      <c r="F6" s="648">
        <f>IF(P5="적용",IF(B5="미래목",1,ROUND(B6*D6/100,2)),0)</f>
        <v>0</v>
      </c>
      <c r="G6" s="500"/>
      <c r="H6" s="2819" t="s">
        <v>144</v>
      </c>
      <c r="I6" s="2821"/>
      <c r="J6" s="649">
        <f>$C$78</f>
        <v>0</v>
      </c>
      <c r="K6" s="647" t="s">
        <v>113</v>
      </c>
      <c r="L6" s="2888">
        <f>ROUNDDOWN((F6*G6)*(1+J6%),0)</f>
        <v>0</v>
      </c>
      <c r="M6" s="2889"/>
      <c r="N6" s="641"/>
      <c r="R6" s="117" t="s">
        <v>145</v>
      </c>
      <c r="S6" s="117">
        <v>0.4</v>
      </c>
      <c r="T6" s="117" t="s">
        <v>146</v>
      </c>
      <c r="U6" s="117">
        <v>0.17</v>
      </c>
    </row>
    <row r="7" spans="1:22" ht="27" hidden="1" customHeight="1">
      <c r="A7" s="645" t="s">
        <v>147</v>
      </c>
      <c r="B7" s="648"/>
      <c r="C7" s="647"/>
      <c r="D7" s="118"/>
      <c r="E7" s="650"/>
      <c r="F7" s="648"/>
      <c r="G7" s="500"/>
      <c r="H7" s="2787"/>
      <c r="I7" s="2848"/>
      <c r="J7" s="651"/>
      <c r="K7" s="652"/>
      <c r="L7" s="2819"/>
      <c r="M7" s="2820"/>
      <c r="N7" s="641"/>
      <c r="R7" s="117" t="s">
        <v>148</v>
      </c>
      <c r="S7" s="117">
        <v>1</v>
      </c>
      <c r="T7" s="117" t="s">
        <v>149</v>
      </c>
      <c r="U7" s="117">
        <v>0.5</v>
      </c>
    </row>
    <row r="8" spans="1:22" ht="27" hidden="1" customHeight="1">
      <c r="A8" s="653" t="s">
        <v>150</v>
      </c>
      <c r="B8" s="654">
        <f>IF(B5="미래목",$E$5,$B$6)</f>
        <v>0</v>
      </c>
      <c r="C8" s="647" t="s">
        <v>151</v>
      </c>
      <c r="D8" s="118">
        <f>IF(B5="제거대상목",U6,U7)</f>
        <v>0.5</v>
      </c>
      <c r="E8" s="634" t="s">
        <v>152</v>
      </c>
      <c r="F8" s="648">
        <f>IF(P5="적용",ROUND(B8*(D8/100),2),0)</f>
        <v>0</v>
      </c>
      <c r="G8" s="500"/>
      <c r="H8" s="2819" t="str">
        <f>IF(B5="제거대상목",T6,T7)</f>
        <v>황색페인트</v>
      </c>
      <c r="I8" s="2821"/>
      <c r="J8" s="655"/>
      <c r="K8" s="652"/>
      <c r="L8" s="2888">
        <f>ROUNDDOWN(F8*G8,0)</f>
        <v>0</v>
      </c>
      <c r="M8" s="2889"/>
      <c r="N8" s="641"/>
    </row>
    <row r="9" spans="1:22" ht="27" hidden="1" customHeight="1">
      <c r="A9" s="656" t="s">
        <v>153</v>
      </c>
      <c r="B9" s="120">
        <f>L8</f>
        <v>0</v>
      </c>
      <c r="C9" s="121" t="s">
        <v>154</v>
      </c>
      <c r="D9" s="122">
        <v>10</v>
      </c>
      <c r="E9" s="633" t="s">
        <v>113</v>
      </c>
      <c r="F9" s="123"/>
      <c r="G9" s="124"/>
      <c r="H9" s="2779"/>
      <c r="I9" s="2903"/>
      <c r="J9" s="125"/>
      <c r="K9" s="126"/>
      <c r="L9" s="2904">
        <f>ROUNDDOWN(B9*D9%,0)</f>
        <v>0</v>
      </c>
      <c r="M9" s="2905"/>
      <c r="N9" s="641"/>
    </row>
    <row r="10" spans="1:22" ht="27" hidden="1" customHeight="1">
      <c r="A10" s="657" t="s">
        <v>155</v>
      </c>
      <c r="B10" s="128"/>
      <c r="C10" s="114"/>
      <c r="D10" s="129"/>
      <c r="E10" s="130"/>
      <c r="F10" s="128"/>
      <c r="G10" s="131"/>
      <c r="H10" s="2851"/>
      <c r="I10" s="2852"/>
      <c r="J10" s="115"/>
      <c r="K10" s="130"/>
      <c r="L10" s="2981"/>
      <c r="M10" s="2982"/>
      <c r="N10" s="641"/>
      <c r="P10" s="116" t="s">
        <v>138</v>
      </c>
    </row>
    <row r="11" spans="1:22" ht="27" hidden="1" customHeight="1">
      <c r="A11" s="645" t="s">
        <v>143</v>
      </c>
      <c r="B11" s="658"/>
      <c r="C11" s="647" t="s">
        <v>118</v>
      </c>
      <c r="D11" s="659">
        <v>0.2</v>
      </c>
      <c r="E11" s="647" t="s">
        <v>156</v>
      </c>
      <c r="F11" s="648">
        <f>IF(P10="적용",ROUND(B11*D11,2),0)</f>
        <v>0</v>
      </c>
      <c r="G11" s="500">
        <f>기초자료!B14</f>
        <v>172068</v>
      </c>
      <c r="H11" s="2819" t="s">
        <v>157</v>
      </c>
      <c r="I11" s="2821"/>
      <c r="J11" s="649">
        <f>$D$78</f>
        <v>0</v>
      </c>
      <c r="K11" s="647" t="s">
        <v>113</v>
      </c>
      <c r="L11" s="2888">
        <f>ROUNDDOWN((F11*G11)*(1+J11%),0)</f>
        <v>0</v>
      </c>
      <c r="M11" s="2889"/>
      <c r="N11" s="641"/>
    </row>
    <row r="12" spans="1:22" ht="27" hidden="1" customHeight="1">
      <c r="A12" s="645" t="s">
        <v>147</v>
      </c>
      <c r="B12" s="660"/>
      <c r="C12" s="647"/>
      <c r="D12" s="659"/>
      <c r="E12" s="652"/>
      <c r="F12" s="648"/>
      <c r="G12" s="500"/>
      <c r="H12" s="2787"/>
      <c r="I12" s="2848"/>
      <c r="J12" s="655"/>
      <c r="K12" s="652"/>
      <c r="L12" s="2819"/>
      <c r="M12" s="2820"/>
      <c r="N12" s="641"/>
    </row>
    <row r="13" spans="1:22" ht="27" hidden="1" customHeight="1">
      <c r="A13" s="645" t="s">
        <v>158</v>
      </c>
      <c r="B13" s="661"/>
      <c r="C13" s="647" t="s">
        <v>118</v>
      </c>
      <c r="D13" s="659">
        <v>0.2</v>
      </c>
      <c r="E13" s="647" t="s">
        <v>159</v>
      </c>
      <c r="F13" s="648">
        <f>IF(P10="적용",ROUND(B13*D13,2),0)</f>
        <v>0</v>
      </c>
      <c r="G13" s="500">
        <v>7300</v>
      </c>
      <c r="H13" s="2819" t="s">
        <v>160</v>
      </c>
      <c r="I13" s="2821"/>
      <c r="J13" s="655"/>
      <c r="K13" s="652"/>
      <c r="L13" s="2817">
        <f>ROUNDDOWN(F13*G13,0)</f>
        <v>0</v>
      </c>
      <c r="M13" s="2906"/>
      <c r="N13" s="641"/>
    </row>
    <row r="14" spans="1:22" ht="27" hidden="1" customHeight="1">
      <c r="A14" s="656" t="s">
        <v>153</v>
      </c>
      <c r="B14" s="120">
        <f>L13</f>
        <v>0</v>
      </c>
      <c r="C14" s="121" t="s">
        <v>154</v>
      </c>
      <c r="D14" s="133">
        <v>5</v>
      </c>
      <c r="E14" s="121" t="s">
        <v>113</v>
      </c>
      <c r="F14" s="123"/>
      <c r="G14" s="124"/>
      <c r="H14" s="2779"/>
      <c r="I14" s="2903"/>
      <c r="J14" s="134"/>
      <c r="K14" s="126"/>
      <c r="L14" s="2904">
        <f>ROUNDDOWN(B14*D14%,0)</f>
        <v>0</v>
      </c>
      <c r="M14" s="2905"/>
      <c r="N14" s="641"/>
    </row>
    <row r="15" spans="1:22" ht="27" hidden="1" customHeight="1">
      <c r="A15" s="644" t="s">
        <v>161</v>
      </c>
      <c r="B15" s="128"/>
      <c r="C15" s="114"/>
      <c r="D15" s="135"/>
      <c r="E15" s="136"/>
      <c r="F15" s="128"/>
      <c r="G15" s="131"/>
      <c r="H15" s="2851"/>
      <c r="I15" s="2852"/>
      <c r="J15" s="137"/>
      <c r="K15" s="114"/>
      <c r="L15" s="2981"/>
      <c r="M15" s="2982"/>
      <c r="N15" s="641"/>
      <c r="P15" s="116" t="s">
        <v>138</v>
      </c>
      <c r="R15" s="117" t="s">
        <v>139</v>
      </c>
      <c r="S15" s="117" t="s">
        <v>162</v>
      </c>
      <c r="T15" s="117" t="s">
        <v>163</v>
      </c>
      <c r="U15" s="117" t="s">
        <v>164</v>
      </c>
      <c r="V15" s="117" t="s">
        <v>165</v>
      </c>
    </row>
    <row r="16" spans="1:22" ht="27" hidden="1" customHeight="1">
      <c r="A16" s="645" t="s">
        <v>143</v>
      </c>
      <c r="B16" s="662"/>
      <c r="C16" s="647" t="s">
        <v>166</v>
      </c>
      <c r="D16" s="663">
        <v>1</v>
      </c>
      <c r="E16" s="647" t="s">
        <v>167</v>
      </c>
      <c r="F16" s="648">
        <f>IF(P15="적용",ROUND(B16*D16,2),0)</f>
        <v>0</v>
      </c>
      <c r="G16" s="500">
        <f>기초자료!B14</f>
        <v>172068</v>
      </c>
      <c r="H16" s="2819" t="s">
        <v>157</v>
      </c>
      <c r="I16" s="2821"/>
      <c r="J16" s="649">
        <f>$E$78</f>
        <v>0</v>
      </c>
      <c r="K16" s="664" t="s">
        <v>113</v>
      </c>
      <c r="L16" s="2822">
        <f>ROUNDDOWN((F16*G16)*(1+J16%),0)</f>
        <v>0</v>
      </c>
      <c r="M16" s="2823"/>
      <c r="N16" s="641"/>
      <c r="R16" s="117" t="s">
        <v>168</v>
      </c>
      <c r="S16" s="117">
        <v>0.5</v>
      </c>
      <c r="T16" s="117" t="s">
        <v>169</v>
      </c>
      <c r="U16" s="117" t="s">
        <v>170</v>
      </c>
      <c r="V16" s="138">
        <v>0.05</v>
      </c>
    </row>
    <row r="17" spans="1:24" ht="27" hidden="1" customHeight="1">
      <c r="A17" s="645" t="s">
        <v>147</v>
      </c>
      <c r="B17" s="665"/>
      <c r="C17" s="647"/>
      <c r="D17" s="666"/>
      <c r="E17" s="652"/>
      <c r="F17" s="648"/>
      <c r="G17" s="500"/>
      <c r="H17" s="2787"/>
      <c r="I17" s="2848"/>
      <c r="J17" s="655"/>
      <c r="K17" s="652"/>
      <c r="L17" s="2819"/>
      <c r="M17" s="2820"/>
      <c r="N17" s="641"/>
      <c r="R17" s="139" t="s">
        <v>171</v>
      </c>
      <c r="S17" s="139">
        <v>0.6</v>
      </c>
      <c r="T17" s="139" t="s">
        <v>172</v>
      </c>
      <c r="U17" s="139" t="s">
        <v>173</v>
      </c>
      <c r="V17" s="140">
        <v>0</v>
      </c>
    </row>
    <row r="18" spans="1:24" ht="27" hidden="1" customHeight="1">
      <c r="A18" s="667"/>
      <c r="B18" s="668">
        <f>B16</f>
        <v>0</v>
      </c>
      <c r="C18" s="647" t="s">
        <v>166</v>
      </c>
      <c r="D18" s="663">
        <f>IF(A18=R16,S16,S17)</f>
        <v>0.6</v>
      </c>
      <c r="E18" s="647" t="str">
        <f>IF(A18=R16,T16,T17)</f>
        <v>롤/km</v>
      </c>
      <c r="F18" s="648">
        <f>IF(P15="적용",ROUND(B18*D18,2),0)</f>
        <v>0</v>
      </c>
      <c r="G18" s="500"/>
      <c r="H18" s="2819" t="str">
        <f>IF(A18=R16,U16,U17)</f>
        <v>백색마킹테이프</v>
      </c>
      <c r="I18" s="2821"/>
      <c r="J18" s="652"/>
      <c r="K18" s="669"/>
      <c r="L18" s="2822">
        <f>ROUNDDOWN(F18*G18,0)</f>
        <v>0</v>
      </c>
      <c r="M18" s="2823"/>
      <c r="N18" s="641"/>
    </row>
    <row r="19" spans="1:24" ht="27" hidden="1" customHeight="1">
      <c r="A19" s="656" t="s">
        <v>153</v>
      </c>
      <c r="B19" s="120">
        <f>L18</f>
        <v>0</v>
      </c>
      <c r="C19" s="121" t="s">
        <v>154</v>
      </c>
      <c r="D19" s="133">
        <f>IF(ISERROR(VLOOKUP($A$18,$R$16:$V$17,5,FALSE)),0,VLOOKUP($A$18,$R$16:$V$17,5,FALSE))*100</f>
        <v>0</v>
      </c>
      <c r="E19" s="121" t="s">
        <v>113</v>
      </c>
      <c r="F19" s="141"/>
      <c r="G19" s="142"/>
      <c r="H19" s="2999"/>
      <c r="I19" s="3000"/>
      <c r="J19" s="121"/>
      <c r="K19" s="143"/>
      <c r="L19" s="2815">
        <f>ROUNDDOWN(B19*D19%,0)</f>
        <v>0</v>
      </c>
      <c r="M19" s="2816"/>
      <c r="N19" s="641"/>
    </row>
    <row r="20" spans="1:24" ht="27" hidden="1" customHeight="1">
      <c r="A20" s="644" t="s">
        <v>174</v>
      </c>
      <c r="B20" s="128"/>
      <c r="C20" s="114"/>
      <c r="D20" s="144"/>
      <c r="E20" s="114"/>
      <c r="F20" s="128"/>
      <c r="G20" s="131"/>
      <c r="H20" s="2851"/>
      <c r="I20" s="2852"/>
      <c r="J20" s="115"/>
      <c r="K20" s="130"/>
      <c r="L20" s="2981"/>
      <c r="M20" s="2982"/>
      <c r="N20" s="641"/>
      <c r="P20" s="116" t="s">
        <v>138</v>
      </c>
    </row>
    <row r="21" spans="1:24" ht="27" hidden="1" customHeight="1">
      <c r="A21" s="657" t="s">
        <v>143</v>
      </c>
      <c r="B21" s="145"/>
      <c r="C21" s="146"/>
      <c r="D21" s="135"/>
      <c r="E21" s="136"/>
      <c r="F21" s="145"/>
      <c r="G21" s="147"/>
      <c r="H21" s="2787"/>
      <c r="I21" s="2848"/>
      <c r="J21" s="148"/>
      <c r="K21" s="149"/>
      <c r="L21" s="2819"/>
      <c r="M21" s="2820"/>
      <c r="N21" s="641"/>
    </row>
    <row r="22" spans="1:24" ht="27" hidden="1" customHeight="1">
      <c r="A22" s="645" t="s">
        <v>175</v>
      </c>
      <c r="B22" s="662"/>
      <c r="C22" s="647" t="s">
        <v>166</v>
      </c>
      <c r="D22" s="670">
        <v>2</v>
      </c>
      <c r="E22" s="647" t="s">
        <v>167</v>
      </c>
      <c r="F22" s="648">
        <f>IF(P20="적용",ROUND(B22*D22,2),0)</f>
        <v>0</v>
      </c>
      <c r="G22" s="500">
        <f>기초자료!B14</f>
        <v>172068</v>
      </c>
      <c r="H22" s="2819" t="s">
        <v>176</v>
      </c>
      <c r="I22" s="2821"/>
      <c r="J22" s="649">
        <f>$F$78</f>
        <v>0</v>
      </c>
      <c r="K22" s="647" t="s">
        <v>113</v>
      </c>
      <c r="L22" s="2822">
        <f>ROUNDDOWN((F22*G22)*(1+J22%),0)</f>
        <v>0</v>
      </c>
      <c r="M22" s="2823"/>
      <c r="N22" s="671"/>
      <c r="O22" s="151"/>
    </row>
    <row r="23" spans="1:24" ht="27" hidden="1" customHeight="1">
      <c r="A23" s="645" t="s">
        <v>147</v>
      </c>
      <c r="B23" s="660"/>
      <c r="C23" s="647"/>
      <c r="D23" s="659"/>
      <c r="E23" s="652"/>
      <c r="F23" s="648"/>
      <c r="G23" s="500"/>
      <c r="H23" s="2787"/>
      <c r="I23" s="2848"/>
      <c r="J23" s="655"/>
      <c r="K23" s="652"/>
      <c r="L23" s="2819"/>
      <c r="M23" s="2820"/>
      <c r="N23" s="641"/>
    </row>
    <row r="24" spans="1:24" ht="27" hidden="1" customHeight="1">
      <c r="A24" s="645" t="s">
        <v>177</v>
      </c>
      <c r="B24" s="672">
        <f>F22</f>
        <v>0</v>
      </c>
      <c r="C24" s="673" t="s">
        <v>178</v>
      </c>
      <c r="D24" s="674">
        <f>5.6/2</f>
        <v>2.8</v>
      </c>
      <c r="E24" s="504" t="s">
        <v>169</v>
      </c>
      <c r="F24" s="648">
        <f>IF(P20="적용",ROUND(B24*D24,2),0)</f>
        <v>0</v>
      </c>
      <c r="G24" s="500"/>
      <c r="H24" s="2819" t="s">
        <v>179</v>
      </c>
      <c r="I24" s="2821"/>
      <c r="J24" s="152"/>
      <c r="K24" s="669"/>
      <c r="L24" s="2822">
        <f>ROUNDDOWN(F24*G24,0)</f>
        <v>0</v>
      </c>
      <c r="M24" s="2823"/>
      <c r="N24" s="641"/>
    </row>
    <row r="25" spans="1:24" ht="27" hidden="1" customHeight="1">
      <c r="A25" s="675" t="s">
        <v>153</v>
      </c>
      <c r="B25" s="676">
        <f>L24</f>
        <v>0</v>
      </c>
      <c r="C25" s="677" t="s">
        <v>154</v>
      </c>
      <c r="D25" s="678">
        <v>95</v>
      </c>
      <c r="E25" s="677" t="s">
        <v>113</v>
      </c>
      <c r="F25" s="679"/>
      <c r="G25" s="680"/>
      <c r="H25" s="2979"/>
      <c r="I25" s="2980"/>
      <c r="J25" s="677"/>
      <c r="K25" s="681"/>
      <c r="L25" s="2826">
        <f>ROUNDDOWN(B25*D25%,0)</f>
        <v>0</v>
      </c>
      <c r="M25" s="2827"/>
      <c r="N25" s="641"/>
    </row>
    <row r="26" spans="1:24" ht="27" hidden="1" customHeight="1">
      <c r="A26" s="656" t="s">
        <v>180</v>
      </c>
      <c r="B26" s="682">
        <f>F22</f>
        <v>0</v>
      </c>
      <c r="C26" s="153" t="s">
        <v>181</v>
      </c>
      <c r="D26" s="154">
        <v>4.1999999999999997E-3</v>
      </c>
      <c r="E26" s="153" t="s">
        <v>182</v>
      </c>
      <c r="F26" s="141"/>
      <c r="G26" s="142"/>
      <c r="H26" s="2969" t="s">
        <v>183</v>
      </c>
      <c r="I26" s="2970"/>
      <c r="J26" s="121"/>
      <c r="K26" s="143"/>
      <c r="L26" s="2815">
        <f>ROUNDDOWN(B26*D26*G26,0)</f>
        <v>0</v>
      </c>
      <c r="M26" s="2816"/>
      <c r="N26" s="641"/>
    </row>
    <row r="27" spans="1:24" ht="27" customHeight="1" thickTop="1">
      <c r="A27" s="683" t="s">
        <v>184</v>
      </c>
      <c r="B27" s="1662" t="s">
        <v>121</v>
      </c>
      <c r="C27" s="157"/>
      <c r="D27" s="1661" t="s">
        <v>517</v>
      </c>
      <c r="E27" s="157"/>
      <c r="F27" s="159"/>
      <c r="G27" s="160"/>
      <c r="H27" s="2798"/>
      <c r="I27" s="2799"/>
      <c r="J27" s="161"/>
      <c r="K27" s="162"/>
      <c r="L27" s="2958"/>
      <c r="M27" s="2959"/>
      <c r="N27" s="641"/>
      <c r="P27" s="116" t="s">
        <v>138</v>
      </c>
      <c r="R27" s="163" t="s">
        <v>185</v>
      </c>
      <c r="S27" s="163" t="s">
        <v>186</v>
      </c>
      <c r="T27" s="1991" t="s">
        <v>187</v>
      </c>
      <c r="U27" s="308"/>
      <c r="V27" s="308"/>
      <c r="W27" s="308"/>
      <c r="X27" s="308"/>
    </row>
    <row r="28" spans="1:24" ht="27" customHeight="1" thickBot="1">
      <c r="A28" s="644" t="s">
        <v>190</v>
      </c>
      <c r="B28" s="2802" t="str">
        <f>T28</f>
        <v>낫</v>
      </c>
      <c r="C28" s="2803"/>
      <c r="D28" s="164" t="s">
        <v>191</v>
      </c>
      <c r="E28" s="165"/>
      <c r="F28" s="165"/>
      <c r="G28" s="165"/>
      <c r="H28" s="2960"/>
      <c r="I28" s="2960"/>
      <c r="J28" s="165"/>
      <c r="K28" s="165"/>
      <c r="L28" s="2960"/>
      <c r="M28" s="2961"/>
      <c r="N28" s="641"/>
      <c r="P28" s="116" t="s">
        <v>138</v>
      </c>
      <c r="R28" s="166" t="s">
        <v>192</v>
      </c>
      <c r="S28" s="139"/>
      <c r="T28" s="167" t="s">
        <v>193</v>
      </c>
      <c r="U28" s="1992" t="s">
        <v>194</v>
      </c>
      <c r="V28" s="1992" t="s">
        <v>157</v>
      </c>
      <c r="W28" s="1993">
        <v>7.0000000000000007E-2</v>
      </c>
      <c r="X28" s="307"/>
    </row>
    <row r="29" spans="1:24" ht="27" customHeight="1" thickBot="1">
      <c r="A29" s="645" t="s">
        <v>143</v>
      </c>
      <c r="B29" s="684">
        <f>T45</f>
        <v>1400</v>
      </c>
      <c r="C29" s="647" t="s">
        <v>195</v>
      </c>
      <c r="D29" s="648">
        <f>W28</f>
        <v>7.0000000000000007E-2</v>
      </c>
      <c r="E29" s="504" t="s">
        <v>196</v>
      </c>
      <c r="F29" s="648">
        <f>IF(P28="적용",ROUND(B29*D29/100,2),0)</f>
        <v>0.98</v>
      </c>
      <c r="G29" s="685">
        <f>기초자료!B14</f>
        <v>172068</v>
      </c>
      <c r="H29" s="2962" t="s">
        <v>197</v>
      </c>
      <c r="I29" s="2963"/>
      <c r="J29" s="686">
        <f>$G$78</f>
        <v>10</v>
      </c>
      <c r="K29" s="647" t="s">
        <v>113</v>
      </c>
      <c r="L29" s="2964">
        <f>ROUNDDOWN((F29*G29)*(1+J29%),0)</f>
        <v>185489</v>
      </c>
      <c r="M29" s="2965"/>
      <c r="N29" s="641"/>
      <c r="P29" s="301" t="s">
        <v>388</v>
      </c>
      <c r="R29" s="166" t="s">
        <v>198</v>
      </c>
      <c r="S29" s="139"/>
      <c r="T29" s="167" t="s">
        <v>199</v>
      </c>
      <c r="U29" s="167" t="s">
        <v>194</v>
      </c>
      <c r="V29" s="167" t="s">
        <v>157</v>
      </c>
      <c r="W29" s="168">
        <v>0.2</v>
      </c>
      <c r="X29" s="307"/>
    </row>
    <row r="30" spans="1:24" ht="27" hidden="1" customHeight="1">
      <c r="A30" s="644" t="s">
        <v>200</v>
      </c>
      <c r="B30" s="2802" t="str">
        <f>T29</f>
        <v>괭이,도끼 등</v>
      </c>
      <c r="C30" s="2803"/>
      <c r="D30" s="2966" t="s">
        <v>201</v>
      </c>
      <c r="E30" s="2967"/>
      <c r="F30" s="2967"/>
      <c r="G30" s="2967"/>
      <c r="H30" s="2967"/>
      <c r="I30" s="2967"/>
      <c r="J30" s="2967"/>
      <c r="K30" s="2967"/>
      <c r="L30" s="2967"/>
      <c r="M30" s="2968"/>
      <c r="N30" s="641"/>
      <c r="P30" s="302" t="s">
        <v>138</v>
      </c>
      <c r="R30" s="166" t="s">
        <v>202</v>
      </c>
      <c r="S30" s="139"/>
      <c r="T30" s="167" t="s">
        <v>193</v>
      </c>
      <c r="U30" s="167" t="s">
        <v>194</v>
      </c>
      <c r="V30" s="167" t="s">
        <v>157</v>
      </c>
      <c r="W30" s="168">
        <v>0.18</v>
      </c>
      <c r="X30" s="307"/>
    </row>
    <row r="31" spans="1:24" ht="27" hidden="1" customHeight="1">
      <c r="A31" s="687" t="s">
        <v>143</v>
      </c>
      <c r="B31" s="170"/>
      <c r="C31" s="171" t="s">
        <v>195</v>
      </c>
      <c r="D31" s="172">
        <f>W29</f>
        <v>0.2</v>
      </c>
      <c r="E31" s="173" t="s">
        <v>196</v>
      </c>
      <c r="F31" s="172">
        <f>IF(P30="적용",ROUND(B31*D31/100,2),0)</f>
        <v>0</v>
      </c>
      <c r="G31" s="174">
        <f>G29</f>
        <v>172068</v>
      </c>
      <c r="H31" s="2962" t="s">
        <v>197</v>
      </c>
      <c r="I31" s="2963"/>
      <c r="J31" s="175">
        <f>IF($G$64="",0,$G$64)+IF($G$69="",0,G$69)</f>
        <v>10</v>
      </c>
      <c r="K31" s="171" t="s">
        <v>113</v>
      </c>
      <c r="L31" s="2964">
        <f>ROUNDDOWN((F31*G31)*(1+J31%),0)</f>
        <v>0</v>
      </c>
      <c r="M31" s="2965"/>
      <c r="N31" s="641"/>
      <c r="P31" s="303"/>
      <c r="R31" s="167" t="s">
        <v>203</v>
      </c>
      <c r="S31" s="167"/>
      <c r="T31" s="167" t="s">
        <v>204</v>
      </c>
      <c r="U31" s="167" t="s">
        <v>156</v>
      </c>
      <c r="V31" s="167" t="s">
        <v>205</v>
      </c>
      <c r="W31" s="168">
        <v>1.3</v>
      </c>
      <c r="X31" s="307"/>
    </row>
    <row r="32" spans="1:24" ht="27" hidden="1" customHeight="1">
      <c r="A32" s="688" t="s">
        <v>206</v>
      </c>
      <c r="B32" s="2802" t="str">
        <f>T30</f>
        <v>낫</v>
      </c>
      <c r="C32" s="2803"/>
      <c r="D32" s="2843"/>
      <c r="E32" s="2844"/>
      <c r="F32" s="2844"/>
      <c r="G32" s="2844"/>
      <c r="H32" s="2844"/>
      <c r="I32" s="2844"/>
      <c r="J32" s="2844"/>
      <c r="K32" s="2844"/>
      <c r="L32" s="2844"/>
      <c r="M32" s="2845"/>
      <c r="N32" s="641"/>
      <c r="P32" s="303"/>
      <c r="R32" s="167" t="s">
        <v>121</v>
      </c>
      <c r="S32" s="167" t="s">
        <v>391</v>
      </c>
      <c r="T32" s="167" t="s">
        <v>204</v>
      </c>
      <c r="U32" s="167" t="s">
        <v>156</v>
      </c>
      <c r="V32" s="167" t="s">
        <v>205</v>
      </c>
      <c r="W32" s="168">
        <v>3.5</v>
      </c>
      <c r="X32" s="307"/>
    </row>
    <row r="33" spans="1:30" ht="27" hidden="1" customHeight="1">
      <c r="A33" s="687" t="s">
        <v>143</v>
      </c>
      <c r="B33" s="170"/>
      <c r="C33" s="171" t="s">
        <v>195</v>
      </c>
      <c r="D33" s="172">
        <v>0.18</v>
      </c>
      <c r="E33" s="173" t="s">
        <v>196</v>
      </c>
      <c r="F33" s="172">
        <f>IF((B27="둘레베기")*(P27="적용"),ROUND(B33*D33/100,2),0)</f>
        <v>0</v>
      </c>
      <c r="G33" s="174">
        <f>G31</f>
        <v>172068</v>
      </c>
      <c r="H33" s="2962" t="s">
        <v>197</v>
      </c>
      <c r="I33" s="2963"/>
      <c r="J33" s="175">
        <f>$G$78</f>
        <v>10</v>
      </c>
      <c r="K33" s="171" t="s">
        <v>113</v>
      </c>
      <c r="L33" s="2977">
        <f>ROUNDDOWN((F33*G33)*(1+J33%),0)</f>
        <v>0</v>
      </c>
      <c r="M33" s="2978"/>
      <c r="N33" s="641"/>
      <c r="P33" s="303"/>
      <c r="R33" s="167" t="s">
        <v>121</v>
      </c>
      <c r="S33" s="167" t="s">
        <v>392</v>
      </c>
      <c r="T33" s="167" t="s">
        <v>204</v>
      </c>
      <c r="U33" s="167" t="s">
        <v>156</v>
      </c>
      <c r="V33" s="167" t="s">
        <v>205</v>
      </c>
      <c r="W33" s="168">
        <v>4</v>
      </c>
      <c r="X33" s="307"/>
    </row>
    <row r="34" spans="1:30" ht="27" hidden="1" customHeight="1">
      <c r="A34" s="689" t="s">
        <v>207</v>
      </c>
      <c r="B34" s="178" t="str">
        <f>T31</f>
        <v>예취기</v>
      </c>
      <c r="C34" s="2974"/>
      <c r="D34" s="2975"/>
      <c r="E34" s="2975"/>
      <c r="F34" s="2975"/>
      <c r="G34" s="2975"/>
      <c r="H34" s="2975"/>
      <c r="I34" s="2975"/>
      <c r="J34" s="2975"/>
      <c r="K34" s="2975"/>
      <c r="L34" s="2975"/>
      <c r="M34" s="2976"/>
      <c r="N34" s="641"/>
      <c r="P34" s="303"/>
      <c r="R34" s="167" t="s">
        <v>121</v>
      </c>
      <c r="S34" s="167" t="s">
        <v>390</v>
      </c>
      <c r="T34" s="167" t="s">
        <v>204</v>
      </c>
      <c r="U34" s="167" t="s">
        <v>156</v>
      </c>
      <c r="V34" s="167" t="s">
        <v>205</v>
      </c>
      <c r="W34" s="168">
        <v>5</v>
      </c>
      <c r="X34" s="307"/>
    </row>
    <row r="35" spans="1:30" ht="27" hidden="1" customHeight="1">
      <c r="A35" s="645" t="s">
        <v>143</v>
      </c>
      <c r="B35" s="690"/>
      <c r="C35" s="647" t="s">
        <v>208</v>
      </c>
      <c r="D35" s="648">
        <v>1.3</v>
      </c>
      <c r="E35" s="504" t="s">
        <v>209</v>
      </c>
      <c r="F35" s="648">
        <f>IF((B27="줄베기")*(P27="적용"),ROUND(B35*D35,2),0)</f>
        <v>0</v>
      </c>
      <c r="G35" s="685">
        <f>기초자료!B16</f>
        <v>226122</v>
      </c>
      <c r="H35" s="2819" t="s">
        <v>205</v>
      </c>
      <c r="I35" s="2821"/>
      <c r="J35" s="649">
        <f>$G$78</f>
        <v>10</v>
      </c>
      <c r="K35" s="647" t="s">
        <v>113</v>
      </c>
      <c r="L35" s="2822">
        <f>ROUNDDOWN((F35*G35)*(1+J35%),0)</f>
        <v>0</v>
      </c>
      <c r="M35" s="2823"/>
      <c r="N35" s="641"/>
      <c r="P35" s="303"/>
      <c r="R35" s="179"/>
      <c r="S35" s="179"/>
      <c r="T35" s="179"/>
      <c r="U35" s="180"/>
      <c r="V35" s="179"/>
      <c r="W35" s="179"/>
      <c r="X35" s="179"/>
    </row>
    <row r="36" spans="1:30" ht="27" hidden="1" customHeight="1">
      <c r="A36" s="645" t="s">
        <v>147</v>
      </c>
      <c r="B36" s="691"/>
      <c r="C36" s="647"/>
      <c r="D36" s="648"/>
      <c r="E36" s="652"/>
      <c r="F36" s="648"/>
      <c r="G36" s="685"/>
      <c r="H36" s="2817"/>
      <c r="I36" s="2818"/>
      <c r="J36" s="655"/>
      <c r="K36" s="652"/>
      <c r="L36" s="2819"/>
      <c r="M36" s="2820"/>
      <c r="N36" s="641"/>
      <c r="P36" s="303"/>
      <c r="R36" s="179"/>
      <c r="S36" s="179"/>
      <c r="T36" s="179"/>
      <c r="U36" s="180"/>
      <c r="V36" s="179"/>
      <c r="W36" s="179"/>
      <c r="X36" s="179"/>
    </row>
    <row r="37" spans="1:30" ht="27" hidden="1" customHeight="1">
      <c r="A37" s="645" t="s">
        <v>177</v>
      </c>
      <c r="B37" s="661">
        <f>F35</f>
        <v>0</v>
      </c>
      <c r="C37" s="692" t="s">
        <v>156</v>
      </c>
      <c r="D37" s="693">
        <v>5</v>
      </c>
      <c r="E37" s="504" t="s">
        <v>210</v>
      </c>
      <c r="F37" s="648">
        <f>IF(P27="적용",ROUND(B37*D37,2),0)</f>
        <v>0</v>
      </c>
      <c r="G37" s="685"/>
      <c r="H37" s="2819" t="s">
        <v>211</v>
      </c>
      <c r="I37" s="2821"/>
      <c r="J37" s="152"/>
      <c r="K37" s="669"/>
      <c r="L37" s="2822">
        <f>ROUNDDOWN(F37*G37,0)</f>
        <v>0</v>
      </c>
      <c r="M37" s="2823"/>
      <c r="N37" s="641"/>
      <c r="P37" s="303"/>
      <c r="R37" s="179"/>
      <c r="S37" s="179"/>
      <c r="T37" s="179"/>
      <c r="U37" s="180"/>
      <c r="V37" s="179"/>
      <c r="W37" s="179"/>
      <c r="X37" s="179"/>
    </row>
    <row r="38" spans="1:30" ht="27" hidden="1" customHeight="1">
      <c r="A38" s="675" t="s">
        <v>153</v>
      </c>
      <c r="B38" s="676">
        <f>L37</f>
        <v>0</v>
      </c>
      <c r="C38" s="504" t="s">
        <v>154</v>
      </c>
      <c r="D38" s="648">
        <v>10</v>
      </c>
      <c r="E38" s="504" t="s">
        <v>113</v>
      </c>
      <c r="F38" s="679"/>
      <c r="G38" s="694"/>
      <c r="H38" s="2824"/>
      <c r="I38" s="2825"/>
      <c r="J38" s="677"/>
      <c r="K38" s="681"/>
      <c r="L38" s="2826">
        <f>ROUNDDOWN(B38*D38%,0)</f>
        <v>0</v>
      </c>
      <c r="M38" s="2827"/>
      <c r="N38" s="641"/>
      <c r="P38" s="303"/>
      <c r="R38" s="179"/>
      <c r="S38" s="179"/>
      <c r="T38" s="179"/>
      <c r="U38" s="180"/>
      <c r="V38" s="179"/>
      <c r="W38" s="179"/>
      <c r="X38" s="179"/>
    </row>
    <row r="39" spans="1:30" ht="27" hidden="1" customHeight="1" thickBot="1">
      <c r="A39" s="656" t="s">
        <v>180</v>
      </c>
      <c r="B39" s="181">
        <f>F35</f>
        <v>0</v>
      </c>
      <c r="C39" s="153" t="s">
        <v>212</v>
      </c>
      <c r="D39" s="154">
        <v>8.3999999999999995E-3</v>
      </c>
      <c r="E39" s="153" t="s">
        <v>213</v>
      </c>
      <c r="F39" s="141"/>
      <c r="G39" s="182"/>
      <c r="H39" s="2969" t="s">
        <v>214</v>
      </c>
      <c r="I39" s="2970"/>
      <c r="J39" s="121"/>
      <c r="K39" s="143"/>
      <c r="L39" s="2815">
        <f>ROUNDDOWN(B39*D39*G39,0)</f>
        <v>0</v>
      </c>
      <c r="M39" s="2816"/>
      <c r="N39" s="641"/>
      <c r="P39" s="303"/>
      <c r="R39" s="179"/>
      <c r="S39" s="179"/>
      <c r="T39" s="179"/>
      <c r="U39" s="180"/>
      <c r="V39" s="179"/>
      <c r="W39" s="179"/>
      <c r="X39" s="179"/>
    </row>
    <row r="40" spans="1:30" ht="27" customHeight="1">
      <c r="A40" s="695" t="s">
        <v>215</v>
      </c>
      <c r="B40" s="178" t="str">
        <f>T32</f>
        <v>예취기</v>
      </c>
      <c r="C40" s="2832" t="str">
        <f>IF($D$27="","","("&amp;$D$27&amp;")")</f>
        <v>(조림 3년차 이상)</v>
      </c>
      <c r="D40" s="2833"/>
      <c r="E40" s="2833"/>
      <c r="F40" s="2833"/>
      <c r="G40" s="2833"/>
      <c r="H40" s="2833"/>
      <c r="I40" s="2833"/>
      <c r="J40" s="2833"/>
      <c r="K40" s="2833"/>
      <c r="L40" s="2833"/>
      <c r="M40" s="2834"/>
      <c r="N40" s="641"/>
      <c r="P40" s="304">
        <v>3000</v>
      </c>
      <c r="Q40" s="311" t="s">
        <v>404</v>
      </c>
      <c r="R40" s="312" t="s">
        <v>405</v>
      </c>
      <c r="S40" s="312" t="s">
        <v>406</v>
      </c>
      <c r="T40" s="313" t="s">
        <v>407</v>
      </c>
      <c r="U40" s="180"/>
      <c r="V40" s="179"/>
      <c r="W40" s="179"/>
      <c r="X40" s="179"/>
    </row>
    <row r="41" spans="1:30" ht="27" customHeight="1" thickBot="1">
      <c r="A41" s="645" t="s">
        <v>143</v>
      </c>
      <c r="B41" s="696">
        <v>1</v>
      </c>
      <c r="C41" s="647" t="s">
        <v>208</v>
      </c>
      <c r="D41" s="648">
        <f>IF(D27=S32,W32,IF(D27=S33,W33,IF(D27=S34,W34,0)))</f>
        <v>5</v>
      </c>
      <c r="E41" s="504" t="s">
        <v>209</v>
      </c>
      <c r="F41" s="648">
        <f>IF(($B$27="모두베기")*($P$27="적용"),ROUND(B41*D41,2),0)</f>
        <v>5</v>
      </c>
      <c r="G41" s="685">
        <f>기초자료!B16</f>
        <v>226122</v>
      </c>
      <c r="H41" s="2819" t="s">
        <v>205</v>
      </c>
      <c r="I41" s="2821"/>
      <c r="J41" s="686">
        <f>$G$78</f>
        <v>10</v>
      </c>
      <c r="K41" s="647" t="s">
        <v>113</v>
      </c>
      <c r="L41" s="2822">
        <f>ROUNDDOWN((F41*G41)*(1+J41%),0)</f>
        <v>1243671</v>
      </c>
      <c r="M41" s="2823"/>
      <c r="N41" s="641"/>
      <c r="P41" s="2283" t="s">
        <v>389</v>
      </c>
      <c r="Q41" s="2284">
        <v>200</v>
      </c>
      <c r="R41" s="2288">
        <f>ROUND(U44,0)</f>
        <v>31</v>
      </c>
      <c r="S41" s="2285">
        <v>10000</v>
      </c>
      <c r="T41" s="2286">
        <f>R41*S41/200</f>
        <v>1550</v>
      </c>
      <c r="U41" s="2462"/>
      <c r="V41" s="179"/>
      <c r="W41" s="179"/>
      <c r="X41" s="179"/>
      <c r="AA41" s="206"/>
      <c r="AB41" s="206"/>
      <c r="AD41" s="206"/>
    </row>
    <row r="42" spans="1:30" ht="27" customHeight="1" thickBot="1">
      <c r="A42" s="645" t="s">
        <v>147</v>
      </c>
      <c r="B42" s="691"/>
      <c r="C42" s="647"/>
      <c r="D42" s="648"/>
      <c r="E42" s="652"/>
      <c r="F42" s="648"/>
      <c r="G42" s="685"/>
      <c r="H42" s="2817"/>
      <c r="I42" s="2818"/>
      <c r="J42" s="655"/>
      <c r="K42" s="652"/>
      <c r="L42" s="2819"/>
      <c r="M42" s="2820"/>
      <c r="N42" s="641"/>
      <c r="P42" s="2287">
        <f>T41/P40*100</f>
        <v>51.666666666666671</v>
      </c>
      <c r="Q42" s="2220"/>
      <c r="R42" s="2220"/>
      <c r="S42" s="2220"/>
      <c r="T42" s="2220"/>
      <c r="U42" s="2220"/>
      <c r="AA42" s="206"/>
      <c r="AB42" s="206"/>
      <c r="AD42" s="206"/>
    </row>
    <row r="43" spans="1:30" ht="27" customHeight="1">
      <c r="A43" s="645" t="s">
        <v>177</v>
      </c>
      <c r="B43" s="661">
        <f>F41</f>
        <v>5</v>
      </c>
      <c r="C43" s="692" t="s">
        <v>156</v>
      </c>
      <c r="D43" s="693">
        <v>5</v>
      </c>
      <c r="E43" s="504" t="s">
        <v>223</v>
      </c>
      <c r="F43" s="648">
        <f>IF(P27="적용",ROUND(B43*D43,2),0)</f>
        <v>25</v>
      </c>
      <c r="G43" s="685">
        <f>기초자료!B19</f>
        <v>1842</v>
      </c>
      <c r="H43" s="2819" t="s">
        <v>211</v>
      </c>
      <c r="I43" s="2821"/>
      <c r="J43" s="152"/>
      <c r="K43" s="669"/>
      <c r="L43" s="2822">
        <f>ROUNDDOWN(F43*G43,0)</f>
        <v>46050</v>
      </c>
      <c r="M43" s="2823"/>
      <c r="N43" s="641"/>
      <c r="P43" s="2223"/>
      <c r="Q43" s="2471"/>
      <c r="R43" s="2463" t="s">
        <v>394</v>
      </c>
      <c r="S43" s="2463" t="s">
        <v>395</v>
      </c>
      <c r="T43" s="2463" t="s">
        <v>396</v>
      </c>
      <c r="U43" s="2473" t="s">
        <v>1326</v>
      </c>
      <c r="V43" s="183"/>
      <c r="AA43" s="206"/>
      <c r="AB43" s="206"/>
      <c r="AD43" s="206"/>
    </row>
    <row r="44" spans="1:30" ht="27" customHeight="1">
      <c r="A44" s="675" t="s">
        <v>153</v>
      </c>
      <c r="B44" s="676">
        <f>L43</f>
        <v>46050</v>
      </c>
      <c r="C44" s="504" t="s">
        <v>154</v>
      </c>
      <c r="D44" s="648">
        <v>10</v>
      </c>
      <c r="E44" s="504" t="s">
        <v>113</v>
      </c>
      <c r="F44" s="679"/>
      <c r="G44" s="694"/>
      <c r="H44" s="2824"/>
      <c r="I44" s="2825"/>
      <c r="J44" s="677"/>
      <c r="K44" s="681"/>
      <c r="L44" s="2826">
        <f>ROUNDDOWN(B44*D44%,0)</f>
        <v>4605</v>
      </c>
      <c r="M44" s="2827"/>
      <c r="N44" s="641"/>
      <c r="P44" s="2223"/>
      <c r="Q44" s="2463" t="s">
        <v>398</v>
      </c>
      <c r="R44" s="2463">
        <v>29</v>
      </c>
      <c r="S44" s="2463">
        <v>35</v>
      </c>
      <c r="T44" s="2463">
        <v>28</v>
      </c>
      <c r="U44" s="2472">
        <f>AVERAGE(R44:T44)</f>
        <v>30.666666666666668</v>
      </c>
      <c r="V44" s="183"/>
      <c r="AA44" s="206"/>
      <c r="AB44" s="206"/>
      <c r="AD44" s="206"/>
    </row>
    <row r="45" spans="1:30" ht="27" customHeight="1">
      <c r="A45" s="656" t="s">
        <v>180</v>
      </c>
      <c r="B45" s="181">
        <f>F41</f>
        <v>5</v>
      </c>
      <c r="C45" s="153" t="s">
        <v>229</v>
      </c>
      <c r="D45" s="154">
        <v>8.3999999999999995E-3</v>
      </c>
      <c r="E45" s="153" t="s">
        <v>213</v>
      </c>
      <c r="F45" s="141"/>
      <c r="G45" s="1776">
        <f>기초자료!B26</f>
        <v>610000</v>
      </c>
      <c r="H45" s="2813" t="str">
        <f>기초자료!A26</f>
        <v>배낭식동력예취기</v>
      </c>
      <c r="I45" s="2814"/>
      <c r="J45" s="121"/>
      <c r="K45" s="143"/>
      <c r="L45" s="2815">
        <f>ROUNDDOWN(B45*D45*G45,0)</f>
        <v>25620</v>
      </c>
      <c r="M45" s="2816"/>
      <c r="N45" s="641"/>
      <c r="P45" s="2223"/>
      <c r="Q45" s="2463" t="s">
        <v>397</v>
      </c>
      <c r="R45" s="2447">
        <f>R44*50</f>
        <v>1450</v>
      </c>
      <c r="S45" s="2447">
        <f t="shared" ref="S45:T45" si="0">S44*50</f>
        <v>1750</v>
      </c>
      <c r="T45" s="2447">
        <f t="shared" si="0"/>
        <v>1400</v>
      </c>
      <c r="U45" s="2447">
        <f>AVERAGE(R45:T45)</f>
        <v>1533.3333333333333</v>
      </c>
      <c r="V45" s="183"/>
      <c r="AA45" s="206"/>
      <c r="AB45" s="206"/>
      <c r="AD45" s="206"/>
    </row>
    <row r="46" spans="1:30" ht="27" customHeight="1">
      <c r="A46" s="720" t="s">
        <v>293</v>
      </c>
      <c r="B46" s="219" t="s">
        <v>290</v>
      </c>
      <c r="C46" s="219" t="s">
        <v>290</v>
      </c>
      <c r="D46" s="219" t="s">
        <v>290</v>
      </c>
      <c r="E46" s="220" t="s">
        <v>290</v>
      </c>
      <c r="F46" s="189" t="s">
        <v>290</v>
      </c>
      <c r="G46" s="131" t="s">
        <v>290</v>
      </c>
      <c r="H46" s="2790" t="s">
        <v>290</v>
      </c>
      <c r="I46" s="2791"/>
      <c r="J46" s="220" t="s">
        <v>290</v>
      </c>
      <c r="K46" s="220" t="s">
        <v>290</v>
      </c>
      <c r="L46" s="2792">
        <f>SUM(L47:L49)</f>
        <v>1505435</v>
      </c>
      <c r="M46" s="2793"/>
      <c r="N46" s="641"/>
      <c r="Q46" s="3005" t="s">
        <v>1327</v>
      </c>
      <c r="R46" s="2373">
        <v>126.63807</v>
      </c>
      <c r="S46" s="2373">
        <v>126.639915</v>
      </c>
      <c r="T46" s="2373">
        <v>126.64017</v>
      </c>
      <c r="U46" s="2470"/>
    </row>
    <row r="47" spans="1:30" ht="27" customHeight="1">
      <c r="A47" s="721" t="s">
        <v>294</v>
      </c>
      <c r="B47" s="707" t="s">
        <v>290</v>
      </c>
      <c r="C47" s="502" t="s">
        <v>290</v>
      </c>
      <c r="D47" s="707" t="s">
        <v>290</v>
      </c>
      <c r="E47" s="722" t="s">
        <v>290</v>
      </c>
      <c r="F47" s="722" t="s">
        <v>290</v>
      </c>
      <c r="G47" s="500" t="s">
        <v>290</v>
      </c>
      <c r="H47" s="2794" t="s">
        <v>290</v>
      </c>
      <c r="I47" s="2795"/>
      <c r="J47" s="722" t="s">
        <v>290</v>
      </c>
      <c r="K47" s="723" t="s">
        <v>290</v>
      </c>
      <c r="L47" s="2796">
        <f>L41+L29</f>
        <v>1429160</v>
      </c>
      <c r="M47" s="2797"/>
      <c r="N47" s="641"/>
      <c r="Q47" s="3006"/>
      <c r="R47" s="2373">
        <v>33.371208000000003</v>
      </c>
      <c r="S47" s="2373">
        <v>33.371918999999998</v>
      </c>
      <c r="T47" s="2373">
        <v>33.370780000000003</v>
      </c>
      <c r="U47" s="2470"/>
    </row>
    <row r="48" spans="1:30" ht="27" customHeight="1">
      <c r="A48" s="721" t="s">
        <v>295</v>
      </c>
      <c r="B48" s="707" t="s">
        <v>290</v>
      </c>
      <c r="C48" s="502" t="s">
        <v>290</v>
      </c>
      <c r="D48" s="707" t="s">
        <v>290</v>
      </c>
      <c r="E48" s="722" t="s">
        <v>290</v>
      </c>
      <c r="F48" s="659" t="s">
        <v>290</v>
      </c>
      <c r="G48" s="500" t="s">
        <v>290</v>
      </c>
      <c r="H48" s="2794" t="s">
        <v>290</v>
      </c>
      <c r="I48" s="2795"/>
      <c r="J48" s="722" t="s">
        <v>290</v>
      </c>
      <c r="K48" s="723" t="s">
        <v>290</v>
      </c>
      <c r="L48" s="2787">
        <f>L43+L44</f>
        <v>50655</v>
      </c>
      <c r="M48" s="2788"/>
      <c r="N48" s="641"/>
    </row>
    <row r="49" spans="1:33" ht="27" customHeight="1">
      <c r="A49" s="724" t="s">
        <v>296</v>
      </c>
      <c r="B49" s="221" t="s">
        <v>290</v>
      </c>
      <c r="C49" s="218" t="s">
        <v>290</v>
      </c>
      <c r="D49" s="221" t="s">
        <v>290</v>
      </c>
      <c r="E49" s="222" t="s">
        <v>290</v>
      </c>
      <c r="F49" s="223" t="s">
        <v>290</v>
      </c>
      <c r="G49" s="124" t="s">
        <v>290</v>
      </c>
      <c r="H49" s="2777" t="s">
        <v>290</v>
      </c>
      <c r="I49" s="2778"/>
      <c r="J49" s="224" t="s">
        <v>290</v>
      </c>
      <c r="K49" s="225" t="s">
        <v>290</v>
      </c>
      <c r="L49" s="2779">
        <f>L45</f>
        <v>25620</v>
      </c>
      <c r="M49" s="2780"/>
      <c r="N49" s="641"/>
      <c r="Q49" s="183"/>
      <c r="R49" s="1880"/>
      <c r="S49" s="199"/>
      <c r="T49" s="199"/>
    </row>
    <row r="50" spans="1:33" ht="27" hidden="1" customHeight="1">
      <c r="A50" s="725" t="s">
        <v>290</v>
      </c>
      <c r="B50" s="229" t="s">
        <v>290</v>
      </c>
      <c r="C50" s="230" t="s">
        <v>290</v>
      </c>
      <c r="D50" s="231" t="s">
        <v>290</v>
      </c>
      <c r="E50" s="232" t="s">
        <v>290</v>
      </c>
      <c r="F50" s="232" t="s">
        <v>290</v>
      </c>
      <c r="G50" s="232" t="s">
        <v>290</v>
      </c>
      <c r="H50" s="232"/>
      <c r="I50" s="230" t="s">
        <v>290</v>
      </c>
      <c r="J50" s="232" t="s">
        <v>290</v>
      </c>
      <c r="K50" s="233" t="s">
        <v>290</v>
      </c>
      <c r="L50" s="319"/>
      <c r="M50" s="212" t="s">
        <v>290</v>
      </c>
      <c r="N50" s="641"/>
      <c r="Q50" s="183"/>
      <c r="R50" s="1881"/>
      <c r="S50" s="1881"/>
      <c r="T50" s="199"/>
    </row>
    <row r="51" spans="1:33" ht="27" hidden="1" customHeight="1">
      <c r="A51" s="2781" t="s">
        <v>301</v>
      </c>
      <c r="B51" s="2782" t="s">
        <v>290</v>
      </c>
      <c r="C51" s="2783" t="s">
        <v>290</v>
      </c>
      <c r="D51" s="2783" t="s">
        <v>290</v>
      </c>
      <c r="E51" s="2783" t="s">
        <v>290</v>
      </c>
      <c r="F51" s="2783" t="s">
        <v>290</v>
      </c>
      <c r="G51" s="2784" t="s">
        <v>290</v>
      </c>
      <c r="H51" s="726"/>
      <c r="I51" s="727" t="s">
        <v>290</v>
      </c>
      <c r="J51" s="726" t="s">
        <v>290</v>
      </c>
      <c r="K51" s="726" t="s">
        <v>290</v>
      </c>
      <c r="L51" s="728"/>
      <c r="M51" s="729" t="s">
        <v>290</v>
      </c>
      <c r="N51" s="641"/>
      <c r="Q51" s="183"/>
      <c r="R51" s="1882"/>
      <c r="S51" s="1883"/>
      <c r="T51" s="1884"/>
    </row>
    <row r="52" spans="1:33" ht="27" hidden="1" customHeight="1">
      <c r="A52" s="721" t="s">
        <v>304</v>
      </c>
      <c r="B52" s="730" t="s">
        <v>290</v>
      </c>
      <c r="C52" s="502" t="s">
        <v>290</v>
      </c>
      <c r="D52" s="510" t="s">
        <v>290</v>
      </c>
      <c r="E52" s="722" t="s">
        <v>290</v>
      </c>
      <c r="F52" s="722" t="s">
        <v>290</v>
      </c>
      <c r="G52" s="722" t="s">
        <v>290</v>
      </c>
      <c r="H52" s="722"/>
      <c r="I52" s="502" t="s">
        <v>290</v>
      </c>
      <c r="J52" s="726" t="s">
        <v>290</v>
      </c>
      <c r="K52" s="723" t="s">
        <v>290</v>
      </c>
      <c r="L52" s="731"/>
      <c r="M52" s="729" t="s">
        <v>290</v>
      </c>
      <c r="N52" s="641"/>
      <c r="Q52" s="183"/>
      <c r="R52" s="1882"/>
      <c r="S52" s="1883"/>
      <c r="T52" s="1884"/>
    </row>
    <row r="53" spans="1:33" ht="27" hidden="1" customHeight="1">
      <c r="A53" s="721" t="s">
        <v>306</v>
      </c>
      <c r="B53" s="732">
        <f>IF(P15="적용",B16,0)</f>
        <v>0</v>
      </c>
      <c r="C53" s="733" t="s">
        <v>166</v>
      </c>
      <c r="D53" s="734"/>
      <c r="E53" s="735"/>
      <c r="F53" s="736"/>
      <c r="G53" s="547"/>
      <c r="H53" s="547"/>
      <c r="I53" s="547"/>
      <c r="J53" s="726"/>
      <c r="K53" s="723"/>
      <c r="L53" s="731"/>
      <c r="M53" s="729"/>
      <c r="N53" s="641"/>
      <c r="Q53" s="183"/>
      <c r="R53" s="1882"/>
      <c r="S53" s="1883"/>
      <c r="T53" s="1884"/>
    </row>
    <row r="54" spans="1:33" ht="27" hidden="1" customHeight="1">
      <c r="A54" s="721" t="s">
        <v>308</v>
      </c>
      <c r="B54" s="732">
        <f>IF(P20="적용",B22,0)</f>
        <v>0</v>
      </c>
      <c r="C54" s="733" t="s">
        <v>166</v>
      </c>
      <c r="D54" s="734"/>
      <c r="E54" s="547"/>
      <c r="F54" s="547"/>
      <c r="G54" s="547"/>
      <c r="H54" s="547"/>
      <c r="I54" s="547"/>
      <c r="J54" s="726"/>
      <c r="K54" s="723"/>
      <c r="L54" s="731"/>
      <c r="M54" s="729"/>
      <c r="N54" s="641"/>
      <c r="Q54" s="183"/>
      <c r="R54" s="1885"/>
      <c r="S54" s="1886"/>
      <c r="T54" s="1887"/>
    </row>
    <row r="55" spans="1:33" ht="27" hidden="1" customHeight="1">
      <c r="A55" s="721" t="s">
        <v>311</v>
      </c>
      <c r="B55" s="737" t="e">
        <f>IF(#REF!="적용",#REF!,0)</f>
        <v>#REF!</v>
      </c>
      <c r="C55" s="733" t="s">
        <v>151</v>
      </c>
      <c r="D55" s="734" t="e">
        <f>#REF!</f>
        <v>#REF!</v>
      </c>
      <c r="E55" s="547"/>
      <c r="F55" s="547"/>
      <c r="G55" s="547"/>
      <c r="H55" s="547"/>
      <c r="I55" s="547"/>
      <c r="J55" s="726"/>
      <c r="K55" s="723"/>
      <c r="L55" s="731"/>
      <c r="M55" s="729"/>
      <c r="N55" s="641"/>
      <c r="Q55" s="183"/>
      <c r="R55" s="1885"/>
      <c r="S55" s="1886"/>
      <c r="T55" s="1887"/>
    </row>
    <row r="56" spans="1:33" ht="27" hidden="1" customHeight="1">
      <c r="A56" s="721" t="s">
        <v>313</v>
      </c>
      <c r="B56" s="737" t="e">
        <f>IF(#REF!="적용",(#REF!+#REF!+#REF!+#REF!+#REF!),0)</f>
        <v>#REF!</v>
      </c>
      <c r="C56" s="733" t="s">
        <v>151</v>
      </c>
      <c r="D56" s="734" t="s">
        <v>290</v>
      </c>
      <c r="E56" s="547" t="s">
        <v>290</v>
      </c>
      <c r="F56" s="547"/>
      <c r="G56" s="547"/>
      <c r="H56" s="547"/>
      <c r="I56" s="547"/>
      <c r="J56" s="726"/>
      <c r="K56" s="723"/>
      <c r="L56" s="731"/>
      <c r="M56" s="729"/>
      <c r="N56" s="641"/>
      <c r="Q56" s="183"/>
      <c r="R56" s="1885"/>
      <c r="S56" s="1886"/>
      <c r="T56" s="1887"/>
    </row>
    <row r="57" spans="1:33" ht="27" hidden="1" customHeight="1">
      <c r="A57" s="721" t="s">
        <v>315</v>
      </c>
      <c r="B57" s="732"/>
      <c r="C57" s="735" t="s">
        <v>512</v>
      </c>
      <c r="D57" s="734"/>
      <c r="E57" s="547"/>
      <c r="F57" s="547"/>
      <c r="G57" s="547"/>
      <c r="H57" s="547"/>
      <c r="I57" s="547"/>
      <c r="J57" s="726"/>
      <c r="K57" s="723"/>
      <c r="L57" s="731"/>
      <c r="M57" s="729"/>
      <c r="N57" s="641"/>
      <c r="Q57" s="183"/>
      <c r="R57" s="1882"/>
      <c r="S57" s="1883"/>
      <c r="T57" s="1884"/>
    </row>
    <row r="58" spans="1:33" ht="27" hidden="1" customHeight="1">
      <c r="A58" s="721" t="s">
        <v>318</v>
      </c>
      <c r="B58" s="738">
        <f>K2</f>
        <v>0</v>
      </c>
      <c r="C58" s="733" t="s">
        <v>118</v>
      </c>
      <c r="D58" s="734" t="s">
        <v>319</v>
      </c>
      <c r="E58" s="547"/>
      <c r="F58" s="547"/>
      <c r="G58" s="547"/>
      <c r="H58" s="547"/>
      <c r="I58" s="547"/>
      <c r="J58" s="726"/>
      <c r="K58" s="723"/>
      <c r="L58" s="731"/>
      <c r="M58" s="729"/>
      <c r="N58" s="641"/>
      <c r="Q58" s="183"/>
      <c r="R58" s="1882"/>
      <c r="S58" s="1883"/>
      <c r="T58" s="1884"/>
    </row>
    <row r="59" spans="1:33" ht="27" customHeight="1">
      <c r="A59" s="739" t="s">
        <v>321</v>
      </c>
      <c r="B59" s="740" t="s">
        <v>290</v>
      </c>
      <c r="C59" s="547" t="s">
        <v>290</v>
      </c>
      <c r="D59" s="510" t="s">
        <v>290</v>
      </c>
      <c r="E59" s="741" t="s">
        <v>290</v>
      </c>
      <c r="F59" s="741" t="s">
        <v>290</v>
      </c>
      <c r="G59" s="741" t="s">
        <v>290</v>
      </c>
      <c r="H59" s="2785" t="s">
        <v>290</v>
      </c>
      <c r="I59" s="2786"/>
      <c r="J59" s="726" t="s">
        <v>290</v>
      </c>
      <c r="K59" s="742" t="s">
        <v>290</v>
      </c>
      <c r="L59" s="2787" t="s">
        <v>290</v>
      </c>
      <c r="M59" s="2788"/>
      <c r="N59" s="641"/>
      <c r="Q59" s="183"/>
      <c r="R59" s="1882"/>
      <c r="S59" s="1883"/>
      <c r="T59" s="1884"/>
    </row>
    <row r="60" spans="1:33" ht="27" customHeight="1">
      <c r="A60" s="739" t="s">
        <v>323</v>
      </c>
      <c r="B60" s="743">
        <f>N87</f>
        <v>5.98</v>
      </c>
      <c r="C60" s="735" t="s">
        <v>227</v>
      </c>
      <c r="D60" s="734"/>
      <c r="E60" s="547"/>
      <c r="F60" s="547"/>
      <c r="G60" s="547"/>
      <c r="H60" s="2785"/>
      <c r="I60" s="2786"/>
      <c r="J60" s="726"/>
      <c r="K60" s="742"/>
      <c r="L60" s="2785"/>
      <c r="M60" s="2789"/>
      <c r="N60" s="641"/>
      <c r="Q60" s="183"/>
      <c r="R60" s="1888"/>
      <c r="S60" s="1897"/>
      <c r="T60" s="1890"/>
    </row>
    <row r="61" spans="1:33" ht="27" customHeight="1">
      <c r="A61" s="744" t="s">
        <v>326</v>
      </c>
      <c r="B61" s="745" t="s">
        <v>290</v>
      </c>
      <c r="C61" s="746" t="s">
        <v>290</v>
      </c>
      <c r="D61" s="747" t="s">
        <v>290</v>
      </c>
      <c r="E61" s="748" t="s">
        <v>290</v>
      </c>
      <c r="F61" s="748" t="s">
        <v>290</v>
      </c>
      <c r="G61" s="748" t="s">
        <v>290</v>
      </c>
      <c r="H61" s="2758" t="s">
        <v>290</v>
      </c>
      <c r="I61" s="2759"/>
      <c r="J61" s="749" t="s">
        <v>290</v>
      </c>
      <c r="K61" s="723" t="s">
        <v>290</v>
      </c>
      <c r="L61" s="2760" t="s">
        <v>290</v>
      </c>
      <c r="M61" s="2761"/>
      <c r="N61" s="750"/>
      <c r="O61" s="247"/>
      <c r="Q61" s="183"/>
      <c r="R61" s="1888"/>
      <c r="S61" s="1897"/>
      <c r="T61" s="1890"/>
    </row>
    <row r="62" spans="1:33" ht="27" customHeight="1">
      <c r="A62" s="2762" t="s">
        <v>328</v>
      </c>
      <c r="B62" s="2764" t="s">
        <v>329</v>
      </c>
      <c r="C62" s="2766" t="s">
        <v>330</v>
      </c>
      <c r="D62" s="2767"/>
      <c r="E62" s="2767"/>
      <c r="F62" s="2767"/>
      <c r="G62" s="2767"/>
      <c r="H62" s="2767"/>
      <c r="I62" s="2767"/>
      <c r="J62" s="2767"/>
      <c r="K62" s="2767"/>
      <c r="L62" s="2767"/>
      <c r="M62" s="2767"/>
      <c r="N62" s="2768"/>
      <c r="O62" s="249"/>
      <c r="Q62" s="183"/>
      <c r="R62" s="1888"/>
      <c r="S62" s="1897"/>
      <c r="T62" s="1890"/>
      <c r="AG62" s="1654"/>
    </row>
    <row r="63" spans="1:33" ht="27" customHeight="1">
      <c r="A63" s="2763"/>
      <c r="B63" s="2765"/>
      <c r="C63" s="250" t="s">
        <v>332</v>
      </c>
      <c r="D63" s="310" t="s">
        <v>333</v>
      </c>
      <c r="E63" s="250" t="s">
        <v>334</v>
      </c>
      <c r="F63" s="250" t="s">
        <v>335</v>
      </c>
      <c r="G63" s="310" t="s">
        <v>336</v>
      </c>
      <c r="H63" s="310" t="s">
        <v>459</v>
      </c>
      <c r="I63" s="310" t="s">
        <v>502</v>
      </c>
      <c r="J63" s="310" t="s">
        <v>482</v>
      </c>
      <c r="K63" s="310" t="s">
        <v>337</v>
      </c>
      <c r="L63" s="250" t="s">
        <v>455</v>
      </c>
      <c r="M63" s="250" t="s">
        <v>338</v>
      </c>
      <c r="N63" s="751" t="s">
        <v>339</v>
      </c>
      <c r="O63" s="251"/>
      <c r="Q63" s="183"/>
      <c r="R63" s="1882"/>
      <c r="S63" s="1883"/>
      <c r="T63" s="1884"/>
    </row>
    <row r="64" spans="1:33" ht="27" customHeight="1">
      <c r="A64" s="1249" t="s">
        <v>302</v>
      </c>
      <c r="B64" s="378" t="s">
        <v>303</v>
      </c>
      <c r="C64" s="321" t="str">
        <f t="shared" ref="C64:N64" si="1">IF(ISERROR(VLOOKUP($B64,$S$51:$T$104,2,FALSE)),"",(VLOOKUP($B64,$S$51:$T$104,2,FALSE)))</f>
        <v/>
      </c>
      <c r="D64" s="321" t="str">
        <f t="shared" si="1"/>
        <v/>
      </c>
      <c r="E64" s="321" t="str">
        <f t="shared" si="1"/>
        <v/>
      </c>
      <c r="F64" s="321" t="str">
        <f t="shared" si="1"/>
        <v/>
      </c>
      <c r="G64" s="321">
        <f>IF(ISERROR(VLOOKUP($B64,$R$90:$S$151,2,FALSE)),"",(VLOOKUP($B64,$R$90:$S$151,2,FALSE)))</f>
        <v>0</v>
      </c>
      <c r="H64" s="321" t="str">
        <f t="shared" si="1"/>
        <v/>
      </c>
      <c r="I64" s="321" t="str">
        <f t="shared" si="1"/>
        <v/>
      </c>
      <c r="J64" s="321" t="str">
        <f t="shared" si="1"/>
        <v/>
      </c>
      <c r="K64" s="321" t="str">
        <f t="shared" si="1"/>
        <v/>
      </c>
      <c r="L64" s="321" t="str">
        <f t="shared" si="1"/>
        <v/>
      </c>
      <c r="M64" s="321" t="str">
        <f t="shared" si="1"/>
        <v/>
      </c>
      <c r="N64" s="752" t="str">
        <f t="shared" si="1"/>
        <v/>
      </c>
      <c r="O64" s="251"/>
      <c r="Q64" s="183"/>
      <c r="R64" s="1882"/>
      <c r="S64" s="1883"/>
      <c r="T64" s="1884"/>
    </row>
    <row r="65" spans="1:20" s="98" customFormat="1" ht="27" hidden="1" customHeight="1">
      <c r="A65" s="753" t="s">
        <v>309</v>
      </c>
      <c r="B65" s="754" t="s">
        <v>312</v>
      </c>
      <c r="C65" s="755" t="str">
        <f>IF(ISERROR(VLOOKUP($B65,$S$51:$T$104,2,FALSE)),"",(VLOOKUP($B65,$S$51:$T$104,2,FALSE)))</f>
        <v/>
      </c>
      <c r="D65" s="755"/>
      <c r="E65" s="755" t="str">
        <f>IF(ISERROR(VLOOKUP($B65,$S$51:$T$104,2,FALSE)),"",(VLOOKUP($B65,$S$51:$T$104,2,FALSE)))</f>
        <v/>
      </c>
      <c r="F65" s="755"/>
      <c r="G65" s="755"/>
      <c r="H65" s="755"/>
      <c r="I65" s="755"/>
      <c r="J65" s="755"/>
      <c r="K65" s="755" t="str">
        <f>IF(ISERROR(VLOOKUP($B65,$S$51:$T$104,2,FALSE)),"",(VLOOKUP($B65,$S$51:$T$104,2,FALSE)))</f>
        <v/>
      </c>
      <c r="L65" s="755"/>
      <c r="M65" s="755" t="str">
        <f>IF(ISERROR(VLOOKUP($B65,$S$51:$T$104,2,FALSE)),"",(VLOOKUP($B65,$S$51:$T$104,2,FALSE)))</f>
        <v/>
      </c>
      <c r="N65" s="756"/>
      <c r="O65" s="251"/>
      <c r="P65" s="99"/>
      <c r="Q65" s="183"/>
      <c r="R65" s="1882"/>
      <c r="S65" s="1883"/>
      <c r="T65" s="1884"/>
    </row>
    <row r="66" spans="1:20" s="98" customFormat="1" ht="27" hidden="1" customHeight="1">
      <c r="A66" s="753" t="s">
        <v>316</v>
      </c>
      <c r="B66" s="754" t="s">
        <v>320</v>
      </c>
      <c r="C66" s="755" t="str">
        <f>IF(ISERROR(VLOOKUP($B66,$S$51:$T$104,2,FALSE)),"",(VLOOKUP($B66,$S$51:$T$104,2,FALSE)))</f>
        <v/>
      </c>
      <c r="D66" s="755"/>
      <c r="E66" s="755"/>
      <c r="F66" s="755"/>
      <c r="G66" s="755"/>
      <c r="H66" s="755"/>
      <c r="I66" s="755"/>
      <c r="J66" s="755"/>
      <c r="K66" s="755"/>
      <c r="L66" s="755"/>
      <c r="M66" s="755"/>
      <c r="N66" s="756"/>
      <c r="O66" s="251"/>
      <c r="P66" s="99"/>
      <c r="Q66" s="183"/>
      <c r="R66" s="1892"/>
      <c r="S66" s="1893"/>
      <c r="T66" s="1894"/>
    </row>
    <row r="67" spans="1:20" s="98" customFormat="1" ht="27" hidden="1" customHeight="1">
      <c r="A67" s="753" t="s">
        <v>345</v>
      </c>
      <c r="B67" s="754" t="s">
        <v>327</v>
      </c>
      <c r="C67" s="755"/>
      <c r="D67" s="755"/>
      <c r="E67" s="755"/>
      <c r="F67" s="755" t="str">
        <f>IF(ISERROR(VLOOKUP($B67,$S$51:$T$104,2,FALSE)),"",(VLOOKUP($B67,$S$51:$T$104,2,FALSE)))</f>
        <v/>
      </c>
      <c r="G67" s="755"/>
      <c r="H67" s="755"/>
      <c r="I67" s="755"/>
      <c r="J67" s="755"/>
      <c r="K67" s="755"/>
      <c r="L67" s="755"/>
      <c r="M67" s="755"/>
      <c r="N67" s="756"/>
      <c r="O67" s="251"/>
      <c r="P67" s="99"/>
      <c r="Q67" s="183"/>
      <c r="R67" s="1895"/>
      <c r="S67" s="1893"/>
      <c r="T67" s="1894"/>
    </row>
    <row r="68" spans="1:20" s="98" customFormat="1" ht="27" hidden="1" customHeight="1">
      <c r="A68" s="1210" t="s">
        <v>347</v>
      </c>
      <c r="B68" s="754" t="s">
        <v>343</v>
      </c>
      <c r="C68" s="755"/>
      <c r="D68" s="755"/>
      <c r="E68" s="755"/>
      <c r="F68" s="755"/>
      <c r="G68" s="755"/>
      <c r="H68" s="755"/>
      <c r="I68" s="755"/>
      <c r="J68" s="755"/>
      <c r="K68" s="755"/>
      <c r="L68" s="755"/>
      <c r="M68" s="755"/>
      <c r="N68" s="756"/>
      <c r="O68" s="251"/>
      <c r="P68" s="255"/>
      <c r="Q68" s="251"/>
      <c r="R68" s="1895"/>
      <c r="S68" s="1893"/>
      <c r="T68" s="1894"/>
    </row>
    <row r="69" spans="1:20" s="98" customFormat="1" ht="27" customHeight="1" thickBot="1">
      <c r="A69" s="1210" t="s">
        <v>460</v>
      </c>
      <c r="B69" s="2216" t="s">
        <v>348</v>
      </c>
      <c r="C69" s="757"/>
      <c r="D69" s="757"/>
      <c r="E69" s="757"/>
      <c r="F69" s="757"/>
      <c r="G69" s="757">
        <f>IF(ISERROR(VLOOKUP($B69,$R$90:$S$151,2,FALSE)),"",(VLOOKUP($B69,$R$90:$S$151,2,FALSE)))</f>
        <v>10</v>
      </c>
      <c r="H69" s="755"/>
      <c r="I69" s="755"/>
      <c r="J69" s="755"/>
      <c r="K69" s="755"/>
      <c r="L69" s="755"/>
      <c r="M69" s="755"/>
      <c r="N69" s="756"/>
      <c r="O69" s="251"/>
      <c r="P69" s="255"/>
      <c r="Q69" s="251"/>
      <c r="R69" s="1892"/>
      <c r="S69" s="1893"/>
      <c r="T69" s="1894"/>
    </row>
    <row r="70" spans="1:20" s="98" customFormat="1" ht="27" hidden="1" customHeight="1">
      <c r="A70" s="753" t="s">
        <v>468</v>
      </c>
      <c r="B70" s="754" t="s">
        <v>508</v>
      </c>
      <c r="C70" s="755"/>
      <c r="D70" s="755"/>
      <c r="E70" s="755"/>
      <c r="F70" s="755"/>
      <c r="G70" s="755"/>
      <c r="H70" s="755" t="str">
        <f>IF(ISERROR(VLOOKUP($B70,$S$51:$T$104,2,FALSE)),"",(VLOOKUP($B70,$S$51:$T$104,2,FALSE)))</f>
        <v/>
      </c>
      <c r="I70" s="755" t="str">
        <f>IF(ISERROR(VLOOKUP($B70,$S$51:$T$104,2,FALSE)),"",(VLOOKUP($B70,$S$51:$T$104,2,FALSE)))</f>
        <v/>
      </c>
      <c r="J70" s="755" t="str">
        <f>IF(ISERROR(VLOOKUP($B70,$S$51:$T$104,2,FALSE)),"",(VLOOKUP($B70,$S$51:$T$104,2,FALSE)))</f>
        <v/>
      </c>
      <c r="K70" s="755"/>
      <c r="L70" s="755" t="str">
        <f>IF(ISERROR(VLOOKUP($B70,$S$51:$T$104,2,FALSE)),"",(VLOOKUP($B70,$S$51:$T$104,2,FALSE)))</f>
        <v/>
      </c>
      <c r="M70" s="755"/>
      <c r="N70" s="756"/>
      <c r="O70" s="251"/>
      <c r="P70" s="255"/>
      <c r="Q70" s="251"/>
      <c r="R70" s="1895"/>
      <c r="S70" s="1893"/>
      <c r="T70" s="1894"/>
    </row>
    <row r="71" spans="1:20" s="98" customFormat="1" ht="27" hidden="1" customHeight="1">
      <c r="A71" s="753" t="s">
        <v>469</v>
      </c>
      <c r="B71" s="754" t="s">
        <v>518</v>
      </c>
      <c r="C71" s="755"/>
      <c r="D71" s="755"/>
      <c r="E71" s="755"/>
      <c r="F71" s="755"/>
      <c r="G71" s="755"/>
      <c r="H71" s="755" t="str">
        <f>IF(ISERROR(VLOOKUP($B71,$S$51:$T$107,2,FALSE)),"",(VLOOKUP($B71,$S$51:$T$107,2,FALSE)))</f>
        <v/>
      </c>
      <c r="I71" s="755" t="str">
        <f>IF(ISERROR(VLOOKUP($B71,$S$51:$T$107,2,FALSE)),"",(VLOOKUP($B71,$S$51:$T$107,2,FALSE)))</f>
        <v/>
      </c>
      <c r="J71" s="755" t="str">
        <f>IF(ISERROR(VLOOKUP($B71,$S$51:$T$107,2,FALSE)),"",(VLOOKUP($B71,$S$51:$T$107,2,FALSE)))</f>
        <v/>
      </c>
      <c r="K71" s="755"/>
      <c r="L71" s="755"/>
      <c r="M71" s="755"/>
      <c r="N71" s="756"/>
      <c r="O71" s="251"/>
      <c r="P71" s="255"/>
      <c r="Q71" s="251"/>
      <c r="R71" s="1895"/>
      <c r="S71" s="1893"/>
      <c r="T71" s="1894"/>
    </row>
    <row r="72" spans="1:20" s="98" customFormat="1" ht="27" hidden="1" customHeight="1">
      <c r="A72" s="753" t="s">
        <v>474</v>
      </c>
      <c r="B72" s="754" t="s">
        <v>478</v>
      </c>
      <c r="C72" s="755"/>
      <c r="D72" s="755"/>
      <c r="E72" s="755"/>
      <c r="F72" s="755"/>
      <c r="G72" s="755"/>
      <c r="H72" s="755" t="str">
        <f>IF(ISERROR(VLOOKUP($B72,$S$51:$T$109,2,FALSE)),"",(VLOOKUP($B72,$S$51:$T$109,2,FALSE)))</f>
        <v/>
      </c>
      <c r="I72" s="755" t="str">
        <f>IF(ISERROR(VLOOKUP($B72,$S$51:$T$109,2,FALSE)),"",(VLOOKUP($B72,$S$51:$T$109,2,FALSE)))</f>
        <v/>
      </c>
      <c r="J72" s="755"/>
      <c r="K72" s="755"/>
      <c r="L72" s="755"/>
      <c r="M72" s="755"/>
      <c r="N72" s="756"/>
      <c r="O72" s="251"/>
      <c r="P72" s="255"/>
      <c r="Q72" s="251"/>
      <c r="R72" s="1892"/>
      <c r="S72" s="1896"/>
      <c r="T72" s="1894"/>
    </row>
    <row r="73" spans="1:20" s="98" customFormat="1" ht="27" hidden="1" customHeight="1" thickBot="1">
      <c r="A73" s="753" t="s">
        <v>483</v>
      </c>
      <c r="B73" s="754" t="s">
        <v>519</v>
      </c>
      <c r="C73" s="755"/>
      <c r="D73" s="755"/>
      <c r="E73" s="755"/>
      <c r="F73" s="755"/>
      <c r="G73" s="755"/>
      <c r="H73" s="755"/>
      <c r="I73" s="755"/>
      <c r="J73" s="755" t="str">
        <f>IF(ISERROR(VLOOKUP($B73,$S$51:$T$107,2,FALSE)),"",(VLOOKUP($B73,$S$51:$T$107,2,FALSE)))</f>
        <v/>
      </c>
      <c r="K73" s="755"/>
      <c r="L73" s="755"/>
      <c r="M73" s="755"/>
      <c r="N73" s="756"/>
      <c r="O73" s="251"/>
      <c r="P73" s="255"/>
      <c r="Q73" s="251"/>
      <c r="R73" s="1892"/>
      <c r="S73" s="1896"/>
      <c r="T73" s="1894"/>
    </row>
    <row r="74" spans="1:20" s="98" customFormat="1" ht="27" hidden="1" customHeight="1">
      <c r="A74" s="753" t="s">
        <v>484</v>
      </c>
      <c r="B74" s="759" t="s">
        <v>509</v>
      </c>
      <c r="C74" s="755"/>
      <c r="D74" s="755"/>
      <c r="E74" s="755"/>
      <c r="F74" s="755"/>
      <c r="G74" s="755"/>
      <c r="H74" s="755"/>
      <c r="I74" s="755"/>
      <c r="J74" s="755" t="str">
        <f>IF(ISERROR(VLOOKUP($B74,$S$51:$T$112,2,FALSE)),"",(VLOOKUP($B74,$S$51:$T$112,2,FALSE)))</f>
        <v/>
      </c>
      <c r="K74" s="755"/>
      <c r="L74" s="755"/>
      <c r="M74" s="755"/>
      <c r="N74" s="756"/>
      <c r="O74" s="251"/>
      <c r="P74" s="255"/>
      <c r="Q74" s="251"/>
      <c r="R74" s="1892"/>
      <c r="S74" s="1896"/>
      <c r="T74" s="1894"/>
    </row>
    <row r="75" spans="1:20" s="98" customFormat="1" ht="27" hidden="1" customHeight="1">
      <c r="A75" s="753" t="s">
        <v>470</v>
      </c>
      <c r="B75" s="759" t="s">
        <v>520</v>
      </c>
      <c r="C75" s="755"/>
      <c r="D75" s="755"/>
      <c r="E75" s="755"/>
      <c r="F75" s="755"/>
      <c r="G75" s="755"/>
      <c r="H75" s="755"/>
      <c r="I75" s="755"/>
      <c r="J75" s="755"/>
      <c r="K75" s="755"/>
      <c r="L75" s="755" t="str">
        <f>IF(ISERROR(VLOOKUP($B75,$S$51:$T$109,2,FALSE)),"",(VLOOKUP($B75,$S$51:$T$109,2,FALSE)))</f>
        <v/>
      </c>
      <c r="M75" s="755"/>
      <c r="N75" s="756"/>
      <c r="O75" s="251"/>
      <c r="P75" s="255"/>
      <c r="Q75" s="251"/>
      <c r="R75" s="1892"/>
      <c r="S75" s="1896"/>
      <c r="T75" s="1894"/>
    </row>
    <row r="76" spans="1:20" s="98" customFormat="1" ht="27" hidden="1" customHeight="1">
      <c r="A76" s="753" t="s">
        <v>491</v>
      </c>
      <c r="B76" s="759" t="s">
        <v>521</v>
      </c>
      <c r="C76" s="755"/>
      <c r="D76" s="755"/>
      <c r="E76" s="755"/>
      <c r="F76" s="755"/>
      <c r="G76" s="755"/>
      <c r="H76" s="755"/>
      <c r="I76" s="755"/>
      <c r="J76" s="755"/>
      <c r="K76" s="755"/>
      <c r="L76" s="755" t="str">
        <f>IF(ISERROR(VLOOKUP($B76,$S$51:$T$104,2,FALSE)),"",(VLOOKUP($B76,$S$51:$T$104,2,FALSE)))</f>
        <v/>
      </c>
      <c r="M76" s="755"/>
      <c r="N76" s="756"/>
      <c r="O76" s="251"/>
      <c r="P76" s="255"/>
      <c r="Q76" s="251"/>
      <c r="R76" s="1888"/>
      <c r="S76" s="1897"/>
      <c r="T76" s="1890"/>
    </row>
    <row r="77" spans="1:20" s="98" customFormat="1" ht="27" hidden="1" customHeight="1" thickBot="1">
      <c r="A77" s="760" t="s">
        <v>492</v>
      </c>
      <c r="B77" s="325" t="s">
        <v>493</v>
      </c>
      <c r="C77" s="322"/>
      <c r="D77" s="322"/>
      <c r="E77" s="322"/>
      <c r="F77" s="322"/>
      <c r="G77" s="322"/>
      <c r="H77" s="322"/>
      <c r="I77" s="322"/>
      <c r="J77" s="322"/>
      <c r="K77" s="322" t="str">
        <f>IF(ISERROR(VLOOKUP($B77,$S$51:$T$104,2,FALSE)),"",(VLOOKUP($B77,$S$51:$T$104,2,FALSE)))</f>
        <v/>
      </c>
      <c r="L77" s="322"/>
      <c r="M77" s="322"/>
      <c r="N77" s="761"/>
      <c r="O77" s="179"/>
      <c r="P77" s="255"/>
      <c r="Q77" s="251"/>
      <c r="R77" s="1888"/>
      <c r="S77" s="1897"/>
      <c r="T77" s="1890"/>
    </row>
    <row r="78" spans="1:20" s="98" customFormat="1" ht="27" customHeight="1" thickTop="1" thickBot="1">
      <c r="A78" s="762" t="s">
        <v>352</v>
      </c>
      <c r="B78" s="763"/>
      <c r="C78" s="763">
        <f t="shared" ref="C78:N78" si="2">SUM(C64:C77)</f>
        <v>0</v>
      </c>
      <c r="D78" s="763">
        <f t="shared" si="2"/>
        <v>0</v>
      </c>
      <c r="E78" s="763">
        <f t="shared" si="2"/>
        <v>0</v>
      </c>
      <c r="F78" s="763">
        <f t="shared" si="2"/>
        <v>0</v>
      </c>
      <c r="G78" s="763">
        <f t="shared" si="2"/>
        <v>10</v>
      </c>
      <c r="H78" s="763">
        <f t="shared" si="2"/>
        <v>0</v>
      </c>
      <c r="I78" s="763">
        <f t="shared" si="2"/>
        <v>0</v>
      </c>
      <c r="J78" s="763">
        <f t="shared" si="2"/>
        <v>0</v>
      </c>
      <c r="K78" s="763">
        <f t="shared" si="2"/>
        <v>0</v>
      </c>
      <c r="L78" s="763">
        <f t="shared" si="2"/>
        <v>0</v>
      </c>
      <c r="M78" s="763">
        <f t="shared" si="2"/>
        <v>0</v>
      </c>
      <c r="N78" s="764">
        <f t="shared" si="2"/>
        <v>0</v>
      </c>
      <c r="O78" s="208"/>
      <c r="P78" s="255"/>
      <c r="Q78" s="251"/>
      <c r="R78" s="1898"/>
      <c r="S78" s="1899"/>
      <c r="T78" s="1900"/>
    </row>
    <row r="79" spans="1:20" s="98" customFormat="1" ht="27" customHeight="1">
      <c r="A79" s="183"/>
      <c r="B79" s="183"/>
      <c r="C79" s="183"/>
      <c r="D79" s="183"/>
      <c r="E79" s="183"/>
      <c r="F79" s="183"/>
      <c r="G79" s="183"/>
      <c r="H79" s="183"/>
      <c r="I79" s="317"/>
      <c r="J79" s="183"/>
      <c r="K79" s="183"/>
      <c r="L79" s="183"/>
      <c r="M79" s="183"/>
      <c r="N79" s="183"/>
      <c r="O79" s="208"/>
      <c r="P79" s="255"/>
      <c r="Q79" s="251"/>
      <c r="R79" s="1898"/>
      <c r="S79" s="1899"/>
      <c r="T79" s="1900"/>
    </row>
    <row r="80" spans="1:20" s="98" customFormat="1" ht="27" hidden="1" customHeight="1" thickTop="1">
      <c r="I80" s="261"/>
      <c r="O80" s="256"/>
      <c r="P80" s="255"/>
      <c r="Q80" s="251"/>
      <c r="R80" s="1898"/>
      <c r="S80" s="1899"/>
      <c r="T80" s="1900"/>
    </row>
    <row r="81" spans="1:20" s="98" customFormat="1" ht="27" hidden="1" customHeight="1">
      <c r="I81" s="261"/>
      <c r="O81" s="256"/>
      <c r="P81" s="255"/>
      <c r="Q81" s="251"/>
      <c r="R81" s="1898"/>
      <c r="S81" s="1899"/>
      <c r="T81" s="1900"/>
    </row>
    <row r="82" spans="1:20" s="98" customFormat="1" ht="27" customHeight="1">
      <c r="A82" s="262" t="s">
        <v>353</v>
      </c>
      <c r="B82" s="263">
        <f>N87</f>
        <v>5.98</v>
      </c>
      <c r="C82" s="264" t="s">
        <v>354</v>
      </c>
      <c r="D82" s="265"/>
      <c r="E82" s="265"/>
      <c r="F82" s="265"/>
      <c r="G82" s="265"/>
      <c r="H82" s="265"/>
      <c r="I82" s="266"/>
      <c r="J82" s="265"/>
      <c r="K82" s="265"/>
      <c r="L82" s="265"/>
      <c r="M82" s="265"/>
      <c r="N82" s="265"/>
      <c r="O82" s="256"/>
      <c r="P82" s="255"/>
      <c r="Q82" s="251"/>
      <c r="R82" s="1898"/>
      <c r="S82" s="1901"/>
      <c r="T82" s="1902"/>
    </row>
    <row r="83" spans="1:20" s="98" customFormat="1" ht="27" customHeight="1">
      <c r="A83" s="270" t="s">
        <v>356</v>
      </c>
      <c r="B83" s="271" t="s">
        <v>357</v>
      </c>
      <c r="C83" s="272" t="s">
        <v>358</v>
      </c>
      <c r="D83" s="272" t="s">
        <v>359</v>
      </c>
      <c r="E83" s="272" t="s">
        <v>360</v>
      </c>
      <c r="F83" s="272" t="s">
        <v>361</v>
      </c>
      <c r="G83" s="272" t="str">
        <f t="shared" ref="G83:L83" si="3">H63</f>
        <v>덩굴류제거
(덩굴걷기)</v>
      </c>
      <c r="H83" s="272" t="str">
        <f t="shared" si="3"/>
        <v>덩굴류제거
(약제작업)</v>
      </c>
      <c r="I83" s="272" t="str">
        <f t="shared" si="3"/>
        <v>덩굴류제거
(뿌리제거)</v>
      </c>
      <c r="J83" s="272" t="str">
        <f t="shared" si="3"/>
        <v>솎아베기</v>
      </c>
      <c r="K83" s="272" t="str">
        <f t="shared" si="3"/>
        <v>어린나무
가꾸기</v>
      </c>
      <c r="L83" s="273" t="str">
        <f t="shared" si="3"/>
        <v>가지치기</v>
      </c>
      <c r="M83" s="273" t="s">
        <v>362</v>
      </c>
      <c r="N83" s="274" t="s">
        <v>363</v>
      </c>
      <c r="O83" s="256"/>
      <c r="P83" s="255"/>
      <c r="Q83" s="251"/>
      <c r="R83" s="1898"/>
      <c r="S83" s="1901"/>
      <c r="T83" s="1902"/>
    </row>
    <row r="84" spans="1:20" s="98" customFormat="1" ht="27" hidden="1" customHeight="1">
      <c r="A84" s="275" t="s">
        <v>364</v>
      </c>
      <c r="B84" s="276">
        <f>ROUND(F6*1,2)</f>
        <v>0</v>
      </c>
      <c r="C84" s="277"/>
      <c r="D84" s="277"/>
      <c r="E84" s="277"/>
      <c r="F84" s="277"/>
      <c r="G84" s="277"/>
      <c r="H84" s="277"/>
      <c r="I84" s="277"/>
      <c r="J84" s="277"/>
      <c r="K84" s="277"/>
      <c r="L84" s="278"/>
      <c r="M84" s="278"/>
      <c r="N84" s="279">
        <f>SUM(B84:M84)</f>
        <v>0</v>
      </c>
      <c r="O84" s="256"/>
      <c r="P84" s="280"/>
      <c r="Q84" s="179"/>
      <c r="R84" s="1903"/>
      <c r="S84" s="1901"/>
      <c r="T84" s="1902"/>
    </row>
    <row r="85" spans="1:20" s="98" customFormat="1" ht="27" customHeight="1">
      <c r="A85" s="281" t="s">
        <v>197</v>
      </c>
      <c r="B85" s="282"/>
      <c r="C85" s="283">
        <f>ROUND(F11*1,2)</f>
        <v>0</v>
      </c>
      <c r="D85" s="283">
        <f>ROUND(F16*1,2)</f>
        <v>0</v>
      </c>
      <c r="E85" s="283">
        <f>ROUND(F22*1,2)</f>
        <v>0</v>
      </c>
      <c r="F85" s="283">
        <f>ROUND(F29*1+F31*1+F33*1,2)</f>
        <v>0.98</v>
      </c>
      <c r="G85" s="283"/>
      <c r="H85" s="283"/>
      <c r="I85" s="283"/>
      <c r="J85" s="283"/>
      <c r="K85" s="283"/>
      <c r="L85" s="320"/>
      <c r="M85" s="284"/>
      <c r="N85" s="285">
        <f>SUM(B85:M85)</f>
        <v>0.98</v>
      </c>
      <c r="O85" s="256"/>
      <c r="P85" s="280"/>
      <c r="Q85" s="179"/>
      <c r="R85" s="1898"/>
      <c r="S85" s="1899"/>
      <c r="T85" s="1900"/>
    </row>
    <row r="86" spans="1:20" s="98" customFormat="1" ht="27" customHeight="1">
      <c r="A86" s="286" t="s">
        <v>368</v>
      </c>
      <c r="B86" s="287"/>
      <c r="C86" s="288"/>
      <c r="D86" s="288"/>
      <c r="E86" s="288"/>
      <c r="F86" s="289">
        <f>F35*1+F41*1</f>
        <v>5</v>
      </c>
      <c r="G86" s="327"/>
      <c r="H86" s="327"/>
      <c r="I86" s="289"/>
      <c r="J86" s="289"/>
      <c r="K86" s="288"/>
      <c r="L86" s="290"/>
      <c r="M86" s="290"/>
      <c r="N86" s="291">
        <f>SUM(B86:M86)</f>
        <v>5</v>
      </c>
      <c r="O86" s="256"/>
      <c r="P86" s="280"/>
      <c r="Q86" s="179"/>
      <c r="R86" s="1898"/>
      <c r="S86" s="1899"/>
      <c r="T86" s="1900"/>
    </row>
    <row r="87" spans="1:20" s="98" customFormat="1" ht="27" customHeight="1">
      <c r="A87" s="292" t="s">
        <v>363</v>
      </c>
      <c r="B87" s="293">
        <f t="shared" ref="B87:M87" si="4">SUM(B84:B86)</f>
        <v>0</v>
      </c>
      <c r="C87" s="293">
        <f t="shared" si="4"/>
        <v>0</v>
      </c>
      <c r="D87" s="293">
        <f t="shared" si="4"/>
        <v>0</v>
      </c>
      <c r="E87" s="293">
        <f t="shared" si="4"/>
        <v>0</v>
      </c>
      <c r="F87" s="293">
        <f t="shared" si="4"/>
        <v>5.98</v>
      </c>
      <c r="G87" s="293">
        <f t="shared" si="4"/>
        <v>0</v>
      </c>
      <c r="H87" s="293"/>
      <c r="I87" s="293">
        <f t="shared" si="4"/>
        <v>0</v>
      </c>
      <c r="J87" s="293">
        <f t="shared" si="4"/>
        <v>0</v>
      </c>
      <c r="K87" s="293">
        <f t="shared" si="4"/>
        <v>0</v>
      </c>
      <c r="L87" s="293"/>
      <c r="M87" s="293">
        <f t="shared" si="4"/>
        <v>0</v>
      </c>
      <c r="N87" s="294">
        <f>SUM(B87:M87)</f>
        <v>5.98</v>
      </c>
      <c r="O87" s="256"/>
      <c r="P87" s="99"/>
      <c r="Q87" s="183"/>
      <c r="R87" s="1898"/>
      <c r="S87" s="1899"/>
      <c r="T87" s="1900"/>
    </row>
    <row r="88" spans="1:20" s="98" customFormat="1" ht="27" customHeight="1">
      <c r="E88" s="256"/>
      <c r="F88" s="256"/>
      <c r="G88" s="256"/>
      <c r="H88" s="256"/>
      <c r="I88" s="256"/>
      <c r="J88" s="256"/>
      <c r="K88" s="256"/>
      <c r="L88" s="256"/>
      <c r="M88" s="256"/>
      <c r="N88" s="256"/>
      <c r="O88" s="256"/>
      <c r="P88" s="99"/>
      <c r="Q88" s="183"/>
      <c r="R88" s="1882"/>
      <c r="S88" s="1883"/>
      <c r="T88" s="1884"/>
    </row>
    <row r="89" spans="1:20" s="98" customFormat="1" ht="27" customHeight="1">
      <c r="E89" s="256"/>
      <c r="F89" s="256"/>
      <c r="G89" s="256"/>
      <c r="H89" s="256"/>
      <c r="I89" s="256"/>
      <c r="J89" s="256"/>
      <c r="K89" s="256"/>
      <c r="L89" s="256"/>
      <c r="M89" s="256"/>
      <c r="N89" s="256"/>
      <c r="O89" s="256"/>
      <c r="P89" s="99"/>
      <c r="Q89" s="226" t="s">
        <v>297</v>
      </c>
      <c r="R89" s="191"/>
      <c r="S89" s="191"/>
      <c r="T89" s="1884"/>
    </row>
    <row r="90" spans="1:20" s="98" customFormat="1" ht="27" customHeight="1" thickBot="1">
      <c r="A90" s="226" t="s">
        <v>297</v>
      </c>
      <c r="B90" s="191"/>
      <c r="C90" s="191"/>
      <c r="I90" s="261"/>
      <c r="P90" s="99"/>
      <c r="Q90" s="234" t="s">
        <v>298</v>
      </c>
      <c r="R90" s="234" t="s">
        <v>299</v>
      </c>
      <c r="S90" s="191" t="s">
        <v>300</v>
      </c>
      <c r="T90" s="1884"/>
    </row>
    <row r="91" spans="1:20" s="98" customFormat="1" ht="27" customHeight="1" thickBot="1">
      <c r="A91" s="2158" t="s">
        <v>298</v>
      </c>
      <c r="B91" s="2159" t="s">
        <v>863</v>
      </c>
      <c r="C91" s="2160" t="s">
        <v>1058</v>
      </c>
      <c r="D91" s="2754" t="s">
        <v>863</v>
      </c>
      <c r="E91" s="2755"/>
      <c r="F91" s="2752" t="s">
        <v>1059</v>
      </c>
      <c r="G91" s="2752"/>
      <c r="H91" s="2752" t="s">
        <v>1058</v>
      </c>
      <c r="I91" s="2752"/>
      <c r="J91" s="2754" t="s">
        <v>864</v>
      </c>
      <c r="K91" s="2756"/>
      <c r="L91" s="2754" t="s">
        <v>863</v>
      </c>
      <c r="M91" s="2755"/>
      <c r="N91" s="2752" t="s">
        <v>1058</v>
      </c>
      <c r="O91" s="2753"/>
      <c r="P91" s="99"/>
      <c r="Q91" s="2745" t="s">
        <v>849</v>
      </c>
      <c r="R91" s="236" t="s">
        <v>855</v>
      </c>
      <c r="S91" s="237">
        <v>0</v>
      </c>
      <c r="T91" s="1884"/>
    </row>
    <row r="92" spans="1:20" s="98" customFormat="1" ht="27" customHeight="1">
      <c r="A92" s="2894" t="s">
        <v>849</v>
      </c>
      <c r="B92" s="2895"/>
      <c r="C92" s="2896"/>
      <c r="D92" s="2897" t="s">
        <v>861</v>
      </c>
      <c r="E92" s="2898"/>
      <c r="F92" s="2898"/>
      <c r="G92" s="2898"/>
      <c r="H92" s="2898"/>
      <c r="I92" s="2899"/>
      <c r="J92" s="2900" t="s">
        <v>316</v>
      </c>
      <c r="K92" s="2901"/>
      <c r="L92" s="2901"/>
      <c r="M92" s="2901"/>
      <c r="N92" s="2901"/>
      <c r="O92" s="2902"/>
      <c r="P92" s="99"/>
      <c r="Q92" s="2746"/>
      <c r="R92" s="236" t="s">
        <v>305</v>
      </c>
      <c r="S92" s="237">
        <v>5</v>
      </c>
      <c r="T92" s="1884"/>
    </row>
    <row r="93" spans="1:20" s="98" customFormat="1" ht="27" customHeight="1">
      <c r="A93" s="1199" t="s">
        <v>855</v>
      </c>
      <c r="B93" s="1200" t="s">
        <v>857</v>
      </c>
      <c r="C93" s="1200" t="s">
        <v>307</v>
      </c>
      <c r="D93" s="2769" t="s">
        <v>310</v>
      </c>
      <c r="E93" s="2770"/>
      <c r="F93" s="2769" t="s">
        <v>859</v>
      </c>
      <c r="G93" s="2770"/>
      <c r="H93" s="2769" t="s">
        <v>860</v>
      </c>
      <c r="I93" s="2770"/>
      <c r="J93" s="2771" t="s">
        <v>317</v>
      </c>
      <c r="K93" s="2772"/>
      <c r="L93" s="2771" t="s">
        <v>320</v>
      </c>
      <c r="M93" s="2772"/>
      <c r="N93" s="2771" t="s">
        <v>322</v>
      </c>
      <c r="O93" s="2772"/>
      <c r="P93" s="99"/>
      <c r="Q93" s="2747"/>
      <c r="R93" s="236" t="s">
        <v>307</v>
      </c>
      <c r="S93" s="237">
        <v>10</v>
      </c>
      <c r="T93" s="1884"/>
    </row>
    <row r="94" spans="1:20" s="98" customFormat="1" ht="27" customHeight="1">
      <c r="A94" s="1200">
        <v>0</v>
      </c>
      <c r="B94" s="1199">
        <v>5</v>
      </c>
      <c r="C94" s="1235">
        <v>10</v>
      </c>
      <c r="D94" s="2769">
        <v>-10</v>
      </c>
      <c r="E94" s="2770">
        <v>0</v>
      </c>
      <c r="F94" s="2769">
        <v>0</v>
      </c>
      <c r="G94" s="2770"/>
      <c r="H94" s="2769">
        <v>10</v>
      </c>
      <c r="I94" s="2770"/>
      <c r="J94" s="2771">
        <v>-10</v>
      </c>
      <c r="K94" s="2773">
        <v>0</v>
      </c>
      <c r="L94" s="2771">
        <v>0</v>
      </c>
      <c r="M94" s="2773"/>
      <c r="N94" s="2771">
        <v>10</v>
      </c>
      <c r="O94" s="2773"/>
      <c r="P94" s="99"/>
      <c r="Q94" s="2748" t="s">
        <v>309</v>
      </c>
      <c r="R94" s="239" t="s">
        <v>310</v>
      </c>
      <c r="S94" s="240">
        <v>-10</v>
      </c>
      <c r="T94" s="1884"/>
    </row>
    <row r="95" spans="1:20" s="98" customFormat="1" ht="27" customHeight="1">
      <c r="I95" s="261"/>
      <c r="P95" s="99"/>
      <c r="Q95" s="2749"/>
      <c r="R95" s="239" t="s">
        <v>312</v>
      </c>
      <c r="S95" s="240">
        <v>0</v>
      </c>
      <c r="T95" s="1884"/>
    </row>
    <row r="96" spans="1:20" s="98" customFormat="1" ht="27" customHeight="1">
      <c r="A96" s="2774" t="s">
        <v>1057</v>
      </c>
      <c r="B96" s="2775"/>
      <c r="C96" s="2776"/>
      <c r="D96" s="2942" t="s">
        <v>324</v>
      </c>
      <c r="E96" s="2944"/>
      <c r="F96" s="2944"/>
      <c r="G96" s="2944"/>
      <c r="H96" s="2944"/>
      <c r="I96" s="2945"/>
      <c r="J96" s="2890" t="s">
        <v>487</v>
      </c>
      <c r="K96" s="2946"/>
      <c r="L96" s="2946"/>
      <c r="M96" s="2946"/>
      <c r="N96" s="2946"/>
      <c r="O96" s="2947"/>
      <c r="P96" s="99"/>
      <c r="Q96" s="2750"/>
      <c r="R96" s="239" t="s">
        <v>314</v>
      </c>
      <c r="S96" s="240">
        <v>10</v>
      </c>
      <c r="T96" s="1884"/>
    </row>
    <row r="97" spans="1:20" s="98" customFormat="1" ht="27" customHeight="1">
      <c r="A97" s="1214" t="s">
        <v>341</v>
      </c>
      <c r="B97" s="1214" t="s">
        <v>342</v>
      </c>
      <c r="C97" s="1214" t="s">
        <v>343</v>
      </c>
      <c r="D97" s="2948" t="s">
        <v>862</v>
      </c>
      <c r="E97" s="2949"/>
      <c r="F97" s="2948" t="s">
        <v>325</v>
      </c>
      <c r="G97" s="2950"/>
      <c r="H97" s="2948" t="s">
        <v>331</v>
      </c>
      <c r="I97" s="2950"/>
      <c r="J97" s="2951" t="s">
        <v>865</v>
      </c>
      <c r="K97" s="2952"/>
      <c r="L97" s="2951" t="s">
        <v>521</v>
      </c>
      <c r="M97" s="2953"/>
      <c r="N97" s="2951" t="s">
        <v>846</v>
      </c>
      <c r="O97" s="2953"/>
      <c r="P97" s="99"/>
      <c r="Q97" s="2745" t="s">
        <v>316</v>
      </c>
      <c r="R97" s="236" t="s">
        <v>317</v>
      </c>
      <c r="S97" s="237">
        <v>-10</v>
      </c>
      <c r="T97" s="1884"/>
    </row>
    <row r="98" spans="1:20" s="98" customFormat="1" ht="27" customHeight="1">
      <c r="A98" s="1222">
        <v>0</v>
      </c>
      <c r="B98" s="1214">
        <v>2</v>
      </c>
      <c r="C98" s="1234">
        <v>10</v>
      </c>
      <c r="D98" s="2942">
        <v>-10</v>
      </c>
      <c r="E98" s="2943">
        <v>0</v>
      </c>
      <c r="F98" s="2942">
        <v>0</v>
      </c>
      <c r="G98" s="2943"/>
      <c r="H98" s="2942">
        <v>10</v>
      </c>
      <c r="I98" s="2943"/>
      <c r="J98" s="2890">
        <v>-20</v>
      </c>
      <c r="K98" s="2891">
        <v>0</v>
      </c>
      <c r="L98" s="2890">
        <v>0</v>
      </c>
      <c r="M98" s="2891"/>
      <c r="N98" s="2890">
        <v>20</v>
      </c>
      <c r="O98" s="2891"/>
      <c r="P98" s="99"/>
      <c r="Q98" s="2746"/>
      <c r="R98" s="236" t="s">
        <v>320</v>
      </c>
      <c r="S98" s="237">
        <v>0</v>
      </c>
      <c r="T98" s="1884"/>
    </row>
    <row r="99" spans="1:20" s="98" customFormat="1">
      <c r="I99" s="261"/>
      <c r="P99" s="99"/>
      <c r="Q99" s="2747"/>
      <c r="R99" s="236" t="s">
        <v>322</v>
      </c>
      <c r="S99" s="237">
        <v>10</v>
      </c>
      <c r="T99" s="1906"/>
    </row>
    <row r="100" spans="1:20" s="98" customFormat="1" ht="45" customHeight="1">
      <c r="A100" s="2911" t="s">
        <v>868</v>
      </c>
      <c r="B100" s="2912"/>
      <c r="C100" s="2913"/>
      <c r="D100" s="2909" t="s">
        <v>866</v>
      </c>
      <c r="E100" s="2914"/>
      <c r="F100" s="2914"/>
      <c r="G100" s="2914"/>
      <c r="H100" s="2914"/>
      <c r="I100" s="2915"/>
      <c r="J100" s="2916" t="s">
        <v>870</v>
      </c>
      <c r="K100" s="2917"/>
      <c r="L100" s="2918"/>
      <c r="M100" s="2928" t="s">
        <v>869</v>
      </c>
      <c r="N100" s="2941"/>
      <c r="O100" s="1218"/>
      <c r="P100" s="99"/>
      <c r="Q100" s="2740" t="s">
        <v>324</v>
      </c>
      <c r="R100" s="243" t="s">
        <v>325</v>
      </c>
      <c r="S100" s="244">
        <v>-10</v>
      </c>
      <c r="T100" s="1906"/>
    </row>
    <row r="101" spans="1:20" s="98" customFormat="1" ht="27" customHeight="1">
      <c r="A101" s="1203" t="s">
        <v>344</v>
      </c>
      <c r="B101" s="1203" t="s">
        <v>346</v>
      </c>
      <c r="C101" s="1215" t="s">
        <v>844</v>
      </c>
      <c r="D101" s="2919" t="s">
        <v>508</v>
      </c>
      <c r="E101" s="2920"/>
      <c r="F101" s="2919" t="s">
        <v>850</v>
      </c>
      <c r="G101" s="2921"/>
      <c r="H101" s="2919" t="s">
        <v>867</v>
      </c>
      <c r="I101" s="2921"/>
      <c r="J101" s="2922" t="s">
        <v>520</v>
      </c>
      <c r="K101" s="2923"/>
      <c r="L101" s="1216" t="s">
        <v>473</v>
      </c>
      <c r="M101" s="1219" t="s">
        <v>472</v>
      </c>
      <c r="N101" s="1219" t="s">
        <v>473</v>
      </c>
      <c r="O101" s="1220"/>
      <c r="P101" s="99"/>
      <c r="Q101" s="2757"/>
      <c r="R101" s="243" t="s">
        <v>327</v>
      </c>
      <c r="S101" s="244">
        <v>0</v>
      </c>
      <c r="T101" s="1906"/>
    </row>
    <row r="102" spans="1:20" s="98" customFormat="1" ht="27" customHeight="1">
      <c r="A102" s="1203">
        <v>0</v>
      </c>
      <c r="B102" s="1203">
        <v>5</v>
      </c>
      <c r="C102" s="1203">
        <v>10</v>
      </c>
      <c r="D102" s="2909">
        <v>0</v>
      </c>
      <c r="E102" s="2910">
        <v>0</v>
      </c>
      <c r="F102" s="2909">
        <v>5</v>
      </c>
      <c r="G102" s="2910"/>
      <c r="H102" s="2909">
        <v>10</v>
      </c>
      <c r="I102" s="2910"/>
      <c r="J102" s="2916">
        <v>0</v>
      </c>
      <c r="K102" s="2927">
        <v>0</v>
      </c>
      <c r="L102" s="1217">
        <v>10</v>
      </c>
      <c r="M102" s="1221">
        <v>0</v>
      </c>
      <c r="N102" s="2928">
        <v>10</v>
      </c>
      <c r="O102" s="2929"/>
      <c r="P102" s="99"/>
      <c r="Q102" s="2741"/>
      <c r="R102" s="243" t="s">
        <v>331</v>
      </c>
      <c r="S102" s="244">
        <v>10</v>
      </c>
      <c r="T102" s="1884"/>
    </row>
    <row r="103" spans="1:20" s="98" customFormat="1" ht="27" customHeight="1">
      <c r="I103" s="261"/>
      <c r="P103" s="99"/>
      <c r="Q103" s="2751" t="s">
        <v>1060</v>
      </c>
      <c r="R103" s="236" t="s">
        <v>341</v>
      </c>
      <c r="S103" s="237">
        <v>0</v>
      </c>
      <c r="T103" s="1884"/>
    </row>
    <row r="104" spans="1:20" s="98" customFormat="1" ht="27" customHeight="1">
      <c r="A104" s="2930" t="s">
        <v>873</v>
      </c>
      <c r="B104" s="2931"/>
      <c r="C104" s="2932"/>
      <c r="D104" s="2907" t="s">
        <v>871</v>
      </c>
      <c r="E104" s="2933"/>
      <c r="F104" s="2933"/>
      <c r="G104" s="2933"/>
      <c r="H104" s="2933"/>
      <c r="I104" s="2934"/>
      <c r="J104" s="2935" t="s">
        <v>874</v>
      </c>
      <c r="K104" s="2936"/>
      <c r="L104" s="2936"/>
      <c r="M104" s="2936"/>
      <c r="N104" s="2936"/>
      <c r="O104" s="2937"/>
      <c r="P104" s="99"/>
      <c r="Q104" s="2746"/>
      <c r="R104" s="236" t="s">
        <v>342</v>
      </c>
      <c r="S104" s="237">
        <v>5</v>
      </c>
      <c r="T104" s="1884"/>
    </row>
    <row r="105" spans="1:20" s="98" customFormat="1" ht="45" customHeight="1">
      <c r="A105" s="1232" t="s">
        <v>499</v>
      </c>
      <c r="B105" s="1233" t="s">
        <v>500</v>
      </c>
      <c r="C105" s="1233" t="s">
        <v>501</v>
      </c>
      <c r="D105" s="2938" t="s">
        <v>519</v>
      </c>
      <c r="E105" s="2939"/>
      <c r="F105" s="2938" t="s">
        <v>852</v>
      </c>
      <c r="G105" s="2940"/>
      <c r="H105" s="2938" t="s">
        <v>872</v>
      </c>
      <c r="I105" s="2940"/>
      <c r="J105" s="1223" t="s">
        <v>476</v>
      </c>
      <c r="K105" s="1223" t="s">
        <v>477</v>
      </c>
      <c r="L105" s="1223" t="s">
        <v>479</v>
      </c>
      <c r="M105" s="1223" t="s">
        <v>480</v>
      </c>
      <c r="N105" s="1223" t="s">
        <v>481</v>
      </c>
      <c r="O105" s="1224"/>
      <c r="P105" s="99"/>
      <c r="Q105" s="2747"/>
      <c r="R105" s="236" t="s">
        <v>343</v>
      </c>
      <c r="S105" s="237">
        <v>10</v>
      </c>
      <c r="T105" s="1894"/>
    </row>
    <row r="106" spans="1:20" s="98" customFormat="1" ht="30">
      <c r="A106" s="1232">
        <v>0</v>
      </c>
      <c r="B106" s="1232">
        <v>5</v>
      </c>
      <c r="C106" s="1232">
        <v>10</v>
      </c>
      <c r="D106" s="2907">
        <v>0</v>
      </c>
      <c r="E106" s="2908">
        <v>0</v>
      </c>
      <c r="F106" s="2907">
        <v>5</v>
      </c>
      <c r="G106" s="2908"/>
      <c r="H106" s="2907">
        <v>10</v>
      </c>
      <c r="I106" s="2908"/>
      <c r="J106" s="1225">
        <v>50</v>
      </c>
      <c r="K106" s="1226">
        <v>20</v>
      </c>
      <c r="L106" s="1225">
        <v>0</v>
      </c>
      <c r="M106" s="1226">
        <v>-20</v>
      </c>
      <c r="N106" s="1225">
        <v>-50</v>
      </c>
      <c r="O106" s="1226"/>
      <c r="P106" s="99"/>
      <c r="Q106" s="2737" t="s">
        <v>461</v>
      </c>
      <c r="R106" s="253" t="s">
        <v>344</v>
      </c>
      <c r="S106" s="254">
        <v>0</v>
      </c>
      <c r="T106" s="1894"/>
    </row>
    <row r="107" spans="1:20" s="98" customFormat="1" ht="30">
      <c r="I107" s="261"/>
      <c r="P107" s="99"/>
      <c r="Q107" s="2738"/>
      <c r="R107" s="253" t="s">
        <v>346</v>
      </c>
      <c r="S107" s="254">
        <v>5</v>
      </c>
      <c r="T107" s="1894"/>
    </row>
    <row r="108" spans="1:20" s="98" customFormat="1" ht="30">
      <c r="A108" s="1217" t="s">
        <v>355</v>
      </c>
      <c r="B108" s="2855" t="s">
        <v>349</v>
      </c>
      <c r="C108" s="2856"/>
      <c r="I108" s="261"/>
      <c r="P108" s="99"/>
      <c r="Q108" s="2739"/>
      <c r="R108" s="253" t="s">
        <v>348</v>
      </c>
      <c r="S108" s="254">
        <v>10</v>
      </c>
      <c r="T108" s="1894"/>
    </row>
    <row r="109" spans="1:20" s="98" customFormat="1" ht="36" customHeight="1">
      <c r="A109" s="1227" t="s">
        <v>365</v>
      </c>
      <c r="B109" s="1229" t="s">
        <v>350</v>
      </c>
      <c r="C109" s="1230" t="s">
        <v>351</v>
      </c>
      <c r="I109" s="261"/>
      <c r="P109" s="99"/>
      <c r="Q109" s="2737" t="s">
        <v>466</v>
      </c>
      <c r="R109" s="253" t="s">
        <v>463</v>
      </c>
      <c r="S109" s="254">
        <v>0</v>
      </c>
      <c r="T109" s="1894"/>
    </row>
    <row r="110" spans="1:20" s="98" customFormat="1" ht="30">
      <c r="A110" s="1228">
        <v>10</v>
      </c>
      <c r="B110" s="1231">
        <v>10</v>
      </c>
      <c r="C110" s="1231">
        <v>0</v>
      </c>
      <c r="I110" s="261"/>
      <c r="P110" s="99"/>
      <c r="Q110" s="2738"/>
      <c r="R110" s="253" t="s">
        <v>464</v>
      </c>
      <c r="S110" s="254">
        <v>5</v>
      </c>
      <c r="T110" s="1894"/>
    </row>
    <row r="111" spans="1:20" s="98" customFormat="1" ht="30">
      <c r="E111" s="256"/>
      <c r="F111" s="256"/>
      <c r="G111" s="256"/>
      <c r="H111" s="256"/>
      <c r="I111" s="256"/>
      <c r="J111" s="256"/>
      <c r="K111" s="256"/>
      <c r="L111" s="256"/>
      <c r="M111" s="256"/>
      <c r="N111" s="256"/>
      <c r="O111" s="256"/>
      <c r="P111" s="99"/>
      <c r="Q111" s="2739"/>
      <c r="R111" s="253" t="s">
        <v>465</v>
      </c>
      <c r="S111" s="254">
        <v>10</v>
      </c>
      <c r="T111" s="1894"/>
    </row>
    <row r="112" spans="1:20" s="98" customFormat="1" ht="15">
      <c r="E112" s="256"/>
      <c r="F112" s="256"/>
      <c r="G112" s="256"/>
      <c r="H112" s="256"/>
      <c r="I112" s="256"/>
      <c r="J112" s="256"/>
      <c r="K112" s="256"/>
      <c r="L112" s="256"/>
      <c r="M112" s="256"/>
      <c r="N112" s="256"/>
      <c r="O112" s="256"/>
      <c r="P112" s="99"/>
      <c r="Q112" s="2737" t="s">
        <v>471</v>
      </c>
      <c r="R112" s="324" t="s">
        <v>472</v>
      </c>
      <c r="S112" s="254">
        <v>0</v>
      </c>
      <c r="T112" s="1894"/>
    </row>
    <row r="113" spans="5:19" ht="15">
      <c r="E113" s="256"/>
      <c r="F113" s="256"/>
      <c r="G113" s="256"/>
      <c r="H113" s="256"/>
      <c r="I113" s="256"/>
      <c r="J113" s="256"/>
      <c r="K113" s="256"/>
      <c r="L113" s="256"/>
      <c r="M113" s="256"/>
      <c r="N113" s="256"/>
      <c r="O113" s="256"/>
      <c r="Q113" s="2739"/>
      <c r="R113" s="324" t="s">
        <v>473</v>
      </c>
      <c r="S113" s="254">
        <v>10</v>
      </c>
    </row>
    <row r="114" spans="5:19" ht="27">
      <c r="E114" s="256"/>
      <c r="F114" s="256"/>
      <c r="G114" s="256"/>
      <c r="H114" s="256"/>
      <c r="I114" s="256"/>
      <c r="J114" s="256"/>
      <c r="K114" s="256"/>
      <c r="L114" s="256"/>
      <c r="M114" s="256"/>
      <c r="N114" s="256"/>
      <c r="O114" s="208"/>
      <c r="Q114" s="2737" t="s">
        <v>485</v>
      </c>
      <c r="R114" s="324" t="s">
        <v>486</v>
      </c>
      <c r="S114" s="254">
        <v>0</v>
      </c>
    </row>
    <row r="115" spans="5:19" ht="15">
      <c r="E115" s="208"/>
      <c r="F115" s="208"/>
      <c r="G115" s="208"/>
      <c r="H115" s="208"/>
      <c r="I115" s="295"/>
      <c r="J115" s="208"/>
      <c r="K115" s="208"/>
      <c r="L115" s="208"/>
      <c r="M115" s="208"/>
      <c r="N115" s="208"/>
      <c r="O115" s="208"/>
      <c r="Q115" s="2739"/>
      <c r="R115" s="324" t="s">
        <v>473</v>
      </c>
      <c r="S115" s="254">
        <v>10</v>
      </c>
    </row>
    <row r="116" spans="5:19" ht="27">
      <c r="F116" s="208"/>
      <c r="G116" s="208"/>
      <c r="H116" s="208"/>
      <c r="I116" s="295"/>
      <c r="J116" s="208"/>
      <c r="K116" s="208"/>
      <c r="L116" s="208"/>
      <c r="M116" s="208"/>
      <c r="N116" s="208"/>
      <c r="O116" s="208"/>
      <c r="Q116" s="2740" t="s">
        <v>349</v>
      </c>
      <c r="R116" s="243" t="s">
        <v>350</v>
      </c>
      <c r="S116" s="244">
        <v>10</v>
      </c>
    </row>
    <row r="117" spans="5:19">
      <c r="F117" s="208"/>
      <c r="G117" s="208"/>
      <c r="H117" s="208"/>
      <c r="I117" s="295"/>
      <c r="J117" s="208"/>
      <c r="K117" s="208"/>
      <c r="L117" s="208"/>
      <c r="M117" s="208"/>
      <c r="N117" s="208"/>
      <c r="Q117" s="2741"/>
      <c r="R117" s="243" t="s">
        <v>351</v>
      </c>
      <c r="S117" s="244">
        <v>0</v>
      </c>
    </row>
    <row r="118" spans="5:19" ht="27">
      <c r="Q118" s="2742" t="s">
        <v>487</v>
      </c>
      <c r="R118" s="258" t="s">
        <v>488</v>
      </c>
      <c r="S118" s="259">
        <v>-20</v>
      </c>
    </row>
    <row r="119" spans="5:19" ht="27">
      <c r="Q119" s="2743"/>
      <c r="R119" s="258" t="s">
        <v>489</v>
      </c>
      <c r="S119" s="259">
        <v>0</v>
      </c>
    </row>
    <row r="120" spans="5:19" ht="27">
      <c r="Q120" s="2744"/>
      <c r="R120" s="258" t="s">
        <v>490</v>
      </c>
      <c r="S120" s="259">
        <v>20</v>
      </c>
    </row>
    <row r="121" spans="5:19" ht="27">
      <c r="Q121" s="257" t="s">
        <v>494</v>
      </c>
      <c r="R121" s="258" t="s">
        <v>495</v>
      </c>
      <c r="S121" s="259">
        <v>0</v>
      </c>
    </row>
    <row r="122" spans="5:19" ht="40.5">
      <c r="Q122" s="257" t="s">
        <v>494</v>
      </c>
      <c r="R122" s="268" t="s">
        <v>496</v>
      </c>
      <c r="S122" s="269">
        <v>5</v>
      </c>
    </row>
    <row r="123" spans="5:19" ht="40.5">
      <c r="Q123" s="257" t="s">
        <v>494</v>
      </c>
      <c r="R123" s="268" t="s">
        <v>497</v>
      </c>
      <c r="S123" s="269">
        <v>10</v>
      </c>
    </row>
    <row r="124" spans="5:19">
      <c r="Q124" s="267" t="s">
        <v>355</v>
      </c>
      <c r="R124" s="268" t="s">
        <v>365</v>
      </c>
      <c r="S124" s="269">
        <v>10</v>
      </c>
    </row>
    <row r="125" spans="5:19">
      <c r="Q125" s="257" t="s">
        <v>366</v>
      </c>
      <c r="R125" s="258" t="s">
        <v>367</v>
      </c>
      <c r="S125" s="259">
        <v>0</v>
      </c>
    </row>
    <row r="126" spans="5:19">
      <c r="Q126" s="257" t="s">
        <v>366</v>
      </c>
      <c r="R126" s="258" t="s">
        <v>369</v>
      </c>
      <c r="S126" s="259">
        <v>5</v>
      </c>
    </row>
    <row r="127" spans="5:19">
      <c r="Q127" s="257" t="s">
        <v>366</v>
      </c>
      <c r="R127" s="258" t="s">
        <v>370</v>
      </c>
      <c r="S127" s="259">
        <v>10</v>
      </c>
    </row>
    <row r="128" spans="5:19">
      <c r="Q128" s="235" t="s">
        <v>856</v>
      </c>
      <c r="R128" s="236" t="s">
        <v>854</v>
      </c>
      <c r="S128" s="237">
        <v>0</v>
      </c>
    </row>
    <row r="129" spans="17:19">
      <c r="Q129" s="235" t="s">
        <v>371</v>
      </c>
      <c r="R129" s="236" t="s">
        <v>373</v>
      </c>
      <c r="S129" s="237">
        <v>1</v>
      </c>
    </row>
    <row r="130" spans="17:19">
      <c r="Q130" s="235" t="s">
        <v>371</v>
      </c>
      <c r="R130" s="236" t="s">
        <v>374</v>
      </c>
      <c r="S130" s="237">
        <v>2</v>
      </c>
    </row>
    <row r="131" spans="17:19">
      <c r="Q131" s="235" t="s">
        <v>371</v>
      </c>
      <c r="R131" s="236" t="s">
        <v>375</v>
      </c>
      <c r="S131" s="237">
        <v>3</v>
      </c>
    </row>
    <row r="132" spans="17:19">
      <c r="Q132" s="235" t="s">
        <v>371</v>
      </c>
      <c r="R132" s="236" t="s">
        <v>376</v>
      </c>
      <c r="S132" s="237">
        <v>4</v>
      </c>
    </row>
    <row r="133" spans="17:19">
      <c r="Q133" s="235" t="s">
        <v>371</v>
      </c>
      <c r="R133" s="236" t="s">
        <v>377</v>
      </c>
      <c r="S133" s="237">
        <v>5</v>
      </c>
    </row>
    <row r="134" spans="17:19">
      <c r="Q134" s="235" t="s">
        <v>371</v>
      </c>
      <c r="R134" s="236" t="s">
        <v>378</v>
      </c>
      <c r="S134" s="237">
        <v>6</v>
      </c>
    </row>
    <row r="135" spans="17:19">
      <c r="Q135" s="235" t="s">
        <v>371</v>
      </c>
      <c r="R135" s="236" t="s">
        <v>379</v>
      </c>
      <c r="S135" s="237">
        <v>7</v>
      </c>
    </row>
    <row r="136" spans="17:19">
      <c r="Q136" s="235" t="s">
        <v>371</v>
      </c>
      <c r="R136" s="236" t="s">
        <v>380</v>
      </c>
      <c r="S136" s="237">
        <v>8</v>
      </c>
    </row>
    <row r="137" spans="17:19">
      <c r="Q137" s="235" t="s">
        <v>371</v>
      </c>
      <c r="R137" s="236" t="s">
        <v>381</v>
      </c>
      <c r="S137" s="237">
        <v>9</v>
      </c>
    </row>
    <row r="138" spans="17:19">
      <c r="Q138" s="235" t="s">
        <v>371</v>
      </c>
      <c r="R138" s="236" t="s">
        <v>382</v>
      </c>
      <c r="S138" s="237">
        <v>10</v>
      </c>
    </row>
    <row r="139" spans="17:19" ht="40.5">
      <c r="Q139" s="296" t="s">
        <v>383</v>
      </c>
      <c r="R139" s="297" t="s">
        <v>384</v>
      </c>
      <c r="S139" s="298">
        <v>10</v>
      </c>
    </row>
    <row r="140" spans="17:19" ht="40.5">
      <c r="Q140" s="296" t="s">
        <v>383</v>
      </c>
      <c r="R140" s="297" t="s">
        <v>385</v>
      </c>
      <c r="S140" s="298">
        <v>5</v>
      </c>
    </row>
    <row r="141" spans="17:19" ht="27">
      <c r="Q141" s="296" t="s">
        <v>383</v>
      </c>
      <c r="R141" s="297" t="s">
        <v>386</v>
      </c>
      <c r="S141" s="298">
        <v>0</v>
      </c>
    </row>
    <row r="142" spans="17:19">
      <c r="Q142" s="235" t="s">
        <v>387</v>
      </c>
      <c r="R142" s="236" t="s">
        <v>367</v>
      </c>
      <c r="S142" s="237">
        <v>0</v>
      </c>
    </row>
    <row r="143" spans="17:19">
      <c r="Q143" s="235" t="s">
        <v>387</v>
      </c>
      <c r="R143" s="236" t="s">
        <v>369</v>
      </c>
      <c r="S143" s="237">
        <v>5</v>
      </c>
    </row>
    <row r="144" spans="17:19">
      <c r="Q144" s="235" t="s">
        <v>387</v>
      </c>
      <c r="R144" s="236" t="s">
        <v>370</v>
      </c>
      <c r="S144" s="237">
        <v>10</v>
      </c>
    </row>
    <row r="145" spans="17:19" ht="27">
      <c r="Q145" s="2737" t="s">
        <v>475</v>
      </c>
      <c r="R145" s="324" t="s">
        <v>476</v>
      </c>
      <c r="S145" s="254">
        <v>50</v>
      </c>
    </row>
    <row r="146" spans="17:19" ht="27">
      <c r="Q146" s="2738"/>
      <c r="R146" s="324" t="s">
        <v>477</v>
      </c>
      <c r="S146" s="254">
        <v>20</v>
      </c>
    </row>
    <row r="147" spans="17:19" ht="27">
      <c r="Q147" s="2738"/>
      <c r="R147" s="324" t="s">
        <v>479</v>
      </c>
      <c r="S147" s="254">
        <v>0</v>
      </c>
    </row>
    <row r="148" spans="17:19" ht="27">
      <c r="Q148" s="2738"/>
      <c r="R148" s="324" t="s">
        <v>480</v>
      </c>
      <c r="S148" s="254">
        <v>-20</v>
      </c>
    </row>
    <row r="149" spans="17:19" ht="27">
      <c r="Q149" s="2739"/>
      <c r="R149" s="324" t="s">
        <v>481</v>
      </c>
      <c r="S149" s="254">
        <v>-50</v>
      </c>
    </row>
    <row r="150" spans="17:19" ht="27">
      <c r="Q150" s="323" t="s">
        <v>498</v>
      </c>
      <c r="R150" s="324" t="s">
        <v>499</v>
      </c>
      <c r="S150" s="254">
        <v>0</v>
      </c>
    </row>
    <row r="151" spans="17:19" ht="40.5">
      <c r="Q151" s="323" t="s">
        <v>498</v>
      </c>
      <c r="R151" s="324" t="s">
        <v>500</v>
      </c>
      <c r="S151" s="254">
        <v>5</v>
      </c>
    </row>
    <row r="152" spans="17:19" ht="40.5">
      <c r="Q152" s="323" t="s">
        <v>498</v>
      </c>
      <c r="R152" s="324" t="s">
        <v>501</v>
      </c>
      <c r="S152" s="254">
        <v>10</v>
      </c>
    </row>
  </sheetData>
  <sheetProtection selectLockedCells="1" selectUnlockedCells="1"/>
  <protectedRanges>
    <protectedRange sqref="K2:L2" name="단가산출a"/>
  </protectedRanges>
  <mergeCells count="183">
    <mergeCell ref="L93:M93"/>
    <mergeCell ref="N93:O93"/>
    <mergeCell ref="D97:E97"/>
    <mergeCell ref="F97:G97"/>
    <mergeCell ref="A62:A63"/>
    <mergeCell ref="B62:B63"/>
    <mergeCell ref="C62:N62"/>
    <mergeCell ref="H49:I49"/>
    <mergeCell ref="L49:M49"/>
    <mergeCell ref="A51:G51"/>
    <mergeCell ref="H59:I59"/>
    <mergeCell ref="L59:M59"/>
    <mergeCell ref="H60:I60"/>
    <mergeCell ref="L60:M60"/>
    <mergeCell ref="N97:O97"/>
    <mergeCell ref="H93:I93"/>
    <mergeCell ref="J93:K93"/>
    <mergeCell ref="N91:O91"/>
    <mergeCell ref="D93:E93"/>
    <mergeCell ref="F93:G93"/>
    <mergeCell ref="J91:K91"/>
    <mergeCell ref="L91:M91"/>
    <mergeCell ref="H45:I45"/>
    <mergeCell ref="L45:M45"/>
    <mergeCell ref="H46:I46"/>
    <mergeCell ref="L46:M46"/>
    <mergeCell ref="H47:I47"/>
    <mergeCell ref="L47:M47"/>
    <mergeCell ref="H48:I48"/>
    <mergeCell ref="L48:M48"/>
    <mergeCell ref="H61:I61"/>
    <mergeCell ref="L61:M61"/>
    <mergeCell ref="H27:I27"/>
    <mergeCell ref="L27:M27"/>
    <mergeCell ref="B28:C28"/>
    <mergeCell ref="H28:I28"/>
    <mergeCell ref="L28:M28"/>
    <mergeCell ref="H29:I29"/>
    <mergeCell ref="L29:M29"/>
    <mergeCell ref="B30:C30"/>
    <mergeCell ref="D30:M30"/>
    <mergeCell ref="H42:I42"/>
    <mergeCell ref="L42:M42"/>
    <mergeCell ref="H43:I43"/>
    <mergeCell ref="L43:M43"/>
    <mergeCell ref="H44:I44"/>
    <mergeCell ref="L44:M44"/>
    <mergeCell ref="H38:I38"/>
    <mergeCell ref="L38:M38"/>
    <mergeCell ref="H39:I39"/>
    <mergeCell ref="L39:M39"/>
    <mergeCell ref="C40:M40"/>
    <mergeCell ref="H41:I41"/>
    <mergeCell ref="L41:M41"/>
    <mergeCell ref="C34:M34"/>
    <mergeCell ref="H35:I35"/>
    <mergeCell ref="L35:M35"/>
    <mergeCell ref="H36:I36"/>
    <mergeCell ref="L36:M36"/>
    <mergeCell ref="H37:I37"/>
    <mergeCell ref="L37:M37"/>
    <mergeCell ref="H31:I31"/>
    <mergeCell ref="L31:M31"/>
    <mergeCell ref="B32:C32"/>
    <mergeCell ref="D32:M32"/>
    <mergeCell ref="H33:I33"/>
    <mergeCell ref="L33:M33"/>
    <mergeCell ref="H25:I25"/>
    <mergeCell ref="L25:M25"/>
    <mergeCell ref="H26:I26"/>
    <mergeCell ref="L26:M26"/>
    <mergeCell ref="L19:M19"/>
    <mergeCell ref="H20:I20"/>
    <mergeCell ref="L20:M20"/>
    <mergeCell ref="H21:I21"/>
    <mergeCell ref="L21:M21"/>
    <mergeCell ref="H22:I22"/>
    <mergeCell ref="L22:M22"/>
    <mergeCell ref="H23:I23"/>
    <mergeCell ref="L23:M23"/>
    <mergeCell ref="H16:I16"/>
    <mergeCell ref="L16:M16"/>
    <mergeCell ref="H17:I17"/>
    <mergeCell ref="L17:M17"/>
    <mergeCell ref="H18:I18"/>
    <mergeCell ref="L18:M18"/>
    <mergeCell ref="H19:I19"/>
    <mergeCell ref="H24:I24"/>
    <mergeCell ref="L24:M24"/>
    <mergeCell ref="A1:M1"/>
    <mergeCell ref="B2:F2"/>
    <mergeCell ref="H2:I2"/>
    <mergeCell ref="K2:L2"/>
    <mergeCell ref="B3:C3"/>
    <mergeCell ref="D3:E3"/>
    <mergeCell ref="F3:F4"/>
    <mergeCell ref="G3:I3"/>
    <mergeCell ref="J3:K4"/>
    <mergeCell ref="L3:M4"/>
    <mergeCell ref="H4:I4"/>
    <mergeCell ref="B5:C5"/>
    <mergeCell ref="H5:I5"/>
    <mergeCell ref="L5:M5"/>
    <mergeCell ref="H6:I6"/>
    <mergeCell ref="L6:M6"/>
    <mergeCell ref="H7:I7"/>
    <mergeCell ref="H12:I12"/>
    <mergeCell ref="L12:M12"/>
    <mergeCell ref="H13:I13"/>
    <mergeCell ref="L13:M13"/>
    <mergeCell ref="L7:M7"/>
    <mergeCell ref="H8:I8"/>
    <mergeCell ref="L8:M8"/>
    <mergeCell ref="H9:I9"/>
    <mergeCell ref="L9:M9"/>
    <mergeCell ref="H10:I10"/>
    <mergeCell ref="L10:M10"/>
    <mergeCell ref="H11:I11"/>
    <mergeCell ref="L11:M11"/>
    <mergeCell ref="H15:I15"/>
    <mergeCell ref="L15:M15"/>
    <mergeCell ref="H97:I97"/>
    <mergeCell ref="J97:K97"/>
    <mergeCell ref="L97:M97"/>
    <mergeCell ref="H14:I14"/>
    <mergeCell ref="L14:M14"/>
    <mergeCell ref="Q91:Q93"/>
    <mergeCell ref="A92:C92"/>
    <mergeCell ref="D92:I92"/>
    <mergeCell ref="J92:O92"/>
    <mergeCell ref="D94:E94"/>
    <mergeCell ref="F94:G94"/>
    <mergeCell ref="H94:I94"/>
    <mergeCell ref="J94:K94"/>
    <mergeCell ref="L94:M94"/>
    <mergeCell ref="N94:O94"/>
    <mergeCell ref="Q94:Q96"/>
    <mergeCell ref="A96:C96"/>
    <mergeCell ref="D96:I96"/>
    <mergeCell ref="J96:O96"/>
    <mergeCell ref="D91:E91"/>
    <mergeCell ref="F91:G91"/>
    <mergeCell ref="H91:I91"/>
    <mergeCell ref="L98:M98"/>
    <mergeCell ref="N98:O98"/>
    <mergeCell ref="A100:C100"/>
    <mergeCell ref="D100:I100"/>
    <mergeCell ref="J100:L100"/>
    <mergeCell ref="M100:N100"/>
    <mergeCell ref="Q100:Q102"/>
    <mergeCell ref="D102:E102"/>
    <mergeCell ref="F102:G102"/>
    <mergeCell ref="H102:I102"/>
    <mergeCell ref="J102:K102"/>
    <mergeCell ref="N102:O102"/>
    <mergeCell ref="D101:E101"/>
    <mergeCell ref="F101:G101"/>
    <mergeCell ref="H101:I101"/>
    <mergeCell ref="J101:K101"/>
    <mergeCell ref="Q46:Q47"/>
    <mergeCell ref="Q109:Q111"/>
    <mergeCell ref="Q112:Q113"/>
    <mergeCell ref="Q114:Q115"/>
    <mergeCell ref="Q116:Q117"/>
    <mergeCell ref="Q118:Q120"/>
    <mergeCell ref="Q145:Q149"/>
    <mergeCell ref="Q103:Q105"/>
    <mergeCell ref="A104:C104"/>
    <mergeCell ref="D104:I104"/>
    <mergeCell ref="J104:O104"/>
    <mergeCell ref="D106:E106"/>
    <mergeCell ref="F106:G106"/>
    <mergeCell ref="H106:I106"/>
    <mergeCell ref="Q106:Q108"/>
    <mergeCell ref="B108:C108"/>
    <mergeCell ref="D105:E105"/>
    <mergeCell ref="F105:G105"/>
    <mergeCell ref="H105:I105"/>
    <mergeCell ref="Q97:Q99"/>
    <mergeCell ref="D98:E98"/>
    <mergeCell ref="F98:G98"/>
    <mergeCell ref="H98:I98"/>
    <mergeCell ref="J98:K98"/>
  </mergeCells>
  <phoneticPr fontId="5" type="noConversion"/>
  <dataValidations disablePrompts="1" count="20">
    <dataValidation type="list" allowBlank="1" showInputMessage="1" showErrorMessage="1" sqref="B69" xr:uid="{00000000-0002-0000-0900-000000000000}">
      <formula1>$A$101:$C$101</formula1>
    </dataValidation>
    <dataValidation type="list" allowBlank="1" showInputMessage="1" showErrorMessage="1" sqref="B68" xr:uid="{00000000-0002-0000-0900-000001000000}">
      <formula1>$S$63:$S$65</formula1>
    </dataValidation>
    <dataValidation type="list" allowBlank="1" showInputMessage="1" showErrorMessage="1" sqref="D27" xr:uid="{00000000-0002-0000-0900-000002000000}">
      <formula1>$S$31:$S$34</formula1>
    </dataValidation>
    <dataValidation type="list" allowBlank="1" showInputMessage="1" showErrorMessage="1" sqref="B27" xr:uid="{00000000-0002-0000-0900-000003000000}">
      <formula1>$R$30:$R$32</formula1>
    </dataValidation>
    <dataValidation type="list" allowBlank="1" showInputMessage="1" showErrorMessage="1" sqref="P5 P10 P15 P20 P27:P28 P30" xr:uid="{00000000-0002-0000-0900-000004000000}">
      <formula1>"적용,미적용"</formula1>
    </dataValidation>
    <dataValidation type="list" allowBlank="1" showInputMessage="1" showErrorMessage="1" sqref="B5:C5" xr:uid="{00000000-0002-0000-0900-000005000000}">
      <formula1>$R$6:$R$7</formula1>
    </dataValidation>
    <dataValidation type="list" allowBlank="1" showInputMessage="1" showErrorMessage="1" sqref="A18" xr:uid="{00000000-0002-0000-0900-000006000000}">
      <formula1>$R$16:$R$17</formula1>
    </dataValidation>
    <dataValidation type="list" allowBlank="1" showInputMessage="1" showErrorMessage="1" sqref="B64" xr:uid="{00000000-0002-0000-0900-000007000000}">
      <formula1>$A$93:$C$93</formula1>
    </dataValidation>
    <dataValidation type="list" allowBlank="1" showInputMessage="1" showErrorMessage="1" sqref="B65" xr:uid="{00000000-0002-0000-0900-000008000000}">
      <formula1>$S$54:$S$56</formula1>
    </dataValidation>
    <dataValidation type="list" allowBlank="1" showInputMessage="1" showErrorMessage="1" sqref="B66" xr:uid="{00000000-0002-0000-0900-000009000000}">
      <formula1>$S$57:$S$59</formula1>
    </dataValidation>
    <dataValidation type="list" allowBlank="1" showInputMessage="1" showErrorMessage="1" sqref="B67" xr:uid="{00000000-0002-0000-0900-00000A000000}">
      <formula1>$S$60:$S$62</formula1>
    </dataValidation>
    <dataValidation type="list" allowBlank="1" showInputMessage="1" showErrorMessage="1" sqref="B77" xr:uid="{00000000-0002-0000-0900-00000B000000}">
      <formula1>$S$76:$S$77</formula1>
    </dataValidation>
    <dataValidation type="list" allowBlank="1" showInputMessage="1" showErrorMessage="1" sqref="B76" xr:uid="{00000000-0002-0000-0900-00000C000000}">
      <formula1>$S$78:$S$80</formula1>
    </dataValidation>
    <dataValidation type="list" allowBlank="1" showInputMessage="1" showErrorMessage="1" sqref="B72" xr:uid="{00000000-0002-0000-0900-00000D000000}">
      <formula1>$S$105:$S$109</formula1>
    </dataValidation>
    <dataValidation type="list" allowBlank="1" showInputMessage="1" showErrorMessage="1" sqref="B75" xr:uid="{00000000-0002-0000-0900-00000E000000}">
      <formula1>$S$74:$S$75</formula1>
    </dataValidation>
    <dataValidation type="list" allowBlank="1" showInputMessage="1" showErrorMessage="1" sqref="B73" xr:uid="{00000000-0002-0000-0900-00000F000000}">
      <formula1>$S$81:$S$83</formula1>
    </dataValidation>
    <dataValidation type="list" allowBlank="1" showInputMessage="1" showErrorMessage="1" sqref="B74" xr:uid="{00000000-0002-0000-0900-000010000000}">
      <formula1>$S$110:$S$112</formula1>
    </dataValidation>
    <dataValidation type="list" allowBlank="1" showInputMessage="1" showErrorMessage="1" sqref="B70" xr:uid="{00000000-0002-0000-0900-000011000000}">
      <formula1>$S$69:$S$75</formula1>
    </dataValidation>
    <dataValidation type="list" allowBlank="1" showInputMessage="1" showErrorMessage="1" sqref="B71" xr:uid="{00000000-0002-0000-0900-000012000000}">
      <formula1>$S$72:$S$73</formula1>
    </dataValidation>
    <dataValidation type="list" allowBlank="1" showInputMessage="1" showErrorMessage="1" sqref="R128" xr:uid="{00000000-0002-0000-0900-000013000000}">
      <formula1>$R$127:$R$137</formula1>
    </dataValidation>
  </dataValidations>
  <printOptions horizontalCentered="1" verticalCentered="1"/>
  <pageMargins left="0.19685039370078741" right="0.19685039370078741" top="0.23622047244094491" bottom="0.27559055118110237" header="0.15748031496062992" footer="0.15748031496062992"/>
  <pageSetup paperSize="9" scale="66" firstPageNumber="0" orientation="landscape" horizontalDpi="300" verticalDpi="300" r:id="rId1"/>
  <headerFooter alignWithMargins="0"/>
  <colBreaks count="1" manualBreakCount="1">
    <brk id="14" max="1048575" man="1"/>
  </colBreaks>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A00-000000000000}">
  <sheetPr>
    <pageSetUpPr fitToPage="1"/>
  </sheetPr>
  <dimension ref="A1:AD153"/>
  <sheetViews>
    <sheetView view="pageBreakPreview" zoomScale="90" zoomScaleNormal="85" zoomScaleSheetLayoutView="90" workbookViewId="0">
      <selection activeCell="B40" sqref="B40"/>
    </sheetView>
  </sheetViews>
  <sheetFormatPr defaultColWidth="11.5546875" defaultRowHeight="14.25"/>
  <cols>
    <col min="1" max="1" width="18.6640625" style="98" customWidth="1"/>
    <col min="2" max="2" width="19.44140625" style="98" bestFit="1" customWidth="1"/>
    <col min="3" max="6" width="8.77734375" style="98" customWidth="1"/>
    <col min="7" max="7" width="12" style="98" bestFit="1" customWidth="1"/>
    <col min="8" max="8" width="8.77734375" style="98" customWidth="1"/>
    <col min="9" max="9" width="8.77734375" style="261" customWidth="1"/>
    <col min="10" max="14" width="8.77734375" style="98" customWidth="1"/>
    <col min="15" max="15" width="11.5546875" style="98" customWidth="1"/>
    <col min="16" max="16" width="11.5546875" style="99" customWidth="1"/>
    <col min="17" max="17" width="11.5546875" style="98" customWidth="1"/>
    <col min="18" max="18" width="13.44140625" style="98" customWidth="1"/>
    <col min="19" max="19" width="12.6640625" style="98" customWidth="1"/>
    <col min="20" max="20" width="13" style="98" customWidth="1"/>
    <col min="21" max="21" width="13.33203125" style="183" customWidth="1"/>
    <col min="22" max="30" width="11.5546875" style="183" customWidth="1"/>
    <col min="31" max="16384" width="11.5546875" style="98"/>
  </cols>
  <sheetData>
    <row r="1" spans="1:22" ht="27" customHeight="1">
      <c r="A1" s="2985" t="s">
        <v>750</v>
      </c>
      <c r="B1" s="2986"/>
      <c r="C1" s="2986"/>
      <c r="D1" s="2986"/>
      <c r="E1" s="2986"/>
      <c r="F1" s="2986"/>
      <c r="G1" s="2986"/>
      <c r="H1" s="2986"/>
      <c r="I1" s="2986"/>
      <c r="J1" s="2986"/>
      <c r="K1" s="2986"/>
      <c r="L1" s="2986"/>
      <c r="M1" s="2987"/>
      <c r="N1" s="639"/>
      <c r="Q1" s="2218" t="s">
        <v>122</v>
      </c>
      <c r="R1" s="2219" t="s">
        <v>123</v>
      </c>
    </row>
    <row r="2" spans="1:22" ht="28.5" customHeight="1">
      <c r="A2" s="640" t="s">
        <v>751</v>
      </c>
      <c r="B2" s="2860" t="str">
        <f>표지!E28</f>
        <v>서귀포시 남원읍 한남리 산 2-1 외</v>
      </c>
      <c r="C2" s="2861"/>
      <c r="D2" s="2861"/>
      <c r="E2" s="2861"/>
      <c r="F2" s="2862"/>
      <c r="G2" s="299" t="s">
        <v>413</v>
      </c>
      <c r="H2" s="2863" t="s">
        <v>528</v>
      </c>
      <c r="I2" s="2864"/>
      <c r="J2" s="102" t="s">
        <v>748</v>
      </c>
      <c r="K2" s="3001">
        <f>설계내역서!H10</f>
        <v>4.5</v>
      </c>
      <c r="L2" s="3002"/>
      <c r="M2" s="300" t="s">
        <v>118</v>
      </c>
      <c r="N2" s="641"/>
    </row>
    <row r="3" spans="1:22" ht="27" customHeight="1">
      <c r="A3" s="642" t="s">
        <v>752</v>
      </c>
      <c r="B3" s="2867" t="s">
        <v>127</v>
      </c>
      <c r="C3" s="2868"/>
      <c r="D3" s="2867" t="s">
        <v>996</v>
      </c>
      <c r="E3" s="2868"/>
      <c r="F3" s="2869" t="s">
        <v>129</v>
      </c>
      <c r="G3" s="2867" t="s">
        <v>130</v>
      </c>
      <c r="H3" s="2988"/>
      <c r="I3" s="2868"/>
      <c r="J3" s="2989" t="s">
        <v>408</v>
      </c>
      <c r="K3" s="2990"/>
      <c r="L3" s="2876" t="s">
        <v>75</v>
      </c>
      <c r="M3" s="2877"/>
      <c r="N3" s="641"/>
    </row>
    <row r="4" spans="1:22" ht="27" customHeight="1" thickBot="1">
      <c r="A4" s="643" t="s">
        <v>131</v>
      </c>
      <c r="B4" s="631"/>
      <c r="C4" s="106" t="s">
        <v>132</v>
      </c>
      <c r="D4" s="2054" t="s">
        <v>997</v>
      </c>
      <c r="E4" s="2055" t="s">
        <v>132</v>
      </c>
      <c r="F4" s="2870"/>
      <c r="G4" s="107"/>
      <c r="H4" s="2993" t="s">
        <v>134</v>
      </c>
      <c r="I4" s="2994"/>
      <c r="J4" s="2991"/>
      <c r="K4" s="2992"/>
      <c r="L4" s="2878"/>
      <c r="M4" s="2879"/>
      <c r="N4" s="641"/>
      <c r="P4" s="2039" t="s">
        <v>135</v>
      </c>
    </row>
    <row r="5" spans="1:22" ht="27" hidden="1" customHeight="1" thickTop="1">
      <c r="A5" s="644" t="s">
        <v>136</v>
      </c>
      <c r="B5" s="2995"/>
      <c r="C5" s="2996"/>
      <c r="D5" s="110" t="s">
        <v>137</v>
      </c>
      <c r="E5" s="111"/>
      <c r="F5" s="112"/>
      <c r="G5" s="113"/>
      <c r="H5" s="2884"/>
      <c r="I5" s="2885"/>
      <c r="J5" s="115"/>
      <c r="K5" s="114"/>
      <c r="L5" s="2997"/>
      <c r="M5" s="2998"/>
      <c r="N5" s="641"/>
      <c r="P5" s="2040" t="s">
        <v>138</v>
      </c>
      <c r="R5" s="117" t="s">
        <v>139</v>
      </c>
      <c r="S5" s="117" t="s">
        <v>140</v>
      </c>
      <c r="T5" s="1998" t="s">
        <v>141</v>
      </c>
    </row>
    <row r="6" spans="1:22" ht="27" hidden="1" customHeight="1">
      <c r="A6" s="645" t="s">
        <v>143</v>
      </c>
      <c r="B6" s="646"/>
      <c r="C6" s="647" t="str">
        <f>IF(B5="","",IF(B5="미래목","ha","본/ha"))</f>
        <v/>
      </c>
      <c r="D6" s="118">
        <f>IF(B5="제거대상목",S6,S7)</f>
        <v>1</v>
      </c>
      <c r="E6" s="634" t="str">
        <f>IF(B5=R7,"인/ha","인/100본당")</f>
        <v>인/100본당</v>
      </c>
      <c r="F6" s="648">
        <f>IF(P5="적용",IF(B5="미래목",1,ROUND(B6*D6/100,2)),0)</f>
        <v>0</v>
      </c>
      <c r="G6" s="500"/>
      <c r="H6" s="2819" t="s">
        <v>144</v>
      </c>
      <c r="I6" s="2821"/>
      <c r="J6" s="649">
        <f>$C$78</f>
        <v>0</v>
      </c>
      <c r="K6" s="647" t="s">
        <v>113</v>
      </c>
      <c r="L6" s="2888">
        <f>ROUNDDOWN((F6*G6)*(1+J6%),0)</f>
        <v>0</v>
      </c>
      <c r="M6" s="2889"/>
      <c r="N6" s="641"/>
      <c r="P6" s="2041"/>
      <c r="R6" s="117" t="s">
        <v>145</v>
      </c>
      <c r="S6" s="117">
        <v>0.4</v>
      </c>
      <c r="T6" s="1998" t="s">
        <v>146</v>
      </c>
    </row>
    <row r="7" spans="1:22" ht="27" hidden="1" customHeight="1">
      <c r="A7" s="645" t="s">
        <v>147</v>
      </c>
      <c r="B7" s="648"/>
      <c r="C7" s="647"/>
      <c r="D7" s="118"/>
      <c r="E7" s="650"/>
      <c r="F7" s="648"/>
      <c r="G7" s="500"/>
      <c r="H7" s="2787"/>
      <c r="I7" s="2848"/>
      <c r="J7" s="651"/>
      <c r="K7" s="652"/>
      <c r="L7" s="2819"/>
      <c r="M7" s="2820"/>
      <c r="N7" s="641"/>
      <c r="P7" s="2041"/>
      <c r="R7" s="117" t="s">
        <v>148</v>
      </c>
      <c r="S7" s="117">
        <v>1</v>
      </c>
      <c r="T7" s="1998" t="s">
        <v>149</v>
      </c>
    </row>
    <row r="8" spans="1:22" ht="27" hidden="1" customHeight="1">
      <c r="A8" s="653" t="s">
        <v>150</v>
      </c>
      <c r="B8" s="654">
        <f>IF(B5="미래목",$E$5,$B$6)</f>
        <v>0</v>
      </c>
      <c r="C8" s="647" t="s">
        <v>151</v>
      </c>
      <c r="D8" s="118">
        <f>IF(B5="제거대상목",U6,U7)</f>
        <v>0</v>
      </c>
      <c r="E8" s="634" t="s">
        <v>152</v>
      </c>
      <c r="F8" s="648">
        <f>IF(P5="적용",ROUND(B8*(D8/100),2),0)</f>
        <v>0</v>
      </c>
      <c r="G8" s="500"/>
      <c r="H8" s="2819" t="str">
        <f>IF(B5="제거대상목",T6,T7)</f>
        <v>황색페인트</v>
      </c>
      <c r="I8" s="2821"/>
      <c r="J8" s="655"/>
      <c r="K8" s="652"/>
      <c r="L8" s="2888">
        <f>ROUNDDOWN(F8*G8,0)</f>
        <v>0</v>
      </c>
      <c r="M8" s="2889"/>
      <c r="N8" s="641"/>
      <c r="P8" s="2041"/>
    </row>
    <row r="9" spans="1:22" ht="27" hidden="1" customHeight="1">
      <c r="A9" s="656" t="s">
        <v>153</v>
      </c>
      <c r="B9" s="120">
        <f>L8</f>
        <v>0</v>
      </c>
      <c r="C9" s="121" t="s">
        <v>154</v>
      </c>
      <c r="D9" s="122">
        <v>10</v>
      </c>
      <c r="E9" s="633" t="s">
        <v>113</v>
      </c>
      <c r="F9" s="123"/>
      <c r="G9" s="124"/>
      <c r="H9" s="2779"/>
      <c r="I9" s="2903"/>
      <c r="J9" s="125"/>
      <c r="K9" s="126"/>
      <c r="L9" s="2904">
        <f>ROUNDDOWN(B9*D9%,0)</f>
        <v>0</v>
      </c>
      <c r="M9" s="2905"/>
      <c r="N9" s="641"/>
      <c r="P9" s="2041"/>
    </row>
    <row r="10" spans="1:22" ht="27" hidden="1" customHeight="1">
      <c r="A10" s="657" t="s">
        <v>155</v>
      </c>
      <c r="B10" s="128"/>
      <c r="C10" s="114"/>
      <c r="D10" s="129"/>
      <c r="E10" s="130"/>
      <c r="F10" s="128"/>
      <c r="G10" s="131"/>
      <c r="H10" s="2851"/>
      <c r="I10" s="2852"/>
      <c r="J10" s="115"/>
      <c r="K10" s="130"/>
      <c r="L10" s="2981"/>
      <c r="M10" s="2982"/>
      <c r="N10" s="641"/>
      <c r="P10" s="2040" t="s">
        <v>138</v>
      </c>
    </row>
    <row r="11" spans="1:22" ht="27" hidden="1" customHeight="1">
      <c r="A11" s="645" t="s">
        <v>143</v>
      </c>
      <c r="B11" s="658"/>
      <c r="C11" s="647" t="s">
        <v>118</v>
      </c>
      <c r="D11" s="659">
        <v>0.2</v>
      </c>
      <c r="E11" s="647" t="s">
        <v>156</v>
      </c>
      <c r="F11" s="648">
        <f>IF(P10="적용",ROUND(B11*D11,2),0)</f>
        <v>0</v>
      </c>
      <c r="G11" s="500">
        <f>기초자료!B14</f>
        <v>172068</v>
      </c>
      <c r="H11" s="2819" t="s">
        <v>157</v>
      </c>
      <c r="I11" s="2821"/>
      <c r="J11" s="649">
        <f>$D$78</f>
        <v>0</v>
      </c>
      <c r="K11" s="647" t="s">
        <v>113</v>
      </c>
      <c r="L11" s="2888">
        <f>ROUNDDOWN((F11*G11)*(1+J11%),0)</f>
        <v>0</v>
      </c>
      <c r="M11" s="2889"/>
      <c r="N11" s="641"/>
      <c r="P11" s="2041"/>
    </row>
    <row r="12" spans="1:22" ht="27" hidden="1" customHeight="1">
      <c r="A12" s="645" t="s">
        <v>147</v>
      </c>
      <c r="B12" s="660"/>
      <c r="C12" s="647"/>
      <c r="D12" s="659"/>
      <c r="E12" s="652"/>
      <c r="F12" s="648"/>
      <c r="G12" s="500"/>
      <c r="H12" s="2787"/>
      <c r="I12" s="2848"/>
      <c r="J12" s="655"/>
      <c r="K12" s="652"/>
      <c r="L12" s="2819"/>
      <c r="M12" s="2820"/>
      <c r="N12" s="641"/>
      <c r="P12" s="2041"/>
    </row>
    <row r="13" spans="1:22" ht="27" hidden="1" customHeight="1">
      <c r="A13" s="645" t="s">
        <v>158</v>
      </c>
      <c r="B13" s="661"/>
      <c r="C13" s="647" t="s">
        <v>118</v>
      </c>
      <c r="D13" s="659">
        <v>0.2</v>
      </c>
      <c r="E13" s="647" t="s">
        <v>159</v>
      </c>
      <c r="F13" s="648">
        <f>IF(P10="적용",ROUND(B13*D13,2),0)</f>
        <v>0</v>
      </c>
      <c r="G13" s="500">
        <v>7300</v>
      </c>
      <c r="H13" s="2819" t="s">
        <v>160</v>
      </c>
      <c r="I13" s="2821"/>
      <c r="J13" s="655"/>
      <c r="K13" s="652"/>
      <c r="L13" s="2817">
        <f>ROUNDDOWN(F13*G13,0)</f>
        <v>0</v>
      </c>
      <c r="M13" s="2906"/>
      <c r="N13" s="641"/>
      <c r="P13" s="2041"/>
    </row>
    <row r="14" spans="1:22" ht="27" hidden="1" customHeight="1">
      <c r="A14" s="656" t="s">
        <v>153</v>
      </c>
      <c r="B14" s="120">
        <f>L13</f>
        <v>0</v>
      </c>
      <c r="C14" s="121" t="s">
        <v>154</v>
      </c>
      <c r="D14" s="133">
        <v>5</v>
      </c>
      <c r="E14" s="121" t="s">
        <v>113</v>
      </c>
      <c r="F14" s="123"/>
      <c r="G14" s="124"/>
      <c r="H14" s="2779"/>
      <c r="I14" s="2903"/>
      <c r="J14" s="134"/>
      <c r="K14" s="126"/>
      <c r="L14" s="2904">
        <f>ROUNDDOWN(B14*D14%,0)</f>
        <v>0</v>
      </c>
      <c r="M14" s="2905"/>
      <c r="N14" s="641"/>
      <c r="P14" s="2041"/>
    </row>
    <row r="15" spans="1:22" ht="27" hidden="1" customHeight="1">
      <c r="A15" s="644" t="s">
        <v>161</v>
      </c>
      <c r="B15" s="128"/>
      <c r="C15" s="114"/>
      <c r="D15" s="135"/>
      <c r="E15" s="136"/>
      <c r="F15" s="128"/>
      <c r="G15" s="131"/>
      <c r="H15" s="2851"/>
      <c r="I15" s="2852"/>
      <c r="J15" s="137"/>
      <c r="K15" s="114"/>
      <c r="L15" s="2981"/>
      <c r="M15" s="2982"/>
      <c r="N15" s="641"/>
      <c r="P15" s="2040" t="s">
        <v>138</v>
      </c>
      <c r="R15" s="117" t="s">
        <v>139</v>
      </c>
      <c r="S15" s="117" t="s">
        <v>162</v>
      </c>
      <c r="T15" s="1998" t="s">
        <v>163</v>
      </c>
    </row>
    <row r="16" spans="1:22" ht="27" hidden="1" customHeight="1">
      <c r="A16" s="645" t="s">
        <v>143</v>
      </c>
      <c r="B16" s="662"/>
      <c r="C16" s="647" t="s">
        <v>166</v>
      </c>
      <c r="D16" s="663">
        <v>1</v>
      </c>
      <c r="E16" s="647" t="s">
        <v>167</v>
      </c>
      <c r="F16" s="648">
        <f>IF(P15="적용",ROUND(B16*D16,2),0)</f>
        <v>0</v>
      </c>
      <c r="G16" s="500">
        <f>기초자료!B14</f>
        <v>172068</v>
      </c>
      <c r="H16" s="2819" t="s">
        <v>157</v>
      </c>
      <c r="I16" s="2821"/>
      <c r="J16" s="649">
        <f>$E$78</f>
        <v>0</v>
      </c>
      <c r="K16" s="664" t="s">
        <v>113</v>
      </c>
      <c r="L16" s="2822">
        <f>ROUNDDOWN((F16*G16)*(1+J16%),0)</f>
        <v>0</v>
      </c>
      <c r="M16" s="2823"/>
      <c r="N16" s="641"/>
      <c r="P16" s="2041"/>
      <c r="R16" s="117" t="s">
        <v>168</v>
      </c>
      <c r="S16" s="117">
        <v>0.5</v>
      </c>
      <c r="T16" s="1998" t="s">
        <v>169</v>
      </c>
      <c r="V16" s="2002"/>
    </row>
    <row r="17" spans="1:24" ht="27" hidden="1" customHeight="1">
      <c r="A17" s="645" t="s">
        <v>147</v>
      </c>
      <c r="B17" s="665"/>
      <c r="C17" s="647"/>
      <c r="D17" s="666"/>
      <c r="E17" s="652"/>
      <c r="F17" s="648"/>
      <c r="G17" s="500"/>
      <c r="H17" s="2787"/>
      <c r="I17" s="2848"/>
      <c r="J17" s="655"/>
      <c r="K17" s="652"/>
      <c r="L17" s="2819"/>
      <c r="M17" s="2820"/>
      <c r="N17" s="641"/>
      <c r="P17" s="2041"/>
      <c r="R17" s="139" t="s">
        <v>171</v>
      </c>
      <c r="S17" s="139">
        <v>0.6</v>
      </c>
      <c r="T17" s="1999" t="s">
        <v>172</v>
      </c>
      <c r="U17" s="179"/>
      <c r="V17" s="2003"/>
    </row>
    <row r="18" spans="1:24" ht="27" hidden="1" customHeight="1">
      <c r="A18" s="667"/>
      <c r="B18" s="668">
        <f>B16</f>
        <v>0</v>
      </c>
      <c r="C18" s="647" t="s">
        <v>166</v>
      </c>
      <c r="D18" s="663">
        <f>IF(A18=R16,S16,S17)</f>
        <v>0.6</v>
      </c>
      <c r="E18" s="647" t="str">
        <f>IF(A18=R16,T16,T17)</f>
        <v>롤/km</v>
      </c>
      <c r="F18" s="648">
        <f>IF(P15="적용",ROUND(B18*D18,2),0)</f>
        <v>0</v>
      </c>
      <c r="G18" s="500"/>
      <c r="H18" s="2819">
        <f>IF(A18=R16,U16,U17)</f>
        <v>0</v>
      </c>
      <c r="I18" s="2821"/>
      <c r="J18" s="652"/>
      <c r="K18" s="669"/>
      <c r="L18" s="2822">
        <f>ROUNDDOWN(F18*G18,0)</f>
        <v>0</v>
      </c>
      <c r="M18" s="2823"/>
      <c r="N18" s="641"/>
      <c r="P18" s="2041"/>
    </row>
    <row r="19" spans="1:24" ht="27" hidden="1" customHeight="1">
      <c r="A19" s="656" t="s">
        <v>153</v>
      </c>
      <c r="B19" s="120">
        <f>L18</f>
        <v>0</v>
      </c>
      <c r="C19" s="121" t="s">
        <v>154</v>
      </c>
      <c r="D19" s="133">
        <f>IF(ISERROR(VLOOKUP($A$18,$R$16:$V$17,5,FALSE)),0,VLOOKUP($A$18,$R$16:$V$17,5,FALSE))*100</f>
        <v>0</v>
      </c>
      <c r="E19" s="121" t="s">
        <v>113</v>
      </c>
      <c r="F19" s="141"/>
      <c r="G19" s="142"/>
      <c r="H19" s="2999"/>
      <c r="I19" s="3000"/>
      <c r="J19" s="121"/>
      <c r="K19" s="143"/>
      <c r="L19" s="2815">
        <f>ROUNDDOWN(B19*D19%,0)</f>
        <v>0</v>
      </c>
      <c r="M19" s="2816"/>
      <c r="N19" s="641"/>
      <c r="P19" s="2041"/>
    </row>
    <row r="20" spans="1:24" ht="27" hidden="1" customHeight="1">
      <c r="A20" s="644" t="s">
        <v>174</v>
      </c>
      <c r="B20" s="128"/>
      <c r="C20" s="114"/>
      <c r="D20" s="144"/>
      <c r="E20" s="114"/>
      <c r="F20" s="128"/>
      <c r="G20" s="131"/>
      <c r="H20" s="2851"/>
      <c r="I20" s="2852"/>
      <c r="J20" s="115"/>
      <c r="K20" s="130"/>
      <c r="L20" s="2981"/>
      <c r="M20" s="2982"/>
      <c r="N20" s="641"/>
      <c r="P20" s="2040" t="s">
        <v>138</v>
      </c>
    </row>
    <row r="21" spans="1:24" ht="27" hidden="1" customHeight="1">
      <c r="A21" s="657" t="s">
        <v>143</v>
      </c>
      <c r="B21" s="145"/>
      <c r="C21" s="146"/>
      <c r="D21" s="135"/>
      <c r="E21" s="136"/>
      <c r="F21" s="145"/>
      <c r="G21" s="147"/>
      <c r="H21" s="2787"/>
      <c r="I21" s="2848"/>
      <c r="J21" s="148"/>
      <c r="K21" s="149"/>
      <c r="L21" s="2819"/>
      <c r="M21" s="2820"/>
      <c r="N21" s="641"/>
      <c r="P21" s="2041"/>
    </row>
    <row r="22" spans="1:24" ht="27" hidden="1" customHeight="1">
      <c r="A22" s="645" t="s">
        <v>175</v>
      </c>
      <c r="B22" s="662"/>
      <c r="C22" s="647" t="s">
        <v>166</v>
      </c>
      <c r="D22" s="670">
        <v>2</v>
      </c>
      <c r="E22" s="647" t="s">
        <v>167</v>
      </c>
      <c r="F22" s="648">
        <f>IF(P20="적용",ROUND(B22*D22,2),0)</f>
        <v>0</v>
      </c>
      <c r="G22" s="500">
        <f>기초자료!B14</f>
        <v>172068</v>
      </c>
      <c r="H22" s="2819" t="s">
        <v>176</v>
      </c>
      <c r="I22" s="2821"/>
      <c r="J22" s="649">
        <f>$F$78</f>
        <v>0</v>
      </c>
      <c r="K22" s="647" t="s">
        <v>113</v>
      </c>
      <c r="L22" s="2822">
        <f>ROUNDDOWN((F22*G22)*(1+J22%),0)</f>
        <v>0</v>
      </c>
      <c r="M22" s="2823"/>
      <c r="N22" s="671"/>
      <c r="O22" s="151"/>
      <c r="P22" s="2041"/>
    </row>
    <row r="23" spans="1:24" ht="27" hidden="1" customHeight="1">
      <c r="A23" s="645" t="s">
        <v>147</v>
      </c>
      <c r="B23" s="660"/>
      <c r="C23" s="647"/>
      <c r="D23" s="659"/>
      <c r="E23" s="652"/>
      <c r="F23" s="648"/>
      <c r="G23" s="500"/>
      <c r="H23" s="2787"/>
      <c r="I23" s="2848"/>
      <c r="J23" s="655"/>
      <c r="K23" s="652"/>
      <c r="L23" s="2819"/>
      <c r="M23" s="2820"/>
      <c r="N23" s="641"/>
      <c r="P23" s="2041"/>
    </row>
    <row r="24" spans="1:24" ht="27" hidden="1" customHeight="1">
      <c r="A24" s="645" t="s">
        <v>177</v>
      </c>
      <c r="B24" s="672">
        <f>F22</f>
        <v>0</v>
      </c>
      <c r="C24" s="673" t="s">
        <v>178</v>
      </c>
      <c r="D24" s="674">
        <f>5.6/2</f>
        <v>2.8</v>
      </c>
      <c r="E24" s="504" t="s">
        <v>169</v>
      </c>
      <c r="F24" s="648">
        <f>IF(P20="적용",ROUND(B24*D24,2),0)</f>
        <v>0</v>
      </c>
      <c r="G24" s="500"/>
      <c r="H24" s="2819" t="s">
        <v>179</v>
      </c>
      <c r="I24" s="2821"/>
      <c r="J24" s="152"/>
      <c r="K24" s="669"/>
      <c r="L24" s="2822">
        <f>ROUNDDOWN(F24*G24,0)</f>
        <v>0</v>
      </c>
      <c r="M24" s="2823"/>
      <c r="N24" s="641"/>
      <c r="P24" s="2041"/>
    </row>
    <row r="25" spans="1:24" ht="27" hidden="1" customHeight="1">
      <c r="A25" s="675" t="s">
        <v>153</v>
      </c>
      <c r="B25" s="676">
        <f>L24</f>
        <v>0</v>
      </c>
      <c r="C25" s="677" t="s">
        <v>154</v>
      </c>
      <c r="D25" s="678">
        <v>95</v>
      </c>
      <c r="E25" s="677" t="s">
        <v>113</v>
      </c>
      <c r="F25" s="679"/>
      <c r="G25" s="680"/>
      <c r="H25" s="2979"/>
      <c r="I25" s="2980"/>
      <c r="J25" s="677"/>
      <c r="K25" s="681"/>
      <c r="L25" s="2826">
        <f>ROUNDDOWN(B25*D25%,0)</f>
        <v>0</v>
      </c>
      <c r="M25" s="2827"/>
      <c r="N25" s="641"/>
      <c r="P25" s="2041"/>
    </row>
    <row r="26" spans="1:24" ht="27" hidden="1" customHeight="1">
      <c r="A26" s="656" t="s">
        <v>180</v>
      </c>
      <c r="B26" s="682">
        <f>F22</f>
        <v>0</v>
      </c>
      <c r="C26" s="153" t="s">
        <v>181</v>
      </c>
      <c r="D26" s="154">
        <v>4.1999999999999997E-3</v>
      </c>
      <c r="E26" s="153" t="s">
        <v>182</v>
      </c>
      <c r="F26" s="141"/>
      <c r="G26" s="142"/>
      <c r="H26" s="2969" t="s">
        <v>183</v>
      </c>
      <c r="I26" s="2970"/>
      <c r="J26" s="121"/>
      <c r="K26" s="143"/>
      <c r="L26" s="2815">
        <f>ROUNDDOWN(B26*D26*G26,0)</f>
        <v>0</v>
      </c>
      <c r="M26" s="2816"/>
      <c r="N26" s="641"/>
      <c r="P26" s="2041"/>
    </row>
    <row r="27" spans="1:24" ht="27" customHeight="1" thickTop="1">
      <c r="A27" s="683" t="s">
        <v>184</v>
      </c>
      <c r="B27" s="1662" t="s">
        <v>121</v>
      </c>
      <c r="C27" s="157"/>
      <c r="D27" s="1661" t="s">
        <v>517</v>
      </c>
      <c r="E27" s="157"/>
      <c r="F27" s="159"/>
      <c r="G27" s="160"/>
      <c r="H27" s="2798"/>
      <c r="I27" s="2799"/>
      <c r="J27" s="161"/>
      <c r="K27" s="162"/>
      <c r="L27" s="2958"/>
      <c r="M27" s="2959"/>
      <c r="N27" s="641"/>
      <c r="P27" s="2040" t="s">
        <v>138</v>
      </c>
      <c r="R27" s="163" t="s">
        <v>185</v>
      </c>
      <c r="S27" s="163" t="s">
        <v>186</v>
      </c>
      <c r="T27" s="1991" t="s">
        <v>187</v>
      </c>
      <c r="U27" s="308"/>
      <c r="V27" s="308"/>
      <c r="W27" s="308"/>
      <c r="X27" s="308"/>
    </row>
    <row r="28" spans="1:24" ht="27" customHeight="1" thickBot="1">
      <c r="A28" s="644" t="s">
        <v>190</v>
      </c>
      <c r="B28" s="2802" t="str">
        <f>T28</f>
        <v>낫</v>
      </c>
      <c r="C28" s="2803"/>
      <c r="D28" s="164" t="s">
        <v>191</v>
      </c>
      <c r="E28" s="165"/>
      <c r="F28" s="165"/>
      <c r="G28" s="165"/>
      <c r="H28" s="2960"/>
      <c r="I28" s="2960"/>
      <c r="J28" s="165"/>
      <c r="K28" s="165"/>
      <c r="L28" s="2960"/>
      <c r="M28" s="2961"/>
      <c r="N28" s="641"/>
      <c r="P28" s="2040" t="s">
        <v>138</v>
      </c>
      <c r="R28" s="166" t="s">
        <v>192</v>
      </c>
      <c r="S28" s="139"/>
      <c r="T28" s="2000" t="s">
        <v>193</v>
      </c>
      <c r="U28" s="1908"/>
      <c r="V28" s="1908"/>
      <c r="W28" s="307"/>
      <c r="X28" s="307"/>
    </row>
    <row r="29" spans="1:24" ht="27" customHeight="1" thickBot="1">
      <c r="A29" s="645" t="s">
        <v>143</v>
      </c>
      <c r="B29" s="684">
        <f>T41</f>
        <v>1583.3333333333335</v>
      </c>
      <c r="C29" s="647" t="s">
        <v>195</v>
      </c>
      <c r="D29" s="648">
        <f>T61</f>
        <v>7.0000000000000007E-2</v>
      </c>
      <c r="E29" s="504" t="s">
        <v>196</v>
      </c>
      <c r="F29" s="648">
        <f>IF(P28="적용",ROUND(B29*D29/100,2),0)</f>
        <v>1.1100000000000001</v>
      </c>
      <c r="G29" s="685">
        <f>기초자료!B14</f>
        <v>172068</v>
      </c>
      <c r="H29" s="2962" t="s">
        <v>197</v>
      </c>
      <c r="I29" s="2963"/>
      <c r="J29" s="686">
        <f>$G$78</f>
        <v>5</v>
      </c>
      <c r="K29" s="647" t="s">
        <v>113</v>
      </c>
      <c r="L29" s="2964">
        <f>ROUNDDOWN((F29*G29)*(1+J29%),0)</f>
        <v>200545</v>
      </c>
      <c r="M29" s="2965"/>
      <c r="N29" s="641"/>
      <c r="P29" s="2042" t="s">
        <v>388</v>
      </c>
      <c r="R29" s="166" t="s">
        <v>198</v>
      </c>
      <c r="S29" s="139"/>
      <c r="T29" s="2000" t="s">
        <v>199</v>
      </c>
      <c r="U29" s="1908"/>
      <c r="V29" s="1908"/>
      <c r="W29" s="307"/>
      <c r="X29" s="307"/>
    </row>
    <row r="30" spans="1:24" ht="27" hidden="1" customHeight="1">
      <c r="A30" s="644" t="s">
        <v>200</v>
      </c>
      <c r="B30" s="2802" t="str">
        <f>T29</f>
        <v>괭이,도끼 등</v>
      </c>
      <c r="C30" s="2803"/>
      <c r="D30" s="2966" t="s">
        <v>201</v>
      </c>
      <c r="E30" s="2967"/>
      <c r="F30" s="2967"/>
      <c r="G30" s="2967"/>
      <c r="H30" s="2967"/>
      <c r="I30" s="2967"/>
      <c r="J30" s="2967"/>
      <c r="K30" s="2967"/>
      <c r="L30" s="2967"/>
      <c r="M30" s="2968"/>
      <c r="N30" s="641"/>
      <c r="P30" s="2043" t="s">
        <v>138</v>
      </c>
      <c r="R30" s="166" t="s">
        <v>202</v>
      </c>
      <c r="S30" s="139"/>
      <c r="T30" s="2000" t="s">
        <v>193</v>
      </c>
      <c r="U30" s="1908"/>
      <c r="V30" s="1908"/>
      <c r="W30" s="307"/>
      <c r="X30" s="307"/>
    </row>
    <row r="31" spans="1:24" ht="27" hidden="1" customHeight="1">
      <c r="A31" s="687" t="s">
        <v>143</v>
      </c>
      <c r="B31" s="170"/>
      <c r="C31" s="171" t="s">
        <v>195</v>
      </c>
      <c r="D31" s="172">
        <f>W29</f>
        <v>0</v>
      </c>
      <c r="E31" s="173" t="s">
        <v>196</v>
      </c>
      <c r="F31" s="172">
        <f>IF(P30="적용",ROUND(B31*D31/100,2),0)</f>
        <v>0</v>
      </c>
      <c r="G31" s="174">
        <f>G29</f>
        <v>172068</v>
      </c>
      <c r="H31" s="2962" t="s">
        <v>197</v>
      </c>
      <c r="I31" s="2963"/>
      <c r="J31" s="175">
        <f>IF($G$64="",0,$G$64)+IF($G$69="",0,G$69)</f>
        <v>5</v>
      </c>
      <c r="K31" s="171" t="s">
        <v>113</v>
      </c>
      <c r="L31" s="2964">
        <f>ROUNDDOWN((F31*G31)*(1+J31%),0)</f>
        <v>0</v>
      </c>
      <c r="M31" s="2965"/>
      <c r="N31" s="641"/>
      <c r="P31" s="2044"/>
      <c r="R31" s="167" t="s">
        <v>203</v>
      </c>
      <c r="S31" s="167"/>
      <c r="T31" s="2000" t="s">
        <v>204</v>
      </c>
      <c r="U31" s="1908"/>
      <c r="V31" s="1908"/>
      <c r="W31" s="307"/>
      <c r="X31" s="307"/>
    </row>
    <row r="32" spans="1:24" ht="27" hidden="1" customHeight="1">
      <c r="A32" s="688" t="s">
        <v>206</v>
      </c>
      <c r="B32" s="2802" t="str">
        <f>T30</f>
        <v>낫</v>
      </c>
      <c r="C32" s="2803"/>
      <c r="D32" s="2843"/>
      <c r="E32" s="2844"/>
      <c r="F32" s="2844"/>
      <c r="G32" s="2844"/>
      <c r="H32" s="2844"/>
      <c r="I32" s="2844"/>
      <c r="J32" s="2844"/>
      <c r="K32" s="2844"/>
      <c r="L32" s="2844"/>
      <c r="M32" s="2845"/>
      <c r="N32" s="641"/>
      <c r="P32" s="2044"/>
      <c r="R32" s="167" t="s">
        <v>121</v>
      </c>
      <c r="S32" s="167" t="s">
        <v>391</v>
      </c>
      <c r="T32" s="2000" t="s">
        <v>204</v>
      </c>
      <c r="U32" s="1908"/>
      <c r="V32" s="1908"/>
      <c r="W32" s="307"/>
      <c r="X32" s="307"/>
    </row>
    <row r="33" spans="1:30" ht="27" hidden="1" customHeight="1">
      <c r="A33" s="687" t="s">
        <v>143</v>
      </c>
      <c r="B33" s="170"/>
      <c r="C33" s="171" t="s">
        <v>195</v>
      </c>
      <c r="D33" s="172">
        <v>0.18</v>
      </c>
      <c r="E33" s="173" t="s">
        <v>196</v>
      </c>
      <c r="F33" s="172">
        <f>IF((B27="둘레베기")*(P27="적용"),ROUND(B33*D33/100,2),0)</f>
        <v>0</v>
      </c>
      <c r="G33" s="174">
        <f>G31</f>
        <v>172068</v>
      </c>
      <c r="H33" s="2962" t="s">
        <v>197</v>
      </c>
      <c r="I33" s="2963"/>
      <c r="J33" s="175">
        <f>$G$78</f>
        <v>5</v>
      </c>
      <c r="K33" s="171" t="s">
        <v>113</v>
      </c>
      <c r="L33" s="2977">
        <f>ROUNDDOWN((F33*G33)*(1+J33%),0)</f>
        <v>0</v>
      </c>
      <c r="M33" s="2978"/>
      <c r="N33" s="641"/>
      <c r="P33" s="2044"/>
      <c r="R33" s="167" t="s">
        <v>121</v>
      </c>
      <c r="S33" s="167" t="s">
        <v>392</v>
      </c>
      <c r="T33" s="2000" t="s">
        <v>204</v>
      </c>
      <c r="U33" s="1908"/>
      <c r="V33" s="1908"/>
      <c r="W33" s="307"/>
      <c r="X33" s="307"/>
    </row>
    <row r="34" spans="1:30" ht="27" hidden="1" customHeight="1">
      <c r="A34" s="689" t="s">
        <v>207</v>
      </c>
      <c r="B34" s="178" t="str">
        <f>T31</f>
        <v>예취기</v>
      </c>
      <c r="C34" s="2974"/>
      <c r="D34" s="2975"/>
      <c r="E34" s="2975"/>
      <c r="F34" s="2975"/>
      <c r="G34" s="2975"/>
      <c r="H34" s="2975"/>
      <c r="I34" s="2975"/>
      <c r="J34" s="2975"/>
      <c r="K34" s="2975"/>
      <c r="L34" s="2975"/>
      <c r="M34" s="2976"/>
      <c r="N34" s="641"/>
      <c r="P34" s="2044"/>
      <c r="R34" s="167" t="s">
        <v>121</v>
      </c>
      <c r="S34" s="167" t="s">
        <v>390</v>
      </c>
      <c r="T34" s="2000" t="s">
        <v>204</v>
      </c>
      <c r="U34" s="1908"/>
      <c r="V34" s="1908"/>
      <c r="W34" s="307"/>
      <c r="X34" s="307"/>
    </row>
    <row r="35" spans="1:30" ht="27" hidden="1" customHeight="1">
      <c r="A35" s="645" t="s">
        <v>143</v>
      </c>
      <c r="B35" s="690"/>
      <c r="C35" s="647" t="s">
        <v>208</v>
      </c>
      <c r="D35" s="648">
        <v>1.3</v>
      </c>
      <c r="E35" s="504" t="s">
        <v>209</v>
      </c>
      <c r="F35" s="648">
        <f>IF((B27="줄베기")*(P27="적용"),ROUND(B35*D35,2),0)</f>
        <v>0</v>
      </c>
      <c r="G35" s="685">
        <f>기초자료!B16</f>
        <v>226122</v>
      </c>
      <c r="H35" s="2819" t="s">
        <v>205</v>
      </c>
      <c r="I35" s="2821"/>
      <c r="J35" s="649">
        <f>$G$78</f>
        <v>5</v>
      </c>
      <c r="K35" s="647" t="s">
        <v>113</v>
      </c>
      <c r="L35" s="2822">
        <f>ROUNDDOWN((F35*G35)*(1+J35%),0)</f>
        <v>0</v>
      </c>
      <c r="M35" s="2823"/>
      <c r="N35" s="641"/>
      <c r="P35" s="2044"/>
      <c r="R35" s="179"/>
      <c r="S35" s="179"/>
      <c r="T35" s="179"/>
      <c r="U35" s="180"/>
      <c r="V35" s="179"/>
      <c r="W35" s="179"/>
      <c r="X35" s="179"/>
    </row>
    <row r="36" spans="1:30" ht="27" hidden="1" customHeight="1">
      <c r="A36" s="645" t="s">
        <v>147</v>
      </c>
      <c r="B36" s="691"/>
      <c r="C36" s="647"/>
      <c r="D36" s="648"/>
      <c r="E36" s="652"/>
      <c r="F36" s="648"/>
      <c r="G36" s="685"/>
      <c r="H36" s="2817"/>
      <c r="I36" s="2818"/>
      <c r="J36" s="655"/>
      <c r="K36" s="652"/>
      <c r="L36" s="2819"/>
      <c r="M36" s="2820"/>
      <c r="N36" s="641"/>
      <c r="P36" s="2044"/>
      <c r="R36" s="179"/>
      <c r="S36" s="179"/>
      <c r="T36" s="179"/>
      <c r="U36" s="180"/>
      <c r="V36" s="179"/>
      <c r="W36" s="179"/>
      <c r="X36" s="179"/>
    </row>
    <row r="37" spans="1:30" ht="27" hidden="1" customHeight="1">
      <c r="A37" s="645" t="s">
        <v>177</v>
      </c>
      <c r="B37" s="661">
        <f>F35</f>
        <v>0</v>
      </c>
      <c r="C37" s="692" t="s">
        <v>156</v>
      </c>
      <c r="D37" s="693">
        <v>5</v>
      </c>
      <c r="E37" s="504" t="s">
        <v>210</v>
      </c>
      <c r="F37" s="648">
        <f>IF(P27="적용",ROUND(B37*D37,2),0)</f>
        <v>0</v>
      </c>
      <c r="G37" s="685"/>
      <c r="H37" s="2819" t="s">
        <v>211</v>
      </c>
      <c r="I37" s="2821"/>
      <c r="J37" s="152"/>
      <c r="K37" s="669"/>
      <c r="L37" s="2822">
        <f>ROUNDDOWN(F37*G37,0)</f>
        <v>0</v>
      </c>
      <c r="M37" s="2823"/>
      <c r="N37" s="641"/>
      <c r="P37" s="2044"/>
      <c r="R37" s="179"/>
      <c r="S37" s="179"/>
      <c r="T37" s="179"/>
      <c r="U37" s="180"/>
      <c r="V37" s="179"/>
      <c r="W37" s="179"/>
      <c r="X37" s="179"/>
    </row>
    <row r="38" spans="1:30" ht="27" hidden="1" customHeight="1">
      <c r="A38" s="675" t="s">
        <v>153</v>
      </c>
      <c r="B38" s="676">
        <f>L37</f>
        <v>0</v>
      </c>
      <c r="C38" s="504" t="s">
        <v>154</v>
      </c>
      <c r="D38" s="648">
        <v>10</v>
      </c>
      <c r="E38" s="504" t="s">
        <v>113</v>
      </c>
      <c r="F38" s="679"/>
      <c r="G38" s="694"/>
      <c r="H38" s="2824"/>
      <c r="I38" s="2825"/>
      <c r="J38" s="677"/>
      <c r="K38" s="681"/>
      <c r="L38" s="2826">
        <f>ROUNDDOWN(B38*D38%,0)</f>
        <v>0</v>
      </c>
      <c r="M38" s="2827"/>
      <c r="N38" s="641"/>
      <c r="P38" s="2044"/>
      <c r="R38" s="179"/>
      <c r="S38" s="179"/>
      <c r="T38" s="179"/>
      <c r="U38" s="180"/>
      <c r="V38" s="179"/>
      <c r="W38" s="179"/>
      <c r="X38" s="179"/>
    </row>
    <row r="39" spans="1:30" ht="27" hidden="1" customHeight="1" thickBot="1">
      <c r="A39" s="656" t="s">
        <v>180</v>
      </c>
      <c r="B39" s="181">
        <f>F35</f>
        <v>0</v>
      </c>
      <c r="C39" s="153" t="s">
        <v>212</v>
      </c>
      <c r="D39" s="154">
        <v>8.3999999999999995E-3</v>
      </c>
      <c r="E39" s="153" t="s">
        <v>213</v>
      </c>
      <c r="F39" s="141"/>
      <c r="G39" s="182"/>
      <c r="H39" s="2969" t="s">
        <v>214</v>
      </c>
      <c r="I39" s="2970"/>
      <c r="J39" s="121"/>
      <c r="K39" s="143"/>
      <c r="L39" s="2815">
        <f>ROUNDDOWN(B39*D39*G39,0)</f>
        <v>0</v>
      </c>
      <c r="M39" s="2816"/>
      <c r="N39" s="641"/>
      <c r="P39" s="2044"/>
      <c r="R39" s="179"/>
      <c r="S39" s="179"/>
      <c r="T39" s="179"/>
      <c r="U39" s="180"/>
      <c r="V39" s="179"/>
      <c r="W39" s="179"/>
      <c r="X39" s="179"/>
    </row>
    <row r="40" spans="1:30" ht="27" customHeight="1">
      <c r="A40" s="695" t="s">
        <v>215</v>
      </c>
      <c r="B40" s="178" t="str">
        <f>T32</f>
        <v>예취기</v>
      </c>
      <c r="C40" s="2832" t="str">
        <f>IF($D$27="","","("&amp;$D$27&amp;")")</f>
        <v>(조림 3년차 이상)</v>
      </c>
      <c r="D40" s="2833"/>
      <c r="E40" s="2833"/>
      <c r="F40" s="2833"/>
      <c r="G40" s="2833"/>
      <c r="H40" s="2833"/>
      <c r="I40" s="2833"/>
      <c r="J40" s="2833"/>
      <c r="K40" s="2833"/>
      <c r="L40" s="2833"/>
      <c r="M40" s="2834"/>
      <c r="N40" s="641"/>
      <c r="P40" s="2283">
        <v>2500</v>
      </c>
      <c r="Q40" s="2454" t="s">
        <v>404</v>
      </c>
      <c r="R40" s="312" t="s">
        <v>405</v>
      </c>
      <c r="S40" s="312" t="s">
        <v>406</v>
      </c>
      <c r="T40" s="2001" t="s">
        <v>407</v>
      </c>
      <c r="U40" s="180"/>
      <c r="V40" s="179"/>
      <c r="W40" s="179"/>
      <c r="X40" s="179"/>
    </row>
    <row r="41" spans="1:30" ht="27" customHeight="1" thickBot="1">
      <c r="A41" s="645" t="s">
        <v>143</v>
      </c>
      <c r="B41" s="696">
        <v>1</v>
      </c>
      <c r="C41" s="647" t="s">
        <v>208</v>
      </c>
      <c r="D41" s="648">
        <f>T65</f>
        <v>5</v>
      </c>
      <c r="E41" s="504" t="s">
        <v>209</v>
      </c>
      <c r="F41" s="648">
        <f>IF(($B$27="모두베기")*($P$27="적용"),ROUND(B41*D41,2),0)</f>
        <v>5</v>
      </c>
      <c r="G41" s="685">
        <f>기초자료!B16</f>
        <v>226122</v>
      </c>
      <c r="H41" s="2819" t="s">
        <v>205</v>
      </c>
      <c r="I41" s="2821"/>
      <c r="J41" s="686">
        <f>$G$78</f>
        <v>5</v>
      </c>
      <c r="K41" s="647" t="s">
        <v>113</v>
      </c>
      <c r="L41" s="2822">
        <f>ROUNDDOWN((F41*G41)*(1+J41%),0)</f>
        <v>1187140</v>
      </c>
      <c r="M41" s="2823"/>
      <c r="N41" s="641"/>
      <c r="P41" s="2289" t="s">
        <v>389</v>
      </c>
      <c r="Q41" s="2455">
        <v>200</v>
      </c>
      <c r="R41" s="2290">
        <f>U44</f>
        <v>31.666666666666668</v>
      </c>
      <c r="S41" s="2291">
        <v>10000</v>
      </c>
      <c r="T41" s="2469">
        <f>R41*S41/Q41</f>
        <v>1583.3333333333335</v>
      </c>
      <c r="U41" s="180"/>
      <c r="V41" s="179"/>
      <c r="W41" s="179"/>
      <c r="X41" s="179"/>
      <c r="AA41" s="206"/>
      <c r="AB41" s="206"/>
      <c r="AD41" s="206"/>
    </row>
    <row r="42" spans="1:30" ht="27" customHeight="1" thickBot="1">
      <c r="A42" s="645" t="s">
        <v>147</v>
      </c>
      <c r="B42" s="691"/>
      <c r="C42" s="647"/>
      <c r="D42" s="648"/>
      <c r="E42" s="652"/>
      <c r="F42" s="648"/>
      <c r="G42" s="685"/>
      <c r="H42" s="2817"/>
      <c r="I42" s="2818"/>
      <c r="J42" s="655"/>
      <c r="K42" s="652"/>
      <c r="L42" s="2819"/>
      <c r="M42" s="2820"/>
      <c r="N42" s="641"/>
      <c r="P42" s="2287">
        <f>T41/P40*100</f>
        <v>63.333333333333343</v>
      </c>
      <c r="Q42" s="2279"/>
      <c r="R42" s="2279"/>
      <c r="S42" s="2279"/>
      <c r="T42" s="2279"/>
      <c r="AA42" s="206"/>
      <c r="AB42" s="206"/>
      <c r="AD42" s="206"/>
    </row>
    <row r="43" spans="1:30" ht="27" customHeight="1">
      <c r="A43" s="645" t="s">
        <v>177</v>
      </c>
      <c r="B43" s="661">
        <f>F41</f>
        <v>5</v>
      </c>
      <c r="C43" s="692" t="s">
        <v>156</v>
      </c>
      <c r="D43" s="693">
        <v>5</v>
      </c>
      <c r="E43" s="504" t="s">
        <v>223</v>
      </c>
      <c r="F43" s="648">
        <f>IF(P27="적용",ROUND(B43*D43,2),0)</f>
        <v>25</v>
      </c>
      <c r="G43" s="685">
        <f>기초자료!B19</f>
        <v>1842</v>
      </c>
      <c r="H43" s="2819" t="s">
        <v>211</v>
      </c>
      <c r="I43" s="2821"/>
      <c r="J43" s="152"/>
      <c r="K43" s="669"/>
      <c r="L43" s="2822">
        <f>ROUNDDOWN(F43*G43,0)</f>
        <v>46050</v>
      </c>
      <c r="M43" s="2823"/>
      <c r="N43" s="641"/>
      <c r="P43" s="2223"/>
      <c r="Q43" s="2449"/>
      <c r="R43" s="2450" t="s">
        <v>394</v>
      </c>
      <c r="S43" s="2450" t="s">
        <v>395</v>
      </c>
      <c r="T43" s="2450" t="s">
        <v>1290</v>
      </c>
      <c r="U43" s="2451" t="s">
        <v>396</v>
      </c>
      <c r="X43" s="317"/>
      <c r="Y43" s="317"/>
      <c r="Z43" s="317"/>
      <c r="AA43" s="206"/>
      <c r="AB43" s="206"/>
      <c r="AD43" s="206"/>
    </row>
    <row r="44" spans="1:30" ht="27" customHeight="1">
      <c r="A44" s="675" t="s">
        <v>153</v>
      </c>
      <c r="B44" s="676">
        <f>L43</f>
        <v>46050</v>
      </c>
      <c r="C44" s="504" t="s">
        <v>154</v>
      </c>
      <c r="D44" s="648">
        <v>10</v>
      </c>
      <c r="E44" s="504" t="s">
        <v>113</v>
      </c>
      <c r="F44" s="679"/>
      <c r="G44" s="694"/>
      <c r="H44" s="2824"/>
      <c r="I44" s="2825"/>
      <c r="J44" s="677"/>
      <c r="K44" s="681"/>
      <c r="L44" s="2826">
        <f>ROUNDDOWN(B44*D44%,0)</f>
        <v>4605</v>
      </c>
      <c r="M44" s="2827"/>
      <c r="N44" s="641"/>
      <c r="P44" s="2223"/>
      <c r="Q44" s="2450" t="s">
        <v>398</v>
      </c>
      <c r="R44" s="2452">
        <v>30</v>
      </c>
      <c r="S44" s="2452">
        <v>32</v>
      </c>
      <c r="T44" s="2453">
        <v>33</v>
      </c>
      <c r="U44" s="2453">
        <f>AVERAGE(R44:T44)</f>
        <v>31.666666666666668</v>
      </c>
      <c r="X44" s="317"/>
      <c r="Y44" s="317"/>
      <c r="Z44" s="317"/>
      <c r="AA44" s="206"/>
      <c r="AB44" s="206"/>
      <c r="AD44" s="206"/>
    </row>
    <row r="45" spans="1:30" ht="27" customHeight="1">
      <c r="A45" s="656" t="s">
        <v>180</v>
      </c>
      <c r="B45" s="181">
        <f>F41</f>
        <v>5</v>
      </c>
      <c r="C45" s="153" t="s">
        <v>229</v>
      </c>
      <c r="D45" s="154">
        <v>8.3999999999999995E-3</v>
      </c>
      <c r="E45" s="153" t="s">
        <v>213</v>
      </c>
      <c r="F45" s="141"/>
      <c r="G45" s="1776">
        <f>기초자료!B26</f>
        <v>610000</v>
      </c>
      <c r="H45" s="2813" t="str">
        <f>기초자료!A26</f>
        <v>배낭식동력예취기</v>
      </c>
      <c r="I45" s="2814"/>
      <c r="J45" s="121"/>
      <c r="K45" s="143"/>
      <c r="L45" s="2815">
        <f>ROUNDDOWN(B45*D45*G45,0)</f>
        <v>25620</v>
      </c>
      <c r="M45" s="2816"/>
      <c r="N45" s="641"/>
      <c r="P45" s="2223"/>
      <c r="Q45" s="2450" t="s">
        <v>397</v>
      </c>
      <c r="R45" s="2452">
        <f>R44*50</f>
        <v>1500</v>
      </c>
      <c r="S45" s="2452">
        <f t="shared" ref="S45:T45" si="0">S44*50</f>
        <v>1600</v>
      </c>
      <c r="T45" s="2452">
        <f t="shared" si="0"/>
        <v>1650</v>
      </c>
      <c r="U45" s="2453">
        <f>AVERAGE(R45:T45)</f>
        <v>1583.3333333333333</v>
      </c>
      <c r="X45" s="317"/>
      <c r="Y45" s="317"/>
      <c r="Z45" s="317"/>
      <c r="AA45" s="206"/>
      <c r="AB45" s="206"/>
      <c r="AD45" s="206"/>
    </row>
    <row r="46" spans="1:30" ht="27" customHeight="1">
      <c r="A46" s="720" t="s">
        <v>293</v>
      </c>
      <c r="B46" s="219" t="s">
        <v>290</v>
      </c>
      <c r="C46" s="219" t="s">
        <v>290</v>
      </c>
      <c r="D46" s="219" t="s">
        <v>290</v>
      </c>
      <c r="E46" s="220" t="s">
        <v>290</v>
      </c>
      <c r="F46" s="189" t="s">
        <v>290</v>
      </c>
      <c r="G46" s="131" t="s">
        <v>290</v>
      </c>
      <c r="H46" s="2790" t="s">
        <v>290</v>
      </c>
      <c r="I46" s="2791"/>
      <c r="J46" s="220" t="s">
        <v>290</v>
      </c>
      <c r="K46" s="220" t="s">
        <v>290</v>
      </c>
      <c r="L46" s="2792">
        <f>SUM(L47:L49)</f>
        <v>1463960</v>
      </c>
      <c r="M46" s="2793"/>
      <c r="N46" s="641"/>
      <c r="Q46" s="3022" t="s">
        <v>1292</v>
      </c>
      <c r="R46" s="2473">
        <v>126.64413</v>
      </c>
      <c r="S46" s="2473">
        <v>126.64448</v>
      </c>
      <c r="T46" s="2473">
        <v>126.64352</v>
      </c>
      <c r="U46" s="2448"/>
    </row>
    <row r="47" spans="1:30" ht="27" customHeight="1">
      <c r="A47" s="721" t="s">
        <v>294</v>
      </c>
      <c r="B47" s="707" t="s">
        <v>290</v>
      </c>
      <c r="C47" s="502" t="s">
        <v>290</v>
      </c>
      <c r="D47" s="707" t="s">
        <v>290</v>
      </c>
      <c r="E47" s="722" t="s">
        <v>290</v>
      </c>
      <c r="F47" s="722" t="s">
        <v>290</v>
      </c>
      <c r="G47" s="500" t="s">
        <v>290</v>
      </c>
      <c r="H47" s="2794" t="s">
        <v>290</v>
      </c>
      <c r="I47" s="2795"/>
      <c r="J47" s="722" t="s">
        <v>290</v>
      </c>
      <c r="K47" s="723" t="s">
        <v>290</v>
      </c>
      <c r="L47" s="2796">
        <f>L41+L29</f>
        <v>1387685</v>
      </c>
      <c r="M47" s="2797"/>
      <c r="N47" s="641"/>
      <c r="Q47" s="3023"/>
      <c r="R47" s="2473">
        <v>33.354140000000001</v>
      </c>
      <c r="S47" s="2473">
        <v>33.353451999999997</v>
      </c>
      <c r="T47" s="2473">
        <v>33.353828999999998</v>
      </c>
      <c r="U47" s="2448"/>
    </row>
    <row r="48" spans="1:30" ht="27" customHeight="1">
      <c r="A48" s="721" t="s">
        <v>295</v>
      </c>
      <c r="B48" s="707" t="s">
        <v>290</v>
      </c>
      <c r="C48" s="502" t="s">
        <v>290</v>
      </c>
      <c r="D48" s="707" t="s">
        <v>290</v>
      </c>
      <c r="E48" s="722" t="s">
        <v>290</v>
      </c>
      <c r="F48" s="659" t="s">
        <v>290</v>
      </c>
      <c r="G48" s="500" t="s">
        <v>290</v>
      </c>
      <c r="H48" s="2794" t="s">
        <v>290</v>
      </c>
      <c r="I48" s="2795"/>
      <c r="J48" s="722" t="s">
        <v>290</v>
      </c>
      <c r="K48" s="723" t="s">
        <v>290</v>
      </c>
      <c r="L48" s="2787">
        <f>L43+L44</f>
        <v>50655</v>
      </c>
      <c r="M48" s="2788"/>
      <c r="N48" s="641"/>
    </row>
    <row r="49" spans="1:21" ht="27" customHeight="1">
      <c r="A49" s="724" t="s">
        <v>296</v>
      </c>
      <c r="B49" s="221" t="s">
        <v>290</v>
      </c>
      <c r="C49" s="218" t="s">
        <v>290</v>
      </c>
      <c r="D49" s="221" t="s">
        <v>290</v>
      </c>
      <c r="E49" s="222" t="s">
        <v>290</v>
      </c>
      <c r="F49" s="223" t="s">
        <v>290</v>
      </c>
      <c r="G49" s="124" t="s">
        <v>290</v>
      </c>
      <c r="H49" s="2777" t="s">
        <v>290</v>
      </c>
      <c r="I49" s="2778"/>
      <c r="J49" s="224" t="s">
        <v>290</v>
      </c>
      <c r="K49" s="225" t="s">
        <v>290</v>
      </c>
      <c r="L49" s="2779">
        <f>L45</f>
        <v>25620</v>
      </c>
      <c r="M49" s="2780"/>
      <c r="N49" s="641"/>
      <c r="R49" s="1880"/>
      <c r="S49" s="199"/>
      <c r="T49" s="199"/>
    </row>
    <row r="50" spans="1:21" ht="27" hidden="1" customHeight="1">
      <c r="A50" s="725" t="s">
        <v>290</v>
      </c>
      <c r="B50" s="229" t="s">
        <v>290</v>
      </c>
      <c r="C50" s="230" t="s">
        <v>290</v>
      </c>
      <c r="D50" s="231" t="s">
        <v>290</v>
      </c>
      <c r="E50" s="232" t="s">
        <v>290</v>
      </c>
      <c r="F50" s="232" t="s">
        <v>290</v>
      </c>
      <c r="G50" s="232" t="s">
        <v>290</v>
      </c>
      <c r="H50" s="232"/>
      <c r="I50" s="230" t="s">
        <v>290</v>
      </c>
      <c r="J50" s="232" t="s">
        <v>290</v>
      </c>
      <c r="K50" s="233" t="s">
        <v>290</v>
      </c>
      <c r="L50" s="319"/>
      <c r="M50" s="212" t="s">
        <v>290</v>
      </c>
      <c r="N50" s="641"/>
      <c r="R50" s="1881"/>
      <c r="S50" s="1881"/>
      <c r="T50" s="199"/>
    </row>
    <row r="51" spans="1:21" ht="27" hidden="1" customHeight="1">
      <c r="A51" s="2781" t="s">
        <v>301</v>
      </c>
      <c r="B51" s="2782" t="s">
        <v>290</v>
      </c>
      <c r="C51" s="2783" t="s">
        <v>290</v>
      </c>
      <c r="D51" s="2783" t="s">
        <v>290</v>
      </c>
      <c r="E51" s="2783" t="s">
        <v>290</v>
      </c>
      <c r="F51" s="2783" t="s">
        <v>290</v>
      </c>
      <c r="G51" s="2784" t="s">
        <v>290</v>
      </c>
      <c r="H51" s="726"/>
      <c r="I51" s="727" t="s">
        <v>290</v>
      </c>
      <c r="J51" s="726" t="s">
        <v>290</v>
      </c>
      <c r="K51" s="726" t="s">
        <v>290</v>
      </c>
      <c r="L51" s="728"/>
      <c r="M51" s="729" t="s">
        <v>290</v>
      </c>
      <c r="N51" s="641"/>
      <c r="R51" s="1882"/>
      <c r="S51" s="1883"/>
      <c r="T51" s="1884"/>
    </row>
    <row r="52" spans="1:21" ht="27" hidden="1" customHeight="1">
      <c r="A52" s="721" t="s">
        <v>304</v>
      </c>
      <c r="B52" s="730" t="s">
        <v>290</v>
      </c>
      <c r="C52" s="502" t="s">
        <v>290</v>
      </c>
      <c r="D52" s="510" t="s">
        <v>290</v>
      </c>
      <c r="E52" s="722" t="s">
        <v>290</v>
      </c>
      <c r="F52" s="722" t="s">
        <v>290</v>
      </c>
      <c r="G52" s="722" t="s">
        <v>290</v>
      </c>
      <c r="H52" s="722"/>
      <c r="I52" s="502" t="s">
        <v>290</v>
      </c>
      <c r="J52" s="726" t="s">
        <v>290</v>
      </c>
      <c r="K52" s="723" t="s">
        <v>290</v>
      </c>
      <c r="L52" s="731"/>
      <c r="M52" s="729" t="s">
        <v>290</v>
      </c>
      <c r="N52" s="641"/>
      <c r="R52" s="1882"/>
      <c r="S52" s="1883"/>
      <c r="T52" s="1884"/>
    </row>
    <row r="53" spans="1:21" ht="27" hidden="1" customHeight="1">
      <c r="A53" s="721" t="s">
        <v>306</v>
      </c>
      <c r="B53" s="732">
        <f>IF(P15="적용",B16,0)</f>
        <v>0</v>
      </c>
      <c r="C53" s="733" t="s">
        <v>166</v>
      </c>
      <c r="D53" s="734"/>
      <c r="E53" s="735"/>
      <c r="F53" s="736"/>
      <c r="G53" s="547"/>
      <c r="H53" s="547"/>
      <c r="I53" s="547"/>
      <c r="J53" s="726"/>
      <c r="K53" s="723"/>
      <c r="L53" s="731"/>
      <c r="M53" s="729"/>
      <c r="N53" s="641"/>
      <c r="R53" s="1882"/>
      <c r="S53" s="1883"/>
      <c r="T53" s="1884"/>
    </row>
    <row r="54" spans="1:21" ht="27" hidden="1" customHeight="1">
      <c r="A54" s="721" t="s">
        <v>308</v>
      </c>
      <c r="B54" s="732">
        <f>IF(P20="적용",B22,0)</f>
        <v>0</v>
      </c>
      <c r="C54" s="733" t="s">
        <v>166</v>
      </c>
      <c r="D54" s="734"/>
      <c r="E54" s="547"/>
      <c r="F54" s="547"/>
      <c r="G54" s="547"/>
      <c r="H54" s="547"/>
      <c r="I54" s="547"/>
      <c r="J54" s="726"/>
      <c r="K54" s="723"/>
      <c r="L54" s="731"/>
      <c r="M54" s="729"/>
      <c r="N54" s="641"/>
      <c r="R54" s="1885"/>
      <c r="S54" s="1886"/>
      <c r="T54" s="1887"/>
    </row>
    <row r="55" spans="1:21" ht="27" hidden="1" customHeight="1">
      <c r="A55" s="721" t="s">
        <v>311</v>
      </c>
      <c r="B55" s="737" t="e">
        <f>IF(#REF!="적용",#REF!,0)</f>
        <v>#REF!</v>
      </c>
      <c r="C55" s="733" t="s">
        <v>151</v>
      </c>
      <c r="D55" s="734" t="e">
        <f>#REF!</f>
        <v>#REF!</v>
      </c>
      <c r="E55" s="547"/>
      <c r="F55" s="547"/>
      <c r="G55" s="547"/>
      <c r="H55" s="547"/>
      <c r="I55" s="547"/>
      <c r="J55" s="726"/>
      <c r="K55" s="723"/>
      <c r="L55" s="731"/>
      <c r="M55" s="729"/>
      <c r="N55" s="641"/>
      <c r="R55" s="1885"/>
      <c r="S55" s="1886"/>
      <c r="T55" s="1887"/>
    </row>
    <row r="56" spans="1:21" ht="27" hidden="1" customHeight="1">
      <c r="A56" s="721" t="s">
        <v>313</v>
      </c>
      <c r="B56" s="737" t="e">
        <f>IF(#REF!="적용",(#REF!+#REF!+#REF!+#REF!+#REF!),0)</f>
        <v>#REF!</v>
      </c>
      <c r="C56" s="733" t="s">
        <v>151</v>
      </c>
      <c r="D56" s="734" t="s">
        <v>290</v>
      </c>
      <c r="E56" s="547" t="s">
        <v>290</v>
      </c>
      <c r="F56" s="547"/>
      <c r="G56" s="547"/>
      <c r="H56" s="547"/>
      <c r="I56" s="547"/>
      <c r="J56" s="726"/>
      <c r="K56" s="723"/>
      <c r="L56" s="731"/>
      <c r="M56" s="729"/>
      <c r="N56" s="641"/>
      <c r="R56" s="1885"/>
      <c r="S56" s="1886"/>
      <c r="T56" s="1887"/>
    </row>
    <row r="57" spans="1:21" ht="27" hidden="1" customHeight="1">
      <c r="A57" s="721" t="s">
        <v>315</v>
      </c>
      <c r="B57" s="732"/>
      <c r="C57" s="735" t="s">
        <v>512</v>
      </c>
      <c r="D57" s="734"/>
      <c r="E57" s="547"/>
      <c r="F57" s="547"/>
      <c r="G57" s="547"/>
      <c r="H57" s="547"/>
      <c r="I57" s="547"/>
      <c r="J57" s="726"/>
      <c r="K57" s="723"/>
      <c r="L57" s="731"/>
      <c r="M57" s="729"/>
      <c r="N57" s="641"/>
      <c r="R57" s="1882"/>
      <c r="S57" s="1883"/>
      <c r="T57" s="1884"/>
    </row>
    <row r="58" spans="1:21" ht="27" hidden="1" customHeight="1">
      <c r="A58" s="721" t="s">
        <v>318</v>
      </c>
      <c r="B58" s="738">
        <f>K2</f>
        <v>4.5</v>
      </c>
      <c r="C58" s="733" t="s">
        <v>118</v>
      </c>
      <c r="D58" s="734" t="s">
        <v>319</v>
      </c>
      <c r="E58" s="547"/>
      <c r="F58" s="547"/>
      <c r="G58" s="547"/>
      <c r="H58" s="547"/>
      <c r="I58" s="547"/>
      <c r="J58" s="726"/>
      <c r="K58" s="723"/>
      <c r="L58" s="731"/>
      <c r="M58" s="729"/>
      <c r="N58" s="641"/>
      <c r="R58" s="1882"/>
      <c r="S58" s="1883"/>
      <c r="T58" s="1884"/>
    </row>
    <row r="59" spans="1:21" ht="27" customHeight="1">
      <c r="A59" s="739" t="s">
        <v>321</v>
      </c>
      <c r="B59" s="740" t="s">
        <v>290</v>
      </c>
      <c r="C59" s="547" t="s">
        <v>290</v>
      </c>
      <c r="D59" s="510" t="s">
        <v>290</v>
      </c>
      <c r="E59" s="741" t="s">
        <v>290</v>
      </c>
      <c r="F59" s="741" t="s">
        <v>290</v>
      </c>
      <c r="G59" s="741" t="s">
        <v>290</v>
      </c>
      <c r="H59" s="2785" t="s">
        <v>290</v>
      </c>
      <c r="I59" s="2786"/>
      <c r="J59" s="726" t="s">
        <v>290</v>
      </c>
      <c r="K59" s="742" t="s">
        <v>290</v>
      </c>
      <c r="L59" s="2787" t="s">
        <v>290</v>
      </c>
      <c r="M59" s="2788"/>
      <c r="N59" s="641"/>
      <c r="P59" s="3013" t="s">
        <v>981</v>
      </c>
      <c r="Q59" s="3014"/>
      <c r="R59" s="2004" t="s">
        <v>982</v>
      </c>
      <c r="S59" s="3017" t="s">
        <v>132</v>
      </c>
      <c r="T59" s="2004" t="s">
        <v>984</v>
      </c>
      <c r="U59" s="2004" t="s">
        <v>985</v>
      </c>
    </row>
    <row r="60" spans="1:21" ht="27" customHeight="1" thickBot="1">
      <c r="A60" s="739" t="s">
        <v>323</v>
      </c>
      <c r="B60" s="743">
        <f>N87</f>
        <v>6.11</v>
      </c>
      <c r="C60" s="735" t="s">
        <v>227</v>
      </c>
      <c r="D60" s="734"/>
      <c r="E60" s="547"/>
      <c r="F60" s="547"/>
      <c r="G60" s="547"/>
      <c r="H60" s="2785"/>
      <c r="I60" s="2786"/>
      <c r="J60" s="726"/>
      <c r="K60" s="742"/>
      <c r="L60" s="2785"/>
      <c r="M60" s="2789"/>
      <c r="N60" s="641"/>
      <c r="P60" s="3015"/>
      <c r="Q60" s="3016"/>
      <c r="R60" s="2005" t="s">
        <v>983</v>
      </c>
      <c r="S60" s="3018"/>
      <c r="T60" s="2005" t="s">
        <v>985</v>
      </c>
      <c r="U60" s="2005" t="s">
        <v>986</v>
      </c>
    </row>
    <row r="61" spans="1:21" ht="27" customHeight="1" thickTop="1">
      <c r="A61" s="744" t="s">
        <v>326</v>
      </c>
      <c r="B61" s="745" t="s">
        <v>290</v>
      </c>
      <c r="C61" s="746" t="s">
        <v>290</v>
      </c>
      <c r="D61" s="747" t="s">
        <v>290</v>
      </c>
      <c r="E61" s="748" t="s">
        <v>290</v>
      </c>
      <c r="F61" s="748" t="s">
        <v>290</v>
      </c>
      <c r="G61" s="748" t="s">
        <v>290</v>
      </c>
      <c r="H61" s="2758" t="s">
        <v>290</v>
      </c>
      <c r="I61" s="2759"/>
      <c r="J61" s="749" t="s">
        <v>290</v>
      </c>
      <c r="K61" s="723" t="s">
        <v>290</v>
      </c>
      <c r="L61" s="2760" t="s">
        <v>290</v>
      </c>
      <c r="M61" s="2761"/>
      <c r="N61" s="750"/>
      <c r="O61" s="247"/>
      <c r="P61" s="3019" t="s">
        <v>987</v>
      </c>
      <c r="Q61" s="3020"/>
      <c r="R61" s="2006" t="s">
        <v>193</v>
      </c>
      <c r="S61" s="2006" t="s">
        <v>988</v>
      </c>
      <c r="T61" s="2007">
        <v>7.0000000000000007E-2</v>
      </c>
      <c r="U61" s="2006" t="s">
        <v>157</v>
      </c>
    </row>
    <row r="62" spans="1:21" ht="27" customHeight="1">
      <c r="A62" s="2762" t="s">
        <v>328</v>
      </c>
      <c r="B62" s="2764" t="s">
        <v>329</v>
      </c>
      <c r="C62" s="2766" t="s">
        <v>330</v>
      </c>
      <c r="D62" s="2767"/>
      <c r="E62" s="2767"/>
      <c r="F62" s="2767"/>
      <c r="G62" s="2767"/>
      <c r="H62" s="2767"/>
      <c r="I62" s="2767"/>
      <c r="J62" s="2767"/>
      <c r="K62" s="2767"/>
      <c r="L62" s="2767"/>
      <c r="M62" s="2767"/>
      <c r="N62" s="2768"/>
      <c r="O62" s="249"/>
      <c r="P62" s="3011" t="s">
        <v>121</v>
      </c>
      <c r="Q62" s="2008" t="s">
        <v>747</v>
      </c>
      <c r="R62" s="3011" t="s">
        <v>204</v>
      </c>
      <c r="S62" s="3011" t="s">
        <v>990</v>
      </c>
      <c r="T62" s="3009">
        <v>3.5</v>
      </c>
      <c r="U62" s="3011" t="s">
        <v>205</v>
      </c>
    </row>
    <row r="63" spans="1:21" ht="27" customHeight="1">
      <c r="A63" s="2763"/>
      <c r="B63" s="2765"/>
      <c r="C63" s="250" t="s">
        <v>332</v>
      </c>
      <c r="D63" s="310" t="s">
        <v>333</v>
      </c>
      <c r="E63" s="250" t="s">
        <v>334</v>
      </c>
      <c r="F63" s="250" t="s">
        <v>335</v>
      </c>
      <c r="G63" s="310" t="s">
        <v>336</v>
      </c>
      <c r="H63" s="310" t="s">
        <v>459</v>
      </c>
      <c r="I63" s="310" t="s">
        <v>502</v>
      </c>
      <c r="J63" s="310" t="s">
        <v>482</v>
      </c>
      <c r="K63" s="310" t="s">
        <v>337</v>
      </c>
      <c r="L63" s="250" t="s">
        <v>455</v>
      </c>
      <c r="M63" s="250" t="s">
        <v>338</v>
      </c>
      <c r="N63" s="751" t="s">
        <v>339</v>
      </c>
      <c r="O63" s="251"/>
      <c r="P63" s="3021"/>
      <c r="Q63" s="2009" t="s">
        <v>989</v>
      </c>
      <c r="R63" s="3012"/>
      <c r="S63" s="3012"/>
      <c r="T63" s="3010"/>
      <c r="U63" s="3012"/>
    </row>
    <row r="64" spans="1:21" ht="27" customHeight="1">
      <c r="A64" s="1249" t="s">
        <v>302</v>
      </c>
      <c r="B64" s="378" t="s">
        <v>305</v>
      </c>
      <c r="C64" s="321"/>
      <c r="D64" s="321"/>
      <c r="E64" s="321"/>
      <c r="F64" s="321"/>
      <c r="G64" s="321">
        <f>IF(ISERROR(VLOOKUP($B64,$R$90:$S$152,2,FALSE)),"",(VLOOKUP($B64,$R$90:$S$152,2,FALSE)))</f>
        <v>5</v>
      </c>
      <c r="H64" s="321"/>
      <c r="I64" s="321"/>
      <c r="J64" s="321"/>
      <c r="K64" s="321"/>
      <c r="L64" s="321"/>
      <c r="M64" s="321"/>
      <c r="N64" s="752"/>
      <c r="O64" s="251"/>
      <c r="P64" s="3021"/>
      <c r="Q64" s="2010" t="s">
        <v>991</v>
      </c>
      <c r="R64" s="2011" t="s">
        <v>204</v>
      </c>
      <c r="S64" s="2011" t="s">
        <v>990</v>
      </c>
      <c r="T64" s="2012">
        <v>4</v>
      </c>
      <c r="U64" s="2011" t="s">
        <v>205</v>
      </c>
    </row>
    <row r="65" spans="1:21" ht="27" hidden="1" customHeight="1">
      <c r="A65" s="753" t="s">
        <v>309</v>
      </c>
      <c r="B65" s="754" t="s">
        <v>312</v>
      </c>
      <c r="C65" s="755" t="str">
        <f>IF(ISERROR(VLOOKUP($B65,$S$51:$T$104,2,FALSE)),"",(VLOOKUP($B65,$S$51:$T$104,2,FALSE)))</f>
        <v/>
      </c>
      <c r="D65" s="755"/>
      <c r="E65" s="755" t="str">
        <f>IF(ISERROR(VLOOKUP($B65,$S$51:$T$104,2,FALSE)),"",(VLOOKUP($B65,$S$51:$T$104,2,FALSE)))</f>
        <v/>
      </c>
      <c r="F65" s="755"/>
      <c r="G65" s="755"/>
      <c r="H65" s="755"/>
      <c r="I65" s="755"/>
      <c r="J65" s="755"/>
      <c r="K65" s="755" t="str">
        <f>IF(ISERROR(VLOOKUP($B65,$S$51:$T$104,2,FALSE)),"",(VLOOKUP($B65,$S$51:$T$104,2,FALSE)))</f>
        <v/>
      </c>
      <c r="L65" s="755"/>
      <c r="M65" s="755" t="str">
        <f>IF(ISERROR(VLOOKUP($B65,$S$51:$T$104,2,FALSE)),"",(VLOOKUP($B65,$S$51:$T$104,2,FALSE)))</f>
        <v/>
      </c>
      <c r="N65" s="756"/>
      <c r="O65" s="251"/>
      <c r="P65" s="3012"/>
      <c r="Q65" s="2010" t="s">
        <v>992</v>
      </c>
      <c r="R65" s="2011" t="s">
        <v>204</v>
      </c>
      <c r="S65" s="2011" t="s">
        <v>990</v>
      </c>
      <c r="T65" s="2012">
        <v>5</v>
      </c>
      <c r="U65" s="2011" t="s">
        <v>205</v>
      </c>
    </row>
    <row r="66" spans="1:21" ht="27" hidden="1" customHeight="1">
      <c r="A66" s="753" t="s">
        <v>316</v>
      </c>
      <c r="B66" s="754" t="s">
        <v>320</v>
      </c>
      <c r="C66" s="755" t="str">
        <f>IF(ISERROR(VLOOKUP($B66,$S$51:$T$104,2,FALSE)),"",(VLOOKUP($B66,$S$51:$T$104,2,FALSE)))</f>
        <v/>
      </c>
      <c r="D66" s="755"/>
      <c r="E66" s="755"/>
      <c r="F66" s="755"/>
      <c r="G66" s="755"/>
      <c r="H66" s="755"/>
      <c r="I66" s="755"/>
      <c r="J66" s="755"/>
      <c r="K66" s="755"/>
      <c r="L66" s="755"/>
      <c r="M66" s="755"/>
      <c r="N66" s="756"/>
      <c r="O66" s="251"/>
      <c r="R66" s="1892"/>
      <c r="S66" s="1893"/>
      <c r="T66" s="1894"/>
    </row>
    <row r="67" spans="1:21" ht="27" hidden="1" customHeight="1">
      <c r="A67" s="753" t="s">
        <v>345</v>
      </c>
      <c r="B67" s="754" t="s">
        <v>327</v>
      </c>
      <c r="C67" s="755"/>
      <c r="D67" s="755"/>
      <c r="E67" s="755"/>
      <c r="F67" s="755" t="str">
        <f>IF(ISERROR(VLOOKUP($B67,$S$51:$T$104,2,FALSE)),"",(VLOOKUP($B67,$S$51:$T$104,2,FALSE)))</f>
        <v/>
      </c>
      <c r="G67" s="755"/>
      <c r="H67" s="755"/>
      <c r="I67" s="755"/>
      <c r="J67" s="755"/>
      <c r="K67" s="755"/>
      <c r="L67" s="755"/>
      <c r="M67" s="755"/>
      <c r="N67" s="756"/>
      <c r="O67" s="251"/>
      <c r="R67" s="1895"/>
      <c r="S67" s="1893"/>
      <c r="T67" s="1894"/>
    </row>
    <row r="68" spans="1:21" ht="27" hidden="1" customHeight="1">
      <c r="A68" s="1210" t="s">
        <v>347</v>
      </c>
      <c r="B68" s="754" t="s">
        <v>343</v>
      </c>
      <c r="C68" s="755"/>
      <c r="D68" s="755"/>
      <c r="E68" s="755"/>
      <c r="F68" s="755"/>
      <c r="G68" s="755"/>
      <c r="H68" s="755"/>
      <c r="I68" s="755"/>
      <c r="J68" s="755"/>
      <c r="K68" s="755"/>
      <c r="L68" s="755"/>
      <c r="M68" s="755"/>
      <c r="N68" s="756"/>
      <c r="O68" s="251"/>
      <c r="P68" s="255"/>
      <c r="Q68" s="256"/>
      <c r="R68" s="1895"/>
      <c r="S68" s="1893"/>
      <c r="T68" s="1894"/>
    </row>
    <row r="69" spans="1:21" ht="27" customHeight="1" thickBot="1">
      <c r="A69" s="1210" t="s">
        <v>460</v>
      </c>
      <c r="B69" s="2216" t="s">
        <v>493</v>
      </c>
      <c r="C69" s="757"/>
      <c r="D69" s="757"/>
      <c r="E69" s="757"/>
      <c r="F69" s="757"/>
      <c r="G69" s="757">
        <f>IF(ISERROR(VLOOKUP($B69,$R$90:$S$152,2,FALSE)),"",(VLOOKUP($B69,$R$90:$S$152,2,FALSE)))</f>
        <v>0</v>
      </c>
      <c r="H69" s="755"/>
      <c r="I69" s="755"/>
      <c r="J69" s="755"/>
      <c r="K69" s="755"/>
      <c r="L69" s="755"/>
      <c r="M69" s="755"/>
      <c r="N69" s="756"/>
      <c r="O69" s="251"/>
      <c r="P69" s="255"/>
      <c r="Q69" s="256"/>
      <c r="R69" s="1892"/>
      <c r="S69" s="1893"/>
      <c r="T69" s="1894"/>
    </row>
    <row r="70" spans="1:21" ht="27" hidden="1" customHeight="1">
      <c r="A70" s="753" t="s">
        <v>468</v>
      </c>
      <c r="B70" s="754" t="s">
        <v>508</v>
      </c>
      <c r="C70" s="755"/>
      <c r="D70" s="755"/>
      <c r="E70" s="755"/>
      <c r="F70" s="755"/>
      <c r="G70" s="755"/>
      <c r="H70" s="755" t="str">
        <f>IF(ISERROR(VLOOKUP($B70,$S$51:$T$104,2,FALSE)),"",(VLOOKUP($B70,$S$51:$T$104,2,FALSE)))</f>
        <v/>
      </c>
      <c r="I70" s="755" t="str">
        <f>IF(ISERROR(VLOOKUP($B70,$S$51:$T$104,2,FALSE)),"",(VLOOKUP($B70,$S$51:$T$104,2,FALSE)))</f>
        <v/>
      </c>
      <c r="J70" s="755" t="str">
        <f>IF(ISERROR(VLOOKUP($B70,$S$51:$T$104,2,FALSE)),"",(VLOOKUP($B70,$S$51:$T$104,2,FALSE)))</f>
        <v/>
      </c>
      <c r="K70" s="755"/>
      <c r="L70" s="755" t="str">
        <f>IF(ISERROR(VLOOKUP($B70,$S$51:$T$104,2,FALSE)),"",(VLOOKUP($B70,$S$51:$T$104,2,FALSE)))</f>
        <v/>
      </c>
      <c r="M70" s="755"/>
      <c r="N70" s="756"/>
      <c r="O70" s="251"/>
      <c r="P70" s="255"/>
      <c r="Q70" s="256"/>
      <c r="R70" s="1895"/>
      <c r="S70" s="1893"/>
      <c r="T70" s="1894"/>
    </row>
    <row r="71" spans="1:21" ht="27" hidden="1" customHeight="1">
      <c r="A71" s="753" t="s">
        <v>469</v>
      </c>
      <c r="B71" s="754" t="s">
        <v>518</v>
      </c>
      <c r="C71" s="755"/>
      <c r="D71" s="755"/>
      <c r="E71" s="755"/>
      <c r="F71" s="755"/>
      <c r="G71" s="755"/>
      <c r="H71" s="755" t="str">
        <f>IF(ISERROR(VLOOKUP($B71,$S$51:$T$107,2,FALSE)),"",(VLOOKUP($B71,$S$51:$T$107,2,FALSE)))</f>
        <v/>
      </c>
      <c r="I71" s="755" t="str">
        <f>IF(ISERROR(VLOOKUP($B71,$S$51:$T$107,2,FALSE)),"",(VLOOKUP($B71,$S$51:$T$107,2,FALSE)))</f>
        <v/>
      </c>
      <c r="J71" s="755" t="str">
        <f>IF(ISERROR(VLOOKUP($B71,$S$51:$T$107,2,FALSE)),"",(VLOOKUP($B71,$S$51:$T$107,2,FALSE)))</f>
        <v/>
      </c>
      <c r="K71" s="755"/>
      <c r="L71" s="755"/>
      <c r="M71" s="755"/>
      <c r="N71" s="756"/>
      <c r="O71" s="251"/>
      <c r="P71" s="255"/>
      <c r="Q71" s="256"/>
      <c r="R71" s="1895"/>
      <c r="S71" s="1893"/>
      <c r="T71" s="1894"/>
    </row>
    <row r="72" spans="1:21" ht="27" hidden="1" customHeight="1">
      <c r="A72" s="753" t="s">
        <v>474</v>
      </c>
      <c r="B72" s="754" t="s">
        <v>478</v>
      </c>
      <c r="C72" s="755"/>
      <c r="D72" s="755"/>
      <c r="E72" s="755"/>
      <c r="F72" s="755"/>
      <c r="G72" s="755"/>
      <c r="H72" s="755" t="str">
        <f>IF(ISERROR(VLOOKUP($B72,$S$51:$T$110,2,FALSE)),"",(VLOOKUP($B72,$S$51:$T$110,2,FALSE)))</f>
        <v/>
      </c>
      <c r="I72" s="755" t="str">
        <f>IF(ISERROR(VLOOKUP($B72,$S$51:$T$110,2,FALSE)),"",(VLOOKUP($B72,$S$51:$T$110,2,FALSE)))</f>
        <v/>
      </c>
      <c r="J72" s="755"/>
      <c r="K72" s="755"/>
      <c r="L72" s="755"/>
      <c r="M72" s="755"/>
      <c r="N72" s="756"/>
      <c r="O72" s="251"/>
      <c r="P72" s="255"/>
      <c r="Q72" s="256"/>
      <c r="R72" s="1892"/>
      <c r="S72" s="1896"/>
      <c r="T72" s="1894"/>
    </row>
    <row r="73" spans="1:21" ht="27" hidden="1" customHeight="1" thickBot="1">
      <c r="A73" s="753" t="s">
        <v>483</v>
      </c>
      <c r="B73" s="754" t="s">
        <v>519</v>
      </c>
      <c r="C73" s="755"/>
      <c r="D73" s="755"/>
      <c r="E73" s="755"/>
      <c r="F73" s="755"/>
      <c r="G73" s="755"/>
      <c r="H73" s="755"/>
      <c r="I73" s="755"/>
      <c r="J73" s="755" t="str">
        <f>IF(ISERROR(VLOOKUP($B73,$S$51:$T$107,2,FALSE)),"",(VLOOKUP($B73,$S$51:$T$107,2,FALSE)))</f>
        <v/>
      </c>
      <c r="K73" s="755"/>
      <c r="L73" s="755"/>
      <c r="M73" s="755"/>
      <c r="N73" s="756"/>
      <c r="O73" s="251"/>
      <c r="P73" s="255"/>
      <c r="Q73" s="256"/>
      <c r="R73" s="1892"/>
      <c r="S73" s="1896"/>
      <c r="T73" s="1894"/>
    </row>
    <row r="74" spans="1:21" ht="27" hidden="1" customHeight="1">
      <c r="A74" s="753" t="s">
        <v>484</v>
      </c>
      <c r="B74" s="759" t="s">
        <v>509</v>
      </c>
      <c r="C74" s="755"/>
      <c r="D74" s="755"/>
      <c r="E74" s="755"/>
      <c r="F74" s="755"/>
      <c r="G74" s="755"/>
      <c r="H74" s="755"/>
      <c r="I74" s="755"/>
      <c r="J74" s="755" t="str">
        <f>IF(ISERROR(VLOOKUP($B74,$S$51:$T$113,2,FALSE)),"",(VLOOKUP($B74,$S$51:$T$113,2,FALSE)))</f>
        <v/>
      </c>
      <c r="K74" s="755"/>
      <c r="L74" s="755"/>
      <c r="M74" s="755"/>
      <c r="N74" s="756"/>
      <c r="O74" s="251"/>
      <c r="P74" s="255"/>
      <c r="Q74" s="256"/>
      <c r="R74" s="1892"/>
      <c r="S74" s="1896"/>
      <c r="T74" s="1894"/>
    </row>
    <row r="75" spans="1:21" ht="27" hidden="1" customHeight="1">
      <c r="A75" s="753" t="s">
        <v>470</v>
      </c>
      <c r="B75" s="759" t="s">
        <v>520</v>
      </c>
      <c r="C75" s="755"/>
      <c r="D75" s="755"/>
      <c r="E75" s="755"/>
      <c r="F75" s="755"/>
      <c r="G75" s="755"/>
      <c r="H75" s="755"/>
      <c r="I75" s="755"/>
      <c r="J75" s="755"/>
      <c r="K75" s="755"/>
      <c r="L75" s="755" t="str">
        <f>IF(ISERROR(VLOOKUP($B75,$S$51:$T$110,2,FALSE)),"",(VLOOKUP($B75,$S$51:$T$110,2,FALSE)))</f>
        <v/>
      </c>
      <c r="M75" s="755"/>
      <c r="N75" s="756"/>
      <c r="O75" s="251"/>
      <c r="P75" s="255"/>
      <c r="Q75" s="256"/>
      <c r="R75" s="1892"/>
      <c r="S75" s="1896"/>
      <c r="T75" s="1894"/>
    </row>
    <row r="76" spans="1:21" ht="27" hidden="1" customHeight="1">
      <c r="A76" s="753" t="s">
        <v>491</v>
      </c>
      <c r="B76" s="759" t="s">
        <v>521</v>
      </c>
      <c r="C76" s="755"/>
      <c r="D76" s="755"/>
      <c r="E76" s="755"/>
      <c r="F76" s="755"/>
      <c r="G76" s="755"/>
      <c r="H76" s="755"/>
      <c r="I76" s="755"/>
      <c r="J76" s="755"/>
      <c r="K76" s="755"/>
      <c r="L76" s="755" t="str">
        <f>IF(ISERROR(VLOOKUP($B76,$S$51:$T$104,2,FALSE)),"",(VLOOKUP($B76,$S$51:$T$104,2,FALSE)))</f>
        <v/>
      </c>
      <c r="M76" s="755"/>
      <c r="N76" s="756"/>
      <c r="O76" s="251"/>
      <c r="P76" s="255"/>
      <c r="Q76" s="256"/>
      <c r="R76" s="1888"/>
      <c r="S76" s="1897"/>
      <c r="T76" s="1890"/>
    </row>
    <row r="77" spans="1:21" ht="27" hidden="1" customHeight="1" thickBot="1">
      <c r="A77" s="760" t="s">
        <v>492</v>
      </c>
      <c r="B77" s="325" t="s">
        <v>493</v>
      </c>
      <c r="C77" s="322"/>
      <c r="D77" s="322"/>
      <c r="E77" s="322"/>
      <c r="F77" s="322"/>
      <c r="G77" s="322"/>
      <c r="H77" s="322"/>
      <c r="I77" s="322"/>
      <c r="J77" s="322"/>
      <c r="K77" s="322" t="str">
        <f>IF(ISERROR(VLOOKUP($B77,$S$51:$T$104,2,FALSE)),"",(VLOOKUP($B77,$S$51:$T$104,2,FALSE)))</f>
        <v/>
      </c>
      <c r="L77" s="322"/>
      <c r="M77" s="322"/>
      <c r="N77" s="761"/>
      <c r="O77" s="179"/>
      <c r="P77" s="255"/>
      <c r="Q77" s="256"/>
      <c r="R77" s="1888"/>
      <c r="S77" s="1897"/>
      <c r="T77" s="1890"/>
    </row>
    <row r="78" spans="1:21" ht="27" customHeight="1" thickTop="1" thickBot="1">
      <c r="A78" s="762" t="s">
        <v>352</v>
      </c>
      <c r="B78" s="763"/>
      <c r="C78" s="763">
        <f t="shared" ref="C78:N78" si="1">SUM(C64:C77)</f>
        <v>0</v>
      </c>
      <c r="D78" s="763">
        <f t="shared" si="1"/>
        <v>0</v>
      </c>
      <c r="E78" s="763">
        <f t="shared" si="1"/>
        <v>0</v>
      </c>
      <c r="F78" s="763">
        <f t="shared" si="1"/>
        <v>0</v>
      </c>
      <c r="G78" s="763">
        <f t="shared" si="1"/>
        <v>5</v>
      </c>
      <c r="H78" s="763">
        <f t="shared" si="1"/>
        <v>0</v>
      </c>
      <c r="I78" s="763">
        <f t="shared" si="1"/>
        <v>0</v>
      </c>
      <c r="J78" s="763">
        <f t="shared" si="1"/>
        <v>0</v>
      </c>
      <c r="K78" s="763">
        <f t="shared" si="1"/>
        <v>0</v>
      </c>
      <c r="L78" s="763">
        <f t="shared" si="1"/>
        <v>0</v>
      </c>
      <c r="M78" s="763">
        <f t="shared" si="1"/>
        <v>0</v>
      </c>
      <c r="N78" s="764">
        <f t="shared" si="1"/>
        <v>0</v>
      </c>
      <c r="O78" s="208"/>
      <c r="P78" s="255"/>
      <c r="Q78" s="256"/>
      <c r="R78" s="1898"/>
      <c r="S78" s="1899"/>
      <c r="T78" s="1900"/>
    </row>
    <row r="79" spans="1:21" ht="27" customHeight="1">
      <c r="A79" s="183"/>
      <c r="B79" s="183"/>
      <c r="C79" s="183"/>
      <c r="D79" s="183"/>
      <c r="E79" s="183"/>
      <c r="F79" s="183"/>
      <c r="G79" s="183"/>
      <c r="H79" s="183"/>
      <c r="I79" s="317"/>
      <c r="J79" s="183"/>
      <c r="K79" s="183"/>
      <c r="L79" s="183"/>
      <c r="M79" s="183"/>
      <c r="N79" s="183"/>
      <c r="O79" s="208"/>
      <c r="P79" s="255"/>
      <c r="Q79" s="256"/>
      <c r="R79" s="1898"/>
      <c r="S79" s="1899"/>
      <c r="T79" s="1900"/>
    </row>
    <row r="80" spans="1:21" ht="27" hidden="1" customHeight="1" thickTop="1">
      <c r="O80" s="256"/>
      <c r="P80" s="255"/>
      <c r="Q80" s="256"/>
      <c r="R80" s="1898"/>
      <c r="S80" s="1899"/>
      <c r="T80" s="1900"/>
    </row>
    <row r="81" spans="1:20" ht="27" hidden="1" customHeight="1">
      <c r="O81" s="256"/>
      <c r="P81" s="255"/>
      <c r="Q81" s="256"/>
      <c r="R81" s="1898"/>
      <c r="S81" s="1899"/>
      <c r="T81" s="1900"/>
    </row>
    <row r="82" spans="1:20" ht="27" customHeight="1">
      <c r="A82" s="262" t="s">
        <v>353</v>
      </c>
      <c r="B82" s="263">
        <f>N87</f>
        <v>6.11</v>
      </c>
      <c r="C82" s="264" t="s">
        <v>354</v>
      </c>
      <c r="D82" s="265"/>
      <c r="E82" s="265"/>
      <c r="F82" s="265"/>
      <c r="G82" s="265"/>
      <c r="H82" s="265"/>
      <c r="I82" s="266"/>
      <c r="J82" s="265"/>
      <c r="K82" s="265"/>
      <c r="L82" s="265"/>
      <c r="M82" s="265"/>
      <c r="N82" s="265"/>
      <c r="O82" s="256"/>
      <c r="P82" s="255"/>
      <c r="Q82" s="256"/>
      <c r="R82" s="1898"/>
      <c r="S82" s="1901"/>
      <c r="T82" s="1902"/>
    </row>
    <row r="83" spans="1:20" ht="27" customHeight="1">
      <c r="A83" s="270" t="s">
        <v>356</v>
      </c>
      <c r="B83" s="271" t="s">
        <v>357</v>
      </c>
      <c r="C83" s="272" t="s">
        <v>358</v>
      </c>
      <c r="D83" s="272" t="s">
        <v>359</v>
      </c>
      <c r="E83" s="272" t="s">
        <v>360</v>
      </c>
      <c r="F83" s="272" t="s">
        <v>361</v>
      </c>
      <c r="G83" s="272" t="str">
        <f t="shared" ref="G83:L83" si="2">H63</f>
        <v>덩굴류제거
(덩굴걷기)</v>
      </c>
      <c r="H83" s="272" t="str">
        <f t="shared" si="2"/>
        <v>덩굴류제거
(약제작업)</v>
      </c>
      <c r="I83" s="272" t="str">
        <f t="shared" si="2"/>
        <v>덩굴류제거
(뿌리제거)</v>
      </c>
      <c r="J83" s="272" t="str">
        <f t="shared" si="2"/>
        <v>솎아베기</v>
      </c>
      <c r="K83" s="272" t="str">
        <f t="shared" si="2"/>
        <v>어린나무
가꾸기</v>
      </c>
      <c r="L83" s="273" t="str">
        <f t="shared" si="2"/>
        <v>가지치기</v>
      </c>
      <c r="M83" s="273" t="s">
        <v>362</v>
      </c>
      <c r="N83" s="274" t="s">
        <v>363</v>
      </c>
      <c r="O83" s="256"/>
      <c r="P83" s="255"/>
      <c r="Q83" s="256"/>
      <c r="R83" s="1898"/>
      <c r="S83" s="1901"/>
      <c r="T83" s="1902"/>
    </row>
    <row r="84" spans="1:20" ht="27" hidden="1" customHeight="1">
      <c r="A84" s="275" t="s">
        <v>364</v>
      </c>
      <c r="B84" s="276">
        <f>ROUND(F6*1,2)</f>
        <v>0</v>
      </c>
      <c r="C84" s="277"/>
      <c r="D84" s="277"/>
      <c r="E84" s="277"/>
      <c r="F84" s="277"/>
      <c r="G84" s="277"/>
      <c r="H84" s="277"/>
      <c r="I84" s="277"/>
      <c r="J84" s="277"/>
      <c r="K84" s="277"/>
      <c r="L84" s="278"/>
      <c r="M84" s="278"/>
      <c r="N84" s="279">
        <f>SUM(B84:M84)</f>
        <v>0</v>
      </c>
      <c r="O84" s="256"/>
      <c r="P84" s="280"/>
      <c r="Q84" s="208"/>
      <c r="R84" s="1903"/>
      <c r="S84" s="1901"/>
      <c r="T84" s="1902"/>
    </row>
    <row r="85" spans="1:20" ht="27" customHeight="1">
      <c r="A85" s="281" t="s">
        <v>197</v>
      </c>
      <c r="B85" s="282"/>
      <c r="C85" s="283">
        <f>ROUND(F11*1,2)</f>
        <v>0</v>
      </c>
      <c r="D85" s="283">
        <f>ROUND(F16*1,2)</f>
        <v>0</v>
      </c>
      <c r="E85" s="283">
        <f>ROUND(F22*1,2)</f>
        <v>0</v>
      </c>
      <c r="F85" s="283">
        <f>ROUND(F29*1+F31*1+F33*1,2)</f>
        <v>1.1100000000000001</v>
      </c>
      <c r="G85" s="283"/>
      <c r="H85" s="283"/>
      <c r="I85" s="283"/>
      <c r="J85" s="283"/>
      <c r="K85" s="283"/>
      <c r="L85" s="320"/>
      <c r="M85" s="284"/>
      <c r="N85" s="285">
        <f>SUM(B85:M85)</f>
        <v>1.1100000000000001</v>
      </c>
      <c r="O85" s="256"/>
      <c r="P85" s="280"/>
      <c r="Q85" s="208"/>
      <c r="R85" s="1898"/>
      <c r="S85" s="1899"/>
      <c r="T85" s="1900"/>
    </row>
    <row r="86" spans="1:20" ht="27" customHeight="1">
      <c r="A86" s="286" t="s">
        <v>368</v>
      </c>
      <c r="B86" s="287"/>
      <c r="C86" s="288"/>
      <c r="D86" s="288"/>
      <c r="E86" s="288"/>
      <c r="F86" s="289">
        <f>F35*1+F41*1</f>
        <v>5</v>
      </c>
      <c r="G86" s="327"/>
      <c r="H86" s="327"/>
      <c r="I86" s="289"/>
      <c r="J86" s="289"/>
      <c r="K86" s="288"/>
      <c r="L86" s="290"/>
      <c r="M86" s="290"/>
      <c r="N86" s="291">
        <f>SUM(B86:M86)</f>
        <v>5</v>
      </c>
      <c r="O86" s="256"/>
      <c r="P86" s="280"/>
      <c r="Q86" s="208"/>
      <c r="R86" s="1898"/>
      <c r="S86" s="1899"/>
      <c r="T86" s="1900"/>
    </row>
    <row r="87" spans="1:20" ht="27" customHeight="1">
      <c r="A87" s="292" t="s">
        <v>363</v>
      </c>
      <c r="B87" s="293">
        <f t="shared" ref="B87:M87" si="3">SUM(B84:B86)</f>
        <v>0</v>
      </c>
      <c r="C87" s="293">
        <f t="shared" si="3"/>
        <v>0</v>
      </c>
      <c r="D87" s="293">
        <f t="shared" si="3"/>
        <v>0</v>
      </c>
      <c r="E87" s="293">
        <f t="shared" si="3"/>
        <v>0</v>
      </c>
      <c r="F87" s="293">
        <f t="shared" si="3"/>
        <v>6.11</v>
      </c>
      <c r="G87" s="293">
        <f t="shared" si="3"/>
        <v>0</v>
      </c>
      <c r="H87" s="293"/>
      <c r="I87" s="293">
        <f t="shared" si="3"/>
        <v>0</v>
      </c>
      <c r="J87" s="293">
        <f t="shared" si="3"/>
        <v>0</v>
      </c>
      <c r="K87" s="293">
        <f t="shared" si="3"/>
        <v>0</v>
      </c>
      <c r="L87" s="293"/>
      <c r="M87" s="293">
        <f t="shared" si="3"/>
        <v>0</v>
      </c>
      <c r="N87" s="294">
        <f>SUM(B87:M87)</f>
        <v>6.11</v>
      </c>
      <c r="O87" s="256"/>
      <c r="R87" s="1898"/>
      <c r="S87" s="1899"/>
      <c r="T87" s="1900"/>
    </row>
    <row r="88" spans="1:20" ht="27" customHeight="1">
      <c r="E88" s="256"/>
      <c r="F88" s="256"/>
      <c r="G88" s="256"/>
      <c r="H88" s="256"/>
      <c r="I88" s="256"/>
      <c r="J88" s="256"/>
      <c r="K88" s="256"/>
      <c r="L88" s="256"/>
      <c r="M88" s="256"/>
      <c r="N88" s="256"/>
      <c r="O88" s="256"/>
      <c r="R88" s="1882"/>
      <c r="S88" s="1883"/>
      <c r="T88" s="1884"/>
    </row>
    <row r="89" spans="1:20" ht="27" customHeight="1">
      <c r="E89" s="256"/>
      <c r="F89" s="256"/>
      <c r="G89" s="256"/>
      <c r="H89" s="256"/>
      <c r="I89" s="256"/>
      <c r="J89" s="256"/>
      <c r="K89" s="256"/>
      <c r="L89" s="256"/>
      <c r="M89" s="256"/>
      <c r="N89" s="256"/>
      <c r="O89" s="256"/>
      <c r="Q89" s="226" t="s">
        <v>297</v>
      </c>
      <c r="R89" s="191"/>
      <c r="S89" s="191"/>
      <c r="T89" s="1884"/>
    </row>
    <row r="90" spans="1:20" ht="27" customHeight="1" thickBot="1">
      <c r="A90" s="226" t="s">
        <v>297</v>
      </c>
      <c r="B90" s="191"/>
      <c r="C90" s="191"/>
      <c r="Q90" s="234" t="s">
        <v>298</v>
      </c>
      <c r="R90" s="234" t="s">
        <v>299</v>
      </c>
      <c r="S90" s="191" t="s">
        <v>300</v>
      </c>
      <c r="T90" s="1884"/>
    </row>
    <row r="91" spans="1:20" ht="27" customHeight="1" thickBot="1">
      <c r="A91" s="2158" t="s">
        <v>298</v>
      </c>
      <c r="B91" s="2159" t="s">
        <v>863</v>
      </c>
      <c r="C91" s="2160" t="s">
        <v>1058</v>
      </c>
      <c r="D91" s="2754" t="s">
        <v>863</v>
      </c>
      <c r="E91" s="2755"/>
      <c r="F91" s="2752" t="s">
        <v>1059</v>
      </c>
      <c r="G91" s="2752"/>
      <c r="H91" s="2752" t="s">
        <v>1058</v>
      </c>
      <c r="I91" s="2752"/>
      <c r="J91" s="2754" t="s">
        <v>864</v>
      </c>
      <c r="K91" s="2756"/>
      <c r="L91" s="2754" t="s">
        <v>863</v>
      </c>
      <c r="M91" s="2755"/>
      <c r="N91" s="2752" t="s">
        <v>1058</v>
      </c>
      <c r="O91" s="2753"/>
      <c r="Q91" s="2745" t="s">
        <v>849</v>
      </c>
      <c r="R91" s="236" t="s">
        <v>855</v>
      </c>
      <c r="S91" s="237">
        <v>0</v>
      </c>
      <c r="T91" s="1884"/>
    </row>
    <row r="92" spans="1:20" ht="27" customHeight="1">
      <c r="A92" s="2894" t="s">
        <v>849</v>
      </c>
      <c r="B92" s="2895"/>
      <c r="C92" s="2896"/>
      <c r="D92" s="2897" t="s">
        <v>861</v>
      </c>
      <c r="E92" s="2898"/>
      <c r="F92" s="2898"/>
      <c r="G92" s="2898"/>
      <c r="H92" s="2898"/>
      <c r="I92" s="2899"/>
      <c r="J92" s="2900" t="s">
        <v>316</v>
      </c>
      <c r="K92" s="2901"/>
      <c r="L92" s="2901"/>
      <c r="M92" s="2901"/>
      <c r="N92" s="2901"/>
      <c r="O92" s="2902"/>
      <c r="Q92" s="2746"/>
      <c r="R92" s="236" t="s">
        <v>305</v>
      </c>
      <c r="S92" s="237">
        <v>5</v>
      </c>
      <c r="T92" s="1884"/>
    </row>
    <row r="93" spans="1:20" ht="27" customHeight="1">
      <c r="A93" s="1199" t="s">
        <v>855</v>
      </c>
      <c r="B93" s="1200" t="s">
        <v>857</v>
      </c>
      <c r="C93" s="1200" t="s">
        <v>307</v>
      </c>
      <c r="D93" s="2769" t="s">
        <v>310</v>
      </c>
      <c r="E93" s="2770"/>
      <c r="F93" s="2769" t="s">
        <v>859</v>
      </c>
      <c r="G93" s="2770"/>
      <c r="H93" s="2769" t="s">
        <v>860</v>
      </c>
      <c r="I93" s="2770"/>
      <c r="J93" s="2771" t="s">
        <v>317</v>
      </c>
      <c r="K93" s="2772"/>
      <c r="L93" s="2771" t="s">
        <v>320</v>
      </c>
      <c r="M93" s="2772"/>
      <c r="N93" s="2771" t="s">
        <v>322</v>
      </c>
      <c r="O93" s="2772"/>
      <c r="Q93" s="2747"/>
      <c r="R93" s="236" t="s">
        <v>307</v>
      </c>
      <c r="S93" s="237">
        <v>10</v>
      </c>
      <c r="T93" s="1884"/>
    </row>
    <row r="94" spans="1:20" ht="27" customHeight="1">
      <c r="A94" s="1200">
        <v>0</v>
      </c>
      <c r="B94" s="1199">
        <v>5</v>
      </c>
      <c r="C94" s="1235">
        <v>10</v>
      </c>
      <c r="D94" s="2769">
        <v>-10</v>
      </c>
      <c r="E94" s="2770">
        <v>0</v>
      </c>
      <c r="F94" s="2769">
        <v>0</v>
      </c>
      <c r="G94" s="2770"/>
      <c r="H94" s="2769">
        <v>10</v>
      </c>
      <c r="I94" s="2770"/>
      <c r="J94" s="2771">
        <v>-10</v>
      </c>
      <c r="K94" s="2773">
        <v>0</v>
      </c>
      <c r="L94" s="2771">
        <v>0</v>
      </c>
      <c r="M94" s="2773"/>
      <c r="N94" s="2771">
        <v>10</v>
      </c>
      <c r="O94" s="2773"/>
      <c r="Q94" s="2748" t="s">
        <v>309</v>
      </c>
      <c r="R94" s="239" t="s">
        <v>310</v>
      </c>
      <c r="S94" s="240">
        <v>-10</v>
      </c>
      <c r="T94" s="1884"/>
    </row>
    <row r="95" spans="1:20" ht="27" customHeight="1">
      <c r="Q95" s="2749"/>
      <c r="R95" s="239" t="s">
        <v>312</v>
      </c>
      <c r="S95" s="240">
        <v>0</v>
      </c>
      <c r="T95" s="1884"/>
    </row>
    <row r="96" spans="1:20" ht="27" customHeight="1">
      <c r="A96" s="2774" t="s">
        <v>1057</v>
      </c>
      <c r="B96" s="2775"/>
      <c r="C96" s="2776"/>
      <c r="D96" s="2942" t="s">
        <v>324</v>
      </c>
      <c r="E96" s="2944"/>
      <c r="F96" s="2944"/>
      <c r="G96" s="2944"/>
      <c r="H96" s="2944"/>
      <c r="I96" s="2945"/>
      <c r="J96" s="2890" t="s">
        <v>487</v>
      </c>
      <c r="K96" s="2946"/>
      <c r="L96" s="2946"/>
      <c r="M96" s="2946"/>
      <c r="N96" s="2946"/>
      <c r="O96" s="2947"/>
      <c r="Q96" s="2750"/>
      <c r="R96" s="239" t="s">
        <v>314</v>
      </c>
      <c r="S96" s="240">
        <v>10</v>
      </c>
      <c r="T96" s="1884"/>
    </row>
    <row r="97" spans="1:20" ht="27" customHeight="1">
      <c r="A97" s="1214" t="s">
        <v>341</v>
      </c>
      <c r="B97" s="1214" t="s">
        <v>342</v>
      </c>
      <c r="C97" s="1214" t="s">
        <v>343</v>
      </c>
      <c r="D97" s="2948" t="s">
        <v>862</v>
      </c>
      <c r="E97" s="2949"/>
      <c r="F97" s="2948" t="s">
        <v>325</v>
      </c>
      <c r="G97" s="2950"/>
      <c r="H97" s="2948" t="s">
        <v>331</v>
      </c>
      <c r="I97" s="2950"/>
      <c r="J97" s="2951" t="s">
        <v>865</v>
      </c>
      <c r="K97" s="2952"/>
      <c r="L97" s="2951" t="s">
        <v>521</v>
      </c>
      <c r="M97" s="2953"/>
      <c r="N97" s="2951" t="s">
        <v>846</v>
      </c>
      <c r="O97" s="2953"/>
      <c r="Q97" s="2745" t="s">
        <v>316</v>
      </c>
      <c r="R97" s="236" t="s">
        <v>317</v>
      </c>
      <c r="S97" s="237">
        <v>-10</v>
      </c>
      <c r="T97" s="1884"/>
    </row>
    <row r="98" spans="1:20" ht="27" customHeight="1">
      <c r="A98" s="1222">
        <v>0</v>
      </c>
      <c r="B98" s="1214">
        <v>2</v>
      </c>
      <c r="C98" s="1234">
        <v>10</v>
      </c>
      <c r="D98" s="2942">
        <v>-10</v>
      </c>
      <c r="E98" s="2943">
        <v>0</v>
      </c>
      <c r="F98" s="2942">
        <v>0</v>
      </c>
      <c r="G98" s="2943"/>
      <c r="H98" s="2942">
        <v>10</v>
      </c>
      <c r="I98" s="2943"/>
      <c r="J98" s="2890">
        <v>-20</v>
      </c>
      <c r="K98" s="2891">
        <v>0</v>
      </c>
      <c r="L98" s="2890">
        <v>0</v>
      </c>
      <c r="M98" s="2891"/>
      <c r="N98" s="2890">
        <v>20</v>
      </c>
      <c r="O98" s="2891"/>
      <c r="Q98" s="2746"/>
      <c r="R98" s="236" t="s">
        <v>320</v>
      </c>
      <c r="S98" s="237">
        <v>0</v>
      </c>
      <c r="T98" s="1884"/>
    </row>
    <row r="99" spans="1:20">
      <c r="Q99" s="2747"/>
      <c r="R99" s="236" t="s">
        <v>322</v>
      </c>
      <c r="S99" s="237">
        <v>10</v>
      </c>
      <c r="T99" s="1906"/>
    </row>
    <row r="100" spans="1:20" ht="45" customHeight="1">
      <c r="A100" s="2911" t="s">
        <v>868</v>
      </c>
      <c r="B100" s="2912"/>
      <c r="C100" s="2913"/>
      <c r="D100" s="2909" t="s">
        <v>866</v>
      </c>
      <c r="E100" s="2914"/>
      <c r="F100" s="2914"/>
      <c r="G100" s="2914"/>
      <c r="H100" s="2914"/>
      <c r="I100" s="2915"/>
      <c r="J100" s="2916" t="s">
        <v>870</v>
      </c>
      <c r="K100" s="2917"/>
      <c r="L100" s="2918"/>
      <c r="M100" s="2928" t="s">
        <v>869</v>
      </c>
      <c r="N100" s="2941"/>
      <c r="O100" s="1218"/>
      <c r="Q100" s="2740" t="s">
        <v>324</v>
      </c>
      <c r="R100" s="243" t="s">
        <v>325</v>
      </c>
      <c r="S100" s="244">
        <v>-10</v>
      </c>
      <c r="T100" s="1906"/>
    </row>
    <row r="101" spans="1:20" ht="27" customHeight="1">
      <c r="A101" s="1203" t="s">
        <v>344</v>
      </c>
      <c r="B101" s="1203" t="s">
        <v>346</v>
      </c>
      <c r="C101" s="1215" t="s">
        <v>844</v>
      </c>
      <c r="D101" s="2919" t="s">
        <v>508</v>
      </c>
      <c r="E101" s="2920"/>
      <c r="F101" s="2919" t="s">
        <v>850</v>
      </c>
      <c r="G101" s="2921"/>
      <c r="H101" s="2919" t="s">
        <v>867</v>
      </c>
      <c r="I101" s="2921"/>
      <c r="J101" s="2922" t="s">
        <v>520</v>
      </c>
      <c r="K101" s="2923"/>
      <c r="L101" s="1216" t="s">
        <v>473</v>
      </c>
      <c r="M101" s="1219" t="s">
        <v>472</v>
      </c>
      <c r="N101" s="1219" t="s">
        <v>473</v>
      </c>
      <c r="O101" s="1220"/>
      <c r="Q101" s="2757"/>
      <c r="R101" s="243" t="s">
        <v>327</v>
      </c>
      <c r="S101" s="244">
        <v>0</v>
      </c>
      <c r="T101" s="1906"/>
    </row>
    <row r="102" spans="1:20" ht="27" customHeight="1">
      <c r="A102" s="1203">
        <v>0</v>
      </c>
      <c r="B102" s="1203">
        <v>5</v>
      </c>
      <c r="C102" s="1203">
        <v>10</v>
      </c>
      <c r="D102" s="2909">
        <v>0</v>
      </c>
      <c r="E102" s="2910">
        <v>0</v>
      </c>
      <c r="F102" s="2909">
        <v>5</v>
      </c>
      <c r="G102" s="2910"/>
      <c r="H102" s="2909">
        <v>10</v>
      </c>
      <c r="I102" s="2910"/>
      <c r="J102" s="2916">
        <v>0</v>
      </c>
      <c r="K102" s="2927">
        <v>0</v>
      </c>
      <c r="L102" s="1217">
        <v>10</v>
      </c>
      <c r="M102" s="1221">
        <v>0</v>
      </c>
      <c r="N102" s="2928">
        <v>10</v>
      </c>
      <c r="O102" s="2929"/>
      <c r="Q102" s="2741"/>
      <c r="R102" s="243" t="s">
        <v>331</v>
      </c>
      <c r="S102" s="244">
        <v>10</v>
      </c>
      <c r="T102" s="1884"/>
    </row>
    <row r="103" spans="1:20" ht="27" customHeight="1">
      <c r="Q103" s="2751" t="s">
        <v>1060</v>
      </c>
      <c r="R103" s="236" t="s">
        <v>341</v>
      </c>
      <c r="S103" s="237">
        <v>0</v>
      </c>
      <c r="T103" s="1884"/>
    </row>
    <row r="104" spans="1:20" ht="27" customHeight="1">
      <c r="A104" s="2930" t="s">
        <v>873</v>
      </c>
      <c r="B104" s="2931"/>
      <c r="C104" s="2932"/>
      <c r="D104" s="2907" t="s">
        <v>871</v>
      </c>
      <c r="E104" s="2933"/>
      <c r="F104" s="2933"/>
      <c r="G104" s="2933"/>
      <c r="H104" s="2933"/>
      <c r="I104" s="2934"/>
      <c r="J104" s="2935" t="s">
        <v>874</v>
      </c>
      <c r="K104" s="2936"/>
      <c r="L104" s="2936"/>
      <c r="M104" s="2936"/>
      <c r="N104" s="2936"/>
      <c r="O104" s="2937"/>
      <c r="Q104" s="2746"/>
      <c r="R104" s="236" t="s">
        <v>342</v>
      </c>
      <c r="S104" s="237">
        <v>5</v>
      </c>
      <c r="T104" s="1884"/>
    </row>
    <row r="105" spans="1:20" ht="45" customHeight="1">
      <c r="A105" s="1232" t="s">
        <v>499</v>
      </c>
      <c r="B105" s="1233" t="s">
        <v>500</v>
      </c>
      <c r="C105" s="1233" t="s">
        <v>501</v>
      </c>
      <c r="D105" s="2938" t="s">
        <v>519</v>
      </c>
      <c r="E105" s="2939"/>
      <c r="F105" s="2938" t="s">
        <v>852</v>
      </c>
      <c r="G105" s="2940"/>
      <c r="H105" s="2938" t="s">
        <v>872</v>
      </c>
      <c r="I105" s="2940"/>
      <c r="J105" s="1223" t="s">
        <v>476</v>
      </c>
      <c r="K105" s="1223" t="s">
        <v>477</v>
      </c>
      <c r="L105" s="1223" t="s">
        <v>479</v>
      </c>
      <c r="M105" s="1223" t="s">
        <v>480</v>
      </c>
      <c r="N105" s="1223" t="s">
        <v>481</v>
      </c>
      <c r="O105" s="1224"/>
      <c r="Q105" s="2747"/>
      <c r="R105" s="236" t="s">
        <v>343</v>
      </c>
      <c r="S105" s="237">
        <v>10</v>
      </c>
      <c r="T105" s="1894"/>
    </row>
    <row r="106" spans="1:20" ht="30">
      <c r="A106" s="1232">
        <v>0</v>
      </c>
      <c r="B106" s="1232">
        <v>5</v>
      </c>
      <c r="C106" s="1232">
        <v>10</v>
      </c>
      <c r="D106" s="2907">
        <v>0</v>
      </c>
      <c r="E106" s="2908">
        <v>0</v>
      </c>
      <c r="F106" s="2907">
        <v>5</v>
      </c>
      <c r="G106" s="2908"/>
      <c r="H106" s="2907">
        <v>10</v>
      </c>
      <c r="I106" s="2908"/>
      <c r="J106" s="1225">
        <v>50</v>
      </c>
      <c r="K106" s="1226">
        <v>20</v>
      </c>
      <c r="L106" s="1225">
        <v>0</v>
      </c>
      <c r="M106" s="1226">
        <v>-20</v>
      </c>
      <c r="N106" s="1225">
        <v>-50</v>
      </c>
      <c r="O106" s="1226"/>
      <c r="Q106" s="2737" t="s">
        <v>461</v>
      </c>
      <c r="R106" s="253" t="s">
        <v>344</v>
      </c>
      <c r="S106" s="254">
        <v>0</v>
      </c>
      <c r="T106" s="1894"/>
    </row>
    <row r="107" spans="1:20" ht="30">
      <c r="Q107" s="2738"/>
      <c r="R107" s="253" t="s">
        <v>346</v>
      </c>
      <c r="S107" s="254">
        <v>5</v>
      </c>
      <c r="T107" s="1894"/>
    </row>
    <row r="108" spans="1:20" ht="30">
      <c r="A108" s="1217" t="s">
        <v>355</v>
      </c>
      <c r="B108" s="2855" t="s">
        <v>349</v>
      </c>
      <c r="C108" s="2856"/>
      <c r="Q108" s="2738"/>
      <c r="R108" s="253" t="s">
        <v>348</v>
      </c>
      <c r="S108" s="254">
        <v>10</v>
      </c>
      <c r="T108" s="1894"/>
    </row>
    <row r="109" spans="1:20" ht="35.25" customHeight="1">
      <c r="A109" s="1217"/>
      <c r="B109" s="2176"/>
      <c r="C109" s="2177"/>
      <c r="Q109" s="2739"/>
      <c r="R109" s="2175" t="s">
        <v>351</v>
      </c>
      <c r="S109" s="254">
        <v>0</v>
      </c>
      <c r="T109" s="1894"/>
    </row>
    <row r="110" spans="1:20" ht="36" customHeight="1">
      <c r="A110" s="1227" t="s">
        <v>365</v>
      </c>
      <c r="B110" s="1229" t="s">
        <v>350</v>
      </c>
      <c r="C110" s="1230" t="s">
        <v>351</v>
      </c>
      <c r="Q110" s="2737" t="s">
        <v>466</v>
      </c>
      <c r="R110" s="253" t="s">
        <v>463</v>
      </c>
      <c r="S110" s="254">
        <v>0</v>
      </c>
      <c r="T110" s="1894"/>
    </row>
    <row r="111" spans="1:20" ht="30">
      <c r="A111" s="1228">
        <v>10</v>
      </c>
      <c r="B111" s="1231">
        <v>10</v>
      </c>
      <c r="C111" s="1231">
        <v>0</v>
      </c>
      <c r="Q111" s="2738"/>
      <c r="R111" s="253" t="s">
        <v>464</v>
      </c>
      <c r="S111" s="254">
        <v>5</v>
      </c>
      <c r="T111" s="1894"/>
    </row>
    <row r="112" spans="1:20" ht="30">
      <c r="E112" s="256"/>
      <c r="F112" s="256"/>
      <c r="G112" s="256"/>
      <c r="H112" s="256"/>
      <c r="I112" s="256"/>
      <c r="J112" s="256"/>
      <c r="K112" s="256"/>
      <c r="L112" s="256"/>
      <c r="M112" s="256"/>
      <c r="N112" s="256"/>
      <c r="O112" s="256"/>
      <c r="Q112" s="2739"/>
      <c r="R112" s="253" t="s">
        <v>465</v>
      </c>
      <c r="S112" s="254">
        <v>10</v>
      </c>
      <c r="T112" s="1894"/>
    </row>
    <row r="113" spans="5:20" ht="33.75" customHeight="1">
      <c r="E113" s="256"/>
      <c r="F113" s="256"/>
      <c r="G113" s="256"/>
      <c r="H113" s="256"/>
      <c r="I113" s="256"/>
      <c r="J113" s="256"/>
      <c r="K113" s="256"/>
      <c r="L113" s="256"/>
      <c r="M113" s="256"/>
      <c r="N113" s="256"/>
      <c r="O113" s="256"/>
      <c r="Q113" s="2737" t="s">
        <v>471</v>
      </c>
      <c r="R113" s="324" t="s">
        <v>472</v>
      </c>
      <c r="S113" s="254">
        <v>0</v>
      </c>
      <c r="T113" s="1894"/>
    </row>
    <row r="114" spans="5:20" ht="29.25" customHeight="1">
      <c r="E114" s="256"/>
      <c r="F114" s="256"/>
      <c r="G114" s="256"/>
      <c r="H114" s="256"/>
      <c r="I114" s="256"/>
      <c r="J114" s="256"/>
      <c r="K114" s="256"/>
      <c r="L114" s="256"/>
      <c r="M114" s="256"/>
      <c r="N114" s="256"/>
      <c r="O114" s="256"/>
      <c r="Q114" s="2739"/>
      <c r="R114" s="324" t="s">
        <v>473</v>
      </c>
      <c r="S114" s="254">
        <v>10</v>
      </c>
    </row>
    <row r="115" spans="5:20" ht="27.75" customHeight="1">
      <c r="E115" s="256"/>
      <c r="F115" s="256"/>
      <c r="G115" s="256"/>
      <c r="H115" s="256"/>
      <c r="I115" s="256"/>
      <c r="J115" s="256"/>
      <c r="K115" s="256"/>
      <c r="L115" s="256"/>
      <c r="M115" s="256"/>
      <c r="N115" s="256"/>
      <c r="O115" s="208"/>
      <c r="Q115" s="2737" t="s">
        <v>485</v>
      </c>
      <c r="R115" s="324" t="s">
        <v>486</v>
      </c>
      <c r="S115" s="254">
        <v>0</v>
      </c>
    </row>
    <row r="116" spans="5:20" ht="15">
      <c r="E116" s="208"/>
      <c r="F116" s="208"/>
      <c r="G116" s="208"/>
      <c r="H116" s="208"/>
      <c r="I116" s="295"/>
      <c r="J116" s="208"/>
      <c r="K116" s="208"/>
      <c r="L116" s="208"/>
      <c r="M116" s="208"/>
      <c r="N116" s="208"/>
      <c r="O116" s="208"/>
      <c r="Q116" s="2739"/>
      <c r="R116" s="324" t="s">
        <v>473</v>
      </c>
      <c r="S116" s="254">
        <v>10</v>
      </c>
    </row>
    <row r="117" spans="5:20" ht="27">
      <c r="F117" s="208"/>
      <c r="G117" s="208"/>
      <c r="H117" s="208"/>
      <c r="I117" s="295"/>
      <c r="J117" s="208"/>
      <c r="K117" s="208"/>
      <c r="L117" s="208"/>
      <c r="M117" s="208"/>
      <c r="N117" s="208"/>
      <c r="O117" s="208"/>
      <c r="Q117" s="2740" t="s">
        <v>349</v>
      </c>
      <c r="R117" s="243" t="s">
        <v>350</v>
      </c>
      <c r="S117" s="244">
        <v>10</v>
      </c>
    </row>
    <row r="118" spans="5:20">
      <c r="F118" s="208"/>
      <c r="G118" s="208"/>
      <c r="H118" s="208"/>
      <c r="I118" s="295"/>
      <c r="J118" s="208"/>
      <c r="K118" s="208"/>
      <c r="L118" s="208"/>
      <c r="M118" s="208"/>
      <c r="N118" s="208"/>
      <c r="Q118" s="2741"/>
      <c r="R118" s="243" t="s">
        <v>351</v>
      </c>
      <c r="S118" s="244">
        <v>0</v>
      </c>
    </row>
    <row r="119" spans="5:20" ht="27">
      <c r="Q119" s="2742" t="s">
        <v>487</v>
      </c>
      <c r="R119" s="258" t="s">
        <v>488</v>
      </c>
      <c r="S119" s="259">
        <v>-20</v>
      </c>
    </row>
    <row r="120" spans="5:20" ht="27">
      <c r="Q120" s="2743"/>
      <c r="R120" s="258" t="s">
        <v>489</v>
      </c>
      <c r="S120" s="259">
        <v>0</v>
      </c>
    </row>
    <row r="121" spans="5:20" ht="27">
      <c r="Q121" s="2744"/>
      <c r="R121" s="258" t="s">
        <v>490</v>
      </c>
      <c r="S121" s="259">
        <v>20</v>
      </c>
    </row>
    <row r="122" spans="5:20" ht="27">
      <c r="Q122" s="257" t="s">
        <v>494</v>
      </c>
      <c r="R122" s="258" t="s">
        <v>495</v>
      </c>
      <c r="S122" s="259">
        <v>0</v>
      </c>
    </row>
    <row r="123" spans="5:20" ht="40.5">
      <c r="Q123" s="257" t="s">
        <v>494</v>
      </c>
      <c r="R123" s="268" t="s">
        <v>496</v>
      </c>
      <c r="S123" s="269">
        <v>5</v>
      </c>
    </row>
    <row r="124" spans="5:20" ht="40.5">
      <c r="Q124" s="257" t="s">
        <v>494</v>
      </c>
      <c r="R124" s="268" t="s">
        <v>497</v>
      </c>
      <c r="S124" s="269">
        <v>10</v>
      </c>
    </row>
    <row r="125" spans="5:20">
      <c r="Q125" s="267" t="s">
        <v>355</v>
      </c>
      <c r="R125" s="268" t="s">
        <v>365</v>
      </c>
      <c r="S125" s="269">
        <v>10</v>
      </c>
    </row>
    <row r="126" spans="5:20">
      <c r="Q126" s="257" t="s">
        <v>366</v>
      </c>
      <c r="R126" s="258" t="s">
        <v>367</v>
      </c>
      <c r="S126" s="259">
        <v>0</v>
      </c>
    </row>
    <row r="127" spans="5:20">
      <c r="Q127" s="257" t="s">
        <v>366</v>
      </c>
      <c r="R127" s="258" t="s">
        <v>369</v>
      </c>
      <c r="S127" s="259">
        <v>5</v>
      </c>
    </row>
    <row r="128" spans="5:20">
      <c r="Q128" s="257" t="s">
        <v>366</v>
      </c>
      <c r="R128" s="258" t="s">
        <v>370</v>
      </c>
      <c r="S128" s="259">
        <v>10</v>
      </c>
    </row>
    <row r="129" spans="17:19">
      <c r="Q129" s="235" t="s">
        <v>856</v>
      </c>
      <c r="R129" s="236" t="s">
        <v>854</v>
      </c>
      <c r="S129" s="237">
        <v>0</v>
      </c>
    </row>
    <row r="130" spans="17:19">
      <c r="Q130" s="235" t="s">
        <v>371</v>
      </c>
      <c r="R130" s="236" t="s">
        <v>373</v>
      </c>
      <c r="S130" s="237">
        <v>1</v>
      </c>
    </row>
    <row r="131" spans="17:19">
      <c r="Q131" s="235" t="s">
        <v>371</v>
      </c>
      <c r="R131" s="236" t="s">
        <v>374</v>
      </c>
      <c r="S131" s="237">
        <v>2</v>
      </c>
    </row>
    <row r="132" spans="17:19">
      <c r="Q132" s="235" t="s">
        <v>371</v>
      </c>
      <c r="R132" s="236" t="s">
        <v>375</v>
      </c>
      <c r="S132" s="237">
        <v>3</v>
      </c>
    </row>
    <row r="133" spans="17:19">
      <c r="Q133" s="235" t="s">
        <v>371</v>
      </c>
      <c r="R133" s="236" t="s">
        <v>376</v>
      </c>
      <c r="S133" s="237">
        <v>4</v>
      </c>
    </row>
    <row r="134" spans="17:19">
      <c r="Q134" s="235" t="s">
        <v>371</v>
      </c>
      <c r="R134" s="236" t="s">
        <v>377</v>
      </c>
      <c r="S134" s="237">
        <v>5</v>
      </c>
    </row>
    <row r="135" spans="17:19">
      <c r="Q135" s="235" t="s">
        <v>371</v>
      </c>
      <c r="R135" s="236" t="s">
        <v>378</v>
      </c>
      <c r="S135" s="237">
        <v>6</v>
      </c>
    </row>
    <row r="136" spans="17:19">
      <c r="Q136" s="235" t="s">
        <v>371</v>
      </c>
      <c r="R136" s="236" t="s">
        <v>379</v>
      </c>
      <c r="S136" s="237">
        <v>7</v>
      </c>
    </row>
    <row r="137" spans="17:19">
      <c r="Q137" s="235" t="s">
        <v>371</v>
      </c>
      <c r="R137" s="236" t="s">
        <v>380</v>
      </c>
      <c r="S137" s="237">
        <v>8</v>
      </c>
    </row>
    <row r="138" spans="17:19">
      <c r="Q138" s="235" t="s">
        <v>371</v>
      </c>
      <c r="R138" s="236" t="s">
        <v>381</v>
      </c>
      <c r="S138" s="237">
        <v>9</v>
      </c>
    </row>
    <row r="139" spans="17:19">
      <c r="Q139" s="235" t="s">
        <v>371</v>
      </c>
      <c r="R139" s="236" t="s">
        <v>382</v>
      </c>
      <c r="S139" s="237">
        <v>10</v>
      </c>
    </row>
    <row r="140" spans="17:19" ht="40.5">
      <c r="Q140" s="296" t="s">
        <v>383</v>
      </c>
      <c r="R140" s="297" t="s">
        <v>384</v>
      </c>
      <c r="S140" s="298">
        <v>10</v>
      </c>
    </row>
    <row r="141" spans="17:19" ht="40.5">
      <c r="Q141" s="296" t="s">
        <v>383</v>
      </c>
      <c r="R141" s="297" t="s">
        <v>385</v>
      </c>
      <c r="S141" s="298">
        <v>5</v>
      </c>
    </row>
    <row r="142" spans="17:19" ht="27">
      <c r="Q142" s="296" t="s">
        <v>383</v>
      </c>
      <c r="R142" s="297" t="s">
        <v>386</v>
      </c>
      <c r="S142" s="298">
        <v>0</v>
      </c>
    </row>
    <row r="143" spans="17:19">
      <c r="Q143" s="235" t="s">
        <v>387</v>
      </c>
      <c r="R143" s="236" t="s">
        <v>367</v>
      </c>
      <c r="S143" s="237">
        <v>0</v>
      </c>
    </row>
    <row r="144" spans="17:19">
      <c r="Q144" s="235" t="s">
        <v>387</v>
      </c>
      <c r="R144" s="236" t="s">
        <v>369</v>
      </c>
      <c r="S144" s="237">
        <v>5</v>
      </c>
    </row>
    <row r="145" spans="17:19">
      <c r="Q145" s="235" t="s">
        <v>387</v>
      </c>
      <c r="R145" s="236" t="s">
        <v>370</v>
      </c>
      <c r="S145" s="237">
        <v>10</v>
      </c>
    </row>
    <row r="146" spans="17:19" ht="27">
      <c r="Q146" s="2737" t="s">
        <v>475</v>
      </c>
      <c r="R146" s="324" t="s">
        <v>476</v>
      </c>
      <c r="S146" s="254">
        <v>50</v>
      </c>
    </row>
    <row r="147" spans="17:19" ht="27">
      <c r="Q147" s="2738"/>
      <c r="R147" s="324" t="s">
        <v>477</v>
      </c>
      <c r="S147" s="254">
        <v>20</v>
      </c>
    </row>
    <row r="148" spans="17:19" ht="27">
      <c r="Q148" s="2738"/>
      <c r="R148" s="324" t="s">
        <v>479</v>
      </c>
      <c r="S148" s="254">
        <v>0</v>
      </c>
    </row>
    <row r="149" spans="17:19" ht="27">
      <c r="Q149" s="2738"/>
      <c r="R149" s="324" t="s">
        <v>480</v>
      </c>
      <c r="S149" s="254">
        <v>-20</v>
      </c>
    </row>
    <row r="150" spans="17:19" ht="27">
      <c r="Q150" s="2739"/>
      <c r="R150" s="324" t="s">
        <v>481</v>
      </c>
      <c r="S150" s="254">
        <v>-50</v>
      </c>
    </row>
    <row r="151" spans="17:19" ht="27">
      <c r="Q151" s="323" t="s">
        <v>498</v>
      </c>
      <c r="R151" s="324" t="s">
        <v>499</v>
      </c>
      <c r="S151" s="254">
        <v>0</v>
      </c>
    </row>
    <row r="152" spans="17:19" ht="40.5">
      <c r="Q152" s="323" t="s">
        <v>498</v>
      </c>
      <c r="R152" s="324" t="s">
        <v>500</v>
      </c>
      <c r="S152" s="254">
        <v>5</v>
      </c>
    </row>
    <row r="153" spans="17:19" ht="40.5">
      <c r="Q153" s="323" t="s">
        <v>498</v>
      </c>
      <c r="R153" s="324" t="s">
        <v>501</v>
      </c>
      <c r="S153" s="254">
        <v>10</v>
      </c>
    </row>
  </sheetData>
  <sheetProtection selectLockedCells="1" selectUnlockedCells="1"/>
  <protectedRanges>
    <protectedRange sqref="K2:L2" name="단가산출a"/>
  </protectedRanges>
  <mergeCells count="191">
    <mergeCell ref="Q46:Q47"/>
    <mergeCell ref="A1:M1"/>
    <mergeCell ref="B2:F2"/>
    <mergeCell ref="H2:I2"/>
    <mergeCell ref="K2:L2"/>
    <mergeCell ref="B3:C3"/>
    <mergeCell ref="D3:E3"/>
    <mergeCell ref="F3:F4"/>
    <mergeCell ref="G3:I3"/>
    <mergeCell ref="H10:I10"/>
    <mergeCell ref="L10:M10"/>
    <mergeCell ref="J3:K4"/>
    <mergeCell ref="L3:M4"/>
    <mergeCell ref="H4:I4"/>
    <mergeCell ref="B5:C5"/>
    <mergeCell ref="H5:I5"/>
    <mergeCell ref="L5:M5"/>
    <mergeCell ref="H6:I6"/>
    <mergeCell ref="L6:M6"/>
    <mergeCell ref="H7:I7"/>
    <mergeCell ref="L7:M7"/>
    <mergeCell ref="H8:I8"/>
    <mergeCell ref="L8:M8"/>
    <mergeCell ref="H9:I9"/>
    <mergeCell ref="L9:M9"/>
    <mergeCell ref="H15:I15"/>
    <mergeCell ref="L15:M15"/>
    <mergeCell ref="H16:I16"/>
    <mergeCell ref="L16:M16"/>
    <mergeCell ref="H11:I11"/>
    <mergeCell ref="L11:M11"/>
    <mergeCell ref="H31:I31"/>
    <mergeCell ref="L31:M31"/>
    <mergeCell ref="L18:M18"/>
    <mergeCell ref="H19:I19"/>
    <mergeCell ref="H12:I12"/>
    <mergeCell ref="L12:M12"/>
    <mergeCell ref="H13:I13"/>
    <mergeCell ref="L13:M13"/>
    <mergeCell ref="H14:I14"/>
    <mergeCell ref="L14:M14"/>
    <mergeCell ref="H17:I17"/>
    <mergeCell ref="L17:M17"/>
    <mergeCell ref="H18:I18"/>
    <mergeCell ref="L19:M19"/>
    <mergeCell ref="H24:I24"/>
    <mergeCell ref="L24:M24"/>
    <mergeCell ref="H25:I25"/>
    <mergeCell ref="L25:M25"/>
    <mergeCell ref="H26:I26"/>
    <mergeCell ref="L26:M26"/>
    <mergeCell ref="H20:I20"/>
    <mergeCell ref="L20:M20"/>
    <mergeCell ref="H21:I21"/>
    <mergeCell ref="L21:M21"/>
    <mergeCell ref="H22:I22"/>
    <mergeCell ref="L22:M22"/>
    <mergeCell ref="H23:I23"/>
    <mergeCell ref="L23:M23"/>
    <mergeCell ref="C34:M34"/>
    <mergeCell ref="H35:I35"/>
    <mergeCell ref="L35:M35"/>
    <mergeCell ref="H36:I36"/>
    <mergeCell ref="L36:M36"/>
    <mergeCell ref="H37:I37"/>
    <mergeCell ref="L37:M37"/>
    <mergeCell ref="B32:C32"/>
    <mergeCell ref="D32:M32"/>
    <mergeCell ref="H33:I33"/>
    <mergeCell ref="L33:M33"/>
    <mergeCell ref="H45:I45"/>
    <mergeCell ref="L45:M45"/>
    <mergeCell ref="H42:I42"/>
    <mergeCell ref="L42:M42"/>
    <mergeCell ref="H43:I43"/>
    <mergeCell ref="L43:M43"/>
    <mergeCell ref="H44:I44"/>
    <mergeCell ref="L44:M44"/>
    <mergeCell ref="H38:I38"/>
    <mergeCell ref="L38:M38"/>
    <mergeCell ref="H39:I39"/>
    <mergeCell ref="L39:M39"/>
    <mergeCell ref="C40:M40"/>
    <mergeCell ref="H41:I41"/>
    <mergeCell ref="L41:M41"/>
    <mergeCell ref="H27:I27"/>
    <mergeCell ref="L27:M27"/>
    <mergeCell ref="B28:C28"/>
    <mergeCell ref="H28:I28"/>
    <mergeCell ref="L28:M28"/>
    <mergeCell ref="H29:I29"/>
    <mergeCell ref="L29:M29"/>
    <mergeCell ref="B30:C30"/>
    <mergeCell ref="D30:M30"/>
    <mergeCell ref="H49:I49"/>
    <mergeCell ref="L49:M49"/>
    <mergeCell ref="A51:G51"/>
    <mergeCell ref="H59:I59"/>
    <mergeCell ref="L59:M59"/>
    <mergeCell ref="H60:I60"/>
    <mergeCell ref="L60:M60"/>
    <mergeCell ref="H46:I46"/>
    <mergeCell ref="L46:M46"/>
    <mergeCell ref="H47:I47"/>
    <mergeCell ref="L47:M47"/>
    <mergeCell ref="H48:I48"/>
    <mergeCell ref="L48:M48"/>
    <mergeCell ref="P59:Q60"/>
    <mergeCell ref="S59:S60"/>
    <mergeCell ref="P61:Q61"/>
    <mergeCell ref="P62:P65"/>
    <mergeCell ref="R62:R63"/>
    <mergeCell ref="S62:S63"/>
    <mergeCell ref="F97:G97"/>
    <mergeCell ref="A62:A63"/>
    <mergeCell ref="B62:B63"/>
    <mergeCell ref="C62:N62"/>
    <mergeCell ref="D93:E93"/>
    <mergeCell ref="F93:G93"/>
    <mergeCell ref="H93:I93"/>
    <mergeCell ref="J93:K93"/>
    <mergeCell ref="L93:M93"/>
    <mergeCell ref="N93:O93"/>
    <mergeCell ref="D97:E97"/>
    <mergeCell ref="H97:I97"/>
    <mergeCell ref="J97:K97"/>
    <mergeCell ref="L97:M97"/>
    <mergeCell ref="N97:O97"/>
    <mergeCell ref="A92:C92"/>
    <mergeCell ref="A96:C96"/>
    <mergeCell ref="D96:I96"/>
    <mergeCell ref="T62:T63"/>
    <mergeCell ref="U62:U63"/>
    <mergeCell ref="D101:E101"/>
    <mergeCell ref="F101:G101"/>
    <mergeCell ref="H101:I101"/>
    <mergeCell ref="J101:K101"/>
    <mergeCell ref="H61:I61"/>
    <mergeCell ref="L61:M61"/>
    <mergeCell ref="D91:E91"/>
    <mergeCell ref="F91:G91"/>
    <mergeCell ref="H91:I91"/>
    <mergeCell ref="J91:K91"/>
    <mergeCell ref="L91:M91"/>
    <mergeCell ref="N91:O91"/>
    <mergeCell ref="Q91:Q93"/>
    <mergeCell ref="Q94:Q96"/>
    <mergeCell ref="D92:I92"/>
    <mergeCell ref="J92:O92"/>
    <mergeCell ref="D94:E94"/>
    <mergeCell ref="F94:G94"/>
    <mergeCell ref="H94:I94"/>
    <mergeCell ref="J94:K94"/>
    <mergeCell ref="L94:M94"/>
    <mergeCell ref="N94:O94"/>
    <mergeCell ref="J96:O96"/>
    <mergeCell ref="Q97:Q99"/>
    <mergeCell ref="D98:E98"/>
    <mergeCell ref="F98:G98"/>
    <mergeCell ref="H98:I98"/>
    <mergeCell ref="J98:K98"/>
    <mergeCell ref="L98:M98"/>
    <mergeCell ref="N98:O98"/>
    <mergeCell ref="A100:C100"/>
    <mergeCell ref="D100:I100"/>
    <mergeCell ref="J100:L100"/>
    <mergeCell ref="M100:N100"/>
    <mergeCell ref="Q100:Q102"/>
    <mergeCell ref="D102:E102"/>
    <mergeCell ref="F102:G102"/>
    <mergeCell ref="H102:I102"/>
    <mergeCell ref="J102:K102"/>
    <mergeCell ref="N102:O102"/>
    <mergeCell ref="Q110:Q112"/>
    <mergeCell ref="Q113:Q114"/>
    <mergeCell ref="Q115:Q116"/>
    <mergeCell ref="Q117:Q118"/>
    <mergeCell ref="Q119:Q121"/>
    <mergeCell ref="Q146:Q150"/>
    <mergeCell ref="Q103:Q105"/>
    <mergeCell ref="A104:C104"/>
    <mergeCell ref="D104:I104"/>
    <mergeCell ref="J104:O104"/>
    <mergeCell ref="D106:E106"/>
    <mergeCell ref="F106:G106"/>
    <mergeCell ref="H106:I106"/>
    <mergeCell ref="B108:C108"/>
    <mergeCell ref="D105:E105"/>
    <mergeCell ref="F105:G105"/>
    <mergeCell ref="H105:I105"/>
    <mergeCell ref="Q106:Q109"/>
  </mergeCells>
  <phoneticPr fontId="5" type="noConversion"/>
  <dataValidations count="20">
    <dataValidation type="list" allowBlank="1" showInputMessage="1" showErrorMessage="1" sqref="B71" xr:uid="{00000000-0002-0000-0A00-000000000000}">
      <formula1>$S$72:$S$73</formula1>
    </dataValidation>
    <dataValidation type="list" allowBlank="1" showInputMessage="1" showErrorMessage="1" sqref="B70" xr:uid="{00000000-0002-0000-0A00-000001000000}">
      <formula1>$S$69:$S$75</formula1>
    </dataValidation>
    <dataValidation type="list" allowBlank="1" showInputMessage="1" showErrorMessage="1" sqref="B74" xr:uid="{00000000-0002-0000-0A00-000002000000}">
      <formula1>$S$111:$S$113</formula1>
    </dataValidation>
    <dataValidation type="list" allowBlank="1" showInputMessage="1" showErrorMessage="1" sqref="B73" xr:uid="{00000000-0002-0000-0A00-000003000000}">
      <formula1>$S$81:$S$83</formula1>
    </dataValidation>
    <dataValidation type="list" allowBlank="1" showInputMessage="1" showErrorMessage="1" sqref="B75" xr:uid="{00000000-0002-0000-0A00-000004000000}">
      <formula1>$S$74:$S$75</formula1>
    </dataValidation>
    <dataValidation type="list" allowBlank="1" showInputMessage="1" showErrorMessage="1" sqref="B72" xr:uid="{00000000-0002-0000-0A00-000005000000}">
      <formula1>$S$105:$S$110</formula1>
    </dataValidation>
    <dataValidation type="list" allowBlank="1" showInputMessage="1" showErrorMessage="1" sqref="B76" xr:uid="{00000000-0002-0000-0A00-000006000000}">
      <formula1>$S$78:$S$80</formula1>
    </dataValidation>
    <dataValidation type="list" allowBlank="1" showInputMessage="1" showErrorMessage="1" sqref="B77" xr:uid="{00000000-0002-0000-0A00-000007000000}">
      <formula1>$S$76:$S$77</formula1>
    </dataValidation>
    <dataValidation type="list" allowBlank="1" showInputMessage="1" showErrorMessage="1" sqref="B67" xr:uid="{00000000-0002-0000-0A00-000008000000}">
      <formula1>$S$60:$S$62</formula1>
    </dataValidation>
    <dataValidation type="list" allowBlank="1" showInputMessage="1" showErrorMessage="1" sqref="B66" xr:uid="{00000000-0002-0000-0A00-000009000000}">
      <formula1>$S$57:$S$59</formula1>
    </dataValidation>
    <dataValidation type="list" allowBlank="1" showInputMessage="1" showErrorMessage="1" sqref="B65" xr:uid="{00000000-0002-0000-0A00-00000A000000}">
      <formula1>$S$54:$S$56</formula1>
    </dataValidation>
    <dataValidation type="list" allowBlank="1" showInputMessage="1" showErrorMessage="1" sqref="B64" xr:uid="{00000000-0002-0000-0A00-00000B000000}">
      <formula1>$A$93:$C$93</formula1>
    </dataValidation>
    <dataValidation type="list" allowBlank="1" showInputMessage="1" showErrorMessage="1" sqref="A18" xr:uid="{00000000-0002-0000-0A00-00000C000000}">
      <formula1>$R$16:$R$17</formula1>
    </dataValidation>
    <dataValidation type="list" allowBlank="1" showInputMessage="1" showErrorMessage="1" sqref="B5:C5" xr:uid="{00000000-0002-0000-0A00-00000D000000}">
      <formula1>$R$6:$R$7</formula1>
    </dataValidation>
    <dataValidation type="list" allowBlank="1" showInputMessage="1" showErrorMessage="1" sqref="P5 P10 P15 P20 P27:P28 P30" xr:uid="{00000000-0002-0000-0A00-00000E000000}">
      <formula1>"적용,미적용"</formula1>
    </dataValidation>
    <dataValidation type="list" allowBlank="1" showInputMessage="1" showErrorMessage="1" sqref="B27" xr:uid="{00000000-0002-0000-0A00-00000F000000}">
      <formula1>$R$30:$R$32</formula1>
    </dataValidation>
    <dataValidation type="list" allowBlank="1" showInputMessage="1" showErrorMessage="1" sqref="D27" xr:uid="{00000000-0002-0000-0A00-000010000000}">
      <formula1>$S$31:$S$34</formula1>
    </dataValidation>
    <dataValidation type="list" allowBlank="1" showInputMessage="1" showErrorMessage="1" sqref="B68" xr:uid="{00000000-0002-0000-0A00-000011000000}">
      <formula1>$S$63:$S$65</formula1>
    </dataValidation>
    <dataValidation type="list" allowBlank="1" showInputMessage="1" showErrorMessage="1" sqref="B69" xr:uid="{00000000-0002-0000-0A00-000012000000}">
      <formula1>$R$106:$R$109</formula1>
    </dataValidation>
    <dataValidation type="list" allowBlank="1" showInputMessage="1" showErrorMessage="1" sqref="R129" xr:uid="{00000000-0002-0000-0A00-000013000000}">
      <formula1>$R$128:$R$138</formula1>
    </dataValidation>
  </dataValidations>
  <printOptions horizontalCentered="1" verticalCentered="1"/>
  <pageMargins left="0.19685039370078741" right="0.19685039370078741" top="0.23622047244094491" bottom="0.27559055118110237" header="0.15748031496062992" footer="0.15748031496062992"/>
  <pageSetup paperSize="9" scale="66" firstPageNumber="0" orientation="landscape" horizontalDpi="300" verticalDpi="300" r:id="rId1"/>
  <headerFooter alignWithMargins="0"/>
  <colBreaks count="1" manualBreakCount="1">
    <brk id="14" max="1048575" man="1"/>
  </colBreaks>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B00-000000000000}">
  <sheetPr codeName="Sheet53">
    <pageSetUpPr fitToPage="1"/>
  </sheetPr>
  <dimension ref="A1:AE152"/>
  <sheetViews>
    <sheetView view="pageBreakPreview" zoomScale="85" zoomScaleNormal="85" zoomScaleSheetLayoutView="85" workbookViewId="0">
      <selection activeCell="T63" sqref="T63"/>
    </sheetView>
  </sheetViews>
  <sheetFormatPr defaultColWidth="11.5546875" defaultRowHeight="14.25"/>
  <cols>
    <col min="1" max="1" width="18.6640625" style="98" customWidth="1"/>
    <col min="2" max="2" width="19.44140625" style="98" bestFit="1" customWidth="1"/>
    <col min="3" max="6" width="8.77734375" style="98" customWidth="1"/>
    <col min="7" max="7" width="12" style="98" bestFit="1" customWidth="1"/>
    <col min="8" max="8" width="8.77734375" style="98" customWidth="1"/>
    <col min="9" max="9" width="8.77734375" style="261" customWidth="1"/>
    <col min="10" max="14" width="8.77734375" style="98" customWidth="1"/>
    <col min="15" max="15" width="11.5546875" style="98" customWidth="1"/>
    <col min="16" max="16" width="11.5546875" style="99" customWidth="1"/>
    <col min="17" max="17" width="11.5546875" style="98" customWidth="1"/>
    <col min="18" max="18" width="13.44140625" style="98" customWidth="1"/>
    <col min="19" max="19" width="12.6640625" style="98" customWidth="1"/>
    <col min="20" max="20" width="13.109375" style="98" customWidth="1"/>
    <col min="21" max="21" width="13.33203125" style="98" customWidth="1"/>
    <col min="22" max="30" width="11.5546875" style="98" customWidth="1"/>
    <col min="31" max="16384" width="11.5546875" style="98"/>
  </cols>
  <sheetData>
    <row r="1" spans="1:22" ht="27" customHeight="1">
      <c r="A1" s="2985" t="s">
        <v>750</v>
      </c>
      <c r="B1" s="2986"/>
      <c r="C1" s="2986"/>
      <c r="D1" s="2986"/>
      <c r="E1" s="2986"/>
      <c r="F1" s="2986"/>
      <c r="G1" s="2986"/>
      <c r="H1" s="2986"/>
      <c r="I1" s="2986"/>
      <c r="J1" s="2986"/>
      <c r="K1" s="2986"/>
      <c r="L1" s="2986"/>
      <c r="M1" s="2987"/>
      <c r="N1" s="639"/>
      <c r="Q1" s="2218" t="s">
        <v>122</v>
      </c>
      <c r="R1" s="2219" t="s">
        <v>123</v>
      </c>
    </row>
    <row r="2" spans="1:22" ht="28.5" customHeight="1">
      <c r="A2" s="640" t="s">
        <v>751</v>
      </c>
      <c r="B2" s="2860" t="str">
        <f>표지!E28</f>
        <v>서귀포시 남원읍 한남리 산 2-1 외</v>
      </c>
      <c r="C2" s="2861"/>
      <c r="D2" s="2861"/>
      <c r="E2" s="2861"/>
      <c r="F2" s="2862"/>
      <c r="G2" s="299" t="s">
        <v>413</v>
      </c>
      <c r="H2" s="2863" t="s">
        <v>524</v>
      </c>
      <c r="I2" s="2864"/>
      <c r="J2" s="102" t="s">
        <v>125</v>
      </c>
      <c r="K2" s="3001">
        <f>설계내역서!H11</f>
        <v>12</v>
      </c>
      <c r="L2" s="3002"/>
      <c r="M2" s="300" t="s">
        <v>118</v>
      </c>
      <c r="N2" s="641"/>
      <c r="Q2" s="2220"/>
      <c r="R2" s="2220"/>
    </row>
    <row r="3" spans="1:22" ht="27" customHeight="1">
      <c r="A3" s="642" t="s">
        <v>752</v>
      </c>
      <c r="B3" s="2867" t="s">
        <v>127</v>
      </c>
      <c r="C3" s="2868"/>
      <c r="D3" s="2867" t="s">
        <v>996</v>
      </c>
      <c r="E3" s="2868"/>
      <c r="F3" s="2869" t="s">
        <v>129</v>
      </c>
      <c r="G3" s="2867" t="s">
        <v>130</v>
      </c>
      <c r="H3" s="2988"/>
      <c r="I3" s="2868"/>
      <c r="J3" s="2989" t="s">
        <v>408</v>
      </c>
      <c r="K3" s="2990"/>
      <c r="L3" s="2876" t="s">
        <v>75</v>
      </c>
      <c r="M3" s="2877"/>
      <c r="N3" s="641"/>
    </row>
    <row r="4" spans="1:22" ht="27" customHeight="1" thickBot="1">
      <c r="A4" s="643" t="s">
        <v>131</v>
      </c>
      <c r="B4" s="1643"/>
      <c r="C4" s="1663" t="s">
        <v>132</v>
      </c>
      <c r="D4" s="2054" t="s">
        <v>997</v>
      </c>
      <c r="E4" s="2055" t="s">
        <v>132</v>
      </c>
      <c r="F4" s="2870"/>
      <c r="G4" s="107"/>
      <c r="H4" s="2993" t="s">
        <v>134</v>
      </c>
      <c r="I4" s="2994"/>
      <c r="J4" s="2991"/>
      <c r="K4" s="2992"/>
      <c r="L4" s="2878"/>
      <c r="M4" s="2879"/>
      <c r="N4" s="641"/>
      <c r="P4" s="2217" t="s">
        <v>135</v>
      </c>
    </row>
    <row r="5" spans="1:22" ht="27" hidden="1" customHeight="1" thickTop="1">
      <c r="A5" s="644" t="s">
        <v>136</v>
      </c>
      <c r="B5" s="2882"/>
      <c r="C5" s="2883"/>
      <c r="D5" s="110" t="s">
        <v>137</v>
      </c>
      <c r="E5" s="111"/>
      <c r="F5" s="112"/>
      <c r="G5" s="113"/>
      <c r="H5" s="2884"/>
      <c r="I5" s="2885"/>
      <c r="J5" s="115"/>
      <c r="K5" s="114"/>
      <c r="L5" s="2997"/>
      <c r="M5" s="2998"/>
      <c r="N5" s="641"/>
      <c r="P5" s="116" t="s">
        <v>138</v>
      </c>
      <c r="R5" s="117" t="s">
        <v>139</v>
      </c>
      <c r="S5" s="117" t="s">
        <v>140</v>
      </c>
      <c r="T5" s="117" t="s">
        <v>141</v>
      </c>
      <c r="U5" s="117" t="s">
        <v>142</v>
      </c>
    </row>
    <row r="6" spans="1:22" ht="27" hidden="1" customHeight="1">
      <c r="A6" s="645" t="s">
        <v>143</v>
      </c>
      <c r="B6" s="766"/>
      <c r="C6" s="504" t="str">
        <f>IF(B5="","",IF(B5="미래목","ha","본/ha"))</f>
        <v/>
      </c>
      <c r="D6" s="118">
        <f>IF(B5="제거대상목",S6,S7)</f>
        <v>1</v>
      </c>
      <c r="E6" s="634" t="str">
        <f>IF(B5=R7,"인/ha","인/100본당")</f>
        <v>인/100본당</v>
      </c>
      <c r="F6" s="648">
        <f>IF(P5="적용",IF(B5="미래목",1,ROUND(B6*D6/100,2)),0)</f>
        <v>0</v>
      </c>
      <c r="G6" s="500"/>
      <c r="H6" s="2819" t="s">
        <v>144</v>
      </c>
      <c r="I6" s="2821"/>
      <c r="J6" s="649">
        <f>$C$78</f>
        <v>0</v>
      </c>
      <c r="K6" s="647" t="s">
        <v>113</v>
      </c>
      <c r="L6" s="2888">
        <f>ROUNDDOWN((F6*G6)*(1+J6%),0)</f>
        <v>0</v>
      </c>
      <c r="M6" s="2889"/>
      <c r="N6" s="641"/>
      <c r="R6" s="117" t="s">
        <v>145</v>
      </c>
      <c r="S6" s="117">
        <v>0.4</v>
      </c>
      <c r="T6" s="117" t="s">
        <v>146</v>
      </c>
      <c r="U6" s="117">
        <v>0.17</v>
      </c>
    </row>
    <row r="7" spans="1:22" ht="27" hidden="1" customHeight="1">
      <c r="A7" s="645" t="s">
        <v>147</v>
      </c>
      <c r="B7" s="648"/>
      <c r="C7" s="504"/>
      <c r="D7" s="118"/>
      <c r="E7" s="650"/>
      <c r="F7" s="648"/>
      <c r="G7" s="500"/>
      <c r="H7" s="2787"/>
      <c r="I7" s="2848"/>
      <c r="J7" s="651"/>
      <c r="K7" s="652"/>
      <c r="L7" s="2819"/>
      <c r="M7" s="2820"/>
      <c r="N7" s="641"/>
      <c r="R7" s="117" t="s">
        <v>148</v>
      </c>
      <c r="S7" s="117">
        <v>1</v>
      </c>
      <c r="T7" s="117" t="s">
        <v>149</v>
      </c>
      <c r="U7" s="117">
        <v>0.5</v>
      </c>
    </row>
    <row r="8" spans="1:22" ht="27" hidden="1" customHeight="1">
      <c r="A8" s="653" t="s">
        <v>150</v>
      </c>
      <c r="B8" s="654">
        <f>IF(B5="미래목",$E$5,$B$6)</f>
        <v>0</v>
      </c>
      <c r="C8" s="504" t="s">
        <v>151</v>
      </c>
      <c r="D8" s="118">
        <f>IF(B5="제거대상목",U6,U7)</f>
        <v>0.5</v>
      </c>
      <c r="E8" s="634" t="s">
        <v>152</v>
      </c>
      <c r="F8" s="648">
        <f>IF(P5="적용",ROUND(B8*(D8/100),2),0)</f>
        <v>0</v>
      </c>
      <c r="G8" s="500"/>
      <c r="H8" s="2819" t="str">
        <f>IF(B5="제거대상목",T6,T7)</f>
        <v>황색페인트</v>
      </c>
      <c r="I8" s="2821"/>
      <c r="J8" s="655"/>
      <c r="K8" s="652"/>
      <c r="L8" s="2888">
        <f>ROUNDDOWN(F8*G8,0)</f>
        <v>0</v>
      </c>
      <c r="M8" s="2889"/>
      <c r="N8" s="641"/>
    </row>
    <row r="9" spans="1:22" ht="27" hidden="1" customHeight="1">
      <c r="A9" s="656" t="s">
        <v>153</v>
      </c>
      <c r="B9" s="1664">
        <f>L8</f>
        <v>0</v>
      </c>
      <c r="C9" s="153" t="s">
        <v>154</v>
      </c>
      <c r="D9" s="122">
        <v>10</v>
      </c>
      <c r="E9" s="633" t="s">
        <v>113</v>
      </c>
      <c r="F9" s="123"/>
      <c r="G9" s="124"/>
      <c r="H9" s="2779"/>
      <c r="I9" s="2903"/>
      <c r="J9" s="125"/>
      <c r="K9" s="126"/>
      <c r="L9" s="2904">
        <f>ROUNDDOWN(B9*D9%,0)</f>
        <v>0</v>
      </c>
      <c r="M9" s="2905"/>
      <c r="N9" s="641"/>
    </row>
    <row r="10" spans="1:22" ht="27" hidden="1" customHeight="1">
      <c r="A10" s="657" t="s">
        <v>155</v>
      </c>
      <c r="B10" s="128"/>
      <c r="C10" s="1098"/>
      <c r="D10" s="129"/>
      <c r="E10" s="130"/>
      <c r="F10" s="128"/>
      <c r="G10" s="131"/>
      <c r="H10" s="2851"/>
      <c r="I10" s="2852"/>
      <c r="J10" s="115"/>
      <c r="K10" s="130"/>
      <c r="L10" s="2981"/>
      <c r="M10" s="2982"/>
      <c r="N10" s="641"/>
      <c r="P10" s="116" t="s">
        <v>138</v>
      </c>
    </row>
    <row r="11" spans="1:22" ht="27" hidden="1" customHeight="1">
      <c r="A11" s="645" t="s">
        <v>143</v>
      </c>
      <c r="B11" s="696"/>
      <c r="C11" s="504" t="s">
        <v>118</v>
      </c>
      <c r="D11" s="659">
        <v>0.2</v>
      </c>
      <c r="E11" s="647" t="s">
        <v>156</v>
      </c>
      <c r="F11" s="648">
        <f>IF(P10="적용",ROUND(B11*D11,2),0)</f>
        <v>0</v>
      </c>
      <c r="G11" s="500">
        <f>기초자료!B14</f>
        <v>172068</v>
      </c>
      <c r="H11" s="2819" t="s">
        <v>157</v>
      </c>
      <c r="I11" s="2821"/>
      <c r="J11" s="649">
        <f>$D$78</f>
        <v>0</v>
      </c>
      <c r="K11" s="647" t="s">
        <v>113</v>
      </c>
      <c r="L11" s="2888">
        <f>ROUNDDOWN((F11*G11)*(1+J11%),0)</f>
        <v>0</v>
      </c>
      <c r="M11" s="2889"/>
      <c r="N11" s="641"/>
    </row>
    <row r="12" spans="1:22" ht="27" hidden="1" customHeight="1">
      <c r="A12" s="645" t="s">
        <v>147</v>
      </c>
      <c r="B12" s="660"/>
      <c r="C12" s="504"/>
      <c r="D12" s="659"/>
      <c r="E12" s="652"/>
      <c r="F12" s="648"/>
      <c r="G12" s="500"/>
      <c r="H12" s="2787"/>
      <c r="I12" s="2848"/>
      <c r="J12" s="655"/>
      <c r="K12" s="652"/>
      <c r="L12" s="2819"/>
      <c r="M12" s="2820"/>
      <c r="N12" s="641"/>
    </row>
    <row r="13" spans="1:22" ht="27" hidden="1" customHeight="1">
      <c r="A13" s="645" t="s">
        <v>158</v>
      </c>
      <c r="B13" s="661"/>
      <c r="C13" s="504" t="s">
        <v>118</v>
      </c>
      <c r="D13" s="659">
        <v>0.2</v>
      </c>
      <c r="E13" s="647" t="s">
        <v>159</v>
      </c>
      <c r="F13" s="648">
        <f>IF(P10="적용",ROUND(B13*D13,2),0)</f>
        <v>0</v>
      </c>
      <c r="G13" s="500">
        <v>7300</v>
      </c>
      <c r="H13" s="2819" t="s">
        <v>160</v>
      </c>
      <c r="I13" s="2821"/>
      <c r="J13" s="655"/>
      <c r="K13" s="652"/>
      <c r="L13" s="2817">
        <f>ROUNDDOWN(F13*G13,0)</f>
        <v>0</v>
      </c>
      <c r="M13" s="2906"/>
      <c r="N13" s="641"/>
    </row>
    <row r="14" spans="1:22" ht="27" hidden="1" customHeight="1">
      <c r="A14" s="656" t="s">
        <v>153</v>
      </c>
      <c r="B14" s="1664">
        <f>L13</f>
        <v>0</v>
      </c>
      <c r="C14" s="153" t="s">
        <v>154</v>
      </c>
      <c r="D14" s="133">
        <v>5</v>
      </c>
      <c r="E14" s="121" t="s">
        <v>113</v>
      </c>
      <c r="F14" s="123"/>
      <c r="G14" s="124"/>
      <c r="H14" s="2779"/>
      <c r="I14" s="2903"/>
      <c r="J14" s="134"/>
      <c r="K14" s="126"/>
      <c r="L14" s="2904">
        <f>ROUNDDOWN(B14*D14%,0)</f>
        <v>0</v>
      </c>
      <c r="M14" s="2905"/>
      <c r="N14" s="641"/>
    </row>
    <row r="15" spans="1:22" ht="27" hidden="1" customHeight="1">
      <c r="A15" s="644" t="s">
        <v>161</v>
      </c>
      <c r="B15" s="128"/>
      <c r="C15" s="1098"/>
      <c r="D15" s="135"/>
      <c r="E15" s="136"/>
      <c r="F15" s="128"/>
      <c r="G15" s="131"/>
      <c r="H15" s="2851"/>
      <c r="I15" s="2852"/>
      <c r="J15" s="137"/>
      <c r="K15" s="114"/>
      <c r="L15" s="2981"/>
      <c r="M15" s="2982"/>
      <c r="N15" s="641"/>
      <c r="P15" s="116" t="s">
        <v>138</v>
      </c>
      <c r="R15" s="117" t="s">
        <v>139</v>
      </c>
      <c r="S15" s="117" t="s">
        <v>162</v>
      </c>
      <c r="T15" s="117" t="s">
        <v>163</v>
      </c>
      <c r="U15" s="117" t="s">
        <v>164</v>
      </c>
      <c r="V15" s="117" t="s">
        <v>165</v>
      </c>
    </row>
    <row r="16" spans="1:22" ht="27" hidden="1" customHeight="1">
      <c r="A16" s="645" t="s">
        <v>143</v>
      </c>
      <c r="B16" s="769"/>
      <c r="C16" s="504" t="s">
        <v>166</v>
      </c>
      <c r="D16" s="663">
        <v>1</v>
      </c>
      <c r="E16" s="647" t="s">
        <v>167</v>
      </c>
      <c r="F16" s="648">
        <f>IF(P15="적용",ROUND(B16*D16,2),0)</f>
        <v>0</v>
      </c>
      <c r="G16" s="500">
        <f>기초자료!B14</f>
        <v>172068</v>
      </c>
      <c r="H16" s="2819" t="s">
        <v>157</v>
      </c>
      <c r="I16" s="2821"/>
      <c r="J16" s="649">
        <f>$E$78</f>
        <v>0</v>
      </c>
      <c r="K16" s="664" t="s">
        <v>113</v>
      </c>
      <c r="L16" s="2822">
        <f>ROUNDDOWN((F16*G16)*(1+J16%),0)</f>
        <v>0</v>
      </c>
      <c r="M16" s="2823"/>
      <c r="N16" s="641"/>
      <c r="R16" s="117" t="s">
        <v>168</v>
      </c>
      <c r="S16" s="117">
        <v>0.5</v>
      </c>
      <c r="T16" s="117" t="s">
        <v>169</v>
      </c>
      <c r="U16" s="117" t="s">
        <v>170</v>
      </c>
      <c r="V16" s="138">
        <v>0.05</v>
      </c>
    </row>
    <row r="17" spans="1:24" ht="27" hidden="1" customHeight="1">
      <c r="A17" s="645" t="s">
        <v>147</v>
      </c>
      <c r="B17" s="674"/>
      <c r="C17" s="504"/>
      <c r="D17" s="666"/>
      <c r="E17" s="652"/>
      <c r="F17" s="648"/>
      <c r="G17" s="500"/>
      <c r="H17" s="2787"/>
      <c r="I17" s="2848"/>
      <c r="J17" s="655"/>
      <c r="K17" s="652"/>
      <c r="L17" s="2819"/>
      <c r="M17" s="2820"/>
      <c r="N17" s="641"/>
      <c r="R17" s="139" t="s">
        <v>171</v>
      </c>
      <c r="S17" s="139">
        <v>0.6</v>
      </c>
      <c r="T17" s="139" t="s">
        <v>172</v>
      </c>
      <c r="U17" s="139" t="s">
        <v>173</v>
      </c>
      <c r="V17" s="140">
        <v>0</v>
      </c>
    </row>
    <row r="18" spans="1:24" ht="27" hidden="1" customHeight="1">
      <c r="A18" s="667"/>
      <c r="B18" s="668">
        <f>B16</f>
        <v>0</v>
      </c>
      <c r="C18" s="504" t="s">
        <v>166</v>
      </c>
      <c r="D18" s="663">
        <f>IF(A18=R16,S16,S17)</f>
        <v>0.6</v>
      </c>
      <c r="E18" s="647" t="str">
        <f>IF(A18=R16,T16,T17)</f>
        <v>롤/km</v>
      </c>
      <c r="F18" s="648">
        <f>IF(P15="적용",ROUND(B18*D18,2),0)</f>
        <v>0</v>
      </c>
      <c r="G18" s="500"/>
      <c r="H18" s="2819" t="str">
        <f>IF(A18=R16,U16,U17)</f>
        <v>백색마킹테이프</v>
      </c>
      <c r="I18" s="2821"/>
      <c r="J18" s="652"/>
      <c r="K18" s="669"/>
      <c r="L18" s="2822">
        <f>ROUNDDOWN(F18*G18,0)</f>
        <v>0</v>
      </c>
      <c r="M18" s="2823"/>
      <c r="N18" s="641"/>
    </row>
    <row r="19" spans="1:24" ht="27" hidden="1" customHeight="1">
      <c r="A19" s="656" t="s">
        <v>153</v>
      </c>
      <c r="B19" s="1664">
        <f>L18</f>
        <v>0</v>
      </c>
      <c r="C19" s="153" t="s">
        <v>154</v>
      </c>
      <c r="D19" s="133">
        <f>IF(ISERROR(VLOOKUP($A$18,$R$16:$V$17,5,FALSE)),0,VLOOKUP($A$18,$R$16:$V$17,5,FALSE))*100</f>
        <v>0</v>
      </c>
      <c r="E19" s="121" t="s">
        <v>113</v>
      </c>
      <c r="F19" s="141"/>
      <c r="G19" s="142"/>
      <c r="H19" s="2999"/>
      <c r="I19" s="3000"/>
      <c r="J19" s="121"/>
      <c r="K19" s="143"/>
      <c r="L19" s="2815">
        <f>ROUNDDOWN(B19*D19%,0)</f>
        <v>0</v>
      </c>
      <c r="M19" s="2816"/>
      <c r="N19" s="641"/>
    </row>
    <row r="20" spans="1:24" ht="27" hidden="1" customHeight="1">
      <c r="A20" s="644" t="s">
        <v>174</v>
      </c>
      <c r="B20" s="128"/>
      <c r="C20" s="1098"/>
      <c r="D20" s="144"/>
      <c r="E20" s="114"/>
      <c r="F20" s="128"/>
      <c r="G20" s="131"/>
      <c r="H20" s="2851"/>
      <c r="I20" s="2852"/>
      <c r="J20" s="115"/>
      <c r="K20" s="130"/>
      <c r="L20" s="2981"/>
      <c r="M20" s="2982"/>
      <c r="N20" s="641"/>
      <c r="P20" s="116" t="s">
        <v>138</v>
      </c>
    </row>
    <row r="21" spans="1:24" ht="27" hidden="1" customHeight="1">
      <c r="A21" s="657" t="s">
        <v>143</v>
      </c>
      <c r="B21" s="145"/>
      <c r="C21" s="524"/>
      <c r="D21" s="135"/>
      <c r="E21" s="136"/>
      <c r="F21" s="145"/>
      <c r="G21" s="147"/>
      <c r="H21" s="2787"/>
      <c r="I21" s="2848"/>
      <c r="J21" s="148"/>
      <c r="K21" s="149"/>
      <c r="L21" s="2819"/>
      <c r="M21" s="2820"/>
      <c r="N21" s="641"/>
    </row>
    <row r="22" spans="1:24" ht="27" hidden="1" customHeight="1">
      <c r="A22" s="645" t="s">
        <v>175</v>
      </c>
      <c r="B22" s="769"/>
      <c r="C22" s="504" t="s">
        <v>166</v>
      </c>
      <c r="D22" s="670">
        <v>2</v>
      </c>
      <c r="E22" s="647" t="s">
        <v>167</v>
      </c>
      <c r="F22" s="648">
        <f>IF(P20="적용",ROUND(B22*D22,2),0)</f>
        <v>0</v>
      </c>
      <c r="G22" s="500">
        <f>기초자료!B14</f>
        <v>172068</v>
      </c>
      <c r="H22" s="2819" t="s">
        <v>176</v>
      </c>
      <c r="I22" s="2821"/>
      <c r="J22" s="649">
        <f>$F$78</f>
        <v>0</v>
      </c>
      <c r="K22" s="647" t="s">
        <v>113</v>
      </c>
      <c r="L22" s="2822">
        <f>ROUNDDOWN((F22*G22)*(1+J22%),0)</f>
        <v>0</v>
      </c>
      <c r="M22" s="2823"/>
      <c r="N22" s="671"/>
      <c r="O22" s="151"/>
    </row>
    <row r="23" spans="1:24" ht="27" hidden="1" customHeight="1">
      <c r="A23" s="645" t="s">
        <v>147</v>
      </c>
      <c r="B23" s="660"/>
      <c r="C23" s="504"/>
      <c r="D23" s="659"/>
      <c r="E23" s="652"/>
      <c r="F23" s="648"/>
      <c r="G23" s="500"/>
      <c r="H23" s="2787"/>
      <c r="I23" s="2848"/>
      <c r="J23" s="655"/>
      <c r="K23" s="652"/>
      <c r="L23" s="2819"/>
      <c r="M23" s="2820"/>
      <c r="N23" s="641"/>
    </row>
    <row r="24" spans="1:24" ht="27" hidden="1" customHeight="1">
      <c r="A24" s="645" t="s">
        <v>177</v>
      </c>
      <c r="B24" s="672">
        <f>F22</f>
        <v>0</v>
      </c>
      <c r="C24" s="673" t="s">
        <v>178</v>
      </c>
      <c r="D24" s="674">
        <f>5.6/2</f>
        <v>2.8</v>
      </c>
      <c r="E24" s="504" t="s">
        <v>169</v>
      </c>
      <c r="F24" s="648">
        <f>IF(P20="적용",ROUND(B24*D24,2),0)</f>
        <v>0</v>
      </c>
      <c r="G24" s="500"/>
      <c r="H24" s="2819" t="s">
        <v>179</v>
      </c>
      <c r="I24" s="2821"/>
      <c r="J24" s="152"/>
      <c r="K24" s="669"/>
      <c r="L24" s="2822">
        <f>ROUNDDOWN(F24*G24,0)</f>
        <v>0</v>
      </c>
      <c r="M24" s="2823"/>
      <c r="N24" s="641"/>
    </row>
    <row r="25" spans="1:24" ht="27" hidden="1" customHeight="1">
      <c r="A25" s="675" t="s">
        <v>153</v>
      </c>
      <c r="B25" s="676">
        <f>L24</f>
        <v>0</v>
      </c>
      <c r="C25" s="692" t="s">
        <v>154</v>
      </c>
      <c r="D25" s="678">
        <v>95</v>
      </c>
      <c r="E25" s="677" t="s">
        <v>113</v>
      </c>
      <c r="F25" s="679"/>
      <c r="G25" s="680"/>
      <c r="H25" s="2979"/>
      <c r="I25" s="2980"/>
      <c r="J25" s="677"/>
      <c r="K25" s="681"/>
      <c r="L25" s="2826">
        <f>ROUNDDOWN(B25*D25%,0)</f>
        <v>0</v>
      </c>
      <c r="M25" s="2827"/>
      <c r="N25" s="641"/>
    </row>
    <row r="26" spans="1:24" ht="27" hidden="1" customHeight="1">
      <c r="A26" s="656" t="s">
        <v>180</v>
      </c>
      <c r="B26" s="682">
        <f>F22</f>
        <v>0</v>
      </c>
      <c r="C26" s="153" t="s">
        <v>181</v>
      </c>
      <c r="D26" s="154">
        <v>4.1999999999999997E-3</v>
      </c>
      <c r="E26" s="153" t="s">
        <v>182</v>
      </c>
      <c r="F26" s="141"/>
      <c r="G26" s="142"/>
      <c r="H26" s="2969" t="s">
        <v>183</v>
      </c>
      <c r="I26" s="2970"/>
      <c r="J26" s="121"/>
      <c r="K26" s="143"/>
      <c r="L26" s="2815">
        <f>ROUNDDOWN(B26*D26*G26,0)</f>
        <v>0</v>
      </c>
      <c r="M26" s="2816"/>
      <c r="N26" s="641"/>
    </row>
    <row r="27" spans="1:24" ht="27" customHeight="1" thickTop="1">
      <c r="A27" s="683" t="s">
        <v>184</v>
      </c>
      <c r="B27" s="1662" t="s">
        <v>121</v>
      </c>
      <c r="C27" s="1665"/>
      <c r="D27" s="1661" t="s">
        <v>517</v>
      </c>
      <c r="E27" s="157"/>
      <c r="F27" s="159"/>
      <c r="G27" s="160"/>
      <c r="H27" s="2798"/>
      <c r="I27" s="2799"/>
      <c r="J27" s="161"/>
      <c r="K27" s="162"/>
      <c r="L27" s="2958"/>
      <c r="M27" s="2959"/>
      <c r="N27" s="641"/>
      <c r="P27" s="116" t="s">
        <v>138</v>
      </c>
      <c r="R27" s="163" t="s">
        <v>185</v>
      </c>
      <c r="S27" s="163" t="s">
        <v>186</v>
      </c>
      <c r="T27" s="1991" t="s">
        <v>187</v>
      </c>
      <c r="U27" s="163" t="s">
        <v>132</v>
      </c>
      <c r="V27" s="163" t="s">
        <v>188</v>
      </c>
      <c r="W27" s="163" t="s">
        <v>189</v>
      </c>
      <c r="X27" s="308"/>
    </row>
    <row r="28" spans="1:24" ht="27" customHeight="1" thickBot="1">
      <c r="A28" s="644" t="s">
        <v>190</v>
      </c>
      <c r="B28" s="2802" t="str">
        <f>T28</f>
        <v>낫</v>
      </c>
      <c r="C28" s="2803"/>
      <c r="D28" s="164" t="s">
        <v>191</v>
      </c>
      <c r="E28" s="165"/>
      <c r="F28" s="165"/>
      <c r="G28" s="165"/>
      <c r="H28" s="2960"/>
      <c r="I28" s="2960"/>
      <c r="J28" s="165"/>
      <c r="K28" s="165"/>
      <c r="L28" s="2960"/>
      <c r="M28" s="2961"/>
      <c r="N28" s="641"/>
      <c r="P28" s="116" t="s">
        <v>138</v>
      </c>
      <c r="R28" s="166" t="s">
        <v>192</v>
      </c>
      <c r="S28" s="139"/>
      <c r="T28" s="167" t="s">
        <v>193</v>
      </c>
      <c r="U28" s="167" t="s">
        <v>194</v>
      </c>
      <c r="V28" s="167" t="s">
        <v>157</v>
      </c>
      <c r="W28" s="168">
        <v>7.0000000000000007E-2</v>
      </c>
      <c r="X28" s="307"/>
    </row>
    <row r="29" spans="1:24" ht="27" customHeight="1">
      <c r="A29" s="645" t="s">
        <v>143</v>
      </c>
      <c r="B29" s="684">
        <f>U45</f>
        <v>2383.3333333333335</v>
      </c>
      <c r="C29" s="647" t="s">
        <v>195</v>
      </c>
      <c r="D29" s="648">
        <f>W28</f>
        <v>7.0000000000000007E-2</v>
      </c>
      <c r="E29" s="504" t="s">
        <v>196</v>
      </c>
      <c r="F29" s="648">
        <f>IF(P28="적용",ROUND(B29*D29/100,2),0)</f>
        <v>1.67</v>
      </c>
      <c r="G29" s="685">
        <f>기초자료!B14</f>
        <v>172068</v>
      </c>
      <c r="H29" s="2962" t="s">
        <v>197</v>
      </c>
      <c r="I29" s="2963"/>
      <c r="J29" s="686">
        <f>$G$78</f>
        <v>10</v>
      </c>
      <c r="K29" s="647" t="s">
        <v>113</v>
      </c>
      <c r="L29" s="2964">
        <f>ROUNDDOWN((F29*G29)*(1+J29%),0)</f>
        <v>316088</v>
      </c>
      <c r="M29" s="2965"/>
      <c r="N29" s="641"/>
      <c r="P29" s="2456" t="s">
        <v>388</v>
      </c>
      <c r="Q29" s="2220"/>
      <c r="R29" s="1944" t="s">
        <v>198</v>
      </c>
      <c r="S29" s="2457"/>
      <c r="T29" s="2458" t="s">
        <v>199</v>
      </c>
      <c r="U29" s="2458" t="s">
        <v>194</v>
      </c>
      <c r="V29" s="2458" t="s">
        <v>157</v>
      </c>
      <c r="W29" s="168">
        <v>0.2</v>
      </c>
      <c r="X29" s="307"/>
    </row>
    <row r="30" spans="1:24" ht="27" hidden="1" customHeight="1">
      <c r="A30" s="644" t="s">
        <v>200</v>
      </c>
      <c r="B30" s="2802" t="str">
        <f>T29</f>
        <v>괭이,도끼 등</v>
      </c>
      <c r="C30" s="2803"/>
      <c r="D30" s="2966" t="s">
        <v>201</v>
      </c>
      <c r="E30" s="2967"/>
      <c r="F30" s="2967"/>
      <c r="G30" s="2967"/>
      <c r="H30" s="2967"/>
      <c r="I30" s="2967"/>
      <c r="J30" s="2967"/>
      <c r="K30" s="2967"/>
      <c r="L30" s="2967"/>
      <c r="M30" s="2968"/>
      <c r="N30" s="641"/>
      <c r="P30" s="2459" t="s">
        <v>138</v>
      </c>
      <c r="Q30" s="2220"/>
      <c r="R30" s="1944" t="s">
        <v>202</v>
      </c>
      <c r="S30" s="2457"/>
      <c r="T30" s="2458" t="s">
        <v>193</v>
      </c>
      <c r="U30" s="2458" t="s">
        <v>194</v>
      </c>
      <c r="V30" s="2458" t="s">
        <v>157</v>
      </c>
      <c r="W30" s="168">
        <v>0.18</v>
      </c>
      <c r="X30" s="307"/>
    </row>
    <row r="31" spans="1:24" ht="27" hidden="1" customHeight="1">
      <c r="A31" s="687" t="s">
        <v>143</v>
      </c>
      <c r="B31" s="170"/>
      <c r="C31" s="171" t="s">
        <v>195</v>
      </c>
      <c r="D31" s="172">
        <f>W29</f>
        <v>0.2</v>
      </c>
      <c r="E31" s="173" t="s">
        <v>196</v>
      </c>
      <c r="F31" s="172">
        <f>IF(P30="적용",ROUND(B31*D31/100,2),0)</f>
        <v>0</v>
      </c>
      <c r="G31" s="174">
        <f>G29</f>
        <v>172068</v>
      </c>
      <c r="H31" s="2962" t="s">
        <v>197</v>
      </c>
      <c r="I31" s="2963"/>
      <c r="J31" s="175">
        <f>IF($G$64="",0,$G$64)+IF($G$69="",0,G$69)</f>
        <v>10</v>
      </c>
      <c r="K31" s="171" t="s">
        <v>113</v>
      </c>
      <c r="L31" s="2964">
        <f>ROUNDDOWN((F31*G31)*(1+J31%),0)</f>
        <v>0</v>
      </c>
      <c r="M31" s="2965"/>
      <c r="N31" s="641"/>
      <c r="P31" s="2460"/>
      <c r="Q31" s="2220"/>
      <c r="R31" s="2458" t="s">
        <v>203</v>
      </c>
      <c r="S31" s="2458"/>
      <c r="T31" s="2458" t="s">
        <v>204</v>
      </c>
      <c r="U31" s="2458" t="s">
        <v>156</v>
      </c>
      <c r="V31" s="2458" t="s">
        <v>205</v>
      </c>
      <c r="W31" s="168">
        <v>1.3</v>
      </c>
      <c r="X31" s="307"/>
    </row>
    <row r="32" spans="1:24" ht="27" hidden="1" customHeight="1">
      <c r="A32" s="688" t="s">
        <v>206</v>
      </c>
      <c r="B32" s="2802" t="str">
        <f>T30</f>
        <v>낫</v>
      </c>
      <c r="C32" s="2803"/>
      <c r="D32" s="2843"/>
      <c r="E32" s="2844"/>
      <c r="F32" s="2844"/>
      <c r="G32" s="2844"/>
      <c r="H32" s="2844"/>
      <c r="I32" s="2844"/>
      <c r="J32" s="2844"/>
      <c r="K32" s="2844"/>
      <c r="L32" s="2844"/>
      <c r="M32" s="2845"/>
      <c r="N32" s="641"/>
      <c r="P32" s="2460"/>
      <c r="Q32" s="2220"/>
      <c r="R32" s="2458" t="s">
        <v>121</v>
      </c>
      <c r="S32" s="2458" t="s">
        <v>391</v>
      </c>
      <c r="T32" s="2458" t="s">
        <v>204</v>
      </c>
      <c r="U32" s="2458" t="s">
        <v>156</v>
      </c>
      <c r="V32" s="2458" t="s">
        <v>205</v>
      </c>
      <c r="W32" s="168">
        <v>3.5</v>
      </c>
      <c r="X32" s="307"/>
    </row>
    <row r="33" spans="1:31" ht="27" hidden="1" customHeight="1">
      <c r="A33" s="687" t="s">
        <v>143</v>
      </c>
      <c r="B33" s="170"/>
      <c r="C33" s="171" t="s">
        <v>195</v>
      </c>
      <c r="D33" s="172">
        <v>0.18</v>
      </c>
      <c r="E33" s="173" t="s">
        <v>196</v>
      </c>
      <c r="F33" s="172">
        <f>IF((B27="둘레베기")*(P27="적용"),ROUND(B33*D33/100,2),0)</f>
        <v>0</v>
      </c>
      <c r="G33" s="174">
        <f>G31</f>
        <v>172068</v>
      </c>
      <c r="H33" s="2962" t="s">
        <v>197</v>
      </c>
      <c r="I33" s="2963"/>
      <c r="J33" s="175">
        <f>$G$78</f>
        <v>10</v>
      </c>
      <c r="K33" s="171" t="s">
        <v>113</v>
      </c>
      <c r="L33" s="2977">
        <f>ROUNDDOWN((F33*G33)*(1+J33%),0)</f>
        <v>0</v>
      </c>
      <c r="M33" s="2978"/>
      <c r="N33" s="641"/>
      <c r="P33" s="2460"/>
      <c r="Q33" s="2220"/>
      <c r="R33" s="2458" t="s">
        <v>121</v>
      </c>
      <c r="S33" s="2458" t="s">
        <v>392</v>
      </c>
      <c r="T33" s="2458" t="s">
        <v>204</v>
      </c>
      <c r="U33" s="2458" t="s">
        <v>156</v>
      </c>
      <c r="V33" s="2458" t="s">
        <v>205</v>
      </c>
      <c r="W33" s="168">
        <v>4</v>
      </c>
      <c r="X33" s="307"/>
    </row>
    <row r="34" spans="1:31" ht="27" hidden="1" customHeight="1">
      <c r="A34" s="689" t="s">
        <v>207</v>
      </c>
      <c r="B34" s="178" t="str">
        <f>T31</f>
        <v>예취기</v>
      </c>
      <c r="C34" s="2974"/>
      <c r="D34" s="2975"/>
      <c r="E34" s="2975"/>
      <c r="F34" s="2975"/>
      <c r="G34" s="2975"/>
      <c r="H34" s="2975"/>
      <c r="I34" s="2975"/>
      <c r="J34" s="2975"/>
      <c r="K34" s="2975"/>
      <c r="L34" s="2975"/>
      <c r="M34" s="2976"/>
      <c r="N34" s="641"/>
      <c r="P34" s="2460"/>
      <c r="Q34" s="2220"/>
      <c r="R34" s="2458" t="s">
        <v>121</v>
      </c>
      <c r="S34" s="2458" t="s">
        <v>390</v>
      </c>
      <c r="T34" s="2458" t="s">
        <v>204</v>
      </c>
      <c r="U34" s="2458" t="s">
        <v>156</v>
      </c>
      <c r="V34" s="2458" t="s">
        <v>205</v>
      </c>
      <c r="W34" s="168">
        <v>5</v>
      </c>
      <c r="X34" s="307"/>
    </row>
    <row r="35" spans="1:31" ht="27" hidden="1" customHeight="1">
      <c r="A35" s="645" t="s">
        <v>143</v>
      </c>
      <c r="B35" s="690">
        <v>1</v>
      </c>
      <c r="C35" s="647" t="s">
        <v>208</v>
      </c>
      <c r="D35" s="648">
        <v>1.3</v>
      </c>
      <c r="E35" s="504" t="s">
        <v>209</v>
      </c>
      <c r="F35" s="648">
        <f>IF((B27="줄베기")*(P27="적용"),ROUND(B35*D35,2),0)</f>
        <v>0</v>
      </c>
      <c r="G35" s="685">
        <f>기초자료!B16</f>
        <v>226122</v>
      </c>
      <c r="H35" s="2819" t="s">
        <v>205</v>
      </c>
      <c r="I35" s="2821"/>
      <c r="J35" s="649">
        <f>$G$78</f>
        <v>10</v>
      </c>
      <c r="K35" s="647" t="s">
        <v>113</v>
      </c>
      <c r="L35" s="2822">
        <f>ROUNDDOWN((F35*G35)*(1+J35%),0)</f>
        <v>0</v>
      </c>
      <c r="M35" s="2823"/>
      <c r="N35" s="641"/>
      <c r="P35" s="2460"/>
      <c r="Q35" s="2220"/>
      <c r="R35" s="2461"/>
      <c r="S35" s="2461"/>
      <c r="T35" s="2461"/>
      <c r="U35" s="2462"/>
      <c r="V35" s="2461"/>
      <c r="W35" s="179"/>
      <c r="X35" s="179"/>
    </row>
    <row r="36" spans="1:31" ht="27" hidden="1" customHeight="1">
      <c r="A36" s="645" t="s">
        <v>147</v>
      </c>
      <c r="B36" s="691"/>
      <c r="C36" s="647"/>
      <c r="D36" s="648"/>
      <c r="E36" s="652"/>
      <c r="F36" s="648"/>
      <c r="G36" s="685"/>
      <c r="H36" s="2817"/>
      <c r="I36" s="2818"/>
      <c r="J36" s="655"/>
      <c r="K36" s="652"/>
      <c r="L36" s="2819"/>
      <c r="M36" s="2820"/>
      <c r="N36" s="641"/>
      <c r="P36" s="2460"/>
      <c r="Q36" s="2220"/>
      <c r="R36" s="2461"/>
      <c r="S36" s="2461"/>
      <c r="T36" s="2461"/>
      <c r="U36" s="2462"/>
      <c r="V36" s="2461"/>
      <c r="W36" s="179"/>
      <c r="X36" s="179"/>
    </row>
    <row r="37" spans="1:31" ht="27" hidden="1" customHeight="1">
      <c r="A37" s="645" t="s">
        <v>177</v>
      </c>
      <c r="B37" s="661">
        <f>F35</f>
        <v>0</v>
      </c>
      <c r="C37" s="692" t="s">
        <v>156</v>
      </c>
      <c r="D37" s="693">
        <v>5</v>
      </c>
      <c r="E37" s="504" t="s">
        <v>210</v>
      </c>
      <c r="F37" s="648">
        <f>IF(P27="적용",ROUND(B37*D37,2),0)</f>
        <v>0</v>
      </c>
      <c r="G37" s="685"/>
      <c r="H37" s="2819" t="s">
        <v>211</v>
      </c>
      <c r="I37" s="2821"/>
      <c r="J37" s="152"/>
      <c r="K37" s="669"/>
      <c r="L37" s="2822">
        <f>ROUNDDOWN(F37*G37,0)</f>
        <v>0</v>
      </c>
      <c r="M37" s="2823"/>
      <c r="N37" s="641"/>
      <c r="P37" s="2460"/>
      <c r="Q37" s="2220"/>
      <c r="R37" s="2461"/>
      <c r="S37" s="2461"/>
      <c r="T37" s="2461"/>
      <c r="U37" s="2462"/>
      <c r="V37" s="2461"/>
      <c r="W37" s="179"/>
      <c r="X37" s="179"/>
    </row>
    <row r="38" spans="1:31" ht="27" hidden="1" customHeight="1">
      <c r="A38" s="675" t="s">
        <v>153</v>
      </c>
      <c r="B38" s="676">
        <f>L37</f>
        <v>0</v>
      </c>
      <c r="C38" s="504" t="s">
        <v>154</v>
      </c>
      <c r="D38" s="648">
        <v>10</v>
      </c>
      <c r="E38" s="504" t="s">
        <v>113</v>
      </c>
      <c r="F38" s="679"/>
      <c r="G38" s="694"/>
      <c r="H38" s="2824"/>
      <c r="I38" s="2825"/>
      <c r="J38" s="677"/>
      <c r="K38" s="681"/>
      <c r="L38" s="2826">
        <f>ROUNDDOWN(B38*D38%,0)</f>
        <v>0</v>
      </c>
      <c r="M38" s="2827"/>
      <c r="N38" s="641"/>
      <c r="P38" s="2460"/>
      <c r="Q38" s="2220"/>
      <c r="R38" s="2461"/>
      <c r="S38" s="2461"/>
      <c r="T38" s="2461"/>
      <c r="U38" s="2462"/>
      <c r="V38" s="2461"/>
      <c r="W38" s="179"/>
      <c r="X38" s="179"/>
    </row>
    <row r="39" spans="1:31" ht="27" hidden="1" customHeight="1">
      <c r="A39" s="656" t="s">
        <v>180</v>
      </c>
      <c r="B39" s="181">
        <f>F35</f>
        <v>0</v>
      </c>
      <c r="C39" s="153" t="s">
        <v>212</v>
      </c>
      <c r="D39" s="154">
        <v>8.3999999999999995E-3</v>
      </c>
      <c r="E39" s="153" t="s">
        <v>213</v>
      </c>
      <c r="F39" s="141"/>
      <c r="G39" s="182"/>
      <c r="H39" s="2969" t="s">
        <v>214</v>
      </c>
      <c r="I39" s="2970"/>
      <c r="J39" s="121"/>
      <c r="K39" s="143"/>
      <c r="L39" s="2815">
        <f>ROUNDDOWN(B39*D39*G39,0)</f>
        <v>0</v>
      </c>
      <c r="M39" s="2816"/>
      <c r="N39" s="641"/>
      <c r="P39" s="2460"/>
      <c r="Q39" s="2220"/>
      <c r="R39" s="2461"/>
      <c r="S39" s="2461"/>
      <c r="T39" s="2461"/>
      <c r="U39" s="2462"/>
      <c r="V39" s="2461"/>
      <c r="W39" s="179"/>
      <c r="X39" s="179"/>
    </row>
    <row r="40" spans="1:31" ht="27" customHeight="1">
      <c r="A40" s="695" t="s">
        <v>215</v>
      </c>
      <c r="B40" s="178" t="str">
        <f>T32</f>
        <v>예취기</v>
      </c>
      <c r="C40" s="2832" t="str">
        <f>IF($D$27="","","("&amp;$D$27&amp;")")</f>
        <v>(조림 3년차 이상)</v>
      </c>
      <c r="D40" s="2833"/>
      <c r="E40" s="2833"/>
      <c r="F40" s="2833"/>
      <c r="G40" s="2833"/>
      <c r="H40" s="2833"/>
      <c r="I40" s="2833"/>
      <c r="J40" s="2833"/>
      <c r="K40" s="2833"/>
      <c r="L40" s="2833"/>
      <c r="M40" s="2834"/>
      <c r="N40" s="641"/>
      <c r="P40" s="2289">
        <v>3000</v>
      </c>
      <c r="Q40" s="2463" t="s">
        <v>404</v>
      </c>
      <c r="R40" s="2463" t="s">
        <v>405</v>
      </c>
      <c r="S40" s="2463" t="s">
        <v>406</v>
      </c>
      <c r="T40" s="2463" t="s">
        <v>407</v>
      </c>
      <c r="U40" s="2462"/>
      <c r="V40" s="2461"/>
      <c r="W40" s="179"/>
      <c r="X40" s="179"/>
    </row>
    <row r="41" spans="1:31" ht="27" customHeight="1">
      <c r="A41" s="645" t="s">
        <v>143</v>
      </c>
      <c r="B41" s="696">
        <v>1</v>
      </c>
      <c r="C41" s="647" t="s">
        <v>208</v>
      </c>
      <c r="D41" s="648">
        <f>IF(D27=S32,W32,IF(D27=S33,W33,IF(D27=S34,W34,0)))</f>
        <v>5</v>
      </c>
      <c r="E41" s="504" t="s">
        <v>209</v>
      </c>
      <c r="F41" s="648">
        <f>IF(($B$27="모두베기")*($P$27="적용"),ROUND(B41*D41,2),0)</f>
        <v>5</v>
      </c>
      <c r="G41" s="685">
        <f>기초자료!B16</f>
        <v>226122</v>
      </c>
      <c r="H41" s="2819" t="s">
        <v>205</v>
      </c>
      <c r="I41" s="2821"/>
      <c r="J41" s="686">
        <f>$G$78</f>
        <v>10</v>
      </c>
      <c r="K41" s="647" t="s">
        <v>113</v>
      </c>
      <c r="L41" s="2822">
        <f>ROUNDDOWN((F41*G41)*(1+J41%),0)</f>
        <v>1243671</v>
      </c>
      <c r="M41" s="2823"/>
      <c r="N41" s="641"/>
      <c r="P41" s="2289" t="s">
        <v>389</v>
      </c>
      <c r="Q41" s="2464">
        <v>200</v>
      </c>
      <c r="R41" s="2465">
        <f>U44</f>
        <v>47.666666666666664</v>
      </c>
      <c r="S41" s="2282">
        <v>10000</v>
      </c>
      <c r="T41" s="2466">
        <f>R41*S41/Q41</f>
        <v>2383.333333333333</v>
      </c>
      <c r="U41" s="2462"/>
      <c r="V41" s="2461"/>
      <c r="W41" s="179"/>
      <c r="X41" s="179"/>
      <c r="AA41" s="206"/>
      <c r="AB41" s="206"/>
      <c r="AC41" s="183"/>
      <c r="AD41" s="206"/>
    </row>
    <row r="42" spans="1:31" ht="27" customHeight="1" thickBot="1">
      <c r="A42" s="645" t="s">
        <v>147</v>
      </c>
      <c r="B42" s="691"/>
      <c r="C42" s="647"/>
      <c r="D42" s="648"/>
      <c r="E42" s="652"/>
      <c r="F42" s="648"/>
      <c r="G42" s="685"/>
      <c r="H42" s="2817"/>
      <c r="I42" s="2818"/>
      <c r="J42" s="655"/>
      <c r="K42" s="652"/>
      <c r="L42" s="2819"/>
      <c r="M42" s="2820"/>
      <c r="N42" s="641"/>
      <c r="P42" s="2287">
        <f>T41/P40*100</f>
        <v>79.444444444444443</v>
      </c>
      <c r="Q42" s="2279"/>
      <c r="R42" s="2279"/>
      <c r="S42" s="2279"/>
      <c r="T42" s="2279"/>
      <c r="U42" s="2220"/>
      <c r="V42" s="2220"/>
      <c r="AA42" s="206"/>
      <c r="AB42" s="206"/>
      <c r="AC42" s="183"/>
      <c r="AD42" s="206"/>
    </row>
    <row r="43" spans="1:31" ht="27" customHeight="1">
      <c r="A43" s="645" t="s">
        <v>177</v>
      </c>
      <c r="B43" s="661">
        <f>F41</f>
        <v>5</v>
      </c>
      <c r="C43" s="692" t="s">
        <v>156</v>
      </c>
      <c r="D43" s="693">
        <v>5</v>
      </c>
      <c r="E43" s="504" t="s">
        <v>223</v>
      </c>
      <c r="F43" s="648">
        <f>IF(P27="적용",ROUND(B43*D43,2),0)</f>
        <v>25</v>
      </c>
      <c r="G43" s="685">
        <f>기초자료!B19</f>
        <v>1842</v>
      </c>
      <c r="H43" s="2819" t="s">
        <v>211</v>
      </c>
      <c r="I43" s="2821"/>
      <c r="J43" s="152"/>
      <c r="K43" s="669"/>
      <c r="L43" s="2822">
        <f>ROUNDDOWN(F43*G43,0)</f>
        <v>46050</v>
      </c>
      <c r="M43" s="2823"/>
      <c r="N43" s="641"/>
      <c r="P43" s="2223"/>
      <c r="Q43" s="2281"/>
      <c r="R43" s="2282" t="s">
        <v>394</v>
      </c>
      <c r="S43" s="2282" t="s">
        <v>395</v>
      </c>
      <c r="T43" s="2282" t="s">
        <v>1290</v>
      </c>
      <c r="U43" s="2282" t="s">
        <v>396</v>
      </c>
      <c r="V43" s="2144"/>
      <c r="W43" s="183"/>
      <c r="X43" s="317"/>
      <c r="Y43" s="317"/>
      <c r="Z43" s="317"/>
      <c r="AA43" s="206"/>
      <c r="AB43" s="206"/>
      <c r="AC43" s="183"/>
      <c r="AD43" s="206"/>
      <c r="AE43" s="183"/>
    </row>
    <row r="44" spans="1:31" ht="27" customHeight="1">
      <c r="A44" s="675" t="s">
        <v>153</v>
      </c>
      <c r="B44" s="676">
        <f>L43</f>
        <v>46050</v>
      </c>
      <c r="C44" s="504" t="s">
        <v>154</v>
      </c>
      <c r="D44" s="648">
        <v>10</v>
      </c>
      <c r="E44" s="504" t="s">
        <v>113</v>
      </c>
      <c r="F44" s="679"/>
      <c r="G44" s="694"/>
      <c r="H44" s="2824"/>
      <c r="I44" s="2825"/>
      <c r="J44" s="677"/>
      <c r="K44" s="681"/>
      <c r="L44" s="2826">
        <f>ROUNDDOWN(B44*D44%,0)</f>
        <v>4605</v>
      </c>
      <c r="M44" s="2827"/>
      <c r="N44" s="641"/>
      <c r="P44" s="2223"/>
      <c r="Q44" s="2451" t="s">
        <v>398</v>
      </c>
      <c r="R44" s="2453">
        <v>45</v>
      </c>
      <c r="S44" s="2453">
        <v>48</v>
      </c>
      <c r="T44" s="2453">
        <v>50</v>
      </c>
      <c r="U44" s="2453">
        <f>AVERAGE(R44:T44)</f>
        <v>47.666666666666664</v>
      </c>
      <c r="V44" s="2144"/>
      <c r="W44" s="183"/>
      <c r="X44" s="317"/>
      <c r="Y44" s="317"/>
      <c r="Z44" s="317"/>
      <c r="AA44" s="206"/>
      <c r="AB44" s="206"/>
      <c r="AC44" s="183"/>
      <c r="AD44" s="206"/>
      <c r="AE44" s="183"/>
    </row>
    <row r="45" spans="1:31" ht="27" customHeight="1">
      <c r="A45" s="656" t="s">
        <v>180</v>
      </c>
      <c r="B45" s="181">
        <f>F41</f>
        <v>5</v>
      </c>
      <c r="C45" s="153" t="s">
        <v>229</v>
      </c>
      <c r="D45" s="154">
        <v>8.3999999999999995E-3</v>
      </c>
      <c r="E45" s="153" t="s">
        <v>213</v>
      </c>
      <c r="F45" s="141"/>
      <c r="G45" s="1776">
        <f>기초자료!B26</f>
        <v>610000</v>
      </c>
      <c r="H45" s="2813" t="str">
        <f>기초자료!A26</f>
        <v>배낭식동력예취기</v>
      </c>
      <c r="I45" s="2814"/>
      <c r="J45" s="121"/>
      <c r="K45" s="143"/>
      <c r="L45" s="2815">
        <f>ROUNDDOWN(B45*D45*G45,0)</f>
        <v>25620</v>
      </c>
      <c r="M45" s="2816"/>
      <c r="N45" s="641"/>
      <c r="P45" s="2223"/>
      <c r="Q45" s="2451" t="s">
        <v>397</v>
      </c>
      <c r="R45" s="2453">
        <f>R44*50</f>
        <v>2250</v>
      </c>
      <c r="S45" s="2453">
        <f t="shared" ref="S45:T45" si="0">S44*50</f>
        <v>2400</v>
      </c>
      <c r="T45" s="2453">
        <f t="shared" si="0"/>
        <v>2500</v>
      </c>
      <c r="U45" s="2453">
        <f>AVERAGE(R45:T45)</f>
        <v>2383.3333333333335</v>
      </c>
      <c r="V45" s="2144"/>
      <c r="W45" s="183"/>
      <c r="X45" s="317"/>
      <c r="Y45" s="317"/>
      <c r="Z45" s="317"/>
      <c r="AA45" s="206"/>
      <c r="AB45" s="206"/>
      <c r="AC45" s="183"/>
      <c r="AD45" s="206"/>
      <c r="AE45" s="183"/>
    </row>
    <row r="46" spans="1:31" ht="27" customHeight="1">
      <c r="A46" s="720" t="s">
        <v>293</v>
      </c>
      <c r="B46" s="219" t="s">
        <v>290</v>
      </c>
      <c r="C46" s="219" t="s">
        <v>290</v>
      </c>
      <c r="D46" s="219" t="s">
        <v>290</v>
      </c>
      <c r="E46" s="220" t="s">
        <v>290</v>
      </c>
      <c r="F46" s="189" t="s">
        <v>290</v>
      </c>
      <c r="G46" s="131" t="s">
        <v>290</v>
      </c>
      <c r="H46" s="2790" t="s">
        <v>290</v>
      </c>
      <c r="I46" s="2791"/>
      <c r="J46" s="220" t="s">
        <v>290</v>
      </c>
      <c r="K46" s="220" t="s">
        <v>290</v>
      </c>
      <c r="L46" s="2792">
        <f>SUM(L47:L49)</f>
        <v>1636034</v>
      </c>
      <c r="M46" s="2793"/>
      <c r="N46" s="641"/>
      <c r="P46" s="2223"/>
      <c r="Q46" s="3024" t="s">
        <v>1292</v>
      </c>
      <c r="R46" s="2448">
        <v>126.63965</v>
      </c>
      <c r="S46" s="2448">
        <v>126.63873</v>
      </c>
      <c r="T46" s="2448">
        <v>126.63887200000001</v>
      </c>
      <c r="U46" s="2467"/>
      <c r="V46" s="2220"/>
    </row>
    <row r="47" spans="1:31" ht="27" customHeight="1">
      <c r="A47" s="721" t="s">
        <v>294</v>
      </c>
      <c r="B47" s="707" t="s">
        <v>290</v>
      </c>
      <c r="C47" s="502" t="s">
        <v>290</v>
      </c>
      <c r="D47" s="707" t="s">
        <v>290</v>
      </c>
      <c r="E47" s="722" t="s">
        <v>290</v>
      </c>
      <c r="F47" s="722" t="s">
        <v>290</v>
      </c>
      <c r="G47" s="500" t="s">
        <v>290</v>
      </c>
      <c r="H47" s="2794" t="s">
        <v>290</v>
      </c>
      <c r="I47" s="2795"/>
      <c r="J47" s="722" t="s">
        <v>290</v>
      </c>
      <c r="K47" s="723" t="s">
        <v>290</v>
      </c>
      <c r="L47" s="2796">
        <f>L41+L29</f>
        <v>1559759</v>
      </c>
      <c r="M47" s="2797"/>
      <c r="N47" s="641"/>
      <c r="P47" s="2223"/>
      <c r="Q47" s="3025"/>
      <c r="R47" s="2448">
        <v>33.360022999999998</v>
      </c>
      <c r="S47" s="2448">
        <v>33.357762000000001</v>
      </c>
      <c r="T47" s="2448">
        <v>33.359152000000002</v>
      </c>
      <c r="U47" s="2448"/>
      <c r="V47" s="2220"/>
    </row>
    <row r="48" spans="1:31" ht="27" customHeight="1">
      <c r="A48" s="721" t="s">
        <v>295</v>
      </c>
      <c r="B48" s="707" t="s">
        <v>290</v>
      </c>
      <c r="C48" s="502" t="s">
        <v>290</v>
      </c>
      <c r="D48" s="707" t="s">
        <v>290</v>
      </c>
      <c r="E48" s="722" t="s">
        <v>290</v>
      </c>
      <c r="F48" s="659" t="s">
        <v>290</v>
      </c>
      <c r="G48" s="500" t="s">
        <v>290</v>
      </c>
      <c r="H48" s="2794" t="s">
        <v>290</v>
      </c>
      <c r="I48" s="2795"/>
      <c r="J48" s="722" t="s">
        <v>290</v>
      </c>
      <c r="K48" s="723" t="s">
        <v>290</v>
      </c>
      <c r="L48" s="2787">
        <f>L43+L44</f>
        <v>50655</v>
      </c>
      <c r="M48" s="2788"/>
      <c r="N48" s="641"/>
      <c r="P48" s="2382"/>
      <c r="Q48" s="2378"/>
      <c r="R48" s="2378"/>
      <c r="S48" s="2378"/>
      <c r="T48" s="2378"/>
      <c r="U48" s="2378"/>
    </row>
    <row r="49" spans="1:20" ht="27" customHeight="1">
      <c r="A49" s="724" t="s">
        <v>296</v>
      </c>
      <c r="B49" s="221" t="s">
        <v>290</v>
      </c>
      <c r="C49" s="218" t="s">
        <v>290</v>
      </c>
      <c r="D49" s="221" t="s">
        <v>290</v>
      </c>
      <c r="E49" s="222" t="s">
        <v>290</v>
      </c>
      <c r="F49" s="223" t="s">
        <v>290</v>
      </c>
      <c r="G49" s="124" t="s">
        <v>290</v>
      </c>
      <c r="H49" s="2777" t="s">
        <v>290</v>
      </c>
      <c r="I49" s="2778"/>
      <c r="J49" s="224" t="s">
        <v>290</v>
      </c>
      <c r="K49" s="225" t="s">
        <v>290</v>
      </c>
      <c r="L49" s="2779">
        <f>L45</f>
        <v>25620</v>
      </c>
      <c r="M49" s="2780"/>
      <c r="N49" s="641"/>
      <c r="R49" s="1880"/>
      <c r="S49" s="199"/>
      <c r="T49" s="199"/>
    </row>
    <row r="50" spans="1:20" ht="27" hidden="1" customHeight="1">
      <c r="A50" s="725" t="s">
        <v>290</v>
      </c>
      <c r="B50" s="229" t="s">
        <v>290</v>
      </c>
      <c r="C50" s="230" t="s">
        <v>290</v>
      </c>
      <c r="D50" s="231" t="s">
        <v>290</v>
      </c>
      <c r="E50" s="232" t="s">
        <v>290</v>
      </c>
      <c r="F50" s="232" t="s">
        <v>290</v>
      </c>
      <c r="G50" s="232" t="s">
        <v>290</v>
      </c>
      <c r="H50" s="232"/>
      <c r="I50" s="230" t="s">
        <v>290</v>
      </c>
      <c r="J50" s="232" t="s">
        <v>290</v>
      </c>
      <c r="K50" s="233" t="s">
        <v>290</v>
      </c>
      <c r="L50" s="319"/>
      <c r="M50" s="212" t="s">
        <v>290</v>
      </c>
      <c r="N50" s="641"/>
      <c r="R50" s="1881"/>
      <c r="S50" s="1881"/>
      <c r="T50" s="199"/>
    </row>
    <row r="51" spans="1:20" ht="27" hidden="1" customHeight="1">
      <c r="A51" s="2781" t="s">
        <v>301</v>
      </c>
      <c r="B51" s="2782" t="s">
        <v>290</v>
      </c>
      <c r="C51" s="2783" t="s">
        <v>290</v>
      </c>
      <c r="D51" s="2783" t="s">
        <v>290</v>
      </c>
      <c r="E51" s="2783" t="s">
        <v>290</v>
      </c>
      <c r="F51" s="2783" t="s">
        <v>290</v>
      </c>
      <c r="G51" s="2784" t="s">
        <v>290</v>
      </c>
      <c r="H51" s="726"/>
      <c r="I51" s="727" t="s">
        <v>290</v>
      </c>
      <c r="J51" s="726" t="s">
        <v>290</v>
      </c>
      <c r="K51" s="726" t="s">
        <v>290</v>
      </c>
      <c r="L51" s="728"/>
      <c r="M51" s="729" t="s">
        <v>290</v>
      </c>
      <c r="N51" s="641"/>
      <c r="R51" s="1882"/>
      <c r="S51" s="1883"/>
      <c r="T51" s="1884"/>
    </row>
    <row r="52" spans="1:20" ht="27" hidden="1" customHeight="1">
      <c r="A52" s="721" t="s">
        <v>304</v>
      </c>
      <c r="B52" s="730" t="s">
        <v>290</v>
      </c>
      <c r="C52" s="502" t="s">
        <v>290</v>
      </c>
      <c r="D52" s="510" t="s">
        <v>290</v>
      </c>
      <c r="E52" s="722" t="s">
        <v>290</v>
      </c>
      <c r="F52" s="722" t="s">
        <v>290</v>
      </c>
      <c r="G52" s="722" t="s">
        <v>290</v>
      </c>
      <c r="H52" s="722"/>
      <c r="I52" s="502" t="s">
        <v>290</v>
      </c>
      <c r="J52" s="726" t="s">
        <v>290</v>
      </c>
      <c r="K52" s="723" t="s">
        <v>290</v>
      </c>
      <c r="L52" s="731"/>
      <c r="M52" s="729" t="s">
        <v>290</v>
      </c>
      <c r="N52" s="641"/>
      <c r="R52" s="1882"/>
      <c r="S52" s="1883"/>
      <c r="T52" s="1884"/>
    </row>
    <row r="53" spans="1:20" ht="27" hidden="1" customHeight="1">
      <c r="A53" s="721" t="s">
        <v>306</v>
      </c>
      <c r="B53" s="732">
        <f>IF(P15="적용",B16,0)</f>
        <v>0</v>
      </c>
      <c r="C53" s="733" t="s">
        <v>166</v>
      </c>
      <c r="D53" s="734"/>
      <c r="E53" s="735"/>
      <c r="F53" s="736"/>
      <c r="G53" s="547"/>
      <c r="H53" s="547"/>
      <c r="I53" s="547"/>
      <c r="J53" s="726"/>
      <c r="K53" s="723"/>
      <c r="L53" s="731"/>
      <c r="M53" s="729"/>
      <c r="N53" s="641"/>
      <c r="R53" s="1882"/>
      <c r="S53" s="1883"/>
      <c r="T53" s="1884"/>
    </row>
    <row r="54" spans="1:20" ht="27" hidden="1" customHeight="1">
      <c r="A54" s="721" t="s">
        <v>308</v>
      </c>
      <c r="B54" s="732">
        <f>IF(P20="적용",B22,0)</f>
        <v>0</v>
      </c>
      <c r="C54" s="733" t="s">
        <v>166</v>
      </c>
      <c r="D54" s="734"/>
      <c r="E54" s="547"/>
      <c r="F54" s="547"/>
      <c r="G54" s="547"/>
      <c r="H54" s="547"/>
      <c r="I54" s="547"/>
      <c r="J54" s="726"/>
      <c r="K54" s="723"/>
      <c r="L54" s="731"/>
      <c r="M54" s="729"/>
      <c r="N54" s="641"/>
      <c r="R54" s="1885"/>
      <c r="S54" s="1886"/>
      <c r="T54" s="1887"/>
    </row>
    <row r="55" spans="1:20" ht="27" hidden="1" customHeight="1">
      <c r="A55" s="721" t="s">
        <v>311</v>
      </c>
      <c r="B55" s="737" t="e">
        <f>IF(#REF!="적용",#REF!,0)</f>
        <v>#REF!</v>
      </c>
      <c r="C55" s="733" t="s">
        <v>151</v>
      </c>
      <c r="D55" s="734" t="e">
        <f>#REF!</f>
        <v>#REF!</v>
      </c>
      <c r="E55" s="547"/>
      <c r="F55" s="547"/>
      <c r="G55" s="547"/>
      <c r="H55" s="547"/>
      <c r="I55" s="547"/>
      <c r="J55" s="726"/>
      <c r="K55" s="723"/>
      <c r="L55" s="731"/>
      <c r="M55" s="729"/>
      <c r="N55" s="641"/>
      <c r="R55" s="1885"/>
      <c r="S55" s="1886"/>
      <c r="T55" s="1887"/>
    </row>
    <row r="56" spans="1:20" ht="27" hidden="1" customHeight="1">
      <c r="A56" s="721" t="s">
        <v>313</v>
      </c>
      <c r="B56" s="737" t="e">
        <f>IF(#REF!="적용",(#REF!+#REF!+#REF!+#REF!+#REF!),0)</f>
        <v>#REF!</v>
      </c>
      <c r="C56" s="733" t="s">
        <v>151</v>
      </c>
      <c r="D56" s="734" t="s">
        <v>290</v>
      </c>
      <c r="E56" s="547" t="s">
        <v>290</v>
      </c>
      <c r="F56" s="547"/>
      <c r="G56" s="547"/>
      <c r="H56" s="547"/>
      <c r="I56" s="547"/>
      <c r="J56" s="726"/>
      <c r="K56" s="723"/>
      <c r="L56" s="731"/>
      <c r="M56" s="729"/>
      <c r="N56" s="641"/>
      <c r="R56" s="1885"/>
      <c r="S56" s="1886"/>
      <c r="T56" s="1887"/>
    </row>
    <row r="57" spans="1:20" ht="27" hidden="1" customHeight="1">
      <c r="A57" s="721" t="s">
        <v>315</v>
      </c>
      <c r="B57" s="732"/>
      <c r="C57" s="735" t="s">
        <v>512</v>
      </c>
      <c r="D57" s="734"/>
      <c r="E57" s="547"/>
      <c r="F57" s="547"/>
      <c r="G57" s="547"/>
      <c r="H57" s="547"/>
      <c r="I57" s="547"/>
      <c r="J57" s="726"/>
      <c r="K57" s="723"/>
      <c r="L57" s="731"/>
      <c r="M57" s="729"/>
      <c r="N57" s="641"/>
      <c r="R57" s="1882"/>
      <c r="S57" s="1883"/>
      <c r="T57" s="1884"/>
    </row>
    <row r="58" spans="1:20" ht="27" hidden="1" customHeight="1">
      <c r="A58" s="721" t="s">
        <v>318</v>
      </c>
      <c r="B58" s="738">
        <f>K2</f>
        <v>12</v>
      </c>
      <c r="C58" s="733" t="s">
        <v>118</v>
      </c>
      <c r="D58" s="734" t="s">
        <v>319</v>
      </c>
      <c r="E58" s="547"/>
      <c r="F58" s="547"/>
      <c r="G58" s="547"/>
      <c r="H58" s="547"/>
      <c r="I58" s="547"/>
      <c r="J58" s="726"/>
      <c r="K58" s="723"/>
      <c r="L58" s="731"/>
      <c r="M58" s="729"/>
      <c r="N58" s="641"/>
      <c r="R58" s="1882"/>
      <c r="S58" s="1883"/>
      <c r="T58" s="1884"/>
    </row>
    <row r="59" spans="1:20" ht="27" customHeight="1">
      <c r="A59" s="739" t="s">
        <v>321</v>
      </c>
      <c r="B59" s="740" t="s">
        <v>290</v>
      </c>
      <c r="C59" s="547" t="s">
        <v>290</v>
      </c>
      <c r="D59" s="510" t="s">
        <v>290</v>
      </c>
      <c r="E59" s="741" t="s">
        <v>290</v>
      </c>
      <c r="F59" s="741" t="s">
        <v>290</v>
      </c>
      <c r="G59" s="741" t="s">
        <v>290</v>
      </c>
      <c r="H59" s="2785" t="s">
        <v>290</v>
      </c>
      <c r="I59" s="2786"/>
      <c r="J59" s="726" t="s">
        <v>290</v>
      </c>
      <c r="K59" s="742" t="s">
        <v>290</v>
      </c>
      <c r="L59" s="2787" t="s">
        <v>290</v>
      </c>
      <c r="M59" s="2788"/>
      <c r="N59" s="641"/>
      <c r="R59" s="1882"/>
      <c r="S59" s="1883"/>
      <c r="T59" s="1884" t="s">
        <v>1330</v>
      </c>
    </row>
    <row r="60" spans="1:20" ht="27" customHeight="1">
      <c r="A60" s="739" t="s">
        <v>323</v>
      </c>
      <c r="B60" s="743">
        <f>N87</f>
        <v>6.67</v>
      </c>
      <c r="C60" s="735" t="s">
        <v>227</v>
      </c>
      <c r="D60" s="734"/>
      <c r="E60" s="547"/>
      <c r="F60" s="547"/>
      <c r="G60" s="547"/>
      <c r="H60" s="2785"/>
      <c r="I60" s="2786"/>
      <c r="J60" s="726"/>
      <c r="K60" s="742"/>
      <c r="L60" s="2785"/>
      <c r="M60" s="2789"/>
      <c r="N60" s="641"/>
      <c r="R60" s="1888"/>
      <c r="S60" s="1897"/>
      <c r="T60" s="1890"/>
    </row>
    <row r="61" spans="1:20" ht="27" customHeight="1">
      <c r="A61" s="744" t="s">
        <v>326</v>
      </c>
      <c r="B61" s="745" t="s">
        <v>290</v>
      </c>
      <c r="C61" s="746" t="s">
        <v>290</v>
      </c>
      <c r="D61" s="747" t="s">
        <v>290</v>
      </c>
      <c r="E61" s="748" t="s">
        <v>290</v>
      </c>
      <c r="F61" s="748" t="s">
        <v>290</v>
      </c>
      <c r="G61" s="748" t="s">
        <v>290</v>
      </c>
      <c r="H61" s="2758" t="s">
        <v>290</v>
      </c>
      <c r="I61" s="2759"/>
      <c r="J61" s="749" t="s">
        <v>290</v>
      </c>
      <c r="K61" s="723" t="s">
        <v>290</v>
      </c>
      <c r="L61" s="2760" t="s">
        <v>290</v>
      </c>
      <c r="M61" s="2761"/>
      <c r="N61" s="750"/>
      <c r="O61" s="247"/>
      <c r="R61" s="1888"/>
      <c r="S61" s="1897"/>
      <c r="T61" s="1890"/>
    </row>
    <row r="62" spans="1:20" ht="27" customHeight="1">
      <c r="A62" s="2762" t="s">
        <v>328</v>
      </c>
      <c r="B62" s="2764" t="s">
        <v>329</v>
      </c>
      <c r="C62" s="2766" t="s">
        <v>330</v>
      </c>
      <c r="D62" s="2767"/>
      <c r="E62" s="2767"/>
      <c r="F62" s="2767"/>
      <c r="G62" s="2767"/>
      <c r="H62" s="2767"/>
      <c r="I62" s="2767"/>
      <c r="J62" s="2767"/>
      <c r="K62" s="2767"/>
      <c r="L62" s="2767"/>
      <c r="M62" s="2767"/>
      <c r="N62" s="2768"/>
      <c r="O62" s="249"/>
      <c r="R62" s="1888"/>
      <c r="S62" s="1897"/>
      <c r="T62" s="1890"/>
    </row>
    <row r="63" spans="1:20" ht="27" customHeight="1">
      <c r="A63" s="2763"/>
      <c r="B63" s="2765"/>
      <c r="C63" s="250" t="s">
        <v>332</v>
      </c>
      <c r="D63" s="310" t="s">
        <v>333</v>
      </c>
      <c r="E63" s="250" t="s">
        <v>334</v>
      </c>
      <c r="F63" s="250" t="s">
        <v>335</v>
      </c>
      <c r="G63" s="310" t="s">
        <v>336</v>
      </c>
      <c r="H63" s="310" t="s">
        <v>459</v>
      </c>
      <c r="I63" s="310" t="s">
        <v>502</v>
      </c>
      <c r="J63" s="310" t="s">
        <v>482</v>
      </c>
      <c r="K63" s="310" t="s">
        <v>337</v>
      </c>
      <c r="L63" s="250" t="s">
        <v>455</v>
      </c>
      <c r="M63" s="250" t="s">
        <v>338</v>
      </c>
      <c r="N63" s="751" t="s">
        <v>339</v>
      </c>
      <c r="O63" s="251"/>
      <c r="R63" s="1882"/>
      <c r="S63" s="1883"/>
      <c r="T63" s="1884"/>
    </row>
    <row r="64" spans="1:20" ht="27" customHeight="1">
      <c r="A64" s="1249" t="s">
        <v>302</v>
      </c>
      <c r="B64" s="378" t="s">
        <v>303</v>
      </c>
      <c r="C64" s="321" t="str">
        <f t="shared" ref="C64:N64" si="1">IF(ISERROR(VLOOKUP($B64,$S$51:$T$104,2,FALSE)),"",(VLOOKUP($B64,$S$51:$T$104,2,FALSE)))</f>
        <v/>
      </c>
      <c r="D64" s="321" t="str">
        <f t="shared" si="1"/>
        <v/>
      </c>
      <c r="E64" s="321" t="str">
        <f t="shared" si="1"/>
        <v/>
      </c>
      <c r="F64" s="321" t="str">
        <f t="shared" si="1"/>
        <v/>
      </c>
      <c r="G64" s="321">
        <f>IF(ISERROR(VLOOKUP($B64,$R$90:$S$151,2,FALSE)),"",(VLOOKUP($B64,$R$90:$S$151,2,FALSE)))</f>
        <v>0</v>
      </c>
      <c r="H64" s="321" t="str">
        <f t="shared" si="1"/>
        <v/>
      </c>
      <c r="I64" s="321" t="str">
        <f t="shared" si="1"/>
        <v/>
      </c>
      <c r="J64" s="321" t="str">
        <f t="shared" si="1"/>
        <v/>
      </c>
      <c r="K64" s="321" t="str">
        <f t="shared" si="1"/>
        <v/>
      </c>
      <c r="L64" s="321" t="str">
        <f t="shared" si="1"/>
        <v/>
      </c>
      <c r="M64" s="321" t="str">
        <f t="shared" si="1"/>
        <v/>
      </c>
      <c r="N64" s="752" t="str">
        <f t="shared" si="1"/>
        <v/>
      </c>
      <c r="O64" s="251"/>
      <c r="R64" s="1882"/>
      <c r="S64" s="1883"/>
      <c r="T64" s="1884"/>
    </row>
    <row r="65" spans="1:20" ht="27" hidden="1" customHeight="1">
      <c r="A65" s="1210" t="s">
        <v>309</v>
      </c>
      <c r="B65" s="754" t="s">
        <v>312</v>
      </c>
      <c r="C65" s="755" t="str">
        <f>IF(ISERROR(VLOOKUP($B65,$S$51:$T$104,2,FALSE)),"",(VLOOKUP($B65,$S$51:$T$104,2,FALSE)))</f>
        <v/>
      </c>
      <c r="D65" s="755"/>
      <c r="E65" s="755" t="str">
        <f>IF(ISERROR(VLOOKUP($B65,$S$51:$T$104,2,FALSE)),"",(VLOOKUP($B65,$S$51:$T$104,2,FALSE)))</f>
        <v/>
      </c>
      <c r="F65" s="755"/>
      <c r="G65" s="755"/>
      <c r="H65" s="755"/>
      <c r="I65" s="755"/>
      <c r="J65" s="755"/>
      <c r="K65" s="755" t="str">
        <f>IF(ISERROR(VLOOKUP($B65,$S$51:$T$104,2,FALSE)),"",(VLOOKUP($B65,$S$51:$T$104,2,FALSE)))</f>
        <v/>
      </c>
      <c r="L65" s="755"/>
      <c r="M65" s="755" t="str">
        <f>IF(ISERROR(VLOOKUP($B65,$S$51:$T$104,2,FALSE)),"",(VLOOKUP($B65,$S$51:$T$104,2,FALSE)))</f>
        <v/>
      </c>
      <c r="N65" s="756"/>
      <c r="O65" s="251"/>
      <c r="R65" s="1882"/>
      <c r="S65" s="1883"/>
      <c r="T65" s="1884"/>
    </row>
    <row r="66" spans="1:20" ht="27" hidden="1" customHeight="1">
      <c r="A66" s="1210" t="s">
        <v>316</v>
      </c>
      <c r="B66" s="754" t="s">
        <v>320</v>
      </c>
      <c r="C66" s="755" t="str">
        <f>IF(ISERROR(VLOOKUP($B66,$S$51:$T$104,2,FALSE)),"",(VLOOKUP($B66,$S$51:$T$104,2,FALSE)))</f>
        <v/>
      </c>
      <c r="D66" s="755"/>
      <c r="E66" s="755"/>
      <c r="F66" s="755"/>
      <c r="G66" s="755"/>
      <c r="H66" s="755"/>
      <c r="I66" s="755"/>
      <c r="J66" s="755"/>
      <c r="K66" s="755"/>
      <c r="L66" s="755"/>
      <c r="M66" s="755"/>
      <c r="N66" s="756"/>
      <c r="O66" s="251"/>
      <c r="R66" s="1892"/>
      <c r="S66" s="1893"/>
      <c r="T66" s="1894"/>
    </row>
    <row r="67" spans="1:20" ht="27" hidden="1" customHeight="1">
      <c r="A67" s="1210" t="s">
        <v>345</v>
      </c>
      <c r="B67" s="754" t="s">
        <v>327</v>
      </c>
      <c r="C67" s="755"/>
      <c r="D67" s="755"/>
      <c r="E67" s="755"/>
      <c r="F67" s="755" t="str">
        <f>IF(ISERROR(VLOOKUP($B67,$S$51:$T$104,2,FALSE)),"",(VLOOKUP($B67,$S$51:$T$104,2,FALSE)))</f>
        <v/>
      </c>
      <c r="G67" s="755"/>
      <c r="H67" s="755"/>
      <c r="I67" s="755"/>
      <c r="J67" s="755"/>
      <c r="K67" s="755"/>
      <c r="L67" s="755"/>
      <c r="M67" s="755"/>
      <c r="N67" s="756"/>
      <c r="O67" s="251"/>
      <c r="R67" s="1895"/>
      <c r="S67" s="1893"/>
      <c r="T67" s="1894"/>
    </row>
    <row r="68" spans="1:20" ht="27" hidden="1" customHeight="1">
      <c r="A68" s="1210" t="s">
        <v>347</v>
      </c>
      <c r="B68" s="754" t="s">
        <v>343</v>
      </c>
      <c r="C68" s="755"/>
      <c r="D68" s="755"/>
      <c r="E68" s="755"/>
      <c r="F68" s="755"/>
      <c r="G68" s="755"/>
      <c r="H68" s="755"/>
      <c r="I68" s="755"/>
      <c r="J68" s="755"/>
      <c r="K68" s="755"/>
      <c r="L68" s="755"/>
      <c r="M68" s="755"/>
      <c r="N68" s="756"/>
      <c r="O68" s="251"/>
      <c r="P68" s="255"/>
      <c r="Q68" s="256"/>
      <c r="R68" s="1895"/>
      <c r="S68" s="1893"/>
      <c r="T68" s="1894"/>
    </row>
    <row r="69" spans="1:20" ht="27" customHeight="1" thickBot="1">
      <c r="A69" s="1210" t="s">
        <v>460</v>
      </c>
      <c r="B69" s="2216" t="s">
        <v>348</v>
      </c>
      <c r="C69" s="757"/>
      <c r="D69" s="757"/>
      <c r="E69" s="757"/>
      <c r="F69" s="757"/>
      <c r="G69" s="757">
        <f>IF(ISERROR(VLOOKUP($B69,$R$90:$S$151,2,FALSE)),"",(VLOOKUP($B69,$R$90:$S$151,2,FALSE)))</f>
        <v>10</v>
      </c>
      <c r="H69" s="755"/>
      <c r="I69" s="755"/>
      <c r="J69" s="755"/>
      <c r="K69" s="755"/>
      <c r="L69" s="755"/>
      <c r="M69" s="755"/>
      <c r="N69" s="756"/>
      <c r="O69" s="251"/>
      <c r="P69" s="255"/>
      <c r="Q69" s="256"/>
      <c r="R69" s="1892"/>
      <c r="S69" s="1893"/>
      <c r="T69" s="1894"/>
    </row>
    <row r="70" spans="1:20" ht="27" hidden="1" customHeight="1">
      <c r="A70" s="753" t="s">
        <v>468</v>
      </c>
      <c r="B70" s="759" t="s">
        <v>508</v>
      </c>
      <c r="C70" s="755"/>
      <c r="D70" s="755"/>
      <c r="E70" s="755"/>
      <c r="F70" s="755"/>
      <c r="G70" s="755"/>
      <c r="H70" s="755" t="str">
        <f>IF(ISERROR(VLOOKUP($B70,$S$51:$T$104,2,FALSE)),"",(VLOOKUP($B70,$S$51:$T$104,2,FALSE)))</f>
        <v/>
      </c>
      <c r="I70" s="755" t="str">
        <f>IF(ISERROR(VLOOKUP($B70,$S$51:$T$104,2,FALSE)),"",(VLOOKUP($B70,$S$51:$T$104,2,FALSE)))</f>
        <v/>
      </c>
      <c r="J70" s="755" t="str">
        <f>IF(ISERROR(VLOOKUP($B70,$S$51:$T$104,2,FALSE)),"",(VLOOKUP($B70,$S$51:$T$104,2,FALSE)))</f>
        <v/>
      </c>
      <c r="K70" s="755"/>
      <c r="L70" s="755" t="str">
        <f>IF(ISERROR(VLOOKUP($B70,$S$51:$T$104,2,FALSE)),"",(VLOOKUP($B70,$S$51:$T$104,2,FALSE)))</f>
        <v/>
      </c>
      <c r="M70" s="755"/>
      <c r="N70" s="756"/>
      <c r="O70" s="251"/>
      <c r="P70" s="255"/>
      <c r="Q70" s="256"/>
      <c r="R70" s="1895"/>
      <c r="S70" s="1893"/>
      <c r="T70" s="1894"/>
    </row>
    <row r="71" spans="1:20" ht="27" hidden="1" customHeight="1">
      <c r="A71" s="753" t="s">
        <v>469</v>
      </c>
      <c r="B71" s="759" t="s">
        <v>518</v>
      </c>
      <c r="C71" s="755"/>
      <c r="D71" s="755"/>
      <c r="E71" s="755"/>
      <c r="F71" s="755"/>
      <c r="G71" s="755"/>
      <c r="H71" s="755" t="str">
        <f>IF(ISERROR(VLOOKUP($B71,$S$51:$T$107,2,FALSE)),"",(VLOOKUP($B71,$S$51:$T$107,2,FALSE)))</f>
        <v/>
      </c>
      <c r="I71" s="755" t="str">
        <f>IF(ISERROR(VLOOKUP($B71,$S$51:$T$107,2,FALSE)),"",(VLOOKUP($B71,$S$51:$T$107,2,FALSE)))</f>
        <v/>
      </c>
      <c r="J71" s="755" t="str">
        <f>IF(ISERROR(VLOOKUP($B71,$S$51:$T$107,2,FALSE)),"",(VLOOKUP($B71,$S$51:$T$107,2,FALSE)))</f>
        <v/>
      </c>
      <c r="K71" s="755"/>
      <c r="L71" s="755"/>
      <c r="M71" s="755"/>
      <c r="N71" s="756"/>
      <c r="O71" s="251"/>
      <c r="P71" s="255"/>
      <c r="Q71" s="256"/>
      <c r="R71" s="1895"/>
      <c r="S71" s="1893"/>
      <c r="T71" s="1894"/>
    </row>
    <row r="72" spans="1:20" ht="27" hidden="1" customHeight="1">
      <c r="A72" s="753" t="s">
        <v>474</v>
      </c>
      <c r="B72" s="759" t="s">
        <v>478</v>
      </c>
      <c r="C72" s="755"/>
      <c r="D72" s="755"/>
      <c r="E72" s="755"/>
      <c r="F72" s="755"/>
      <c r="G72" s="755"/>
      <c r="H72" s="755" t="str">
        <f>IF(ISERROR(VLOOKUP($B72,$S$51:$T$109,2,FALSE)),"",(VLOOKUP($B72,$S$51:$T$109,2,FALSE)))</f>
        <v/>
      </c>
      <c r="I72" s="755" t="str">
        <f>IF(ISERROR(VLOOKUP($B72,$S$51:$T$109,2,FALSE)),"",(VLOOKUP($B72,$S$51:$T$109,2,FALSE)))</f>
        <v/>
      </c>
      <c r="J72" s="755"/>
      <c r="K72" s="755"/>
      <c r="L72" s="755"/>
      <c r="M72" s="755"/>
      <c r="N72" s="756"/>
      <c r="O72" s="251"/>
      <c r="P72" s="255"/>
      <c r="Q72" s="256"/>
      <c r="R72" s="1892"/>
      <c r="S72" s="1896"/>
      <c r="T72" s="1894"/>
    </row>
    <row r="73" spans="1:20" ht="27" hidden="1" customHeight="1" thickBot="1">
      <c r="A73" s="753" t="s">
        <v>483</v>
      </c>
      <c r="B73" s="754" t="s">
        <v>519</v>
      </c>
      <c r="C73" s="755"/>
      <c r="D73" s="755"/>
      <c r="E73" s="755"/>
      <c r="F73" s="755"/>
      <c r="G73" s="755"/>
      <c r="H73" s="755"/>
      <c r="I73" s="755"/>
      <c r="J73" s="755" t="str">
        <f>IF(ISERROR(VLOOKUP($B73,$S$51:$T$107,2,FALSE)),"",(VLOOKUP($B73,$S$51:$T$107,2,FALSE)))</f>
        <v/>
      </c>
      <c r="K73" s="755"/>
      <c r="L73" s="755"/>
      <c r="M73" s="755"/>
      <c r="N73" s="756"/>
      <c r="O73" s="251"/>
      <c r="P73" s="255"/>
      <c r="Q73" s="256"/>
      <c r="R73" s="1892"/>
      <c r="S73" s="1896"/>
      <c r="T73" s="1894"/>
    </row>
    <row r="74" spans="1:20" ht="27" hidden="1" customHeight="1">
      <c r="A74" s="753" t="s">
        <v>484</v>
      </c>
      <c r="B74" s="759" t="s">
        <v>509</v>
      </c>
      <c r="C74" s="755"/>
      <c r="D74" s="755"/>
      <c r="E74" s="755"/>
      <c r="F74" s="755"/>
      <c r="G74" s="755"/>
      <c r="H74" s="755"/>
      <c r="I74" s="755"/>
      <c r="J74" s="755" t="str">
        <f>IF(ISERROR(VLOOKUP($B74,$S$51:$T$112,2,FALSE)),"",(VLOOKUP($B74,$S$51:$T$112,2,FALSE)))</f>
        <v/>
      </c>
      <c r="K74" s="755"/>
      <c r="L74" s="755"/>
      <c r="M74" s="755"/>
      <c r="N74" s="756"/>
      <c r="O74" s="251"/>
      <c r="P74" s="255"/>
      <c r="Q74" s="256"/>
      <c r="R74" s="1892"/>
      <c r="S74" s="1896"/>
      <c r="T74" s="1894"/>
    </row>
    <row r="75" spans="1:20" ht="27" hidden="1" customHeight="1">
      <c r="A75" s="753" t="s">
        <v>470</v>
      </c>
      <c r="B75" s="759" t="s">
        <v>520</v>
      </c>
      <c r="C75" s="755"/>
      <c r="D75" s="755"/>
      <c r="E75" s="755"/>
      <c r="F75" s="755"/>
      <c r="G75" s="755"/>
      <c r="H75" s="755"/>
      <c r="I75" s="755"/>
      <c r="J75" s="755"/>
      <c r="K75" s="755"/>
      <c r="L75" s="755" t="str">
        <f>IF(ISERROR(VLOOKUP($B75,$S$51:$T$109,2,FALSE)),"",(VLOOKUP($B75,$S$51:$T$109,2,FALSE)))</f>
        <v/>
      </c>
      <c r="M75" s="755"/>
      <c r="N75" s="756"/>
      <c r="O75" s="251"/>
      <c r="P75" s="255"/>
      <c r="Q75" s="256"/>
      <c r="R75" s="1892"/>
      <c r="S75" s="1896"/>
      <c r="T75" s="1894"/>
    </row>
    <row r="76" spans="1:20" ht="27" hidden="1" customHeight="1">
      <c r="A76" s="753" t="s">
        <v>491</v>
      </c>
      <c r="B76" s="759" t="s">
        <v>521</v>
      </c>
      <c r="C76" s="755"/>
      <c r="D76" s="755"/>
      <c r="E76" s="755"/>
      <c r="F76" s="755"/>
      <c r="G76" s="755"/>
      <c r="H76" s="755"/>
      <c r="I76" s="755"/>
      <c r="J76" s="755"/>
      <c r="K76" s="755"/>
      <c r="L76" s="755" t="str">
        <f>IF(ISERROR(VLOOKUP($B76,$S$51:$T$104,2,FALSE)),"",(VLOOKUP($B76,$S$51:$T$104,2,FALSE)))</f>
        <v/>
      </c>
      <c r="M76" s="755"/>
      <c r="N76" s="756"/>
      <c r="O76" s="251"/>
      <c r="P76" s="255"/>
      <c r="Q76" s="256"/>
      <c r="R76" s="1888"/>
      <c r="S76" s="1897"/>
      <c r="T76" s="1890"/>
    </row>
    <row r="77" spans="1:20" ht="27" hidden="1" customHeight="1" thickBot="1">
      <c r="A77" s="760" t="s">
        <v>492</v>
      </c>
      <c r="B77" s="325" t="s">
        <v>493</v>
      </c>
      <c r="C77" s="322"/>
      <c r="D77" s="322"/>
      <c r="E77" s="322"/>
      <c r="F77" s="322"/>
      <c r="G77" s="322"/>
      <c r="H77" s="322"/>
      <c r="I77" s="322"/>
      <c r="J77" s="322"/>
      <c r="K77" s="322" t="str">
        <f>IF(ISERROR(VLOOKUP($B77,$S$51:$T$104,2,FALSE)),"",(VLOOKUP($B77,$S$51:$T$104,2,FALSE)))</f>
        <v/>
      </c>
      <c r="L77" s="322"/>
      <c r="M77" s="322"/>
      <c r="N77" s="761"/>
      <c r="O77" s="179"/>
      <c r="P77" s="255"/>
      <c r="Q77" s="256"/>
      <c r="R77" s="1888"/>
      <c r="S77" s="1897"/>
      <c r="T77" s="1890"/>
    </row>
    <row r="78" spans="1:20" ht="27" customHeight="1" thickTop="1" thickBot="1">
      <c r="A78" s="762" t="s">
        <v>352</v>
      </c>
      <c r="B78" s="763"/>
      <c r="C78" s="763">
        <f t="shared" ref="C78:N78" si="2">SUM(C64:C77)</f>
        <v>0</v>
      </c>
      <c r="D78" s="763">
        <f t="shared" si="2"/>
        <v>0</v>
      </c>
      <c r="E78" s="763">
        <f t="shared" si="2"/>
        <v>0</v>
      </c>
      <c r="F78" s="763">
        <f t="shared" si="2"/>
        <v>0</v>
      </c>
      <c r="G78" s="763">
        <f t="shared" si="2"/>
        <v>10</v>
      </c>
      <c r="H78" s="763">
        <f t="shared" si="2"/>
        <v>0</v>
      </c>
      <c r="I78" s="763">
        <f t="shared" si="2"/>
        <v>0</v>
      </c>
      <c r="J78" s="763">
        <f t="shared" si="2"/>
        <v>0</v>
      </c>
      <c r="K78" s="763">
        <f t="shared" si="2"/>
        <v>0</v>
      </c>
      <c r="L78" s="763">
        <f t="shared" si="2"/>
        <v>0</v>
      </c>
      <c r="M78" s="763">
        <f t="shared" si="2"/>
        <v>0</v>
      </c>
      <c r="N78" s="764">
        <f t="shared" si="2"/>
        <v>0</v>
      </c>
      <c r="O78" s="208"/>
      <c r="P78" s="255"/>
      <c r="Q78" s="256"/>
      <c r="R78" s="1898"/>
      <c r="S78" s="1899"/>
      <c r="T78" s="1900"/>
    </row>
    <row r="79" spans="1:20" ht="27" customHeight="1">
      <c r="A79" s="183"/>
      <c r="B79" s="183"/>
      <c r="C79" s="183"/>
      <c r="D79" s="183"/>
      <c r="E79" s="183"/>
      <c r="F79" s="183"/>
      <c r="G79" s="183"/>
      <c r="H79" s="183"/>
      <c r="I79" s="317"/>
      <c r="J79" s="183"/>
      <c r="K79" s="183"/>
      <c r="L79" s="183"/>
      <c r="M79" s="183"/>
      <c r="N79" s="183"/>
      <c r="O79" s="208"/>
      <c r="P79" s="255"/>
      <c r="Q79" s="256"/>
      <c r="R79" s="1898"/>
      <c r="S79" s="1899"/>
      <c r="T79" s="1900"/>
    </row>
    <row r="80" spans="1:20" ht="27" hidden="1" customHeight="1" thickTop="1">
      <c r="O80" s="256"/>
      <c r="P80" s="255"/>
      <c r="Q80" s="256"/>
      <c r="R80" s="1898"/>
      <c r="S80" s="1899"/>
      <c r="T80" s="1900"/>
    </row>
    <row r="81" spans="1:20" ht="27" hidden="1" customHeight="1">
      <c r="O81" s="256"/>
      <c r="P81" s="255"/>
      <c r="Q81" s="256"/>
      <c r="R81" s="1898"/>
      <c r="S81" s="1899"/>
      <c r="T81" s="1900"/>
    </row>
    <row r="82" spans="1:20" ht="27" customHeight="1">
      <c r="A82" s="262" t="s">
        <v>353</v>
      </c>
      <c r="B82" s="263">
        <f>N87</f>
        <v>6.67</v>
      </c>
      <c r="C82" s="264" t="s">
        <v>354</v>
      </c>
      <c r="D82" s="265"/>
      <c r="E82" s="265"/>
      <c r="F82" s="265"/>
      <c r="G82" s="265"/>
      <c r="H82" s="265"/>
      <c r="I82" s="266"/>
      <c r="J82" s="265"/>
      <c r="K82" s="265"/>
      <c r="L82" s="265"/>
      <c r="M82" s="265"/>
      <c r="N82" s="265"/>
      <c r="O82" s="256"/>
      <c r="P82" s="255"/>
      <c r="Q82" s="256"/>
      <c r="R82" s="1898"/>
      <c r="S82" s="1901"/>
      <c r="T82" s="1902"/>
    </row>
    <row r="83" spans="1:20" ht="27" customHeight="1">
      <c r="A83" s="270" t="s">
        <v>356</v>
      </c>
      <c r="B83" s="271" t="s">
        <v>357</v>
      </c>
      <c r="C83" s="272" t="s">
        <v>358</v>
      </c>
      <c r="D83" s="272" t="s">
        <v>359</v>
      </c>
      <c r="E83" s="272" t="s">
        <v>360</v>
      </c>
      <c r="F83" s="272" t="s">
        <v>361</v>
      </c>
      <c r="G83" s="272" t="str">
        <f t="shared" ref="G83:L83" si="3">H63</f>
        <v>덩굴류제거
(덩굴걷기)</v>
      </c>
      <c r="H83" s="272" t="str">
        <f t="shared" si="3"/>
        <v>덩굴류제거
(약제작업)</v>
      </c>
      <c r="I83" s="272" t="str">
        <f t="shared" si="3"/>
        <v>덩굴류제거
(뿌리제거)</v>
      </c>
      <c r="J83" s="272" t="str">
        <f t="shared" si="3"/>
        <v>솎아베기</v>
      </c>
      <c r="K83" s="272" t="str">
        <f t="shared" si="3"/>
        <v>어린나무
가꾸기</v>
      </c>
      <c r="L83" s="273" t="str">
        <f t="shared" si="3"/>
        <v>가지치기</v>
      </c>
      <c r="M83" s="273" t="s">
        <v>362</v>
      </c>
      <c r="N83" s="274" t="s">
        <v>363</v>
      </c>
      <c r="O83" s="256"/>
      <c r="P83" s="255"/>
      <c r="Q83" s="256"/>
      <c r="R83" s="1898"/>
      <c r="S83" s="1901"/>
      <c r="T83" s="1902"/>
    </row>
    <row r="84" spans="1:20" ht="27" hidden="1" customHeight="1">
      <c r="A84" s="275" t="s">
        <v>364</v>
      </c>
      <c r="B84" s="276">
        <f>ROUND(F6*1,2)</f>
        <v>0</v>
      </c>
      <c r="C84" s="277"/>
      <c r="D84" s="277"/>
      <c r="E84" s="277"/>
      <c r="F84" s="277"/>
      <c r="G84" s="277"/>
      <c r="H84" s="277"/>
      <c r="I84" s="277"/>
      <c r="J84" s="277"/>
      <c r="K84" s="277"/>
      <c r="L84" s="278"/>
      <c r="M84" s="278"/>
      <c r="N84" s="279">
        <f>SUM(B84:M84)</f>
        <v>0</v>
      </c>
      <c r="O84" s="256"/>
      <c r="P84" s="280"/>
      <c r="Q84" s="208"/>
      <c r="R84" s="1903"/>
      <c r="S84" s="1901"/>
      <c r="T84" s="1902"/>
    </row>
    <row r="85" spans="1:20" ht="27" customHeight="1">
      <c r="A85" s="281" t="s">
        <v>197</v>
      </c>
      <c r="B85" s="282"/>
      <c r="C85" s="283">
        <f>ROUND(F11*1,2)</f>
        <v>0</v>
      </c>
      <c r="D85" s="283">
        <f>ROUND(F16*1,2)</f>
        <v>0</v>
      </c>
      <c r="E85" s="283">
        <f>ROUND(F22*1,2)</f>
        <v>0</v>
      </c>
      <c r="F85" s="283">
        <f>ROUND(F29*1+F31*1+F33*1,2)</f>
        <v>1.67</v>
      </c>
      <c r="G85" s="283"/>
      <c r="H85" s="283"/>
      <c r="I85" s="283"/>
      <c r="J85" s="283"/>
      <c r="K85" s="283"/>
      <c r="L85" s="320"/>
      <c r="M85" s="284"/>
      <c r="N85" s="285">
        <f>SUM(B85:M85)</f>
        <v>1.67</v>
      </c>
      <c r="O85" s="256"/>
      <c r="P85" s="280"/>
      <c r="Q85" s="208"/>
      <c r="R85" s="1898"/>
      <c r="S85" s="1899"/>
      <c r="T85" s="1900"/>
    </row>
    <row r="86" spans="1:20" ht="27" customHeight="1">
      <c r="A86" s="286" t="s">
        <v>368</v>
      </c>
      <c r="B86" s="287"/>
      <c r="C86" s="288"/>
      <c r="D86" s="288"/>
      <c r="E86" s="288"/>
      <c r="F86" s="289">
        <f>F35*1+F41*1</f>
        <v>5</v>
      </c>
      <c r="G86" s="327"/>
      <c r="H86" s="327"/>
      <c r="I86" s="289"/>
      <c r="J86" s="289"/>
      <c r="K86" s="288"/>
      <c r="L86" s="290"/>
      <c r="M86" s="290"/>
      <c r="N86" s="291">
        <f>SUM(B86:M86)</f>
        <v>5</v>
      </c>
      <c r="O86" s="256"/>
      <c r="P86" s="280"/>
      <c r="Q86" s="208"/>
      <c r="R86" s="1898"/>
      <c r="S86" s="1899"/>
      <c r="T86" s="1900"/>
    </row>
    <row r="87" spans="1:20" ht="27" customHeight="1">
      <c r="A87" s="292" t="s">
        <v>363</v>
      </c>
      <c r="B87" s="293">
        <f t="shared" ref="B87:M87" si="4">SUM(B84:B86)</f>
        <v>0</v>
      </c>
      <c r="C87" s="293">
        <f t="shared" si="4"/>
        <v>0</v>
      </c>
      <c r="D87" s="293">
        <f t="shared" si="4"/>
        <v>0</v>
      </c>
      <c r="E87" s="293">
        <f t="shared" si="4"/>
        <v>0</v>
      </c>
      <c r="F87" s="293">
        <f t="shared" si="4"/>
        <v>6.67</v>
      </c>
      <c r="G87" s="293">
        <f t="shared" si="4"/>
        <v>0</v>
      </c>
      <c r="H87" s="293"/>
      <c r="I87" s="293">
        <f t="shared" si="4"/>
        <v>0</v>
      </c>
      <c r="J87" s="293">
        <f t="shared" si="4"/>
        <v>0</v>
      </c>
      <c r="K87" s="293">
        <f t="shared" si="4"/>
        <v>0</v>
      </c>
      <c r="L87" s="293"/>
      <c r="M87" s="293">
        <f t="shared" si="4"/>
        <v>0</v>
      </c>
      <c r="N87" s="294">
        <f>SUM(B87:M87)</f>
        <v>6.67</v>
      </c>
      <c r="O87" s="256"/>
      <c r="R87" s="1898"/>
      <c r="S87" s="1899"/>
      <c r="T87" s="1900"/>
    </row>
    <row r="88" spans="1:20" ht="27" customHeight="1">
      <c r="E88" s="256"/>
      <c r="F88" s="256"/>
      <c r="G88" s="256"/>
      <c r="H88" s="256"/>
      <c r="I88" s="256"/>
      <c r="J88" s="256"/>
      <c r="K88" s="256"/>
      <c r="L88" s="256"/>
      <c r="M88" s="256"/>
      <c r="N88" s="256"/>
      <c r="O88" s="256"/>
      <c r="R88" s="1882"/>
      <c r="S88" s="1883"/>
      <c r="T88" s="1884"/>
    </row>
    <row r="89" spans="1:20" ht="27" customHeight="1">
      <c r="E89" s="256"/>
      <c r="F89" s="256"/>
      <c r="G89" s="256"/>
      <c r="H89" s="256"/>
      <c r="I89" s="256"/>
      <c r="J89" s="256"/>
      <c r="K89" s="256"/>
      <c r="L89" s="256"/>
      <c r="M89" s="256"/>
      <c r="N89" s="256"/>
      <c r="O89" s="256"/>
      <c r="Q89" s="226" t="s">
        <v>297</v>
      </c>
      <c r="R89" s="191"/>
      <c r="S89" s="191"/>
      <c r="T89" s="1884"/>
    </row>
    <row r="90" spans="1:20" ht="27" customHeight="1" thickBot="1">
      <c r="A90" s="226" t="s">
        <v>297</v>
      </c>
      <c r="B90" s="191"/>
      <c r="C90" s="191"/>
      <c r="Q90" s="234" t="s">
        <v>298</v>
      </c>
      <c r="R90" s="234" t="s">
        <v>299</v>
      </c>
      <c r="S90" s="191" t="s">
        <v>300</v>
      </c>
      <c r="T90" s="1884"/>
    </row>
    <row r="91" spans="1:20" ht="27" customHeight="1" thickBot="1">
      <c r="A91" s="2158" t="s">
        <v>298</v>
      </c>
      <c r="B91" s="2159" t="s">
        <v>863</v>
      </c>
      <c r="C91" s="2160" t="s">
        <v>1058</v>
      </c>
      <c r="D91" s="2754" t="s">
        <v>863</v>
      </c>
      <c r="E91" s="2755"/>
      <c r="F91" s="2752" t="s">
        <v>1059</v>
      </c>
      <c r="G91" s="2752"/>
      <c r="H91" s="2752" t="s">
        <v>1058</v>
      </c>
      <c r="I91" s="2752"/>
      <c r="J91" s="2754" t="s">
        <v>864</v>
      </c>
      <c r="K91" s="2756"/>
      <c r="L91" s="2754" t="s">
        <v>863</v>
      </c>
      <c r="M91" s="2755"/>
      <c r="N91" s="2752" t="s">
        <v>1058</v>
      </c>
      <c r="O91" s="2753"/>
      <c r="Q91" s="2745" t="s">
        <v>849</v>
      </c>
      <c r="R91" s="236" t="s">
        <v>855</v>
      </c>
      <c r="S91" s="237">
        <v>0</v>
      </c>
      <c r="T91" s="1884"/>
    </row>
    <row r="92" spans="1:20" ht="27" customHeight="1">
      <c r="A92" s="2894" t="s">
        <v>849</v>
      </c>
      <c r="B92" s="2895"/>
      <c r="C92" s="2896"/>
      <c r="D92" s="2897" t="s">
        <v>861</v>
      </c>
      <c r="E92" s="2898"/>
      <c r="F92" s="2898"/>
      <c r="G92" s="2898"/>
      <c r="H92" s="2898"/>
      <c r="I92" s="2899"/>
      <c r="J92" s="2900" t="s">
        <v>316</v>
      </c>
      <c r="K92" s="2901"/>
      <c r="L92" s="2901"/>
      <c r="M92" s="2901"/>
      <c r="N92" s="2901"/>
      <c r="O92" s="2902"/>
      <c r="Q92" s="2746"/>
      <c r="R92" s="236" t="s">
        <v>305</v>
      </c>
      <c r="S92" s="237">
        <v>5</v>
      </c>
      <c r="T92" s="1884"/>
    </row>
    <row r="93" spans="1:20" ht="27" customHeight="1">
      <c r="A93" s="1199" t="s">
        <v>855</v>
      </c>
      <c r="B93" s="1200" t="s">
        <v>857</v>
      </c>
      <c r="C93" s="1200" t="s">
        <v>307</v>
      </c>
      <c r="D93" s="2769" t="s">
        <v>310</v>
      </c>
      <c r="E93" s="2770"/>
      <c r="F93" s="2769" t="s">
        <v>859</v>
      </c>
      <c r="G93" s="2770"/>
      <c r="H93" s="2769" t="s">
        <v>860</v>
      </c>
      <c r="I93" s="2770"/>
      <c r="J93" s="2771" t="s">
        <v>317</v>
      </c>
      <c r="K93" s="2772"/>
      <c r="L93" s="2771" t="s">
        <v>320</v>
      </c>
      <c r="M93" s="2772"/>
      <c r="N93" s="2771" t="s">
        <v>322</v>
      </c>
      <c r="O93" s="2772"/>
      <c r="Q93" s="2747"/>
      <c r="R93" s="236" t="s">
        <v>307</v>
      </c>
      <c r="S93" s="237">
        <v>10</v>
      </c>
      <c r="T93" s="1884"/>
    </row>
    <row r="94" spans="1:20" ht="27" customHeight="1">
      <c r="A94" s="1200">
        <v>0</v>
      </c>
      <c r="B94" s="1199">
        <v>5</v>
      </c>
      <c r="C94" s="1235">
        <v>10</v>
      </c>
      <c r="D94" s="2769">
        <v>-10</v>
      </c>
      <c r="E94" s="2770">
        <v>0</v>
      </c>
      <c r="F94" s="2769">
        <v>0</v>
      </c>
      <c r="G94" s="2770"/>
      <c r="H94" s="2769">
        <v>10</v>
      </c>
      <c r="I94" s="2770"/>
      <c r="J94" s="2771">
        <v>-10</v>
      </c>
      <c r="K94" s="2773">
        <v>0</v>
      </c>
      <c r="L94" s="2771">
        <v>0</v>
      </c>
      <c r="M94" s="2773"/>
      <c r="N94" s="2771">
        <v>10</v>
      </c>
      <c r="O94" s="2773"/>
      <c r="Q94" s="2748" t="s">
        <v>309</v>
      </c>
      <c r="R94" s="239" t="s">
        <v>310</v>
      </c>
      <c r="S94" s="240">
        <v>-10</v>
      </c>
      <c r="T94" s="1884"/>
    </row>
    <row r="95" spans="1:20" ht="27" customHeight="1">
      <c r="Q95" s="2749"/>
      <c r="R95" s="239" t="s">
        <v>312</v>
      </c>
      <c r="S95" s="240">
        <v>0</v>
      </c>
      <c r="T95" s="1884"/>
    </row>
    <row r="96" spans="1:20" ht="27" customHeight="1">
      <c r="A96" s="2774" t="s">
        <v>1057</v>
      </c>
      <c r="B96" s="2775"/>
      <c r="C96" s="2776"/>
      <c r="D96" s="2942" t="s">
        <v>324</v>
      </c>
      <c r="E96" s="2944"/>
      <c r="F96" s="2944"/>
      <c r="G96" s="2944"/>
      <c r="H96" s="2944"/>
      <c r="I96" s="2945"/>
      <c r="J96" s="2890" t="s">
        <v>487</v>
      </c>
      <c r="K96" s="2946"/>
      <c r="L96" s="2946"/>
      <c r="M96" s="2946"/>
      <c r="N96" s="2946"/>
      <c r="O96" s="2947"/>
      <c r="Q96" s="2750"/>
      <c r="R96" s="239" t="s">
        <v>314</v>
      </c>
      <c r="S96" s="240">
        <v>10</v>
      </c>
      <c r="T96" s="1884"/>
    </row>
    <row r="97" spans="1:20" ht="27" customHeight="1">
      <c r="A97" s="1214" t="s">
        <v>341</v>
      </c>
      <c r="B97" s="1214" t="s">
        <v>342</v>
      </c>
      <c r="C97" s="1214" t="s">
        <v>343</v>
      </c>
      <c r="D97" s="2948" t="s">
        <v>862</v>
      </c>
      <c r="E97" s="2949"/>
      <c r="F97" s="2948" t="s">
        <v>325</v>
      </c>
      <c r="G97" s="2950"/>
      <c r="H97" s="2948" t="s">
        <v>331</v>
      </c>
      <c r="I97" s="2950"/>
      <c r="J97" s="2951" t="s">
        <v>865</v>
      </c>
      <c r="K97" s="2952"/>
      <c r="L97" s="2951" t="s">
        <v>521</v>
      </c>
      <c r="M97" s="2953"/>
      <c r="N97" s="2951" t="s">
        <v>846</v>
      </c>
      <c r="O97" s="2953"/>
      <c r="Q97" s="2745" t="s">
        <v>316</v>
      </c>
      <c r="R97" s="236" t="s">
        <v>317</v>
      </c>
      <c r="S97" s="237">
        <v>-10</v>
      </c>
      <c r="T97" s="1884"/>
    </row>
    <row r="98" spans="1:20" ht="27" customHeight="1">
      <c r="A98" s="1222">
        <v>0</v>
      </c>
      <c r="B98" s="1214">
        <v>2</v>
      </c>
      <c r="C98" s="1234">
        <v>10</v>
      </c>
      <c r="D98" s="2942">
        <v>-10</v>
      </c>
      <c r="E98" s="2943">
        <v>0</v>
      </c>
      <c r="F98" s="2942">
        <v>0</v>
      </c>
      <c r="G98" s="2943"/>
      <c r="H98" s="2942">
        <v>10</v>
      </c>
      <c r="I98" s="2943"/>
      <c r="J98" s="2890">
        <v>-20</v>
      </c>
      <c r="K98" s="2891">
        <v>0</v>
      </c>
      <c r="L98" s="2890">
        <v>0</v>
      </c>
      <c r="M98" s="2891"/>
      <c r="N98" s="2890">
        <v>20</v>
      </c>
      <c r="O98" s="2891"/>
      <c r="Q98" s="2746"/>
      <c r="R98" s="236" t="s">
        <v>320</v>
      </c>
      <c r="S98" s="237">
        <v>0</v>
      </c>
      <c r="T98" s="1884"/>
    </row>
    <row r="99" spans="1:20">
      <c r="Q99" s="2747"/>
      <c r="R99" s="236" t="s">
        <v>322</v>
      </c>
      <c r="S99" s="237">
        <v>10</v>
      </c>
      <c r="T99" s="1906"/>
    </row>
    <row r="100" spans="1:20" ht="45" customHeight="1">
      <c r="A100" s="2911" t="s">
        <v>868</v>
      </c>
      <c r="B100" s="2912"/>
      <c r="C100" s="2913"/>
      <c r="D100" s="2909" t="s">
        <v>866</v>
      </c>
      <c r="E100" s="2914"/>
      <c r="F100" s="2914"/>
      <c r="G100" s="2914"/>
      <c r="H100" s="2914"/>
      <c r="I100" s="2915"/>
      <c r="J100" s="2916" t="s">
        <v>870</v>
      </c>
      <c r="K100" s="2917"/>
      <c r="L100" s="2918"/>
      <c r="M100" s="2928" t="s">
        <v>869</v>
      </c>
      <c r="N100" s="2941"/>
      <c r="O100" s="1218"/>
      <c r="Q100" s="2740" t="s">
        <v>324</v>
      </c>
      <c r="R100" s="243" t="s">
        <v>325</v>
      </c>
      <c r="S100" s="244">
        <v>-10</v>
      </c>
      <c r="T100" s="1906"/>
    </row>
    <row r="101" spans="1:20" ht="27" customHeight="1">
      <c r="A101" s="1203" t="s">
        <v>344</v>
      </c>
      <c r="B101" s="1203" t="s">
        <v>346</v>
      </c>
      <c r="C101" s="1215" t="s">
        <v>844</v>
      </c>
      <c r="D101" s="2919" t="s">
        <v>508</v>
      </c>
      <c r="E101" s="2920"/>
      <c r="F101" s="2919" t="s">
        <v>850</v>
      </c>
      <c r="G101" s="2921"/>
      <c r="H101" s="2919" t="s">
        <v>867</v>
      </c>
      <c r="I101" s="2921"/>
      <c r="J101" s="2922" t="s">
        <v>520</v>
      </c>
      <c r="K101" s="2923"/>
      <c r="L101" s="1216" t="s">
        <v>473</v>
      </c>
      <c r="M101" s="1219" t="s">
        <v>472</v>
      </c>
      <c r="N101" s="1219" t="s">
        <v>473</v>
      </c>
      <c r="O101" s="1220"/>
      <c r="Q101" s="2757"/>
      <c r="R101" s="243" t="s">
        <v>327</v>
      </c>
      <c r="S101" s="244">
        <v>0</v>
      </c>
      <c r="T101" s="1906"/>
    </row>
    <row r="102" spans="1:20" ht="27" customHeight="1">
      <c r="A102" s="1203">
        <v>0</v>
      </c>
      <c r="B102" s="1203">
        <v>5</v>
      </c>
      <c r="C102" s="1203">
        <v>10</v>
      </c>
      <c r="D102" s="2909">
        <v>0</v>
      </c>
      <c r="E102" s="2910">
        <v>0</v>
      </c>
      <c r="F102" s="2909">
        <v>5</v>
      </c>
      <c r="G102" s="2910"/>
      <c r="H102" s="2909">
        <v>10</v>
      </c>
      <c r="I102" s="2910"/>
      <c r="J102" s="2916">
        <v>0</v>
      </c>
      <c r="K102" s="2927">
        <v>0</v>
      </c>
      <c r="L102" s="1217">
        <v>10</v>
      </c>
      <c r="M102" s="1221">
        <v>0</v>
      </c>
      <c r="N102" s="2928">
        <v>10</v>
      </c>
      <c r="O102" s="2929"/>
      <c r="Q102" s="2741"/>
      <c r="R102" s="243" t="s">
        <v>331</v>
      </c>
      <c r="S102" s="244">
        <v>10</v>
      </c>
      <c r="T102" s="1884"/>
    </row>
    <row r="103" spans="1:20" ht="27" customHeight="1">
      <c r="Q103" s="2751" t="s">
        <v>1060</v>
      </c>
      <c r="R103" s="236" t="s">
        <v>341</v>
      </c>
      <c r="S103" s="237">
        <v>0</v>
      </c>
      <c r="T103" s="1884"/>
    </row>
    <row r="104" spans="1:20" ht="27" customHeight="1">
      <c r="A104" s="2930" t="s">
        <v>873</v>
      </c>
      <c r="B104" s="2931"/>
      <c r="C104" s="2932"/>
      <c r="D104" s="2907" t="s">
        <v>871</v>
      </c>
      <c r="E104" s="2933"/>
      <c r="F104" s="2933"/>
      <c r="G104" s="2933"/>
      <c r="H104" s="2933"/>
      <c r="I104" s="2934"/>
      <c r="J104" s="2935" t="s">
        <v>874</v>
      </c>
      <c r="K104" s="2936"/>
      <c r="L104" s="2936"/>
      <c r="M104" s="2936"/>
      <c r="N104" s="2936"/>
      <c r="O104" s="2937"/>
      <c r="Q104" s="2746"/>
      <c r="R104" s="236" t="s">
        <v>342</v>
      </c>
      <c r="S104" s="237">
        <v>5</v>
      </c>
      <c r="T104" s="1884"/>
    </row>
    <row r="105" spans="1:20" ht="45" customHeight="1">
      <c r="A105" s="1232" t="s">
        <v>499</v>
      </c>
      <c r="B105" s="1233" t="s">
        <v>500</v>
      </c>
      <c r="C105" s="1233" t="s">
        <v>501</v>
      </c>
      <c r="D105" s="2938" t="s">
        <v>519</v>
      </c>
      <c r="E105" s="2939"/>
      <c r="F105" s="2938" t="s">
        <v>852</v>
      </c>
      <c r="G105" s="2940"/>
      <c r="H105" s="2938" t="s">
        <v>872</v>
      </c>
      <c r="I105" s="2940"/>
      <c r="J105" s="1223" t="s">
        <v>476</v>
      </c>
      <c r="K105" s="1223" t="s">
        <v>477</v>
      </c>
      <c r="L105" s="1223" t="s">
        <v>479</v>
      </c>
      <c r="M105" s="1223" t="s">
        <v>480</v>
      </c>
      <c r="N105" s="1223" t="s">
        <v>481</v>
      </c>
      <c r="O105" s="1224"/>
      <c r="Q105" s="2747"/>
      <c r="R105" s="236" t="s">
        <v>343</v>
      </c>
      <c r="S105" s="237">
        <v>10</v>
      </c>
      <c r="T105" s="1894"/>
    </row>
    <row r="106" spans="1:20" ht="30">
      <c r="A106" s="1232">
        <v>0</v>
      </c>
      <c r="B106" s="1232">
        <v>5</v>
      </c>
      <c r="C106" s="1232">
        <v>10</v>
      </c>
      <c r="D106" s="2907">
        <v>0</v>
      </c>
      <c r="E106" s="2908">
        <v>0</v>
      </c>
      <c r="F106" s="2907">
        <v>5</v>
      </c>
      <c r="G106" s="2908"/>
      <c r="H106" s="2907">
        <v>10</v>
      </c>
      <c r="I106" s="2908"/>
      <c r="J106" s="1225">
        <v>50</v>
      </c>
      <c r="K106" s="1226">
        <v>20</v>
      </c>
      <c r="L106" s="1225">
        <v>0</v>
      </c>
      <c r="M106" s="1226">
        <v>-20</v>
      </c>
      <c r="N106" s="1225">
        <v>-50</v>
      </c>
      <c r="O106" s="1226"/>
      <c r="Q106" s="2737" t="s">
        <v>461</v>
      </c>
      <c r="R106" s="253" t="s">
        <v>344</v>
      </c>
      <c r="S106" s="254">
        <v>0</v>
      </c>
      <c r="T106" s="1894"/>
    </row>
    <row r="107" spans="1:20" ht="30">
      <c r="Q107" s="2738"/>
      <c r="R107" s="253" t="s">
        <v>346</v>
      </c>
      <c r="S107" s="254">
        <v>5</v>
      </c>
      <c r="T107" s="1894"/>
    </row>
    <row r="108" spans="1:20" ht="30">
      <c r="A108" s="1217" t="s">
        <v>355</v>
      </c>
      <c r="B108" s="2855" t="s">
        <v>349</v>
      </c>
      <c r="C108" s="2856"/>
      <c r="Q108" s="2739"/>
      <c r="R108" s="253" t="s">
        <v>348</v>
      </c>
      <c r="S108" s="254">
        <v>10</v>
      </c>
      <c r="T108" s="1894"/>
    </row>
    <row r="109" spans="1:20" ht="36" customHeight="1">
      <c r="A109" s="1227" t="s">
        <v>365</v>
      </c>
      <c r="B109" s="1229" t="s">
        <v>350</v>
      </c>
      <c r="C109" s="1230" t="s">
        <v>351</v>
      </c>
      <c r="Q109" s="2737" t="s">
        <v>466</v>
      </c>
      <c r="R109" s="253" t="s">
        <v>463</v>
      </c>
      <c r="S109" s="254">
        <v>0</v>
      </c>
      <c r="T109" s="1894"/>
    </row>
    <row r="110" spans="1:20" ht="30">
      <c r="A110" s="1228">
        <v>10</v>
      </c>
      <c r="B110" s="1231">
        <v>10</v>
      </c>
      <c r="C110" s="1231">
        <v>0</v>
      </c>
      <c r="Q110" s="2738"/>
      <c r="R110" s="253" t="s">
        <v>464</v>
      </c>
      <c r="S110" s="254">
        <v>5</v>
      </c>
      <c r="T110" s="1894"/>
    </row>
    <row r="111" spans="1:20" ht="30">
      <c r="E111" s="256"/>
      <c r="F111" s="256"/>
      <c r="G111" s="256"/>
      <c r="H111" s="256"/>
      <c r="I111" s="256"/>
      <c r="J111" s="256"/>
      <c r="K111" s="256"/>
      <c r="L111" s="256"/>
      <c r="M111" s="256"/>
      <c r="N111" s="256"/>
      <c r="O111" s="256"/>
      <c r="Q111" s="2739"/>
      <c r="R111" s="253" t="s">
        <v>465</v>
      </c>
      <c r="S111" s="254">
        <v>10</v>
      </c>
      <c r="T111" s="1894"/>
    </row>
    <row r="112" spans="1:20" ht="28.5" customHeight="1">
      <c r="E112" s="256"/>
      <c r="F112" s="256"/>
      <c r="G112" s="256"/>
      <c r="H112" s="256"/>
      <c r="I112" s="256"/>
      <c r="J112" s="256"/>
      <c r="K112" s="256"/>
      <c r="L112" s="256"/>
      <c r="M112" s="256"/>
      <c r="N112" s="256"/>
      <c r="O112" s="256"/>
      <c r="Q112" s="2737" t="s">
        <v>471</v>
      </c>
      <c r="R112" s="324" t="s">
        <v>472</v>
      </c>
      <c r="S112" s="254">
        <v>0</v>
      </c>
      <c r="T112" s="1894"/>
    </row>
    <row r="113" spans="5:19" ht="33" customHeight="1">
      <c r="E113" s="256"/>
      <c r="F113" s="256"/>
      <c r="G113" s="256"/>
      <c r="H113" s="256"/>
      <c r="I113" s="256"/>
      <c r="J113" s="256"/>
      <c r="K113" s="256"/>
      <c r="L113" s="256"/>
      <c r="M113" s="256"/>
      <c r="N113" s="256"/>
      <c r="O113" s="256"/>
      <c r="Q113" s="2739"/>
      <c r="R113" s="324" t="s">
        <v>473</v>
      </c>
      <c r="S113" s="254">
        <v>10</v>
      </c>
    </row>
    <row r="114" spans="5:19" ht="27.75" customHeight="1">
      <c r="E114" s="256"/>
      <c r="F114" s="256"/>
      <c r="G114" s="256"/>
      <c r="H114" s="256"/>
      <c r="I114" s="256"/>
      <c r="J114" s="256"/>
      <c r="K114" s="256"/>
      <c r="L114" s="256"/>
      <c r="M114" s="256"/>
      <c r="N114" s="256"/>
      <c r="O114" s="208"/>
      <c r="Q114" s="2737" t="s">
        <v>485</v>
      </c>
      <c r="R114" s="324" t="s">
        <v>486</v>
      </c>
      <c r="S114" s="254">
        <v>0</v>
      </c>
    </row>
    <row r="115" spans="5:19" ht="15">
      <c r="E115" s="208"/>
      <c r="F115" s="208"/>
      <c r="G115" s="208"/>
      <c r="H115" s="208"/>
      <c r="I115" s="295"/>
      <c r="J115" s="208"/>
      <c r="K115" s="208"/>
      <c r="L115" s="208"/>
      <c r="M115" s="208"/>
      <c r="N115" s="208"/>
      <c r="O115" s="208"/>
      <c r="Q115" s="2739"/>
      <c r="R115" s="324" t="s">
        <v>473</v>
      </c>
      <c r="S115" s="254">
        <v>10</v>
      </c>
    </row>
    <row r="116" spans="5:19" ht="27">
      <c r="F116" s="208"/>
      <c r="G116" s="208"/>
      <c r="H116" s="208"/>
      <c r="I116" s="295"/>
      <c r="J116" s="208"/>
      <c r="K116" s="208"/>
      <c r="L116" s="208"/>
      <c r="M116" s="208"/>
      <c r="N116" s="208"/>
      <c r="O116" s="208"/>
      <c r="Q116" s="2740" t="s">
        <v>349</v>
      </c>
      <c r="R116" s="243" t="s">
        <v>350</v>
      </c>
      <c r="S116" s="244">
        <v>10</v>
      </c>
    </row>
    <row r="117" spans="5:19">
      <c r="F117" s="208"/>
      <c r="G117" s="208"/>
      <c r="H117" s="208"/>
      <c r="I117" s="295"/>
      <c r="J117" s="208"/>
      <c r="K117" s="208"/>
      <c r="L117" s="208"/>
      <c r="M117" s="208"/>
      <c r="N117" s="208"/>
      <c r="Q117" s="2741"/>
      <c r="R117" s="243" t="s">
        <v>351</v>
      </c>
      <c r="S117" s="244">
        <v>0</v>
      </c>
    </row>
    <row r="118" spans="5:19" ht="27">
      <c r="Q118" s="2742" t="s">
        <v>487</v>
      </c>
      <c r="R118" s="258" t="s">
        <v>488</v>
      </c>
      <c r="S118" s="259">
        <v>-20</v>
      </c>
    </row>
    <row r="119" spans="5:19" ht="27">
      <c r="Q119" s="2743"/>
      <c r="R119" s="258" t="s">
        <v>489</v>
      </c>
      <c r="S119" s="259">
        <v>0</v>
      </c>
    </row>
    <row r="120" spans="5:19" ht="27">
      <c r="Q120" s="2744"/>
      <c r="R120" s="258" t="s">
        <v>490</v>
      </c>
      <c r="S120" s="259">
        <v>20</v>
      </c>
    </row>
    <row r="121" spans="5:19" ht="27">
      <c r="Q121" s="257" t="s">
        <v>494</v>
      </c>
      <c r="R121" s="258" t="s">
        <v>495</v>
      </c>
      <c r="S121" s="259">
        <v>0</v>
      </c>
    </row>
    <row r="122" spans="5:19" ht="40.5">
      <c r="Q122" s="257" t="s">
        <v>494</v>
      </c>
      <c r="R122" s="268" t="s">
        <v>496</v>
      </c>
      <c r="S122" s="269">
        <v>5</v>
      </c>
    </row>
    <row r="123" spans="5:19" ht="40.5">
      <c r="Q123" s="257" t="s">
        <v>494</v>
      </c>
      <c r="R123" s="268" t="s">
        <v>497</v>
      </c>
      <c r="S123" s="269">
        <v>10</v>
      </c>
    </row>
    <row r="124" spans="5:19">
      <c r="Q124" s="267" t="s">
        <v>355</v>
      </c>
      <c r="R124" s="268" t="s">
        <v>365</v>
      </c>
      <c r="S124" s="269">
        <v>10</v>
      </c>
    </row>
    <row r="125" spans="5:19">
      <c r="Q125" s="257" t="s">
        <v>366</v>
      </c>
      <c r="R125" s="258" t="s">
        <v>367</v>
      </c>
      <c r="S125" s="259">
        <v>0</v>
      </c>
    </row>
    <row r="126" spans="5:19">
      <c r="Q126" s="257" t="s">
        <v>366</v>
      </c>
      <c r="R126" s="258" t="s">
        <v>369</v>
      </c>
      <c r="S126" s="259">
        <v>5</v>
      </c>
    </row>
    <row r="127" spans="5:19">
      <c r="Q127" s="257" t="s">
        <v>366</v>
      </c>
      <c r="R127" s="258" t="s">
        <v>370</v>
      </c>
      <c r="S127" s="259">
        <v>10</v>
      </c>
    </row>
    <row r="128" spans="5:19">
      <c r="Q128" s="235" t="s">
        <v>856</v>
      </c>
      <c r="R128" s="236" t="s">
        <v>854</v>
      </c>
      <c r="S128" s="237">
        <v>0</v>
      </c>
    </row>
    <row r="129" spans="17:19">
      <c r="Q129" s="235" t="s">
        <v>371</v>
      </c>
      <c r="R129" s="236" t="s">
        <v>373</v>
      </c>
      <c r="S129" s="237">
        <v>1</v>
      </c>
    </row>
    <row r="130" spans="17:19">
      <c r="Q130" s="235" t="s">
        <v>371</v>
      </c>
      <c r="R130" s="236" t="s">
        <v>374</v>
      </c>
      <c r="S130" s="237">
        <v>2</v>
      </c>
    </row>
    <row r="131" spans="17:19">
      <c r="Q131" s="235" t="s">
        <v>371</v>
      </c>
      <c r="R131" s="236" t="s">
        <v>375</v>
      </c>
      <c r="S131" s="237">
        <v>3</v>
      </c>
    </row>
    <row r="132" spans="17:19">
      <c r="Q132" s="235" t="s">
        <v>371</v>
      </c>
      <c r="R132" s="236" t="s">
        <v>376</v>
      </c>
      <c r="S132" s="237">
        <v>4</v>
      </c>
    </row>
    <row r="133" spans="17:19">
      <c r="Q133" s="235" t="s">
        <v>371</v>
      </c>
      <c r="R133" s="236" t="s">
        <v>377</v>
      </c>
      <c r="S133" s="237">
        <v>5</v>
      </c>
    </row>
    <row r="134" spans="17:19">
      <c r="Q134" s="235" t="s">
        <v>371</v>
      </c>
      <c r="R134" s="236" t="s">
        <v>378</v>
      </c>
      <c r="S134" s="237">
        <v>6</v>
      </c>
    </row>
    <row r="135" spans="17:19">
      <c r="Q135" s="235" t="s">
        <v>371</v>
      </c>
      <c r="R135" s="236" t="s">
        <v>379</v>
      </c>
      <c r="S135" s="237">
        <v>7</v>
      </c>
    </row>
    <row r="136" spans="17:19">
      <c r="Q136" s="235" t="s">
        <v>371</v>
      </c>
      <c r="R136" s="236" t="s">
        <v>380</v>
      </c>
      <c r="S136" s="237">
        <v>8</v>
      </c>
    </row>
    <row r="137" spans="17:19">
      <c r="Q137" s="235" t="s">
        <v>371</v>
      </c>
      <c r="R137" s="236" t="s">
        <v>381</v>
      </c>
      <c r="S137" s="237">
        <v>9</v>
      </c>
    </row>
    <row r="138" spans="17:19">
      <c r="Q138" s="235" t="s">
        <v>371</v>
      </c>
      <c r="R138" s="236" t="s">
        <v>382</v>
      </c>
      <c r="S138" s="237">
        <v>10</v>
      </c>
    </row>
    <row r="139" spans="17:19" ht="40.5">
      <c r="Q139" s="296" t="s">
        <v>383</v>
      </c>
      <c r="R139" s="297" t="s">
        <v>384</v>
      </c>
      <c r="S139" s="298">
        <v>10</v>
      </c>
    </row>
    <row r="140" spans="17:19" ht="40.5">
      <c r="Q140" s="296" t="s">
        <v>383</v>
      </c>
      <c r="R140" s="297" t="s">
        <v>385</v>
      </c>
      <c r="S140" s="298">
        <v>5</v>
      </c>
    </row>
    <row r="141" spans="17:19" ht="27">
      <c r="Q141" s="296" t="s">
        <v>383</v>
      </c>
      <c r="R141" s="297" t="s">
        <v>386</v>
      </c>
      <c r="S141" s="298">
        <v>0</v>
      </c>
    </row>
    <row r="142" spans="17:19">
      <c r="Q142" s="235" t="s">
        <v>387</v>
      </c>
      <c r="R142" s="236" t="s">
        <v>367</v>
      </c>
      <c r="S142" s="237">
        <v>0</v>
      </c>
    </row>
    <row r="143" spans="17:19">
      <c r="Q143" s="235" t="s">
        <v>387</v>
      </c>
      <c r="R143" s="236" t="s">
        <v>369</v>
      </c>
      <c r="S143" s="237">
        <v>5</v>
      </c>
    </row>
    <row r="144" spans="17:19">
      <c r="Q144" s="235" t="s">
        <v>387</v>
      </c>
      <c r="R144" s="236" t="s">
        <v>370</v>
      </c>
      <c r="S144" s="237">
        <v>10</v>
      </c>
    </row>
    <row r="145" spans="17:19" ht="27">
      <c r="Q145" s="2737" t="s">
        <v>475</v>
      </c>
      <c r="R145" s="324" t="s">
        <v>476</v>
      </c>
      <c r="S145" s="254">
        <v>50</v>
      </c>
    </row>
    <row r="146" spans="17:19" ht="27">
      <c r="Q146" s="2738"/>
      <c r="R146" s="324" t="s">
        <v>477</v>
      </c>
      <c r="S146" s="254">
        <v>20</v>
      </c>
    </row>
    <row r="147" spans="17:19" ht="27">
      <c r="Q147" s="2738"/>
      <c r="R147" s="324" t="s">
        <v>479</v>
      </c>
      <c r="S147" s="254">
        <v>0</v>
      </c>
    </row>
    <row r="148" spans="17:19" ht="27">
      <c r="Q148" s="2738"/>
      <c r="R148" s="324" t="s">
        <v>480</v>
      </c>
      <c r="S148" s="254">
        <v>-20</v>
      </c>
    </row>
    <row r="149" spans="17:19" ht="27">
      <c r="Q149" s="2739"/>
      <c r="R149" s="324" t="s">
        <v>481</v>
      </c>
      <c r="S149" s="254">
        <v>-50</v>
      </c>
    </row>
    <row r="150" spans="17:19" ht="27">
      <c r="Q150" s="323" t="s">
        <v>498</v>
      </c>
      <c r="R150" s="324" t="s">
        <v>499</v>
      </c>
      <c r="S150" s="254">
        <v>0</v>
      </c>
    </row>
    <row r="151" spans="17:19" ht="40.5">
      <c r="Q151" s="323" t="s">
        <v>498</v>
      </c>
      <c r="R151" s="324" t="s">
        <v>500</v>
      </c>
      <c r="S151" s="254">
        <v>5</v>
      </c>
    </row>
    <row r="152" spans="17:19" ht="40.5">
      <c r="Q152" s="323" t="s">
        <v>498</v>
      </c>
      <c r="R152" s="324" t="s">
        <v>501</v>
      </c>
      <c r="S152" s="254">
        <v>10</v>
      </c>
    </row>
  </sheetData>
  <sheetProtection selectLockedCells="1" selectUnlockedCells="1"/>
  <protectedRanges>
    <protectedRange sqref="K2:L2" name="단가산출a"/>
  </protectedRanges>
  <mergeCells count="183">
    <mergeCell ref="Q46:Q47"/>
    <mergeCell ref="A62:A63"/>
    <mergeCell ref="B62:B63"/>
    <mergeCell ref="C62:N62"/>
    <mergeCell ref="H49:I49"/>
    <mergeCell ref="L49:M49"/>
    <mergeCell ref="A51:G51"/>
    <mergeCell ref="H59:I59"/>
    <mergeCell ref="L59:M59"/>
    <mergeCell ref="H60:I60"/>
    <mergeCell ref="L60:M60"/>
    <mergeCell ref="H45:I45"/>
    <mergeCell ref="L45:M45"/>
    <mergeCell ref="H46:I46"/>
    <mergeCell ref="L46:M46"/>
    <mergeCell ref="H47:I47"/>
    <mergeCell ref="L47:M47"/>
    <mergeCell ref="H48:I48"/>
    <mergeCell ref="L48:M48"/>
    <mergeCell ref="H61:I61"/>
    <mergeCell ref="L61:M61"/>
    <mergeCell ref="H27:I27"/>
    <mergeCell ref="L27:M27"/>
    <mergeCell ref="B28:C28"/>
    <mergeCell ref="H28:I28"/>
    <mergeCell ref="L28:M28"/>
    <mergeCell ref="H29:I29"/>
    <mergeCell ref="L29:M29"/>
    <mergeCell ref="B30:C30"/>
    <mergeCell ref="D30:M30"/>
    <mergeCell ref="H42:I42"/>
    <mergeCell ref="L42:M42"/>
    <mergeCell ref="H43:I43"/>
    <mergeCell ref="L43:M43"/>
    <mergeCell ref="H44:I44"/>
    <mergeCell ref="L44:M44"/>
    <mergeCell ref="H38:I38"/>
    <mergeCell ref="L38:M38"/>
    <mergeCell ref="H39:I39"/>
    <mergeCell ref="L39:M39"/>
    <mergeCell ref="C40:M40"/>
    <mergeCell ref="H41:I41"/>
    <mergeCell ref="L41:M41"/>
    <mergeCell ref="C34:M34"/>
    <mergeCell ref="H35:I35"/>
    <mergeCell ref="L35:M35"/>
    <mergeCell ref="H36:I36"/>
    <mergeCell ref="L36:M36"/>
    <mergeCell ref="H37:I37"/>
    <mergeCell ref="L37:M37"/>
    <mergeCell ref="H31:I31"/>
    <mergeCell ref="L31:M31"/>
    <mergeCell ref="B32:C32"/>
    <mergeCell ref="D32:M32"/>
    <mergeCell ref="H33:I33"/>
    <mergeCell ref="L33:M33"/>
    <mergeCell ref="H24:I24"/>
    <mergeCell ref="L24:M24"/>
    <mergeCell ref="H25:I25"/>
    <mergeCell ref="L25:M25"/>
    <mergeCell ref="H26:I26"/>
    <mergeCell ref="L26:M26"/>
    <mergeCell ref="L19:M19"/>
    <mergeCell ref="H20:I20"/>
    <mergeCell ref="L20:M20"/>
    <mergeCell ref="H21:I21"/>
    <mergeCell ref="L21:M21"/>
    <mergeCell ref="H22:I22"/>
    <mergeCell ref="L22:M22"/>
    <mergeCell ref="H23:I23"/>
    <mergeCell ref="L23:M23"/>
    <mergeCell ref="H15:I15"/>
    <mergeCell ref="L15:M15"/>
    <mergeCell ref="H16:I16"/>
    <mergeCell ref="L16:M16"/>
    <mergeCell ref="H17:I17"/>
    <mergeCell ref="L17:M17"/>
    <mergeCell ref="H18:I18"/>
    <mergeCell ref="L18:M18"/>
    <mergeCell ref="H19:I19"/>
    <mergeCell ref="H14:I14"/>
    <mergeCell ref="L14:M14"/>
    <mergeCell ref="L7:M7"/>
    <mergeCell ref="H8:I8"/>
    <mergeCell ref="L8:M8"/>
    <mergeCell ref="H9:I9"/>
    <mergeCell ref="L9:M9"/>
    <mergeCell ref="H10:I10"/>
    <mergeCell ref="L10:M10"/>
    <mergeCell ref="H11:I11"/>
    <mergeCell ref="L11:M11"/>
    <mergeCell ref="B5:C5"/>
    <mergeCell ref="H5:I5"/>
    <mergeCell ref="L5:M5"/>
    <mergeCell ref="H6:I6"/>
    <mergeCell ref="L6:M6"/>
    <mergeCell ref="H7:I7"/>
    <mergeCell ref="H12:I12"/>
    <mergeCell ref="L12:M12"/>
    <mergeCell ref="H13:I13"/>
    <mergeCell ref="L13:M13"/>
    <mergeCell ref="A1:M1"/>
    <mergeCell ref="B2:F2"/>
    <mergeCell ref="H2:I2"/>
    <mergeCell ref="K2:L2"/>
    <mergeCell ref="B3:C3"/>
    <mergeCell ref="D3:E3"/>
    <mergeCell ref="F3:F4"/>
    <mergeCell ref="G3:I3"/>
    <mergeCell ref="J3:K4"/>
    <mergeCell ref="L3:M4"/>
    <mergeCell ref="H4:I4"/>
    <mergeCell ref="Q91:Q93"/>
    <mergeCell ref="A92:C92"/>
    <mergeCell ref="D92:I92"/>
    <mergeCell ref="J92:O92"/>
    <mergeCell ref="D93:E93"/>
    <mergeCell ref="F93:G93"/>
    <mergeCell ref="H93:I93"/>
    <mergeCell ref="J93:K93"/>
    <mergeCell ref="L93:M93"/>
    <mergeCell ref="N93:O93"/>
    <mergeCell ref="D91:E91"/>
    <mergeCell ref="F91:G91"/>
    <mergeCell ref="H91:I91"/>
    <mergeCell ref="J91:K91"/>
    <mergeCell ref="L91:M91"/>
    <mergeCell ref="N91:O91"/>
    <mergeCell ref="N94:O94"/>
    <mergeCell ref="Q94:Q96"/>
    <mergeCell ref="A96:C96"/>
    <mergeCell ref="D96:I96"/>
    <mergeCell ref="J96:O96"/>
    <mergeCell ref="Q97:Q99"/>
    <mergeCell ref="D98:E98"/>
    <mergeCell ref="F98:G98"/>
    <mergeCell ref="H98:I98"/>
    <mergeCell ref="J98:K98"/>
    <mergeCell ref="L98:M98"/>
    <mergeCell ref="N98:O98"/>
    <mergeCell ref="J97:K97"/>
    <mergeCell ref="L97:M97"/>
    <mergeCell ref="N97:O97"/>
    <mergeCell ref="D97:E97"/>
    <mergeCell ref="F97:G97"/>
    <mergeCell ref="H97:I97"/>
    <mergeCell ref="D94:E94"/>
    <mergeCell ref="F94:G94"/>
    <mergeCell ref="H94:I94"/>
    <mergeCell ref="J94:K94"/>
    <mergeCell ref="L94:M94"/>
    <mergeCell ref="A100:C100"/>
    <mergeCell ref="D100:I100"/>
    <mergeCell ref="J100:L100"/>
    <mergeCell ref="M100:N100"/>
    <mergeCell ref="Q100:Q102"/>
    <mergeCell ref="D102:E102"/>
    <mergeCell ref="F102:G102"/>
    <mergeCell ref="H102:I102"/>
    <mergeCell ref="J102:K102"/>
    <mergeCell ref="N102:O102"/>
    <mergeCell ref="D101:E101"/>
    <mergeCell ref="F101:G101"/>
    <mergeCell ref="H101:I101"/>
    <mergeCell ref="J101:K101"/>
    <mergeCell ref="Q109:Q111"/>
    <mergeCell ref="Q112:Q113"/>
    <mergeCell ref="Q114:Q115"/>
    <mergeCell ref="Q116:Q117"/>
    <mergeCell ref="Q118:Q120"/>
    <mergeCell ref="Q145:Q149"/>
    <mergeCell ref="Q103:Q105"/>
    <mergeCell ref="A104:C104"/>
    <mergeCell ref="D104:I104"/>
    <mergeCell ref="J104:O104"/>
    <mergeCell ref="D106:E106"/>
    <mergeCell ref="F106:G106"/>
    <mergeCell ref="H106:I106"/>
    <mergeCell ref="Q106:Q108"/>
    <mergeCell ref="B108:C108"/>
    <mergeCell ref="D105:E105"/>
    <mergeCell ref="F105:G105"/>
    <mergeCell ref="H105:I105"/>
  </mergeCells>
  <phoneticPr fontId="5" type="noConversion"/>
  <dataValidations count="20">
    <dataValidation type="list" allowBlank="1" showInputMessage="1" showErrorMessage="1" sqref="B69" xr:uid="{00000000-0002-0000-0B00-000000000000}">
      <formula1>$A$101:$C$101</formula1>
    </dataValidation>
    <dataValidation type="list" allowBlank="1" showInputMessage="1" showErrorMessage="1" sqref="B68" xr:uid="{00000000-0002-0000-0B00-000001000000}">
      <formula1>$S$63:$S$65</formula1>
    </dataValidation>
    <dataValidation type="list" allowBlank="1" showInputMessage="1" showErrorMessage="1" sqref="D27" xr:uid="{00000000-0002-0000-0B00-000002000000}">
      <formula1>$S$31:$S$34</formula1>
    </dataValidation>
    <dataValidation type="list" allowBlank="1" showInputMessage="1" showErrorMessage="1" sqref="B27" xr:uid="{00000000-0002-0000-0B00-000003000000}">
      <formula1>$R$30:$R$32</formula1>
    </dataValidation>
    <dataValidation type="list" allowBlank="1" showInputMessage="1" showErrorMessage="1" sqref="P5 P10 P15 P20 P27:P28 P30" xr:uid="{00000000-0002-0000-0B00-000004000000}">
      <formula1>"적용,미적용"</formula1>
    </dataValidation>
    <dataValidation type="list" allowBlank="1" showInputMessage="1" showErrorMessage="1" sqref="B5:C5" xr:uid="{00000000-0002-0000-0B00-000005000000}">
      <formula1>$R$6:$R$7</formula1>
    </dataValidation>
    <dataValidation type="list" allowBlank="1" showInputMessage="1" showErrorMessage="1" sqref="A18" xr:uid="{00000000-0002-0000-0B00-000006000000}">
      <formula1>$R$16:$R$17</formula1>
    </dataValidation>
    <dataValidation type="list" allowBlank="1" showInputMessage="1" showErrorMessage="1" sqref="B64" xr:uid="{00000000-0002-0000-0B00-000007000000}">
      <formula1>$A$93:$C$93</formula1>
    </dataValidation>
    <dataValidation type="list" allowBlank="1" showInputMessage="1" showErrorMessage="1" sqref="B65" xr:uid="{00000000-0002-0000-0B00-000008000000}">
      <formula1>$S$54:$S$56</formula1>
    </dataValidation>
    <dataValidation type="list" allowBlank="1" showInputMessage="1" showErrorMessage="1" sqref="B66" xr:uid="{00000000-0002-0000-0B00-000009000000}">
      <formula1>$S$57:$S$59</formula1>
    </dataValidation>
    <dataValidation type="list" allowBlank="1" showInputMessage="1" showErrorMessage="1" sqref="B67" xr:uid="{00000000-0002-0000-0B00-00000A000000}">
      <formula1>$S$60:$S$62</formula1>
    </dataValidation>
    <dataValidation type="list" allowBlank="1" showInputMessage="1" showErrorMessage="1" sqref="B77" xr:uid="{00000000-0002-0000-0B00-00000B000000}">
      <formula1>$S$76:$S$77</formula1>
    </dataValidation>
    <dataValidation type="list" allowBlank="1" showInputMessage="1" showErrorMessage="1" sqref="B76" xr:uid="{00000000-0002-0000-0B00-00000C000000}">
      <formula1>$S$78:$S$80</formula1>
    </dataValidation>
    <dataValidation type="list" allowBlank="1" showInputMessage="1" showErrorMessage="1" sqref="B72" xr:uid="{00000000-0002-0000-0B00-00000D000000}">
      <formula1>$S$105:$S$109</formula1>
    </dataValidation>
    <dataValidation type="list" allowBlank="1" showInputMessage="1" showErrorMessage="1" sqref="B75" xr:uid="{00000000-0002-0000-0B00-00000E000000}">
      <formula1>$S$74:$S$75</formula1>
    </dataValidation>
    <dataValidation type="list" allowBlank="1" showInputMessage="1" showErrorMessage="1" sqref="B73" xr:uid="{00000000-0002-0000-0B00-00000F000000}">
      <formula1>$S$81:$S$83</formula1>
    </dataValidation>
    <dataValidation type="list" allowBlank="1" showInputMessage="1" showErrorMessage="1" sqref="B74" xr:uid="{00000000-0002-0000-0B00-000010000000}">
      <formula1>$S$110:$S$112</formula1>
    </dataValidation>
    <dataValidation type="list" allowBlank="1" showInputMessage="1" showErrorMessage="1" sqref="B70" xr:uid="{00000000-0002-0000-0B00-000011000000}">
      <formula1>$S$69:$S$75</formula1>
    </dataValidation>
    <dataValidation type="list" allowBlank="1" showInputMessage="1" showErrorMessage="1" sqref="B71" xr:uid="{00000000-0002-0000-0B00-000012000000}">
      <formula1>$S$72:$S$73</formula1>
    </dataValidation>
    <dataValidation type="list" allowBlank="1" showInputMessage="1" showErrorMessage="1" sqref="R128" xr:uid="{00000000-0002-0000-0B00-000013000000}">
      <formula1>$R$127:$R$137</formula1>
    </dataValidation>
  </dataValidations>
  <printOptions horizontalCentered="1" verticalCentered="1"/>
  <pageMargins left="0.19685039370078741" right="0.19685039370078741" top="0.23622047244094491" bottom="0.27559055118110237" header="0.15748031496062992" footer="0.15748031496062992"/>
  <pageSetup paperSize="9" scale="66" firstPageNumber="0" orientation="landscape" horizontalDpi="300" verticalDpi="300" r:id="rId1"/>
  <headerFooter alignWithMargins="0"/>
  <colBreaks count="1" manualBreakCount="1">
    <brk id="14" max="1048575" man="1"/>
  </colBreaks>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C00-000000000000}">
  <sheetPr>
    <pageSetUpPr fitToPage="1"/>
  </sheetPr>
  <dimension ref="A1:Y114"/>
  <sheetViews>
    <sheetView view="pageBreakPreview" zoomScale="85" zoomScaleNormal="85" zoomScaleSheetLayoutView="85" workbookViewId="0">
      <selection activeCell="S61" sqref="S61"/>
    </sheetView>
  </sheetViews>
  <sheetFormatPr defaultColWidth="11.5546875" defaultRowHeight="14.25"/>
  <cols>
    <col min="1" max="1" width="18.6640625" style="98" customWidth="1"/>
    <col min="2" max="2" width="19.44140625" style="98" bestFit="1" customWidth="1"/>
    <col min="3" max="6" width="8.77734375" style="98" customWidth="1"/>
    <col min="7" max="7" width="12" style="98" bestFit="1" customWidth="1"/>
    <col min="8" max="8" width="8.77734375" style="98" customWidth="1"/>
    <col min="9" max="9" width="8.77734375" style="261" customWidth="1"/>
    <col min="10" max="14" width="8.77734375" style="98" customWidth="1"/>
    <col min="15" max="15" width="5" style="98" customWidth="1"/>
    <col min="16" max="16" width="11.5546875" style="99" customWidth="1"/>
    <col min="17" max="17" width="11.5546875" style="98" customWidth="1"/>
    <col min="18" max="18" width="13.44140625" style="98" customWidth="1"/>
    <col min="19" max="19" width="12.6640625" style="98" customWidth="1"/>
    <col min="20" max="20" width="29" style="98" customWidth="1"/>
    <col min="21" max="21" width="13.33203125" style="98" customWidth="1"/>
    <col min="22" max="25" width="11.5546875" style="98" customWidth="1"/>
    <col min="26" max="16384" width="11.5546875" style="98"/>
  </cols>
  <sheetData>
    <row r="1" spans="1:23" ht="27" customHeight="1">
      <c r="A1" s="2985" t="s">
        <v>750</v>
      </c>
      <c r="B1" s="2986"/>
      <c r="C1" s="2986"/>
      <c r="D1" s="2986"/>
      <c r="E1" s="2986"/>
      <c r="F1" s="2986"/>
      <c r="G1" s="2986"/>
      <c r="H1" s="2986"/>
      <c r="I1" s="2986"/>
      <c r="J1" s="2986"/>
      <c r="K1" s="2986"/>
      <c r="L1" s="2986"/>
      <c r="M1" s="2987"/>
      <c r="N1" s="639"/>
      <c r="Q1" s="100" t="s">
        <v>122</v>
      </c>
      <c r="R1" s="101" t="s">
        <v>123</v>
      </c>
    </row>
    <row r="2" spans="1:23" ht="28.5" customHeight="1">
      <c r="A2" s="2120" t="s">
        <v>753</v>
      </c>
      <c r="B2" s="2860" t="str">
        <f>표지!E28</f>
        <v>서귀포시 남원읍 한남리 산 2-1 외</v>
      </c>
      <c r="C2" s="2861"/>
      <c r="D2" s="2861"/>
      <c r="E2" s="2861"/>
      <c r="F2" s="2862"/>
      <c r="G2" s="299" t="s">
        <v>413</v>
      </c>
      <c r="H2" s="2863" t="s">
        <v>523</v>
      </c>
      <c r="I2" s="2864"/>
      <c r="J2" s="102" t="s">
        <v>125</v>
      </c>
      <c r="K2" s="3001">
        <f>설계내역서!H12</f>
        <v>0</v>
      </c>
      <c r="L2" s="3002"/>
      <c r="M2" s="300" t="s">
        <v>118</v>
      </c>
      <c r="N2" s="641"/>
    </row>
    <row r="3" spans="1:23" ht="27" customHeight="1">
      <c r="A3" s="2121" t="s">
        <v>752</v>
      </c>
      <c r="B3" s="2867" t="s">
        <v>127</v>
      </c>
      <c r="C3" s="2868"/>
      <c r="D3" s="2867" t="s">
        <v>996</v>
      </c>
      <c r="E3" s="2868"/>
      <c r="F3" s="2869" t="s">
        <v>129</v>
      </c>
      <c r="G3" s="2867" t="s">
        <v>130</v>
      </c>
      <c r="H3" s="2988"/>
      <c r="I3" s="2868"/>
      <c r="J3" s="2989" t="s">
        <v>408</v>
      </c>
      <c r="K3" s="2990"/>
      <c r="L3" s="2876" t="s">
        <v>75</v>
      </c>
      <c r="M3" s="2877"/>
      <c r="N3" s="641"/>
      <c r="R3" s="163" t="s">
        <v>185</v>
      </c>
      <c r="S3" s="163" t="s">
        <v>186</v>
      </c>
      <c r="T3" s="163" t="s">
        <v>187</v>
      </c>
      <c r="U3" s="163" t="s">
        <v>132</v>
      </c>
      <c r="V3" s="163" t="s">
        <v>188</v>
      </c>
      <c r="W3" s="163" t="s">
        <v>189</v>
      </c>
    </row>
    <row r="4" spans="1:23" ht="27" customHeight="1" thickBot="1">
      <c r="A4" s="643" t="s">
        <v>131</v>
      </c>
      <c r="B4" s="2116"/>
      <c r="C4" s="106" t="s">
        <v>132</v>
      </c>
      <c r="D4" s="2116" t="s">
        <v>997</v>
      </c>
      <c r="E4" s="2118" t="s">
        <v>132</v>
      </c>
      <c r="F4" s="2870"/>
      <c r="G4" s="107"/>
      <c r="H4" s="2993" t="s">
        <v>134</v>
      </c>
      <c r="I4" s="2994"/>
      <c r="J4" s="2991"/>
      <c r="K4" s="2992"/>
      <c r="L4" s="2878"/>
      <c r="M4" s="2879"/>
      <c r="N4" s="641"/>
      <c r="P4" s="108" t="s">
        <v>135</v>
      </c>
      <c r="R4" s="2013" t="s">
        <v>192</v>
      </c>
      <c r="S4" s="2014"/>
      <c r="T4" s="2015" t="s">
        <v>193</v>
      </c>
      <c r="U4" s="2015" t="s">
        <v>194</v>
      </c>
      <c r="V4" s="2015" t="s">
        <v>157</v>
      </c>
      <c r="W4" s="2016">
        <v>7.0000000000000007E-2</v>
      </c>
    </row>
    <row r="5" spans="1:23" ht="27" hidden="1" customHeight="1" thickTop="1">
      <c r="A5" s="644" t="s">
        <v>136</v>
      </c>
      <c r="B5" s="2995"/>
      <c r="C5" s="2996"/>
      <c r="D5" s="110" t="s">
        <v>137</v>
      </c>
      <c r="E5" s="111"/>
      <c r="F5" s="112"/>
      <c r="G5" s="113"/>
      <c r="H5" s="2884"/>
      <c r="I5" s="2885"/>
      <c r="J5" s="115"/>
      <c r="K5" s="114"/>
      <c r="L5" s="2997"/>
      <c r="M5" s="2998"/>
      <c r="N5" s="641"/>
      <c r="P5" s="116" t="s">
        <v>138</v>
      </c>
    </row>
    <row r="6" spans="1:23" ht="27" hidden="1" customHeight="1">
      <c r="A6" s="645" t="s">
        <v>143</v>
      </c>
      <c r="B6" s="646"/>
      <c r="C6" s="647" t="str">
        <f>IF(B5="","",IF(B5="미래목","ha","본/ha"))</f>
        <v/>
      </c>
      <c r="D6" s="118">
        <f>IF(B5="제거대상목",S6,S7)</f>
        <v>0</v>
      </c>
      <c r="E6" s="634" t="str">
        <f>IF(B5=R7,"인/ha","인/100본당")</f>
        <v>인/ha</v>
      </c>
      <c r="F6" s="648">
        <f>IF(P5="적용",IF(B5="미래목",1,ROUND(B6*D6/100,2)),0)</f>
        <v>0</v>
      </c>
      <c r="G6" s="500"/>
      <c r="H6" s="2819" t="s">
        <v>144</v>
      </c>
      <c r="I6" s="2821"/>
      <c r="J6" s="649">
        <f>$C$78</f>
        <v>0</v>
      </c>
      <c r="K6" s="647" t="s">
        <v>113</v>
      </c>
      <c r="L6" s="2888">
        <f>ROUNDDOWN((F6*G6)*(1+J6%),0)</f>
        <v>0</v>
      </c>
      <c r="M6" s="2889"/>
      <c r="N6" s="641"/>
      <c r="R6" s="183"/>
      <c r="S6" s="183"/>
      <c r="T6" s="183"/>
      <c r="U6" s="183"/>
      <c r="V6" s="183"/>
    </row>
    <row r="7" spans="1:23" ht="27" hidden="1" customHeight="1">
      <c r="A7" s="645" t="s">
        <v>147</v>
      </c>
      <c r="B7" s="648"/>
      <c r="C7" s="647"/>
      <c r="D7" s="118"/>
      <c r="E7" s="650"/>
      <c r="F7" s="648"/>
      <c r="G7" s="500"/>
      <c r="H7" s="2787"/>
      <c r="I7" s="2848"/>
      <c r="J7" s="651"/>
      <c r="K7" s="652"/>
      <c r="L7" s="2819"/>
      <c r="M7" s="2820"/>
      <c r="N7" s="641"/>
      <c r="R7" s="183"/>
      <c r="S7" s="183"/>
      <c r="T7" s="183"/>
      <c r="U7" s="183"/>
      <c r="V7" s="183"/>
    </row>
    <row r="8" spans="1:23" ht="27" hidden="1" customHeight="1">
      <c r="A8" s="653" t="s">
        <v>150</v>
      </c>
      <c r="B8" s="654">
        <f>IF(B5="미래목",$E$5,$B$6)</f>
        <v>0</v>
      </c>
      <c r="C8" s="647" t="s">
        <v>151</v>
      </c>
      <c r="D8" s="118">
        <f>IF(B5="제거대상목",U6,U7)</f>
        <v>0</v>
      </c>
      <c r="E8" s="634" t="s">
        <v>152</v>
      </c>
      <c r="F8" s="648">
        <f>IF(P5="적용",ROUND(B8*(D8/100),2),0)</f>
        <v>0</v>
      </c>
      <c r="G8" s="500"/>
      <c r="H8" s="2819">
        <f>IF(B5="제거대상목",T6,T7)</f>
        <v>0</v>
      </c>
      <c r="I8" s="2821"/>
      <c r="J8" s="655"/>
      <c r="K8" s="652"/>
      <c r="L8" s="2888">
        <f>ROUNDDOWN(F8*G8,0)</f>
        <v>0</v>
      </c>
      <c r="M8" s="2889"/>
      <c r="N8" s="641"/>
      <c r="R8" s="183"/>
      <c r="S8" s="183"/>
      <c r="T8" s="183"/>
      <c r="U8" s="183"/>
      <c r="V8" s="183"/>
    </row>
    <row r="9" spans="1:23" ht="27" hidden="1" customHeight="1">
      <c r="A9" s="656" t="s">
        <v>153</v>
      </c>
      <c r="B9" s="120">
        <f>L8</f>
        <v>0</v>
      </c>
      <c r="C9" s="121" t="s">
        <v>154</v>
      </c>
      <c r="D9" s="122">
        <v>10</v>
      </c>
      <c r="E9" s="2119" t="s">
        <v>113</v>
      </c>
      <c r="F9" s="123"/>
      <c r="G9" s="124"/>
      <c r="H9" s="2779"/>
      <c r="I9" s="2903"/>
      <c r="J9" s="125"/>
      <c r="K9" s="126"/>
      <c r="L9" s="2904">
        <f>ROUNDDOWN(B9*D9%,0)</f>
        <v>0</v>
      </c>
      <c r="M9" s="2905"/>
      <c r="N9" s="641"/>
      <c r="R9" s="183"/>
      <c r="S9" s="183"/>
      <c r="T9" s="183"/>
      <c r="U9" s="183"/>
      <c r="V9" s="183"/>
    </row>
    <row r="10" spans="1:23" ht="27" hidden="1" customHeight="1">
      <c r="A10" s="657" t="s">
        <v>155</v>
      </c>
      <c r="B10" s="128"/>
      <c r="C10" s="114"/>
      <c r="D10" s="129"/>
      <c r="E10" s="130"/>
      <c r="F10" s="128"/>
      <c r="G10" s="131"/>
      <c r="H10" s="2851"/>
      <c r="I10" s="2852"/>
      <c r="J10" s="115"/>
      <c r="K10" s="130"/>
      <c r="L10" s="2981"/>
      <c r="M10" s="2982"/>
      <c r="N10" s="641"/>
      <c r="P10" s="116" t="s">
        <v>138</v>
      </c>
      <c r="R10" s="183"/>
      <c r="S10" s="183"/>
      <c r="T10" s="183"/>
      <c r="U10" s="183"/>
      <c r="V10" s="183"/>
    </row>
    <row r="11" spans="1:23" ht="27" hidden="1" customHeight="1">
      <c r="A11" s="645" t="s">
        <v>143</v>
      </c>
      <c r="B11" s="658"/>
      <c r="C11" s="647" t="s">
        <v>118</v>
      </c>
      <c r="D11" s="659">
        <v>0.2</v>
      </c>
      <c r="E11" s="647" t="s">
        <v>156</v>
      </c>
      <c r="F11" s="648">
        <f>IF(P10="적용",ROUND(B11*D11,2),0)</f>
        <v>0</v>
      </c>
      <c r="G11" s="500">
        <f>기초자료!B14</f>
        <v>172068</v>
      </c>
      <c r="H11" s="2819" t="s">
        <v>157</v>
      </c>
      <c r="I11" s="2821"/>
      <c r="J11" s="649">
        <f>$D$78</f>
        <v>0</v>
      </c>
      <c r="K11" s="647" t="s">
        <v>113</v>
      </c>
      <c r="L11" s="2888">
        <f>ROUNDDOWN((F11*G11)*(1+J11%),0)</f>
        <v>0</v>
      </c>
      <c r="M11" s="2889"/>
      <c r="N11" s="641"/>
      <c r="R11" s="183"/>
      <c r="S11" s="183"/>
      <c r="T11" s="183"/>
      <c r="U11" s="183"/>
      <c r="V11" s="183"/>
    </row>
    <row r="12" spans="1:23" ht="27" hidden="1" customHeight="1">
      <c r="A12" s="645" t="s">
        <v>147</v>
      </c>
      <c r="B12" s="660"/>
      <c r="C12" s="647"/>
      <c r="D12" s="659"/>
      <c r="E12" s="652"/>
      <c r="F12" s="648"/>
      <c r="G12" s="500"/>
      <c r="H12" s="2787"/>
      <c r="I12" s="2848"/>
      <c r="J12" s="655"/>
      <c r="K12" s="652"/>
      <c r="L12" s="2819"/>
      <c r="M12" s="2820"/>
      <c r="N12" s="641"/>
      <c r="R12" s="183"/>
      <c r="S12" s="183"/>
      <c r="T12" s="183"/>
      <c r="U12" s="183"/>
      <c r="V12" s="183"/>
    </row>
    <row r="13" spans="1:23" ht="27" hidden="1" customHeight="1">
      <c r="A13" s="645" t="s">
        <v>158</v>
      </c>
      <c r="B13" s="661"/>
      <c r="C13" s="647" t="s">
        <v>118</v>
      </c>
      <c r="D13" s="659">
        <v>0.2</v>
      </c>
      <c r="E13" s="647" t="s">
        <v>159</v>
      </c>
      <c r="F13" s="648">
        <f>IF(P10="적용",ROUND(B13*D13,2),0)</f>
        <v>0</v>
      </c>
      <c r="G13" s="500">
        <v>7300</v>
      </c>
      <c r="H13" s="2819" t="s">
        <v>160</v>
      </c>
      <c r="I13" s="2821"/>
      <c r="J13" s="655"/>
      <c r="K13" s="652"/>
      <c r="L13" s="2817">
        <f>ROUNDDOWN(F13*G13,0)</f>
        <v>0</v>
      </c>
      <c r="M13" s="2906"/>
      <c r="N13" s="641"/>
      <c r="R13" s="183"/>
      <c r="S13" s="183"/>
      <c r="T13" s="183"/>
      <c r="U13" s="183"/>
      <c r="V13" s="183"/>
    </row>
    <row r="14" spans="1:23" ht="27" hidden="1" customHeight="1">
      <c r="A14" s="656" t="s">
        <v>153</v>
      </c>
      <c r="B14" s="120">
        <f>L13</f>
        <v>0</v>
      </c>
      <c r="C14" s="121" t="s">
        <v>154</v>
      </c>
      <c r="D14" s="133">
        <v>5</v>
      </c>
      <c r="E14" s="121" t="s">
        <v>113</v>
      </c>
      <c r="F14" s="123"/>
      <c r="G14" s="124"/>
      <c r="H14" s="2779"/>
      <c r="I14" s="2903"/>
      <c r="J14" s="134"/>
      <c r="K14" s="126"/>
      <c r="L14" s="2904">
        <f>ROUNDDOWN(B14*D14%,0)</f>
        <v>0</v>
      </c>
      <c r="M14" s="2905"/>
      <c r="N14" s="641"/>
      <c r="R14" s="183"/>
      <c r="S14" s="183"/>
      <c r="T14" s="183"/>
      <c r="U14" s="183"/>
      <c r="V14" s="183"/>
    </row>
    <row r="15" spans="1:23" ht="27" hidden="1" customHeight="1">
      <c r="A15" s="644" t="s">
        <v>161</v>
      </c>
      <c r="B15" s="128"/>
      <c r="C15" s="114"/>
      <c r="D15" s="135"/>
      <c r="E15" s="136"/>
      <c r="F15" s="128"/>
      <c r="G15" s="131"/>
      <c r="H15" s="2851"/>
      <c r="I15" s="2852"/>
      <c r="J15" s="137"/>
      <c r="K15" s="114"/>
      <c r="L15" s="2981"/>
      <c r="M15" s="2982"/>
      <c r="N15" s="641"/>
      <c r="P15" s="116" t="s">
        <v>138</v>
      </c>
      <c r="R15" s="183"/>
      <c r="S15" s="183"/>
      <c r="T15" s="183"/>
      <c r="U15" s="183"/>
      <c r="V15" s="183"/>
    </row>
    <row r="16" spans="1:23" ht="27" hidden="1" customHeight="1">
      <c r="A16" s="645" t="s">
        <v>143</v>
      </c>
      <c r="B16" s="662"/>
      <c r="C16" s="647" t="s">
        <v>166</v>
      </c>
      <c r="D16" s="663">
        <v>1</v>
      </c>
      <c r="E16" s="647" t="s">
        <v>167</v>
      </c>
      <c r="F16" s="648">
        <f>IF(P15="적용",ROUND(B16*D16,2),0)</f>
        <v>0</v>
      </c>
      <c r="G16" s="500">
        <f>기초자료!B14</f>
        <v>172068</v>
      </c>
      <c r="H16" s="2819" t="s">
        <v>157</v>
      </c>
      <c r="I16" s="2821"/>
      <c r="J16" s="649">
        <f>$E$78</f>
        <v>0</v>
      </c>
      <c r="K16" s="2117" t="s">
        <v>113</v>
      </c>
      <c r="L16" s="2822">
        <f>ROUNDDOWN((F16*G16)*(1+J16%),0)</f>
        <v>0</v>
      </c>
      <c r="M16" s="2823"/>
      <c r="N16" s="641"/>
      <c r="R16" s="183"/>
      <c r="S16" s="183"/>
      <c r="T16" s="183"/>
      <c r="U16" s="183"/>
      <c r="V16" s="2002"/>
    </row>
    <row r="17" spans="1:24" ht="27" hidden="1" customHeight="1">
      <c r="A17" s="645" t="s">
        <v>147</v>
      </c>
      <c r="B17" s="665"/>
      <c r="C17" s="647"/>
      <c r="D17" s="666"/>
      <c r="E17" s="652"/>
      <c r="F17" s="648"/>
      <c r="G17" s="500"/>
      <c r="H17" s="2787"/>
      <c r="I17" s="2848"/>
      <c r="J17" s="655"/>
      <c r="K17" s="652"/>
      <c r="L17" s="2819"/>
      <c r="M17" s="2820"/>
      <c r="N17" s="641"/>
      <c r="R17" s="179"/>
      <c r="S17" s="179"/>
      <c r="T17" s="179"/>
      <c r="U17" s="179"/>
      <c r="V17" s="2003"/>
    </row>
    <row r="18" spans="1:24" ht="27" hidden="1" customHeight="1">
      <c r="A18" s="667"/>
      <c r="B18" s="668">
        <f>B16</f>
        <v>0</v>
      </c>
      <c r="C18" s="647" t="s">
        <v>166</v>
      </c>
      <c r="D18" s="663">
        <f>IF(A18=R16,S16,S17)</f>
        <v>0</v>
      </c>
      <c r="E18" s="647">
        <f>IF(A18=R16,T16,T17)</f>
        <v>0</v>
      </c>
      <c r="F18" s="648">
        <f>IF(P15="적용",ROUND(B18*D18,2),0)</f>
        <v>0</v>
      </c>
      <c r="G18" s="500"/>
      <c r="H18" s="2819">
        <f>IF(A18=R16,U16,U17)</f>
        <v>0</v>
      </c>
      <c r="I18" s="2821"/>
      <c r="J18" s="652"/>
      <c r="K18" s="669"/>
      <c r="L18" s="2822">
        <f>ROUNDDOWN(F18*G18,0)</f>
        <v>0</v>
      </c>
      <c r="M18" s="2823"/>
      <c r="N18" s="641"/>
      <c r="R18" s="183"/>
      <c r="S18" s="183"/>
      <c r="T18" s="183"/>
      <c r="U18" s="183"/>
      <c r="V18" s="183"/>
    </row>
    <row r="19" spans="1:24" ht="27" hidden="1" customHeight="1">
      <c r="A19" s="656" t="s">
        <v>153</v>
      </c>
      <c r="B19" s="120">
        <f>L18</f>
        <v>0</v>
      </c>
      <c r="C19" s="121" t="s">
        <v>154</v>
      </c>
      <c r="D19" s="133">
        <f>IF(ISERROR(VLOOKUP($A$18,$R$16:$V$17,5,FALSE)),0,VLOOKUP($A$18,$R$16:$V$17,5,FALSE))*100</f>
        <v>0</v>
      </c>
      <c r="E19" s="121" t="s">
        <v>113</v>
      </c>
      <c r="F19" s="141"/>
      <c r="G19" s="142"/>
      <c r="H19" s="2999"/>
      <c r="I19" s="3000"/>
      <c r="J19" s="121"/>
      <c r="K19" s="143"/>
      <c r="L19" s="2815">
        <f>ROUNDDOWN(B19*D19%,0)</f>
        <v>0</v>
      </c>
      <c r="M19" s="2816"/>
      <c r="N19" s="641"/>
    </row>
    <row r="20" spans="1:24" ht="27" hidden="1" customHeight="1">
      <c r="A20" s="644" t="s">
        <v>174</v>
      </c>
      <c r="B20" s="128"/>
      <c r="C20" s="114"/>
      <c r="D20" s="144"/>
      <c r="E20" s="114"/>
      <c r="F20" s="128"/>
      <c r="G20" s="131"/>
      <c r="H20" s="2851"/>
      <c r="I20" s="2852"/>
      <c r="J20" s="115"/>
      <c r="K20" s="130"/>
      <c r="L20" s="2981"/>
      <c r="M20" s="2982"/>
      <c r="N20" s="641"/>
      <c r="P20" s="116" t="s">
        <v>138</v>
      </c>
    </row>
    <row r="21" spans="1:24" ht="27" hidden="1" customHeight="1">
      <c r="A21" s="657" t="s">
        <v>143</v>
      </c>
      <c r="B21" s="145"/>
      <c r="C21" s="146"/>
      <c r="D21" s="135"/>
      <c r="E21" s="136"/>
      <c r="F21" s="145"/>
      <c r="G21" s="147"/>
      <c r="H21" s="2787"/>
      <c r="I21" s="2848"/>
      <c r="J21" s="148"/>
      <c r="K21" s="149"/>
      <c r="L21" s="2819"/>
      <c r="M21" s="2820"/>
      <c r="N21" s="641"/>
    </row>
    <row r="22" spans="1:24" ht="27" hidden="1" customHeight="1">
      <c r="A22" s="645" t="s">
        <v>175</v>
      </c>
      <c r="B22" s="662"/>
      <c r="C22" s="647" t="s">
        <v>166</v>
      </c>
      <c r="D22" s="670">
        <v>2</v>
      </c>
      <c r="E22" s="647" t="s">
        <v>167</v>
      </c>
      <c r="F22" s="648">
        <f>IF(P20="적용",ROUND(B22*D22,2),0)</f>
        <v>0</v>
      </c>
      <c r="G22" s="500">
        <f>기초자료!B14</f>
        <v>172068</v>
      </c>
      <c r="H22" s="2819" t="s">
        <v>176</v>
      </c>
      <c r="I22" s="2821"/>
      <c r="J22" s="649">
        <f>$F$78</f>
        <v>0</v>
      </c>
      <c r="K22" s="647" t="s">
        <v>113</v>
      </c>
      <c r="L22" s="2822">
        <f>ROUNDDOWN((F22*G22)*(1+J22%),0)</f>
        <v>0</v>
      </c>
      <c r="M22" s="2823"/>
      <c r="N22" s="671"/>
      <c r="O22" s="151"/>
    </row>
    <row r="23" spans="1:24" ht="27" hidden="1" customHeight="1">
      <c r="A23" s="645" t="s">
        <v>147</v>
      </c>
      <c r="B23" s="660"/>
      <c r="C23" s="647"/>
      <c r="D23" s="659"/>
      <c r="E23" s="652"/>
      <c r="F23" s="648"/>
      <c r="G23" s="500"/>
      <c r="H23" s="2787"/>
      <c r="I23" s="2848"/>
      <c r="J23" s="655"/>
      <c r="K23" s="652"/>
      <c r="L23" s="2819"/>
      <c r="M23" s="2820"/>
      <c r="N23" s="641"/>
    </row>
    <row r="24" spans="1:24" ht="27" hidden="1" customHeight="1">
      <c r="A24" s="645" t="s">
        <v>177</v>
      </c>
      <c r="B24" s="672">
        <f>F22</f>
        <v>0</v>
      </c>
      <c r="C24" s="673" t="s">
        <v>178</v>
      </c>
      <c r="D24" s="674">
        <f>5.6/2</f>
        <v>2.8</v>
      </c>
      <c r="E24" s="504" t="s">
        <v>169</v>
      </c>
      <c r="F24" s="648">
        <f>IF(P20="적용",ROUND(B24*D24,2),0)</f>
        <v>0</v>
      </c>
      <c r="G24" s="500"/>
      <c r="H24" s="2819" t="s">
        <v>179</v>
      </c>
      <c r="I24" s="2821"/>
      <c r="J24" s="152"/>
      <c r="K24" s="669"/>
      <c r="L24" s="2822">
        <f>ROUNDDOWN(F24*G24,0)</f>
        <v>0</v>
      </c>
      <c r="M24" s="2823"/>
      <c r="N24" s="641"/>
    </row>
    <row r="25" spans="1:24" ht="27" hidden="1" customHeight="1">
      <c r="A25" s="675" t="s">
        <v>153</v>
      </c>
      <c r="B25" s="676">
        <f>L24</f>
        <v>0</v>
      </c>
      <c r="C25" s="677" t="s">
        <v>154</v>
      </c>
      <c r="D25" s="678">
        <v>95</v>
      </c>
      <c r="E25" s="677" t="s">
        <v>113</v>
      </c>
      <c r="F25" s="679"/>
      <c r="G25" s="680"/>
      <c r="H25" s="2979"/>
      <c r="I25" s="2980"/>
      <c r="J25" s="677"/>
      <c r="K25" s="681"/>
      <c r="L25" s="2826">
        <f>ROUNDDOWN(B25*D25%,0)</f>
        <v>0</v>
      </c>
      <c r="M25" s="2827"/>
      <c r="N25" s="641"/>
    </row>
    <row r="26" spans="1:24" ht="27" hidden="1" customHeight="1">
      <c r="A26" s="656" t="s">
        <v>180</v>
      </c>
      <c r="B26" s="682">
        <f>F22</f>
        <v>0</v>
      </c>
      <c r="C26" s="153" t="s">
        <v>181</v>
      </c>
      <c r="D26" s="154">
        <v>4.1999999999999997E-3</v>
      </c>
      <c r="E26" s="153" t="s">
        <v>182</v>
      </c>
      <c r="F26" s="141"/>
      <c r="G26" s="142"/>
      <c r="H26" s="2969" t="s">
        <v>183</v>
      </c>
      <c r="I26" s="2970"/>
      <c r="J26" s="121"/>
      <c r="K26" s="143"/>
      <c r="L26" s="2815">
        <f>ROUNDDOWN(B26*D26*G26,0)</f>
        <v>0</v>
      </c>
      <c r="M26" s="2816"/>
      <c r="N26" s="641"/>
    </row>
    <row r="27" spans="1:24" ht="27" customHeight="1" thickTop="1">
      <c r="A27" s="683" t="s">
        <v>184</v>
      </c>
      <c r="B27" s="1662" t="s">
        <v>121</v>
      </c>
      <c r="C27" s="157"/>
      <c r="D27" s="1661" t="s">
        <v>780</v>
      </c>
      <c r="E27" s="157"/>
      <c r="F27" s="159"/>
      <c r="G27" s="160"/>
      <c r="H27" s="2798"/>
      <c r="I27" s="2799"/>
      <c r="J27" s="161"/>
      <c r="K27" s="162"/>
      <c r="L27" s="2958"/>
      <c r="M27" s="2959"/>
      <c r="N27" s="641"/>
      <c r="P27" s="116" t="s">
        <v>138</v>
      </c>
      <c r="X27" s="308"/>
    </row>
    <row r="28" spans="1:24" ht="27" customHeight="1">
      <c r="A28" s="644" t="s">
        <v>190</v>
      </c>
      <c r="B28" s="2802" t="str">
        <f>T4</f>
        <v>낫</v>
      </c>
      <c r="C28" s="2803"/>
      <c r="D28" s="164" t="s">
        <v>191</v>
      </c>
      <c r="E28" s="165"/>
      <c r="F28" s="165"/>
      <c r="G28" s="165"/>
      <c r="H28" s="2960"/>
      <c r="I28" s="2960"/>
      <c r="J28" s="165"/>
      <c r="K28" s="165"/>
      <c r="L28" s="2960"/>
      <c r="M28" s="2961"/>
      <c r="N28" s="641"/>
      <c r="P28" s="116" t="s">
        <v>138</v>
      </c>
      <c r="X28" s="307"/>
    </row>
    <row r="29" spans="1:24" ht="27" customHeight="1">
      <c r="A29" s="645" t="s">
        <v>143</v>
      </c>
      <c r="B29" s="684">
        <f>T41</f>
        <v>2475</v>
      </c>
      <c r="C29" s="647" t="s">
        <v>195</v>
      </c>
      <c r="D29" s="648">
        <f>W4</f>
        <v>7.0000000000000007E-2</v>
      </c>
      <c r="E29" s="504" t="s">
        <v>196</v>
      </c>
      <c r="F29" s="648">
        <f>IF(P28="적용",ROUND(B29*D29/100,2),0)</f>
        <v>1.73</v>
      </c>
      <c r="G29" s="685">
        <f>기초자료!B14</f>
        <v>172068</v>
      </c>
      <c r="H29" s="2962" t="s">
        <v>197</v>
      </c>
      <c r="I29" s="2963"/>
      <c r="J29" s="686">
        <f>$G$78</f>
        <v>10</v>
      </c>
      <c r="K29" s="647" t="s">
        <v>113</v>
      </c>
      <c r="L29" s="2964">
        <f>ROUNDDOWN((F29*G29)*(1+J29%),0)</f>
        <v>327445</v>
      </c>
      <c r="M29" s="2965"/>
      <c r="N29" s="641"/>
      <c r="P29" s="117" t="s">
        <v>388</v>
      </c>
      <c r="R29" s="1907"/>
      <c r="S29" s="179"/>
      <c r="T29" s="1908"/>
      <c r="U29" s="1908"/>
      <c r="V29" s="1908"/>
      <c r="W29" s="307"/>
      <c r="X29" s="307"/>
    </row>
    <row r="30" spans="1:24" ht="27" hidden="1" customHeight="1">
      <c r="A30" s="644" t="s">
        <v>200</v>
      </c>
      <c r="B30" s="2802">
        <f>T29</f>
        <v>0</v>
      </c>
      <c r="C30" s="2803"/>
      <c r="D30" s="2966" t="s">
        <v>201</v>
      </c>
      <c r="E30" s="2967"/>
      <c r="F30" s="2967"/>
      <c r="G30" s="2967"/>
      <c r="H30" s="2967"/>
      <c r="I30" s="2967"/>
      <c r="J30" s="2967"/>
      <c r="K30" s="2967"/>
      <c r="L30" s="2967"/>
      <c r="M30" s="2968"/>
      <c r="N30" s="641"/>
      <c r="P30" s="2018" t="s">
        <v>138</v>
      </c>
      <c r="R30" s="469" t="s">
        <v>202</v>
      </c>
      <c r="S30" s="2017"/>
      <c r="T30" s="1992" t="s">
        <v>193</v>
      </c>
      <c r="U30" s="1992" t="s">
        <v>194</v>
      </c>
      <c r="V30" s="1992" t="s">
        <v>157</v>
      </c>
      <c r="W30" s="1993">
        <v>0.18</v>
      </c>
      <c r="X30" s="307"/>
    </row>
    <row r="31" spans="1:24" ht="27" hidden="1" customHeight="1">
      <c r="A31" s="687" t="s">
        <v>143</v>
      </c>
      <c r="B31" s="627"/>
      <c r="C31" s="171" t="s">
        <v>195</v>
      </c>
      <c r="D31" s="172">
        <f>W29</f>
        <v>0</v>
      </c>
      <c r="E31" s="173" t="s">
        <v>196</v>
      </c>
      <c r="F31" s="172">
        <f>IF(P30="적용",ROUND(B31*D31/100,2),0)</f>
        <v>0</v>
      </c>
      <c r="G31" s="174">
        <f>G29</f>
        <v>172068</v>
      </c>
      <c r="H31" s="2962" t="s">
        <v>197</v>
      </c>
      <c r="I31" s="2963"/>
      <c r="J31" s="175">
        <f>IF($G$64="",0,$G$64)+IF($G$69="",0,G$69)</f>
        <v>10</v>
      </c>
      <c r="K31" s="171" t="s">
        <v>113</v>
      </c>
      <c r="L31" s="2964">
        <f>ROUNDDOWN((F31*G31)*(1+J31%),0)</f>
        <v>0</v>
      </c>
      <c r="M31" s="2965"/>
      <c r="N31" s="641"/>
      <c r="P31" s="117"/>
      <c r="R31" s="167" t="s">
        <v>203</v>
      </c>
      <c r="S31" s="167"/>
      <c r="T31" s="167" t="s">
        <v>204</v>
      </c>
      <c r="U31" s="167" t="s">
        <v>156</v>
      </c>
      <c r="V31" s="167" t="s">
        <v>205</v>
      </c>
      <c r="W31" s="168">
        <v>1.3</v>
      </c>
      <c r="X31" s="307"/>
    </row>
    <row r="32" spans="1:24" ht="27" hidden="1" customHeight="1">
      <c r="A32" s="688" t="s">
        <v>206</v>
      </c>
      <c r="B32" s="2802" t="str">
        <f>T30</f>
        <v>낫</v>
      </c>
      <c r="C32" s="2803"/>
      <c r="D32" s="2843"/>
      <c r="E32" s="2844"/>
      <c r="F32" s="2844"/>
      <c r="G32" s="2844"/>
      <c r="H32" s="2844"/>
      <c r="I32" s="2844"/>
      <c r="J32" s="2844"/>
      <c r="K32" s="2844"/>
      <c r="L32" s="2844"/>
      <c r="M32" s="2845"/>
      <c r="N32" s="641"/>
      <c r="P32" s="117"/>
      <c r="R32" s="167" t="s">
        <v>121</v>
      </c>
      <c r="S32" s="167" t="s">
        <v>391</v>
      </c>
      <c r="T32" s="167" t="s">
        <v>204</v>
      </c>
      <c r="U32" s="167" t="s">
        <v>156</v>
      </c>
      <c r="V32" s="167" t="s">
        <v>205</v>
      </c>
      <c r="W32" s="168">
        <v>3.5</v>
      </c>
      <c r="X32" s="307"/>
    </row>
    <row r="33" spans="1:25" ht="27" hidden="1" customHeight="1">
      <c r="A33" s="687" t="s">
        <v>143</v>
      </c>
      <c r="B33" s="627"/>
      <c r="C33" s="171" t="s">
        <v>195</v>
      </c>
      <c r="D33" s="172">
        <v>0.18</v>
      </c>
      <c r="E33" s="173" t="s">
        <v>196</v>
      </c>
      <c r="F33" s="172">
        <f>IF((B27="둘레베기")*(P27="적용"),ROUND(B33*D33/100,2),0)</f>
        <v>0</v>
      </c>
      <c r="G33" s="174">
        <f>G31</f>
        <v>172068</v>
      </c>
      <c r="H33" s="2962" t="s">
        <v>197</v>
      </c>
      <c r="I33" s="2963"/>
      <c r="J33" s="175">
        <f>$G$78</f>
        <v>10</v>
      </c>
      <c r="K33" s="171" t="s">
        <v>113</v>
      </c>
      <c r="L33" s="2977">
        <f>ROUNDDOWN((F33*G33)*(1+J33%),0)</f>
        <v>0</v>
      </c>
      <c r="M33" s="2978"/>
      <c r="N33" s="641"/>
      <c r="P33" s="117"/>
      <c r="R33" s="167" t="s">
        <v>121</v>
      </c>
      <c r="S33" s="167" t="s">
        <v>392</v>
      </c>
      <c r="T33" s="167" t="s">
        <v>204</v>
      </c>
      <c r="U33" s="167" t="s">
        <v>156</v>
      </c>
      <c r="V33" s="167" t="s">
        <v>205</v>
      </c>
      <c r="W33" s="168">
        <v>4</v>
      </c>
      <c r="X33" s="307"/>
    </row>
    <row r="34" spans="1:25" ht="27" hidden="1" customHeight="1">
      <c r="A34" s="689" t="s">
        <v>207</v>
      </c>
      <c r="B34" s="178" t="str">
        <f>T31</f>
        <v>예취기</v>
      </c>
      <c r="C34" s="2974"/>
      <c r="D34" s="2975"/>
      <c r="E34" s="2975"/>
      <c r="F34" s="2975"/>
      <c r="G34" s="2975"/>
      <c r="H34" s="2975"/>
      <c r="I34" s="2975"/>
      <c r="J34" s="2975"/>
      <c r="K34" s="2975"/>
      <c r="L34" s="2975"/>
      <c r="M34" s="2976"/>
      <c r="N34" s="641"/>
      <c r="P34" s="117"/>
      <c r="R34" s="167" t="s">
        <v>121</v>
      </c>
      <c r="S34" s="167" t="s">
        <v>390</v>
      </c>
      <c r="T34" s="167" t="s">
        <v>204</v>
      </c>
      <c r="U34" s="167" t="s">
        <v>156</v>
      </c>
      <c r="V34" s="167" t="s">
        <v>205</v>
      </c>
      <c r="W34" s="168">
        <v>5</v>
      </c>
      <c r="X34" s="307"/>
    </row>
    <row r="35" spans="1:25" ht="27" hidden="1" customHeight="1">
      <c r="A35" s="645" t="s">
        <v>143</v>
      </c>
      <c r="B35" s="696">
        <v>1</v>
      </c>
      <c r="C35" s="647" t="s">
        <v>208</v>
      </c>
      <c r="D35" s="648">
        <v>1.3</v>
      </c>
      <c r="E35" s="504" t="s">
        <v>209</v>
      </c>
      <c r="F35" s="648">
        <f>IF((B27="줄베기")*(P27="적용"),ROUND(B35*D35,2),0)</f>
        <v>0</v>
      </c>
      <c r="G35" s="685">
        <f>기초자료!B16</f>
        <v>226122</v>
      </c>
      <c r="H35" s="2819" t="s">
        <v>205</v>
      </c>
      <c r="I35" s="2821"/>
      <c r="J35" s="649">
        <f>$G$78</f>
        <v>10</v>
      </c>
      <c r="K35" s="647" t="s">
        <v>113</v>
      </c>
      <c r="L35" s="2822">
        <f>ROUNDDOWN((F35*G35)*(1+J35%),0)</f>
        <v>0</v>
      </c>
      <c r="M35" s="2823"/>
      <c r="N35" s="641"/>
      <c r="P35" s="117"/>
      <c r="R35" s="179"/>
      <c r="S35" s="179"/>
      <c r="T35" s="179"/>
      <c r="U35" s="180"/>
      <c r="V35" s="179"/>
      <c r="W35" s="179"/>
      <c r="X35" s="179"/>
    </row>
    <row r="36" spans="1:25" ht="27" hidden="1" customHeight="1">
      <c r="A36" s="645" t="s">
        <v>147</v>
      </c>
      <c r="B36" s="691"/>
      <c r="C36" s="647"/>
      <c r="D36" s="648"/>
      <c r="E36" s="652"/>
      <c r="F36" s="648"/>
      <c r="G36" s="685"/>
      <c r="H36" s="2817"/>
      <c r="I36" s="2818"/>
      <c r="J36" s="655"/>
      <c r="K36" s="652"/>
      <c r="L36" s="2819"/>
      <c r="M36" s="2820"/>
      <c r="N36" s="641"/>
      <c r="P36" s="117"/>
      <c r="R36" s="179"/>
      <c r="S36" s="179"/>
      <c r="T36" s="179"/>
      <c r="U36" s="180"/>
      <c r="V36" s="179"/>
      <c r="W36" s="179"/>
      <c r="X36" s="179"/>
    </row>
    <row r="37" spans="1:25" ht="27" hidden="1" customHeight="1">
      <c r="A37" s="645" t="s">
        <v>177</v>
      </c>
      <c r="B37" s="661">
        <f>F35</f>
        <v>0</v>
      </c>
      <c r="C37" s="692" t="s">
        <v>156</v>
      </c>
      <c r="D37" s="693">
        <v>5</v>
      </c>
      <c r="E37" s="504" t="s">
        <v>210</v>
      </c>
      <c r="F37" s="648">
        <f>IF(P27="적용",ROUND(B37*D37,2),0)</f>
        <v>0</v>
      </c>
      <c r="G37" s="685"/>
      <c r="H37" s="2819" t="s">
        <v>211</v>
      </c>
      <c r="I37" s="2821"/>
      <c r="J37" s="152"/>
      <c r="K37" s="669"/>
      <c r="L37" s="2822">
        <f>ROUNDDOWN(F37*G37,0)</f>
        <v>0</v>
      </c>
      <c r="M37" s="2823"/>
      <c r="N37" s="641"/>
      <c r="P37" s="117"/>
      <c r="R37" s="179"/>
      <c r="S37" s="179"/>
      <c r="T37" s="179"/>
      <c r="U37" s="180"/>
      <c r="V37" s="179"/>
      <c r="W37" s="179"/>
      <c r="X37" s="179"/>
    </row>
    <row r="38" spans="1:25" ht="27" hidden="1" customHeight="1">
      <c r="A38" s="675" t="s">
        <v>153</v>
      </c>
      <c r="B38" s="676">
        <f>L37</f>
        <v>0</v>
      </c>
      <c r="C38" s="504" t="s">
        <v>154</v>
      </c>
      <c r="D38" s="648">
        <v>10</v>
      </c>
      <c r="E38" s="504" t="s">
        <v>113</v>
      </c>
      <c r="F38" s="679"/>
      <c r="G38" s="694"/>
      <c r="H38" s="2824"/>
      <c r="I38" s="2825"/>
      <c r="J38" s="677"/>
      <c r="K38" s="681"/>
      <c r="L38" s="2826">
        <f>ROUNDDOWN(B38*D38%,0)</f>
        <v>0</v>
      </c>
      <c r="M38" s="2827"/>
      <c r="N38" s="641"/>
      <c r="P38" s="117"/>
      <c r="R38" s="179"/>
      <c r="S38" s="179"/>
      <c r="T38" s="179"/>
      <c r="U38" s="180"/>
      <c r="V38" s="179"/>
      <c r="W38" s="179"/>
      <c r="X38" s="179"/>
    </row>
    <row r="39" spans="1:25" ht="27" hidden="1" customHeight="1" thickBot="1">
      <c r="A39" s="656" t="s">
        <v>180</v>
      </c>
      <c r="B39" s="181">
        <f>F35</f>
        <v>0</v>
      </c>
      <c r="C39" s="153" t="s">
        <v>212</v>
      </c>
      <c r="D39" s="154">
        <v>8.3999999999999995E-3</v>
      </c>
      <c r="E39" s="153" t="s">
        <v>213</v>
      </c>
      <c r="F39" s="141"/>
      <c r="G39" s="182"/>
      <c r="H39" s="2969" t="s">
        <v>214</v>
      </c>
      <c r="I39" s="2970"/>
      <c r="J39" s="121"/>
      <c r="K39" s="143"/>
      <c r="L39" s="2815">
        <f>ROUNDDOWN(B39*D39*G39,0)</f>
        <v>0</v>
      </c>
      <c r="M39" s="2816"/>
      <c r="N39" s="641"/>
      <c r="P39" s="117"/>
      <c r="R39" s="179"/>
      <c r="S39" s="179"/>
      <c r="T39" s="179"/>
      <c r="U39" s="180"/>
      <c r="V39" s="179"/>
      <c r="W39" s="179"/>
      <c r="X39" s="179"/>
    </row>
    <row r="40" spans="1:25" ht="27" customHeight="1">
      <c r="A40" s="695" t="s">
        <v>215</v>
      </c>
      <c r="B40" s="178" t="str">
        <f>T32</f>
        <v>예취기</v>
      </c>
      <c r="C40" s="2832" t="str">
        <f>IF($D$27="","","("&amp;$D$27&amp;")")</f>
        <v>(조림 2년차)</v>
      </c>
      <c r="D40" s="2833"/>
      <c r="E40" s="2833"/>
      <c r="F40" s="2833"/>
      <c r="G40" s="2833"/>
      <c r="H40" s="2833"/>
      <c r="I40" s="2833"/>
      <c r="J40" s="2833"/>
      <c r="K40" s="2833"/>
      <c r="L40" s="2833"/>
      <c r="M40" s="2834"/>
      <c r="N40" s="641"/>
      <c r="P40" s="1995">
        <v>3000</v>
      </c>
      <c r="Q40" s="2115" t="s">
        <v>404</v>
      </c>
      <c r="R40" s="202" t="s">
        <v>405</v>
      </c>
      <c r="S40" s="202" t="s">
        <v>406</v>
      </c>
      <c r="T40" s="202" t="s">
        <v>407</v>
      </c>
      <c r="U40" s="180"/>
      <c r="V40" s="179"/>
      <c r="W40" s="179"/>
      <c r="X40" s="179"/>
    </row>
    <row r="41" spans="1:25" ht="27" customHeight="1">
      <c r="A41" s="645" t="s">
        <v>143</v>
      </c>
      <c r="B41" s="696">
        <v>1</v>
      </c>
      <c r="C41" s="647" t="s">
        <v>208</v>
      </c>
      <c r="D41" s="648">
        <f>IF(D27=S32,W32,IF(D27=S33,W33,IF(D27=S34,W34,0)))</f>
        <v>4</v>
      </c>
      <c r="E41" s="504" t="s">
        <v>209</v>
      </c>
      <c r="F41" s="648">
        <f>IF(($B$27="모두베기")*($P$27="적용"),ROUND(B41*D41,2),0)</f>
        <v>4</v>
      </c>
      <c r="G41" s="685">
        <f>기초자료!B16</f>
        <v>226122</v>
      </c>
      <c r="H41" s="2819" t="s">
        <v>205</v>
      </c>
      <c r="I41" s="2821"/>
      <c r="J41" s="686">
        <f>$G$78</f>
        <v>10</v>
      </c>
      <c r="K41" s="647" t="s">
        <v>113</v>
      </c>
      <c r="L41" s="2822">
        <f>ROUNDDOWN((F41*G41)*(1+J41%),0)</f>
        <v>994936</v>
      </c>
      <c r="M41" s="2823"/>
      <c r="N41" s="641"/>
      <c r="P41" s="1995" t="s">
        <v>389</v>
      </c>
      <c r="Q41" s="2115">
        <v>400</v>
      </c>
      <c r="R41" s="202">
        <f>T43</f>
        <v>99</v>
      </c>
      <c r="S41" s="202">
        <v>10000</v>
      </c>
      <c r="T41" s="1997">
        <f>R41*S41/Q41</f>
        <v>2475</v>
      </c>
      <c r="U41" s="180"/>
      <c r="V41" s="179"/>
      <c r="W41" s="179"/>
      <c r="X41" s="179"/>
    </row>
    <row r="42" spans="1:25" ht="27" customHeight="1">
      <c r="A42" s="645" t="s">
        <v>147</v>
      </c>
      <c r="B42" s="691"/>
      <c r="C42" s="647"/>
      <c r="D42" s="648"/>
      <c r="E42" s="652"/>
      <c r="F42" s="648"/>
      <c r="G42" s="685"/>
      <c r="H42" s="2817"/>
      <c r="I42" s="2818"/>
      <c r="J42" s="655"/>
      <c r="K42" s="652"/>
      <c r="L42" s="2819"/>
      <c r="M42" s="2820"/>
      <c r="N42" s="641"/>
      <c r="P42" s="1996">
        <f>T41/P40*100</f>
        <v>82.5</v>
      </c>
      <c r="Q42" s="117"/>
      <c r="R42" s="202" t="s">
        <v>394</v>
      </c>
      <c r="S42" s="202" t="s">
        <v>395</v>
      </c>
      <c r="T42" s="202" t="s">
        <v>396</v>
      </c>
      <c r="U42" s="183"/>
      <c r="V42" s="183"/>
      <c r="W42" s="183"/>
      <c r="X42" s="183"/>
      <c r="Y42" s="183"/>
    </row>
    <row r="43" spans="1:25" ht="27" customHeight="1">
      <c r="A43" s="645" t="s">
        <v>177</v>
      </c>
      <c r="B43" s="661">
        <f>F41</f>
        <v>4</v>
      </c>
      <c r="C43" s="692" t="s">
        <v>156</v>
      </c>
      <c r="D43" s="693">
        <v>5</v>
      </c>
      <c r="E43" s="504" t="s">
        <v>223</v>
      </c>
      <c r="F43" s="648">
        <f>IF(P27="적용",ROUND(B43*D43,2),0)</f>
        <v>20</v>
      </c>
      <c r="G43" s="685">
        <f>기초자료!B19</f>
        <v>1842</v>
      </c>
      <c r="H43" s="2819" t="s">
        <v>211</v>
      </c>
      <c r="I43" s="2821"/>
      <c r="J43" s="152"/>
      <c r="K43" s="669"/>
      <c r="L43" s="2822">
        <f>ROUNDDOWN(F43*G43,0)</f>
        <v>36840</v>
      </c>
      <c r="M43" s="2823"/>
      <c r="N43" s="641"/>
      <c r="Q43" s="117" t="s">
        <v>398</v>
      </c>
      <c r="R43" s="202">
        <v>98</v>
      </c>
      <c r="S43" s="202">
        <v>100</v>
      </c>
      <c r="T43" s="202">
        <f>AVERAGE(R43:S43)</f>
        <v>99</v>
      </c>
      <c r="U43" s="183"/>
      <c r="V43" s="183"/>
      <c r="W43" s="183"/>
      <c r="X43" s="317"/>
      <c r="Y43" s="317"/>
    </row>
    <row r="44" spans="1:25" ht="27" customHeight="1">
      <c r="A44" s="675" t="s">
        <v>153</v>
      </c>
      <c r="B44" s="676">
        <f>L43</f>
        <v>36840</v>
      </c>
      <c r="C44" s="504" t="s">
        <v>154</v>
      </c>
      <c r="D44" s="648">
        <v>10</v>
      </c>
      <c r="E44" s="504" t="s">
        <v>113</v>
      </c>
      <c r="F44" s="679"/>
      <c r="G44" s="694"/>
      <c r="H44" s="2824"/>
      <c r="I44" s="2825"/>
      <c r="J44" s="677"/>
      <c r="K44" s="681"/>
      <c r="L44" s="2826">
        <f>ROUNDDOWN(B44*D44%,0)</f>
        <v>3684</v>
      </c>
      <c r="M44" s="2827"/>
      <c r="N44" s="641"/>
      <c r="Q44" s="117" t="s">
        <v>397</v>
      </c>
      <c r="R44" s="202">
        <f>R43*25</f>
        <v>2450</v>
      </c>
      <c r="S44" s="202">
        <f>S43*25</f>
        <v>2500</v>
      </c>
      <c r="T44" s="1997">
        <f>AVERAGE(R44:S44)</f>
        <v>2475</v>
      </c>
      <c r="U44" s="183"/>
      <c r="V44" s="183"/>
      <c r="W44" s="183"/>
      <c r="X44" s="317"/>
      <c r="Y44" s="317"/>
    </row>
    <row r="45" spans="1:25" ht="27" customHeight="1">
      <c r="A45" s="656" t="s">
        <v>180</v>
      </c>
      <c r="B45" s="181">
        <f>F41</f>
        <v>4</v>
      </c>
      <c r="C45" s="153" t="s">
        <v>229</v>
      </c>
      <c r="D45" s="154">
        <v>8.3999999999999995E-3</v>
      </c>
      <c r="E45" s="153" t="s">
        <v>213</v>
      </c>
      <c r="F45" s="141"/>
      <c r="G45" s="1776">
        <f>기초자료!B26</f>
        <v>610000</v>
      </c>
      <c r="H45" s="2813" t="str">
        <f>기초자료!A26</f>
        <v>배낭식동력예취기</v>
      </c>
      <c r="I45" s="2814"/>
      <c r="J45" s="121"/>
      <c r="K45" s="143"/>
      <c r="L45" s="2815">
        <f>ROUNDDOWN(B45*D45*G45,0)</f>
        <v>20496</v>
      </c>
      <c r="M45" s="2816"/>
      <c r="N45" s="641"/>
      <c r="U45" s="183"/>
      <c r="V45" s="183"/>
      <c r="W45" s="183"/>
      <c r="X45" s="317"/>
      <c r="Y45" s="317"/>
    </row>
    <row r="46" spans="1:25" ht="27" customHeight="1">
      <c r="A46" s="720" t="s">
        <v>293</v>
      </c>
      <c r="B46" s="219" t="s">
        <v>290</v>
      </c>
      <c r="C46" s="219" t="s">
        <v>290</v>
      </c>
      <c r="D46" s="219" t="s">
        <v>290</v>
      </c>
      <c r="E46" s="220" t="s">
        <v>290</v>
      </c>
      <c r="F46" s="189" t="s">
        <v>290</v>
      </c>
      <c r="G46" s="131" t="s">
        <v>290</v>
      </c>
      <c r="H46" s="2790" t="s">
        <v>290</v>
      </c>
      <c r="I46" s="2791"/>
      <c r="J46" s="220" t="s">
        <v>290</v>
      </c>
      <c r="K46" s="220" t="s">
        <v>290</v>
      </c>
      <c r="L46" s="2792">
        <f>SUM(L47:L49)</f>
        <v>1383401</v>
      </c>
      <c r="M46" s="2793"/>
      <c r="N46" s="641"/>
    </row>
    <row r="47" spans="1:25" ht="27" customHeight="1">
      <c r="A47" s="721" t="s">
        <v>294</v>
      </c>
      <c r="B47" s="707" t="s">
        <v>290</v>
      </c>
      <c r="C47" s="502" t="s">
        <v>290</v>
      </c>
      <c r="D47" s="707" t="s">
        <v>290</v>
      </c>
      <c r="E47" s="722" t="s">
        <v>290</v>
      </c>
      <c r="F47" s="722" t="s">
        <v>290</v>
      </c>
      <c r="G47" s="500" t="s">
        <v>290</v>
      </c>
      <c r="H47" s="2794" t="s">
        <v>290</v>
      </c>
      <c r="I47" s="2795"/>
      <c r="J47" s="722" t="s">
        <v>290</v>
      </c>
      <c r="K47" s="723" t="s">
        <v>290</v>
      </c>
      <c r="L47" s="2796">
        <f>L29+L41</f>
        <v>1322381</v>
      </c>
      <c r="M47" s="2797"/>
      <c r="N47" s="641"/>
    </row>
    <row r="48" spans="1:25" ht="27" customHeight="1">
      <c r="A48" s="721" t="s">
        <v>295</v>
      </c>
      <c r="B48" s="707" t="s">
        <v>290</v>
      </c>
      <c r="C48" s="502" t="s">
        <v>290</v>
      </c>
      <c r="D48" s="707" t="s">
        <v>290</v>
      </c>
      <c r="E48" s="722" t="s">
        <v>290</v>
      </c>
      <c r="F48" s="659" t="s">
        <v>290</v>
      </c>
      <c r="G48" s="500" t="s">
        <v>290</v>
      </c>
      <c r="H48" s="2794" t="s">
        <v>290</v>
      </c>
      <c r="I48" s="2795"/>
      <c r="J48" s="722" t="s">
        <v>290</v>
      </c>
      <c r="K48" s="723" t="s">
        <v>290</v>
      </c>
      <c r="L48" s="2787">
        <f>L43+L44</f>
        <v>40524</v>
      </c>
      <c r="M48" s="2788"/>
      <c r="N48" s="641"/>
    </row>
    <row r="49" spans="1:20" ht="27" customHeight="1">
      <c r="A49" s="724" t="s">
        <v>296</v>
      </c>
      <c r="B49" s="221" t="s">
        <v>290</v>
      </c>
      <c r="C49" s="218" t="s">
        <v>290</v>
      </c>
      <c r="D49" s="221" t="s">
        <v>290</v>
      </c>
      <c r="E49" s="222" t="s">
        <v>290</v>
      </c>
      <c r="F49" s="223" t="s">
        <v>290</v>
      </c>
      <c r="G49" s="124" t="s">
        <v>290</v>
      </c>
      <c r="H49" s="2777" t="s">
        <v>290</v>
      </c>
      <c r="I49" s="2778"/>
      <c r="J49" s="224" t="s">
        <v>290</v>
      </c>
      <c r="K49" s="225" t="s">
        <v>290</v>
      </c>
      <c r="L49" s="2779">
        <f>L45</f>
        <v>20496</v>
      </c>
      <c r="M49" s="2780"/>
      <c r="N49" s="641"/>
      <c r="R49" s="1880"/>
      <c r="S49" s="199"/>
      <c r="T49" s="199"/>
    </row>
    <row r="50" spans="1:20" ht="27" hidden="1" customHeight="1">
      <c r="A50" s="725" t="s">
        <v>290</v>
      </c>
      <c r="B50" s="229" t="s">
        <v>290</v>
      </c>
      <c r="C50" s="230" t="s">
        <v>290</v>
      </c>
      <c r="D50" s="231" t="s">
        <v>290</v>
      </c>
      <c r="E50" s="232" t="s">
        <v>290</v>
      </c>
      <c r="F50" s="232" t="s">
        <v>290</v>
      </c>
      <c r="G50" s="232" t="s">
        <v>290</v>
      </c>
      <c r="H50" s="232"/>
      <c r="I50" s="230" t="s">
        <v>290</v>
      </c>
      <c r="J50" s="232" t="s">
        <v>290</v>
      </c>
      <c r="K50" s="233" t="s">
        <v>290</v>
      </c>
      <c r="L50" s="319"/>
      <c r="M50" s="212" t="s">
        <v>290</v>
      </c>
      <c r="N50" s="641"/>
      <c r="R50" s="1881"/>
      <c r="S50" s="1881"/>
      <c r="T50" s="199"/>
    </row>
    <row r="51" spans="1:20" ht="27" hidden="1" customHeight="1">
      <c r="A51" s="2781" t="s">
        <v>301</v>
      </c>
      <c r="B51" s="2782" t="s">
        <v>290</v>
      </c>
      <c r="C51" s="2783" t="s">
        <v>290</v>
      </c>
      <c r="D51" s="2783" t="s">
        <v>290</v>
      </c>
      <c r="E51" s="2783" t="s">
        <v>290</v>
      </c>
      <c r="F51" s="2783" t="s">
        <v>290</v>
      </c>
      <c r="G51" s="2784" t="s">
        <v>290</v>
      </c>
      <c r="H51" s="2123"/>
      <c r="I51" s="727" t="s">
        <v>290</v>
      </c>
      <c r="J51" s="2123" t="s">
        <v>290</v>
      </c>
      <c r="K51" s="2123" t="s">
        <v>290</v>
      </c>
      <c r="L51" s="728"/>
      <c r="M51" s="729" t="s">
        <v>290</v>
      </c>
      <c r="N51" s="641"/>
      <c r="R51" s="1882"/>
      <c r="S51" s="1883"/>
      <c r="T51" s="1884"/>
    </row>
    <row r="52" spans="1:20" ht="27" hidden="1" customHeight="1">
      <c r="A52" s="721" t="s">
        <v>304</v>
      </c>
      <c r="B52" s="730" t="s">
        <v>290</v>
      </c>
      <c r="C52" s="502" t="s">
        <v>290</v>
      </c>
      <c r="D52" s="510" t="s">
        <v>290</v>
      </c>
      <c r="E52" s="722" t="s">
        <v>290</v>
      </c>
      <c r="F52" s="722" t="s">
        <v>290</v>
      </c>
      <c r="G52" s="722" t="s">
        <v>290</v>
      </c>
      <c r="H52" s="722"/>
      <c r="I52" s="502" t="s">
        <v>290</v>
      </c>
      <c r="J52" s="2123" t="s">
        <v>290</v>
      </c>
      <c r="K52" s="723" t="s">
        <v>290</v>
      </c>
      <c r="L52" s="731"/>
      <c r="M52" s="729" t="s">
        <v>290</v>
      </c>
      <c r="N52" s="641"/>
      <c r="R52" s="1882"/>
      <c r="S52" s="1883"/>
      <c r="T52" s="1884"/>
    </row>
    <row r="53" spans="1:20" ht="27" hidden="1" customHeight="1">
      <c r="A53" s="721" t="s">
        <v>306</v>
      </c>
      <c r="B53" s="732">
        <f>IF(P15="적용",B16,0)</f>
        <v>0</v>
      </c>
      <c r="C53" s="733" t="s">
        <v>166</v>
      </c>
      <c r="D53" s="734"/>
      <c r="E53" s="2122"/>
      <c r="F53" s="736"/>
      <c r="G53" s="547"/>
      <c r="H53" s="547"/>
      <c r="I53" s="547"/>
      <c r="J53" s="2123"/>
      <c r="K53" s="723"/>
      <c r="L53" s="731"/>
      <c r="M53" s="729"/>
      <c r="N53" s="641"/>
      <c r="R53" s="1882"/>
      <c r="S53" s="1883"/>
      <c r="T53" s="1884"/>
    </row>
    <row r="54" spans="1:20" ht="27" hidden="1" customHeight="1">
      <c r="A54" s="721" t="s">
        <v>308</v>
      </c>
      <c r="B54" s="732">
        <f>IF(P20="적용",B22,0)</f>
        <v>0</v>
      </c>
      <c r="C54" s="733" t="s">
        <v>166</v>
      </c>
      <c r="D54" s="734"/>
      <c r="E54" s="547"/>
      <c r="F54" s="547"/>
      <c r="G54" s="547"/>
      <c r="H54" s="547"/>
      <c r="I54" s="547"/>
      <c r="J54" s="2123"/>
      <c r="K54" s="723"/>
      <c r="L54" s="731"/>
      <c r="M54" s="729"/>
      <c r="N54" s="641"/>
      <c r="R54" s="1885"/>
      <c r="S54" s="1886"/>
      <c r="T54" s="1887"/>
    </row>
    <row r="55" spans="1:20" ht="27" hidden="1" customHeight="1">
      <c r="A55" s="721" t="s">
        <v>311</v>
      </c>
      <c r="B55" s="737" t="e">
        <f>IF(#REF!="적용",#REF!,0)</f>
        <v>#REF!</v>
      </c>
      <c r="C55" s="733" t="s">
        <v>151</v>
      </c>
      <c r="D55" s="734" t="e">
        <f>#REF!</f>
        <v>#REF!</v>
      </c>
      <c r="E55" s="547"/>
      <c r="F55" s="547"/>
      <c r="G55" s="547"/>
      <c r="H55" s="547"/>
      <c r="I55" s="547"/>
      <c r="J55" s="2123"/>
      <c r="K55" s="723"/>
      <c r="L55" s="731"/>
      <c r="M55" s="729"/>
      <c r="N55" s="641"/>
      <c r="R55" s="1885"/>
      <c r="S55" s="1886"/>
      <c r="T55" s="1887"/>
    </row>
    <row r="56" spans="1:20" ht="27" hidden="1" customHeight="1">
      <c r="A56" s="721" t="s">
        <v>313</v>
      </c>
      <c r="B56" s="737" t="e">
        <f>IF(#REF!="적용",(#REF!+#REF!+#REF!+#REF!+#REF!),0)</f>
        <v>#REF!</v>
      </c>
      <c r="C56" s="733" t="s">
        <v>151</v>
      </c>
      <c r="D56" s="734" t="s">
        <v>290</v>
      </c>
      <c r="E56" s="547" t="s">
        <v>290</v>
      </c>
      <c r="F56" s="547"/>
      <c r="G56" s="547"/>
      <c r="H56" s="547"/>
      <c r="I56" s="547"/>
      <c r="J56" s="2123"/>
      <c r="K56" s="723"/>
      <c r="L56" s="731"/>
      <c r="M56" s="729"/>
      <c r="N56" s="641"/>
      <c r="R56" s="1885"/>
      <c r="S56" s="1886"/>
      <c r="T56" s="1887"/>
    </row>
    <row r="57" spans="1:20" ht="27" hidden="1" customHeight="1">
      <c r="A57" s="721" t="s">
        <v>315</v>
      </c>
      <c r="B57" s="732"/>
      <c r="C57" s="2122" t="s">
        <v>512</v>
      </c>
      <c r="D57" s="734"/>
      <c r="E57" s="547"/>
      <c r="F57" s="547"/>
      <c r="G57" s="547"/>
      <c r="H57" s="547"/>
      <c r="I57" s="547"/>
      <c r="J57" s="2123"/>
      <c r="K57" s="723"/>
      <c r="L57" s="731"/>
      <c r="M57" s="729"/>
      <c r="N57" s="641"/>
      <c r="R57" s="1882"/>
      <c r="S57" s="1883"/>
      <c r="T57" s="1884"/>
    </row>
    <row r="58" spans="1:20" ht="27" hidden="1" customHeight="1">
      <c r="A58" s="721" t="s">
        <v>318</v>
      </c>
      <c r="B58" s="738">
        <f>K2</f>
        <v>0</v>
      </c>
      <c r="C58" s="733" t="s">
        <v>118</v>
      </c>
      <c r="D58" s="734" t="s">
        <v>319</v>
      </c>
      <c r="E58" s="547"/>
      <c r="F58" s="547"/>
      <c r="G58" s="547"/>
      <c r="H58" s="547"/>
      <c r="I58" s="547"/>
      <c r="J58" s="2123"/>
      <c r="K58" s="723"/>
      <c r="L58" s="731"/>
      <c r="M58" s="729"/>
      <c r="N58" s="641"/>
      <c r="R58" s="1882"/>
      <c r="S58" s="1883"/>
      <c r="T58" s="1884"/>
    </row>
    <row r="59" spans="1:20" ht="27" customHeight="1">
      <c r="A59" s="739" t="s">
        <v>321</v>
      </c>
      <c r="B59" s="740" t="s">
        <v>290</v>
      </c>
      <c r="C59" s="547" t="s">
        <v>290</v>
      </c>
      <c r="D59" s="510" t="s">
        <v>290</v>
      </c>
      <c r="E59" s="741" t="s">
        <v>290</v>
      </c>
      <c r="F59" s="741" t="s">
        <v>290</v>
      </c>
      <c r="G59" s="741" t="s">
        <v>290</v>
      </c>
      <c r="H59" s="2785" t="s">
        <v>290</v>
      </c>
      <c r="I59" s="2786"/>
      <c r="J59" s="2123" t="s">
        <v>290</v>
      </c>
      <c r="K59" s="742" t="s">
        <v>290</v>
      </c>
      <c r="L59" s="2787" t="s">
        <v>290</v>
      </c>
      <c r="M59" s="2788"/>
      <c r="N59" s="641"/>
      <c r="R59" s="1882"/>
      <c r="S59" s="1883"/>
      <c r="T59" s="1884"/>
    </row>
    <row r="60" spans="1:20" ht="27" customHeight="1">
      <c r="A60" s="739" t="s">
        <v>323</v>
      </c>
      <c r="B60" s="743">
        <f>N87</f>
        <v>5.73</v>
      </c>
      <c r="C60" s="2122" t="s">
        <v>227</v>
      </c>
      <c r="D60" s="734"/>
      <c r="E60" s="547"/>
      <c r="F60" s="547"/>
      <c r="G60" s="547"/>
      <c r="H60" s="2785"/>
      <c r="I60" s="2786"/>
      <c r="J60" s="2123"/>
      <c r="K60" s="742"/>
      <c r="L60" s="2785"/>
      <c r="M60" s="2789"/>
      <c r="N60" s="641"/>
      <c r="R60" s="1888"/>
      <c r="S60" s="1897"/>
      <c r="T60" s="1890"/>
    </row>
    <row r="61" spans="1:20" ht="27" customHeight="1">
      <c r="A61" s="744" t="s">
        <v>326</v>
      </c>
      <c r="B61" s="745" t="s">
        <v>290</v>
      </c>
      <c r="C61" s="746" t="s">
        <v>290</v>
      </c>
      <c r="D61" s="747" t="s">
        <v>290</v>
      </c>
      <c r="E61" s="748" t="s">
        <v>290</v>
      </c>
      <c r="F61" s="748" t="s">
        <v>290</v>
      </c>
      <c r="G61" s="748" t="s">
        <v>290</v>
      </c>
      <c r="H61" s="2758" t="s">
        <v>290</v>
      </c>
      <c r="I61" s="2759"/>
      <c r="J61" s="749" t="s">
        <v>290</v>
      </c>
      <c r="K61" s="723" t="s">
        <v>290</v>
      </c>
      <c r="L61" s="2760" t="s">
        <v>290</v>
      </c>
      <c r="M61" s="2761"/>
      <c r="N61" s="750"/>
      <c r="O61" s="247"/>
      <c r="R61" s="1888"/>
      <c r="S61" s="1897"/>
      <c r="T61" s="1890"/>
    </row>
    <row r="62" spans="1:20" ht="27" customHeight="1">
      <c r="A62" s="2762" t="s">
        <v>328</v>
      </c>
      <c r="B62" s="2764" t="s">
        <v>329</v>
      </c>
      <c r="C62" s="2766" t="s">
        <v>330</v>
      </c>
      <c r="D62" s="2767"/>
      <c r="E62" s="2767"/>
      <c r="F62" s="2767"/>
      <c r="G62" s="2767"/>
      <c r="H62" s="2767"/>
      <c r="I62" s="2767"/>
      <c r="J62" s="2767"/>
      <c r="K62" s="2767"/>
      <c r="L62" s="2767"/>
      <c r="M62" s="2767"/>
      <c r="N62" s="2768"/>
      <c r="O62" s="249"/>
      <c r="R62" s="1888"/>
      <c r="S62" s="1897"/>
      <c r="T62" s="1890"/>
    </row>
    <row r="63" spans="1:20" ht="27" customHeight="1">
      <c r="A63" s="2763"/>
      <c r="B63" s="2765"/>
      <c r="C63" s="250" t="s">
        <v>332</v>
      </c>
      <c r="D63" s="310" t="s">
        <v>333</v>
      </c>
      <c r="E63" s="250" t="s">
        <v>334</v>
      </c>
      <c r="F63" s="250" t="s">
        <v>335</v>
      </c>
      <c r="G63" s="310" t="s">
        <v>336</v>
      </c>
      <c r="H63" s="310" t="s">
        <v>459</v>
      </c>
      <c r="I63" s="310" t="s">
        <v>502</v>
      </c>
      <c r="J63" s="310" t="s">
        <v>482</v>
      </c>
      <c r="K63" s="310" t="s">
        <v>337</v>
      </c>
      <c r="L63" s="250" t="s">
        <v>455</v>
      </c>
      <c r="M63" s="250" t="s">
        <v>338</v>
      </c>
      <c r="N63" s="751" t="s">
        <v>339</v>
      </c>
      <c r="O63" s="251"/>
      <c r="R63" s="1882"/>
      <c r="S63" s="1883"/>
      <c r="T63" s="1884"/>
    </row>
    <row r="64" spans="1:20" ht="27" customHeight="1">
      <c r="A64" s="1249" t="s">
        <v>302</v>
      </c>
      <c r="B64" s="378" t="s">
        <v>303</v>
      </c>
      <c r="C64" s="321" t="str">
        <f t="shared" ref="C64:N64" si="0">IF(ISERROR(VLOOKUP($B64,$S$51:$T$104,2,FALSE)),"",(VLOOKUP($B64,$S$51:$T$104,2,FALSE)))</f>
        <v/>
      </c>
      <c r="D64" s="321" t="str">
        <f t="shared" si="0"/>
        <v/>
      </c>
      <c r="E64" s="321" t="str">
        <f t="shared" si="0"/>
        <v/>
      </c>
      <c r="F64" s="321" t="str">
        <f t="shared" si="0"/>
        <v/>
      </c>
      <c r="G64" s="321" t="str">
        <f t="shared" si="0"/>
        <v/>
      </c>
      <c r="H64" s="321" t="str">
        <f t="shared" si="0"/>
        <v/>
      </c>
      <c r="I64" s="321" t="str">
        <f t="shared" si="0"/>
        <v/>
      </c>
      <c r="J64" s="321" t="str">
        <f t="shared" si="0"/>
        <v/>
      </c>
      <c r="K64" s="321" t="str">
        <f t="shared" si="0"/>
        <v/>
      </c>
      <c r="L64" s="321" t="str">
        <f t="shared" si="0"/>
        <v/>
      </c>
      <c r="M64" s="321" t="str">
        <f t="shared" si="0"/>
        <v/>
      </c>
      <c r="N64" s="752" t="str">
        <f t="shared" si="0"/>
        <v/>
      </c>
      <c r="O64" s="251"/>
      <c r="R64" s="1882"/>
      <c r="S64" s="1883"/>
      <c r="T64" s="1884"/>
    </row>
    <row r="65" spans="1:20" ht="27" customHeight="1">
      <c r="A65" s="1210" t="s">
        <v>309</v>
      </c>
      <c r="B65" s="754" t="s">
        <v>312</v>
      </c>
      <c r="C65" s="755" t="str">
        <f>IF(ISERROR(VLOOKUP($B65,$S$51:$T$104,2,FALSE)),"",(VLOOKUP($B65,$S$51:$T$104,2,FALSE)))</f>
        <v/>
      </c>
      <c r="D65" s="755"/>
      <c r="E65" s="755" t="str">
        <f>IF(ISERROR(VLOOKUP($B65,$S$51:$T$104,2,FALSE)),"",(VLOOKUP($B65,$S$51:$T$104,2,FALSE)))</f>
        <v/>
      </c>
      <c r="F65" s="755"/>
      <c r="G65" s="755"/>
      <c r="H65" s="755"/>
      <c r="I65" s="755"/>
      <c r="J65" s="755"/>
      <c r="K65" s="755" t="str">
        <f>IF(ISERROR(VLOOKUP($B65,$S$51:$T$104,2,FALSE)),"",(VLOOKUP($B65,$S$51:$T$104,2,FALSE)))</f>
        <v/>
      </c>
      <c r="L65" s="755"/>
      <c r="M65" s="755" t="str">
        <f>IF(ISERROR(VLOOKUP($B65,$S$51:$T$104,2,FALSE)),"",(VLOOKUP($B65,$S$51:$T$104,2,FALSE)))</f>
        <v/>
      </c>
      <c r="N65" s="756"/>
      <c r="O65" s="251"/>
      <c r="R65" s="1882"/>
      <c r="S65" s="1883"/>
      <c r="T65" s="1884"/>
    </row>
    <row r="66" spans="1:20" ht="27" hidden="1" customHeight="1">
      <c r="A66" s="1210" t="s">
        <v>316</v>
      </c>
      <c r="B66" s="754" t="s">
        <v>320</v>
      </c>
      <c r="C66" s="755" t="str">
        <f>IF(ISERROR(VLOOKUP($B66,$S$51:$T$104,2,FALSE)),"",(VLOOKUP($B66,$S$51:$T$104,2,FALSE)))</f>
        <v/>
      </c>
      <c r="D66" s="755"/>
      <c r="E66" s="755"/>
      <c r="F66" s="755"/>
      <c r="G66" s="755"/>
      <c r="H66" s="755"/>
      <c r="I66" s="755"/>
      <c r="J66" s="755"/>
      <c r="K66" s="755"/>
      <c r="L66" s="755"/>
      <c r="M66" s="755"/>
      <c r="N66" s="756"/>
      <c r="O66" s="251"/>
      <c r="R66" s="1892"/>
      <c r="S66" s="1893"/>
      <c r="T66" s="1894"/>
    </row>
    <row r="67" spans="1:20" ht="27" hidden="1" customHeight="1">
      <c r="A67" s="1210" t="s">
        <v>345</v>
      </c>
      <c r="B67" s="754" t="s">
        <v>327</v>
      </c>
      <c r="C67" s="755"/>
      <c r="D67" s="755"/>
      <c r="E67" s="755"/>
      <c r="F67" s="755" t="str">
        <f>IF(ISERROR(VLOOKUP($B67,$S$51:$T$104,2,FALSE)),"",(VLOOKUP($B67,$S$51:$T$104,2,FALSE)))</f>
        <v/>
      </c>
      <c r="G67" s="755"/>
      <c r="H67" s="755"/>
      <c r="I67" s="755"/>
      <c r="J67" s="755"/>
      <c r="K67" s="755"/>
      <c r="L67" s="755"/>
      <c r="M67" s="755"/>
      <c r="N67" s="756"/>
      <c r="O67" s="251"/>
      <c r="R67" s="1895"/>
      <c r="S67" s="1893"/>
      <c r="T67" s="1894"/>
    </row>
    <row r="68" spans="1:20" ht="27" customHeight="1">
      <c r="A68" s="1210" t="s">
        <v>347</v>
      </c>
      <c r="B68" s="754" t="s">
        <v>343</v>
      </c>
      <c r="C68" s="755"/>
      <c r="D68" s="755"/>
      <c r="E68" s="755"/>
      <c r="F68" s="755"/>
      <c r="G68" s="755"/>
      <c r="H68" s="755"/>
      <c r="I68" s="755"/>
      <c r="J68" s="755"/>
      <c r="K68" s="755"/>
      <c r="L68" s="755"/>
      <c r="M68" s="755"/>
      <c r="N68" s="756"/>
      <c r="O68" s="251"/>
      <c r="P68" s="255"/>
      <c r="Q68" s="256"/>
      <c r="R68" s="1895"/>
      <c r="S68" s="1893"/>
      <c r="T68" s="1894"/>
    </row>
    <row r="69" spans="1:20" ht="27" customHeight="1">
      <c r="A69" s="1210" t="s">
        <v>460</v>
      </c>
      <c r="B69" s="754" t="s">
        <v>348</v>
      </c>
      <c r="C69" s="755"/>
      <c r="D69" s="755"/>
      <c r="E69" s="755"/>
      <c r="F69" s="755"/>
      <c r="G69" s="755">
        <f>C101</f>
        <v>10</v>
      </c>
      <c r="H69" s="755"/>
      <c r="I69" s="755"/>
      <c r="J69" s="755"/>
      <c r="K69" s="755"/>
      <c r="L69" s="755"/>
      <c r="M69" s="755"/>
      <c r="N69" s="756"/>
      <c r="O69" s="251"/>
      <c r="P69" s="255"/>
      <c r="Q69" s="256"/>
      <c r="R69" s="1892"/>
      <c r="S69" s="1893"/>
      <c r="T69" s="1894"/>
    </row>
    <row r="70" spans="1:20" ht="27" hidden="1" customHeight="1">
      <c r="A70" s="753" t="s">
        <v>468</v>
      </c>
      <c r="B70" s="759" t="s">
        <v>508</v>
      </c>
      <c r="C70" s="755"/>
      <c r="D70" s="755"/>
      <c r="E70" s="755"/>
      <c r="F70" s="755"/>
      <c r="G70" s="755"/>
      <c r="H70" s="755" t="str">
        <f>IF(ISERROR(VLOOKUP($B70,$S$51:$T$104,2,FALSE)),"",(VLOOKUP($B70,$S$51:$T$104,2,FALSE)))</f>
        <v/>
      </c>
      <c r="I70" s="755" t="str">
        <f>IF(ISERROR(VLOOKUP($B70,$S$51:$T$104,2,FALSE)),"",(VLOOKUP($B70,$S$51:$T$104,2,FALSE)))</f>
        <v/>
      </c>
      <c r="J70" s="755" t="str">
        <f>IF(ISERROR(VLOOKUP($B70,$S$51:$T$104,2,FALSE)),"",(VLOOKUP($B70,$S$51:$T$104,2,FALSE)))</f>
        <v/>
      </c>
      <c r="K70" s="755"/>
      <c r="L70" s="755" t="str">
        <f>IF(ISERROR(VLOOKUP($B70,$S$51:$T$104,2,FALSE)),"",(VLOOKUP($B70,$S$51:$T$104,2,FALSE)))</f>
        <v/>
      </c>
      <c r="M70" s="755"/>
      <c r="N70" s="756"/>
      <c r="O70" s="251"/>
      <c r="P70" s="255"/>
      <c r="Q70" s="256"/>
      <c r="R70" s="1895"/>
      <c r="S70" s="1893"/>
      <c r="T70" s="1894"/>
    </row>
    <row r="71" spans="1:20" ht="27" hidden="1" customHeight="1">
      <c r="A71" s="753" t="s">
        <v>469</v>
      </c>
      <c r="B71" s="759" t="s">
        <v>518</v>
      </c>
      <c r="C71" s="755"/>
      <c r="D71" s="755"/>
      <c r="E71" s="755"/>
      <c r="F71" s="755"/>
      <c r="G71" s="755"/>
      <c r="H71" s="755" t="str">
        <f>IF(ISERROR(VLOOKUP($B71,$S$51:$T$107,2,FALSE)),"",(VLOOKUP($B71,$S$51:$T$107,2,FALSE)))</f>
        <v/>
      </c>
      <c r="I71" s="755" t="str">
        <f>IF(ISERROR(VLOOKUP($B71,$S$51:$T$107,2,FALSE)),"",(VLOOKUP($B71,$S$51:$T$107,2,FALSE)))</f>
        <v/>
      </c>
      <c r="J71" s="755" t="str">
        <f>IF(ISERROR(VLOOKUP($B71,$S$51:$T$107,2,FALSE)),"",(VLOOKUP($B71,$S$51:$T$107,2,FALSE)))</f>
        <v/>
      </c>
      <c r="K71" s="755"/>
      <c r="L71" s="755"/>
      <c r="M71" s="755"/>
      <c r="N71" s="756"/>
      <c r="O71" s="251"/>
      <c r="P71" s="255"/>
      <c r="Q71" s="256"/>
      <c r="R71" s="1895"/>
      <c r="S71" s="1893"/>
      <c r="T71" s="1894"/>
    </row>
    <row r="72" spans="1:20" ht="27" hidden="1" customHeight="1">
      <c r="A72" s="753" t="s">
        <v>474</v>
      </c>
      <c r="B72" s="759" t="s">
        <v>478</v>
      </c>
      <c r="C72" s="755"/>
      <c r="D72" s="755"/>
      <c r="E72" s="755"/>
      <c r="F72" s="755"/>
      <c r="G72" s="755"/>
      <c r="H72" s="755" t="str">
        <f>IF(ISERROR(VLOOKUP($B72,$S$51:$T$109,2,FALSE)),"",(VLOOKUP($B72,$S$51:$T$109,2,FALSE)))</f>
        <v/>
      </c>
      <c r="I72" s="755" t="str">
        <f>IF(ISERROR(VLOOKUP($B72,$S$51:$T$109,2,FALSE)),"",(VLOOKUP($B72,$S$51:$T$109,2,FALSE)))</f>
        <v/>
      </c>
      <c r="J72" s="755"/>
      <c r="K72" s="755"/>
      <c r="L72" s="755"/>
      <c r="M72" s="755"/>
      <c r="N72" s="756"/>
      <c r="O72" s="251"/>
      <c r="P72" s="255"/>
      <c r="Q72" s="256"/>
      <c r="R72" s="1892"/>
      <c r="S72" s="1896"/>
      <c r="T72" s="1894"/>
    </row>
    <row r="73" spans="1:20" ht="27" customHeight="1" thickBot="1">
      <c r="A73" s="753" t="s">
        <v>483</v>
      </c>
      <c r="B73" s="754" t="s">
        <v>519</v>
      </c>
      <c r="C73" s="755"/>
      <c r="D73" s="755"/>
      <c r="E73" s="755"/>
      <c r="F73" s="755"/>
      <c r="G73" s="755"/>
      <c r="H73" s="755"/>
      <c r="I73" s="755"/>
      <c r="J73" s="755" t="str">
        <f>IF(ISERROR(VLOOKUP($B73,$S$51:$T$107,2,FALSE)),"",(VLOOKUP($B73,$S$51:$T$107,2,FALSE)))</f>
        <v/>
      </c>
      <c r="K73" s="755"/>
      <c r="L73" s="755"/>
      <c r="M73" s="755"/>
      <c r="N73" s="756"/>
      <c r="O73" s="251"/>
      <c r="P73" s="255"/>
      <c r="Q73" s="256"/>
      <c r="R73" s="1892"/>
      <c r="S73" s="1896"/>
      <c r="T73" s="1894"/>
    </row>
    <row r="74" spans="1:20" ht="27" hidden="1" customHeight="1">
      <c r="A74" s="753" t="s">
        <v>484</v>
      </c>
      <c r="B74" s="759" t="s">
        <v>509</v>
      </c>
      <c r="C74" s="755"/>
      <c r="D74" s="755"/>
      <c r="E74" s="755"/>
      <c r="F74" s="755"/>
      <c r="G74" s="755"/>
      <c r="H74" s="755"/>
      <c r="I74" s="755"/>
      <c r="J74" s="755" t="str">
        <f>IF(ISERROR(VLOOKUP($B74,$S$51:$T$112,2,FALSE)),"",(VLOOKUP($B74,$S$51:$T$112,2,FALSE)))</f>
        <v/>
      </c>
      <c r="K74" s="755"/>
      <c r="L74" s="755"/>
      <c r="M74" s="755"/>
      <c r="N74" s="756"/>
      <c r="O74" s="251"/>
      <c r="P74" s="255"/>
      <c r="Q74" s="256"/>
      <c r="R74" s="1892"/>
      <c r="S74" s="1896"/>
      <c r="T74" s="1894"/>
    </row>
    <row r="75" spans="1:20" ht="27" hidden="1" customHeight="1">
      <c r="A75" s="753" t="s">
        <v>470</v>
      </c>
      <c r="B75" s="759" t="s">
        <v>520</v>
      </c>
      <c r="C75" s="755"/>
      <c r="D75" s="755"/>
      <c r="E75" s="755"/>
      <c r="F75" s="755"/>
      <c r="G75" s="755"/>
      <c r="H75" s="755"/>
      <c r="I75" s="755"/>
      <c r="J75" s="755"/>
      <c r="K75" s="755"/>
      <c r="L75" s="755" t="str">
        <f>IF(ISERROR(VLOOKUP($B75,$S$51:$T$109,2,FALSE)),"",(VLOOKUP($B75,$S$51:$T$109,2,FALSE)))</f>
        <v/>
      </c>
      <c r="M75" s="755"/>
      <c r="N75" s="756"/>
      <c r="O75" s="251"/>
      <c r="P75" s="255"/>
      <c r="Q75" s="256"/>
      <c r="R75" s="1892"/>
      <c r="S75" s="1896"/>
      <c r="T75" s="1894"/>
    </row>
    <row r="76" spans="1:20" ht="27" hidden="1" customHeight="1">
      <c r="A76" s="753" t="s">
        <v>491</v>
      </c>
      <c r="B76" s="759" t="s">
        <v>521</v>
      </c>
      <c r="C76" s="755"/>
      <c r="D76" s="755"/>
      <c r="E76" s="755"/>
      <c r="F76" s="755"/>
      <c r="G76" s="755"/>
      <c r="H76" s="755"/>
      <c r="I76" s="755"/>
      <c r="J76" s="755"/>
      <c r="K76" s="755"/>
      <c r="L76" s="755" t="str">
        <f>IF(ISERROR(VLOOKUP($B76,$S$51:$T$104,2,FALSE)),"",(VLOOKUP($B76,$S$51:$T$104,2,FALSE)))</f>
        <v/>
      </c>
      <c r="M76" s="755"/>
      <c r="N76" s="756"/>
      <c r="O76" s="251"/>
      <c r="P76" s="255"/>
      <c r="Q76" s="256"/>
      <c r="R76" s="1888"/>
      <c r="S76" s="1897"/>
      <c r="T76" s="1890"/>
    </row>
    <row r="77" spans="1:20" ht="27" hidden="1" customHeight="1" thickBot="1">
      <c r="A77" s="760" t="s">
        <v>492</v>
      </c>
      <c r="B77" s="325" t="s">
        <v>493</v>
      </c>
      <c r="C77" s="322"/>
      <c r="D77" s="322"/>
      <c r="E77" s="322"/>
      <c r="F77" s="322"/>
      <c r="G77" s="322"/>
      <c r="H77" s="322"/>
      <c r="I77" s="322"/>
      <c r="J77" s="322"/>
      <c r="K77" s="322" t="str">
        <f>IF(ISERROR(VLOOKUP($B77,$S$51:$T$104,2,FALSE)),"",(VLOOKUP($B77,$S$51:$T$104,2,FALSE)))</f>
        <v/>
      </c>
      <c r="L77" s="322"/>
      <c r="M77" s="322"/>
      <c r="N77" s="761"/>
      <c r="O77" s="179"/>
      <c r="P77" s="255"/>
      <c r="Q77" s="256"/>
      <c r="R77" s="1888"/>
      <c r="S77" s="1897"/>
      <c r="T77" s="1890"/>
    </row>
    <row r="78" spans="1:20" ht="27" customHeight="1" thickTop="1" thickBot="1">
      <c r="A78" s="762" t="s">
        <v>352</v>
      </c>
      <c r="B78" s="763"/>
      <c r="C78" s="763">
        <f t="shared" ref="C78:N78" si="1">SUM(C64:C77)</f>
        <v>0</v>
      </c>
      <c r="D78" s="763">
        <f t="shared" si="1"/>
        <v>0</v>
      </c>
      <c r="E78" s="763">
        <f t="shared" si="1"/>
        <v>0</v>
      </c>
      <c r="F78" s="763">
        <f t="shared" si="1"/>
        <v>0</v>
      </c>
      <c r="G78" s="763">
        <f t="shared" si="1"/>
        <v>10</v>
      </c>
      <c r="H78" s="763">
        <f t="shared" si="1"/>
        <v>0</v>
      </c>
      <c r="I78" s="763">
        <f t="shared" si="1"/>
        <v>0</v>
      </c>
      <c r="J78" s="763">
        <f t="shared" si="1"/>
        <v>0</v>
      </c>
      <c r="K78" s="763">
        <f t="shared" si="1"/>
        <v>0</v>
      </c>
      <c r="L78" s="763">
        <f t="shared" si="1"/>
        <v>0</v>
      </c>
      <c r="M78" s="763">
        <f t="shared" si="1"/>
        <v>0</v>
      </c>
      <c r="N78" s="764">
        <f t="shared" si="1"/>
        <v>0</v>
      </c>
      <c r="O78" s="208"/>
      <c r="P78" s="255"/>
      <c r="Q78" s="256"/>
      <c r="R78" s="1898"/>
      <c r="S78" s="1899"/>
      <c r="T78" s="1900"/>
    </row>
    <row r="79" spans="1:20" ht="27" customHeight="1">
      <c r="A79" s="183"/>
      <c r="B79" s="183"/>
      <c r="C79" s="183"/>
      <c r="D79" s="183"/>
      <c r="E79" s="183"/>
      <c r="F79" s="183"/>
      <c r="G79" s="183"/>
      <c r="H79" s="183"/>
      <c r="I79" s="317"/>
      <c r="J79" s="183"/>
      <c r="K79" s="183"/>
      <c r="L79" s="183"/>
      <c r="M79" s="183"/>
      <c r="N79" s="183"/>
      <c r="O79" s="208"/>
      <c r="P79" s="255"/>
      <c r="Q79" s="256"/>
      <c r="R79" s="1898"/>
      <c r="S79" s="1899"/>
      <c r="T79" s="1900"/>
    </row>
    <row r="80" spans="1:20" ht="27" hidden="1" customHeight="1" thickTop="1">
      <c r="O80" s="256"/>
      <c r="P80" s="255"/>
      <c r="Q80" s="256"/>
      <c r="R80" s="1898"/>
      <c r="S80" s="1899"/>
      <c r="T80" s="1900"/>
    </row>
    <row r="81" spans="1:20" ht="27" hidden="1" customHeight="1">
      <c r="O81" s="256"/>
      <c r="P81" s="255"/>
      <c r="Q81" s="256"/>
      <c r="R81" s="1898"/>
      <c r="S81" s="1899"/>
      <c r="T81" s="1900"/>
    </row>
    <row r="82" spans="1:20" ht="27" customHeight="1">
      <c r="A82" s="262" t="s">
        <v>353</v>
      </c>
      <c r="B82" s="263">
        <f>N87</f>
        <v>5.73</v>
      </c>
      <c r="C82" s="264" t="s">
        <v>354</v>
      </c>
      <c r="D82" s="265"/>
      <c r="E82" s="265"/>
      <c r="F82" s="265"/>
      <c r="G82" s="265"/>
      <c r="H82" s="265"/>
      <c r="I82" s="266"/>
      <c r="J82" s="265"/>
      <c r="K82" s="265"/>
      <c r="L82" s="265"/>
      <c r="M82" s="265"/>
      <c r="N82" s="265"/>
      <c r="O82" s="256"/>
      <c r="P82" s="255"/>
      <c r="Q82" s="256"/>
      <c r="R82" s="1898"/>
      <c r="S82" s="1901"/>
      <c r="T82" s="1902"/>
    </row>
    <row r="83" spans="1:20" ht="27" customHeight="1">
      <c r="A83" s="270" t="s">
        <v>356</v>
      </c>
      <c r="B83" s="271" t="s">
        <v>357</v>
      </c>
      <c r="C83" s="272" t="s">
        <v>358</v>
      </c>
      <c r="D83" s="272" t="s">
        <v>359</v>
      </c>
      <c r="E83" s="272" t="s">
        <v>360</v>
      </c>
      <c r="F83" s="272" t="s">
        <v>361</v>
      </c>
      <c r="G83" s="272" t="str">
        <f t="shared" ref="G83:L83" si="2">H63</f>
        <v>덩굴류제거
(덩굴걷기)</v>
      </c>
      <c r="H83" s="272" t="str">
        <f t="shared" si="2"/>
        <v>덩굴류제거
(약제작업)</v>
      </c>
      <c r="I83" s="272" t="str">
        <f t="shared" si="2"/>
        <v>덩굴류제거
(뿌리제거)</v>
      </c>
      <c r="J83" s="272" t="str">
        <f t="shared" si="2"/>
        <v>솎아베기</v>
      </c>
      <c r="K83" s="272" t="str">
        <f t="shared" si="2"/>
        <v>어린나무
가꾸기</v>
      </c>
      <c r="L83" s="273" t="str">
        <f t="shared" si="2"/>
        <v>가지치기</v>
      </c>
      <c r="M83" s="273" t="s">
        <v>362</v>
      </c>
      <c r="N83" s="274" t="s">
        <v>363</v>
      </c>
      <c r="O83" s="256"/>
      <c r="P83" s="255"/>
      <c r="Q83" s="256"/>
      <c r="R83" s="1898"/>
      <c r="S83" s="1901"/>
      <c r="T83" s="1902"/>
    </row>
    <row r="84" spans="1:20" ht="27" hidden="1" customHeight="1">
      <c r="A84" s="275" t="s">
        <v>364</v>
      </c>
      <c r="B84" s="276">
        <f>ROUND(F6*1,2)</f>
        <v>0</v>
      </c>
      <c r="C84" s="277"/>
      <c r="D84" s="277"/>
      <c r="E84" s="277"/>
      <c r="F84" s="277"/>
      <c r="G84" s="277"/>
      <c r="H84" s="277"/>
      <c r="I84" s="277"/>
      <c r="J84" s="277"/>
      <c r="K84" s="277"/>
      <c r="L84" s="278"/>
      <c r="M84" s="278"/>
      <c r="N84" s="279">
        <f>SUM(B84:M84)</f>
        <v>0</v>
      </c>
      <c r="O84" s="256"/>
      <c r="P84" s="280"/>
      <c r="Q84" s="208"/>
      <c r="R84" s="1903"/>
      <c r="S84" s="1901"/>
      <c r="T84" s="1902"/>
    </row>
    <row r="85" spans="1:20" ht="27" customHeight="1">
      <c r="A85" s="281" t="s">
        <v>197</v>
      </c>
      <c r="B85" s="282"/>
      <c r="C85" s="283">
        <f>ROUND(F11*1,2)</f>
        <v>0</v>
      </c>
      <c r="D85" s="283">
        <f>ROUND(F16*1,2)</f>
        <v>0</v>
      </c>
      <c r="E85" s="283">
        <f>ROUND(F22*1,2)</f>
        <v>0</v>
      </c>
      <c r="F85" s="283">
        <f>ROUND(F29*1+F31*1+F33*1,2)</f>
        <v>1.73</v>
      </c>
      <c r="G85" s="283"/>
      <c r="H85" s="283"/>
      <c r="I85" s="283"/>
      <c r="J85" s="283"/>
      <c r="K85" s="283"/>
      <c r="L85" s="320"/>
      <c r="M85" s="284"/>
      <c r="N85" s="285">
        <f>SUM(B85:M85)</f>
        <v>1.73</v>
      </c>
      <c r="O85" s="256"/>
      <c r="P85" s="280"/>
      <c r="Q85" s="208"/>
      <c r="R85" s="1898"/>
      <c r="S85" s="1899"/>
      <c r="T85" s="1900"/>
    </row>
    <row r="86" spans="1:20" ht="27" customHeight="1">
      <c r="A86" s="286" t="s">
        <v>368</v>
      </c>
      <c r="B86" s="287"/>
      <c r="C86" s="288"/>
      <c r="D86" s="288"/>
      <c r="E86" s="288"/>
      <c r="F86" s="289">
        <f>F35*1+F41*1</f>
        <v>4</v>
      </c>
      <c r="G86" s="327"/>
      <c r="H86" s="327"/>
      <c r="I86" s="289"/>
      <c r="J86" s="289"/>
      <c r="K86" s="288"/>
      <c r="L86" s="290"/>
      <c r="M86" s="290"/>
      <c r="N86" s="291">
        <f>SUM(B86:M86)</f>
        <v>4</v>
      </c>
      <c r="O86" s="256"/>
      <c r="P86" s="280"/>
      <c r="Q86" s="208"/>
      <c r="R86" s="1898"/>
      <c r="S86" s="1899"/>
      <c r="T86" s="1900"/>
    </row>
    <row r="87" spans="1:20" ht="27" customHeight="1">
      <c r="A87" s="292" t="s">
        <v>363</v>
      </c>
      <c r="B87" s="293">
        <f t="shared" ref="B87:M87" si="3">SUM(B84:B86)</f>
        <v>0</v>
      </c>
      <c r="C87" s="293">
        <f t="shared" si="3"/>
        <v>0</v>
      </c>
      <c r="D87" s="293">
        <f t="shared" si="3"/>
        <v>0</v>
      </c>
      <c r="E87" s="293">
        <f t="shared" si="3"/>
        <v>0</v>
      </c>
      <c r="F87" s="293">
        <f t="shared" si="3"/>
        <v>5.73</v>
      </c>
      <c r="G87" s="293">
        <f t="shared" si="3"/>
        <v>0</v>
      </c>
      <c r="H87" s="293"/>
      <c r="I87" s="293">
        <f t="shared" si="3"/>
        <v>0</v>
      </c>
      <c r="J87" s="293">
        <f t="shared" si="3"/>
        <v>0</v>
      </c>
      <c r="K87" s="293">
        <f t="shared" si="3"/>
        <v>0</v>
      </c>
      <c r="L87" s="293"/>
      <c r="M87" s="293">
        <f t="shared" si="3"/>
        <v>0</v>
      </c>
      <c r="N87" s="294">
        <f>SUM(B87:M87)</f>
        <v>5.73</v>
      </c>
      <c r="O87" s="256"/>
      <c r="R87" s="1898"/>
      <c r="S87" s="1899"/>
      <c r="T87" s="1900"/>
    </row>
    <row r="88" spans="1:20" ht="27" customHeight="1">
      <c r="E88" s="256"/>
      <c r="F88" s="256"/>
      <c r="G88" s="256"/>
      <c r="H88" s="256"/>
      <c r="I88" s="256"/>
      <c r="J88" s="256"/>
      <c r="K88" s="256"/>
      <c r="L88" s="256"/>
      <c r="M88" s="256"/>
      <c r="N88" s="256"/>
      <c r="O88" s="256"/>
      <c r="R88" s="1882"/>
      <c r="S88" s="1883"/>
      <c r="T88" s="1884"/>
    </row>
    <row r="89" spans="1:20" ht="27" customHeight="1">
      <c r="A89" s="226" t="s">
        <v>297</v>
      </c>
      <c r="B89" s="191"/>
      <c r="C89" s="191"/>
      <c r="R89" s="1882"/>
      <c r="S89" s="1883"/>
      <c r="T89" s="1884"/>
    </row>
    <row r="90" spans="1:20" ht="27" customHeight="1">
      <c r="A90" s="3026" t="s">
        <v>298</v>
      </c>
      <c r="B90" s="3027"/>
      <c r="C90" s="3028"/>
      <c r="D90" s="3029" t="s">
        <v>863</v>
      </c>
      <c r="E90" s="3030"/>
      <c r="F90" s="3030"/>
      <c r="G90" s="3030"/>
      <c r="H90" s="3030"/>
      <c r="I90" s="3030"/>
      <c r="J90" s="3029" t="s">
        <v>864</v>
      </c>
      <c r="K90" s="3030"/>
      <c r="L90" s="3030"/>
      <c r="M90" s="3030"/>
      <c r="N90" s="3031"/>
      <c r="R90" s="1882"/>
      <c r="S90" s="1883"/>
      <c r="T90" s="1884"/>
    </row>
    <row r="91" spans="1:20" ht="27" customHeight="1">
      <c r="A91" s="3032" t="s">
        <v>849</v>
      </c>
      <c r="B91" s="3033"/>
      <c r="C91" s="3034"/>
      <c r="D91" s="2769" t="s">
        <v>861</v>
      </c>
      <c r="E91" s="3035"/>
      <c r="F91" s="3035"/>
      <c r="G91" s="3035"/>
      <c r="H91" s="3035"/>
      <c r="I91" s="3036"/>
      <c r="J91" s="2771" t="s">
        <v>316</v>
      </c>
      <c r="K91" s="3037"/>
      <c r="L91" s="3037"/>
      <c r="M91" s="3037"/>
      <c r="N91" s="3037"/>
      <c r="O91" s="2772"/>
      <c r="R91" s="1882"/>
      <c r="S91" s="1883"/>
      <c r="T91" s="1884"/>
    </row>
    <row r="92" spans="1:20" ht="27" customHeight="1">
      <c r="A92" s="1199" t="s">
        <v>855</v>
      </c>
      <c r="B92" s="1200" t="s">
        <v>857</v>
      </c>
      <c r="C92" s="1200" t="s">
        <v>307</v>
      </c>
      <c r="D92" s="2769" t="s">
        <v>310</v>
      </c>
      <c r="E92" s="2770"/>
      <c r="F92" s="2769" t="s">
        <v>859</v>
      </c>
      <c r="G92" s="2770"/>
      <c r="H92" s="2769" t="s">
        <v>860</v>
      </c>
      <c r="I92" s="2770"/>
      <c r="J92" s="2771" t="s">
        <v>317</v>
      </c>
      <c r="K92" s="2772"/>
      <c r="L92" s="2771" t="s">
        <v>320</v>
      </c>
      <c r="M92" s="2772"/>
      <c r="N92" s="2771" t="s">
        <v>322</v>
      </c>
      <c r="O92" s="2772"/>
      <c r="R92" s="1882"/>
      <c r="S92" s="1883"/>
      <c r="T92" s="1884"/>
    </row>
    <row r="93" spans="1:20" ht="27" customHeight="1">
      <c r="A93" s="1200">
        <v>0</v>
      </c>
      <c r="B93" s="1199">
        <v>5</v>
      </c>
      <c r="C93" s="1235">
        <v>10</v>
      </c>
      <c r="D93" s="2769">
        <v>-10</v>
      </c>
      <c r="E93" s="2770">
        <v>0</v>
      </c>
      <c r="F93" s="2769">
        <v>0</v>
      </c>
      <c r="G93" s="2770"/>
      <c r="H93" s="2769">
        <v>10</v>
      </c>
      <c r="I93" s="2770"/>
      <c r="J93" s="2771">
        <v>-10</v>
      </c>
      <c r="K93" s="2773">
        <v>0</v>
      </c>
      <c r="L93" s="2771">
        <v>0</v>
      </c>
      <c r="M93" s="2773"/>
      <c r="N93" s="2771">
        <v>10</v>
      </c>
      <c r="O93" s="2773"/>
      <c r="R93" s="1882"/>
      <c r="S93" s="1883"/>
      <c r="T93" s="1884"/>
    </row>
    <row r="94" spans="1:20" ht="27" customHeight="1">
      <c r="R94" s="1882"/>
      <c r="S94" s="1883"/>
      <c r="T94" s="1884"/>
    </row>
    <row r="95" spans="1:20" ht="27" customHeight="1">
      <c r="A95" s="2774" t="s">
        <v>340</v>
      </c>
      <c r="B95" s="2775"/>
      <c r="C95" s="2776"/>
      <c r="D95" s="2942" t="s">
        <v>324</v>
      </c>
      <c r="E95" s="2944"/>
      <c r="F95" s="2944"/>
      <c r="G95" s="2944"/>
      <c r="H95" s="2944"/>
      <c r="I95" s="2945"/>
      <c r="J95" s="2890" t="s">
        <v>487</v>
      </c>
      <c r="K95" s="2946"/>
      <c r="L95" s="2946"/>
      <c r="M95" s="2946"/>
      <c r="N95" s="2946"/>
      <c r="O95" s="2947"/>
      <c r="R95" s="1882"/>
      <c r="S95" s="1883"/>
      <c r="T95" s="1884"/>
    </row>
    <row r="96" spans="1:20" ht="27" customHeight="1">
      <c r="A96" s="1214" t="s">
        <v>341</v>
      </c>
      <c r="B96" s="1214" t="s">
        <v>342</v>
      </c>
      <c r="C96" s="1214" t="s">
        <v>343</v>
      </c>
      <c r="D96" s="2948" t="s">
        <v>862</v>
      </c>
      <c r="E96" s="2949"/>
      <c r="F96" s="2948" t="s">
        <v>325</v>
      </c>
      <c r="G96" s="2950"/>
      <c r="H96" s="2948" t="s">
        <v>331</v>
      </c>
      <c r="I96" s="2950"/>
      <c r="J96" s="2951" t="s">
        <v>865</v>
      </c>
      <c r="K96" s="2952"/>
      <c r="L96" s="2951" t="s">
        <v>521</v>
      </c>
      <c r="M96" s="2953"/>
      <c r="N96" s="2951" t="s">
        <v>846</v>
      </c>
      <c r="O96" s="2953"/>
      <c r="R96" s="1882"/>
      <c r="S96" s="1883"/>
      <c r="T96" s="1884"/>
    </row>
    <row r="97" spans="1:20" ht="27" customHeight="1">
      <c r="A97" s="1222">
        <v>0</v>
      </c>
      <c r="B97" s="1214" t="s">
        <v>307</v>
      </c>
      <c r="C97" s="1234">
        <v>10</v>
      </c>
      <c r="D97" s="2942">
        <v>-10</v>
      </c>
      <c r="E97" s="2943">
        <v>0</v>
      </c>
      <c r="F97" s="2942">
        <v>0</v>
      </c>
      <c r="G97" s="2943"/>
      <c r="H97" s="2942">
        <v>10</v>
      </c>
      <c r="I97" s="2943"/>
      <c r="J97" s="2890">
        <v>-20</v>
      </c>
      <c r="K97" s="2891">
        <v>0</v>
      </c>
      <c r="L97" s="2890">
        <v>0</v>
      </c>
      <c r="M97" s="2891"/>
      <c r="N97" s="2890">
        <v>20</v>
      </c>
      <c r="O97" s="2891"/>
      <c r="R97" s="1882"/>
      <c r="S97" s="1883"/>
      <c r="T97" s="1884"/>
    </row>
    <row r="98" spans="1:20" ht="27" customHeight="1">
      <c r="R98" s="1882"/>
      <c r="S98" s="1883"/>
      <c r="T98" s="1884"/>
    </row>
    <row r="99" spans="1:20" ht="15">
      <c r="A99" s="2911" t="s">
        <v>868</v>
      </c>
      <c r="B99" s="2912"/>
      <c r="C99" s="2913"/>
      <c r="D99" s="2909" t="s">
        <v>866</v>
      </c>
      <c r="E99" s="2914"/>
      <c r="F99" s="2914"/>
      <c r="G99" s="2914"/>
      <c r="H99" s="2914"/>
      <c r="I99" s="2915"/>
      <c r="J99" s="2916" t="s">
        <v>870</v>
      </c>
      <c r="K99" s="2917"/>
      <c r="L99" s="2918"/>
      <c r="M99" s="2928" t="s">
        <v>869</v>
      </c>
      <c r="N99" s="2941"/>
      <c r="O99" s="1218"/>
      <c r="R99" s="1904"/>
      <c r="S99" s="1905"/>
      <c r="T99" s="1906"/>
    </row>
    <row r="100" spans="1:20" ht="45">
      <c r="A100" s="1203" t="s">
        <v>344</v>
      </c>
      <c r="B100" s="1203" t="s">
        <v>346</v>
      </c>
      <c r="C100" s="1215" t="s">
        <v>844</v>
      </c>
      <c r="D100" s="2919" t="s">
        <v>508</v>
      </c>
      <c r="E100" s="2920"/>
      <c r="F100" s="2919" t="s">
        <v>850</v>
      </c>
      <c r="G100" s="2921"/>
      <c r="H100" s="2919" t="s">
        <v>867</v>
      </c>
      <c r="I100" s="2921"/>
      <c r="J100" s="2922" t="s">
        <v>520</v>
      </c>
      <c r="K100" s="2923"/>
      <c r="L100" s="1216" t="s">
        <v>473</v>
      </c>
      <c r="M100" s="1219" t="s">
        <v>472</v>
      </c>
      <c r="N100" s="1219" t="s">
        <v>473</v>
      </c>
      <c r="O100" s="1220"/>
      <c r="R100" s="1904"/>
      <c r="S100" s="1905"/>
      <c r="T100" s="1906"/>
    </row>
    <row r="101" spans="1:20" ht="27" customHeight="1">
      <c r="A101" s="1203">
        <v>0</v>
      </c>
      <c r="B101" s="1203">
        <v>5</v>
      </c>
      <c r="C101" s="1203">
        <v>10</v>
      </c>
      <c r="D101" s="2909">
        <v>0</v>
      </c>
      <c r="E101" s="2910">
        <v>0</v>
      </c>
      <c r="F101" s="2909">
        <v>5</v>
      </c>
      <c r="G101" s="2910"/>
      <c r="H101" s="2909">
        <v>10</v>
      </c>
      <c r="I101" s="2910"/>
      <c r="J101" s="2916">
        <v>0</v>
      </c>
      <c r="K101" s="2927">
        <v>0</v>
      </c>
      <c r="L101" s="1217">
        <v>10</v>
      </c>
      <c r="M101" s="1221">
        <v>0</v>
      </c>
      <c r="N101" s="2928">
        <v>10</v>
      </c>
      <c r="O101" s="2929"/>
      <c r="R101" s="1904"/>
      <c r="S101" s="1905"/>
      <c r="T101" s="1906"/>
    </row>
    <row r="102" spans="1:20" ht="27" customHeight="1">
      <c r="R102" s="1882"/>
      <c r="S102" s="1883"/>
      <c r="T102" s="1884"/>
    </row>
    <row r="103" spans="1:20" ht="27" customHeight="1">
      <c r="A103" s="2930" t="s">
        <v>873</v>
      </c>
      <c r="B103" s="2931"/>
      <c r="C103" s="2932"/>
      <c r="D103" s="2907" t="s">
        <v>871</v>
      </c>
      <c r="E103" s="2933"/>
      <c r="F103" s="2933"/>
      <c r="G103" s="2933"/>
      <c r="H103" s="2933"/>
      <c r="I103" s="2934"/>
      <c r="J103" s="2935" t="s">
        <v>874</v>
      </c>
      <c r="K103" s="2936"/>
      <c r="L103" s="2936"/>
      <c r="M103" s="2936"/>
      <c r="N103" s="2936"/>
      <c r="O103" s="2937"/>
      <c r="R103" s="1882"/>
      <c r="S103" s="1883"/>
      <c r="T103" s="1884"/>
    </row>
    <row r="104" spans="1:20" ht="27" customHeight="1">
      <c r="A104" s="1232" t="s">
        <v>499</v>
      </c>
      <c r="B104" s="1233" t="s">
        <v>500</v>
      </c>
      <c r="C104" s="1233" t="s">
        <v>501</v>
      </c>
      <c r="D104" s="2938" t="s">
        <v>519</v>
      </c>
      <c r="E104" s="2939"/>
      <c r="F104" s="2938" t="s">
        <v>852</v>
      </c>
      <c r="G104" s="2940"/>
      <c r="H104" s="2938" t="s">
        <v>872</v>
      </c>
      <c r="I104" s="2940"/>
      <c r="J104" s="1223" t="s">
        <v>476</v>
      </c>
      <c r="K104" s="1223" t="s">
        <v>477</v>
      </c>
      <c r="L104" s="1223" t="s">
        <v>479</v>
      </c>
      <c r="M104" s="1223" t="s">
        <v>480</v>
      </c>
      <c r="N104" s="1223" t="s">
        <v>481</v>
      </c>
      <c r="O104" s="1224"/>
      <c r="R104" s="1882"/>
      <c r="S104" s="1883"/>
      <c r="T104" s="1884"/>
    </row>
    <row r="105" spans="1:20" ht="45" customHeight="1">
      <c r="A105" s="1232">
        <v>0</v>
      </c>
      <c r="B105" s="1232">
        <v>5</v>
      </c>
      <c r="C105" s="1232">
        <v>10</v>
      </c>
      <c r="D105" s="2907">
        <v>0</v>
      </c>
      <c r="E105" s="2908">
        <v>0</v>
      </c>
      <c r="F105" s="2907">
        <v>5</v>
      </c>
      <c r="G105" s="2908"/>
      <c r="H105" s="2907">
        <v>10</v>
      </c>
      <c r="I105" s="2908"/>
      <c r="J105" s="1225">
        <v>50</v>
      </c>
      <c r="K105" s="1226">
        <v>20</v>
      </c>
      <c r="L105" s="1225">
        <v>0</v>
      </c>
      <c r="M105" s="1226">
        <v>-20</v>
      </c>
      <c r="N105" s="1225">
        <v>-50</v>
      </c>
      <c r="O105" s="1226"/>
      <c r="R105" s="1892"/>
      <c r="S105" s="1896"/>
      <c r="T105" s="1894"/>
    </row>
    <row r="106" spans="1:20" ht="15">
      <c r="R106" s="1892"/>
      <c r="S106" s="1896"/>
      <c r="T106" s="1894"/>
    </row>
    <row r="107" spans="1:20" ht="15">
      <c r="A107" s="1217" t="s">
        <v>355</v>
      </c>
      <c r="B107" s="2855" t="s">
        <v>349</v>
      </c>
      <c r="C107" s="2856"/>
      <c r="R107" s="1892"/>
      <c r="S107" s="1896"/>
      <c r="T107" s="1894"/>
    </row>
    <row r="108" spans="1:20" ht="15">
      <c r="A108" s="1227" t="s">
        <v>365</v>
      </c>
      <c r="B108" s="1229" t="s">
        <v>350</v>
      </c>
      <c r="C108" s="1230" t="s">
        <v>351</v>
      </c>
      <c r="R108" s="1892"/>
      <c r="S108" s="1896"/>
      <c r="T108" s="1894"/>
    </row>
    <row r="109" spans="1:20" ht="36" customHeight="1">
      <c r="A109" s="1228">
        <v>10</v>
      </c>
      <c r="B109" s="1231">
        <v>10</v>
      </c>
      <c r="C109" s="1231">
        <v>0</v>
      </c>
      <c r="R109" s="1892"/>
      <c r="S109" s="1896"/>
      <c r="T109" s="1894"/>
    </row>
    <row r="110" spans="1:20" ht="15">
      <c r="R110" s="1892"/>
      <c r="S110" s="1896"/>
      <c r="T110" s="1894"/>
    </row>
    <row r="111" spans="1:20" ht="15">
      <c r="R111" s="1892"/>
      <c r="S111" s="1896"/>
      <c r="T111" s="1894"/>
    </row>
    <row r="112" spans="1:20" ht="15">
      <c r="R112" s="1892"/>
      <c r="S112" s="1896"/>
      <c r="T112" s="1894"/>
    </row>
    <row r="113" ht="28.5" customHeight="1"/>
    <row r="114" ht="30.75" customHeight="1"/>
  </sheetData>
  <sheetProtection selectLockedCells="1" selectUnlockedCells="1"/>
  <protectedRanges>
    <protectedRange sqref="K2:L2" name="단가산출a"/>
  </protectedRanges>
  <mergeCells count="167">
    <mergeCell ref="B107:C107"/>
    <mergeCell ref="D104:E104"/>
    <mergeCell ref="F104:G104"/>
    <mergeCell ref="H104:I104"/>
    <mergeCell ref="D105:E105"/>
    <mergeCell ref="F105:G105"/>
    <mergeCell ref="H105:I105"/>
    <mergeCell ref="D101:E101"/>
    <mergeCell ref="F101:G101"/>
    <mergeCell ref="H101:I101"/>
    <mergeCell ref="J101:K101"/>
    <mergeCell ref="N101:O101"/>
    <mergeCell ref="A103:C103"/>
    <mergeCell ref="D103:I103"/>
    <mergeCell ref="J103:O103"/>
    <mergeCell ref="A99:C99"/>
    <mergeCell ref="D99:I99"/>
    <mergeCell ref="J99:L99"/>
    <mergeCell ref="M99:N99"/>
    <mergeCell ref="D100:E100"/>
    <mergeCell ref="F100:G100"/>
    <mergeCell ref="H100:I100"/>
    <mergeCell ref="J100:K100"/>
    <mergeCell ref="D97:E97"/>
    <mergeCell ref="F97:G97"/>
    <mergeCell ref="H97:I97"/>
    <mergeCell ref="J97:K97"/>
    <mergeCell ref="L97:M97"/>
    <mergeCell ref="N97:O97"/>
    <mergeCell ref="A95:C95"/>
    <mergeCell ref="D95:I95"/>
    <mergeCell ref="J95:O95"/>
    <mergeCell ref="D96:E96"/>
    <mergeCell ref="F96:G96"/>
    <mergeCell ref="H96:I96"/>
    <mergeCell ref="J96:K96"/>
    <mergeCell ref="L96:M96"/>
    <mergeCell ref="N96:O96"/>
    <mergeCell ref="D93:E93"/>
    <mergeCell ref="F93:G93"/>
    <mergeCell ref="H93:I93"/>
    <mergeCell ref="J93:K93"/>
    <mergeCell ref="L93:M93"/>
    <mergeCell ref="N93:O93"/>
    <mergeCell ref="D92:E92"/>
    <mergeCell ref="F92:G92"/>
    <mergeCell ref="H92:I92"/>
    <mergeCell ref="J92:K92"/>
    <mergeCell ref="L92:M92"/>
    <mergeCell ref="N92:O92"/>
    <mergeCell ref="A90:C90"/>
    <mergeCell ref="D90:I90"/>
    <mergeCell ref="J90:N90"/>
    <mergeCell ref="A91:C91"/>
    <mergeCell ref="D91:I91"/>
    <mergeCell ref="J91:O91"/>
    <mergeCell ref="H60:I60"/>
    <mergeCell ref="L60:M60"/>
    <mergeCell ref="H61:I61"/>
    <mergeCell ref="L61:M61"/>
    <mergeCell ref="A62:A63"/>
    <mergeCell ref="B62:B63"/>
    <mergeCell ref="C62:N62"/>
    <mergeCell ref="H48:I48"/>
    <mergeCell ref="L48:M48"/>
    <mergeCell ref="H49:I49"/>
    <mergeCell ref="L49:M49"/>
    <mergeCell ref="A51:G51"/>
    <mergeCell ref="H59:I59"/>
    <mergeCell ref="L59:M59"/>
    <mergeCell ref="H45:I45"/>
    <mergeCell ref="L45:M45"/>
    <mergeCell ref="H46:I46"/>
    <mergeCell ref="L46:M46"/>
    <mergeCell ref="H47:I47"/>
    <mergeCell ref="L47:M47"/>
    <mergeCell ref="H42:I42"/>
    <mergeCell ref="L42:M42"/>
    <mergeCell ref="H43:I43"/>
    <mergeCell ref="L43:M43"/>
    <mergeCell ref="H44:I44"/>
    <mergeCell ref="L44:M44"/>
    <mergeCell ref="H38:I38"/>
    <mergeCell ref="L38:M38"/>
    <mergeCell ref="H39:I39"/>
    <mergeCell ref="L39:M39"/>
    <mergeCell ref="C40:M40"/>
    <mergeCell ref="H41:I41"/>
    <mergeCell ref="L41:M41"/>
    <mergeCell ref="C34:M34"/>
    <mergeCell ref="H35:I35"/>
    <mergeCell ref="L35:M35"/>
    <mergeCell ref="H36:I36"/>
    <mergeCell ref="L36:M36"/>
    <mergeCell ref="H37:I37"/>
    <mergeCell ref="L37:M37"/>
    <mergeCell ref="H31:I31"/>
    <mergeCell ref="L31:M31"/>
    <mergeCell ref="B32:C32"/>
    <mergeCell ref="D32:M32"/>
    <mergeCell ref="H33:I33"/>
    <mergeCell ref="L33:M33"/>
    <mergeCell ref="B28:C28"/>
    <mergeCell ref="H28:I28"/>
    <mergeCell ref="L28:M28"/>
    <mergeCell ref="H29:I29"/>
    <mergeCell ref="L29:M29"/>
    <mergeCell ref="B30:C30"/>
    <mergeCell ref="D30:M30"/>
    <mergeCell ref="H25:I25"/>
    <mergeCell ref="L25:M25"/>
    <mergeCell ref="H26:I26"/>
    <mergeCell ref="L26:M26"/>
    <mergeCell ref="H27:I27"/>
    <mergeCell ref="L27:M27"/>
    <mergeCell ref="H22:I22"/>
    <mergeCell ref="L22:M22"/>
    <mergeCell ref="H23:I23"/>
    <mergeCell ref="L23:M23"/>
    <mergeCell ref="H24:I24"/>
    <mergeCell ref="L24:M24"/>
    <mergeCell ref="H19:I19"/>
    <mergeCell ref="L19:M19"/>
    <mergeCell ref="H20:I20"/>
    <mergeCell ref="L20:M20"/>
    <mergeCell ref="H21:I21"/>
    <mergeCell ref="L21:M21"/>
    <mergeCell ref="H16:I16"/>
    <mergeCell ref="L16:M16"/>
    <mergeCell ref="H17:I17"/>
    <mergeCell ref="L17:M17"/>
    <mergeCell ref="H18:I18"/>
    <mergeCell ref="L18:M18"/>
    <mergeCell ref="H13:I13"/>
    <mergeCell ref="L13:M13"/>
    <mergeCell ref="H14:I14"/>
    <mergeCell ref="L14:M14"/>
    <mergeCell ref="H15:I15"/>
    <mergeCell ref="L15:M15"/>
    <mergeCell ref="H10:I10"/>
    <mergeCell ref="L10:M10"/>
    <mergeCell ref="H11:I11"/>
    <mergeCell ref="L11:M11"/>
    <mergeCell ref="H12:I12"/>
    <mergeCell ref="L12:M12"/>
    <mergeCell ref="H7:I7"/>
    <mergeCell ref="L7:M7"/>
    <mergeCell ref="H8:I8"/>
    <mergeCell ref="L8:M8"/>
    <mergeCell ref="H9:I9"/>
    <mergeCell ref="L9:M9"/>
    <mergeCell ref="H4:I4"/>
    <mergeCell ref="B5:C5"/>
    <mergeCell ref="H5:I5"/>
    <mergeCell ref="L5:M5"/>
    <mergeCell ref="H6:I6"/>
    <mergeCell ref="L6:M6"/>
    <mergeCell ref="A1:M1"/>
    <mergeCell ref="B2:F2"/>
    <mergeCell ref="H2:I2"/>
    <mergeCell ref="K2:L2"/>
    <mergeCell ref="B3:C3"/>
    <mergeCell ref="D3:E3"/>
    <mergeCell ref="F3:F4"/>
    <mergeCell ref="G3:I3"/>
    <mergeCell ref="J3:K4"/>
    <mergeCell ref="L3:M4"/>
  </mergeCells>
  <phoneticPr fontId="5" type="noConversion"/>
  <dataValidations count="19">
    <dataValidation type="list" allowBlank="1" showInputMessage="1" showErrorMessage="1" sqref="B69" xr:uid="{00000000-0002-0000-0C00-000000000000}">
      <formula1>$S$66:$S$68</formula1>
    </dataValidation>
    <dataValidation type="list" allowBlank="1" showInputMessage="1" showErrorMessage="1" sqref="B68" xr:uid="{00000000-0002-0000-0C00-000001000000}">
      <formula1>$S$63:$S$65</formula1>
    </dataValidation>
    <dataValidation type="list" allowBlank="1" showInputMessage="1" showErrorMessage="1" sqref="D27" xr:uid="{00000000-0002-0000-0C00-000002000000}">
      <formula1>$S$31:$S$34</formula1>
    </dataValidation>
    <dataValidation type="list" allowBlank="1" showInputMessage="1" showErrorMessage="1" sqref="B27" xr:uid="{00000000-0002-0000-0C00-000003000000}">
      <formula1>$R$30:$R$32</formula1>
    </dataValidation>
    <dataValidation type="list" allowBlank="1" showInputMessage="1" showErrorMessage="1" sqref="P5 P10 P15 P20 P27:P28 P30" xr:uid="{00000000-0002-0000-0C00-000004000000}">
      <formula1>"적용,미적용"</formula1>
    </dataValidation>
    <dataValidation type="list" allowBlank="1" showInputMessage="1" showErrorMessage="1" sqref="B5:C5" xr:uid="{00000000-0002-0000-0C00-000005000000}">
      <formula1>$R$6:$R$7</formula1>
    </dataValidation>
    <dataValidation type="list" allowBlank="1" showInputMessage="1" showErrorMessage="1" sqref="A18" xr:uid="{00000000-0002-0000-0C00-000006000000}">
      <formula1>$R$16:$R$17</formula1>
    </dataValidation>
    <dataValidation type="list" allowBlank="1" showInputMessage="1" showErrorMessage="1" sqref="B64" xr:uid="{00000000-0002-0000-0C00-000007000000}">
      <formula1>$S$51:$S$53</formula1>
    </dataValidation>
    <dataValidation type="list" allowBlank="1" showInputMessage="1" showErrorMessage="1" sqref="B65" xr:uid="{00000000-0002-0000-0C00-000008000000}">
      <formula1>$S$54:$S$56</formula1>
    </dataValidation>
    <dataValidation type="list" allowBlank="1" showInputMessage="1" showErrorMessage="1" sqref="B66" xr:uid="{00000000-0002-0000-0C00-000009000000}">
      <formula1>$S$57:$S$59</formula1>
    </dataValidation>
    <dataValidation type="list" allowBlank="1" showInputMessage="1" showErrorMessage="1" sqref="B67" xr:uid="{00000000-0002-0000-0C00-00000A000000}">
      <formula1>$S$60:$S$62</formula1>
    </dataValidation>
    <dataValidation type="list" allowBlank="1" showInputMessage="1" showErrorMessage="1" sqref="B77" xr:uid="{00000000-0002-0000-0C00-00000B000000}">
      <formula1>$S$76:$S$77</formula1>
    </dataValidation>
    <dataValidation type="list" allowBlank="1" showInputMessage="1" showErrorMessage="1" sqref="B76" xr:uid="{00000000-0002-0000-0C00-00000C000000}">
      <formula1>$S$78:$S$80</formula1>
    </dataValidation>
    <dataValidation type="list" allowBlank="1" showInputMessage="1" showErrorMessage="1" sqref="B72" xr:uid="{00000000-0002-0000-0C00-00000D000000}">
      <formula1>$S$105:$S$109</formula1>
    </dataValidation>
    <dataValidation type="list" allowBlank="1" showInputMessage="1" showErrorMessage="1" sqref="B75" xr:uid="{00000000-0002-0000-0C00-00000E000000}">
      <formula1>$S$74:$S$75</formula1>
    </dataValidation>
    <dataValidation type="list" allowBlank="1" showInputMessage="1" showErrorMessage="1" sqref="B73" xr:uid="{00000000-0002-0000-0C00-00000F000000}">
      <formula1>$S$81:$S$83</formula1>
    </dataValidation>
    <dataValidation type="list" allowBlank="1" showInputMessage="1" showErrorMessage="1" sqref="B74" xr:uid="{00000000-0002-0000-0C00-000010000000}">
      <formula1>$S$110:$S$112</formula1>
    </dataValidation>
    <dataValidation type="list" allowBlank="1" showInputMessage="1" showErrorMessage="1" sqref="B70" xr:uid="{00000000-0002-0000-0C00-000011000000}">
      <formula1>$S$69:$S$75</formula1>
    </dataValidation>
    <dataValidation type="list" allowBlank="1" showInputMessage="1" showErrorMessage="1" sqref="B71" xr:uid="{00000000-0002-0000-0C00-000012000000}">
      <formula1>$S$72:$S$73</formula1>
    </dataValidation>
  </dataValidations>
  <printOptions horizontalCentered="1" verticalCentered="1"/>
  <pageMargins left="0.19685039370078741" right="0.19685039370078741" top="0.39370078740157483" bottom="0.15748031496062992" header="0.15748031496062992" footer="0.15748031496062992"/>
  <pageSetup paperSize="9" scale="59" firstPageNumber="0" orientation="landscape" horizontalDpi="300" verticalDpi="300" r:id="rId1"/>
  <headerFooter alignWithMargins="0"/>
  <colBreaks count="1" manualBreakCount="1">
    <brk id="14" max="1048575" man="1"/>
  </colBreaks>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D00-000000000000}">
  <sheetPr>
    <tabColor rgb="FFFF0000"/>
    <pageSetUpPr fitToPage="1"/>
  </sheetPr>
  <dimension ref="A1:Y153"/>
  <sheetViews>
    <sheetView view="pageBreakPreview" topLeftCell="A4" zoomScale="85" zoomScaleNormal="85" zoomScaleSheetLayoutView="85" workbookViewId="0">
      <selection activeCell="Q78" sqref="Q78"/>
    </sheetView>
  </sheetViews>
  <sheetFormatPr defaultColWidth="11.5546875" defaultRowHeight="14.25"/>
  <cols>
    <col min="1" max="1" width="18.6640625" style="98" customWidth="1"/>
    <col min="2" max="2" width="19.44140625" style="98" bestFit="1" customWidth="1"/>
    <col min="3" max="6" width="8.77734375" style="98" customWidth="1"/>
    <col min="7" max="7" width="12" style="98" bestFit="1" customWidth="1"/>
    <col min="8" max="8" width="8.77734375" style="98" customWidth="1"/>
    <col min="9" max="9" width="8.77734375" style="261" customWidth="1"/>
    <col min="10" max="14" width="8.77734375" style="98" customWidth="1"/>
    <col min="15" max="15" width="5" style="98" customWidth="1"/>
    <col min="16" max="16" width="11.5546875" style="99" customWidth="1"/>
    <col min="17" max="17" width="14.6640625" style="98" customWidth="1"/>
    <col min="18" max="18" width="13.44140625" style="98" customWidth="1"/>
    <col min="19" max="19" width="12.6640625" style="98" customWidth="1"/>
    <col min="20" max="20" width="14.77734375" style="98" customWidth="1"/>
    <col min="21" max="21" width="13.33203125" style="98" customWidth="1"/>
    <col min="22" max="25" width="11.5546875" style="98" customWidth="1"/>
    <col min="26" max="16384" width="11.5546875" style="98"/>
  </cols>
  <sheetData>
    <row r="1" spans="1:23" ht="27" customHeight="1">
      <c r="A1" s="2985" t="s">
        <v>750</v>
      </c>
      <c r="B1" s="2986"/>
      <c r="C1" s="2986"/>
      <c r="D1" s="2986"/>
      <c r="E1" s="2986"/>
      <c r="F1" s="2986"/>
      <c r="G1" s="2986"/>
      <c r="H1" s="2986"/>
      <c r="I1" s="2986"/>
      <c r="J1" s="2986"/>
      <c r="K1" s="2986"/>
      <c r="L1" s="2986"/>
      <c r="M1" s="2987"/>
      <c r="N1" s="639"/>
      <c r="P1" s="2222"/>
      <c r="Q1" s="2218" t="s">
        <v>122</v>
      </c>
      <c r="R1" s="2219" t="s">
        <v>123</v>
      </c>
    </row>
    <row r="2" spans="1:23" ht="28.5" customHeight="1">
      <c r="A2" s="640" t="s">
        <v>753</v>
      </c>
      <c r="B2" s="2860" t="str">
        <f>설계내역서!C6</f>
        <v>서귀포시 남원읍 한남리 산 2-1 외</v>
      </c>
      <c r="C2" s="2861"/>
      <c r="D2" s="2861"/>
      <c r="E2" s="2861"/>
      <c r="F2" s="2862"/>
      <c r="G2" s="299" t="s">
        <v>413</v>
      </c>
      <c r="H2" s="2863" t="s">
        <v>523</v>
      </c>
      <c r="I2" s="2864"/>
      <c r="J2" s="102" t="s">
        <v>125</v>
      </c>
      <c r="K2" s="3001">
        <f>설계내역서!H13</f>
        <v>0</v>
      </c>
      <c r="L2" s="3002"/>
      <c r="M2" s="300" t="s">
        <v>118</v>
      </c>
      <c r="N2" s="641"/>
      <c r="P2" s="2223"/>
      <c r="Q2" s="2220"/>
      <c r="R2" s="2220"/>
    </row>
    <row r="3" spans="1:23" ht="27" customHeight="1">
      <c r="A3" s="642" t="s">
        <v>752</v>
      </c>
      <c r="B3" s="2867" t="s">
        <v>127</v>
      </c>
      <c r="C3" s="2868"/>
      <c r="D3" s="2867" t="s">
        <v>996</v>
      </c>
      <c r="E3" s="2868"/>
      <c r="F3" s="2869" t="s">
        <v>129</v>
      </c>
      <c r="G3" s="2867" t="s">
        <v>130</v>
      </c>
      <c r="H3" s="2988"/>
      <c r="I3" s="2868"/>
      <c r="J3" s="2989" t="s">
        <v>408</v>
      </c>
      <c r="K3" s="2990"/>
      <c r="L3" s="2876" t="s">
        <v>75</v>
      </c>
      <c r="M3" s="2877"/>
      <c r="N3" s="641"/>
      <c r="P3" s="2223"/>
      <c r="Q3" s="2220"/>
      <c r="R3" s="2225" t="s">
        <v>185</v>
      </c>
      <c r="S3" s="163" t="s">
        <v>186</v>
      </c>
      <c r="T3" s="163" t="s">
        <v>187</v>
      </c>
      <c r="U3" s="163" t="s">
        <v>132</v>
      </c>
      <c r="V3" s="163" t="s">
        <v>188</v>
      </c>
      <c r="W3" s="163" t="s">
        <v>189</v>
      </c>
    </row>
    <row r="4" spans="1:23" ht="27" customHeight="1" thickBot="1">
      <c r="A4" s="643" t="s">
        <v>131</v>
      </c>
      <c r="B4" s="631"/>
      <c r="C4" s="106" t="s">
        <v>132</v>
      </c>
      <c r="D4" s="631" t="s">
        <v>997</v>
      </c>
      <c r="E4" s="632" t="s">
        <v>132</v>
      </c>
      <c r="F4" s="2870"/>
      <c r="G4" s="107"/>
      <c r="H4" s="2993" t="s">
        <v>134</v>
      </c>
      <c r="I4" s="2994"/>
      <c r="J4" s="2991"/>
      <c r="K4" s="2992"/>
      <c r="L4" s="2878"/>
      <c r="M4" s="2879"/>
      <c r="N4" s="641"/>
      <c r="P4" s="2224" t="s">
        <v>135</v>
      </c>
      <c r="Q4" s="2220"/>
      <c r="R4" s="2226" t="s">
        <v>192</v>
      </c>
      <c r="S4" s="2014"/>
      <c r="T4" s="2015" t="s">
        <v>193</v>
      </c>
      <c r="U4" s="2015" t="s">
        <v>194</v>
      </c>
      <c r="V4" s="2015" t="s">
        <v>157</v>
      </c>
      <c r="W4" s="2016">
        <v>7.0000000000000007E-2</v>
      </c>
    </row>
    <row r="5" spans="1:23" ht="27" hidden="1" customHeight="1" thickTop="1">
      <c r="A5" s="644" t="s">
        <v>136</v>
      </c>
      <c r="B5" s="2995"/>
      <c r="C5" s="2996"/>
      <c r="D5" s="110" t="s">
        <v>137</v>
      </c>
      <c r="E5" s="111"/>
      <c r="F5" s="112"/>
      <c r="G5" s="113"/>
      <c r="H5" s="2884"/>
      <c r="I5" s="2885"/>
      <c r="J5" s="115"/>
      <c r="K5" s="114"/>
      <c r="L5" s="2997"/>
      <c r="M5" s="2998"/>
      <c r="N5" s="641"/>
      <c r="P5" s="116" t="s">
        <v>138</v>
      </c>
    </row>
    <row r="6" spans="1:23" ht="27" hidden="1" customHeight="1">
      <c r="A6" s="645" t="s">
        <v>143</v>
      </c>
      <c r="B6" s="646"/>
      <c r="C6" s="647" t="str">
        <f>IF(B5="","",IF(B5="미래목","ha","본/ha"))</f>
        <v/>
      </c>
      <c r="D6" s="118">
        <f>IF(B5="제거대상목",S6,S7)</f>
        <v>0</v>
      </c>
      <c r="E6" s="634" t="str">
        <f>IF(B5=R7,"인/ha","인/100본당")</f>
        <v>인/ha</v>
      </c>
      <c r="F6" s="648">
        <f>IF(P5="적용",IF(B5="미래목",1,ROUND(B6*D6/100,2)),0)</f>
        <v>0</v>
      </c>
      <c r="G6" s="500"/>
      <c r="H6" s="2819" t="s">
        <v>144</v>
      </c>
      <c r="I6" s="2821"/>
      <c r="J6" s="649">
        <f>$C$78</f>
        <v>0</v>
      </c>
      <c r="K6" s="647" t="s">
        <v>113</v>
      </c>
      <c r="L6" s="2888">
        <f>ROUNDDOWN((F6*G6)*(1+J6%),0)</f>
        <v>0</v>
      </c>
      <c r="M6" s="2889"/>
      <c r="N6" s="641"/>
      <c r="R6" s="183"/>
      <c r="S6" s="183"/>
      <c r="T6" s="183"/>
      <c r="U6" s="183"/>
      <c r="V6" s="183"/>
    </row>
    <row r="7" spans="1:23" ht="27" hidden="1" customHeight="1">
      <c r="A7" s="645" t="s">
        <v>147</v>
      </c>
      <c r="B7" s="648"/>
      <c r="C7" s="647"/>
      <c r="D7" s="118"/>
      <c r="E7" s="650"/>
      <c r="F7" s="648"/>
      <c r="G7" s="500"/>
      <c r="H7" s="2787"/>
      <c r="I7" s="2848"/>
      <c r="J7" s="651"/>
      <c r="K7" s="652"/>
      <c r="L7" s="2819"/>
      <c r="M7" s="2820"/>
      <c r="N7" s="641"/>
      <c r="R7" s="183"/>
      <c r="S7" s="183"/>
      <c r="T7" s="183"/>
      <c r="U7" s="183"/>
      <c r="V7" s="183"/>
    </row>
    <row r="8" spans="1:23" ht="27" hidden="1" customHeight="1">
      <c r="A8" s="653" t="s">
        <v>150</v>
      </c>
      <c r="B8" s="654">
        <f>IF(B5="미래목",$E$5,$B$6)</f>
        <v>0</v>
      </c>
      <c r="C8" s="647" t="s">
        <v>151</v>
      </c>
      <c r="D8" s="118">
        <f>IF(B5="제거대상목",U6,U7)</f>
        <v>0</v>
      </c>
      <c r="E8" s="634" t="s">
        <v>152</v>
      </c>
      <c r="F8" s="648">
        <f>IF(P5="적용",ROUND(B8*(D8/100),2),0)</f>
        <v>0</v>
      </c>
      <c r="G8" s="500"/>
      <c r="H8" s="2819">
        <f>IF(B5="제거대상목",T6,T7)</f>
        <v>0</v>
      </c>
      <c r="I8" s="2821"/>
      <c r="J8" s="655"/>
      <c r="K8" s="652"/>
      <c r="L8" s="2888">
        <f>ROUNDDOWN(F8*G8,0)</f>
        <v>0</v>
      </c>
      <c r="M8" s="2889"/>
      <c r="N8" s="641"/>
      <c r="R8" s="183"/>
      <c r="S8" s="183"/>
      <c r="T8" s="183"/>
      <c r="U8" s="183"/>
      <c r="V8" s="183"/>
    </row>
    <row r="9" spans="1:23" ht="27" hidden="1" customHeight="1">
      <c r="A9" s="656" t="s">
        <v>153</v>
      </c>
      <c r="B9" s="120">
        <f>L8</f>
        <v>0</v>
      </c>
      <c r="C9" s="121" t="s">
        <v>154</v>
      </c>
      <c r="D9" s="122">
        <v>10</v>
      </c>
      <c r="E9" s="633" t="s">
        <v>113</v>
      </c>
      <c r="F9" s="123"/>
      <c r="G9" s="124"/>
      <c r="H9" s="2779"/>
      <c r="I9" s="2903"/>
      <c r="J9" s="125"/>
      <c r="K9" s="126"/>
      <c r="L9" s="2904">
        <f>ROUNDDOWN(B9*D9%,0)</f>
        <v>0</v>
      </c>
      <c r="M9" s="2905"/>
      <c r="N9" s="641"/>
      <c r="R9" s="183"/>
      <c r="S9" s="183"/>
      <c r="T9" s="183"/>
      <c r="U9" s="183"/>
      <c r="V9" s="183"/>
    </row>
    <row r="10" spans="1:23" ht="27" hidden="1" customHeight="1">
      <c r="A10" s="657" t="s">
        <v>155</v>
      </c>
      <c r="B10" s="128"/>
      <c r="C10" s="114"/>
      <c r="D10" s="129"/>
      <c r="E10" s="130"/>
      <c r="F10" s="128"/>
      <c r="G10" s="131"/>
      <c r="H10" s="2851"/>
      <c r="I10" s="2852"/>
      <c r="J10" s="115"/>
      <c r="K10" s="130"/>
      <c r="L10" s="2981"/>
      <c r="M10" s="2982"/>
      <c r="N10" s="641"/>
      <c r="P10" s="116" t="s">
        <v>138</v>
      </c>
      <c r="R10" s="183"/>
      <c r="S10" s="183"/>
      <c r="T10" s="183"/>
      <c r="U10" s="183"/>
      <c r="V10" s="183"/>
    </row>
    <row r="11" spans="1:23" ht="27" hidden="1" customHeight="1">
      <c r="A11" s="645" t="s">
        <v>143</v>
      </c>
      <c r="B11" s="658"/>
      <c r="C11" s="647" t="s">
        <v>118</v>
      </c>
      <c r="D11" s="659">
        <v>0.2</v>
      </c>
      <c r="E11" s="647" t="s">
        <v>156</v>
      </c>
      <c r="F11" s="648">
        <f>IF(P10="적용",ROUND(B11*D11,2),0)</f>
        <v>0</v>
      </c>
      <c r="G11" s="500">
        <f>기초자료!B14</f>
        <v>172068</v>
      </c>
      <c r="H11" s="2819" t="s">
        <v>157</v>
      </c>
      <c r="I11" s="2821"/>
      <c r="J11" s="649">
        <f>$D$78</f>
        <v>0</v>
      </c>
      <c r="K11" s="647" t="s">
        <v>113</v>
      </c>
      <c r="L11" s="2888">
        <f>ROUNDDOWN((F11*G11)*(1+J11%),0)</f>
        <v>0</v>
      </c>
      <c r="M11" s="2889"/>
      <c r="N11" s="641"/>
      <c r="R11" s="183"/>
      <c r="S11" s="183"/>
      <c r="T11" s="183"/>
      <c r="U11" s="183"/>
      <c r="V11" s="183"/>
    </row>
    <row r="12" spans="1:23" ht="27" hidden="1" customHeight="1">
      <c r="A12" s="645" t="s">
        <v>147</v>
      </c>
      <c r="B12" s="660"/>
      <c r="C12" s="647"/>
      <c r="D12" s="659"/>
      <c r="E12" s="652"/>
      <c r="F12" s="648"/>
      <c r="G12" s="500"/>
      <c r="H12" s="2787"/>
      <c r="I12" s="2848"/>
      <c r="J12" s="655"/>
      <c r="K12" s="652"/>
      <c r="L12" s="2819"/>
      <c r="M12" s="2820"/>
      <c r="N12" s="641"/>
      <c r="R12" s="183"/>
      <c r="S12" s="183"/>
      <c r="T12" s="183"/>
      <c r="U12" s="183"/>
      <c r="V12" s="183"/>
    </row>
    <row r="13" spans="1:23" ht="27" hidden="1" customHeight="1">
      <c r="A13" s="645" t="s">
        <v>158</v>
      </c>
      <c r="B13" s="661"/>
      <c r="C13" s="647" t="s">
        <v>118</v>
      </c>
      <c r="D13" s="659">
        <v>0.2</v>
      </c>
      <c r="E13" s="647" t="s">
        <v>159</v>
      </c>
      <c r="F13" s="648">
        <f>IF(P10="적용",ROUND(B13*D13,2),0)</f>
        <v>0</v>
      </c>
      <c r="G13" s="500">
        <v>7300</v>
      </c>
      <c r="H13" s="2819" t="s">
        <v>160</v>
      </c>
      <c r="I13" s="2821"/>
      <c r="J13" s="655"/>
      <c r="K13" s="652"/>
      <c r="L13" s="2817">
        <f>ROUNDDOWN(F13*G13,0)</f>
        <v>0</v>
      </c>
      <c r="M13" s="2906"/>
      <c r="N13" s="641"/>
      <c r="R13" s="183"/>
      <c r="S13" s="183"/>
      <c r="T13" s="183"/>
      <c r="U13" s="183"/>
      <c r="V13" s="183"/>
    </row>
    <row r="14" spans="1:23" ht="27" hidden="1" customHeight="1">
      <c r="A14" s="656" t="s">
        <v>153</v>
      </c>
      <c r="B14" s="120">
        <f>L13</f>
        <v>0</v>
      </c>
      <c r="C14" s="121" t="s">
        <v>154</v>
      </c>
      <c r="D14" s="133">
        <v>5</v>
      </c>
      <c r="E14" s="121" t="s">
        <v>113</v>
      </c>
      <c r="F14" s="123"/>
      <c r="G14" s="124"/>
      <c r="H14" s="2779"/>
      <c r="I14" s="2903"/>
      <c r="J14" s="134"/>
      <c r="K14" s="126"/>
      <c r="L14" s="2904">
        <f>ROUNDDOWN(B14*D14%,0)</f>
        <v>0</v>
      </c>
      <c r="M14" s="2905"/>
      <c r="N14" s="641"/>
      <c r="R14" s="183"/>
      <c r="S14" s="183"/>
      <c r="T14" s="183"/>
      <c r="U14" s="183"/>
      <c r="V14" s="183"/>
    </row>
    <row r="15" spans="1:23" ht="27" hidden="1" customHeight="1">
      <c r="A15" s="644" t="s">
        <v>161</v>
      </c>
      <c r="B15" s="128"/>
      <c r="C15" s="114"/>
      <c r="D15" s="135"/>
      <c r="E15" s="136"/>
      <c r="F15" s="128"/>
      <c r="G15" s="131"/>
      <c r="H15" s="2851"/>
      <c r="I15" s="2852"/>
      <c r="J15" s="137"/>
      <c r="K15" s="114"/>
      <c r="L15" s="2981"/>
      <c r="M15" s="2982"/>
      <c r="N15" s="641"/>
      <c r="P15" s="116" t="s">
        <v>138</v>
      </c>
      <c r="R15" s="183"/>
      <c r="S15" s="183"/>
      <c r="T15" s="183"/>
      <c r="U15" s="183"/>
      <c r="V15" s="183"/>
    </row>
    <row r="16" spans="1:23" ht="27" hidden="1" customHeight="1">
      <c r="A16" s="645" t="s">
        <v>143</v>
      </c>
      <c r="B16" s="662"/>
      <c r="C16" s="647" t="s">
        <v>166</v>
      </c>
      <c r="D16" s="663">
        <v>1</v>
      </c>
      <c r="E16" s="647" t="s">
        <v>167</v>
      </c>
      <c r="F16" s="648">
        <f>IF(P15="적용",ROUND(B16*D16,2),0)</f>
        <v>0</v>
      </c>
      <c r="G16" s="500">
        <f>기초자료!B14</f>
        <v>172068</v>
      </c>
      <c r="H16" s="2819" t="s">
        <v>157</v>
      </c>
      <c r="I16" s="2821"/>
      <c r="J16" s="649">
        <f>$E$78</f>
        <v>0</v>
      </c>
      <c r="K16" s="664" t="s">
        <v>113</v>
      </c>
      <c r="L16" s="2822">
        <f>ROUNDDOWN((F16*G16)*(1+J16%),0)</f>
        <v>0</v>
      </c>
      <c r="M16" s="2823"/>
      <c r="N16" s="641"/>
      <c r="R16" s="183"/>
      <c r="S16" s="183"/>
      <c r="T16" s="183"/>
      <c r="U16" s="183"/>
      <c r="V16" s="2002"/>
    </row>
    <row r="17" spans="1:24" ht="27" hidden="1" customHeight="1">
      <c r="A17" s="645" t="s">
        <v>147</v>
      </c>
      <c r="B17" s="665"/>
      <c r="C17" s="647"/>
      <c r="D17" s="666"/>
      <c r="E17" s="652"/>
      <c r="F17" s="648"/>
      <c r="G17" s="500"/>
      <c r="H17" s="2787"/>
      <c r="I17" s="2848"/>
      <c r="J17" s="655"/>
      <c r="K17" s="652"/>
      <c r="L17" s="2819"/>
      <c r="M17" s="2820"/>
      <c r="N17" s="641"/>
      <c r="R17" s="179"/>
      <c r="S17" s="179"/>
      <c r="T17" s="179"/>
      <c r="U17" s="179"/>
      <c r="V17" s="2003"/>
    </row>
    <row r="18" spans="1:24" ht="27" hidden="1" customHeight="1">
      <c r="A18" s="667"/>
      <c r="B18" s="668">
        <f>B16</f>
        <v>0</v>
      </c>
      <c r="C18" s="647" t="s">
        <v>166</v>
      </c>
      <c r="D18" s="663">
        <f>IF(A18=R16,S16,S17)</f>
        <v>0</v>
      </c>
      <c r="E18" s="647">
        <f>IF(A18=R16,T16,T17)</f>
        <v>0</v>
      </c>
      <c r="F18" s="648">
        <f>IF(P15="적용",ROUND(B18*D18,2),0)</f>
        <v>0</v>
      </c>
      <c r="G18" s="500"/>
      <c r="H18" s="2819">
        <f>IF(A18=R16,U16,U17)</f>
        <v>0</v>
      </c>
      <c r="I18" s="2821"/>
      <c r="J18" s="652"/>
      <c r="K18" s="669"/>
      <c r="L18" s="2822">
        <f>ROUNDDOWN(F18*G18,0)</f>
        <v>0</v>
      </c>
      <c r="M18" s="2823"/>
      <c r="N18" s="641"/>
      <c r="R18" s="183"/>
      <c r="S18" s="183"/>
      <c r="T18" s="183"/>
      <c r="U18" s="183"/>
      <c r="V18" s="183"/>
    </row>
    <row r="19" spans="1:24" ht="27" hidden="1" customHeight="1">
      <c r="A19" s="656" t="s">
        <v>153</v>
      </c>
      <c r="B19" s="120">
        <f>L18</f>
        <v>0</v>
      </c>
      <c r="C19" s="121" t="s">
        <v>154</v>
      </c>
      <c r="D19" s="133">
        <f>IF(ISERROR(VLOOKUP($A$18,$R$16:$V$17,5,FALSE)),0,VLOOKUP($A$18,$R$16:$V$17,5,FALSE))*100</f>
        <v>0</v>
      </c>
      <c r="E19" s="121" t="s">
        <v>113</v>
      </c>
      <c r="F19" s="141"/>
      <c r="G19" s="142"/>
      <c r="H19" s="2999"/>
      <c r="I19" s="3000"/>
      <c r="J19" s="121"/>
      <c r="K19" s="143"/>
      <c r="L19" s="2815">
        <f>ROUNDDOWN(B19*D19%,0)</f>
        <v>0</v>
      </c>
      <c r="M19" s="2816"/>
      <c r="N19" s="641"/>
    </row>
    <row r="20" spans="1:24" ht="27" hidden="1" customHeight="1">
      <c r="A20" s="644" t="s">
        <v>174</v>
      </c>
      <c r="B20" s="128"/>
      <c r="C20" s="114"/>
      <c r="D20" s="144"/>
      <c r="E20" s="114"/>
      <c r="F20" s="128"/>
      <c r="G20" s="131"/>
      <c r="H20" s="2851"/>
      <c r="I20" s="2852"/>
      <c r="J20" s="115"/>
      <c r="K20" s="130"/>
      <c r="L20" s="2981"/>
      <c r="M20" s="2982"/>
      <c r="N20" s="641"/>
      <c r="P20" s="116" t="s">
        <v>138</v>
      </c>
    </row>
    <row r="21" spans="1:24" ht="27" hidden="1" customHeight="1">
      <c r="A21" s="657" t="s">
        <v>143</v>
      </c>
      <c r="B21" s="145"/>
      <c r="C21" s="146"/>
      <c r="D21" s="135"/>
      <c r="E21" s="136"/>
      <c r="F21" s="145"/>
      <c r="G21" s="147"/>
      <c r="H21" s="2787"/>
      <c r="I21" s="2848"/>
      <c r="J21" s="148"/>
      <c r="K21" s="149"/>
      <c r="L21" s="2819"/>
      <c r="M21" s="2820"/>
      <c r="N21" s="641"/>
    </row>
    <row r="22" spans="1:24" ht="27" hidden="1" customHeight="1">
      <c r="A22" s="645" t="s">
        <v>175</v>
      </c>
      <c r="B22" s="662"/>
      <c r="C22" s="647" t="s">
        <v>166</v>
      </c>
      <c r="D22" s="670">
        <v>2</v>
      </c>
      <c r="E22" s="647" t="s">
        <v>167</v>
      </c>
      <c r="F22" s="648">
        <f>IF(P20="적용",ROUND(B22*D22,2),0)</f>
        <v>0</v>
      </c>
      <c r="G22" s="500">
        <f>기초자료!B14</f>
        <v>172068</v>
      </c>
      <c r="H22" s="2819" t="s">
        <v>176</v>
      </c>
      <c r="I22" s="2821"/>
      <c r="J22" s="649">
        <f>$F$78</f>
        <v>0</v>
      </c>
      <c r="K22" s="647" t="s">
        <v>113</v>
      </c>
      <c r="L22" s="2822">
        <f>ROUNDDOWN((F22*G22)*(1+J22%),0)</f>
        <v>0</v>
      </c>
      <c r="M22" s="2823"/>
      <c r="N22" s="671"/>
      <c r="O22" s="151"/>
    </row>
    <row r="23" spans="1:24" ht="27" hidden="1" customHeight="1">
      <c r="A23" s="645" t="s">
        <v>147</v>
      </c>
      <c r="B23" s="660"/>
      <c r="C23" s="647"/>
      <c r="D23" s="659"/>
      <c r="E23" s="652"/>
      <c r="F23" s="648"/>
      <c r="G23" s="500"/>
      <c r="H23" s="2787"/>
      <c r="I23" s="2848"/>
      <c r="J23" s="655"/>
      <c r="K23" s="652"/>
      <c r="L23" s="2819"/>
      <c r="M23" s="2820"/>
      <c r="N23" s="641"/>
    </row>
    <row r="24" spans="1:24" ht="27" hidden="1" customHeight="1">
      <c r="A24" s="645" t="s">
        <v>177</v>
      </c>
      <c r="B24" s="672">
        <f>F22</f>
        <v>0</v>
      </c>
      <c r="C24" s="673" t="s">
        <v>178</v>
      </c>
      <c r="D24" s="674">
        <f>5.6/2</f>
        <v>2.8</v>
      </c>
      <c r="E24" s="504" t="s">
        <v>169</v>
      </c>
      <c r="F24" s="648">
        <f>IF(P20="적용",ROUND(B24*D24,2),0)</f>
        <v>0</v>
      </c>
      <c r="G24" s="500"/>
      <c r="H24" s="2819" t="s">
        <v>179</v>
      </c>
      <c r="I24" s="2821"/>
      <c r="J24" s="152"/>
      <c r="K24" s="669"/>
      <c r="L24" s="2822">
        <f>ROUNDDOWN(F24*G24,0)</f>
        <v>0</v>
      </c>
      <c r="M24" s="2823"/>
      <c r="N24" s="641"/>
    </row>
    <row r="25" spans="1:24" ht="27" hidden="1" customHeight="1">
      <c r="A25" s="675" t="s">
        <v>153</v>
      </c>
      <c r="B25" s="676">
        <f>L24</f>
        <v>0</v>
      </c>
      <c r="C25" s="677" t="s">
        <v>154</v>
      </c>
      <c r="D25" s="678">
        <v>95</v>
      </c>
      <c r="E25" s="677" t="s">
        <v>113</v>
      </c>
      <c r="F25" s="679"/>
      <c r="G25" s="680"/>
      <c r="H25" s="2979"/>
      <c r="I25" s="2980"/>
      <c r="J25" s="677"/>
      <c r="K25" s="681"/>
      <c r="L25" s="2826">
        <f>ROUNDDOWN(B25*D25%,0)</f>
        <v>0</v>
      </c>
      <c r="M25" s="2827"/>
      <c r="N25" s="641"/>
    </row>
    <row r="26" spans="1:24" ht="27" hidden="1" customHeight="1">
      <c r="A26" s="656" t="s">
        <v>180</v>
      </c>
      <c r="B26" s="682">
        <f>F22</f>
        <v>0</v>
      </c>
      <c r="C26" s="153" t="s">
        <v>181</v>
      </c>
      <c r="D26" s="154">
        <v>4.1999999999999997E-3</v>
      </c>
      <c r="E26" s="153" t="s">
        <v>182</v>
      </c>
      <c r="F26" s="141"/>
      <c r="G26" s="142"/>
      <c r="H26" s="2969" t="s">
        <v>183</v>
      </c>
      <c r="I26" s="2970"/>
      <c r="J26" s="121"/>
      <c r="K26" s="143"/>
      <c r="L26" s="2815">
        <f>ROUNDDOWN(B26*D26*G26,0)</f>
        <v>0</v>
      </c>
      <c r="M26" s="2816"/>
      <c r="N26" s="641"/>
    </row>
    <row r="27" spans="1:24" ht="27" customHeight="1" thickTop="1">
      <c r="A27" s="683" t="s">
        <v>184</v>
      </c>
      <c r="B27" s="1662" t="s">
        <v>121</v>
      </c>
      <c r="C27" s="157"/>
      <c r="D27" s="1661" t="s">
        <v>517</v>
      </c>
      <c r="E27" s="157"/>
      <c r="F27" s="159"/>
      <c r="G27" s="160"/>
      <c r="H27" s="2798"/>
      <c r="I27" s="2799"/>
      <c r="J27" s="161"/>
      <c r="K27" s="162"/>
      <c r="L27" s="2958"/>
      <c r="M27" s="2959"/>
      <c r="N27" s="641"/>
      <c r="P27" s="116" t="s">
        <v>138</v>
      </c>
      <c r="X27" s="308"/>
    </row>
    <row r="28" spans="1:24" ht="27" customHeight="1">
      <c r="A28" s="644" t="s">
        <v>190</v>
      </c>
      <c r="B28" s="2802" t="str">
        <f>T4</f>
        <v>낫</v>
      </c>
      <c r="C28" s="2803"/>
      <c r="D28" s="164" t="s">
        <v>191</v>
      </c>
      <c r="E28" s="165"/>
      <c r="F28" s="165"/>
      <c r="G28" s="165"/>
      <c r="H28" s="2960"/>
      <c r="I28" s="2960"/>
      <c r="J28" s="165"/>
      <c r="K28" s="165"/>
      <c r="L28" s="2960"/>
      <c r="M28" s="2961"/>
      <c r="N28" s="641"/>
      <c r="P28" s="116" t="s">
        <v>138</v>
      </c>
      <c r="X28" s="307"/>
    </row>
    <row r="29" spans="1:24" ht="27" customHeight="1">
      <c r="A29" s="645" t="s">
        <v>143</v>
      </c>
      <c r="B29" s="684">
        <f>T41</f>
        <v>2500</v>
      </c>
      <c r="C29" s="647" t="s">
        <v>195</v>
      </c>
      <c r="D29" s="648">
        <f>W4</f>
        <v>7.0000000000000007E-2</v>
      </c>
      <c r="E29" s="504" t="s">
        <v>196</v>
      </c>
      <c r="F29" s="648">
        <f>IF(P28="적용",ROUND(B29*D29/100,2),0)</f>
        <v>1.75</v>
      </c>
      <c r="G29" s="685">
        <f>기초자료!B14</f>
        <v>172068</v>
      </c>
      <c r="H29" s="2962" t="s">
        <v>197</v>
      </c>
      <c r="I29" s="2963"/>
      <c r="J29" s="686">
        <f>$G$78</f>
        <v>10</v>
      </c>
      <c r="K29" s="647" t="s">
        <v>113</v>
      </c>
      <c r="L29" s="2964">
        <f>ROUNDDOWN((F29*G29)*(1+J29%),0)</f>
        <v>331230</v>
      </c>
      <c r="M29" s="2965"/>
      <c r="N29" s="641"/>
      <c r="P29" s="117" t="s">
        <v>388</v>
      </c>
      <c r="R29" s="1907"/>
      <c r="S29" s="179"/>
      <c r="T29" s="1908"/>
      <c r="U29" s="1908"/>
      <c r="V29" s="1908"/>
      <c r="W29" s="307"/>
      <c r="X29" s="307"/>
    </row>
    <row r="30" spans="1:24" ht="27" hidden="1" customHeight="1">
      <c r="A30" s="644" t="s">
        <v>200</v>
      </c>
      <c r="B30" s="2802">
        <f>T29</f>
        <v>0</v>
      </c>
      <c r="C30" s="2803"/>
      <c r="D30" s="2966" t="s">
        <v>201</v>
      </c>
      <c r="E30" s="2967"/>
      <c r="F30" s="2967"/>
      <c r="G30" s="2967"/>
      <c r="H30" s="2967"/>
      <c r="I30" s="2967"/>
      <c r="J30" s="2967"/>
      <c r="K30" s="2967"/>
      <c r="L30" s="2967"/>
      <c r="M30" s="2968"/>
      <c r="N30" s="641"/>
      <c r="P30" s="2018" t="s">
        <v>138</v>
      </c>
      <c r="R30" s="469" t="s">
        <v>202</v>
      </c>
      <c r="S30" s="2017"/>
      <c r="T30" s="1992" t="s">
        <v>193</v>
      </c>
      <c r="U30" s="1992" t="s">
        <v>194</v>
      </c>
      <c r="V30" s="1992" t="s">
        <v>157</v>
      </c>
      <c r="W30" s="1993">
        <v>0.18</v>
      </c>
      <c r="X30" s="307"/>
    </row>
    <row r="31" spans="1:24" ht="27" hidden="1" customHeight="1">
      <c r="A31" s="687" t="s">
        <v>143</v>
      </c>
      <c r="B31" s="627"/>
      <c r="C31" s="171" t="s">
        <v>195</v>
      </c>
      <c r="D31" s="172">
        <f>W29</f>
        <v>0</v>
      </c>
      <c r="E31" s="173" t="s">
        <v>196</v>
      </c>
      <c r="F31" s="172">
        <f>IF(P30="적용",ROUND(B31*D31/100,2),0)</f>
        <v>0</v>
      </c>
      <c r="G31" s="174">
        <f>G29</f>
        <v>172068</v>
      </c>
      <c r="H31" s="2962" t="s">
        <v>197</v>
      </c>
      <c r="I31" s="2963"/>
      <c r="J31" s="175">
        <f>IF($G$64="",0,$G$64)+IF($G$69="",0,G$69)</f>
        <v>10</v>
      </c>
      <c r="K31" s="171" t="s">
        <v>113</v>
      </c>
      <c r="L31" s="2964">
        <f>ROUNDDOWN((F31*G31)*(1+J31%),0)</f>
        <v>0</v>
      </c>
      <c r="M31" s="2965"/>
      <c r="N31" s="641"/>
      <c r="P31" s="117"/>
      <c r="R31" s="167" t="s">
        <v>203</v>
      </c>
      <c r="S31" s="167"/>
      <c r="T31" s="167" t="s">
        <v>204</v>
      </c>
      <c r="U31" s="167" t="s">
        <v>156</v>
      </c>
      <c r="V31" s="167" t="s">
        <v>205</v>
      </c>
      <c r="W31" s="168">
        <v>1.3</v>
      </c>
      <c r="X31" s="307"/>
    </row>
    <row r="32" spans="1:24" ht="27" hidden="1" customHeight="1">
      <c r="A32" s="688" t="s">
        <v>206</v>
      </c>
      <c r="B32" s="2802" t="str">
        <f>T30</f>
        <v>낫</v>
      </c>
      <c r="C32" s="2803"/>
      <c r="D32" s="2843"/>
      <c r="E32" s="2844"/>
      <c r="F32" s="2844"/>
      <c r="G32" s="2844"/>
      <c r="H32" s="2844"/>
      <c r="I32" s="2844"/>
      <c r="J32" s="2844"/>
      <c r="K32" s="2844"/>
      <c r="L32" s="2844"/>
      <c r="M32" s="2845"/>
      <c r="N32" s="641"/>
      <c r="P32" s="117"/>
      <c r="R32" s="167" t="s">
        <v>121</v>
      </c>
      <c r="S32" s="167" t="s">
        <v>391</v>
      </c>
      <c r="T32" s="167" t="s">
        <v>204</v>
      </c>
      <c r="U32" s="167" t="s">
        <v>156</v>
      </c>
      <c r="V32" s="167" t="s">
        <v>205</v>
      </c>
      <c r="W32" s="168">
        <v>3.5</v>
      </c>
      <c r="X32" s="307"/>
    </row>
    <row r="33" spans="1:25" ht="27" hidden="1" customHeight="1">
      <c r="A33" s="687" t="s">
        <v>143</v>
      </c>
      <c r="B33" s="627"/>
      <c r="C33" s="171" t="s">
        <v>195</v>
      </c>
      <c r="D33" s="172">
        <v>0.18</v>
      </c>
      <c r="E33" s="173" t="s">
        <v>196</v>
      </c>
      <c r="F33" s="172">
        <f>IF((B27="둘레베기")*(P27="적용"),ROUND(B33*D33/100,2),0)</f>
        <v>0</v>
      </c>
      <c r="G33" s="174">
        <f>G31</f>
        <v>172068</v>
      </c>
      <c r="H33" s="2962" t="s">
        <v>197</v>
      </c>
      <c r="I33" s="2963"/>
      <c r="J33" s="175">
        <f>$G$78</f>
        <v>10</v>
      </c>
      <c r="K33" s="171" t="s">
        <v>113</v>
      </c>
      <c r="L33" s="2977">
        <f>ROUNDDOWN((F33*G33)*(1+J33%),0)</f>
        <v>0</v>
      </c>
      <c r="M33" s="2978"/>
      <c r="N33" s="641"/>
      <c r="P33" s="117"/>
      <c r="R33" s="167" t="s">
        <v>121</v>
      </c>
      <c r="S33" s="167" t="s">
        <v>392</v>
      </c>
      <c r="T33" s="167" t="s">
        <v>204</v>
      </c>
      <c r="U33" s="167" t="s">
        <v>156</v>
      </c>
      <c r="V33" s="167" t="s">
        <v>205</v>
      </c>
      <c r="W33" s="168">
        <v>4</v>
      </c>
      <c r="X33" s="307"/>
    </row>
    <row r="34" spans="1:25" ht="27" hidden="1" customHeight="1">
      <c r="A34" s="689" t="s">
        <v>207</v>
      </c>
      <c r="B34" s="178" t="str">
        <f>T31</f>
        <v>예취기</v>
      </c>
      <c r="C34" s="2974"/>
      <c r="D34" s="2975"/>
      <c r="E34" s="2975"/>
      <c r="F34" s="2975"/>
      <c r="G34" s="2975"/>
      <c r="H34" s="2975"/>
      <c r="I34" s="2975"/>
      <c r="J34" s="2975"/>
      <c r="K34" s="2975"/>
      <c r="L34" s="2975"/>
      <c r="M34" s="2976"/>
      <c r="N34" s="641"/>
      <c r="P34" s="117"/>
      <c r="R34" s="167" t="s">
        <v>121</v>
      </c>
      <c r="S34" s="167" t="s">
        <v>390</v>
      </c>
      <c r="T34" s="167" t="s">
        <v>204</v>
      </c>
      <c r="U34" s="167" t="s">
        <v>156</v>
      </c>
      <c r="V34" s="167" t="s">
        <v>205</v>
      </c>
      <c r="W34" s="168">
        <v>5</v>
      </c>
      <c r="X34" s="307"/>
    </row>
    <row r="35" spans="1:25" ht="27" hidden="1" customHeight="1">
      <c r="A35" s="645" t="s">
        <v>143</v>
      </c>
      <c r="B35" s="696">
        <v>1</v>
      </c>
      <c r="C35" s="647" t="s">
        <v>208</v>
      </c>
      <c r="D35" s="648">
        <v>1.3</v>
      </c>
      <c r="E35" s="504" t="s">
        <v>209</v>
      </c>
      <c r="F35" s="648">
        <f>IF((B27="줄베기")*(P27="적용"),ROUND(B35*D35,2),0)</f>
        <v>0</v>
      </c>
      <c r="G35" s="685">
        <f>기초자료!B16</f>
        <v>226122</v>
      </c>
      <c r="H35" s="2819" t="s">
        <v>205</v>
      </c>
      <c r="I35" s="2821"/>
      <c r="J35" s="649">
        <f>$G$78</f>
        <v>10</v>
      </c>
      <c r="K35" s="647" t="s">
        <v>113</v>
      </c>
      <c r="L35" s="2822">
        <f>ROUNDDOWN((F35*G35)*(1+J35%),0)</f>
        <v>0</v>
      </c>
      <c r="M35" s="2823"/>
      <c r="N35" s="641"/>
      <c r="P35" s="117"/>
      <c r="R35" s="179"/>
      <c r="S35" s="179"/>
      <c r="T35" s="179"/>
      <c r="U35" s="180"/>
      <c r="V35" s="179"/>
      <c r="W35" s="179"/>
      <c r="X35" s="179"/>
    </row>
    <row r="36" spans="1:25" ht="27" hidden="1" customHeight="1">
      <c r="A36" s="645" t="s">
        <v>147</v>
      </c>
      <c r="B36" s="691"/>
      <c r="C36" s="647"/>
      <c r="D36" s="648"/>
      <c r="E36" s="652"/>
      <c r="F36" s="648"/>
      <c r="G36" s="685"/>
      <c r="H36" s="2817"/>
      <c r="I36" s="2818"/>
      <c r="J36" s="655"/>
      <c r="K36" s="652"/>
      <c r="L36" s="2819"/>
      <c r="M36" s="2820"/>
      <c r="N36" s="641"/>
      <c r="P36" s="117"/>
      <c r="R36" s="179"/>
      <c r="S36" s="179"/>
      <c r="T36" s="179"/>
      <c r="U36" s="180"/>
      <c r="V36" s="179"/>
      <c r="W36" s="179"/>
      <c r="X36" s="179"/>
    </row>
    <row r="37" spans="1:25" ht="27" hidden="1" customHeight="1">
      <c r="A37" s="645" t="s">
        <v>177</v>
      </c>
      <c r="B37" s="661">
        <f>F35</f>
        <v>0</v>
      </c>
      <c r="C37" s="692" t="s">
        <v>156</v>
      </c>
      <c r="D37" s="693">
        <v>5</v>
      </c>
      <c r="E37" s="504" t="s">
        <v>210</v>
      </c>
      <c r="F37" s="648">
        <f>IF(P27="적용",ROUND(B37*D37,2),0)</f>
        <v>0</v>
      </c>
      <c r="G37" s="685"/>
      <c r="H37" s="2819" t="s">
        <v>211</v>
      </c>
      <c r="I37" s="2821"/>
      <c r="J37" s="152"/>
      <c r="K37" s="669"/>
      <c r="L37" s="2822">
        <f>ROUNDDOWN(F37*G37,0)</f>
        <v>0</v>
      </c>
      <c r="M37" s="2823"/>
      <c r="N37" s="641"/>
      <c r="P37" s="117"/>
      <c r="R37" s="179"/>
      <c r="S37" s="179"/>
      <c r="T37" s="179"/>
      <c r="U37" s="180"/>
      <c r="V37" s="179"/>
      <c r="W37" s="179"/>
      <c r="X37" s="179"/>
    </row>
    <row r="38" spans="1:25" ht="27" hidden="1" customHeight="1">
      <c r="A38" s="675" t="s">
        <v>153</v>
      </c>
      <c r="B38" s="676">
        <f>L37</f>
        <v>0</v>
      </c>
      <c r="C38" s="504" t="s">
        <v>154</v>
      </c>
      <c r="D38" s="648">
        <v>10</v>
      </c>
      <c r="E38" s="504" t="s">
        <v>113</v>
      </c>
      <c r="F38" s="679"/>
      <c r="G38" s="694"/>
      <c r="H38" s="2824"/>
      <c r="I38" s="2825"/>
      <c r="J38" s="677"/>
      <c r="K38" s="681"/>
      <c r="L38" s="2826">
        <f>ROUNDDOWN(B38*D38%,0)</f>
        <v>0</v>
      </c>
      <c r="M38" s="2827"/>
      <c r="N38" s="641"/>
      <c r="P38" s="117"/>
      <c r="R38" s="179"/>
      <c r="S38" s="179"/>
      <c r="T38" s="179"/>
      <c r="U38" s="180"/>
      <c r="V38" s="179"/>
      <c r="W38" s="179"/>
      <c r="X38" s="179"/>
    </row>
    <row r="39" spans="1:25" ht="27" hidden="1" customHeight="1" thickBot="1">
      <c r="A39" s="656" t="s">
        <v>180</v>
      </c>
      <c r="B39" s="181">
        <f>F35</f>
        <v>0</v>
      </c>
      <c r="C39" s="153" t="s">
        <v>212</v>
      </c>
      <c r="D39" s="154">
        <v>8.3999999999999995E-3</v>
      </c>
      <c r="E39" s="153" t="s">
        <v>213</v>
      </c>
      <c r="F39" s="141"/>
      <c r="G39" s="182"/>
      <c r="H39" s="2969" t="s">
        <v>214</v>
      </c>
      <c r="I39" s="2970"/>
      <c r="J39" s="121"/>
      <c r="K39" s="143"/>
      <c r="L39" s="2815">
        <f>ROUNDDOWN(B39*D39*G39,0)</f>
        <v>0</v>
      </c>
      <c r="M39" s="2816"/>
      <c r="N39" s="641"/>
      <c r="P39" s="117"/>
      <c r="R39" s="179"/>
      <c r="S39" s="179"/>
      <c r="T39" s="179"/>
      <c r="U39" s="180"/>
      <c r="V39" s="179"/>
      <c r="W39" s="179"/>
      <c r="X39" s="179"/>
    </row>
    <row r="40" spans="1:25" ht="27" customHeight="1">
      <c r="A40" s="695" t="s">
        <v>215</v>
      </c>
      <c r="B40" s="2230" t="str">
        <f>T32</f>
        <v>예취기</v>
      </c>
      <c r="C40" s="2971" t="str">
        <f>IF($D$27="","","("&amp;$D$27&amp;")")</f>
        <v>(조림 3년차 이상)</v>
      </c>
      <c r="D40" s="2972"/>
      <c r="E40" s="2972"/>
      <c r="F40" s="2972"/>
      <c r="G40" s="2972"/>
      <c r="H40" s="2972"/>
      <c r="I40" s="2972"/>
      <c r="J40" s="2972"/>
      <c r="K40" s="2972"/>
      <c r="L40" s="2972"/>
      <c r="M40" s="2973"/>
      <c r="N40" s="641"/>
      <c r="P40" s="2385">
        <v>3000</v>
      </c>
      <c r="Q40" s="2374" t="s">
        <v>404</v>
      </c>
      <c r="R40" s="2252" t="s">
        <v>405</v>
      </c>
      <c r="S40" s="2252" t="s">
        <v>406</v>
      </c>
      <c r="T40" s="2252" t="s">
        <v>407</v>
      </c>
      <c r="U40" s="2379"/>
      <c r="V40" s="179"/>
      <c r="W40" s="179"/>
      <c r="X40" s="179"/>
    </row>
    <row r="41" spans="1:25" ht="27" customHeight="1">
      <c r="A41" s="645" t="s">
        <v>143</v>
      </c>
      <c r="B41" s="2231">
        <v>1</v>
      </c>
      <c r="C41" s="2232" t="s">
        <v>208</v>
      </c>
      <c r="D41" s="2233">
        <f>IF(D27=S32,W32,IF(D27=S33,W33,IF(D27=S34,W34,0)))</f>
        <v>5</v>
      </c>
      <c r="E41" s="2234" t="s">
        <v>209</v>
      </c>
      <c r="F41" s="2233">
        <f>IF(($B$27="모두베기")*($P$27="적용"),ROUND(B41*D41,2),0)</f>
        <v>5</v>
      </c>
      <c r="G41" s="2235">
        <f>기초자료!B16</f>
        <v>226122</v>
      </c>
      <c r="H41" s="3040" t="s">
        <v>205</v>
      </c>
      <c r="I41" s="3042"/>
      <c r="J41" s="2236">
        <f>$G$78</f>
        <v>10</v>
      </c>
      <c r="K41" s="2232" t="s">
        <v>113</v>
      </c>
      <c r="L41" s="3043">
        <f>ROUNDDOWN((F41*G41)*(1+J41%),0)</f>
        <v>1243671</v>
      </c>
      <c r="M41" s="3044"/>
      <c r="N41" s="641"/>
      <c r="P41" s="2386" t="s">
        <v>389</v>
      </c>
      <c r="Q41" s="2380">
        <v>200</v>
      </c>
      <c r="R41" s="2391">
        <f>U45</f>
        <v>50</v>
      </c>
      <c r="S41" s="2381">
        <v>10000</v>
      </c>
      <c r="T41" s="2375">
        <f>R41*S41/Q41</f>
        <v>2500</v>
      </c>
      <c r="U41" s="2379"/>
      <c r="V41" s="179"/>
      <c r="W41" s="179"/>
      <c r="X41" s="179"/>
    </row>
    <row r="42" spans="1:25" ht="27" customHeight="1">
      <c r="A42" s="645" t="s">
        <v>147</v>
      </c>
      <c r="B42" s="2237"/>
      <c r="C42" s="2232"/>
      <c r="D42" s="2233"/>
      <c r="E42" s="2238"/>
      <c r="F42" s="2233"/>
      <c r="G42" s="2235"/>
      <c r="H42" s="3038"/>
      <c r="I42" s="3039"/>
      <c r="J42" s="2239"/>
      <c r="K42" s="2238"/>
      <c r="L42" s="3040"/>
      <c r="M42" s="3041"/>
      <c r="N42" s="641"/>
      <c r="P42" s="2387">
        <f>T41/P40*100</f>
        <v>83.333333333333343</v>
      </c>
      <c r="Q42" s="2383"/>
      <c r="R42" s="2381" t="s">
        <v>394</v>
      </c>
      <c r="S42" s="2381" t="s">
        <v>395</v>
      </c>
      <c r="T42" s="2381" t="s">
        <v>396</v>
      </c>
      <c r="U42" s="2388"/>
      <c r="V42" s="183"/>
      <c r="W42" s="183"/>
      <c r="X42" s="183"/>
      <c r="Y42" s="183"/>
    </row>
    <row r="43" spans="1:25" ht="27" customHeight="1">
      <c r="A43" s="645" t="s">
        <v>177</v>
      </c>
      <c r="B43" s="2240">
        <f>F41</f>
        <v>5</v>
      </c>
      <c r="C43" s="2241" t="s">
        <v>156</v>
      </c>
      <c r="D43" s="2242">
        <v>5</v>
      </c>
      <c r="E43" s="2234" t="s">
        <v>223</v>
      </c>
      <c r="F43" s="2233">
        <f>IF(P27="적용",ROUND(B43*D43,2),0)</f>
        <v>25</v>
      </c>
      <c r="G43" s="2235">
        <f>기초자료!B19</f>
        <v>1842</v>
      </c>
      <c r="H43" s="3040" t="s">
        <v>211</v>
      </c>
      <c r="I43" s="3042"/>
      <c r="J43" s="2243"/>
      <c r="K43" s="2244"/>
      <c r="L43" s="3043">
        <f>ROUNDDOWN(F43*G43,0)</f>
        <v>46050</v>
      </c>
      <c r="M43" s="3044"/>
      <c r="N43" s="641"/>
      <c r="P43" s="2382"/>
      <c r="V43" s="183"/>
      <c r="W43" s="183"/>
      <c r="X43" s="317"/>
      <c r="Y43" s="317"/>
    </row>
    <row r="44" spans="1:25" ht="27" customHeight="1">
      <c r="A44" s="675" t="s">
        <v>153</v>
      </c>
      <c r="B44" s="676">
        <f>L43</f>
        <v>46050</v>
      </c>
      <c r="C44" s="504" t="s">
        <v>154</v>
      </c>
      <c r="D44" s="648">
        <v>10</v>
      </c>
      <c r="E44" s="504" t="s">
        <v>113</v>
      </c>
      <c r="F44" s="679"/>
      <c r="G44" s="694"/>
      <c r="H44" s="2824"/>
      <c r="I44" s="2825"/>
      <c r="J44" s="677"/>
      <c r="K44" s="681"/>
      <c r="L44" s="2826">
        <f>ROUNDDOWN(B44*D44%,0)</f>
        <v>4605</v>
      </c>
      <c r="M44" s="2827"/>
      <c r="N44" s="641"/>
      <c r="P44" s="2382"/>
      <c r="R44" s="2373" t="s">
        <v>1293</v>
      </c>
      <c r="S44" s="2373" t="s">
        <v>1294</v>
      </c>
      <c r="T44" s="2373" t="s">
        <v>1295</v>
      </c>
      <c r="U44" s="2373" t="s">
        <v>1296</v>
      </c>
      <c r="V44" s="183"/>
      <c r="W44" s="183"/>
      <c r="X44" s="317"/>
      <c r="Y44" s="317"/>
    </row>
    <row r="45" spans="1:25" ht="27" customHeight="1">
      <c r="A45" s="656" t="s">
        <v>180</v>
      </c>
      <c r="B45" s="181">
        <f>F41</f>
        <v>5</v>
      </c>
      <c r="C45" s="153" t="s">
        <v>229</v>
      </c>
      <c r="D45" s="154">
        <v>8.3999999999999995E-3</v>
      </c>
      <c r="E45" s="153" t="s">
        <v>213</v>
      </c>
      <c r="F45" s="141"/>
      <c r="G45" s="1776">
        <f>기초자료!B26</f>
        <v>610000</v>
      </c>
      <c r="H45" s="2813" t="str">
        <f>기초자료!A26</f>
        <v>배낭식동력예취기</v>
      </c>
      <c r="I45" s="2814"/>
      <c r="J45" s="121"/>
      <c r="K45" s="143"/>
      <c r="L45" s="2815">
        <f>ROUNDDOWN(B45*D45*G45,0)</f>
        <v>25620</v>
      </c>
      <c r="M45" s="2816"/>
      <c r="N45" s="641"/>
      <c r="P45" s="2382"/>
      <c r="Q45" s="2381" t="s">
        <v>398</v>
      </c>
      <c r="R45" s="2389">
        <v>50</v>
      </c>
      <c r="S45" s="2389">
        <v>60</v>
      </c>
      <c r="T45" s="2389">
        <v>40</v>
      </c>
      <c r="U45" s="2389">
        <f>AVERAGE(R45:T45)</f>
        <v>50</v>
      </c>
      <c r="V45" s="2384"/>
      <c r="W45" s="183"/>
      <c r="X45" s="317"/>
      <c r="Y45" s="317"/>
    </row>
    <row r="46" spans="1:25" ht="27" customHeight="1">
      <c r="A46" s="720" t="s">
        <v>293</v>
      </c>
      <c r="B46" s="219" t="s">
        <v>290</v>
      </c>
      <c r="C46" s="219" t="s">
        <v>290</v>
      </c>
      <c r="D46" s="219" t="s">
        <v>290</v>
      </c>
      <c r="E46" s="220" t="s">
        <v>290</v>
      </c>
      <c r="F46" s="189" t="s">
        <v>290</v>
      </c>
      <c r="G46" s="131" t="s">
        <v>290</v>
      </c>
      <c r="H46" s="2790" t="s">
        <v>290</v>
      </c>
      <c r="I46" s="2791"/>
      <c r="J46" s="220" t="s">
        <v>290</v>
      </c>
      <c r="K46" s="220" t="s">
        <v>290</v>
      </c>
      <c r="L46" s="2792">
        <f>SUM(L47:L49)</f>
        <v>1651176</v>
      </c>
      <c r="M46" s="2793"/>
      <c r="N46" s="641"/>
      <c r="P46" s="2382"/>
      <c r="Q46" s="2381" t="s">
        <v>397</v>
      </c>
      <c r="R46" s="2389">
        <f>R45*50</f>
        <v>2500</v>
      </c>
      <c r="S46" s="2389">
        <f t="shared" ref="S46:T46" si="0">S45*50</f>
        <v>3000</v>
      </c>
      <c r="T46" s="2389">
        <f t="shared" si="0"/>
        <v>2000</v>
      </c>
      <c r="U46" s="2389">
        <f>AVERAGE(R46:T46)</f>
        <v>2500</v>
      </c>
    </row>
    <row r="47" spans="1:25" ht="27" customHeight="1">
      <c r="A47" s="721" t="s">
        <v>294</v>
      </c>
      <c r="B47" s="707" t="s">
        <v>290</v>
      </c>
      <c r="C47" s="502" t="s">
        <v>290</v>
      </c>
      <c r="D47" s="707" t="s">
        <v>290</v>
      </c>
      <c r="E47" s="722" t="s">
        <v>290</v>
      </c>
      <c r="F47" s="722" t="s">
        <v>290</v>
      </c>
      <c r="G47" s="500" t="s">
        <v>290</v>
      </c>
      <c r="H47" s="2794" t="s">
        <v>290</v>
      </c>
      <c r="I47" s="2795"/>
      <c r="J47" s="722" t="s">
        <v>290</v>
      </c>
      <c r="K47" s="723" t="s">
        <v>290</v>
      </c>
      <c r="L47" s="2796">
        <f>L29+L41</f>
        <v>1574901</v>
      </c>
      <c r="M47" s="2797"/>
      <c r="N47" s="641"/>
      <c r="Q47" s="3045" t="s">
        <v>1289</v>
      </c>
      <c r="R47" s="2376"/>
      <c r="S47" s="2376"/>
      <c r="T47" s="2376"/>
      <c r="U47" s="2376"/>
    </row>
    <row r="48" spans="1:25" ht="27" customHeight="1">
      <c r="A48" s="721" t="s">
        <v>295</v>
      </c>
      <c r="B48" s="707" t="s">
        <v>290</v>
      </c>
      <c r="C48" s="502" t="s">
        <v>290</v>
      </c>
      <c r="D48" s="707" t="s">
        <v>290</v>
      </c>
      <c r="E48" s="722" t="s">
        <v>290</v>
      </c>
      <c r="F48" s="659" t="s">
        <v>290</v>
      </c>
      <c r="G48" s="500" t="s">
        <v>290</v>
      </c>
      <c r="H48" s="2794" t="s">
        <v>290</v>
      </c>
      <c r="I48" s="2795"/>
      <c r="J48" s="722" t="s">
        <v>290</v>
      </c>
      <c r="K48" s="723" t="s">
        <v>290</v>
      </c>
      <c r="L48" s="2787">
        <f>L43+L44</f>
        <v>50655</v>
      </c>
      <c r="M48" s="2788"/>
      <c r="N48" s="641"/>
      <c r="Q48" s="3046"/>
      <c r="R48" s="2376"/>
      <c r="S48" s="2376"/>
      <c r="T48" s="2376"/>
      <c r="U48" s="2376"/>
    </row>
    <row r="49" spans="1:20" ht="27" customHeight="1">
      <c r="A49" s="724" t="s">
        <v>296</v>
      </c>
      <c r="B49" s="221" t="s">
        <v>290</v>
      </c>
      <c r="C49" s="218" t="s">
        <v>290</v>
      </c>
      <c r="D49" s="221" t="s">
        <v>290</v>
      </c>
      <c r="E49" s="222" t="s">
        <v>290</v>
      </c>
      <c r="F49" s="223" t="s">
        <v>290</v>
      </c>
      <c r="G49" s="124" t="s">
        <v>290</v>
      </c>
      <c r="H49" s="2777" t="s">
        <v>290</v>
      </c>
      <c r="I49" s="2778"/>
      <c r="J49" s="224" t="s">
        <v>290</v>
      </c>
      <c r="K49" s="225" t="s">
        <v>290</v>
      </c>
      <c r="L49" s="2779">
        <f>L45</f>
        <v>25620</v>
      </c>
      <c r="M49" s="2780"/>
      <c r="N49" s="641"/>
      <c r="R49" s="1880"/>
      <c r="S49" s="199"/>
      <c r="T49" s="199"/>
    </row>
    <row r="50" spans="1:20" ht="27" hidden="1" customHeight="1">
      <c r="A50" s="725" t="s">
        <v>290</v>
      </c>
      <c r="B50" s="229" t="s">
        <v>290</v>
      </c>
      <c r="C50" s="230" t="s">
        <v>290</v>
      </c>
      <c r="D50" s="231" t="s">
        <v>290</v>
      </c>
      <c r="E50" s="232" t="s">
        <v>290</v>
      </c>
      <c r="F50" s="232" t="s">
        <v>290</v>
      </c>
      <c r="G50" s="232" t="s">
        <v>290</v>
      </c>
      <c r="H50" s="232"/>
      <c r="I50" s="230" t="s">
        <v>290</v>
      </c>
      <c r="J50" s="232" t="s">
        <v>290</v>
      </c>
      <c r="K50" s="233" t="s">
        <v>290</v>
      </c>
      <c r="L50" s="319"/>
      <c r="M50" s="212" t="s">
        <v>290</v>
      </c>
      <c r="N50" s="641"/>
      <c r="R50" s="1881"/>
      <c r="S50" s="1881"/>
      <c r="T50" s="199"/>
    </row>
    <row r="51" spans="1:20" ht="27" hidden="1" customHeight="1">
      <c r="A51" s="2781" t="s">
        <v>301</v>
      </c>
      <c r="B51" s="2782" t="s">
        <v>290</v>
      </c>
      <c r="C51" s="2783" t="s">
        <v>290</v>
      </c>
      <c r="D51" s="2783" t="s">
        <v>290</v>
      </c>
      <c r="E51" s="2783" t="s">
        <v>290</v>
      </c>
      <c r="F51" s="2783" t="s">
        <v>290</v>
      </c>
      <c r="G51" s="2784" t="s">
        <v>290</v>
      </c>
      <c r="H51" s="726"/>
      <c r="I51" s="727" t="s">
        <v>290</v>
      </c>
      <c r="J51" s="726" t="s">
        <v>290</v>
      </c>
      <c r="K51" s="726" t="s">
        <v>290</v>
      </c>
      <c r="L51" s="728"/>
      <c r="M51" s="729" t="s">
        <v>290</v>
      </c>
      <c r="N51" s="641"/>
      <c r="R51" s="1882"/>
      <c r="S51" s="1883"/>
      <c r="T51" s="1884"/>
    </row>
    <row r="52" spans="1:20" ht="27" hidden="1" customHeight="1">
      <c r="A52" s="721" t="s">
        <v>304</v>
      </c>
      <c r="B52" s="730" t="s">
        <v>290</v>
      </c>
      <c r="C52" s="502" t="s">
        <v>290</v>
      </c>
      <c r="D52" s="510" t="s">
        <v>290</v>
      </c>
      <c r="E52" s="722" t="s">
        <v>290</v>
      </c>
      <c r="F52" s="722" t="s">
        <v>290</v>
      </c>
      <c r="G52" s="722" t="s">
        <v>290</v>
      </c>
      <c r="H52" s="722"/>
      <c r="I52" s="502" t="s">
        <v>290</v>
      </c>
      <c r="J52" s="726" t="s">
        <v>290</v>
      </c>
      <c r="K52" s="723" t="s">
        <v>290</v>
      </c>
      <c r="L52" s="731"/>
      <c r="M52" s="729" t="s">
        <v>290</v>
      </c>
      <c r="N52" s="641"/>
      <c r="R52" s="1882"/>
      <c r="S52" s="1883"/>
      <c r="T52" s="1884"/>
    </row>
    <row r="53" spans="1:20" ht="27" hidden="1" customHeight="1">
      <c r="A53" s="721" t="s">
        <v>306</v>
      </c>
      <c r="B53" s="732">
        <f>IF(P15="적용",B16,0)</f>
        <v>0</v>
      </c>
      <c r="C53" s="733" t="s">
        <v>166</v>
      </c>
      <c r="D53" s="734"/>
      <c r="E53" s="735"/>
      <c r="F53" s="736"/>
      <c r="G53" s="547"/>
      <c r="H53" s="547"/>
      <c r="I53" s="547"/>
      <c r="J53" s="726"/>
      <c r="K53" s="723"/>
      <c r="L53" s="731"/>
      <c r="M53" s="729"/>
      <c r="N53" s="641"/>
      <c r="R53" s="1882"/>
      <c r="S53" s="1883"/>
      <c r="T53" s="1884"/>
    </row>
    <row r="54" spans="1:20" ht="27" hidden="1" customHeight="1">
      <c r="A54" s="721" t="s">
        <v>308</v>
      </c>
      <c r="B54" s="732">
        <f>IF(P20="적용",B22,0)</f>
        <v>0</v>
      </c>
      <c r="C54" s="733" t="s">
        <v>166</v>
      </c>
      <c r="D54" s="734"/>
      <c r="E54" s="547"/>
      <c r="F54" s="547"/>
      <c r="G54" s="547"/>
      <c r="H54" s="547"/>
      <c r="I54" s="547"/>
      <c r="J54" s="726"/>
      <c r="K54" s="723"/>
      <c r="L54" s="731"/>
      <c r="M54" s="729"/>
      <c r="N54" s="641"/>
      <c r="R54" s="1885"/>
      <c r="S54" s="1886"/>
      <c r="T54" s="1887"/>
    </row>
    <row r="55" spans="1:20" ht="27" hidden="1" customHeight="1">
      <c r="A55" s="721" t="s">
        <v>311</v>
      </c>
      <c r="B55" s="737" t="e">
        <f>IF(#REF!="적용",#REF!,0)</f>
        <v>#REF!</v>
      </c>
      <c r="C55" s="733" t="s">
        <v>151</v>
      </c>
      <c r="D55" s="734" t="e">
        <f>#REF!</f>
        <v>#REF!</v>
      </c>
      <c r="E55" s="547"/>
      <c r="F55" s="547"/>
      <c r="G55" s="547"/>
      <c r="H55" s="547"/>
      <c r="I55" s="547"/>
      <c r="J55" s="726"/>
      <c r="K55" s="723"/>
      <c r="L55" s="731"/>
      <c r="M55" s="729"/>
      <c r="N55" s="641"/>
      <c r="R55" s="1885"/>
      <c r="S55" s="1886"/>
      <c r="T55" s="1887"/>
    </row>
    <row r="56" spans="1:20" ht="27" hidden="1" customHeight="1">
      <c r="A56" s="721" t="s">
        <v>313</v>
      </c>
      <c r="B56" s="737" t="e">
        <f>IF(#REF!="적용",(#REF!+#REF!+#REF!+#REF!+#REF!),0)</f>
        <v>#REF!</v>
      </c>
      <c r="C56" s="733" t="s">
        <v>151</v>
      </c>
      <c r="D56" s="734" t="s">
        <v>290</v>
      </c>
      <c r="E56" s="547" t="s">
        <v>290</v>
      </c>
      <c r="F56" s="547"/>
      <c r="G56" s="547"/>
      <c r="H56" s="547"/>
      <c r="I56" s="547"/>
      <c r="J56" s="726"/>
      <c r="K56" s="723"/>
      <c r="L56" s="731"/>
      <c r="M56" s="729"/>
      <c r="N56" s="641"/>
      <c r="R56" s="1885"/>
      <c r="S56" s="1886"/>
      <c r="T56" s="1887"/>
    </row>
    <row r="57" spans="1:20" ht="27" hidden="1" customHeight="1">
      <c r="A57" s="721" t="s">
        <v>315</v>
      </c>
      <c r="B57" s="732"/>
      <c r="C57" s="735" t="s">
        <v>512</v>
      </c>
      <c r="D57" s="734"/>
      <c r="E57" s="547"/>
      <c r="F57" s="547"/>
      <c r="G57" s="547"/>
      <c r="H57" s="547"/>
      <c r="I57" s="547"/>
      <c r="J57" s="726"/>
      <c r="K57" s="723"/>
      <c r="L57" s="731"/>
      <c r="M57" s="729"/>
      <c r="N57" s="641"/>
      <c r="R57" s="1882"/>
      <c r="S57" s="1883"/>
      <c r="T57" s="1884"/>
    </row>
    <row r="58" spans="1:20" ht="27" hidden="1" customHeight="1">
      <c r="A58" s="721" t="s">
        <v>318</v>
      </c>
      <c r="B58" s="738">
        <f>K2</f>
        <v>0</v>
      </c>
      <c r="C58" s="733" t="s">
        <v>118</v>
      </c>
      <c r="D58" s="734" t="s">
        <v>319</v>
      </c>
      <c r="E58" s="547"/>
      <c r="F58" s="547"/>
      <c r="G58" s="547"/>
      <c r="H58" s="547"/>
      <c r="I58" s="547"/>
      <c r="J58" s="726"/>
      <c r="K58" s="723"/>
      <c r="L58" s="731"/>
      <c r="M58" s="729"/>
      <c r="N58" s="641"/>
      <c r="R58" s="1882"/>
      <c r="S58" s="1883"/>
      <c r="T58" s="1884"/>
    </row>
    <row r="59" spans="1:20" ht="27" customHeight="1">
      <c r="A59" s="739" t="s">
        <v>321</v>
      </c>
      <c r="B59" s="740" t="s">
        <v>290</v>
      </c>
      <c r="C59" s="547" t="s">
        <v>290</v>
      </c>
      <c r="D59" s="510" t="s">
        <v>290</v>
      </c>
      <c r="E59" s="741" t="s">
        <v>290</v>
      </c>
      <c r="F59" s="741" t="s">
        <v>290</v>
      </c>
      <c r="G59" s="741" t="s">
        <v>290</v>
      </c>
      <c r="H59" s="2785" t="s">
        <v>290</v>
      </c>
      <c r="I59" s="2786"/>
      <c r="J59" s="726" t="s">
        <v>290</v>
      </c>
      <c r="K59" s="742" t="s">
        <v>290</v>
      </c>
      <c r="L59" s="2787" t="s">
        <v>290</v>
      </c>
      <c r="M59" s="2788"/>
      <c r="N59" s="641"/>
      <c r="R59" s="1882"/>
      <c r="S59" s="1883"/>
      <c r="T59" s="1884"/>
    </row>
    <row r="60" spans="1:20" ht="27" customHeight="1">
      <c r="A60" s="739" t="s">
        <v>323</v>
      </c>
      <c r="B60" s="743">
        <f>N87</f>
        <v>6.75</v>
      </c>
      <c r="C60" s="735" t="s">
        <v>227</v>
      </c>
      <c r="D60" s="734"/>
      <c r="E60" s="547"/>
      <c r="F60" s="547"/>
      <c r="G60" s="547"/>
      <c r="H60" s="2785"/>
      <c r="I60" s="2786"/>
      <c r="J60" s="726"/>
      <c r="K60" s="742"/>
      <c r="L60" s="2785"/>
      <c r="M60" s="2789"/>
      <c r="N60" s="641"/>
      <c r="R60" s="1888"/>
      <c r="S60" s="1897"/>
      <c r="T60" s="1890"/>
    </row>
    <row r="61" spans="1:20" ht="27" customHeight="1">
      <c r="A61" s="744" t="s">
        <v>326</v>
      </c>
      <c r="B61" s="745" t="s">
        <v>290</v>
      </c>
      <c r="C61" s="746" t="s">
        <v>290</v>
      </c>
      <c r="D61" s="747" t="s">
        <v>290</v>
      </c>
      <c r="E61" s="748" t="s">
        <v>290</v>
      </c>
      <c r="F61" s="748" t="s">
        <v>290</v>
      </c>
      <c r="G61" s="748" t="s">
        <v>290</v>
      </c>
      <c r="H61" s="2758" t="s">
        <v>290</v>
      </c>
      <c r="I61" s="2759"/>
      <c r="J61" s="749" t="s">
        <v>290</v>
      </c>
      <c r="K61" s="723" t="s">
        <v>290</v>
      </c>
      <c r="L61" s="2760" t="s">
        <v>290</v>
      </c>
      <c r="M61" s="2761"/>
      <c r="N61" s="750"/>
      <c r="O61" s="247"/>
      <c r="P61" s="1909"/>
      <c r="R61" s="1888"/>
      <c r="S61" s="1897"/>
      <c r="T61" s="1890"/>
    </row>
    <row r="62" spans="1:20" ht="27" customHeight="1">
      <c r="A62" s="2762" t="s">
        <v>328</v>
      </c>
      <c r="B62" s="2764" t="s">
        <v>329</v>
      </c>
      <c r="C62" s="2766" t="s">
        <v>330</v>
      </c>
      <c r="D62" s="2767"/>
      <c r="E62" s="2767"/>
      <c r="F62" s="2767"/>
      <c r="G62" s="2767"/>
      <c r="H62" s="2767"/>
      <c r="I62" s="2767"/>
      <c r="J62" s="2767"/>
      <c r="K62" s="2767"/>
      <c r="L62" s="2767"/>
      <c r="M62" s="2767"/>
      <c r="N62" s="2768"/>
      <c r="O62" s="249"/>
      <c r="R62" s="1888"/>
      <c r="S62" s="1897"/>
      <c r="T62" s="1890"/>
    </row>
    <row r="63" spans="1:20" ht="27" customHeight="1">
      <c r="A63" s="2763"/>
      <c r="B63" s="2765"/>
      <c r="C63" s="250" t="s">
        <v>332</v>
      </c>
      <c r="D63" s="310" t="s">
        <v>333</v>
      </c>
      <c r="E63" s="250" t="s">
        <v>334</v>
      </c>
      <c r="F63" s="250" t="s">
        <v>335</v>
      </c>
      <c r="G63" s="2163" t="s">
        <v>336</v>
      </c>
      <c r="H63" s="310" t="s">
        <v>459</v>
      </c>
      <c r="I63" s="310" t="s">
        <v>502</v>
      </c>
      <c r="J63" s="310" t="s">
        <v>482</v>
      </c>
      <c r="K63" s="310" t="s">
        <v>337</v>
      </c>
      <c r="L63" s="250" t="s">
        <v>455</v>
      </c>
      <c r="M63" s="250" t="s">
        <v>338</v>
      </c>
      <c r="N63" s="751" t="s">
        <v>339</v>
      </c>
      <c r="O63" s="251"/>
      <c r="R63" s="1882"/>
      <c r="S63" s="1883"/>
      <c r="T63" s="1884"/>
    </row>
    <row r="64" spans="1:20" ht="27" customHeight="1">
      <c r="A64" s="1249" t="s">
        <v>302</v>
      </c>
      <c r="B64" s="2228" t="s">
        <v>303</v>
      </c>
      <c r="C64" s="592" t="str">
        <f t="shared" ref="C64:N64" si="1">IF(ISERROR(VLOOKUP($B64,$S$51:$T$104,2,FALSE)),"",(VLOOKUP($B64,$S$51:$T$104,2,FALSE)))</f>
        <v/>
      </c>
      <c r="D64" s="592" t="str">
        <f t="shared" si="1"/>
        <v/>
      </c>
      <c r="E64" s="592" t="str">
        <f t="shared" si="1"/>
        <v/>
      </c>
      <c r="F64" s="2209" t="str">
        <f t="shared" si="1"/>
        <v/>
      </c>
      <c r="G64" s="592">
        <f>IF(ISERROR(VLOOKUP($B64,$R$90:$S$152,2,FALSE)),"",(VLOOKUP($B64,$R$90:$S$152,2,FALSE)))</f>
        <v>0</v>
      </c>
      <c r="H64" s="2149" t="str">
        <f t="shared" si="1"/>
        <v/>
      </c>
      <c r="I64" s="321" t="str">
        <f t="shared" si="1"/>
        <v/>
      </c>
      <c r="J64" s="321" t="str">
        <f t="shared" si="1"/>
        <v/>
      </c>
      <c r="K64" s="321" t="str">
        <f t="shared" si="1"/>
        <v/>
      </c>
      <c r="L64" s="321" t="str">
        <f t="shared" si="1"/>
        <v/>
      </c>
      <c r="M64" s="321" t="str">
        <f t="shared" si="1"/>
        <v/>
      </c>
      <c r="N64" s="752" t="str">
        <f t="shared" si="1"/>
        <v/>
      </c>
      <c r="O64" s="251"/>
      <c r="R64" s="1882"/>
      <c r="S64" s="1883"/>
      <c r="T64" s="1884"/>
    </row>
    <row r="65" spans="1:20" ht="27" hidden="1" customHeight="1">
      <c r="A65" s="1210" t="s">
        <v>309</v>
      </c>
      <c r="B65" s="2213"/>
      <c r="C65" s="757">
        <f>IF(ISERROR(VLOOKUP($B65,$S$51:$T$104,2,FALSE)),"",(VLOOKUP($B65,$S$51:$T$104,2,FALSE)))</f>
        <v>0</v>
      </c>
      <c r="D65" s="757"/>
      <c r="E65" s="757">
        <f>IF(ISERROR(VLOOKUP($B65,$S$51:$T$104,2,FALSE)),"",(VLOOKUP($B65,$S$51:$T$104,2,FALSE)))</f>
        <v>0</v>
      </c>
      <c r="F65" s="757"/>
      <c r="G65" s="2212"/>
      <c r="H65" s="755"/>
      <c r="I65" s="755"/>
      <c r="J65" s="755"/>
      <c r="K65" s="755">
        <f>IF(ISERROR(VLOOKUP($B65,$S$51:$T$104,2,FALSE)),"",(VLOOKUP($B65,$S$51:$T$104,2,FALSE)))</f>
        <v>0</v>
      </c>
      <c r="L65" s="755"/>
      <c r="M65" s="755">
        <f>IF(ISERROR(VLOOKUP($B65,$S$51:$T$104,2,FALSE)),"",(VLOOKUP($B65,$S$51:$T$104,2,FALSE)))</f>
        <v>0</v>
      </c>
      <c r="N65" s="756"/>
      <c r="O65" s="251"/>
      <c r="R65" s="1882"/>
      <c r="S65" s="1883"/>
      <c r="T65" s="1884"/>
    </row>
    <row r="66" spans="1:20" ht="27" hidden="1" customHeight="1">
      <c r="A66" s="1210" t="s">
        <v>316</v>
      </c>
      <c r="B66" s="2213" t="s">
        <v>320</v>
      </c>
      <c r="C66" s="757" t="str">
        <f>IF(ISERROR(VLOOKUP($B66,$S$51:$T$104,2,FALSE)),"",(VLOOKUP($B66,$S$51:$T$104,2,FALSE)))</f>
        <v/>
      </c>
      <c r="D66" s="757"/>
      <c r="E66" s="757"/>
      <c r="F66" s="757"/>
      <c r="G66" s="592" t="b">
        <f t="shared" ref="G66:G72" si="2">IF(B66=A94,A95,(IF(B66=B94,B95,(IF(B66=C94,C95)))))</f>
        <v>0</v>
      </c>
      <c r="H66" s="755"/>
      <c r="I66" s="755"/>
      <c r="J66" s="755"/>
      <c r="K66" s="755"/>
      <c r="L66" s="755"/>
      <c r="M66" s="755"/>
      <c r="N66" s="756"/>
      <c r="O66" s="251"/>
      <c r="R66" s="1892"/>
      <c r="S66" s="1893"/>
      <c r="T66" s="1894"/>
    </row>
    <row r="67" spans="1:20" ht="27" hidden="1" customHeight="1">
      <c r="A67" s="1210" t="s">
        <v>345</v>
      </c>
      <c r="B67" s="2213" t="s">
        <v>327</v>
      </c>
      <c r="C67" s="757"/>
      <c r="D67" s="757"/>
      <c r="E67" s="757"/>
      <c r="F67" s="757" t="str">
        <f>IF(ISERROR(VLOOKUP($B67,$S$51:$T$104,2,FALSE)),"",(VLOOKUP($B67,$S$51:$T$104,2,FALSE)))</f>
        <v/>
      </c>
      <c r="G67" s="592" t="b">
        <f t="shared" si="2"/>
        <v>0</v>
      </c>
      <c r="H67" s="755"/>
      <c r="I67" s="755"/>
      <c r="J67" s="755"/>
      <c r="K67" s="755"/>
      <c r="L67" s="755"/>
      <c r="M67" s="755"/>
      <c r="N67" s="756"/>
      <c r="O67" s="251"/>
      <c r="R67" s="1895"/>
      <c r="S67" s="1893"/>
      <c r="T67" s="1894"/>
    </row>
    <row r="68" spans="1:20" ht="27" hidden="1" customHeight="1">
      <c r="A68" s="1210" t="s">
        <v>1054</v>
      </c>
      <c r="B68" s="2213" t="s">
        <v>341</v>
      </c>
      <c r="C68" s="757"/>
      <c r="D68" s="757"/>
      <c r="E68" s="757"/>
      <c r="F68" s="757"/>
      <c r="G68" s="2214" t="b">
        <f t="shared" si="2"/>
        <v>0</v>
      </c>
      <c r="H68" s="755"/>
      <c r="I68" s="755"/>
      <c r="J68" s="755"/>
      <c r="K68" s="755"/>
      <c r="L68" s="755"/>
      <c r="M68" s="755"/>
      <c r="N68" s="756"/>
      <c r="O68" s="251"/>
      <c r="P68" s="255"/>
      <c r="Q68" s="256"/>
      <c r="R68" s="1895"/>
      <c r="S68" s="1893"/>
      <c r="T68" s="1894"/>
    </row>
    <row r="69" spans="1:20" ht="27" customHeight="1" thickBot="1">
      <c r="A69" s="1210" t="s">
        <v>460</v>
      </c>
      <c r="B69" s="2213" t="s">
        <v>348</v>
      </c>
      <c r="C69" s="757"/>
      <c r="D69" s="757"/>
      <c r="E69" s="757"/>
      <c r="F69" s="757"/>
      <c r="G69" s="2229">
        <f>IF(ISERROR(VLOOKUP($B69,$R$90:$S$152,2,FALSE)),"",(VLOOKUP($B69,$R$90:$S$152,2,FALSE)))</f>
        <v>10</v>
      </c>
      <c r="H69" s="755"/>
      <c r="I69" s="755"/>
      <c r="J69" s="755"/>
      <c r="K69" s="755"/>
      <c r="L69" s="755"/>
      <c r="M69" s="755"/>
      <c r="N69" s="756"/>
      <c r="O69" s="251"/>
      <c r="P69" s="255"/>
      <c r="Q69" s="256"/>
      <c r="R69" s="1892"/>
      <c r="S69" s="1893"/>
      <c r="T69" s="1894"/>
    </row>
    <row r="70" spans="1:20" ht="27" hidden="1" customHeight="1">
      <c r="A70" s="753" t="s">
        <v>468</v>
      </c>
      <c r="B70" s="759" t="s">
        <v>508</v>
      </c>
      <c r="C70" s="755"/>
      <c r="D70" s="755"/>
      <c r="E70" s="755"/>
      <c r="F70" s="755"/>
      <c r="G70" s="321" t="b">
        <f t="shared" si="2"/>
        <v>0</v>
      </c>
      <c r="H70" s="755" t="str">
        <f>IF(ISERROR(VLOOKUP($B70,$S$51:$T$104,2,FALSE)),"",(VLOOKUP($B70,$S$51:$T$104,2,FALSE)))</f>
        <v/>
      </c>
      <c r="I70" s="755" t="str">
        <f>IF(ISERROR(VLOOKUP($B70,$S$51:$T$104,2,FALSE)),"",(VLOOKUP($B70,$S$51:$T$104,2,FALSE)))</f>
        <v/>
      </c>
      <c r="J70" s="755" t="str">
        <f>IF(ISERROR(VLOOKUP($B70,$S$51:$T$104,2,FALSE)),"",(VLOOKUP($B70,$S$51:$T$104,2,FALSE)))</f>
        <v/>
      </c>
      <c r="K70" s="755"/>
      <c r="L70" s="755" t="str">
        <f>IF(ISERROR(VLOOKUP($B70,$S$51:$T$104,2,FALSE)),"",(VLOOKUP($B70,$S$51:$T$104,2,FALSE)))</f>
        <v/>
      </c>
      <c r="M70" s="755"/>
      <c r="N70" s="756"/>
      <c r="O70" s="251"/>
      <c r="P70" s="255"/>
      <c r="Q70" s="256"/>
      <c r="R70" s="1895"/>
      <c r="S70" s="1893"/>
      <c r="T70" s="1894"/>
    </row>
    <row r="71" spans="1:20" ht="27" hidden="1" customHeight="1">
      <c r="A71" s="753" t="s">
        <v>469</v>
      </c>
      <c r="B71" s="759" t="s">
        <v>518</v>
      </c>
      <c r="C71" s="755"/>
      <c r="D71" s="755"/>
      <c r="E71" s="755"/>
      <c r="F71" s="755"/>
      <c r="G71" s="321" t="b">
        <f t="shared" si="2"/>
        <v>0</v>
      </c>
      <c r="H71" s="755" t="str">
        <f>IF(ISERROR(VLOOKUP($B71,$S$51:$T$107,2,FALSE)),"",(VLOOKUP($B71,$S$51:$T$107,2,FALSE)))</f>
        <v/>
      </c>
      <c r="I71" s="755" t="str">
        <f>IF(ISERROR(VLOOKUP($B71,$S$51:$T$107,2,FALSE)),"",(VLOOKUP($B71,$S$51:$T$107,2,FALSE)))</f>
        <v/>
      </c>
      <c r="J71" s="755" t="str">
        <f>IF(ISERROR(VLOOKUP($B71,$S$51:$T$107,2,FALSE)),"",(VLOOKUP($B71,$S$51:$T$107,2,FALSE)))</f>
        <v/>
      </c>
      <c r="K71" s="755"/>
      <c r="L71" s="755"/>
      <c r="M71" s="755"/>
      <c r="N71" s="756"/>
      <c r="O71" s="251"/>
      <c r="P71" s="255"/>
      <c r="Q71" s="256"/>
      <c r="R71" s="1895"/>
      <c r="S71" s="1893"/>
      <c r="T71" s="1894"/>
    </row>
    <row r="72" spans="1:20" ht="27" hidden="1" customHeight="1">
      <c r="A72" s="753" t="s">
        <v>474</v>
      </c>
      <c r="B72" s="759" t="s">
        <v>478</v>
      </c>
      <c r="C72" s="755"/>
      <c r="D72" s="755"/>
      <c r="E72" s="755"/>
      <c r="F72" s="755"/>
      <c r="G72" s="321" t="b">
        <f t="shared" si="2"/>
        <v>0</v>
      </c>
      <c r="H72" s="755" t="str">
        <f>IF(ISERROR(VLOOKUP($B72,$S$51:$T$110,2,FALSE)),"",(VLOOKUP($B72,$S$51:$T$110,2,FALSE)))</f>
        <v/>
      </c>
      <c r="I72" s="755" t="str">
        <f>IF(ISERROR(VLOOKUP($B72,$S$51:$T$110,2,FALSE)),"",(VLOOKUP($B72,$S$51:$T$110,2,FALSE)))</f>
        <v/>
      </c>
      <c r="J72" s="755"/>
      <c r="K72" s="755"/>
      <c r="L72" s="755"/>
      <c r="M72" s="755"/>
      <c r="N72" s="756"/>
      <c r="O72" s="251"/>
      <c r="P72" s="255"/>
      <c r="Q72" s="256"/>
      <c r="R72" s="1892"/>
      <c r="S72" s="1896"/>
      <c r="T72" s="1894"/>
    </row>
    <row r="73" spans="1:20" ht="27" hidden="1" customHeight="1" thickBot="1">
      <c r="A73" s="753" t="s">
        <v>483</v>
      </c>
      <c r="B73" s="754"/>
      <c r="C73" s="755"/>
      <c r="D73" s="755"/>
      <c r="E73" s="755"/>
      <c r="F73" s="755"/>
      <c r="G73" s="2148"/>
      <c r="H73" s="755"/>
      <c r="I73" s="755"/>
      <c r="J73" s="755">
        <f>IF(ISERROR(VLOOKUP($B73,$S$51:$T$107,2,FALSE)),"",(VLOOKUP($B73,$S$51:$T$107,2,FALSE)))</f>
        <v>0</v>
      </c>
      <c r="K73" s="755"/>
      <c r="L73" s="755"/>
      <c r="M73" s="755"/>
      <c r="N73" s="756"/>
      <c r="O73" s="251"/>
      <c r="P73" s="255"/>
      <c r="Q73" s="256"/>
      <c r="R73" s="1892"/>
      <c r="S73" s="1896"/>
      <c r="T73" s="1894"/>
    </row>
    <row r="74" spans="1:20" ht="27" hidden="1" customHeight="1">
      <c r="A74" s="753" t="s">
        <v>484</v>
      </c>
      <c r="B74" s="759" t="s">
        <v>509</v>
      </c>
      <c r="C74" s="755"/>
      <c r="D74" s="755"/>
      <c r="E74" s="755"/>
      <c r="F74" s="755"/>
      <c r="G74" s="755"/>
      <c r="H74" s="755"/>
      <c r="I74" s="755"/>
      <c r="J74" s="755" t="str">
        <f>IF(ISERROR(VLOOKUP($B74,$S$51:$T$113,2,FALSE)),"",(VLOOKUP($B74,$S$51:$T$113,2,FALSE)))</f>
        <v/>
      </c>
      <c r="K74" s="755"/>
      <c r="L74" s="755"/>
      <c r="M74" s="755"/>
      <c r="N74" s="756"/>
      <c r="O74" s="251"/>
      <c r="P74" s="255"/>
      <c r="Q74" s="256"/>
      <c r="R74" s="1892"/>
      <c r="S74" s="1896"/>
      <c r="T74" s="1894"/>
    </row>
    <row r="75" spans="1:20" ht="27" hidden="1" customHeight="1">
      <c r="A75" s="753" t="s">
        <v>470</v>
      </c>
      <c r="B75" s="759" t="s">
        <v>520</v>
      </c>
      <c r="C75" s="755"/>
      <c r="D75" s="755"/>
      <c r="E75" s="755"/>
      <c r="F75" s="755"/>
      <c r="G75" s="755"/>
      <c r="H75" s="755"/>
      <c r="I75" s="755"/>
      <c r="J75" s="755"/>
      <c r="K75" s="755"/>
      <c r="L75" s="755" t="str">
        <f>IF(ISERROR(VLOOKUP($B75,$S$51:$T$110,2,FALSE)),"",(VLOOKUP($B75,$S$51:$T$110,2,FALSE)))</f>
        <v/>
      </c>
      <c r="M75" s="755"/>
      <c r="N75" s="756"/>
      <c r="O75" s="251"/>
      <c r="P75" s="255"/>
      <c r="Q75" s="256"/>
      <c r="R75" s="1892"/>
      <c r="S75" s="1896"/>
      <c r="T75" s="1894"/>
    </row>
    <row r="76" spans="1:20" ht="27" hidden="1" customHeight="1">
      <c r="A76" s="753" t="s">
        <v>491</v>
      </c>
      <c r="B76" s="759" t="s">
        <v>521</v>
      </c>
      <c r="C76" s="755"/>
      <c r="D76" s="755"/>
      <c r="E76" s="755"/>
      <c r="F76" s="755"/>
      <c r="G76" s="755"/>
      <c r="H76" s="755"/>
      <c r="I76" s="755"/>
      <c r="J76" s="755"/>
      <c r="K76" s="755"/>
      <c r="L76" s="755" t="str">
        <f>IF(ISERROR(VLOOKUP($B76,$S$51:$T$104,2,FALSE)),"",(VLOOKUP($B76,$S$51:$T$104,2,FALSE)))</f>
        <v/>
      </c>
      <c r="M76" s="755"/>
      <c r="N76" s="756"/>
      <c r="O76" s="251"/>
      <c r="P76" s="255"/>
      <c r="Q76" s="256"/>
      <c r="R76" s="1888"/>
      <c r="S76" s="1897"/>
      <c r="T76" s="1890"/>
    </row>
    <row r="77" spans="1:20" ht="27" hidden="1" customHeight="1" thickBot="1">
      <c r="A77" s="760" t="s">
        <v>492</v>
      </c>
      <c r="B77" s="325" t="s">
        <v>493</v>
      </c>
      <c r="C77" s="322"/>
      <c r="D77" s="322"/>
      <c r="E77" s="322"/>
      <c r="F77" s="322"/>
      <c r="G77" s="322"/>
      <c r="H77" s="322"/>
      <c r="I77" s="322"/>
      <c r="J77" s="322"/>
      <c r="K77" s="322" t="str">
        <f>IF(ISERROR(VLOOKUP($B77,$S$51:$T$104,2,FALSE)),"",(VLOOKUP($B77,$S$51:$T$104,2,FALSE)))</f>
        <v/>
      </c>
      <c r="L77" s="322"/>
      <c r="M77" s="322"/>
      <c r="N77" s="761"/>
      <c r="O77" s="179"/>
      <c r="P77" s="255"/>
      <c r="Q77" s="256"/>
      <c r="R77" s="1888"/>
      <c r="S77" s="1897"/>
      <c r="T77" s="1890"/>
    </row>
    <row r="78" spans="1:20" ht="27" customHeight="1" thickTop="1" thickBot="1">
      <c r="A78" s="762" t="s">
        <v>352</v>
      </c>
      <c r="B78" s="763"/>
      <c r="C78" s="763">
        <f t="shared" ref="C78:N78" si="3">SUM(C64:C77)</f>
        <v>0</v>
      </c>
      <c r="D78" s="763">
        <f t="shared" si="3"/>
        <v>0</v>
      </c>
      <c r="E78" s="763">
        <f t="shared" si="3"/>
        <v>0</v>
      </c>
      <c r="F78" s="763">
        <f t="shared" si="3"/>
        <v>0</v>
      </c>
      <c r="G78" s="763">
        <f t="shared" si="3"/>
        <v>10</v>
      </c>
      <c r="H78" s="763">
        <f t="shared" si="3"/>
        <v>0</v>
      </c>
      <c r="I78" s="763">
        <f t="shared" si="3"/>
        <v>0</v>
      </c>
      <c r="J78" s="763">
        <f t="shared" si="3"/>
        <v>0</v>
      </c>
      <c r="K78" s="763">
        <f t="shared" si="3"/>
        <v>0</v>
      </c>
      <c r="L78" s="763">
        <f t="shared" si="3"/>
        <v>0</v>
      </c>
      <c r="M78" s="763">
        <f t="shared" si="3"/>
        <v>0</v>
      </c>
      <c r="N78" s="764">
        <f t="shared" si="3"/>
        <v>0</v>
      </c>
      <c r="O78" s="208"/>
      <c r="P78" s="255"/>
      <c r="Q78" s="256"/>
      <c r="R78" s="1898"/>
      <c r="S78" s="1899"/>
      <c r="T78" s="1900"/>
    </row>
    <row r="79" spans="1:20" ht="27" customHeight="1">
      <c r="A79" s="183"/>
      <c r="B79" s="183"/>
      <c r="C79" s="183"/>
      <c r="D79" s="183"/>
      <c r="E79" s="183"/>
      <c r="F79" s="183"/>
      <c r="G79" s="183"/>
      <c r="H79" s="183"/>
      <c r="I79" s="317"/>
      <c r="J79" s="183"/>
      <c r="K79" s="183"/>
      <c r="L79" s="183"/>
      <c r="M79" s="183"/>
      <c r="N79" s="183"/>
      <c r="O79" s="208"/>
      <c r="P79" s="255"/>
      <c r="Q79" s="256"/>
      <c r="R79" s="1898"/>
      <c r="S79" s="1899"/>
      <c r="T79" s="1900"/>
    </row>
    <row r="80" spans="1:20" ht="27" hidden="1" customHeight="1" thickTop="1">
      <c r="O80" s="256"/>
      <c r="P80" s="255"/>
      <c r="Q80" s="256"/>
      <c r="R80" s="1898"/>
      <c r="S80" s="1899"/>
      <c r="T80" s="1900"/>
    </row>
    <row r="81" spans="1:20" ht="27" hidden="1" customHeight="1">
      <c r="O81" s="256"/>
      <c r="P81" s="255"/>
      <c r="Q81" s="256"/>
      <c r="R81" s="1898"/>
      <c r="S81" s="1899"/>
      <c r="T81" s="1900"/>
    </row>
    <row r="82" spans="1:20" ht="27" customHeight="1">
      <c r="A82" s="262" t="s">
        <v>353</v>
      </c>
      <c r="B82" s="263">
        <f>N87</f>
        <v>6.75</v>
      </c>
      <c r="C82" s="264" t="s">
        <v>354</v>
      </c>
      <c r="D82" s="265"/>
      <c r="E82" s="265"/>
      <c r="F82" s="265"/>
      <c r="G82" s="265"/>
      <c r="H82" s="265"/>
      <c r="I82" s="266"/>
      <c r="J82" s="265"/>
      <c r="K82" s="265"/>
      <c r="L82" s="265"/>
      <c r="M82" s="265"/>
      <c r="N82" s="265"/>
      <c r="O82" s="256"/>
      <c r="P82" s="255"/>
      <c r="Q82" s="256"/>
      <c r="R82" s="1898"/>
      <c r="S82" s="1901"/>
      <c r="T82" s="1902"/>
    </row>
    <row r="83" spans="1:20" ht="27" customHeight="1">
      <c r="A83" s="270" t="s">
        <v>356</v>
      </c>
      <c r="B83" s="271" t="s">
        <v>357</v>
      </c>
      <c r="C83" s="272" t="s">
        <v>358</v>
      </c>
      <c r="D83" s="272" t="s">
        <v>359</v>
      </c>
      <c r="E83" s="272" t="s">
        <v>360</v>
      </c>
      <c r="F83" s="272" t="s">
        <v>361</v>
      </c>
      <c r="G83" s="272" t="str">
        <f t="shared" ref="G83:L83" si="4">H63</f>
        <v>덩굴류제거
(덩굴걷기)</v>
      </c>
      <c r="H83" s="272" t="str">
        <f t="shared" si="4"/>
        <v>덩굴류제거
(약제작업)</v>
      </c>
      <c r="I83" s="272" t="str">
        <f t="shared" si="4"/>
        <v>덩굴류제거
(뿌리제거)</v>
      </c>
      <c r="J83" s="272" t="str">
        <f t="shared" si="4"/>
        <v>솎아베기</v>
      </c>
      <c r="K83" s="272" t="str">
        <f t="shared" si="4"/>
        <v>어린나무
가꾸기</v>
      </c>
      <c r="L83" s="273" t="str">
        <f t="shared" si="4"/>
        <v>가지치기</v>
      </c>
      <c r="M83" s="273" t="s">
        <v>362</v>
      </c>
      <c r="N83" s="274" t="s">
        <v>363</v>
      </c>
      <c r="O83" s="256"/>
      <c r="P83" s="255"/>
      <c r="Q83" s="256"/>
      <c r="R83" s="1898"/>
      <c r="S83" s="1901"/>
      <c r="T83" s="1902"/>
    </row>
    <row r="84" spans="1:20" ht="27" hidden="1" customHeight="1">
      <c r="A84" s="275" t="s">
        <v>364</v>
      </c>
      <c r="B84" s="276">
        <f>ROUND(F6*1,2)</f>
        <v>0</v>
      </c>
      <c r="C84" s="277"/>
      <c r="D84" s="277"/>
      <c r="E84" s="277"/>
      <c r="F84" s="277"/>
      <c r="G84" s="277"/>
      <c r="H84" s="277"/>
      <c r="I84" s="277"/>
      <c r="J84" s="277"/>
      <c r="K84" s="277"/>
      <c r="L84" s="278"/>
      <c r="M84" s="278"/>
      <c r="N84" s="279">
        <f>SUM(B84:M84)</f>
        <v>0</v>
      </c>
      <c r="O84" s="256"/>
      <c r="P84" s="280"/>
      <c r="Q84" s="208"/>
      <c r="R84" s="1903"/>
      <c r="S84" s="1901"/>
      <c r="T84" s="1902"/>
    </row>
    <row r="85" spans="1:20" ht="27" customHeight="1">
      <c r="A85" s="281" t="s">
        <v>197</v>
      </c>
      <c r="B85" s="282"/>
      <c r="C85" s="283">
        <f>ROUND(F11*1,2)</f>
        <v>0</v>
      </c>
      <c r="D85" s="283">
        <f>ROUND(F16*1,2)</f>
        <v>0</v>
      </c>
      <c r="E85" s="283">
        <f>ROUND(F22*1,2)</f>
        <v>0</v>
      </c>
      <c r="F85" s="283">
        <f>ROUND(F29*1+F31*1+F33*1,2)</f>
        <v>1.75</v>
      </c>
      <c r="G85" s="283"/>
      <c r="H85" s="283"/>
      <c r="I85" s="283"/>
      <c r="J85" s="283"/>
      <c r="K85" s="283"/>
      <c r="L85" s="320"/>
      <c r="M85" s="284"/>
      <c r="N85" s="285">
        <f>SUM(B85:M85)</f>
        <v>1.75</v>
      </c>
      <c r="O85" s="256"/>
      <c r="P85" s="280"/>
      <c r="Q85" s="208"/>
      <c r="R85" s="1898"/>
      <c r="S85" s="1899"/>
      <c r="T85" s="1900"/>
    </row>
    <row r="86" spans="1:20" ht="27" customHeight="1">
      <c r="A86" s="286" t="s">
        <v>368</v>
      </c>
      <c r="B86" s="287"/>
      <c r="C86" s="288"/>
      <c r="D86" s="288"/>
      <c r="E86" s="288"/>
      <c r="F86" s="289">
        <f>F35*1+F41*1</f>
        <v>5</v>
      </c>
      <c r="G86" s="327"/>
      <c r="H86" s="327"/>
      <c r="I86" s="289"/>
      <c r="J86" s="289"/>
      <c r="K86" s="288"/>
      <c r="L86" s="290"/>
      <c r="M86" s="290"/>
      <c r="N86" s="291">
        <f>SUM(B86:M86)</f>
        <v>5</v>
      </c>
      <c r="O86" s="256"/>
      <c r="P86" s="280"/>
      <c r="Q86" s="208"/>
      <c r="R86" s="1898"/>
      <c r="S86" s="1899"/>
      <c r="T86" s="1900"/>
    </row>
    <row r="87" spans="1:20" ht="27" customHeight="1">
      <c r="A87" s="292" t="s">
        <v>363</v>
      </c>
      <c r="B87" s="293">
        <f t="shared" ref="B87:M87" si="5">SUM(B84:B86)</f>
        <v>0</v>
      </c>
      <c r="C87" s="293">
        <f t="shared" si="5"/>
        <v>0</v>
      </c>
      <c r="D87" s="293">
        <f t="shared" si="5"/>
        <v>0</v>
      </c>
      <c r="E87" s="293">
        <f t="shared" si="5"/>
        <v>0</v>
      </c>
      <c r="F87" s="293">
        <f t="shared" si="5"/>
        <v>6.75</v>
      </c>
      <c r="G87" s="293">
        <f t="shared" si="5"/>
        <v>0</v>
      </c>
      <c r="H87" s="293"/>
      <c r="I87" s="293">
        <f t="shared" si="5"/>
        <v>0</v>
      </c>
      <c r="J87" s="293">
        <f t="shared" si="5"/>
        <v>0</v>
      </c>
      <c r="K87" s="293">
        <f t="shared" si="5"/>
        <v>0</v>
      </c>
      <c r="L87" s="293"/>
      <c r="M87" s="293">
        <f t="shared" si="5"/>
        <v>0</v>
      </c>
      <c r="N87" s="294">
        <f>SUM(B87:M87)</f>
        <v>6.75</v>
      </c>
      <c r="O87" s="256"/>
      <c r="R87" s="1898"/>
      <c r="S87" s="1899"/>
      <c r="T87" s="1900"/>
    </row>
    <row r="88" spans="1:20" ht="27" customHeight="1">
      <c r="E88" s="256"/>
      <c r="F88" s="256"/>
      <c r="G88" s="256"/>
      <c r="H88" s="256"/>
      <c r="I88" s="256"/>
      <c r="J88" s="256"/>
      <c r="K88" s="256"/>
      <c r="L88" s="256"/>
      <c r="M88" s="256"/>
      <c r="N88" s="256"/>
      <c r="O88" s="256"/>
      <c r="R88" s="1882"/>
      <c r="S88" s="1883"/>
      <c r="T88" s="1884"/>
    </row>
    <row r="89" spans="1:20" ht="27" customHeight="1">
      <c r="E89" s="256"/>
      <c r="F89" s="256"/>
      <c r="G89" s="256"/>
      <c r="H89" s="256"/>
      <c r="I89" s="256"/>
      <c r="J89" s="256"/>
      <c r="K89" s="256"/>
      <c r="L89" s="256"/>
      <c r="M89" s="256"/>
      <c r="N89" s="256"/>
      <c r="O89" s="256"/>
      <c r="Q89" s="226" t="s">
        <v>297</v>
      </c>
      <c r="R89" s="191"/>
      <c r="S89" s="191"/>
      <c r="T89" s="1884"/>
    </row>
    <row r="90" spans="1:20" ht="27" customHeight="1" thickBot="1">
      <c r="A90" s="226" t="s">
        <v>297</v>
      </c>
      <c r="B90" s="191"/>
      <c r="C90" s="191"/>
      <c r="Q90" s="234" t="s">
        <v>298</v>
      </c>
      <c r="R90" s="234" t="s">
        <v>299</v>
      </c>
      <c r="S90" s="191" t="s">
        <v>300</v>
      </c>
      <c r="T90" s="1884"/>
    </row>
    <row r="91" spans="1:20" ht="27" customHeight="1" thickBot="1">
      <c r="A91" s="2158" t="s">
        <v>298</v>
      </c>
      <c r="B91" s="2159" t="s">
        <v>863</v>
      </c>
      <c r="C91" s="2160" t="s">
        <v>1058</v>
      </c>
      <c r="D91" s="2754" t="s">
        <v>863</v>
      </c>
      <c r="E91" s="2755"/>
      <c r="F91" s="2752" t="s">
        <v>1059</v>
      </c>
      <c r="G91" s="2752"/>
      <c r="H91" s="2752" t="s">
        <v>1058</v>
      </c>
      <c r="I91" s="2752"/>
      <c r="J91" s="2754" t="s">
        <v>864</v>
      </c>
      <c r="K91" s="2756"/>
      <c r="L91" s="2754" t="s">
        <v>863</v>
      </c>
      <c r="M91" s="2755"/>
      <c r="N91" s="2752" t="s">
        <v>1058</v>
      </c>
      <c r="O91" s="2753"/>
      <c r="Q91" s="2745" t="s">
        <v>849</v>
      </c>
      <c r="R91" s="236" t="s">
        <v>855</v>
      </c>
      <c r="S91" s="237">
        <v>0</v>
      </c>
      <c r="T91" s="1884"/>
    </row>
    <row r="92" spans="1:20" ht="27" customHeight="1">
      <c r="A92" s="2894" t="s">
        <v>849</v>
      </c>
      <c r="B92" s="2895"/>
      <c r="C92" s="2896"/>
      <c r="D92" s="2897" t="s">
        <v>861</v>
      </c>
      <c r="E92" s="2898"/>
      <c r="F92" s="2898"/>
      <c r="G92" s="2898"/>
      <c r="H92" s="2898"/>
      <c r="I92" s="2899"/>
      <c r="J92" s="2900" t="s">
        <v>316</v>
      </c>
      <c r="K92" s="2901"/>
      <c r="L92" s="2901"/>
      <c r="M92" s="2901"/>
      <c r="N92" s="2901"/>
      <c r="O92" s="2902"/>
      <c r="Q92" s="2746"/>
      <c r="R92" s="236" t="s">
        <v>305</v>
      </c>
      <c r="S92" s="237">
        <v>5</v>
      </c>
      <c r="T92" s="1884"/>
    </row>
    <row r="93" spans="1:20" ht="27" customHeight="1">
      <c r="A93" s="1199" t="s">
        <v>855</v>
      </c>
      <c r="B93" s="1200" t="s">
        <v>857</v>
      </c>
      <c r="C93" s="1200" t="s">
        <v>307</v>
      </c>
      <c r="D93" s="2769" t="s">
        <v>310</v>
      </c>
      <c r="E93" s="2770"/>
      <c r="F93" s="2769" t="s">
        <v>859</v>
      </c>
      <c r="G93" s="2770"/>
      <c r="H93" s="2769" t="s">
        <v>860</v>
      </c>
      <c r="I93" s="2770"/>
      <c r="J93" s="2771" t="s">
        <v>317</v>
      </c>
      <c r="K93" s="2772"/>
      <c r="L93" s="2771" t="s">
        <v>320</v>
      </c>
      <c r="M93" s="2772"/>
      <c r="N93" s="2771" t="s">
        <v>322</v>
      </c>
      <c r="O93" s="2772"/>
      <c r="Q93" s="2747"/>
      <c r="R93" s="236" t="s">
        <v>307</v>
      </c>
      <c r="S93" s="237">
        <v>10</v>
      </c>
      <c r="T93" s="1884"/>
    </row>
    <row r="94" spans="1:20" ht="27" customHeight="1">
      <c r="A94" s="1200">
        <v>0</v>
      </c>
      <c r="B94" s="1199">
        <v>5</v>
      </c>
      <c r="C94" s="1235">
        <v>10</v>
      </c>
      <c r="D94" s="2769">
        <v>-10</v>
      </c>
      <c r="E94" s="2770">
        <v>0</v>
      </c>
      <c r="F94" s="2769">
        <v>0</v>
      </c>
      <c r="G94" s="2770"/>
      <c r="H94" s="2769">
        <v>10</v>
      </c>
      <c r="I94" s="2770"/>
      <c r="J94" s="2771">
        <v>-10</v>
      </c>
      <c r="K94" s="2773">
        <v>0</v>
      </c>
      <c r="L94" s="2771">
        <v>0</v>
      </c>
      <c r="M94" s="2773"/>
      <c r="N94" s="2771">
        <v>10</v>
      </c>
      <c r="O94" s="2773"/>
      <c r="Q94" s="2748" t="s">
        <v>309</v>
      </c>
      <c r="R94" s="239" t="s">
        <v>310</v>
      </c>
      <c r="S94" s="240">
        <v>-10</v>
      </c>
      <c r="T94" s="1884"/>
    </row>
    <row r="95" spans="1:20" ht="27" customHeight="1">
      <c r="Q95" s="2749"/>
      <c r="R95" s="239" t="s">
        <v>312</v>
      </c>
      <c r="S95" s="240">
        <v>0</v>
      </c>
      <c r="T95" s="1884"/>
    </row>
    <row r="96" spans="1:20" ht="27" customHeight="1">
      <c r="A96" s="2774" t="s">
        <v>1057</v>
      </c>
      <c r="B96" s="2775"/>
      <c r="C96" s="2776"/>
      <c r="D96" s="2942" t="s">
        <v>324</v>
      </c>
      <c r="E96" s="2944"/>
      <c r="F96" s="2944"/>
      <c r="G96" s="2944"/>
      <c r="H96" s="2944"/>
      <c r="I96" s="2945"/>
      <c r="J96" s="2890" t="s">
        <v>487</v>
      </c>
      <c r="K96" s="2946"/>
      <c r="L96" s="2946"/>
      <c r="M96" s="2946"/>
      <c r="N96" s="2946"/>
      <c r="O96" s="2947"/>
      <c r="Q96" s="2750"/>
      <c r="R96" s="239" t="s">
        <v>314</v>
      </c>
      <c r="S96" s="240">
        <v>10</v>
      </c>
      <c r="T96" s="1884"/>
    </row>
    <row r="97" spans="1:20" ht="27" customHeight="1">
      <c r="A97" s="1214" t="s">
        <v>341</v>
      </c>
      <c r="B97" s="1214" t="s">
        <v>342</v>
      </c>
      <c r="C97" s="1214" t="s">
        <v>343</v>
      </c>
      <c r="D97" s="2948" t="s">
        <v>862</v>
      </c>
      <c r="E97" s="2949"/>
      <c r="F97" s="2948" t="s">
        <v>325</v>
      </c>
      <c r="G97" s="2950"/>
      <c r="H97" s="2948" t="s">
        <v>331</v>
      </c>
      <c r="I97" s="2950"/>
      <c r="J97" s="2951" t="s">
        <v>865</v>
      </c>
      <c r="K97" s="2952"/>
      <c r="L97" s="2951" t="s">
        <v>521</v>
      </c>
      <c r="M97" s="2953"/>
      <c r="N97" s="2951" t="s">
        <v>846</v>
      </c>
      <c r="O97" s="2953"/>
      <c r="Q97" s="2745" t="s">
        <v>316</v>
      </c>
      <c r="R97" s="236" t="s">
        <v>317</v>
      </c>
      <c r="S97" s="237">
        <v>-10</v>
      </c>
      <c r="T97" s="1884"/>
    </row>
    <row r="98" spans="1:20" ht="27" customHeight="1">
      <c r="A98" s="1222">
        <v>0</v>
      </c>
      <c r="B98" s="1214">
        <v>2</v>
      </c>
      <c r="C98" s="1234">
        <v>10</v>
      </c>
      <c r="D98" s="2942">
        <v>-10</v>
      </c>
      <c r="E98" s="2943">
        <v>0</v>
      </c>
      <c r="F98" s="2942">
        <v>0</v>
      </c>
      <c r="G98" s="2943"/>
      <c r="H98" s="2942">
        <v>10</v>
      </c>
      <c r="I98" s="2943"/>
      <c r="J98" s="2890">
        <v>-20</v>
      </c>
      <c r="K98" s="2891">
        <v>0</v>
      </c>
      <c r="L98" s="2890">
        <v>0</v>
      </c>
      <c r="M98" s="2891"/>
      <c r="N98" s="2890">
        <v>20</v>
      </c>
      <c r="O98" s="2891"/>
      <c r="Q98" s="2746"/>
      <c r="R98" s="236" t="s">
        <v>320</v>
      </c>
      <c r="S98" s="237">
        <v>0</v>
      </c>
      <c r="T98" s="1884"/>
    </row>
    <row r="99" spans="1:20">
      <c r="Q99" s="2747"/>
      <c r="R99" s="236" t="s">
        <v>322</v>
      </c>
      <c r="S99" s="237">
        <v>10</v>
      </c>
      <c r="T99" s="1906"/>
    </row>
    <row r="100" spans="1:20" ht="45" customHeight="1">
      <c r="A100" s="2911" t="s">
        <v>868</v>
      </c>
      <c r="B100" s="2912"/>
      <c r="C100" s="2913"/>
      <c r="D100" s="2909" t="s">
        <v>866</v>
      </c>
      <c r="E100" s="2914"/>
      <c r="F100" s="2914"/>
      <c r="G100" s="2914"/>
      <c r="H100" s="2914"/>
      <c r="I100" s="2915"/>
      <c r="J100" s="2916" t="s">
        <v>870</v>
      </c>
      <c r="K100" s="2917"/>
      <c r="L100" s="2918"/>
      <c r="M100" s="2928" t="s">
        <v>869</v>
      </c>
      <c r="N100" s="2941"/>
      <c r="O100" s="1218"/>
      <c r="Q100" s="2740" t="s">
        <v>324</v>
      </c>
      <c r="R100" s="243" t="s">
        <v>325</v>
      </c>
      <c r="S100" s="244">
        <v>-10</v>
      </c>
      <c r="T100" s="1906"/>
    </row>
    <row r="101" spans="1:20" ht="27" customHeight="1">
      <c r="A101" s="1203" t="s">
        <v>344</v>
      </c>
      <c r="B101" s="1203" t="s">
        <v>346</v>
      </c>
      <c r="C101" s="1215" t="s">
        <v>844</v>
      </c>
      <c r="D101" s="2919" t="s">
        <v>508</v>
      </c>
      <c r="E101" s="2920"/>
      <c r="F101" s="2919" t="s">
        <v>850</v>
      </c>
      <c r="G101" s="2921"/>
      <c r="H101" s="2919" t="s">
        <v>867</v>
      </c>
      <c r="I101" s="2921"/>
      <c r="J101" s="2922" t="s">
        <v>520</v>
      </c>
      <c r="K101" s="2923"/>
      <c r="L101" s="1216" t="s">
        <v>473</v>
      </c>
      <c r="M101" s="1219" t="s">
        <v>472</v>
      </c>
      <c r="N101" s="1219" t="s">
        <v>473</v>
      </c>
      <c r="O101" s="1220"/>
      <c r="Q101" s="2757"/>
      <c r="R101" s="243" t="s">
        <v>327</v>
      </c>
      <c r="S101" s="244">
        <v>0</v>
      </c>
      <c r="T101" s="1906"/>
    </row>
    <row r="102" spans="1:20" ht="27" customHeight="1">
      <c r="A102" s="1203">
        <v>0</v>
      </c>
      <c r="B102" s="1203">
        <v>5</v>
      </c>
      <c r="C102" s="1203">
        <v>10</v>
      </c>
      <c r="D102" s="2909">
        <v>0</v>
      </c>
      <c r="E102" s="2910">
        <v>0</v>
      </c>
      <c r="F102" s="2909">
        <v>5</v>
      </c>
      <c r="G102" s="2910"/>
      <c r="H102" s="2909">
        <v>10</v>
      </c>
      <c r="I102" s="2910"/>
      <c r="J102" s="2916">
        <v>0</v>
      </c>
      <c r="K102" s="2927">
        <v>0</v>
      </c>
      <c r="L102" s="1217">
        <v>10</v>
      </c>
      <c r="M102" s="1221">
        <v>0</v>
      </c>
      <c r="N102" s="2928">
        <v>10</v>
      </c>
      <c r="O102" s="2929"/>
      <c r="Q102" s="2741"/>
      <c r="R102" s="243" t="s">
        <v>331</v>
      </c>
      <c r="S102" s="244">
        <v>10</v>
      </c>
      <c r="T102" s="1884"/>
    </row>
    <row r="103" spans="1:20" ht="27" customHeight="1">
      <c r="Q103" s="2751" t="s">
        <v>1060</v>
      </c>
      <c r="R103" s="236" t="s">
        <v>341</v>
      </c>
      <c r="S103" s="237">
        <v>0</v>
      </c>
      <c r="T103" s="1884"/>
    </row>
    <row r="104" spans="1:20" ht="27" customHeight="1">
      <c r="A104" s="2930" t="s">
        <v>873</v>
      </c>
      <c r="B104" s="2931"/>
      <c r="C104" s="2932"/>
      <c r="D104" s="2907" t="s">
        <v>871</v>
      </c>
      <c r="E104" s="2933"/>
      <c r="F104" s="2933"/>
      <c r="G104" s="2933"/>
      <c r="H104" s="2933"/>
      <c r="I104" s="2934"/>
      <c r="J104" s="2935" t="s">
        <v>874</v>
      </c>
      <c r="K104" s="2936"/>
      <c r="L104" s="2936"/>
      <c r="M104" s="2936"/>
      <c r="N104" s="2936"/>
      <c r="O104" s="2937"/>
      <c r="Q104" s="2746"/>
      <c r="R104" s="236" t="s">
        <v>342</v>
      </c>
      <c r="S104" s="237">
        <v>5</v>
      </c>
      <c r="T104" s="1884"/>
    </row>
    <row r="105" spans="1:20" ht="45" customHeight="1">
      <c r="A105" s="1232" t="s">
        <v>499</v>
      </c>
      <c r="B105" s="1233" t="s">
        <v>500</v>
      </c>
      <c r="C105" s="1233" t="s">
        <v>501</v>
      </c>
      <c r="D105" s="2938" t="s">
        <v>519</v>
      </c>
      <c r="E105" s="2939"/>
      <c r="F105" s="2938" t="s">
        <v>852</v>
      </c>
      <c r="G105" s="2940"/>
      <c r="H105" s="2938" t="s">
        <v>872</v>
      </c>
      <c r="I105" s="2940"/>
      <c r="J105" s="1223" t="s">
        <v>476</v>
      </c>
      <c r="K105" s="1223" t="s">
        <v>477</v>
      </c>
      <c r="L105" s="1223" t="s">
        <v>479</v>
      </c>
      <c r="M105" s="1223" t="s">
        <v>480</v>
      </c>
      <c r="N105" s="1223" t="s">
        <v>481</v>
      </c>
      <c r="O105" s="1224"/>
      <c r="Q105" s="2747"/>
      <c r="R105" s="236" t="s">
        <v>343</v>
      </c>
      <c r="S105" s="237">
        <v>10</v>
      </c>
      <c r="T105" s="1894"/>
    </row>
    <row r="106" spans="1:20" ht="30">
      <c r="A106" s="1232">
        <v>0</v>
      </c>
      <c r="B106" s="1232">
        <v>5</v>
      </c>
      <c r="C106" s="1232">
        <v>10</v>
      </c>
      <c r="D106" s="2907">
        <v>0</v>
      </c>
      <c r="E106" s="2908">
        <v>0</v>
      </c>
      <c r="F106" s="2907">
        <v>5</v>
      </c>
      <c r="G106" s="2908"/>
      <c r="H106" s="2907">
        <v>10</v>
      </c>
      <c r="I106" s="2908"/>
      <c r="J106" s="1225">
        <v>50</v>
      </c>
      <c r="K106" s="1226">
        <v>20</v>
      </c>
      <c r="L106" s="1225">
        <v>0</v>
      </c>
      <c r="M106" s="1226">
        <v>-20</v>
      </c>
      <c r="N106" s="1225">
        <v>-50</v>
      </c>
      <c r="O106" s="1226"/>
      <c r="Q106" s="2737" t="s">
        <v>461</v>
      </c>
      <c r="R106" s="253" t="s">
        <v>344</v>
      </c>
      <c r="S106" s="254">
        <v>0</v>
      </c>
      <c r="T106" s="1894"/>
    </row>
    <row r="107" spans="1:20" ht="30">
      <c r="Q107" s="2738"/>
      <c r="R107" s="253" t="s">
        <v>346</v>
      </c>
      <c r="S107" s="254">
        <v>5</v>
      </c>
      <c r="T107" s="1894"/>
    </row>
    <row r="108" spans="1:20" ht="30">
      <c r="A108" s="1217" t="s">
        <v>355</v>
      </c>
      <c r="B108" s="2855" t="s">
        <v>349</v>
      </c>
      <c r="C108" s="2856"/>
      <c r="Q108" s="2738"/>
      <c r="R108" s="253" t="s">
        <v>348</v>
      </c>
      <c r="S108" s="254">
        <v>10</v>
      </c>
      <c r="T108" s="1894"/>
    </row>
    <row r="109" spans="1:20" ht="32.25" customHeight="1">
      <c r="A109" s="1227" t="s">
        <v>365</v>
      </c>
      <c r="B109" s="1229" t="s">
        <v>350</v>
      </c>
      <c r="C109" s="1230" t="s">
        <v>351</v>
      </c>
      <c r="Q109" s="2739"/>
      <c r="R109" s="2175" t="s">
        <v>351</v>
      </c>
      <c r="S109" s="254">
        <v>0</v>
      </c>
      <c r="T109" s="1894"/>
    </row>
    <row r="110" spans="1:20" ht="36" customHeight="1">
      <c r="A110" s="1228">
        <v>10</v>
      </c>
      <c r="B110" s="1231">
        <v>10</v>
      </c>
      <c r="C110" s="1231">
        <v>0</v>
      </c>
      <c r="Q110" s="2737" t="s">
        <v>466</v>
      </c>
      <c r="R110" s="253" t="s">
        <v>463</v>
      </c>
      <c r="S110" s="254">
        <v>0</v>
      </c>
      <c r="T110" s="1894"/>
    </row>
    <row r="111" spans="1:20" ht="30">
      <c r="Q111" s="2738"/>
      <c r="R111" s="253" t="s">
        <v>464</v>
      </c>
      <c r="S111" s="254">
        <v>5</v>
      </c>
      <c r="T111" s="1894"/>
    </row>
    <row r="112" spans="1:20" ht="30">
      <c r="E112" s="256"/>
      <c r="F112" s="256"/>
      <c r="G112" s="256"/>
      <c r="H112" s="256"/>
      <c r="I112" s="256"/>
      <c r="J112" s="256"/>
      <c r="K112" s="256"/>
      <c r="L112" s="256"/>
      <c r="M112" s="256"/>
      <c r="N112" s="256"/>
      <c r="O112" s="256"/>
      <c r="Q112" s="2739"/>
      <c r="R112" s="253" t="s">
        <v>465</v>
      </c>
      <c r="S112" s="254">
        <v>10</v>
      </c>
      <c r="T112" s="1894"/>
    </row>
    <row r="113" spans="5:20" ht="15">
      <c r="E113" s="256"/>
      <c r="F113" s="256"/>
      <c r="G113" s="256"/>
      <c r="H113" s="256"/>
      <c r="I113" s="256"/>
      <c r="J113" s="256"/>
      <c r="K113" s="256"/>
      <c r="L113" s="256"/>
      <c r="M113" s="256"/>
      <c r="N113" s="256"/>
      <c r="O113" s="256"/>
      <c r="Q113" s="2737" t="s">
        <v>471</v>
      </c>
      <c r="R113" s="324" t="s">
        <v>472</v>
      </c>
      <c r="S113" s="254">
        <v>0</v>
      </c>
      <c r="T113" s="1894"/>
    </row>
    <row r="114" spans="5:20" ht="28.5" customHeight="1">
      <c r="E114" s="256"/>
      <c r="F114" s="256"/>
      <c r="G114" s="256"/>
      <c r="H114" s="256"/>
      <c r="I114" s="256"/>
      <c r="J114" s="256"/>
      <c r="K114" s="256"/>
      <c r="L114" s="256"/>
      <c r="M114" s="256"/>
      <c r="N114" s="256"/>
      <c r="O114" s="256"/>
      <c r="Q114" s="2739"/>
      <c r="R114" s="324" t="s">
        <v>473</v>
      </c>
      <c r="S114" s="254">
        <v>10</v>
      </c>
    </row>
    <row r="115" spans="5:20" ht="30.75" customHeight="1">
      <c r="E115" s="256"/>
      <c r="F115" s="256"/>
      <c r="G115" s="256"/>
      <c r="H115" s="256"/>
      <c r="I115" s="256"/>
      <c r="J115" s="256"/>
      <c r="K115" s="256"/>
      <c r="L115" s="256"/>
      <c r="M115" s="256"/>
      <c r="N115" s="256"/>
      <c r="O115" s="208"/>
      <c r="Q115" s="2737" t="s">
        <v>485</v>
      </c>
      <c r="R115" s="324" t="s">
        <v>486</v>
      </c>
      <c r="S115" s="254">
        <v>0</v>
      </c>
    </row>
    <row r="116" spans="5:20" ht="15">
      <c r="E116" s="208"/>
      <c r="F116" s="208"/>
      <c r="G116" s="208"/>
      <c r="H116" s="208"/>
      <c r="I116" s="295"/>
      <c r="J116" s="208"/>
      <c r="K116" s="208"/>
      <c r="L116" s="208"/>
      <c r="M116" s="208"/>
      <c r="N116" s="208"/>
      <c r="O116" s="208"/>
      <c r="Q116" s="2739"/>
      <c r="R116" s="324" t="s">
        <v>473</v>
      </c>
      <c r="S116" s="254">
        <v>10</v>
      </c>
    </row>
    <row r="117" spans="5:20" ht="27">
      <c r="F117" s="208"/>
      <c r="G117" s="208"/>
      <c r="H117" s="208"/>
      <c r="I117" s="295"/>
      <c r="J117" s="208"/>
      <c r="K117" s="208"/>
      <c r="L117" s="208"/>
      <c r="M117" s="208"/>
      <c r="N117" s="208"/>
      <c r="O117" s="208"/>
      <c r="Q117" s="2740" t="s">
        <v>349</v>
      </c>
      <c r="R117" s="243" t="s">
        <v>350</v>
      </c>
      <c r="S117" s="244">
        <v>10</v>
      </c>
    </row>
    <row r="118" spans="5:20">
      <c r="F118" s="208"/>
      <c r="G118" s="208"/>
      <c r="H118" s="208"/>
      <c r="I118" s="295"/>
      <c r="J118" s="208"/>
      <c r="K118" s="208"/>
      <c r="L118" s="208"/>
      <c r="M118" s="208"/>
      <c r="N118" s="208"/>
      <c r="Q118" s="2741"/>
      <c r="R118" s="243" t="s">
        <v>351</v>
      </c>
      <c r="S118" s="244">
        <v>0</v>
      </c>
    </row>
    <row r="119" spans="5:20" ht="27">
      <c r="Q119" s="2742" t="s">
        <v>487</v>
      </c>
      <c r="R119" s="258" t="s">
        <v>488</v>
      </c>
      <c r="S119" s="259">
        <v>-20</v>
      </c>
    </row>
    <row r="120" spans="5:20" ht="27">
      <c r="Q120" s="2743"/>
      <c r="R120" s="258" t="s">
        <v>489</v>
      </c>
      <c r="S120" s="259">
        <v>0</v>
      </c>
    </row>
    <row r="121" spans="5:20" ht="27">
      <c r="Q121" s="2744"/>
      <c r="R121" s="258" t="s">
        <v>490</v>
      </c>
      <c r="S121" s="259">
        <v>20</v>
      </c>
    </row>
    <row r="122" spans="5:20" ht="27">
      <c r="Q122" s="257" t="s">
        <v>494</v>
      </c>
      <c r="R122" s="258" t="s">
        <v>495</v>
      </c>
      <c r="S122" s="259">
        <v>0</v>
      </c>
    </row>
    <row r="123" spans="5:20" ht="40.5">
      <c r="Q123" s="257" t="s">
        <v>494</v>
      </c>
      <c r="R123" s="268" t="s">
        <v>496</v>
      </c>
      <c r="S123" s="269">
        <v>5</v>
      </c>
    </row>
    <row r="124" spans="5:20" ht="40.5">
      <c r="Q124" s="257" t="s">
        <v>494</v>
      </c>
      <c r="R124" s="268" t="s">
        <v>497</v>
      </c>
      <c r="S124" s="269">
        <v>10</v>
      </c>
    </row>
    <row r="125" spans="5:20">
      <c r="Q125" s="267" t="s">
        <v>355</v>
      </c>
      <c r="R125" s="268" t="s">
        <v>365</v>
      </c>
      <c r="S125" s="269">
        <v>10</v>
      </c>
    </row>
    <row r="126" spans="5:20">
      <c r="Q126" s="257" t="s">
        <v>366</v>
      </c>
      <c r="R126" s="258" t="s">
        <v>367</v>
      </c>
      <c r="S126" s="259">
        <v>0</v>
      </c>
    </row>
    <row r="127" spans="5:20">
      <c r="Q127" s="257" t="s">
        <v>366</v>
      </c>
      <c r="R127" s="258" t="s">
        <v>369</v>
      </c>
      <c r="S127" s="259">
        <v>5</v>
      </c>
    </row>
    <row r="128" spans="5:20">
      <c r="Q128" s="257" t="s">
        <v>366</v>
      </c>
      <c r="R128" s="258" t="s">
        <v>370</v>
      </c>
      <c r="S128" s="259">
        <v>10</v>
      </c>
    </row>
    <row r="129" spans="17:19">
      <c r="Q129" s="235" t="s">
        <v>856</v>
      </c>
      <c r="R129" s="236" t="s">
        <v>854</v>
      </c>
      <c r="S129" s="237">
        <v>0</v>
      </c>
    </row>
    <row r="130" spans="17:19">
      <c r="Q130" s="235" t="s">
        <v>371</v>
      </c>
      <c r="R130" s="236" t="s">
        <v>373</v>
      </c>
      <c r="S130" s="237">
        <v>1</v>
      </c>
    </row>
    <row r="131" spans="17:19">
      <c r="Q131" s="235" t="s">
        <v>371</v>
      </c>
      <c r="R131" s="236" t="s">
        <v>374</v>
      </c>
      <c r="S131" s="237">
        <v>2</v>
      </c>
    </row>
    <row r="132" spans="17:19">
      <c r="Q132" s="235" t="s">
        <v>371</v>
      </c>
      <c r="R132" s="236" t="s">
        <v>375</v>
      </c>
      <c r="S132" s="237">
        <v>3</v>
      </c>
    </row>
    <row r="133" spans="17:19">
      <c r="Q133" s="235" t="s">
        <v>371</v>
      </c>
      <c r="R133" s="236" t="s">
        <v>376</v>
      </c>
      <c r="S133" s="237">
        <v>4</v>
      </c>
    </row>
    <row r="134" spans="17:19">
      <c r="Q134" s="235" t="s">
        <v>371</v>
      </c>
      <c r="R134" s="236" t="s">
        <v>377</v>
      </c>
      <c r="S134" s="237">
        <v>5</v>
      </c>
    </row>
    <row r="135" spans="17:19">
      <c r="Q135" s="235" t="s">
        <v>371</v>
      </c>
      <c r="R135" s="236" t="s">
        <v>378</v>
      </c>
      <c r="S135" s="237">
        <v>6</v>
      </c>
    </row>
    <row r="136" spans="17:19">
      <c r="Q136" s="235" t="s">
        <v>371</v>
      </c>
      <c r="R136" s="236" t="s">
        <v>379</v>
      </c>
      <c r="S136" s="237">
        <v>7</v>
      </c>
    </row>
    <row r="137" spans="17:19">
      <c r="Q137" s="235" t="s">
        <v>371</v>
      </c>
      <c r="R137" s="236" t="s">
        <v>380</v>
      </c>
      <c r="S137" s="237">
        <v>8</v>
      </c>
    </row>
    <row r="138" spans="17:19">
      <c r="Q138" s="235" t="s">
        <v>371</v>
      </c>
      <c r="R138" s="236" t="s">
        <v>381</v>
      </c>
      <c r="S138" s="237">
        <v>9</v>
      </c>
    </row>
    <row r="139" spans="17:19">
      <c r="Q139" s="235" t="s">
        <v>371</v>
      </c>
      <c r="R139" s="236" t="s">
        <v>382</v>
      </c>
      <c r="S139" s="237">
        <v>10</v>
      </c>
    </row>
    <row r="140" spans="17:19" ht="40.5">
      <c r="Q140" s="296" t="s">
        <v>383</v>
      </c>
      <c r="R140" s="297" t="s">
        <v>384</v>
      </c>
      <c r="S140" s="298">
        <v>10</v>
      </c>
    </row>
    <row r="141" spans="17:19" ht="40.5">
      <c r="Q141" s="296" t="s">
        <v>383</v>
      </c>
      <c r="R141" s="297" t="s">
        <v>385</v>
      </c>
      <c r="S141" s="298">
        <v>5</v>
      </c>
    </row>
    <row r="142" spans="17:19" ht="27">
      <c r="Q142" s="296" t="s">
        <v>383</v>
      </c>
      <c r="R142" s="297" t="s">
        <v>386</v>
      </c>
      <c r="S142" s="298">
        <v>0</v>
      </c>
    </row>
    <row r="143" spans="17:19">
      <c r="Q143" s="235" t="s">
        <v>387</v>
      </c>
      <c r="R143" s="236" t="s">
        <v>367</v>
      </c>
      <c r="S143" s="237">
        <v>0</v>
      </c>
    </row>
    <row r="144" spans="17:19">
      <c r="Q144" s="235" t="s">
        <v>387</v>
      </c>
      <c r="R144" s="236" t="s">
        <v>369</v>
      </c>
      <c r="S144" s="237">
        <v>5</v>
      </c>
    </row>
    <row r="145" spans="17:19">
      <c r="Q145" s="235" t="s">
        <v>387</v>
      </c>
      <c r="R145" s="236" t="s">
        <v>370</v>
      </c>
      <c r="S145" s="237">
        <v>10</v>
      </c>
    </row>
    <row r="146" spans="17:19" ht="27">
      <c r="Q146" s="2737" t="s">
        <v>475</v>
      </c>
      <c r="R146" s="324" t="s">
        <v>476</v>
      </c>
      <c r="S146" s="254">
        <v>50</v>
      </c>
    </row>
    <row r="147" spans="17:19" ht="27">
      <c r="Q147" s="2738"/>
      <c r="R147" s="324" t="s">
        <v>477</v>
      </c>
      <c r="S147" s="254">
        <v>20</v>
      </c>
    </row>
    <row r="148" spans="17:19" ht="27">
      <c r="Q148" s="2738"/>
      <c r="R148" s="324" t="s">
        <v>479</v>
      </c>
      <c r="S148" s="254">
        <v>0</v>
      </c>
    </row>
    <row r="149" spans="17:19" ht="27">
      <c r="Q149" s="2738"/>
      <c r="R149" s="324" t="s">
        <v>480</v>
      </c>
      <c r="S149" s="254">
        <v>-20</v>
      </c>
    </row>
    <row r="150" spans="17:19" ht="27">
      <c r="Q150" s="2739"/>
      <c r="R150" s="324" t="s">
        <v>481</v>
      </c>
      <c r="S150" s="254">
        <v>-50</v>
      </c>
    </row>
    <row r="151" spans="17:19" ht="27">
      <c r="Q151" s="323" t="s">
        <v>498</v>
      </c>
      <c r="R151" s="324" t="s">
        <v>499</v>
      </c>
      <c r="S151" s="254">
        <v>0</v>
      </c>
    </row>
    <row r="152" spans="17:19" ht="40.5">
      <c r="Q152" s="323" t="s">
        <v>498</v>
      </c>
      <c r="R152" s="324" t="s">
        <v>500</v>
      </c>
      <c r="S152" s="254">
        <v>5</v>
      </c>
    </row>
    <row r="153" spans="17:19" ht="40.5">
      <c r="Q153" s="323" t="s">
        <v>498</v>
      </c>
      <c r="R153" s="324" t="s">
        <v>501</v>
      </c>
      <c r="S153" s="254">
        <v>10</v>
      </c>
    </row>
  </sheetData>
  <sheetProtection selectLockedCells="1" selectUnlockedCells="1"/>
  <protectedRanges>
    <protectedRange sqref="K2:L2" name="단가산출a"/>
  </protectedRanges>
  <mergeCells count="183">
    <mergeCell ref="Q47:Q48"/>
    <mergeCell ref="L93:M93"/>
    <mergeCell ref="N93:O93"/>
    <mergeCell ref="D97:E97"/>
    <mergeCell ref="F97:G97"/>
    <mergeCell ref="A62:A63"/>
    <mergeCell ref="B62:B63"/>
    <mergeCell ref="C62:N62"/>
    <mergeCell ref="H49:I49"/>
    <mergeCell ref="L49:M49"/>
    <mergeCell ref="A51:G51"/>
    <mergeCell ref="H59:I59"/>
    <mergeCell ref="L59:M59"/>
    <mergeCell ref="H60:I60"/>
    <mergeCell ref="L60:M60"/>
    <mergeCell ref="N97:O97"/>
    <mergeCell ref="H93:I93"/>
    <mergeCell ref="J93:K93"/>
    <mergeCell ref="Q97:Q99"/>
    <mergeCell ref="D98:E98"/>
    <mergeCell ref="F98:G98"/>
    <mergeCell ref="H98:I98"/>
    <mergeCell ref="J98:K98"/>
    <mergeCell ref="L98:M98"/>
    <mergeCell ref="H45:I45"/>
    <mergeCell ref="L45:M45"/>
    <mergeCell ref="H46:I46"/>
    <mergeCell ref="L46:M46"/>
    <mergeCell ref="H47:I47"/>
    <mergeCell ref="L47:M47"/>
    <mergeCell ref="H48:I48"/>
    <mergeCell ref="L48:M48"/>
    <mergeCell ref="H61:I61"/>
    <mergeCell ref="L61:M61"/>
    <mergeCell ref="H27:I27"/>
    <mergeCell ref="L27:M27"/>
    <mergeCell ref="B28:C28"/>
    <mergeCell ref="H28:I28"/>
    <mergeCell ref="L28:M28"/>
    <mergeCell ref="H29:I29"/>
    <mergeCell ref="L29:M29"/>
    <mergeCell ref="B30:C30"/>
    <mergeCell ref="D30:M30"/>
    <mergeCell ref="H42:I42"/>
    <mergeCell ref="L42:M42"/>
    <mergeCell ref="H43:I43"/>
    <mergeCell ref="L43:M43"/>
    <mergeCell ref="H44:I44"/>
    <mergeCell ref="L44:M44"/>
    <mergeCell ref="H38:I38"/>
    <mergeCell ref="L38:M38"/>
    <mergeCell ref="H39:I39"/>
    <mergeCell ref="L39:M39"/>
    <mergeCell ref="C40:M40"/>
    <mergeCell ref="H41:I41"/>
    <mergeCell ref="L41:M41"/>
    <mergeCell ref="C34:M34"/>
    <mergeCell ref="H35:I35"/>
    <mergeCell ref="L35:M35"/>
    <mergeCell ref="H36:I36"/>
    <mergeCell ref="L36:M36"/>
    <mergeCell ref="H37:I37"/>
    <mergeCell ref="L37:M37"/>
    <mergeCell ref="H31:I31"/>
    <mergeCell ref="L31:M31"/>
    <mergeCell ref="B32:C32"/>
    <mergeCell ref="D32:M32"/>
    <mergeCell ref="H33:I33"/>
    <mergeCell ref="L33:M33"/>
    <mergeCell ref="H24:I24"/>
    <mergeCell ref="L24:M24"/>
    <mergeCell ref="H25:I25"/>
    <mergeCell ref="L25:M25"/>
    <mergeCell ref="H26:I26"/>
    <mergeCell ref="L26:M26"/>
    <mergeCell ref="L19:M19"/>
    <mergeCell ref="H20:I20"/>
    <mergeCell ref="L20:M20"/>
    <mergeCell ref="H21:I21"/>
    <mergeCell ref="L21:M21"/>
    <mergeCell ref="H22:I22"/>
    <mergeCell ref="L22:M22"/>
    <mergeCell ref="H23:I23"/>
    <mergeCell ref="L23:M23"/>
    <mergeCell ref="H15:I15"/>
    <mergeCell ref="L15:M15"/>
    <mergeCell ref="H16:I16"/>
    <mergeCell ref="L16:M16"/>
    <mergeCell ref="H17:I17"/>
    <mergeCell ref="L17:M17"/>
    <mergeCell ref="H18:I18"/>
    <mergeCell ref="L18:M18"/>
    <mergeCell ref="H19:I19"/>
    <mergeCell ref="A1:M1"/>
    <mergeCell ref="B2:F2"/>
    <mergeCell ref="H2:I2"/>
    <mergeCell ref="K2:L2"/>
    <mergeCell ref="B3:C3"/>
    <mergeCell ref="D3:E3"/>
    <mergeCell ref="F3:F4"/>
    <mergeCell ref="G3:I3"/>
    <mergeCell ref="J3:K4"/>
    <mergeCell ref="L3:M4"/>
    <mergeCell ref="H4:I4"/>
    <mergeCell ref="B5:C5"/>
    <mergeCell ref="H5:I5"/>
    <mergeCell ref="L5:M5"/>
    <mergeCell ref="H6:I6"/>
    <mergeCell ref="L6:M6"/>
    <mergeCell ref="H7:I7"/>
    <mergeCell ref="H12:I12"/>
    <mergeCell ref="L12:M12"/>
    <mergeCell ref="H13:I13"/>
    <mergeCell ref="L13:M13"/>
    <mergeCell ref="L7:M7"/>
    <mergeCell ref="H8:I8"/>
    <mergeCell ref="L8:M8"/>
    <mergeCell ref="H9:I9"/>
    <mergeCell ref="L9:M9"/>
    <mergeCell ref="H10:I10"/>
    <mergeCell ref="L10:M10"/>
    <mergeCell ref="H11:I11"/>
    <mergeCell ref="L11:M11"/>
    <mergeCell ref="H14:I14"/>
    <mergeCell ref="L14:M14"/>
    <mergeCell ref="Q91:Q93"/>
    <mergeCell ref="A92:C92"/>
    <mergeCell ref="D92:I92"/>
    <mergeCell ref="J92:O92"/>
    <mergeCell ref="D94:E94"/>
    <mergeCell ref="F94:G94"/>
    <mergeCell ref="H94:I94"/>
    <mergeCell ref="J94:K94"/>
    <mergeCell ref="L94:M94"/>
    <mergeCell ref="N94:O94"/>
    <mergeCell ref="Q94:Q96"/>
    <mergeCell ref="A96:C96"/>
    <mergeCell ref="D96:I96"/>
    <mergeCell ref="J96:O96"/>
    <mergeCell ref="D91:E91"/>
    <mergeCell ref="F91:G91"/>
    <mergeCell ref="H91:I91"/>
    <mergeCell ref="J91:K91"/>
    <mergeCell ref="L91:M91"/>
    <mergeCell ref="N91:O91"/>
    <mergeCell ref="D93:E93"/>
    <mergeCell ref="F93:G93"/>
    <mergeCell ref="A100:C100"/>
    <mergeCell ref="D100:I100"/>
    <mergeCell ref="J100:L100"/>
    <mergeCell ref="M100:N100"/>
    <mergeCell ref="Q100:Q102"/>
    <mergeCell ref="D102:E102"/>
    <mergeCell ref="F102:G102"/>
    <mergeCell ref="H102:I102"/>
    <mergeCell ref="J102:K102"/>
    <mergeCell ref="N102:O102"/>
    <mergeCell ref="D101:E101"/>
    <mergeCell ref="F101:G101"/>
    <mergeCell ref="H101:I101"/>
    <mergeCell ref="J101:K101"/>
    <mergeCell ref="H97:I97"/>
    <mergeCell ref="J97:K97"/>
    <mergeCell ref="L97:M97"/>
    <mergeCell ref="Q110:Q112"/>
    <mergeCell ref="Q113:Q114"/>
    <mergeCell ref="Q115:Q116"/>
    <mergeCell ref="Q117:Q118"/>
    <mergeCell ref="Q119:Q121"/>
    <mergeCell ref="Q146:Q150"/>
    <mergeCell ref="Q103:Q105"/>
    <mergeCell ref="Q106:Q109"/>
    <mergeCell ref="N98:O98"/>
    <mergeCell ref="A104:C104"/>
    <mergeCell ref="D104:I104"/>
    <mergeCell ref="J104:O104"/>
    <mergeCell ref="D106:E106"/>
    <mergeCell ref="F106:G106"/>
    <mergeCell ref="H106:I106"/>
    <mergeCell ref="B108:C108"/>
    <mergeCell ref="D105:E105"/>
    <mergeCell ref="F105:G105"/>
    <mergeCell ref="H105:I105"/>
  </mergeCells>
  <phoneticPr fontId="5" type="noConversion"/>
  <dataValidations count="20">
    <dataValidation type="list" allowBlank="1" showInputMessage="1" showErrorMessage="1" sqref="B71" xr:uid="{00000000-0002-0000-0D00-000000000000}">
      <formula1>$S$72:$S$73</formula1>
    </dataValidation>
    <dataValidation type="list" allowBlank="1" showInputMessage="1" showErrorMessage="1" sqref="B70" xr:uid="{00000000-0002-0000-0D00-000001000000}">
      <formula1>$S$69:$S$75</formula1>
    </dataValidation>
    <dataValidation type="list" allowBlank="1" showInputMessage="1" showErrorMessage="1" sqref="B74" xr:uid="{00000000-0002-0000-0D00-000002000000}">
      <formula1>$S$111:$S$113</formula1>
    </dataValidation>
    <dataValidation type="list" allowBlank="1" showInputMessage="1" showErrorMessage="1" sqref="B73" xr:uid="{00000000-0002-0000-0D00-000003000000}">
      <formula1>$D$104:$I$104</formula1>
    </dataValidation>
    <dataValidation type="list" allowBlank="1" showInputMessage="1" showErrorMessage="1" sqref="B75" xr:uid="{00000000-0002-0000-0D00-000004000000}">
      <formula1>$S$74:$S$75</formula1>
    </dataValidation>
    <dataValidation type="list" allowBlank="1" showInputMessage="1" showErrorMessage="1" sqref="B72" xr:uid="{00000000-0002-0000-0D00-000005000000}">
      <formula1>$S$105:$S$110</formula1>
    </dataValidation>
    <dataValidation type="list" allowBlank="1" showInputMessage="1" showErrorMessage="1" sqref="B76" xr:uid="{00000000-0002-0000-0D00-000006000000}">
      <formula1>$S$78:$S$80</formula1>
    </dataValidation>
    <dataValidation type="list" allowBlank="1" showInputMessage="1" showErrorMessage="1" sqref="B77" xr:uid="{00000000-0002-0000-0D00-000007000000}">
      <formula1>$S$76:$S$77</formula1>
    </dataValidation>
    <dataValidation type="list" allowBlank="1" showInputMessage="1" showErrorMessage="1" sqref="B67" xr:uid="{00000000-0002-0000-0D00-000008000000}">
      <formula1>$S$60:$S$62</formula1>
    </dataValidation>
    <dataValidation type="list" allowBlank="1" showInputMessage="1" showErrorMessage="1" sqref="B66" xr:uid="{00000000-0002-0000-0D00-000009000000}">
      <formula1>$S$57:$S$59</formula1>
    </dataValidation>
    <dataValidation type="list" allowBlank="1" showInputMessage="1" showErrorMessage="1" sqref="B65" xr:uid="{00000000-0002-0000-0D00-00000A000000}">
      <formula1>$D$92:$I$92</formula1>
    </dataValidation>
    <dataValidation type="list" allowBlank="1" showInputMessage="1" showErrorMessage="1" sqref="B64" xr:uid="{00000000-0002-0000-0D00-00000B000000}">
      <formula1>$A$93:$C$93</formula1>
    </dataValidation>
    <dataValidation type="list" allowBlank="1" showInputMessage="1" showErrorMessage="1" sqref="A18" xr:uid="{00000000-0002-0000-0D00-00000C000000}">
      <formula1>$R$16:$R$17</formula1>
    </dataValidation>
    <dataValidation type="list" allowBlank="1" showInputMessage="1" showErrorMessage="1" sqref="B5:C5" xr:uid="{00000000-0002-0000-0D00-00000D000000}">
      <formula1>$R$6:$R$7</formula1>
    </dataValidation>
    <dataValidation type="list" allowBlank="1" showInputMessage="1" showErrorMessage="1" sqref="P5 P10 P15 P20 P27:P28 P30" xr:uid="{00000000-0002-0000-0D00-00000E000000}">
      <formula1>"적용,미적용"</formula1>
    </dataValidation>
    <dataValidation type="list" allowBlank="1" showInputMessage="1" showErrorMessage="1" sqref="B27" xr:uid="{00000000-0002-0000-0D00-00000F000000}">
      <formula1>$R$30:$R$32</formula1>
    </dataValidation>
    <dataValidation type="list" allowBlank="1" showInputMessage="1" showErrorMessage="1" sqref="D27" xr:uid="{00000000-0002-0000-0D00-000010000000}">
      <formula1>$S$31:$S$34</formula1>
    </dataValidation>
    <dataValidation type="list" allowBlank="1" showInputMessage="1" showErrorMessage="1" sqref="B68" xr:uid="{00000000-0002-0000-0D00-000011000000}">
      <formula1>$A$96:$C$96</formula1>
    </dataValidation>
    <dataValidation type="list" allowBlank="1" showInputMessage="1" showErrorMessage="1" sqref="B69" xr:uid="{00000000-0002-0000-0D00-000012000000}">
      <formula1>$R$106:$R$109</formula1>
    </dataValidation>
    <dataValidation type="list" allowBlank="1" showInputMessage="1" showErrorMessage="1" sqref="R129" xr:uid="{00000000-0002-0000-0D00-000013000000}">
      <formula1>$R$128:$R$138</formula1>
    </dataValidation>
  </dataValidations>
  <printOptions horizontalCentered="1" verticalCentered="1"/>
  <pageMargins left="0.19685039370078741" right="0.19685039370078741" top="0.39370078740157483" bottom="0.15748031496062992" header="0.15748031496062992" footer="0.15748031496062992"/>
  <pageSetup paperSize="9" scale="65" firstPageNumber="0" orientation="landscape" horizontalDpi="300" verticalDpi="300" r:id="rId1"/>
  <headerFooter alignWithMargins="0"/>
  <colBreaks count="1" manualBreakCount="1">
    <brk id="14" max="1048575" man="1"/>
  </colBreaks>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0A7D8BB-C08F-4DC5-804F-679EB827E3E5}">
  <sheetPr>
    <tabColor rgb="FFFF0000"/>
  </sheetPr>
  <dimension ref="A1:Y153"/>
  <sheetViews>
    <sheetView view="pageBreakPreview" zoomScale="90" zoomScaleNormal="90" zoomScaleSheetLayoutView="90" workbookViewId="0">
      <selection activeCell="D44" sqref="D44"/>
    </sheetView>
  </sheetViews>
  <sheetFormatPr defaultColWidth="11.5546875" defaultRowHeight="14.25"/>
  <cols>
    <col min="1" max="1" width="18.6640625" style="98" customWidth="1"/>
    <col min="2" max="2" width="19.44140625" style="98" bestFit="1" customWidth="1"/>
    <col min="3" max="6" width="8.77734375" style="98" customWidth="1"/>
    <col min="7" max="7" width="12" style="98" bestFit="1" customWidth="1"/>
    <col min="8" max="8" width="8.77734375" style="98" customWidth="1"/>
    <col min="9" max="9" width="8.77734375" style="2392" customWidth="1"/>
    <col min="10" max="14" width="8.77734375" style="98" customWidth="1"/>
    <col min="15" max="15" width="5" style="98" customWidth="1"/>
    <col min="16" max="16" width="11.5546875" style="99"/>
    <col min="17" max="17" width="14.6640625" style="98" customWidth="1"/>
    <col min="18" max="18" width="13.44140625" style="98" customWidth="1"/>
    <col min="19" max="19" width="12.6640625" style="98" customWidth="1"/>
    <col min="20" max="20" width="14.77734375" style="98" customWidth="1"/>
    <col min="21" max="21" width="13.33203125" style="98" customWidth="1"/>
    <col min="22" max="16384" width="11.5546875" style="98"/>
  </cols>
  <sheetData>
    <row r="1" spans="1:23" ht="27" customHeight="1">
      <c r="A1" s="2985" t="s">
        <v>750</v>
      </c>
      <c r="B1" s="2986"/>
      <c r="C1" s="2986"/>
      <c r="D1" s="2986"/>
      <c r="E1" s="2986"/>
      <c r="F1" s="2986"/>
      <c r="G1" s="2986"/>
      <c r="H1" s="2986"/>
      <c r="I1" s="2986"/>
      <c r="J1" s="2986"/>
      <c r="K1" s="2986"/>
      <c r="L1" s="2986"/>
      <c r="M1" s="2987"/>
      <c r="N1" s="639"/>
      <c r="P1" s="2222"/>
      <c r="Q1" s="2218" t="s">
        <v>122</v>
      </c>
      <c r="R1" s="2219" t="s">
        <v>123</v>
      </c>
    </row>
    <row r="2" spans="1:23" ht="28.5" customHeight="1">
      <c r="A2" s="2401" t="s">
        <v>753</v>
      </c>
      <c r="B2" s="2860" t="str">
        <f>설계내역서!C6</f>
        <v>서귀포시 남원읍 한남리 산 2-1 외</v>
      </c>
      <c r="C2" s="2861"/>
      <c r="D2" s="2861"/>
      <c r="E2" s="2861"/>
      <c r="F2" s="2862"/>
      <c r="G2" s="299" t="s">
        <v>413</v>
      </c>
      <c r="H2" s="2863" t="s">
        <v>523</v>
      </c>
      <c r="I2" s="2864"/>
      <c r="J2" s="102" t="s">
        <v>125</v>
      </c>
      <c r="K2" s="3001">
        <f>설계내역서!H16</f>
        <v>0</v>
      </c>
      <c r="L2" s="3002"/>
      <c r="M2" s="300" t="s">
        <v>118</v>
      </c>
      <c r="N2" s="641"/>
      <c r="P2" s="2223"/>
      <c r="Q2" s="2220"/>
      <c r="R2" s="2220"/>
    </row>
    <row r="3" spans="1:23" ht="27" customHeight="1">
      <c r="A3" s="2402" t="s">
        <v>752</v>
      </c>
      <c r="B3" s="2867" t="s">
        <v>127</v>
      </c>
      <c r="C3" s="2868"/>
      <c r="D3" s="2867" t="s">
        <v>996</v>
      </c>
      <c r="E3" s="2868"/>
      <c r="F3" s="2869" t="s">
        <v>129</v>
      </c>
      <c r="G3" s="2867" t="s">
        <v>130</v>
      </c>
      <c r="H3" s="2988"/>
      <c r="I3" s="2868"/>
      <c r="J3" s="2989" t="s">
        <v>408</v>
      </c>
      <c r="K3" s="2990"/>
      <c r="L3" s="2876" t="s">
        <v>75</v>
      </c>
      <c r="M3" s="2877"/>
      <c r="N3" s="641"/>
      <c r="P3" s="2223"/>
      <c r="Q3" s="2220"/>
      <c r="R3" s="2225" t="s">
        <v>185</v>
      </c>
      <c r="S3" s="163" t="s">
        <v>186</v>
      </c>
      <c r="T3" s="163" t="s">
        <v>187</v>
      </c>
      <c r="U3" s="163" t="s">
        <v>132</v>
      </c>
      <c r="V3" s="163" t="s">
        <v>188</v>
      </c>
      <c r="W3" s="163" t="s">
        <v>189</v>
      </c>
    </row>
    <row r="4" spans="1:23" ht="27" customHeight="1" thickBot="1">
      <c r="A4" s="643" t="s">
        <v>131</v>
      </c>
      <c r="B4" s="2394"/>
      <c r="C4" s="106" t="s">
        <v>132</v>
      </c>
      <c r="D4" s="2394" t="s">
        <v>997</v>
      </c>
      <c r="E4" s="2396" t="s">
        <v>132</v>
      </c>
      <c r="F4" s="2870"/>
      <c r="G4" s="107"/>
      <c r="H4" s="2993" t="s">
        <v>134</v>
      </c>
      <c r="I4" s="2994"/>
      <c r="J4" s="2991"/>
      <c r="K4" s="2992"/>
      <c r="L4" s="2878"/>
      <c r="M4" s="2879"/>
      <c r="N4" s="641"/>
      <c r="P4" s="2224" t="s">
        <v>135</v>
      </c>
      <c r="Q4" s="2220"/>
      <c r="R4" s="2226" t="s">
        <v>192</v>
      </c>
      <c r="S4" s="2014"/>
      <c r="T4" s="2015" t="s">
        <v>193</v>
      </c>
      <c r="U4" s="2015" t="s">
        <v>194</v>
      </c>
      <c r="V4" s="2015" t="s">
        <v>157</v>
      </c>
      <c r="W4" s="2016">
        <v>7.0000000000000007E-2</v>
      </c>
    </row>
    <row r="5" spans="1:23" ht="27" hidden="1" customHeight="1">
      <c r="A5" s="644" t="s">
        <v>136</v>
      </c>
      <c r="B5" s="2995"/>
      <c r="C5" s="2996"/>
      <c r="D5" s="110" t="s">
        <v>137</v>
      </c>
      <c r="E5" s="111"/>
      <c r="F5" s="112"/>
      <c r="G5" s="113"/>
      <c r="H5" s="2884"/>
      <c r="I5" s="2885"/>
      <c r="J5" s="115"/>
      <c r="K5" s="114"/>
      <c r="L5" s="2997"/>
      <c r="M5" s="2998"/>
      <c r="N5" s="641"/>
      <c r="P5" s="116" t="s">
        <v>138</v>
      </c>
    </row>
    <row r="6" spans="1:23" ht="27" hidden="1" customHeight="1">
      <c r="A6" s="645" t="s">
        <v>143</v>
      </c>
      <c r="B6" s="646"/>
      <c r="C6" s="647" t="str">
        <f>IF(B5="","",IF(B5="미래목","ha","본/ha"))</f>
        <v/>
      </c>
      <c r="D6" s="118">
        <f>IF(B5="제거대상목",S6,S7)</f>
        <v>0</v>
      </c>
      <c r="E6" s="634" t="str">
        <f>IF(B5=R7,"인/ha","인/100본당")</f>
        <v>인/ha</v>
      </c>
      <c r="F6" s="648">
        <f>IF(P5="적용",IF(B5="미래목",1,ROUND(B6*D6/100,2)),0)</f>
        <v>0</v>
      </c>
      <c r="G6" s="500"/>
      <c r="H6" s="2819" t="s">
        <v>144</v>
      </c>
      <c r="I6" s="2821"/>
      <c r="J6" s="649">
        <f>$C$78</f>
        <v>0</v>
      </c>
      <c r="K6" s="647" t="s">
        <v>113</v>
      </c>
      <c r="L6" s="2888">
        <f>ROUNDDOWN((F6*G6)*(1+J6%),0)</f>
        <v>0</v>
      </c>
      <c r="M6" s="2889"/>
      <c r="N6" s="641"/>
      <c r="R6" s="183"/>
      <c r="S6" s="183"/>
      <c r="T6" s="183"/>
      <c r="U6" s="183"/>
      <c r="V6" s="183"/>
    </row>
    <row r="7" spans="1:23" ht="27" hidden="1" customHeight="1">
      <c r="A7" s="645" t="s">
        <v>147</v>
      </c>
      <c r="B7" s="648"/>
      <c r="C7" s="647"/>
      <c r="D7" s="118"/>
      <c r="E7" s="650"/>
      <c r="F7" s="648"/>
      <c r="G7" s="500"/>
      <c r="H7" s="2787"/>
      <c r="I7" s="2848"/>
      <c r="J7" s="651"/>
      <c r="K7" s="652"/>
      <c r="L7" s="2819"/>
      <c r="M7" s="2820"/>
      <c r="N7" s="641"/>
      <c r="R7" s="183"/>
      <c r="S7" s="183"/>
      <c r="T7" s="183"/>
      <c r="U7" s="183"/>
      <c r="V7" s="183"/>
    </row>
    <row r="8" spans="1:23" ht="27" hidden="1" customHeight="1">
      <c r="A8" s="653" t="s">
        <v>150</v>
      </c>
      <c r="B8" s="654">
        <f>IF(B5="미래목",$E$5,$B$6)</f>
        <v>0</v>
      </c>
      <c r="C8" s="647" t="s">
        <v>151</v>
      </c>
      <c r="D8" s="118">
        <f>IF(B5="제거대상목",U6,U7)</f>
        <v>0</v>
      </c>
      <c r="E8" s="634" t="s">
        <v>152</v>
      </c>
      <c r="F8" s="648">
        <f>IF(P5="적용",ROUND(B8*(D8/100),2),0)</f>
        <v>0</v>
      </c>
      <c r="G8" s="500"/>
      <c r="H8" s="2819">
        <f>IF(B5="제거대상목",T6,T7)</f>
        <v>0</v>
      </c>
      <c r="I8" s="2821"/>
      <c r="J8" s="655"/>
      <c r="K8" s="652"/>
      <c r="L8" s="2888">
        <f>ROUNDDOWN(F8*G8,0)</f>
        <v>0</v>
      </c>
      <c r="M8" s="2889"/>
      <c r="N8" s="641"/>
      <c r="R8" s="183"/>
      <c r="S8" s="183"/>
      <c r="T8" s="183"/>
      <c r="U8" s="183"/>
      <c r="V8" s="183"/>
    </row>
    <row r="9" spans="1:23" ht="27" hidden="1" customHeight="1">
      <c r="A9" s="656" t="s">
        <v>153</v>
      </c>
      <c r="B9" s="120">
        <f>L8</f>
        <v>0</v>
      </c>
      <c r="C9" s="121" t="s">
        <v>154</v>
      </c>
      <c r="D9" s="122">
        <v>10</v>
      </c>
      <c r="E9" s="2397" t="s">
        <v>113</v>
      </c>
      <c r="F9" s="123"/>
      <c r="G9" s="124"/>
      <c r="H9" s="2779"/>
      <c r="I9" s="2903"/>
      <c r="J9" s="125"/>
      <c r="K9" s="126"/>
      <c r="L9" s="2904">
        <f>ROUNDDOWN(B9*D9%,0)</f>
        <v>0</v>
      </c>
      <c r="M9" s="2905"/>
      <c r="N9" s="641"/>
      <c r="R9" s="183"/>
      <c r="S9" s="183"/>
      <c r="T9" s="183"/>
      <c r="U9" s="183"/>
      <c r="V9" s="183"/>
    </row>
    <row r="10" spans="1:23" ht="27" hidden="1" customHeight="1">
      <c r="A10" s="657" t="s">
        <v>155</v>
      </c>
      <c r="B10" s="128"/>
      <c r="C10" s="114"/>
      <c r="D10" s="129"/>
      <c r="E10" s="130"/>
      <c r="F10" s="128"/>
      <c r="G10" s="131"/>
      <c r="H10" s="2851"/>
      <c r="I10" s="2852"/>
      <c r="J10" s="115"/>
      <c r="K10" s="130"/>
      <c r="L10" s="2981"/>
      <c r="M10" s="2982"/>
      <c r="N10" s="641"/>
      <c r="P10" s="116" t="s">
        <v>138</v>
      </c>
      <c r="R10" s="183"/>
      <c r="S10" s="183"/>
      <c r="T10" s="183"/>
      <c r="U10" s="183"/>
      <c r="V10" s="183"/>
    </row>
    <row r="11" spans="1:23" ht="27" hidden="1" customHeight="1">
      <c r="A11" s="645" t="s">
        <v>143</v>
      </c>
      <c r="B11" s="658"/>
      <c r="C11" s="647" t="s">
        <v>118</v>
      </c>
      <c r="D11" s="659">
        <v>0.2</v>
      </c>
      <c r="E11" s="647" t="s">
        <v>156</v>
      </c>
      <c r="F11" s="648">
        <f>IF(P10="적용",ROUND(B11*D11,2),0)</f>
        <v>0</v>
      </c>
      <c r="G11" s="500">
        <f>기초자료!B14</f>
        <v>172068</v>
      </c>
      <c r="H11" s="2819" t="s">
        <v>157</v>
      </c>
      <c r="I11" s="2821"/>
      <c r="J11" s="649">
        <f>$D$78</f>
        <v>0</v>
      </c>
      <c r="K11" s="647" t="s">
        <v>113</v>
      </c>
      <c r="L11" s="2888">
        <f>ROUNDDOWN((F11*G11)*(1+J11%),0)</f>
        <v>0</v>
      </c>
      <c r="M11" s="2889"/>
      <c r="N11" s="641"/>
      <c r="R11" s="183"/>
      <c r="S11" s="183"/>
      <c r="T11" s="183"/>
      <c r="U11" s="183"/>
      <c r="V11" s="183"/>
    </row>
    <row r="12" spans="1:23" ht="27" hidden="1" customHeight="1">
      <c r="A12" s="645" t="s">
        <v>147</v>
      </c>
      <c r="B12" s="660"/>
      <c r="C12" s="647"/>
      <c r="D12" s="659"/>
      <c r="E12" s="652"/>
      <c r="F12" s="648"/>
      <c r="G12" s="500"/>
      <c r="H12" s="2787"/>
      <c r="I12" s="2848"/>
      <c r="J12" s="655"/>
      <c r="K12" s="652"/>
      <c r="L12" s="2819"/>
      <c r="M12" s="2820"/>
      <c r="N12" s="641"/>
      <c r="R12" s="183"/>
      <c r="S12" s="183"/>
      <c r="T12" s="183"/>
      <c r="U12" s="183"/>
      <c r="V12" s="183"/>
    </row>
    <row r="13" spans="1:23" ht="27" hidden="1" customHeight="1">
      <c r="A13" s="645" t="s">
        <v>158</v>
      </c>
      <c r="B13" s="661"/>
      <c r="C13" s="647" t="s">
        <v>118</v>
      </c>
      <c r="D13" s="659">
        <v>0.2</v>
      </c>
      <c r="E13" s="647" t="s">
        <v>159</v>
      </c>
      <c r="F13" s="648">
        <f>IF(P10="적용",ROUND(B13*D13,2),0)</f>
        <v>0</v>
      </c>
      <c r="G13" s="500">
        <v>7300</v>
      </c>
      <c r="H13" s="2819" t="s">
        <v>160</v>
      </c>
      <c r="I13" s="2821"/>
      <c r="J13" s="655"/>
      <c r="K13" s="652"/>
      <c r="L13" s="2817">
        <f>ROUNDDOWN(F13*G13,0)</f>
        <v>0</v>
      </c>
      <c r="M13" s="2906"/>
      <c r="N13" s="641"/>
      <c r="R13" s="183"/>
      <c r="S13" s="183"/>
      <c r="T13" s="183"/>
      <c r="U13" s="183"/>
      <c r="V13" s="183"/>
    </row>
    <row r="14" spans="1:23" ht="27" hidden="1" customHeight="1">
      <c r="A14" s="656" t="s">
        <v>153</v>
      </c>
      <c r="B14" s="120">
        <f>L13</f>
        <v>0</v>
      </c>
      <c r="C14" s="121" t="s">
        <v>154</v>
      </c>
      <c r="D14" s="133">
        <v>5</v>
      </c>
      <c r="E14" s="121" t="s">
        <v>113</v>
      </c>
      <c r="F14" s="123"/>
      <c r="G14" s="124"/>
      <c r="H14" s="2779"/>
      <c r="I14" s="2903"/>
      <c r="J14" s="134"/>
      <c r="K14" s="126"/>
      <c r="L14" s="2904">
        <f>ROUNDDOWN(B14*D14%,0)</f>
        <v>0</v>
      </c>
      <c r="M14" s="2905"/>
      <c r="N14" s="641"/>
      <c r="R14" s="183"/>
      <c r="S14" s="183"/>
      <c r="T14" s="183"/>
      <c r="U14" s="183"/>
      <c r="V14" s="183"/>
    </row>
    <row r="15" spans="1:23" ht="27" hidden="1" customHeight="1">
      <c r="A15" s="644" t="s">
        <v>161</v>
      </c>
      <c r="B15" s="128"/>
      <c r="C15" s="114"/>
      <c r="D15" s="135"/>
      <c r="E15" s="136"/>
      <c r="F15" s="128"/>
      <c r="G15" s="131"/>
      <c r="H15" s="2851"/>
      <c r="I15" s="2852"/>
      <c r="J15" s="137"/>
      <c r="K15" s="114"/>
      <c r="L15" s="2981"/>
      <c r="M15" s="2982"/>
      <c r="N15" s="641"/>
      <c r="P15" s="116" t="s">
        <v>138</v>
      </c>
      <c r="R15" s="183"/>
      <c r="S15" s="183"/>
      <c r="T15" s="183"/>
      <c r="U15" s="183"/>
      <c r="V15" s="183"/>
    </row>
    <row r="16" spans="1:23" ht="27" hidden="1" customHeight="1">
      <c r="A16" s="645" t="s">
        <v>143</v>
      </c>
      <c r="B16" s="662"/>
      <c r="C16" s="647" t="s">
        <v>166</v>
      </c>
      <c r="D16" s="663">
        <v>1</v>
      </c>
      <c r="E16" s="647" t="s">
        <v>167</v>
      </c>
      <c r="F16" s="648">
        <f>IF(P15="적용",ROUND(B16*D16,2),0)</f>
        <v>0</v>
      </c>
      <c r="G16" s="500">
        <f>기초자료!B14</f>
        <v>172068</v>
      </c>
      <c r="H16" s="2819" t="s">
        <v>157</v>
      </c>
      <c r="I16" s="2821"/>
      <c r="J16" s="649">
        <f>$E$78</f>
        <v>0</v>
      </c>
      <c r="K16" s="2395" t="s">
        <v>113</v>
      </c>
      <c r="L16" s="2822">
        <f>ROUNDDOWN((F16*G16)*(1+J16%),0)</f>
        <v>0</v>
      </c>
      <c r="M16" s="2823"/>
      <c r="N16" s="641"/>
      <c r="R16" s="183"/>
      <c r="S16" s="183"/>
      <c r="T16" s="183"/>
      <c r="U16" s="183"/>
      <c r="V16" s="2002"/>
    </row>
    <row r="17" spans="1:24" ht="27" hidden="1" customHeight="1">
      <c r="A17" s="645" t="s">
        <v>147</v>
      </c>
      <c r="B17" s="665"/>
      <c r="C17" s="647"/>
      <c r="D17" s="666"/>
      <c r="E17" s="652"/>
      <c r="F17" s="648"/>
      <c r="G17" s="500"/>
      <c r="H17" s="2787"/>
      <c r="I17" s="2848"/>
      <c r="J17" s="655"/>
      <c r="K17" s="652"/>
      <c r="L17" s="2819"/>
      <c r="M17" s="2820"/>
      <c r="N17" s="641"/>
      <c r="R17" s="179"/>
      <c r="S17" s="179"/>
      <c r="T17" s="179"/>
      <c r="U17" s="179"/>
      <c r="V17" s="2003"/>
    </row>
    <row r="18" spans="1:24" ht="27" hidden="1" customHeight="1">
      <c r="A18" s="667"/>
      <c r="B18" s="668">
        <f>B16</f>
        <v>0</v>
      </c>
      <c r="C18" s="647" t="s">
        <v>166</v>
      </c>
      <c r="D18" s="663">
        <f>IF(A18=R16,S16,S17)</f>
        <v>0</v>
      </c>
      <c r="E18" s="647">
        <f>IF(A18=R16,T16,T17)</f>
        <v>0</v>
      </c>
      <c r="F18" s="648">
        <f>IF(P15="적용",ROUND(B18*D18,2),0)</f>
        <v>0</v>
      </c>
      <c r="G18" s="500"/>
      <c r="H18" s="2819">
        <f>IF(A18=R16,U16,U17)</f>
        <v>0</v>
      </c>
      <c r="I18" s="2821"/>
      <c r="J18" s="652"/>
      <c r="K18" s="669"/>
      <c r="L18" s="2822">
        <f>ROUNDDOWN(F18*G18,0)</f>
        <v>0</v>
      </c>
      <c r="M18" s="2823"/>
      <c r="N18" s="641"/>
      <c r="R18" s="183"/>
      <c r="S18" s="183"/>
      <c r="T18" s="183"/>
      <c r="U18" s="183"/>
      <c r="V18" s="183"/>
    </row>
    <row r="19" spans="1:24" ht="27" hidden="1" customHeight="1">
      <c r="A19" s="656" t="s">
        <v>153</v>
      </c>
      <c r="B19" s="120">
        <f>L18</f>
        <v>0</v>
      </c>
      <c r="C19" s="121" t="s">
        <v>154</v>
      </c>
      <c r="D19" s="133">
        <f>IF(ISERROR(VLOOKUP($A$18,$R$16:$V$17,5,FALSE)),0,VLOOKUP($A$18,$R$16:$V$17,5,FALSE))*100</f>
        <v>0</v>
      </c>
      <c r="E19" s="121" t="s">
        <v>113</v>
      </c>
      <c r="F19" s="141"/>
      <c r="G19" s="142"/>
      <c r="H19" s="2999"/>
      <c r="I19" s="3000"/>
      <c r="J19" s="121"/>
      <c r="K19" s="143"/>
      <c r="L19" s="2815">
        <f>ROUNDDOWN(B19*D19%,0)</f>
        <v>0</v>
      </c>
      <c r="M19" s="2816"/>
      <c r="N19" s="641"/>
    </row>
    <row r="20" spans="1:24" ht="27" hidden="1" customHeight="1">
      <c r="A20" s="644" t="s">
        <v>174</v>
      </c>
      <c r="B20" s="128"/>
      <c r="C20" s="114"/>
      <c r="D20" s="144"/>
      <c r="E20" s="114"/>
      <c r="F20" s="128"/>
      <c r="G20" s="131"/>
      <c r="H20" s="2851"/>
      <c r="I20" s="2852"/>
      <c r="J20" s="115"/>
      <c r="K20" s="130"/>
      <c r="L20" s="2981"/>
      <c r="M20" s="2982"/>
      <c r="N20" s="641"/>
      <c r="P20" s="116" t="s">
        <v>138</v>
      </c>
    </row>
    <row r="21" spans="1:24" ht="27" hidden="1" customHeight="1">
      <c r="A21" s="657" t="s">
        <v>143</v>
      </c>
      <c r="B21" s="145"/>
      <c r="C21" s="146"/>
      <c r="D21" s="135"/>
      <c r="E21" s="136"/>
      <c r="F21" s="145"/>
      <c r="G21" s="147"/>
      <c r="H21" s="2787"/>
      <c r="I21" s="2848"/>
      <c r="J21" s="148"/>
      <c r="K21" s="149"/>
      <c r="L21" s="2819"/>
      <c r="M21" s="2820"/>
      <c r="N21" s="641"/>
    </row>
    <row r="22" spans="1:24" ht="27" hidden="1" customHeight="1">
      <c r="A22" s="645" t="s">
        <v>175</v>
      </c>
      <c r="B22" s="662"/>
      <c r="C22" s="647" t="s">
        <v>166</v>
      </c>
      <c r="D22" s="670">
        <v>2</v>
      </c>
      <c r="E22" s="647" t="s">
        <v>167</v>
      </c>
      <c r="F22" s="648">
        <f>IF(P20="적용",ROUND(B22*D22,2),0)</f>
        <v>0</v>
      </c>
      <c r="G22" s="500">
        <f>기초자료!B14</f>
        <v>172068</v>
      </c>
      <c r="H22" s="2819" t="s">
        <v>176</v>
      </c>
      <c r="I22" s="2821"/>
      <c r="J22" s="649">
        <f>$F$78</f>
        <v>0</v>
      </c>
      <c r="K22" s="647" t="s">
        <v>113</v>
      </c>
      <c r="L22" s="2822">
        <f>ROUNDDOWN((F22*G22)*(1+J22%),0)</f>
        <v>0</v>
      </c>
      <c r="M22" s="2823"/>
      <c r="N22" s="671"/>
      <c r="O22" s="151"/>
    </row>
    <row r="23" spans="1:24" ht="27" hidden="1" customHeight="1">
      <c r="A23" s="645" t="s">
        <v>147</v>
      </c>
      <c r="B23" s="660"/>
      <c r="C23" s="647"/>
      <c r="D23" s="659"/>
      <c r="E23" s="652"/>
      <c r="F23" s="648"/>
      <c r="G23" s="500"/>
      <c r="H23" s="2787"/>
      <c r="I23" s="2848"/>
      <c r="J23" s="655"/>
      <c r="K23" s="652"/>
      <c r="L23" s="2819"/>
      <c r="M23" s="2820"/>
      <c r="N23" s="641"/>
    </row>
    <row r="24" spans="1:24" ht="27" hidden="1" customHeight="1">
      <c r="A24" s="645" t="s">
        <v>177</v>
      </c>
      <c r="B24" s="672">
        <f>F22</f>
        <v>0</v>
      </c>
      <c r="C24" s="673" t="s">
        <v>178</v>
      </c>
      <c r="D24" s="674">
        <f>5.6/2</f>
        <v>2.8</v>
      </c>
      <c r="E24" s="504" t="s">
        <v>169</v>
      </c>
      <c r="F24" s="648">
        <f>IF(P20="적용",ROUND(B24*D24,2),0)</f>
        <v>0</v>
      </c>
      <c r="G24" s="500"/>
      <c r="H24" s="2819" t="s">
        <v>179</v>
      </c>
      <c r="I24" s="2821"/>
      <c r="J24" s="152"/>
      <c r="K24" s="669"/>
      <c r="L24" s="2822">
        <f>ROUNDDOWN(F24*G24,0)</f>
        <v>0</v>
      </c>
      <c r="M24" s="2823"/>
      <c r="N24" s="641"/>
    </row>
    <row r="25" spans="1:24" ht="27" hidden="1" customHeight="1">
      <c r="A25" s="675" t="s">
        <v>153</v>
      </c>
      <c r="B25" s="676">
        <f>L24</f>
        <v>0</v>
      </c>
      <c r="C25" s="677" t="s">
        <v>154</v>
      </c>
      <c r="D25" s="678">
        <v>95</v>
      </c>
      <c r="E25" s="677" t="s">
        <v>113</v>
      </c>
      <c r="F25" s="679"/>
      <c r="G25" s="680"/>
      <c r="H25" s="2979"/>
      <c r="I25" s="2980"/>
      <c r="J25" s="677"/>
      <c r="K25" s="681"/>
      <c r="L25" s="2826">
        <f>ROUNDDOWN(B25*D25%,0)</f>
        <v>0</v>
      </c>
      <c r="M25" s="2827"/>
      <c r="N25" s="641"/>
    </row>
    <row r="26" spans="1:24" ht="27" hidden="1" customHeight="1">
      <c r="A26" s="656" t="s">
        <v>180</v>
      </c>
      <c r="B26" s="682">
        <f>F22</f>
        <v>0</v>
      </c>
      <c r="C26" s="153" t="s">
        <v>181</v>
      </c>
      <c r="D26" s="154">
        <v>4.1999999999999997E-3</v>
      </c>
      <c r="E26" s="153" t="s">
        <v>182</v>
      </c>
      <c r="F26" s="141"/>
      <c r="G26" s="142"/>
      <c r="H26" s="2969" t="s">
        <v>183</v>
      </c>
      <c r="I26" s="2970"/>
      <c r="J26" s="121"/>
      <c r="K26" s="143"/>
      <c r="L26" s="2815">
        <f>ROUNDDOWN(B26*D26*G26,0)</f>
        <v>0</v>
      </c>
      <c r="M26" s="2816"/>
      <c r="N26" s="641"/>
    </row>
    <row r="27" spans="1:24" ht="27" customHeight="1" thickTop="1">
      <c r="A27" s="683" t="s">
        <v>184</v>
      </c>
      <c r="B27" s="1662" t="s">
        <v>121</v>
      </c>
      <c r="C27" s="157"/>
      <c r="D27" s="1661" t="s">
        <v>747</v>
      </c>
      <c r="E27" s="157"/>
      <c r="F27" s="159"/>
      <c r="G27" s="160"/>
      <c r="H27" s="2798"/>
      <c r="I27" s="2799"/>
      <c r="J27" s="161"/>
      <c r="K27" s="162"/>
      <c r="L27" s="2958"/>
      <c r="M27" s="2959"/>
      <c r="N27" s="641"/>
      <c r="P27" s="116" t="s">
        <v>138</v>
      </c>
      <c r="X27" s="308"/>
    </row>
    <row r="28" spans="1:24" ht="27" customHeight="1">
      <c r="A28" s="644" t="s">
        <v>190</v>
      </c>
      <c r="B28" s="2802" t="str">
        <f>T4</f>
        <v>낫</v>
      </c>
      <c r="C28" s="2803"/>
      <c r="D28" s="164" t="s">
        <v>191</v>
      </c>
      <c r="E28" s="165"/>
      <c r="F28" s="165"/>
      <c r="G28" s="165"/>
      <c r="H28" s="2960"/>
      <c r="I28" s="2960"/>
      <c r="J28" s="165"/>
      <c r="K28" s="165"/>
      <c r="L28" s="2960"/>
      <c r="M28" s="2961"/>
      <c r="N28" s="641"/>
      <c r="P28" s="116" t="s">
        <v>138</v>
      </c>
      <c r="X28" s="307"/>
    </row>
    <row r="29" spans="1:24" ht="27" customHeight="1">
      <c r="A29" s="645" t="s">
        <v>143</v>
      </c>
      <c r="B29" s="684">
        <f>T41</f>
        <v>2916.666666666667</v>
      </c>
      <c r="C29" s="647" t="s">
        <v>195</v>
      </c>
      <c r="D29" s="648">
        <f>W4</f>
        <v>7.0000000000000007E-2</v>
      </c>
      <c r="E29" s="504" t="s">
        <v>196</v>
      </c>
      <c r="F29" s="648">
        <f>IF(P28="적용",ROUND(B29*D29/100,2),0)</f>
        <v>2.04</v>
      </c>
      <c r="G29" s="685">
        <f>기초자료!B14</f>
        <v>172068</v>
      </c>
      <c r="H29" s="2962" t="s">
        <v>197</v>
      </c>
      <c r="I29" s="2963"/>
      <c r="J29" s="686">
        <f>$G$78</f>
        <v>0</v>
      </c>
      <c r="K29" s="647" t="s">
        <v>113</v>
      </c>
      <c r="L29" s="2964">
        <f>ROUNDDOWN((F29*G29)*(1+J29%),0)</f>
        <v>351018</v>
      </c>
      <c r="M29" s="2965"/>
      <c r="N29" s="641"/>
      <c r="P29" s="117" t="s">
        <v>388</v>
      </c>
      <c r="R29" s="1907"/>
      <c r="S29" s="179"/>
      <c r="T29" s="1908"/>
      <c r="U29" s="1908"/>
      <c r="V29" s="1908"/>
      <c r="W29" s="307"/>
      <c r="X29" s="307"/>
    </row>
    <row r="30" spans="1:24" ht="27" hidden="1" customHeight="1">
      <c r="A30" s="644" t="s">
        <v>200</v>
      </c>
      <c r="B30" s="2802">
        <f>T29</f>
        <v>0</v>
      </c>
      <c r="C30" s="2803"/>
      <c r="D30" s="2966" t="s">
        <v>201</v>
      </c>
      <c r="E30" s="2967"/>
      <c r="F30" s="2967"/>
      <c r="G30" s="2967"/>
      <c r="H30" s="2967"/>
      <c r="I30" s="2967"/>
      <c r="J30" s="2967"/>
      <c r="K30" s="2967"/>
      <c r="L30" s="2967"/>
      <c r="M30" s="2968"/>
      <c r="N30" s="641"/>
      <c r="P30" s="2018" t="s">
        <v>138</v>
      </c>
      <c r="R30" s="469" t="s">
        <v>202</v>
      </c>
      <c r="S30" s="2017"/>
      <c r="T30" s="1992" t="s">
        <v>193</v>
      </c>
      <c r="U30" s="1992" t="s">
        <v>194</v>
      </c>
      <c r="V30" s="1992" t="s">
        <v>157</v>
      </c>
      <c r="W30" s="1993">
        <v>0.18</v>
      </c>
      <c r="X30" s="307"/>
    </row>
    <row r="31" spans="1:24" ht="27" hidden="1" customHeight="1">
      <c r="A31" s="687" t="s">
        <v>143</v>
      </c>
      <c r="B31" s="627"/>
      <c r="C31" s="171" t="s">
        <v>195</v>
      </c>
      <c r="D31" s="172">
        <f>W29</f>
        <v>0</v>
      </c>
      <c r="E31" s="173" t="s">
        <v>196</v>
      </c>
      <c r="F31" s="172">
        <f>IF(P30="적용",ROUND(B31*D31/100,2),0)</f>
        <v>0</v>
      </c>
      <c r="G31" s="174">
        <f>G29</f>
        <v>172068</v>
      </c>
      <c r="H31" s="2962" t="s">
        <v>197</v>
      </c>
      <c r="I31" s="2963"/>
      <c r="J31" s="175">
        <f>IF($G$64="",0,$G$64)+IF($G$69="",0,G$69)</f>
        <v>0</v>
      </c>
      <c r="K31" s="171" t="s">
        <v>113</v>
      </c>
      <c r="L31" s="2964">
        <f>ROUNDDOWN((F31*G31)*(1+J31%),0)</f>
        <v>0</v>
      </c>
      <c r="M31" s="2965"/>
      <c r="N31" s="641"/>
      <c r="P31" s="117"/>
      <c r="R31" s="167" t="s">
        <v>203</v>
      </c>
      <c r="S31" s="167"/>
      <c r="T31" s="167" t="s">
        <v>204</v>
      </c>
      <c r="U31" s="167" t="s">
        <v>156</v>
      </c>
      <c r="V31" s="167" t="s">
        <v>205</v>
      </c>
      <c r="W31" s="168">
        <v>1.3</v>
      </c>
      <c r="X31" s="307"/>
    </row>
    <row r="32" spans="1:24" ht="27" hidden="1" customHeight="1">
      <c r="A32" s="688" t="s">
        <v>206</v>
      </c>
      <c r="B32" s="2802" t="str">
        <f>T30</f>
        <v>낫</v>
      </c>
      <c r="C32" s="2803"/>
      <c r="D32" s="2843"/>
      <c r="E32" s="2844"/>
      <c r="F32" s="2844"/>
      <c r="G32" s="2844"/>
      <c r="H32" s="2844"/>
      <c r="I32" s="2844"/>
      <c r="J32" s="2844"/>
      <c r="K32" s="2844"/>
      <c r="L32" s="2844"/>
      <c r="M32" s="2845"/>
      <c r="N32" s="641"/>
      <c r="P32" s="117"/>
      <c r="R32" s="167" t="s">
        <v>121</v>
      </c>
      <c r="S32" s="167" t="s">
        <v>391</v>
      </c>
      <c r="T32" s="167" t="s">
        <v>204</v>
      </c>
      <c r="U32" s="167" t="s">
        <v>156</v>
      </c>
      <c r="V32" s="167" t="s">
        <v>205</v>
      </c>
      <c r="W32" s="168">
        <v>3.5</v>
      </c>
      <c r="X32" s="307"/>
    </row>
    <row r="33" spans="1:25" ht="27" hidden="1" customHeight="1">
      <c r="A33" s="687" t="s">
        <v>143</v>
      </c>
      <c r="B33" s="627"/>
      <c r="C33" s="171" t="s">
        <v>195</v>
      </c>
      <c r="D33" s="172">
        <v>0.18</v>
      </c>
      <c r="E33" s="173" t="s">
        <v>196</v>
      </c>
      <c r="F33" s="172">
        <f>IF((B27="둘레베기")*(P27="적용"),ROUND(B33*D33/100,2),0)</f>
        <v>0</v>
      </c>
      <c r="G33" s="174">
        <f>G31</f>
        <v>172068</v>
      </c>
      <c r="H33" s="2962" t="s">
        <v>197</v>
      </c>
      <c r="I33" s="2963"/>
      <c r="J33" s="175">
        <f>$G$78</f>
        <v>0</v>
      </c>
      <c r="K33" s="171" t="s">
        <v>113</v>
      </c>
      <c r="L33" s="2977">
        <f>ROUNDDOWN((F33*G33)*(1+J33%),0)</f>
        <v>0</v>
      </c>
      <c r="M33" s="2978"/>
      <c r="N33" s="641"/>
      <c r="P33" s="117"/>
      <c r="R33" s="167" t="s">
        <v>121</v>
      </c>
      <c r="S33" s="167" t="s">
        <v>392</v>
      </c>
      <c r="T33" s="167" t="s">
        <v>204</v>
      </c>
      <c r="U33" s="167" t="s">
        <v>156</v>
      </c>
      <c r="V33" s="167" t="s">
        <v>205</v>
      </c>
      <c r="W33" s="168">
        <v>4</v>
      </c>
      <c r="X33" s="307"/>
    </row>
    <row r="34" spans="1:25" ht="27" hidden="1" customHeight="1">
      <c r="A34" s="689" t="s">
        <v>207</v>
      </c>
      <c r="B34" s="178" t="str">
        <f>T31</f>
        <v>예취기</v>
      </c>
      <c r="C34" s="2974"/>
      <c r="D34" s="2975"/>
      <c r="E34" s="2975"/>
      <c r="F34" s="2975"/>
      <c r="G34" s="2975"/>
      <c r="H34" s="2975"/>
      <c r="I34" s="2975"/>
      <c r="J34" s="2975"/>
      <c r="K34" s="2975"/>
      <c r="L34" s="2975"/>
      <c r="M34" s="2976"/>
      <c r="N34" s="641"/>
      <c r="P34" s="117"/>
      <c r="R34" s="167" t="s">
        <v>121</v>
      </c>
      <c r="S34" s="167" t="s">
        <v>390</v>
      </c>
      <c r="T34" s="167" t="s">
        <v>204</v>
      </c>
      <c r="U34" s="167" t="s">
        <v>156</v>
      </c>
      <c r="V34" s="167" t="s">
        <v>205</v>
      </c>
      <c r="W34" s="168">
        <v>5</v>
      </c>
      <c r="X34" s="307"/>
    </row>
    <row r="35" spans="1:25" ht="27" hidden="1" customHeight="1">
      <c r="A35" s="645" t="s">
        <v>143</v>
      </c>
      <c r="B35" s="696">
        <v>1</v>
      </c>
      <c r="C35" s="647" t="s">
        <v>208</v>
      </c>
      <c r="D35" s="648">
        <v>1.3</v>
      </c>
      <c r="E35" s="504" t="s">
        <v>209</v>
      </c>
      <c r="F35" s="648">
        <f>IF((B27="줄베기")*(P27="적용"),ROUND(B35*D35,2),0)</f>
        <v>0</v>
      </c>
      <c r="G35" s="685">
        <f>기초자료!B16</f>
        <v>226122</v>
      </c>
      <c r="H35" s="2819" t="s">
        <v>205</v>
      </c>
      <c r="I35" s="2821"/>
      <c r="J35" s="649">
        <f>$G$78</f>
        <v>0</v>
      </c>
      <c r="K35" s="647" t="s">
        <v>113</v>
      </c>
      <c r="L35" s="2822">
        <f>ROUNDDOWN((F35*G35)*(1+J35%),0)</f>
        <v>0</v>
      </c>
      <c r="M35" s="2823"/>
      <c r="N35" s="641"/>
      <c r="P35" s="117"/>
      <c r="R35" s="179"/>
      <c r="S35" s="179"/>
      <c r="T35" s="179"/>
      <c r="U35" s="180"/>
      <c r="V35" s="179"/>
      <c r="W35" s="179"/>
      <c r="X35" s="179"/>
    </row>
    <row r="36" spans="1:25" ht="27" hidden="1" customHeight="1">
      <c r="A36" s="645" t="s">
        <v>147</v>
      </c>
      <c r="B36" s="691"/>
      <c r="C36" s="647"/>
      <c r="D36" s="648"/>
      <c r="E36" s="652"/>
      <c r="F36" s="648"/>
      <c r="G36" s="685"/>
      <c r="H36" s="2817"/>
      <c r="I36" s="2818"/>
      <c r="J36" s="655"/>
      <c r="K36" s="652"/>
      <c r="L36" s="2819"/>
      <c r="M36" s="2820"/>
      <c r="N36" s="641"/>
      <c r="P36" s="117"/>
      <c r="R36" s="179"/>
      <c r="S36" s="179"/>
      <c r="T36" s="179"/>
      <c r="U36" s="180"/>
      <c r="V36" s="179"/>
      <c r="W36" s="179"/>
      <c r="X36" s="179"/>
    </row>
    <row r="37" spans="1:25" ht="27" hidden="1" customHeight="1">
      <c r="A37" s="645" t="s">
        <v>177</v>
      </c>
      <c r="B37" s="661">
        <f>F35</f>
        <v>0</v>
      </c>
      <c r="C37" s="692" t="s">
        <v>156</v>
      </c>
      <c r="D37" s="693">
        <v>5</v>
      </c>
      <c r="E37" s="504" t="s">
        <v>210</v>
      </c>
      <c r="F37" s="648">
        <f>IF(P27="적용",ROUND(B37*D37,2),0)</f>
        <v>0</v>
      </c>
      <c r="G37" s="685"/>
      <c r="H37" s="2819" t="s">
        <v>211</v>
      </c>
      <c r="I37" s="2821"/>
      <c r="J37" s="152"/>
      <c r="K37" s="669"/>
      <c r="L37" s="2822">
        <f>ROUNDDOWN(F37*G37,0)</f>
        <v>0</v>
      </c>
      <c r="M37" s="2823"/>
      <c r="N37" s="641"/>
      <c r="P37" s="117"/>
      <c r="R37" s="179"/>
      <c r="S37" s="179"/>
      <c r="T37" s="179"/>
      <c r="U37" s="180"/>
      <c r="V37" s="179"/>
      <c r="W37" s="179"/>
      <c r="X37" s="179"/>
    </row>
    <row r="38" spans="1:25" ht="27" hidden="1" customHeight="1">
      <c r="A38" s="675" t="s">
        <v>153</v>
      </c>
      <c r="B38" s="676">
        <f>L37</f>
        <v>0</v>
      </c>
      <c r="C38" s="504" t="s">
        <v>154</v>
      </c>
      <c r="D38" s="648">
        <v>10</v>
      </c>
      <c r="E38" s="504" t="s">
        <v>113</v>
      </c>
      <c r="F38" s="679"/>
      <c r="G38" s="694"/>
      <c r="H38" s="2824"/>
      <c r="I38" s="2825"/>
      <c r="J38" s="677"/>
      <c r="K38" s="681"/>
      <c r="L38" s="2826">
        <f>ROUNDDOWN(B38*D38%,0)</f>
        <v>0</v>
      </c>
      <c r="M38" s="2827"/>
      <c r="N38" s="641"/>
      <c r="P38" s="117"/>
      <c r="R38" s="179"/>
      <c r="S38" s="179"/>
      <c r="T38" s="179"/>
      <c r="U38" s="180"/>
      <c r="V38" s="179"/>
      <c r="W38" s="179"/>
      <c r="X38" s="179"/>
    </row>
    <row r="39" spans="1:25" ht="27" hidden="1" customHeight="1">
      <c r="A39" s="656" t="s">
        <v>180</v>
      </c>
      <c r="B39" s="181">
        <f>F35</f>
        <v>0</v>
      </c>
      <c r="C39" s="153" t="s">
        <v>212</v>
      </c>
      <c r="D39" s="154">
        <v>8.3999999999999995E-3</v>
      </c>
      <c r="E39" s="153" t="s">
        <v>213</v>
      </c>
      <c r="F39" s="141"/>
      <c r="G39" s="182"/>
      <c r="H39" s="2969" t="s">
        <v>214</v>
      </c>
      <c r="I39" s="2970"/>
      <c r="J39" s="121"/>
      <c r="K39" s="143"/>
      <c r="L39" s="2815">
        <f>ROUNDDOWN(B39*D39*G39,0)</f>
        <v>0</v>
      </c>
      <c r="M39" s="2816"/>
      <c r="N39" s="641"/>
      <c r="P39" s="117"/>
      <c r="R39" s="179"/>
      <c r="S39" s="179"/>
      <c r="T39" s="179"/>
      <c r="U39" s="180"/>
      <c r="V39" s="179"/>
      <c r="W39" s="179"/>
      <c r="X39" s="179"/>
    </row>
    <row r="40" spans="1:25" ht="27" customHeight="1">
      <c r="A40" s="695" t="s">
        <v>215</v>
      </c>
      <c r="B40" s="2230" t="str">
        <f>T32</f>
        <v>예취기</v>
      </c>
      <c r="C40" s="2971" t="str">
        <f>IF($D$27="","","("&amp;$D$27&amp;")")</f>
        <v>(조림 당해 연도)</v>
      </c>
      <c r="D40" s="2972"/>
      <c r="E40" s="2972"/>
      <c r="F40" s="2972"/>
      <c r="G40" s="2972"/>
      <c r="H40" s="2972"/>
      <c r="I40" s="2972"/>
      <c r="J40" s="2972"/>
      <c r="K40" s="2972"/>
      <c r="L40" s="2972"/>
      <c r="M40" s="2973"/>
      <c r="N40" s="641"/>
      <c r="P40" s="2385">
        <v>3000</v>
      </c>
      <c r="Q40" s="2374" t="s">
        <v>404</v>
      </c>
      <c r="R40" s="2252" t="s">
        <v>405</v>
      </c>
      <c r="S40" s="2252" t="s">
        <v>406</v>
      </c>
      <c r="T40" s="2252" t="s">
        <v>407</v>
      </c>
      <c r="U40" s="2379"/>
      <c r="V40" s="179"/>
      <c r="W40" s="179"/>
      <c r="X40" s="179"/>
    </row>
    <row r="41" spans="1:25" ht="27" customHeight="1">
      <c r="A41" s="645" t="s">
        <v>143</v>
      </c>
      <c r="B41" s="2231">
        <v>1</v>
      </c>
      <c r="C41" s="2232" t="s">
        <v>208</v>
      </c>
      <c r="D41" s="2233">
        <f>IF(D27=S32,W32,IF(D27=S33,W33,IF(D27=S34,W34,0)))</f>
        <v>3.5</v>
      </c>
      <c r="E41" s="2234" t="s">
        <v>209</v>
      </c>
      <c r="F41" s="2233">
        <f>IF(($B$27="모두베기")*($P$27="적용"),ROUND(B41*D41,2),0)</f>
        <v>3.5</v>
      </c>
      <c r="G41" s="2235">
        <f>기초자료!B16</f>
        <v>226122</v>
      </c>
      <c r="H41" s="3040" t="s">
        <v>205</v>
      </c>
      <c r="I41" s="3042"/>
      <c r="J41" s="2236">
        <f>$G$78</f>
        <v>0</v>
      </c>
      <c r="K41" s="2232" t="s">
        <v>113</v>
      </c>
      <c r="L41" s="3043">
        <f>ROUNDDOWN((F41*G41)*(1+J41%),0)</f>
        <v>791427</v>
      </c>
      <c r="M41" s="3044"/>
      <c r="N41" s="641"/>
      <c r="P41" s="2386" t="s">
        <v>389</v>
      </c>
      <c r="Q41" s="2380">
        <v>200</v>
      </c>
      <c r="R41" s="2391">
        <f>U45</f>
        <v>58.333333333333336</v>
      </c>
      <c r="S41" s="2381">
        <v>10000</v>
      </c>
      <c r="T41" s="2375">
        <f>R41*S41/Q41</f>
        <v>2916.666666666667</v>
      </c>
      <c r="U41" s="2379"/>
      <c r="V41" s="179"/>
      <c r="W41" s="179"/>
      <c r="X41" s="179"/>
    </row>
    <row r="42" spans="1:25" ht="27" customHeight="1">
      <c r="A42" s="645" t="s">
        <v>147</v>
      </c>
      <c r="B42" s="2237"/>
      <c r="C42" s="2232"/>
      <c r="D42" s="2233"/>
      <c r="E42" s="2238"/>
      <c r="F42" s="2233"/>
      <c r="G42" s="2235"/>
      <c r="H42" s="3038"/>
      <c r="I42" s="3039"/>
      <c r="J42" s="2239"/>
      <c r="K42" s="2238"/>
      <c r="L42" s="3040"/>
      <c r="M42" s="3041"/>
      <c r="N42" s="641"/>
      <c r="P42" s="2387">
        <f>T41/P40*100</f>
        <v>97.222222222222229</v>
      </c>
      <c r="Q42" s="2383"/>
      <c r="R42" s="2381" t="s">
        <v>394</v>
      </c>
      <c r="S42" s="2381" t="s">
        <v>395</v>
      </c>
      <c r="T42" s="2381" t="s">
        <v>396</v>
      </c>
      <c r="U42" s="2388"/>
      <c r="V42" s="183"/>
      <c r="W42" s="183"/>
      <c r="X42" s="183"/>
      <c r="Y42" s="183"/>
    </row>
    <row r="43" spans="1:25" ht="27" customHeight="1">
      <c r="A43" s="645" t="s">
        <v>177</v>
      </c>
      <c r="B43" s="2240">
        <f>F41</f>
        <v>3.5</v>
      </c>
      <c r="C43" s="2241" t="s">
        <v>156</v>
      </c>
      <c r="D43" s="2242">
        <v>5</v>
      </c>
      <c r="E43" s="2234" t="s">
        <v>223</v>
      </c>
      <c r="F43" s="2233">
        <f>IF(P27="적용",ROUND(B43*D43,2),0)</f>
        <v>17.5</v>
      </c>
      <c r="G43" s="2235">
        <f>기초자료!B19</f>
        <v>1842</v>
      </c>
      <c r="H43" s="3040" t="s">
        <v>211</v>
      </c>
      <c r="I43" s="3042"/>
      <c r="J43" s="2243"/>
      <c r="K43" s="2244"/>
      <c r="L43" s="3043">
        <f>ROUNDDOWN(F43*G43,0)</f>
        <v>32235</v>
      </c>
      <c r="M43" s="3044"/>
      <c r="N43" s="641"/>
      <c r="P43" s="2382"/>
      <c r="V43" s="183"/>
      <c r="W43" s="183"/>
      <c r="X43" s="317"/>
      <c r="Y43" s="317"/>
    </row>
    <row r="44" spans="1:25" ht="27" customHeight="1">
      <c r="A44" s="675" t="s">
        <v>153</v>
      </c>
      <c r="B44" s="676">
        <f>L43</f>
        <v>32235</v>
      </c>
      <c r="C44" s="504" t="s">
        <v>154</v>
      </c>
      <c r="D44" s="648">
        <v>10</v>
      </c>
      <c r="E44" s="504" t="s">
        <v>113</v>
      </c>
      <c r="F44" s="679"/>
      <c r="G44" s="694"/>
      <c r="H44" s="2824"/>
      <c r="I44" s="2825"/>
      <c r="J44" s="677"/>
      <c r="K44" s="681"/>
      <c r="L44" s="2826">
        <f>ROUNDDOWN(B44*D44%,0)</f>
        <v>3223</v>
      </c>
      <c r="M44" s="2827"/>
      <c r="N44" s="641"/>
      <c r="P44" s="2382"/>
      <c r="R44" s="2373" t="s">
        <v>1293</v>
      </c>
      <c r="S44" s="2373" t="s">
        <v>1294</v>
      </c>
      <c r="T44" s="2373" t="s">
        <v>1295</v>
      </c>
      <c r="U44" s="2373" t="s">
        <v>396</v>
      </c>
      <c r="V44" s="183"/>
      <c r="W44" s="183"/>
      <c r="X44" s="317"/>
      <c r="Y44" s="317"/>
    </row>
    <row r="45" spans="1:25" ht="27" customHeight="1">
      <c r="A45" s="656" t="s">
        <v>180</v>
      </c>
      <c r="B45" s="181">
        <f>F41</f>
        <v>3.5</v>
      </c>
      <c r="C45" s="153" t="s">
        <v>229</v>
      </c>
      <c r="D45" s="154">
        <v>8.3999999999999995E-3</v>
      </c>
      <c r="E45" s="153" t="s">
        <v>213</v>
      </c>
      <c r="F45" s="141"/>
      <c r="G45" s="1776">
        <f>기초자료!B26</f>
        <v>610000</v>
      </c>
      <c r="H45" s="2813" t="str">
        <f>기초자료!A26</f>
        <v>배낭식동력예취기</v>
      </c>
      <c r="I45" s="2814"/>
      <c r="J45" s="121"/>
      <c r="K45" s="143"/>
      <c r="L45" s="2815">
        <f>ROUNDDOWN(B45*D45*G45,0)</f>
        <v>17934</v>
      </c>
      <c r="M45" s="2816"/>
      <c r="N45" s="641"/>
      <c r="P45" s="2382"/>
      <c r="Q45" s="2381" t="s">
        <v>398</v>
      </c>
      <c r="R45" s="2389">
        <v>58</v>
      </c>
      <c r="S45" s="2389">
        <v>60</v>
      </c>
      <c r="T45" s="2389">
        <v>57</v>
      </c>
      <c r="U45" s="2389">
        <f>AVERAGE(R45:T45)</f>
        <v>58.333333333333336</v>
      </c>
      <c r="V45" s="2384"/>
      <c r="W45" s="183"/>
      <c r="X45" s="317"/>
      <c r="Y45" s="317"/>
    </row>
    <row r="46" spans="1:25" ht="27" customHeight="1">
      <c r="A46" s="720" t="s">
        <v>293</v>
      </c>
      <c r="B46" s="219" t="s">
        <v>290</v>
      </c>
      <c r="C46" s="219" t="s">
        <v>290</v>
      </c>
      <c r="D46" s="219" t="s">
        <v>290</v>
      </c>
      <c r="E46" s="220" t="s">
        <v>290</v>
      </c>
      <c r="F46" s="189" t="s">
        <v>290</v>
      </c>
      <c r="G46" s="131" t="s">
        <v>290</v>
      </c>
      <c r="H46" s="2790" t="s">
        <v>290</v>
      </c>
      <c r="I46" s="2791"/>
      <c r="J46" s="220" t="s">
        <v>290</v>
      </c>
      <c r="K46" s="220" t="s">
        <v>290</v>
      </c>
      <c r="L46" s="2792">
        <f>SUM(L47:L49)</f>
        <v>1195837</v>
      </c>
      <c r="M46" s="2793"/>
      <c r="N46" s="641"/>
      <c r="P46" s="2382"/>
      <c r="Q46" s="2381" t="s">
        <v>397</v>
      </c>
      <c r="R46" s="2389">
        <f>R45*50</f>
        <v>2900</v>
      </c>
      <c r="S46" s="2389">
        <f t="shared" ref="S46:T46" si="0">S45*50</f>
        <v>3000</v>
      </c>
      <c r="T46" s="2389">
        <f t="shared" si="0"/>
        <v>2850</v>
      </c>
      <c r="U46" s="2389">
        <f>AVERAGE(R46:T46)</f>
        <v>2916.6666666666665</v>
      </c>
    </row>
    <row r="47" spans="1:25" ht="27" customHeight="1">
      <c r="A47" s="721" t="s">
        <v>294</v>
      </c>
      <c r="B47" s="707" t="s">
        <v>290</v>
      </c>
      <c r="C47" s="502" t="s">
        <v>290</v>
      </c>
      <c r="D47" s="707" t="s">
        <v>290</v>
      </c>
      <c r="E47" s="722" t="s">
        <v>290</v>
      </c>
      <c r="F47" s="722" t="s">
        <v>290</v>
      </c>
      <c r="G47" s="500" t="s">
        <v>290</v>
      </c>
      <c r="H47" s="2794" t="s">
        <v>290</v>
      </c>
      <c r="I47" s="2795"/>
      <c r="J47" s="722" t="s">
        <v>290</v>
      </c>
      <c r="K47" s="723" t="s">
        <v>290</v>
      </c>
      <c r="L47" s="2796">
        <f>L29+L41</f>
        <v>1142445</v>
      </c>
      <c r="M47" s="2797"/>
      <c r="N47" s="641"/>
      <c r="Q47" s="3045" t="s">
        <v>1289</v>
      </c>
      <c r="R47" s="2376"/>
      <c r="S47" s="2376"/>
      <c r="T47" s="2376"/>
      <c r="U47" s="2376"/>
    </row>
    <row r="48" spans="1:25" ht="27" customHeight="1">
      <c r="A48" s="721" t="s">
        <v>295</v>
      </c>
      <c r="B48" s="707" t="s">
        <v>290</v>
      </c>
      <c r="C48" s="502" t="s">
        <v>290</v>
      </c>
      <c r="D48" s="707" t="s">
        <v>290</v>
      </c>
      <c r="E48" s="722" t="s">
        <v>290</v>
      </c>
      <c r="F48" s="659" t="s">
        <v>290</v>
      </c>
      <c r="G48" s="500" t="s">
        <v>290</v>
      </c>
      <c r="H48" s="2794" t="s">
        <v>290</v>
      </c>
      <c r="I48" s="2795"/>
      <c r="J48" s="722" t="s">
        <v>290</v>
      </c>
      <c r="K48" s="723" t="s">
        <v>290</v>
      </c>
      <c r="L48" s="2787">
        <f>L43+L44</f>
        <v>35458</v>
      </c>
      <c r="M48" s="2788"/>
      <c r="N48" s="641"/>
      <c r="Q48" s="3046"/>
      <c r="R48" s="2376"/>
      <c r="S48" s="2376"/>
      <c r="T48" s="2376"/>
      <c r="U48" s="2376"/>
    </row>
    <row r="49" spans="1:20" ht="27" customHeight="1">
      <c r="A49" s="724" t="s">
        <v>296</v>
      </c>
      <c r="B49" s="221" t="s">
        <v>290</v>
      </c>
      <c r="C49" s="218" t="s">
        <v>290</v>
      </c>
      <c r="D49" s="221" t="s">
        <v>290</v>
      </c>
      <c r="E49" s="222" t="s">
        <v>290</v>
      </c>
      <c r="F49" s="223" t="s">
        <v>290</v>
      </c>
      <c r="G49" s="124" t="s">
        <v>290</v>
      </c>
      <c r="H49" s="2777" t="s">
        <v>290</v>
      </c>
      <c r="I49" s="2778"/>
      <c r="J49" s="224" t="s">
        <v>290</v>
      </c>
      <c r="K49" s="225" t="s">
        <v>290</v>
      </c>
      <c r="L49" s="2779">
        <f>L45</f>
        <v>17934</v>
      </c>
      <c r="M49" s="2780"/>
      <c r="N49" s="641"/>
      <c r="R49" s="1880"/>
      <c r="S49" s="199"/>
      <c r="T49" s="199"/>
    </row>
    <row r="50" spans="1:20" ht="27" hidden="1" customHeight="1">
      <c r="A50" s="725" t="s">
        <v>290</v>
      </c>
      <c r="B50" s="229" t="s">
        <v>290</v>
      </c>
      <c r="C50" s="230" t="s">
        <v>290</v>
      </c>
      <c r="D50" s="231" t="s">
        <v>290</v>
      </c>
      <c r="E50" s="232" t="s">
        <v>290</v>
      </c>
      <c r="F50" s="232" t="s">
        <v>290</v>
      </c>
      <c r="G50" s="232" t="s">
        <v>290</v>
      </c>
      <c r="H50" s="232"/>
      <c r="I50" s="230" t="s">
        <v>290</v>
      </c>
      <c r="J50" s="232" t="s">
        <v>290</v>
      </c>
      <c r="K50" s="233" t="s">
        <v>290</v>
      </c>
      <c r="L50" s="319"/>
      <c r="M50" s="212" t="s">
        <v>290</v>
      </c>
      <c r="N50" s="641"/>
      <c r="R50" s="1881"/>
      <c r="S50" s="1881"/>
      <c r="T50" s="199"/>
    </row>
    <row r="51" spans="1:20" ht="27" hidden="1" customHeight="1">
      <c r="A51" s="2781" t="s">
        <v>301</v>
      </c>
      <c r="B51" s="2782" t="s">
        <v>290</v>
      </c>
      <c r="C51" s="2783" t="s">
        <v>290</v>
      </c>
      <c r="D51" s="2783" t="s">
        <v>290</v>
      </c>
      <c r="E51" s="2783" t="s">
        <v>290</v>
      </c>
      <c r="F51" s="2783" t="s">
        <v>290</v>
      </c>
      <c r="G51" s="2784" t="s">
        <v>290</v>
      </c>
      <c r="H51" s="2404"/>
      <c r="I51" s="727" t="s">
        <v>290</v>
      </c>
      <c r="J51" s="2404" t="s">
        <v>290</v>
      </c>
      <c r="K51" s="2404" t="s">
        <v>290</v>
      </c>
      <c r="L51" s="728"/>
      <c r="M51" s="729" t="s">
        <v>290</v>
      </c>
      <c r="N51" s="641"/>
      <c r="R51" s="1882"/>
      <c r="S51" s="1883"/>
      <c r="T51" s="1884"/>
    </row>
    <row r="52" spans="1:20" ht="27" hidden="1" customHeight="1">
      <c r="A52" s="721" t="s">
        <v>304</v>
      </c>
      <c r="B52" s="730" t="s">
        <v>290</v>
      </c>
      <c r="C52" s="502" t="s">
        <v>290</v>
      </c>
      <c r="D52" s="510" t="s">
        <v>290</v>
      </c>
      <c r="E52" s="722" t="s">
        <v>290</v>
      </c>
      <c r="F52" s="722" t="s">
        <v>290</v>
      </c>
      <c r="G52" s="722" t="s">
        <v>290</v>
      </c>
      <c r="H52" s="722"/>
      <c r="I52" s="502" t="s">
        <v>290</v>
      </c>
      <c r="J52" s="2404" t="s">
        <v>290</v>
      </c>
      <c r="K52" s="723" t="s">
        <v>290</v>
      </c>
      <c r="L52" s="731"/>
      <c r="M52" s="729" t="s">
        <v>290</v>
      </c>
      <c r="N52" s="641"/>
      <c r="R52" s="1882"/>
      <c r="S52" s="1883"/>
      <c r="T52" s="1884"/>
    </row>
    <row r="53" spans="1:20" ht="27" hidden="1" customHeight="1">
      <c r="A53" s="721" t="s">
        <v>306</v>
      </c>
      <c r="B53" s="732">
        <f>IF(P15="적용",B16,0)</f>
        <v>0</v>
      </c>
      <c r="C53" s="733" t="s">
        <v>166</v>
      </c>
      <c r="D53" s="734"/>
      <c r="E53" s="2403"/>
      <c r="F53" s="736"/>
      <c r="G53" s="547"/>
      <c r="H53" s="547"/>
      <c r="I53" s="547"/>
      <c r="J53" s="2404"/>
      <c r="K53" s="723"/>
      <c r="L53" s="731"/>
      <c r="M53" s="729"/>
      <c r="N53" s="641"/>
      <c r="R53" s="1882"/>
      <c r="S53" s="1883"/>
      <c r="T53" s="1884"/>
    </row>
    <row r="54" spans="1:20" ht="27" hidden="1" customHeight="1">
      <c r="A54" s="721" t="s">
        <v>308</v>
      </c>
      <c r="B54" s="732">
        <f>IF(P20="적용",B22,0)</f>
        <v>0</v>
      </c>
      <c r="C54" s="733" t="s">
        <v>166</v>
      </c>
      <c r="D54" s="734"/>
      <c r="E54" s="547"/>
      <c r="F54" s="547"/>
      <c r="G54" s="547"/>
      <c r="H54" s="547"/>
      <c r="I54" s="547"/>
      <c r="J54" s="2404"/>
      <c r="K54" s="723"/>
      <c r="L54" s="731"/>
      <c r="M54" s="729"/>
      <c r="N54" s="641"/>
      <c r="R54" s="1885"/>
      <c r="S54" s="1886"/>
      <c r="T54" s="1887"/>
    </row>
    <row r="55" spans="1:20" ht="27" hidden="1" customHeight="1">
      <c r="A55" s="721" t="s">
        <v>311</v>
      </c>
      <c r="B55" s="737" t="e">
        <f>IF(#REF!="적용",#REF!,0)</f>
        <v>#REF!</v>
      </c>
      <c r="C55" s="733" t="s">
        <v>151</v>
      </c>
      <c r="D55" s="734" t="e">
        <f>#REF!</f>
        <v>#REF!</v>
      </c>
      <c r="E55" s="547"/>
      <c r="F55" s="547"/>
      <c r="G55" s="547"/>
      <c r="H55" s="547"/>
      <c r="I55" s="547"/>
      <c r="J55" s="2404"/>
      <c r="K55" s="723"/>
      <c r="L55" s="731"/>
      <c r="M55" s="729"/>
      <c r="N55" s="641"/>
      <c r="R55" s="1885"/>
      <c r="S55" s="1886"/>
      <c r="T55" s="1887"/>
    </row>
    <row r="56" spans="1:20" ht="27" hidden="1" customHeight="1">
      <c r="A56" s="721" t="s">
        <v>313</v>
      </c>
      <c r="B56" s="737" t="e">
        <f>IF(#REF!="적용",(#REF!+#REF!+#REF!+#REF!+#REF!),0)</f>
        <v>#REF!</v>
      </c>
      <c r="C56" s="733" t="s">
        <v>151</v>
      </c>
      <c r="D56" s="734" t="s">
        <v>290</v>
      </c>
      <c r="E56" s="547" t="s">
        <v>290</v>
      </c>
      <c r="F56" s="547"/>
      <c r="G56" s="547"/>
      <c r="H56" s="547"/>
      <c r="I56" s="547"/>
      <c r="J56" s="2404"/>
      <c r="K56" s="723"/>
      <c r="L56" s="731"/>
      <c r="M56" s="729"/>
      <c r="N56" s="641"/>
      <c r="R56" s="1885"/>
      <c r="S56" s="1886"/>
      <c r="T56" s="1887"/>
    </row>
    <row r="57" spans="1:20" ht="27" hidden="1" customHeight="1">
      <c r="A57" s="721" t="s">
        <v>315</v>
      </c>
      <c r="B57" s="732"/>
      <c r="C57" s="2403" t="s">
        <v>512</v>
      </c>
      <c r="D57" s="734"/>
      <c r="E57" s="547"/>
      <c r="F57" s="547"/>
      <c r="G57" s="547"/>
      <c r="H57" s="547"/>
      <c r="I57" s="547"/>
      <c r="J57" s="2404"/>
      <c r="K57" s="723"/>
      <c r="L57" s="731"/>
      <c r="M57" s="729"/>
      <c r="N57" s="641"/>
      <c r="R57" s="1882"/>
      <c r="S57" s="1883"/>
      <c r="T57" s="1884"/>
    </row>
    <row r="58" spans="1:20" ht="27" hidden="1" customHeight="1">
      <c r="A58" s="721" t="s">
        <v>318</v>
      </c>
      <c r="B58" s="738">
        <f>K2</f>
        <v>0</v>
      </c>
      <c r="C58" s="733" t="s">
        <v>118</v>
      </c>
      <c r="D58" s="734" t="s">
        <v>319</v>
      </c>
      <c r="E58" s="547"/>
      <c r="F58" s="547"/>
      <c r="G58" s="547"/>
      <c r="H58" s="547"/>
      <c r="I58" s="547"/>
      <c r="J58" s="2404"/>
      <c r="K58" s="723"/>
      <c r="L58" s="731"/>
      <c r="M58" s="729"/>
      <c r="N58" s="641"/>
      <c r="R58" s="1882"/>
      <c r="S58" s="1883"/>
      <c r="T58" s="1884"/>
    </row>
    <row r="59" spans="1:20" ht="27" customHeight="1">
      <c r="A59" s="739" t="s">
        <v>321</v>
      </c>
      <c r="B59" s="740" t="s">
        <v>290</v>
      </c>
      <c r="C59" s="547" t="s">
        <v>290</v>
      </c>
      <c r="D59" s="510" t="s">
        <v>290</v>
      </c>
      <c r="E59" s="741" t="s">
        <v>290</v>
      </c>
      <c r="F59" s="741" t="s">
        <v>290</v>
      </c>
      <c r="G59" s="741" t="s">
        <v>290</v>
      </c>
      <c r="H59" s="2785" t="s">
        <v>290</v>
      </c>
      <c r="I59" s="2786"/>
      <c r="J59" s="2404" t="s">
        <v>290</v>
      </c>
      <c r="K59" s="742" t="s">
        <v>290</v>
      </c>
      <c r="L59" s="2787" t="s">
        <v>290</v>
      </c>
      <c r="M59" s="2788"/>
      <c r="N59" s="641"/>
      <c r="R59" s="2026"/>
      <c r="S59" s="2027"/>
      <c r="T59" s="2253"/>
    </row>
    <row r="60" spans="1:20" ht="27" customHeight="1">
      <c r="A60" s="739" t="s">
        <v>323</v>
      </c>
      <c r="B60" s="743">
        <f>N87</f>
        <v>5.54</v>
      </c>
      <c r="C60" s="2403" t="s">
        <v>227</v>
      </c>
      <c r="D60" s="734"/>
      <c r="E60" s="547"/>
      <c r="F60" s="547"/>
      <c r="G60" s="547"/>
      <c r="H60" s="2785"/>
      <c r="I60" s="2786"/>
      <c r="J60" s="2404"/>
      <c r="K60" s="742"/>
      <c r="L60" s="2785"/>
      <c r="M60" s="2789"/>
      <c r="N60" s="641"/>
      <c r="R60" s="2026"/>
      <c r="S60" s="2027"/>
      <c r="T60" s="2253"/>
    </row>
    <row r="61" spans="1:20" ht="27" customHeight="1">
      <c r="A61" s="744" t="s">
        <v>326</v>
      </c>
      <c r="B61" s="745" t="s">
        <v>290</v>
      </c>
      <c r="C61" s="746" t="s">
        <v>290</v>
      </c>
      <c r="D61" s="747" t="s">
        <v>290</v>
      </c>
      <c r="E61" s="748" t="s">
        <v>290</v>
      </c>
      <c r="F61" s="748" t="s">
        <v>290</v>
      </c>
      <c r="G61" s="748" t="s">
        <v>290</v>
      </c>
      <c r="H61" s="2758" t="s">
        <v>290</v>
      </c>
      <c r="I61" s="2759"/>
      <c r="J61" s="749" t="s">
        <v>290</v>
      </c>
      <c r="K61" s="723" t="s">
        <v>290</v>
      </c>
      <c r="L61" s="2760" t="s">
        <v>290</v>
      </c>
      <c r="M61" s="2761"/>
      <c r="N61" s="750"/>
      <c r="O61" s="247"/>
      <c r="P61" s="1909"/>
      <c r="R61" s="2026"/>
      <c r="S61" s="2027"/>
      <c r="T61" s="2253"/>
    </row>
    <row r="62" spans="1:20" ht="27" customHeight="1">
      <c r="A62" s="2762" t="s">
        <v>328</v>
      </c>
      <c r="B62" s="2764" t="s">
        <v>329</v>
      </c>
      <c r="C62" s="2766" t="s">
        <v>330</v>
      </c>
      <c r="D62" s="2767"/>
      <c r="E62" s="2767"/>
      <c r="F62" s="2767"/>
      <c r="G62" s="2767"/>
      <c r="H62" s="2767"/>
      <c r="I62" s="2767"/>
      <c r="J62" s="2767"/>
      <c r="K62" s="2767"/>
      <c r="L62" s="2767"/>
      <c r="M62" s="2767"/>
      <c r="N62" s="2768"/>
      <c r="O62" s="249"/>
      <c r="R62" s="2026"/>
      <c r="S62" s="2027"/>
      <c r="T62" s="2253"/>
    </row>
    <row r="63" spans="1:20" ht="27" customHeight="1">
      <c r="A63" s="2763"/>
      <c r="B63" s="2765"/>
      <c r="C63" s="250" t="s">
        <v>332</v>
      </c>
      <c r="D63" s="310" t="s">
        <v>333</v>
      </c>
      <c r="E63" s="250" t="s">
        <v>334</v>
      </c>
      <c r="F63" s="250" t="s">
        <v>335</v>
      </c>
      <c r="G63" s="2163" t="s">
        <v>336</v>
      </c>
      <c r="H63" s="310" t="s">
        <v>459</v>
      </c>
      <c r="I63" s="310" t="s">
        <v>502</v>
      </c>
      <c r="J63" s="310" t="s">
        <v>482</v>
      </c>
      <c r="K63" s="310" t="s">
        <v>337</v>
      </c>
      <c r="L63" s="250" t="s">
        <v>455</v>
      </c>
      <c r="M63" s="250" t="s">
        <v>338</v>
      </c>
      <c r="N63" s="751" t="s">
        <v>339</v>
      </c>
      <c r="O63" s="251"/>
      <c r="R63" s="2026"/>
      <c r="S63" s="2027"/>
      <c r="T63" s="2253"/>
    </row>
    <row r="64" spans="1:20" ht="27" customHeight="1">
      <c r="A64" s="1249" t="s">
        <v>302</v>
      </c>
      <c r="B64" s="2228" t="s">
        <v>303</v>
      </c>
      <c r="C64" s="592" t="str">
        <f t="shared" ref="C64:N64" si="1">IF(ISERROR(VLOOKUP($B64,$S$51:$T$104,2,FALSE)),"",(VLOOKUP($B64,$S$51:$T$104,2,FALSE)))</f>
        <v/>
      </c>
      <c r="D64" s="592" t="str">
        <f t="shared" si="1"/>
        <v/>
      </c>
      <c r="E64" s="592" t="str">
        <f t="shared" si="1"/>
        <v/>
      </c>
      <c r="F64" s="2209" t="str">
        <f t="shared" si="1"/>
        <v/>
      </c>
      <c r="G64" s="592">
        <f>IF(ISERROR(VLOOKUP($B64,$R$90:$S$152,2,FALSE)),"",(VLOOKUP($B64,$R$90:$S$152,2,FALSE)))</f>
        <v>0</v>
      </c>
      <c r="H64" s="2149" t="str">
        <f t="shared" si="1"/>
        <v/>
      </c>
      <c r="I64" s="321" t="str">
        <f t="shared" si="1"/>
        <v/>
      </c>
      <c r="J64" s="321" t="str">
        <f t="shared" si="1"/>
        <v/>
      </c>
      <c r="K64" s="321" t="str">
        <f t="shared" si="1"/>
        <v/>
      </c>
      <c r="L64" s="321" t="str">
        <f t="shared" si="1"/>
        <v/>
      </c>
      <c r="M64" s="321" t="str">
        <f t="shared" si="1"/>
        <v/>
      </c>
      <c r="N64" s="752" t="str">
        <f t="shared" si="1"/>
        <v/>
      </c>
      <c r="O64" s="251"/>
      <c r="R64" s="2026"/>
      <c r="S64" s="2027"/>
      <c r="T64" s="2253"/>
    </row>
    <row r="65" spans="1:20" ht="27" hidden="1" customHeight="1">
      <c r="A65" s="1210" t="s">
        <v>309</v>
      </c>
      <c r="B65" s="2213"/>
      <c r="C65" s="757">
        <f>IF(ISERROR(VLOOKUP($B65,$S$51:$T$104,2,FALSE)),"",(VLOOKUP($B65,$S$51:$T$104,2,FALSE)))</f>
        <v>0</v>
      </c>
      <c r="D65" s="757"/>
      <c r="E65" s="757">
        <f>IF(ISERROR(VLOOKUP($B65,$S$51:$T$104,2,FALSE)),"",(VLOOKUP($B65,$S$51:$T$104,2,FALSE)))</f>
        <v>0</v>
      </c>
      <c r="F65" s="757"/>
      <c r="G65" s="2212"/>
      <c r="H65" s="755"/>
      <c r="I65" s="755"/>
      <c r="J65" s="755"/>
      <c r="K65" s="755">
        <f>IF(ISERROR(VLOOKUP($B65,$S$51:$T$104,2,FALSE)),"",(VLOOKUP($B65,$S$51:$T$104,2,FALSE)))</f>
        <v>0</v>
      </c>
      <c r="L65" s="755"/>
      <c r="M65" s="755">
        <f>IF(ISERROR(VLOOKUP($B65,$S$51:$T$104,2,FALSE)),"",(VLOOKUP($B65,$S$51:$T$104,2,FALSE)))</f>
        <v>0</v>
      </c>
      <c r="N65" s="756"/>
      <c r="O65" s="251"/>
      <c r="R65" s="2026"/>
      <c r="S65" s="2027"/>
      <c r="T65" s="2253"/>
    </row>
    <row r="66" spans="1:20" ht="27" hidden="1" customHeight="1">
      <c r="A66" s="1210" t="s">
        <v>316</v>
      </c>
      <c r="B66" s="2213" t="s">
        <v>320</v>
      </c>
      <c r="C66" s="757" t="str">
        <f>IF(ISERROR(VLOOKUP($B66,$S$51:$T$104,2,FALSE)),"",(VLOOKUP($B66,$S$51:$T$104,2,FALSE)))</f>
        <v/>
      </c>
      <c r="D66" s="757"/>
      <c r="E66" s="757"/>
      <c r="F66" s="757"/>
      <c r="G66" s="592" t="b">
        <f t="shared" ref="G66:G72" si="2">IF(B66=A94,A95,(IF(B66=B94,B95,(IF(B66=C94,C95)))))</f>
        <v>0</v>
      </c>
      <c r="H66" s="755"/>
      <c r="I66" s="755"/>
      <c r="J66" s="755"/>
      <c r="K66" s="755"/>
      <c r="L66" s="755"/>
      <c r="M66" s="755"/>
      <c r="N66" s="756"/>
      <c r="O66" s="251"/>
      <c r="R66" s="2254"/>
      <c r="S66" s="2255"/>
      <c r="T66" s="2256"/>
    </row>
    <row r="67" spans="1:20" ht="27" hidden="1" customHeight="1">
      <c r="A67" s="1210" t="s">
        <v>345</v>
      </c>
      <c r="B67" s="2213" t="s">
        <v>327</v>
      </c>
      <c r="C67" s="757"/>
      <c r="D67" s="757"/>
      <c r="E67" s="757"/>
      <c r="F67" s="757" t="str">
        <f>IF(ISERROR(VLOOKUP($B67,$S$51:$T$104,2,FALSE)),"",(VLOOKUP($B67,$S$51:$T$104,2,FALSE)))</f>
        <v/>
      </c>
      <c r="G67" s="592" t="b">
        <f t="shared" si="2"/>
        <v>0</v>
      </c>
      <c r="H67" s="755"/>
      <c r="I67" s="755"/>
      <c r="J67" s="755"/>
      <c r="K67" s="755"/>
      <c r="L67" s="755"/>
      <c r="M67" s="755"/>
      <c r="N67" s="756"/>
      <c r="O67" s="251"/>
      <c r="R67" s="2257"/>
      <c r="S67" s="2255"/>
      <c r="T67" s="2256"/>
    </row>
    <row r="68" spans="1:20" ht="27" hidden="1" customHeight="1">
      <c r="A68" s="1210" t="s">
        <v>1054</v>
      </c>
      <c r="B68" s="2213" t="s">
        <v>341</v>
      </c>
      <c r="C68" s="757"/>
      <c r="D68" s="757"/>
      <c r="E68" s="757"/>
      <c r="F68" s="757"/>
      <c r="G68" s="2214" t="b">
        <f t="shared" si="2"/>
        <v>0</v>
      </c>
      <c r="H68" s="755"/>
      <c r="I68" s="755"/>
      <c r="J68" s="755"/>
      <c r="K68" s="755"/>
      <c r="L68" s="755"/>
      <c r="M68" s="755"/>
      <c r="N68" s="756"/>
      <c r="O68" s="251"/>
      <c r="P68" s="255"/>
      <c r="Q68" s="256"/>
      <c r="R68" s="2257"/>
      <c r="S68" s="2255"/>
      <c r="T68" s="2256"/>
    </row>
    <row r="69" spans="1:20" ht="27" customHeight="1" thickBot="1">
      <c r="A69" s="1210" t="s">
        <v>460</v>
      </c>
      <c r="B69" s="2213" t="s">
        <v>493</v>
      </c>
      <c r="C69" s="757"/>
      <c r="D69" s="757"/>
      <c r="E69" s="757"/>
      <c r="F69" s="757"/>
      <c r="G69" s="2229">
        <f>IF(ISERROR(VLOOKUP($B69,$R$90:$S$152,2,FALSE)),"",(VLOOKUP($B69,$R$90:$S$152,2,FALSE)))</f>
        <v>0</v>
      </c>
      <c r="H69" s="755"/>
      <c r="I69" s="755"/>
      <c r="J69" s="755"/>
      <c r="K69" s="755"/>
      <c r="L69" s="755"/>
      <c r="M69" s="755"/>
      <c r="N69" s="756"/>
      <c r="O69" s="251"/>
      <c r="P69" s="255"/>
      <c r="Q69" s="256"/>
      <c r="R69" s="2254"/>
      <c r="S69" s="2255"/>
      <c r="T69" s="2256"/>
    </row>
    <row r="70" spans="1:20" ht="27" hidden="1" customHeight="1">
      <c r="A70" s="753" t="s">
        <v>468</v>
      </c>
      <c r="B70" s="759" t="s">
        <v>508</v>
      </c>
      <c r="C70" s="755"/>
      <c r="D70" s="755"/>
      <c r="E70" s="755"/>
      <c r="F70" s="755"/>
      <c r="G70" s="321" t="b">
        <f t="shared" si="2"/>
        <v>0</v>
      </c>
      <c r="H70" s="755" t="str">
        <f>IF(ISERROR(VLOOKUP($B70,$S$51:$T$104,2,FALSE)),"",(VLOOKUP($B70,$S$51:$T$104,2,FALSE)))</f>
        <v/>
      </c>
      <c r="I70" s="755" t="str">
        <f>IF(ISERROR(VLOOKUP($B70,$S$51:$T$104,2,FALSE)),"",(VLOOKUP($B70,$S$51:$T$104,2,FALSE)))</f>
        <v/>
      </c>
      <c r="J70" s="755" t="str">
        <f>IF(ISERROR(VLOOKUP($B70,$S$51:$T$104,2,FALSE)),"",(VLOOKUP($B70,$S$51:$T$104,2,FALSE)))</f>
        <v/>
      </c>
      <c r="K70" s="755"/>
      <c r="L70" s="755" t="str">
        <f>IF(ISERROR(VLOOKUP($B70,$S$51:$T$104,2,FALSE)),"",(VLOOKUP($B70,$S$51:$T$104,2,FALSE)))</f>
        <v/>
      </c>
      <c r="M70" s="755"/>
      <c r="N70" s="756"/>
      <c r="O70" s="251"/>
      <c r="P70" s="255"/>
      <c r="Q70" s="256"/>
      <c r="R70" s="2257"/>
      <c r="S70" s="2255"/>
      <c r="T70" s="2256"/>
    </row>
    <row r="71" spans="1:20" ht="27" hidden="1" customHeight="1">
      <c r="A71" s="753" t="s">
        <v>469</v>
      </c>
      <c r="B71" s="759" t="s">
        <v>518</v>
      </c>
      <c r="C71" s="755"/>
      <c r="D71" s="755"/>
      <c r="E71" s="755"/>
      <c r="F71" s="755"/>
      <c r="G71" s="321" t="b">
        <f t="shared" si="2"/>
        <v>0</v>
      </c>
      <c r="H71" s="755" t="str">
        <f>IF(ISERROR(VLOOKUP($B71,$S$51:$T$107,2,FALSE)),"",(VLOOKUP($B71,$S$51:$T$107,2,FALSE)))</f>
        <v/>
      </c>
      <c r="I71" s="755" t="str">
        <f>IF(ISERROR(VLOOKUP($B71,$S$51:$T$107,2,FALSE)),"",(VLOOKUP($B71,$S$51:$T$107,2,FALSE)))</f>
        <v/>
      </c>
      <c r="J71" s="755" t="str">
        <f>IF(ISERROR(VLOOKUP($B71,$S$51:$T$107,2,FALSE)),"",(VLOOKUP($B71,$S$51:$T$107,2,FALSE)))</f>
        <v/>
      </c>
      <c r="K71" s="755"/>
      <c r="L71" s="755"/>
      <c r="M71" s="755"/>
      <c r="N71" s="756"/>
      <c r="O71" s="251"/>
      <c r="P71" s="255"/>
      <c r="Q71" s="256"/>
      <c r="R71" s="2257"/>
      <c r="S71" s="2255"/>
      <c r="T71" s="2256"/>
    </row>
    <row r="72" spans="1:20" ht="27" hidden="1" customHeight="1">
      <c r="A72" s="753" t="s">
        <v>474</v>
      </c>
      <c r="B72" s="759" t="s">
        <v>478</v>
      </c>
      <c r="C72" s="755"/>
      <c r="D72" s="755"/>
      <c r="E72" s="755"/>
      <c r="F72" s="755"/>
      <c r="G72" s="321" t="b">
        <f t="shared" si="2"/>
        <v>0</v>
      </c>
      <c r="H72" s="755" t="str">
        <f>IF(ISERROR(VLOOKUP($B72,$S$51:$T$110,2,FALSE)),"",(VLOOKUP($B72,$S$51:$T$110,2,FALSE)))</f>
        <v/>
      </c>
      <c r="I72" s="755" t="str">
        <f>IF(ISERROR(VLOOKUP($B72,$S$51:$T$110,2,FALSE)),"",(VLOOKUP($B72,$S$51:$T$110,2,FALSE)))</f>
        <v/>
      </c>
      <c r="J72" s="755"/>
      <c r="K72" s="755"/>
      <c r="L72" s="755"/>
      <c r="M72" s="755"/>
      <c r="N72" s="756"/>
      <c r="O72" s="251"/>
      <c r="P72" s="255"/>
      <c r="Q72" s="256"/>
      <c r="R72" s="2254"/>
      <c r="S72" s="2259"/>
      <c r="T72" s="2256"/>
    </row>
    <row r="73" spans="1:20" ht="27" hidden="1" customHeight="1">
      <c r="A73" s="753" t="s">
        <v>483</v>
      </c>
      <c r="B73" s="754"/>
      <c r="C73" s="755"/>
      <c r="D73" s="755"/>
      <c r="E73" s="755"/>
      <c r="F73" s="755"/>
      <c r="G73" s="2148"/>
      <c r="H73" s="755"/>
      <c r="I73" s="755"/>
      <c r="J73" s="755">
        <f>IF(ISERROR(VLOOKUP($B73,$S$51:$T$107,2,FALSE)),"",(VLOOKUP($B73,$S$51:$T$107,2,FALSE)))</f>
        <v>0</v>
      </c>
      <c r="K73" s="755"/>
      <c r="L73" s="755"/>
      <c r="M73" s="755"/>
      <c r="N73" s="756"/>
      <c r="O73" s="251"/>
      <c r="P73" s="255"/>
      <c r="Q73" s="256"/>
      <c r="R73" s="2254"/>
      <c r="S73" s="2259"/>
      <c r="T73" s="2256"/>
    </row>
    <row r="74" spans="1:20" ht="27" hidden="1" customHeight="1">
      <c r="A74" s="753" t="s">
        <v>484</v>
      </c>
      <c r="B74" s="759" t="s">
        <v>509</v>
      </c>
      <c r="C74" s="755"/>
      <c r="D74" s="755"/>
      <c r="E74" s="755"/>
      <c r="F74" s="755"/>
      <c r="G74" s="755"/>
      <c r="H74" s="755"/>
      <c r="I74" s="755"/>
      <c r="J74" s="755" t="str">
        <f>IF(ISERROR(VLOOKUP($B74,$S$51:$T$113,2,FALSE)),"",(VLOOKUP($B74,$S$51:$T$113,2,FALSE)))</f>
        <v/>
      </c>
      <c r="K74" s="755"/>
      <c r="L74" s="755"/>
      <c r="M74" s="755"/>
      <c r="N74" s="756"/>
      <c r="O74" s="251"/>
      <c r="P74" s="255"/>
      <c r="Q74" s="256"/>
      <c r="R74" s="2254"/>
      <c r="S74" s="2259"/>
      <c r="T74" s="2256"/>
    </row>
    <row r="75" spans="1:20" ht="27" hidden="1" customHeight="1">
      <c r="A75" s="753" t="s">
        <v>470</v>
      </c>
      <c r="B75" s="759" t="s">
        <v>520</v>
      </c>
      <c r="C75" s="755"/>
      <c r="D75" s="755"/>
      <c r="E75" s="755"/>
      <c r="F75" s="755"/>
      <c r="G75" s="755"/>
      <c r="H75" s="755"/>
      <c r="I75" s="755"/>
      <c r="J75" s="755"/>
      <c r="K75" s="755"/>
      <c r="L75" s="755" t="str">
        <f>IF(ISERROR(VLOOKUP($B75,$S$51:$T$110,2,FALSE)),"",(VLOOKUP($B75,$S$51:$T$110,2,FALSE)))</f>
        <v/>
      </c>
      <c r="M75" s="755"/>
      <c r="N75" s="756"/>
      <c r="O75" s="251"/>
      <c r="P75" s="255"/>
      <c r="Q75" s="256"/>
      <c r="R75" s="2254"/>
      <c r="S75" s="2259"/>
      <c r="T75" s="2256"/>
    </row>
    <row r="76" spans="1:20" ht="27" hidden="1" customHeight="1">
      <c r="A76" s="753" t="s">
        <v>491</v>
      </c>
      <c r="B76" s="759" t="s">
        <v>521</v>
      </c>
      <c r="C76" s="755"/>
      <c r="D76" s="755"/>
      <c r="E76" s="755"/>
      <c r="F76" s="755"/>
      <c r="G76" s="755"/>
      <c r="H76" s="755"/>
      <c r="I76" s="755"/>
      <c r="J76" s="755"/>
      <c r="K76" s="755"/>
      <c r="L76" s="755" t="str">
        <f>IF(ISERROR(VLOOKUP($B76,$S$51:$T$104,2,FALSE)),"",(VLOOKUP($B76,$S$51:$T$104,2,FALSE)))</f>
        <v/>
      </c>
      <c r="M76" s="755"/>
      <c r="N76" s="756"/>
      <c r="O76" s="251"/>
      <c r="P76" s="255"/>
      <c r="Q76" s="256"/>
      <c r="R76" s="2026"/>
      <c r="S76" s="2027"/>
      <c r="T76" s="2253"/>
    </row>
    <row r="77" spans="1:20" ht="27" hidden="1" customHeight="1">
      <c r="A77" s="760" t="s">
        <v>492</v>
      </c>
      <c r="B77" s="325" t="s">
        <v>493</v>
      </c>
      <c r="C77" s="322"/>
      <c r="D77" s="322"/>
      <c r="E77" s="322"/>
      <c r="F77" s="322"/>
      <c r="G77" s="322"/>
      <c r="H77" s="322"/>
      <c r="I77" s="322"/>
      <c r="J77" s="322"/>
      <c r="K77" s="322" t="str">
        <f>IF(ISERROR(VLOOKUP($B77,$S$51:$T$104,2,FALSE)),"",(VLOOKUP($B77,$S$51:$T$104,2,FALSE)))</f>
        <v/>
      </c>
      <c r="L77" s="322"/>
      <c r="M77" s="322"/>
      <c r="N77" s="761"/>
      <c r="O77" s="179"/>
      <c r="P77" s="255"/>
      <c r="Q77" s="256"/>
      <c r="R77" s="2026"/>
      <c r="S77" s="2027"/>
      <c r="T77" s="2253"/>
    </row>
    <row r="78" spans="1:20" ht="27" customHeight="1" thickTop="1" thickBot="1">
      <c r="A78" s="762" t="s">
        <v>352</v>
      </c>
      <c r="B78" s="763"/>
      <c r="C78" s="763">
        <f t="shared" ref="C78:N78" si="3">SUM(C64:C77)</f>
        <v>0</v>
      </c>
      <c r="D78" s="763">
        <f t="shared" si="3"/>
        <v>0</v>
      </c>
      <c r="E78" s="763">
        <f t="shared" si="3"/>
        <v>0</v>
      </c>
      <c r="F78" s="763">
        <f t="shared" si="3"/>
        <v>0</v>
      </c>
      <c r="G78" s="763">
        <f t="shared" si="3"/>
        <v>0</v>
      </c>
      <c r="H78" s="763">
        <f t="shared" si="3"/>
        <v>0</v>
      </c>
      <c r="I78" s="763">
        <f t="shared" si="3"/>
        <v>0</v>
      </c>
      <c r="J78" s="763">
        <f t="shared" si="3"/>
        <v>0</v>
      </c>
      <c r="K78" s="763">
        <f t="shared" si="3"/>
        <v>0</v>
      </c>
      <c r="L78" s="763">
        <f t="shared" si="3"/>
        <v>0</v>
      </c>
      <c r="M78" s="763">
        <f t="shared" si="3"/>
        <v>0</v>
      </c>
      <c r="N78" s="764">
        <f t="shared" si="3"/>
        <v>0</v>
      </c>
      <c r="O78" s="208"/>
      <c r="P78" s="255"/>
      <c r="Q78" s="256"/>
      <c r="R78" s="2026"/>
      <c r="S78" s="2027"/>
      <c r="T78" s="2253"/>
    </row>
    <row r="79" spans="1:20" ht="27" customHeight="1">
      <c r="A79" s="183"/>
      <c r="B79" s="183"/>
      <c r="C79" s="183"/>
      <c r="D79" s="183"/>
      <c r="E79" s="183"/>
      <c r="F79" s="183"/>
      <c r="G79" s="183"/>
      <c r="H79" s="183"/>
      <c r="I79" s="317"/>
      <c r="J79" s="183"/>
      <c r="K79" s="183"/>
      <c r="L79" s="183"/>
      <c r="M79" s="183"/>
      <c r="N79" s="183"/>
      <c r="O79" s="208"/>
      <c r="P79" s="255"/>
      <c r="Q79" s="256"/>
      <c r="R79" s="2026"/>
      <c r="S79" s="2027"/>
      <c r="T79" s="2253"/>
    </row>
    <row r="80" spans="1:20" ht="27" hidden="1" customHeight="1">
      <c r="O80" s="256"/>
      <c r="P80" s="255"/>
      <c r="Q80" s="256"/>
      <c r="R80" s="2026"/>
      <c r="S80" s="2027"/>
      <c r="T80" s="2253"/>
    </row>
    <row r="81" spans="1:20" ht="27" hidden="1" customHeight="1">
      <c r="O81" s="256"/>
      <c r="P81" s="255"/>
      <c r="Q81" s="256"/>
      <c r="R81" s="2026"/>
      <c r="S81" s="2027"/>
      <c r="T81" s="2253"/>
    </row>
    <row r="82" spans="1:20" ht="27" customHeight="1">
      <c r="A82" s="262" t="s">
        <v>353</v>
      </c>
      <c r="B82" s="263">
        <f>N87</f>
        <v>5.54</v>
      </c>
      <c r="C82" s="264" t="s">
        <v>354</v>
      </c>
      <c r="D82" s="265"/>
      <c r="E82" s="265"/>
      <c r="F82" s="265"/>
      <c r="G82" s="265"/>
      <c r="H82" s="265"/>
      <c r="I82" s="266"/>
      <c r="J82" s="265"/>
      <c r="K82" s="265"/>
      <c r="L82" s="265"/>
      <c r="M82" s="265"/>
      <c r="N82" s="265"/>
      <c r="O82" s="256"/>
      <c r="P82" s="255"/>
      <c r="Q82" s="256"/>
      <c r="R82" s="2026"/>
      <c r="S82" s="2027"/>
      <c r="T82" s="2253"/>
    </row>
    <row r="83" spans="1:20" ht="27" customHeight="1">
      <c r="A83" s="270" t="s">
        <v>356</v>
      </c>
      <c r="B83" s="271" t="s">
        <v>357</v>
      </c>
      <c r="C83" s="272" t="s">
        <v>358</v>
      </c>
      <c r="D83" s="272" t="s">
        <v>359</v>
      </c>
      <c r="E83" s="272" t="s">
        <v>360</v>
      </c>
      <c r="F83" s="272" t="s">
        <v>361</v>
      </c>
      <c r="G83" s="272" t="str">
        <f t="shared" ref="G83:L83" si="4">H63</f>
        <v>덩굴류제거
(덩굴걷기)</v>
      </c>
      <c r="H83" s="272" t="str">
        <f t="shared" si="4"/>
        <v>덩굴류제거
(약제작업)</v>
      </c>
      <c r="I83" s="272" t="str">
        <f t="shared" si="4"/>
        <v>덩굴류제거
(뿌리제거)</v>
      </c>
      <c r="J83" s="272" t="str">
        <f t="shared" si="4"/>
        <v>솎아베기</v>
      </c>
      <c r="K83" s="272" t="str">
        <f t="shared" si="4"/>
        <v>어린나무
가꾸기</v>
      </c>
      <c r="L83" s="273" t="str">
        <f t="shared" si="4"/>
        <v>가지치기</v>
      </c>
      <c r="M83" s="273" t="s">
        <v>362</v>
      </c>
      <c r="N83" s="274" t="s">
        <v>363</v>
      </c>
      <c r="O83" s="256"/>
      <c r="P83" s="255"/>
      <c r="Q83" s="256"/>
      <c r="R83" s="2026"/>
      <c r="S83" s="2027"/>
      <c r="T83" s="2253"/>
    </row>
    <row r="84" spans="1:20" ht="27" hidden="1" customHeight="1">
      <c r="A84" s="275" t="s">
        <v>364</v>
      </c>
      <c r="B84" s="276">
        <f>ROUND(F6*1,2)</f>
        <v>0</v>
      </c>
      <c r="C84" s="277"/>
      <c r="D84" s="277"/>
      <c r="E84" s="277"/>
      <c r="F84" s="277"/>
      <c r="G84" s="277"/>
      <c r="H84" s="277"/>
      <c r="I84" s="277"/>
      <c r="J84" s="277"/>
      <c r="K84" s="277"/>
      <c r="L84" s="278"/>
      <c r="M84" s="278"/>
      <c r="N84" s="279">
        <f>SUM(B84:M84)</f>
        <v>0</v>
      </c>
      <c r="O84" s="256"/>
      <c r="P84" s="280"/>
      <c r="Q84" s="208"/>
      <c r="R84" s="2026"/>
      <c r="S84" s="2027"/>
      <c r="T84" s="2253"/>
    </row>
    <row r="85" spans="1:20" ht="27" customHeight="1">
      <c r="A85" s="281" t="s">
        <v>197</v>
      </c>
      <c r="B85" s="282"/>
      <c r="C85" s="283">
        <f>ROUND(F11*1,2)</f>
        <v>0</v>
      </c>
      <c r="D85" s="283">
        <f>ROUND(F16*1,2)</f>
        <v>0</v>
      </c>
      <c r="E85" s="283">
        <f>ROUND(F22*1,2)</f>
        <v>0</v>
      </c>
      <c r="F85" s="283">
        <f>ROUND(F29*1+F31*1+F33*1,2)</f>
        <v>2.04</v>
      </c>
      <c r="G85" s="283"/>
      <c r="H85" s="283"/>
      <c r="I85" s="283"/>
      <c r="J85" s="283"/>
      <c r="K85" s="283"/>
      <c r="L85" s="320"/>
      <c r="M85" s="284"/>
      <c r="N85" s="285">
        <f>SUM(B85:M85)</f>
        <v>2.04</v>
      </c>
      <c r="O85" s="256"/>
      <c r="P85" s="280"/>
      <c r="Q85" s="208"/>
      <c r="R85" s="2026"/>
      <c r="S85" s="2027"/>
      <c r="T85" s="2253"/>
    </row>
    <row r="86" spans="1:20" ht="27" customHeight="1">
      <c r="A86" s="286" t="s">
        <v>368</v>
      </c>
      <c r="B86" s="287"/>
      <c r="C86" s="288"/>
      <c r="D86" s="288"/>
      <c r="E86" s="288"/>
      <c r="F86" s="289">
        <f>F35*1+F41*1</f>
        <v>3.5</v>
      </c>
      <c r="G86" s="327"/>
      <c r="H86" s="327"/>
      <c r="I86" s="289"/>
      <c r="J86" s="289"/>
      <c r="K86" s="288"/>
      <c r="L86" s="290"/>
      <c r="M86" s="290"/>
      <c r="N86" s="291">
        <f>SUM(B86:M86)</f>
        <v>3.5</v>
      </c>
      <c r="O86" s="256"/>
      <c r="P86" s="280"/>
      <c r="Q86" s="208"/>
      <c r="R86" s="2026"/>
      <c r="S86" s="2027"/>
      <c r="T86" s="2253"/>
    </row>
    <row r="87" spans="1:20" ht="27" customHeight="1">
      <c r="A87" s="292" t="s">
        <v>363</v>
      </c>
      <c r="B87" s="293">
        <f t="shared" ref="B87:M87" si="5">SUM(B84:B86)</f>
        <v>0</v>
      </c>
      <c r="C87" s="293">
        <f t="shared" si="5"/>
        <v>0</v>
      </c>
      <c r="D87" s="293">
        <f t="shared" si="5"/>
        <v>0</v>
      </c>
      <c r="E87" s="293">
        <f t="shared" si="5"/>
        <v>0</v>
      </c>
      <c r="F87" s="293">
        <f t="shared" si="5"/>
        <v>5.54</v>
      </c>
      <c r="G87" s="293">
        <f t="shared" si="5"/>
        <v>0</v>
      </c>
      <c r="H87" s="293"/>
      <c r="I87" s="293">
        <f t="shared" si="5"/>
        <v>0</v>
      </c>
      <c r="J87" s="293">
        <f t="shared" si="5"/>
        <v>0</v>
      </c>
      <c r="K87" s="293">
        <f t="shared" si="5"/>
        <v>0</v>
      </c>
      <c r="L87" s="293"/>
      <c r="M87" s="293">
        <f t="shared" si="5"/>
        <v>0</v>
      </c>
      <c r="N87" s="294">
        <f>SUM(B87:M87)</f>
        <v>5.54</v>
      </c>
      <c r="O87" s="256"/>
      <c r="R87" s="2026"/>
      <c r="S87" s="2027"/>
      <c r="T87" s="2253"/>
    </row>
    <row r="88" spans="1:20" ht="27" customHeight="1">
      <c r="E88" s="256"/>
      <c r="F88" s="256"/>
      <c r="G88" s="256"/>
      <c r="H88" s="256"/>
      <c r="I88" s="256"/>
      <c r="J88" s="256"/>
      <c r="K88" s="256"/>
      <c r="L88" s="256"/>
      <c r="M88" s="256"/>
      <c r="N88" s="256"/>
      <c r="O88" s="256"/>
      <c r="R88" s="2026"/>
      <c r="S88" s="2027"/>
      <c r="T88" s="2253"/>
    </row>
    <row r="89" spans="1:20" ht="27" customHeight="1">
      <c r="E89" s="256"/>
      <c r="F89" s="256"/>
      <c r="G89" s="256"/>
      <c r="H89" s="256"/>
      <c r="I89" s="256"/>
      <c r="J89" s="256"/>
      <c r="K89" s="256"/>
      <c r="L89" s="256"/>
      <c r="M89" s="256"/>
      <c r="N89" s="256"/>
      <c r="O89" s="256"/>
      <c r="Q89" s="226" t="s">
        <v>297</v>
      </c>
      <c r="R89" s="191"/>
      <c r="S89" s="191"/>
      <c r="T89" s="1884"/>
    </row>
    <row r="90" spans="1:20" ht="27" customHeight="1" thickBot="1">
      <c r="A90" s="226" t="s">
        <v>297</v>
      </c>
      <c r="B90" s="191"/>
      <c r="C90" s="191"/>
      <c r="Q90" s="234" t="s">
        <v>298</v>
      </c>
      <c r="R90" s="234" t="s">
        <v>299</v>
      </c>
      <c r="S90" s="191" t="s">
        <v>300</v>
      </c>
      <c r="T90" s="1884"/>
    </row>
    <row r="91" spans="1:20" ht="27" customHeight="1" thickBot="1">
      <c r="A91" s="2158" t="s">
        <v>298</v>
      </c>
      <c r="B91" s="2393" t="s">
        <v>863</v>
      </c>
      <c r="C91" s="2160" t="s">
        <v>1058</v>
      </c>
      <c r="D91" s="2754" t="s">
        <v>863</v>
      </c>
      <c r="E91" s="2755"/>
      <c r="F91" s="2752" t="s">
        <v>1059</v>
      </c>
      <c r="G91" s="2752"/>
      <c r="H91" s="2752" t="s">
        <v>1058</v>
      </c>
      <c r="I91" s="2752"/>
      <c r="J91" s="2754" t="s">
        <v>864</v>
      </c>
      <c r="K91" s="2756"/>
      <c r="L91" s="2754" t="s">
        <v>863</v>
      </c>
      <c r="M91" s="2755"/>
      <c r="N91" s="2752" t="s">
        <v>1058</v>
      </c>
      <c r="O91" s="2753"/>
      <c r="Q91" s="2745" t="s">
        <v>849</v>
      </c>
      <c r="R91" s="236" t="s">
        <v>855</v>
      </c>
      <c r="S91" s="237">
        <v>0</v>
      </c>
      <c r="T91" s="1884"/>
    </row>
    <row r="92" spans="1:20" ht="27" customHeight="1">
      <c r="A92" s="2894" t="s">
        <v>849</v>
      </c>
      <c r="B92" s="2895"/>
      <c r="C92" s="2896"/>
      <c r="D92" s="2897" t="s">
        <v>861</v>
      </c>
      <c r="E92" s="2898"/>
      <c r="F92" s="2898"/>
      <c r="G92" s="2898"/>
      <c r="H92" s="2898"/>
      <c r="I92" s="2899"/>
      <c r="J92" s="2900" t="s">
        <v>316</v>
      </c>
      <c r="K92" s="2901"/>
      <c r="L92" s="2901"/>
      <c r="M92" s="2901"/>
      <c r="N92" s="2901"/>
      <c r="O92" s="2902"/>
      <c r="Q92" s="2746"/>
      <c r="R92" s="236" t="s">
        <v>305</v>
      </c>
      <c r="S92" s="237">
        <v>5</v>
      </c>
      <c r="T92" s="1884"/>
    </row>
    <row r="93" spans="1:20" ht="27" customHeight="1">
      <c r="A93" s="1199" t="s">
        <v>855</v>
      </c>
      <c r="B93" s="1200" t="s">
        <v>857</v>
      </c>
      <c r="C93" s="1200" t="s">
        <v>307</v>
      </c>
      <c r="D93" s="2769" t="s">
        <v>310</v>
      </c>
      <c r="E93" s="2770"/>
      <c r="F93" s="2769" t="s">
        <v>859</v>
      </c>
      <c r="G93" s="2770"/>
      <c r="H93" s="2769" t="s">
        <v>860</v>
      </c>
      <c r="I93" s="2770"/>
      <c r="J93" s="2771" t="s">
        <v>317</v>
      </c>
      <c r="K93" s="2772"/>
      <c r="L93" s="2771" t="s">
        <v>320</v>
      </c>
      <c r="M93" s="2772"/>
      <c r="N93" s="2771" t="s">
        <v>322</v>
      </c>
      <c r="O93" s="2772"/>
      <c r="Q93" s="2747"/>
      <c r="R93" s="236" t="s">
        <v>307</v>
      </c>
      <c r="S93" s="237">
        <v>10</v>
      </c>
      <c r="T93" s="1884"/>
    </row>
    <row r="94" spans="1:20" ht="27" customHeight="1">
      <c r="A94" s="1200">
        <v>0</v>
      </c>
      <c r="B94" s="1199">
        <v>5</v>
      </c>
      <c r="C94" s="1235">
        <v>10</v>
      </c>
      <c r="D94" s="2769">
        <v>-10</v>
      </c>
      <c r="E94" s="2770">
        <v>0</v>
      </c>
      <c r="F94" s="2769">
        <v>0</v>
      </c>
      <c r="G94" s="2770"/>
      <c r="H94" s="2769">
        <v>10</v>
      </c>
      <c r="I94" s="2770"/>
      <c r="J94" s="2771">
        <v>-10</v>
      </c>
      <c r="K94" s="2773">
        <v>0</v>
      </c>
      <c r="L94" s="2771">
        <v>0</v>
      </c>
      <c r="M94" s="2773"/>
      <c r="N94" s="2771">
        <v>10</v>
      </c>
      <c r="O94" s="2773"/>
      <c r="Q94" s="2748" t="s">
        <v>309</v>
      </c>
      <c r="R94" s="239" t="s">
        <v>310</v>
      </c>
      <c r="S94" s="240">
        <v>-10</v>
      </c>
      <c r="T94" s="1884"/>
    </row>
    <row r="95" spans="1:20" ht="27" customHeight="1">
      <c r="Q95" s="2749"/>
      <c r="R95" s="239" t="s">
        <v>312</v>
      </c>
      <c r="S95" s="240">
        <v>0</v>
      </c>
      <c r="T95" s="1884"/>
    </row>
    <row r="96" spans="1:20" ht="27" customHeight="1">
      <c r="A96" s="2774" t="s">
        <v>1057</v>
      </c>
      <c r="B96" s="2775"/>
      <c r="C96" s="2776"/>
      <c r="D96" s="2942" t="s">
        <v>324</v>
      </c>
      <c r="E96" s="2944"/>
      <c r="F96" s="2944"/>
      <c r="G96" s="2944"/>
      <c r="H96" s="2944"/>
      <c r="I96" s="2945"/>
      <c r="J96" s="2890" t="s">
        <v>487</v>
      </c>
      <c r="K96" s="2946"/>
      <c r="L96" s="2946"/>
      <c r="M96" s="2946"/>
      <c r="N96" s="2946"/>
      <c r="O96" s="2947"/>
      <c r="Q96" s="2750"/>
      <c r="R96" s="239" t="s">
        <v>314</v>
      </c>
      <c r="S96" s="240">
        <v>10</v>
      </c>
      <c r="T96" s="1884"/>
    </row>
    <row r="97" spans="1:20" ht="27" customHeight="1">
      <c r="A97" s="1214" t="s">
        <v>341</v>
      </c>
      <c r="B97" s="1214" t="s">
        <v>342</v>
      </c>
      <c r="C97" s="1214" t="s">
        <v>343</v>
      </c>
      <c r="D97" s="2948" t="s">
        <v>862</v>
      </c>
      <c r="E97" s="2949"/>
      <c r="F97" s="2948" t="s">
        <v>325</v>
      </c>
      <c r="G97" s="2950"/>
      <c r="H97" s="2948" t="s">
        <v>331</v>
      </c>
      <c r="I97" s="2950"/>
      <c r="J97" s="2951" t="s">
        <v>865</v>
      </c>
      <c r="K97" s="2952"/>
      <c r="L97" s="2951" t="s">
        <v>521</v>
      </c>
      <c r="M97" s="2953"/>
      <c r="N97" s="2951" t="s">
        <v>846</v>
      </c>
      <c r="O97" s="2953"/>
      <c r="Q97" s="2745" t="s">
        <v>316</v>
      </c>
      <c r="R97" s="236" t="s">
        <v>317</v>
      </c>
      <c r="S97" s="237">
        <v>-10</v>
      </c>
      <c r="T97" s="1884"/>
    </row>
    <row r="98" spans="1:20" ht="27" customHeight="1">
      <c r="A98" s="1222">
        <v>0</v>
      </c>
      <c r="B98" s="1214">
        <v>2</v>
      </c>
      <c r="C98" s="1234">
        <v>10</v>
      </c>
      <c r="D98" s="2942">
        <v>-10</v>
      </c>
      <c r="E98" s="2943">
        <v>0</v>
      </c>
      <c r="F98" s="2942">
        <v>0</v>
      </c>
      <c r="G98" s="2943"/>
      <c r="H98" s="2942">
        <v>10</v>
      </c>
      <c r="I98" s="2943"/>
      <c r="J98" s="2890">
        <v>-20</v>
      </c>
      <c r="K98" s="2891">
        <v>0</v>
      </c>
      <c r="L98" s="2890">
        <v>0</v>
      </c>
      <c r="M98" s="2891"/>
      <c r="N98" s="2890">
        <v>20</v>
      </c>
      <c r="O98" s="2891"/>
      <c r="Q98" s="2746"/>
      <c r="R98" s="236" t="s">
        <v>320</v>
      </c>
      <c r="S98" s="237">
        <v>0</v>
      </c>
      <c r="T98" s="1884"/>
    </row>
    <row r="99" spans="1:20">
      <c r="Q99" s="2747"/>
      <c r="R99" s="236" t="s">
        <v>322</v>
      </c>
      <c r="S99" s="237">
        <v>10</v>
      </c>
      <c r="T99" s="1906"/>
    </row>
    <row r="100" spans="1:20" ht="45" customHeight="1">
      <c r="A100" s="2911" t="s">
        <v>868</v>
      </c>
      <c r="B100" s="2912"/>
      <c r="C100" s="2913"/>
      <c r="D100" s="2909" t="s">
        <v>866</v>
      </c>
      <c r="E100" s="2914"/>
      <c r="F100" s="2914"/>
      <c r="G100" s="2914"/>
      <c r="H100" s="2914"/>
      <c r="I100" s="2915"/>
      <c r="J100" s="2916" t="s">
        <v>870</v>
      </c>
      <c r="K100" s="2917"/>
      <c r="L100" s="2918"/>
      <c r="M100" s="2928" t="s">
        <v>869</v>
      </c>
      <c r="N100" s="2941"/>
      <c r="O100" s="1218"/>
      <c r="Q100" s="2740" t="s">
        <v>324</v>
      </c>
      <c r="R100" s="243" t="s">
        <v>325</v>
      </c>
      <c r="S100" s="244">
        <v>-10</v>
      </c>
      <c r="T100" s="1906"/>
    </row>
    <row r="101" spans="1:20" ht="27" customHeight="1">
      <c r="A101" s="1203" t="s">
        <v>344</v>
      </c>
      <c r="B101" s="1203" t="s">
        <v>346</v>
      </c>
      <c r="C101" s="1215" t="s">
        <v>844</v>
      </c>
      <c r="D101" s="2919" t="s">
        <v>508</v>
      </c>
      <c r="E101" s="2920"/>
      <c r="F101" s="2919" t="s">
        <v>850</v>
      </c>
      <c r="G101" s="2921"/>
      <c r="H101" s="2919" t="s">
        <v>867</v>
      </c>
      <c r="I101" s="2921"/>
      <c r="J101" s="2922" t="s">
        <v>520</v>
      </c>
      <c r="K101" s="2923"/>
      <c r="L101" s="1216" t="s">
        <v>473</v>
      </c>
      <c r="M101" s="1219" t="s">
        <v>472</v>
      </c>
      <c r="N101" s="1219" t="s">
        <v>473</v>
      </c>
      <c r="O101" s="1220"/>
      <c r="Q101" s="2757"/>
      <c r="R101" s="243" t="s">
        <v>327</v>
      </c>
      <c r="S101" s="244">
        <v>0</v>
      </c>
      <c r="T101" s="1906"/>
    </row>
    <row r="102" spans="1:20" ht="27" customHeight="1">
      <c r="A102" s="1203">
        <v>0</v>
      </c>
      <c r="B102" s="1203">
        <v>5</v>
      </c>
      <c r="C102" s="1203">
        <v>10</v>
      </c>
      <c r="D102" s="2909">
        <v>0</v>
      </c>
      <c r="E102" s="2910">
        <v>0</v>
      </c>
      <c r="F102" s="2909">
        <v>5</v>
      </c>
      <c r="G102" s="2910"/>
      <c r="H102" s="2909">
        <v>10</v>
      </c>
      <c r="I102" s="2910"/>
      <c r="J102" s="2916">
        <v>0</v>
      </c>
      <c r="K102" s="2927">
        <v>0</v>
      </c>
      <c r="L102" s="1217">
        <v>10</v>
      </c>
      <c r="M102" s="1221">
        <v>0</v>
      </c>
      <c r="N102" s="2928">
        <v>10</v>
      </c>
      <c r="O102" s="2929"/>
      <c r="Q102" s="2741"/>
      <c r="R102" s="243" t="s">
        <v>331</v>
      </c>
      <c r="S102" s="244">
        <v>10</v>
      </c>
      <c r="T102" s="1884"/>
    </row>
    <row r="103" spans="1:20" ht="27" customHeight="1">
      <c r="Q103" s="2751" t="s">
        <v>1060</v>
      </c>
      <c r="R103" s="236" t="s">
        <v>341</v>
      </c>
      <c r="S103" s="237">
        <v>0</v>
      </c>
      <c r="T103" s="1884"/>
    </row>
    <row r="104" spans="1:20" ht="27" customHeight="1">
      <c r="A104" s="2930" t="s">
        <v>873</v>
      </c>
      <c r="B104" s="2931"/>
      <c r="C104" s="2932"/>
      <c r="D104" s="2907" t="s">
        <v>871</v>
      </c>
      <c r="E104" s="2933"/>
      <c r="F104" s="2933"/>
      <c r="G104" s="2933"/>
      <c r="H104" s="2933"/>
      <c r="I104" s="2934"/>
      <c r="J104" s="2935" t="s">
        <v>874</v>
      </c>
      <c r="K104" s="2936"/>
      <c r="L104" s="2936"/>
      <c r="M104" s="2936"/>
      <c r="N104" s="2936"/>
      <c r="O104" s="2937"/>
      <c r="Q104" s="2746"/>
      <c r="R104" s="236" t="s">
        <v>342</v>
      </c>
      <c r="S104" s="237">
        <v>5</v>
      </c>
      <c r="T104" s="1884"/>
    </row>
    <row r="105" spans="1:20" ht="45" customHeight="1">
      <c r="A105" s="1232" t="s">
        <v>499</v>
      </c>
      <c r="B105" s="1233" t="s">
        <v>500</v>
      </c>
      <c r="C105" s="1233" t="s">
        <v>501</v>
      </c>
      <c r="D105" s="2938" t="s">
        <v>519</v>
      </c>
      <c r="E105" s="2939"/>
      <c r="F105" s="2938" t="s">
        <v>852</v>
      </c>
      <c r="G105" s="2940"/>
      <c r="H105" s="2938" t="s">
        <v>872</v>
      </c>
      <c r="I105" s="2940"/>
      <c r="J105" s="1223" t="s">
        <v>476</v>
      </c>
      <c r="K105" s="1223" t="s">
        <v>477</v>
      </c>
      <c r="L105" s="1223" t="s">
        <v>479</v>
      </c>
      <c r="M105" s="1223" t="s">
        <v>480</v>
      </c>
      <c r="N105" s="1223" t="s">
        <v>481</v>
      </c>
      <c r="O105" s="1224"/>
      <c r="Q105" s="2747"/>
      <c r="R105" s="236" t="s">
        <v>343</v>
      </c>
      <c r="S105" s="237">
        <v>10</v>
      </c>
      <c r="T105" s="1894"/>
    </row>
    <row r="106" spans="1:20" ht="30">
      <c r="A106" s="1232">
        <v>0</v>
      </c>
      <c r="B106" s="1232">
        <v>5</v>
      </c>
      <c r="C106" s="1232">
        <v>10</v>
      </c>
      <c r="D106" s="2907">
        <v>0</v>
      </c>
      <c r="E106" s="2908">
        <v>0</v>
      </c>
      <c r="F106" s="2907">
        <v>5</v>
      </c>
      <c r="G106" s="2908"/>
      <c r="H106" s="2907">
        <v>10</v>
      </c>
      <c r="I106" s="2908"/>
      <c r="J106" s="1225">
        <v>50</v>
      </c>
      <c r="K106" s="1226">
        <v>20</v>
      </c>
      <c r="L106" s="1225">
        <v>0</v>
      </c>
      <c r="M106" s="1226">
        <v>-20</v>
      </c>
      <c r="N106" s="1225">
        <v>-50</v>
      </c>
      <c r="O106" s="1226"/>
      <c r="Q106" s="2737" t="s">
        <v>461</v>
      </c>
      <c r="R106" s="253" t="s">
        <v>344</v>
      </c>
      <c r="S106" s="254">
        <v>0</v>
      </c>
      <c r="T106" s="1894"/>
    </row>
    <row r="107" spans="1:20" ht="30">
      <c r="Q107" s="2738"/>
      <c r="R107" s="253" t="s">
        <v>346</v>
      </c>
      <c r="S107" s="254">
        <v>5</v>
      </c>
      <c r="T107" s="1894"/>
    </row>
    <row r="108" spans="1:20" ht="30">
      <c r="A108" s="1217" t="s">
        <v>355</v>
      </c>
      <c r="B108" s="2855" t="s">
        <v>349</v>
      </c>
      <c r="C108" s="2856"/>
      <c r="Q108" s="2738"/>
      <c r="R108" s="253" t="s">
        <v>348</v>
      </c>
      <c r="S108" s="254">
        <v>10</v>
      </c>
      <c r="T108" s="1894"/>
    </row>
    <row r="109" spans="1:20" ht="32.25" customHeight="1">
      <c r="A109" s="1227" t="s">
        <v>365</v>
      </c>
      <c r="B109" s="1229" t="s">
        <v>350</v>
      </c>
      <c r="C109" s="1230" t="s">
        <v>351</v>
      </c>
      <c r="Q109" s="2739"/>
      <c r="R109" s="2175" t="s">
        <v>351</v>
      </c>
      <c r="S109" s="254">
        <v>0</v>
      </c>
      <c r="T109" s="1894"/>
    </row>
    <row r="110" spans="1:20" ht="36" customHeight="1">
      <c r="A110" s="1228">
        <v>10</v>
      </c>
      <c r="B110" s="1231">
        <v>10</v>
      </c>
      <c r="C110" s="1231">
        <v>0</v>
      </c>
      <c r="Q110" s="2737" t="s">
        <v>466</v>
      </c>
      <c r="R110" s="253" t="s">
        <v>463</v>
      </c>
      <c r="S110" s="254">
        <v>0</v>
      </c>
      <c r="T110" s="1894"/>
    </row>
    <row r="111" spans="1:20" ht="30">
      <c r="Q111" s="2738"/>
      <c r="R111" s="253" t="s">
        <v>464</v>
      </c>
      <c r="S111" s="254">
        <v>5</v>
      </c>
      <c r="T111" s="1894"/>
    </row>
    <row r="112" spans="1:20" ht="30">
      <c r="E112" s="256"/>
      <c r="F112" s="256"/>
      <c r="G112" s="256"/>
      <c r="H112" s="256"/>
      <c r="I112" s="256"/>
      <c r="J112" s="256"/>
      <c r="K112" s="256"/>
      <c r="L112" s="256"/>
      <c r="M112" s="256"/>
      <c r="N112" s="256"/>
      <c r="O112" s="256"/>
      <c r="Q112" s="2739"/>
      <c r="R112" s="253" t="s">
        <v>465</v>
      </c>
      <c r="S112" s="254">
        <v>10</v>
      </c>
      <c r="T112" s="1894"/>
    </row>
    <row r="113" spans="5:20" ht="15">
      <c r="E113" s="256"/>
      <c r="F113" s="256"/>
      <c r="G113" s="256"/>
      <c r="H113" s="256"/>
      <c r="I113" s="256"/>
      <c r="J113" s="256"/>
      <c r="K113" s="256"/>
      <c r="L113" s="256"/>
      <c r="M113" s="256"/>
      <c r="N113" s="256"/>
      <c r="O113" s="256"/>
      <c r="Q113" s="2737" t="s">
        <v>471</v>
      </c>
      <c r="R113" s="324" t="s">
        <v>472</v>
      </c>
      <c r="S113" s="254">
        <v>0</v>
      </c>
      <c r="T113" s="1894"/>
    </row>
    <row r="114" spans="5:20" ht="28.5" customHeight="1">
      <c r="E114" s="256"/>
      <c r="F114" s="256"/>
      <c r="G114" s="256"/>
      <c r="H114" s="256"/>
      <c r="I114" s="256"/>
      <c r="J114" s="256"/>
      <c r="K114" s="256"/>
      <c r="L114" s="256"/>
      <c r="M114" s="256"/>
      <c r="N114" s="256"/>
      <c r="O114" s="256"/>
      <c r="Q114" s="2739"/>
      <c r="R114" s="324" t="s">
        <v>473</v>
      </c>
      <c r="S114" s="254">
        <v>10</v>
      </c>
    </row>
    <row r="115" spans="5:20" ht="30.75" customHeight="1">
      <c r="E115" s="256"/>
      <c r="F115" s="256"/>
      <c r="G115" s="256"/>
      <c r="H115" s="256"/>
      <c r="I115" s="256"/>
      <c r="J115" s="256"/>
      <c r="K115" s="256"/>
      <c r="L115" s="256"/>
      <c r="M115" s="256"/>
      <c r="N115" s="256"/>
      <c r="O115" s="208"/>
      <c r="Q115" s="2737" t="s">
        <v>485</v>
      </c>
      <c r="R115" s="324" t="s">
        <v>486</v>
      </c>
      <c r="S115" s="254">
        <v>0</v>
      </c>
    </row>
    <row r="116" spans="5:20" ht="15">
      <c r="E116" s="208"/>
      <c r="F116" s="208"/>
      <c r="G116" s="208"/>
      <c r="H116" s="208"/>
      <c r="I116" s="295"/>
      <c r="J116" s="208"/>
      <c r="K116" s="208"/>
      <c r="L116" s="208"/>
      <c r="M116" s="208"/>
      <c r="N116" s="208"/>
      <c r="O116" s="208"/>
      <c r="Q116" s="2739"/>
      <c r="R116" s="324" t="s">
        <v>473</v>
      </c>
      <c r="S116" s="254">
        <v>10</v>
      </c>
    </row>
    <row r="117" spans="5:20" ht="27">
      <c r="F117" s="208"/>
      <c r="G117" s="208"/>
      <c r="H117" s="208"/>
      <c r="I117" s="295"/>
      <c r="J117" s="208"/>
      <c r="K117" s="208"/>
      <c r="L117" s="208"/>
      <c r="M117" s="208"/>
      <c r="N117" s="208"/>
      <c r="O117" s="208"/>
      <c r="Q117" s="2740" t="s">
        <v>349</v>
      </c>
      <c r="R117" s="243" t="s">
        <v>350</v>
      </c>
      <c r="S117" s="244">
        <v>10</v>
      </c>
    </row>
    <row r="118" spans="5:20">
      <c r="F118" s="208"/>
      <c r="G118" s="208"/>
      <c r="H118" s="208"/>
      <c r="I118" s="295"/>
      <c r="J118" s="208"/>
      <c r="K118" s="208"/>
      <c r="L118" s="208"/>
      <c r="M118" s="208"/>
      <c r="N118" s="208"/>
      <c r="Q118" s="2741"/>
      <c r="R118" s="243" t="s">
        <v>351</v>
      </c>
      <c r="S118" s="244">
        <v>0</v>
      </c>
    </row>
    <row r="119" spans="5:20" ht="27">
      <c r="Q119" s="2742" t="s">
        <v>487</v>
      </c>
      <c r="R119" s="258" t="s">
        <v>488</v>
      </c>
      <c r="S119" s="259">
        <v>-20</v>
      </c>
    </row>
    <row r="120" spans="5:20" ht="27">
      <c r="Q120" s="2743"/>
      <c r="R120" s="258" t="s">
        <v>489</v>
      </c>
      <c r="S120" s="259">
        <v>0</v>
      </c>
    </row>
    <row r="121" spans="5:20" ht="27">
      <c r="Q121" s="2744"/>
      <c r="R121" s="258" t="s">
        <v>490</v>
      </c>
      <c r="S121" s="259">
        <v>20</v>
      </c>
    </row>
    <row r="122" spans="5:20" ht="27">
      <c r="Q122" s="257" t="s">
        <v>494</v>
      </c>
      <c r="R122" s="258" t="s">
        <v>495</v>
      </c>
      <c r="S122" s="259">
        <v>0</v>
      </c>
    </row>
    <row r="123" spans="5:20" ht="40.5">
      <c r="Q123" s="257" t="s">
        <v>494</v>
      </c>
      <c r="R123" s="268" t="s">
        <v>496</v>
      </c>
      <c r="S123" s="269">
        <v>5</v>
      </c>
    </row>
    <row r="124" spans="5:20" ht="40.5">
      <c r="Q124" s="257" t="s">
        <v>494</v>
      </c>
      <c r="R124" s="268" t="s">
        <v>497</v>
      </c>
      <c r="S124" s="269">
        <v>10</v>
      </c>
    </row>
    <row r="125" spans="5:20">
      <c r="Q125" s="267" t="s">
        <v>355</v>
      </c>
      <c r="R125" s="268" t="s">
        <v>365</v>
      </c>
      <c r="S125" s="269">
        <v>10</v>
      </c>
    </row>
    <row r="126" spans="5:20">
      <c r="Q126" s="257" t="s">
        <v>366</v>
      </c>
      <c r="R126" s="258" t="s">
        <v>367</v>
      </c>
      <c r="S126" s="259">
        <v>0</v>
      </c>
    </row>
    <row r="127" spans="5:20">
      <c r="Q127" s="257" t="s">
        <v>366</v>
      </c>
      <c r="R127" s="258" t="s">
        <v>369</v>
      </c>
      <c r="S127" s="259">
        <v>5</v>
      </c>
    </row>
    <row r="128" spans="5:20">
      <c r="Q128" s="257" t="s">
        <v>366</v>
      </c>
      <c r="R128" s="258" t="s">
        <v>370</v>
      </c>
      <c r="S128" s="259">
        <v>10</v>
      </c>
    </row>
    <row r="129" spans="17:19">
      <c r="Q129" s="235" t="s">
        <v>856</v>
      </c>
      <c r="R129" s="236" t="s">
        <v>854</v>
      </c>
      <c r="S129" s="237">
        <v>0</v>
      </c>
    </row>
    <row r="130" spans="17:19">
      <c r="Q130" s="235" t="s">
        <v>371</v>
      </c>
      <c r="R130" s="236" t="s">
        <v>373</v>
      </c>
      <c r="S130" s="237">
        <v>1</v>
      </c>
    </row>
    <row r="131" spans="17:19">
      <c r="Q131" s="235" t="s">
        <v>371</v>
      </c>
      <c r="R131" s="236" t="s">
        <v>374</v>
      </c>
      <c r="S131" s="237">
        <v>2</v>
      </c>
    </row>
    <row r="132" spans="17:19">
      <c r="Q132" s="235" t="s">
        <v>371</v>
      </c>
      <c r="R132" s="236" t="s">
        <v>375</v>
      </c>
      <c r="S132" s="237">
        <v>3</v>
      </c>
    </row>
    <row r="133" spans="17:19">
      <c r="Q133" s="235" t="s">
        <v>371</v>
      </c>
      <c r="R133" s="236" t="s">
        <v>376</v>
      </c>
      <c r="S133" s="237">
        <v>4</v>
      </c>
    </row>
    <row r="134" spans="17:19">
      <c r="Q134" s="235" t="s">
        <v>371</v>
      </c>
      <c r="R134" s="236" t="s">
        <v>377</v>
      </c>
      <c r="S134" s="237">
        <v>5</v>
      </c>
    </row>
    <row r="135" spans="17:19">
      <c r="Q135" s="235" t="s">
        <v>371</v>
      </c>
      <c r="R135" s="236" t="s">
        <v>378</v>
      </c>
      <c r="S135" s="237">
        <v>6</v>
      </c>
    </row>
    <row r="136" spans="17:19">
      <c r="Q136" s="235" t="s">
        <v>371</v>
      </c>
      <c r="R136" s="236" t="s">
        <v>379</v>
      </c>
      <c r="S136" s="237">
        <v>7</v>
      </c>
    </row>
    <row r="137" spans="17:19">
      <c r="Q137" s="235" t="s">
        <v>371</v>
      </c>
      <c r="R137" s="236" t="s">
        <v>380</v>
      </c>
      <c r="S137" s="237">
        <v>8</v>
      </c>
    </row>
    <row r="138" spans="17:19">
      <c r="Q138" s="235" t="s">
        <v>371</v>
      </c>
      <c r="R138" s="236" t="s">
        <v>381</v>
      </c>
      <c r="S138" s="237">
        <v>9</v>
      </c>
    </row>
    <row r="139" spans="17:19">
      <c r="Q139" s="235" t="s">
        <v>371</v>
      </c>
      <c r="R139" s="236" t="s">
        <v>382</v>
      </c>
      <c r="S139" s="237">
        <v>10</v>
      </c>
    </row>
    <row r="140" spans="17:19" ht="40.5">
      <c r="Q140" s="296" t="s">
        <v>383</v>
      </c>
      <c r="R140" s="297" t="s">
        <v>384</v>
      </c>
      <c r="S140" s="298">
        <v>10</v>
      </c>
    </row>
    <row r="141" spans="17:19" ht="40.5">
      <c r="Q141" s="296" t="s">
        <v>383</v>
      </c>
      <c r="R141" s="297" t="s">
        <v>385</v>
      </c>
      <c r="S141" s="298">
        <v>5</v>
      </c>
    </row>
    <row r="142" spans="17:19" ht="27">
      <c r="Q142" s="296" t="s">
        <v>383</v>
      </c>
      <c r="R142" s="297" t="s">
        <v>386</v>
      </c>
      <c r="S142" s="298">
        <v>0</v>
      </c>
    </row>
    <row r="143" spans="17:19">
      <c r="Q143" s="235" t="s">
        <v>387</v>
      </c>
      <c r="R143" s="236" t="s">
        <v>367</v>
      </c>
      <c r="S143" s="237">
        <v>0</v>
      </c>
    </row>
    <row r="144" spans="17:19">
      <c r="Q144" s="235" t="s">
        <v>387</v>
      </c>
      <c r="R144" s="236" t="s">
        <v>369</v>
      </c>
      <c r="S144" s="237">
        <v>5</v>
      </c>
    </row>
    <row r="145" spans="17:19">
      <c r="Q145" s="235" t="s">
        <v>387</v>
      </c>
      <c r="R145" s="236" t="s">
        <v>370</v>
      </c>
      <c r="S145" s="237">
        <v>10</v>
      </c>
    </row>
    <row r="146" spans="17:19" ht="27">
      <c r="Q146" s="2737" t="s">
        <v>475</v>
      </c>
      <c r="R146" s="324" t="s">
        <v>476</v>
      </c>
      <c r="S146" s="254">
        <v>50</v>
      </c>
    </row>
    <row r="147" spans="17:19" ht="27">
      <c r="Q147" s="2738"/>
      <c r="R147" s="324" t="s">
        <v>477</v>
      </c>
      <c r="S147" s="254">
        <v>20</v>
      </c>
    </row>
    <row r="148" spans="17:19" ht="27">
      <c r="Q148" s="2738"/>
      <c r="R148" s="324" t="s">
        <v>479</v>
      </c>
      <c r="S148" s="254">
        <v>0</v>
      </c>
    </row>
    <row r="149" spans="17:19" ht="27">
      <c r="Q149" s="2738"/>
      <c r="R149" s="324" t="s">
        <v>480</v>
      </c>
      <c r="S149" s="254">
        <v>-20</v>
      </c>
    </row>
    <row r="150" spans="17:19" ht="27">
      <c r="Q150" s="2739"/>
      <c r="R150" s="324" t="s">
        <v>481</v>
      </c>
      <c r="S150" s="254">
        <v>-50</v>
      </c>
    </row>
    <row r="151" spans="17:19" ht="27">
      <c r="Q151" s="323" t="s">
        <v>498</v>
      </c>
      <c r="R151" s="324" t="s">
        <v>499</v>
      </c>
      <c r="S151" s="254">
        <v>0</v>
      </c>
    </row>
    <row r="152" spans="17:19" ht="40.5">
      <c r="Q152" s="323" t="s">
        <v>498</v>
      </c>
      <c r="R152" s="324" t="s">
        <v>500</v>
      </c>
      <c r="S152" s="254">
        <v>5</v>
      </c>
    </row>
    <row r="153" spans="17:19" ht="40.5">
      <c r="Q153" s="323" t="s">
        <v>498</v>
      </c>
      <c r="R153" s="324" t="s">
        <v>501</v>
      </c>
      <c r="S153" s="254">
        <v>10</v>
      </c>
    </row>
  </sheetData>
  <protectedRanges>
    <protectedRange sqref="K2:L2" name="단가산출a"/>
  </protectedRanges>
  <mergeCells count="183">
    <mergeCell ref="Q110:Q112"/>
    <mergeCell ref="Q113:Q114"/>
    <mergeCell ref="Q115:Q116"/>
    <mergeCell ref="Q117:Q118"/>
    <mergeCell ref="Q119:Q121"/>
    <mergeCell ref="Q146:Q150"/>
    <mergeCell ref="H105:I105"/>
    <mergeCell ref="D106:E106"/>
    <mergeCell ref="F106:G106"/>
    <mergeCell ref="H106:I106"/>
    <mergeCell ref="Q106:Q109"/>
    <mergeCell ref="B108:C108"/>
    <mergeCell ref="F102:G102"/>
    <mergeCell ref="H102:I102"/>
    <mergeCell ref="J102:K102"/>
    <mergeCell ref="N102:O102"/>
    <mergeCell ref="Q103:Q105"/>
    <mergeCell ref="A104:C104"/>
    <mergeCell ref="D104:I104"/>
    <mergeCell ref="J104:O104"/>
    <mergeCell ref="D105:E105"/>
    <mergeCell ref="F105:G105"/>
    <mergeCell ref="A100:C100"/>
    <mergeCell ref="D100:I100"/>
    <mergeCell ref="J100:L100"/>
    <mergeCell ref="M100:N100"/>
    <mergeCell ref="Q100:Q102"/>
    <mergeCell ref="D101:E101"/>
    <mergeCell ref="F101:G101"/>
    <mergeCell ref="H101:I101"/>
    <mergeCell ref="J101:K101"/>
    <mergeCell ref="D102:E102"/>
    <mergeCell ref="Q97:Q99"/>
    <mergeCell ref="D98:E98"/>
    <mergeCell ref="F98:G98"/>
    <mergeCell ref="H98:I98"/>
    <mergeCell ref="J98:K98"/>
    <mergeCell ref="L98:M98"/>
    <mergeCell ref="N98:O98"/>
    <mergeCell ref="Q94:Q96"/>
    <mergeCell ref="A96:C96"/>
    <mergeCell ref="D96:I96"/>
    <mergeCell ref="J96:O96"/>
    <mergeCell ref="D97:E97"/>
    <mergeCell ref="F97:G97"/>
    <mergeCell ref="H97:I97"/>
    <mergeCell ref="J97:K97"/>
    <mergeCell ref="L97:M97"/>
    <mergeCell ref="N97:O97"/>
    <mergeCell ref="D94:E94"/>
    <mergeCell ref="F94:G94"/>
    <mergeCell ref="H94:I94"/>
    <mergeCell ref="J94:K94"/>
    <mergeCell ref="L94:M94"/>
    <mergeCell ref="N94:O94"/>
    <mergeCell ref="Q91:Q93"/>
    <mergeCell ref="A92:C92"/>
    <mergeCell ref="D92:I92"/>
    <mergeCell ref="J92:O92"/>
    <mergeCell ref="D93:E93"/>
    <mergeCell ref="F93:G93"/>
    <mergeCell ref="H93:I93"/>
    <mergeCell ref="J93:K93"/>
    <mergeCell ref="L93:M93"/>
    <mergeCell ref="N93:O93"/>
    <mergeCell ref="A62:A63"/>
    <mergeCell ref="B62:B63"/>
    <mergeCell ref="C62:N62"/>
    <mergeCell ref="D91:E91"/>
    <mergeCell ref="F91:G91"/>
    <mergeCell ref="H91:I91"/>
    <mergeCell ref="J91:K91"/>
    <mergeCell ref="L91:M91"/>
    <mergeCell ref="N91:O91"/>
    <mergeCell ref="H59:I59"/>
    <mergeCell ref="L59:M59"/>
    <mergeCell ref="H60:I60"/>
    <mergeCell ref="L60:M60"/>
    <mergeCell ref="H61:I61"/>
    <mergeCell ref="L61:M61"/>
    <mergeCell ref="Q47:Q48"/>
    <mergeCell ref="H48:I48"/>
    <mergeCell ref="L48:M48"/>
    <mergeCell ref="H49:I49"/>
    <mergeCell ref="L49:M49"/>
    <mergeCell ref="A51:G51"/>
    <mergeCell ref="H45:I45"/>
    <mergeCell ref="L45:M45"/>
    <mergeCell ref="H46:I46"/>
    <mergeCell ref="L46:M46"/>
    <mergeCell ref="H47:I47"/>
    <mergeCell ref="L47:M47"/>
    <mergeCell ref="H42:I42"/>
    <mergeCell ref="L42:M42"/>
    <mergeCell ref="H43:I43"/>
    <mergeCell ref="L43:M43"/>
    <mergeCell ref="H44:I44"/>
    <mergeCell ref="L44:M44"/>
    <mergeCell ref="H38:I38"/>
    <mergeCell ref="L38:M38"/>
    <mergeCell ref="H39:I39"/>
    <mergeCell ref="L39:M39"/>
    <mergeCell ref="C40:M40"/>
    <mergeCell ref="H41:I41"/>
    <mergeCell ref="L41:M41"/>
    <mergeCell ref="C34:M34"/>
    <mergeCell ref="H35:I35"/>
    <mergeCell ref="L35:M35"/>
    <mergeCell ref="H36:I36"/>
    <mergeCell ref="L36:M36"/>
    <mergeCell ref="H37:I37"/>
    <mergeCell ref="L37:M37"/>
    <mergeCell ref="H31:I31"/>
    <mergeCell ref="L31:M31"/>
    <mergeCell ref="B32:C32"/>
    <mergeCell ref="D32:M32"/>
    <mergeCell ref="H33:I33"/>
    <mergeCell ref="L33:M33"/>
    <mergeCell ref="B28:C28"/>
    <mergeCell ref="H28:I28"/>
    <mergeCell ref="L28:M28"/>
    <mergeCell ref="H29:I29"/>
    <mergeCell ref="L29:M29"/>
    <mergeCell ref="B30:C30"/>
    <mergeCell ref="D30:M30"/>
    <mergeCell ref="H25:I25"/>
    <mergeCell ref="L25:M25"/>
    <mergeCell ref="H26:I26"/>
    <mergeCell ref="L26:M26"/>
    <mergeCell ref="H27:I27"/>
    <mergeCell ref="L27:M27"/>
    <mergeCell ref="H22:I22"/>
    <mergeCell ref="L22:M22"/>
    <mergeCell ref="H23:I23"/>
    <mergeCell ref="L23:M23"/>
    <mergeCell ref="H24:I24"/>
    <mergeCell ref="L24:M24"/>
    <mergeCell ref="H19:I19"/>
    <mergeCell ref="L19:M19"/>
    <mergeCell ref="H20:I20"/>
    <mergeCell ref="L20:M20"/>
    <mergeCell ref="H21:I21"/>
    <mergeCell ref="L21:M21"/>
    <mergeCell ref="H16:I16"/>
    <mergeCell ref="L16:M16"/>
    <mergeCell ref="H17:I17"/>
    <mergeCell ref="L17:M17"/>
    <mergeCell ref="H18:I18"/>
    <mergeCell ref="L18:M18"/>
    <mergeCell ref="H13:I13"/>
    <mergeCell ref="L13:M13"/>
    <mergeCell ref="H14:I14"/>
    <mergeCell ref="L14:M14"/>
    <mergeCell ref="H15:I15"/>
    <mergeCell ref="L15:M15"/>
    <mergeCell ref="H10:I10"/>
    <mergeCell ref="L10:M10"/>
    <mergeCell ref="H11:I11"/>
    <mergeCell ref="L11:M11"/>
    <mergeCell ref="H12:I12"/>
    <mergeCell ref="L12:M12"/>
    <mergeCell ref="H7:I7"/>
    <mergeCell ref="L7:M7"/>
    <mergeCell ref="H8:I8"/>
    <mergeCell ref="L8:M8"/>
    <mergeCell ref="H9:I9"/>
    <mergeCell ref="L9:M9"/>
    <mergeCell ref="H4:I4"/>
    <mergeCell ref="B5:C5"/>
    <mergeCell ref="H5:I5"/>
    <mergeCell ref="L5:M5"/>
    <mergeCell ref="H6:I6"/>
    <mergeCell ref="L6:M6"/>
    <mergeCell ref="A1:M1"/>
    <mergeCell ref="B2:F2"/>
    <mergeCell ref="H2:I2"/>
    <mergeCell ref="K2:L2"/>
    <mergeCell ref="B3:C3"/>
    <mergeCell ref="D3:E3"/>
    <mergeCell ref="F3:F4"/>
    <mergeCell ref="G3:I3"/>
    <mergeCell ref="J3:K4"/>
    <mergeCell ref="L3:M4"/>
  </mergeCells>
  <phoneticPr fontId="5" type="noConversion"/>
  <dataValidations count="20">
    <dataValidation type="list" allowBlank="1" showInputMessage="1" showErrorMessage="1" sqref="R129" xr:uid="{8C357968-C014-49B0-8749-3AD965602DA8}">
      <formula1>$R$128:$R$138</formula1>
    </dataValidation>
    <dataValidation type="list" allowBlank="1" showInputMessage="1" showErrorMessage="1" sqref="B69" xr:uid="{D99A2A75-2347-4368-88B1-026CEF5D19F5}">
      <formula1>$R$106:$R$109</formula1>
    </dataValidation>
    <dataValidation type="list" allowBlank="1" showInputMessage="1" showErrorMessage="1" sqref="B68" xr:uid="{18977F75-E1F8-4D33-ABD9-8BA6060E8F5A}">
      <formula1>$A$96:$C$96</formula1>
    </dataValidation>
    <dataValidation type="list" allowBlank="1" showInputMessage="1" showErrorMessage="1" sqref="D27" xr:uid="{0EFC6BEC-0199-45D0-A1B5-A800B0D0D258}">
      <formula1>$S$31:$S$34</formula1>
    </dataValidation>
    <dataValidation type="list" allowBlank="1" showInputMessage="1" showErrorMessage="1" sqref="B27" xr:uid="{8968BD27-F31D-46A4-8118-0491E26599A2}">
      <formula1>$R$30:$R$32</formula1>
    </dataValidation>
    <dataValidation type="list" allowBlank="1" showInputMessage="1" showErrorMessage="1" sqref="P5 P10 P15 P20 P27:P28 P30" xr:uid="{D696F267-C279-4608-8D8A-3BF3FDEDEBA7}">
      <formula1>"적용,미적용"</formula1>
    </dataValidation>
    <dataValidation type="list" allowBlank="1" showInputMessage="1" showErrorMessage="1" sqref="B5:C5" xr:uid="{2BFBACE6-64D0-42A5-AAA8-063FB68FF4D6}">
      <formula1>$R$6:$R$7</formula1>
    </dataValidation>
    <dataValidation type="list" allowBlank="1" showInputMessage="1" showErrorMessage="1" sqref="A18" xr:uid="{9B746C7F-2DCE-46E8-A868-58DBF95C8C12}">
      <formula1>$R$16:$R$17</formula1>
    </dataValidation>
    <dataValidation type="list" allowBlank="1" showInputMessage="1" showErrorMessage="1" sqref="B64" xr:uid="{6D1B6CC4-F621-4A08-938B-BC8744B74D6E}">
      <formula1>$A$93:$C$93</formula1>
    </dataValidation>
    <dataValidation type="list" allowBlank="1" showInputMessage="1" showErrorMessage="1" sqref="B65" xr:uid="{DE4F9EED-609C-448C-9ECA-83C2E6A3CC83}">
      <formula1>$D$92:$I$92</formula1>
    </dataValidation>
    <dataValidation type="list" allowBlank="1" showInputMessage="1" showErrorMessage="1" sqref="B66" xr:uid="{80A412E0-3574-414E-8AC1-B4527276B82B}">
      <formula1>$S$57:$S$59</formula1>
    </dataValidation>
    <dataValidation type="list" allowBlank="1" showInputMessage="1" showErrorMessage="1" sqref="B67" xr:uid="{5B0BE208-09C7-4259-9D02-3C8A0753EE89}">
      <formula1>$S$60:$S$62</formula1>
    </dataValidation>
    <dataValidation type="list" allowBlank="1" showInputMessage="1" showErrorMessage="1" sqref="B77" xr:uid="{EC6865D6-6E8A-4F51-BA6B-AE34E5D988FE}">
      <formula1>$S$76:$S$77</formula1>
    </dataValidation>
    <dataValidation type="list" allowBlank="1" showInputMessage="1" showErrorMessage="1" sqref="B76" xr:uid="{1C1A5917-2AFC-4C30-B1AD-1F940448F7EA}">
      <formula1>$S$78:$S$80</formula1>
    </dataValidation>
    <dataValidation type="list" allowBlank="1" showInputMessage="1" showErrorMessage="1" sqref="B72" xr:uid="{E0D62E06-410D-4C0B-9607-F6AD6647DC7C}">
      <formula1>$S$105:$S$110</formula1>
    </dataValidation>
    <dataValidation type="list" allowBlank="1" showInputMessage="1" showErrorMessage="1" sqref="B75" xr:uid="{F90F09BE-403A-4702-8BFD-0EC83174D00A}">
      <formula1>$S$74:$S$75</formula1>
    </dataValidation>
    <dataValidation type="list" allowBlank="1" showInputMessage="1" showErrorMessage="1" sqref="B73" xr:uid="{109F49DF-E142-4692-A4E0-59BD93E2B605}">
      <formula1>$D$104:$I$104</formula1>
    </dataValidation>
    <dataValidation type="list" allowBlank="1" showInputMessage="1" showErrorMessage="1" sqref="B74" xr:uid="{D7F1F1F4-105A-433B-BB11-C8FC1E9F0C66}">
      <formula1>$S$111:$S$113</formula1>
    </dataValidation>
    <dataValidation type="list" allowBlank="1" showInputMessage="1" showErrorMessage="1" sqref="B70" xr:uid="{F1C8E948-1C52-4DC1-A8F7-034B44A47A8E}">
      <formula1>$S$69:$S$75</formula1>
    </dataValidation>
    <dataValidation type="list" allowBlank="1" showInputMessage="1" showErrorMessage="1" sqref="B71" xr:uid="{0F58EBD6-3B34-4A94-A540-A10A77EF497D}">
      <formula1>$S$72:$S$73</formula1>
    </dataValidation>
  </dataValidations>
  <pageMargins left="0.7" right="0.7" top="0.75" bottom="0.75" header="0.3" footer="0.3"/>
  <pageSetup paperSize="9" scale="52" orientation="portrait" verticalDpi="0" r:id="rId1"/>
  <rowBreaks count="1" manualBreakCount="1">
    <brk id="88" max="13" man="1"/>
  </rowBreaks>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E00-000000000000}">
  <dimension ref="A1:IV223"/>
  <sheetViews>
    <sheetView view="pageBreakPreview" topLeftCell="B1" zoomScale="85" zoomScaleNormal="100" zoomScaleSheetLayoutView="85" workbookViewId="0">
      <selection activeCell="AS136" sqref="AS136"/>
    </sheetView>
  </sheetViews>
  <sheetFormatPr defaultColWidth="11.5546875" defaultRowHeight="14.25"/>
  <cols>
    <col min="1" max="1" width="3.109375" style="98" hidden="1" customWidth="1"/>
    <col min="2" max="2" width="18.6640625" style="98" customWidth="1"/>
    <col min="3" max="3" width="19.44140625" style="98" bestFit="1" customWidth="1"/>
    <col min="4" max="7" width="8.77734375" style="98" customWidth="1"/>
    <col min="8" max="8" width="12.109375" style="98" customWidth="1"/>
    <col min="9" max="9" width="8.77734375" style="98" customWidth="1"/>
    <col min="10" max="10" width="7.109375" style="261" customWidth="1"/>
    <col min="11" max="15" width="8.77734375" style="98" customWidth="1"/>
    <col min="16" max="16" width="5" style="98" hidden="1" customWidth="1"/>
    <col min="17" max="17" width="9.5546875" style="99" hidden="1" customWidth="1"/>
    <col min="18" max="18" width="11.77734375" style="98" hidden="1" customWidth="1"/>
    <col min="19" max="19" width="14.6640625" style="98" hidden="1" customWidth="1"/>
    <col min="20" max="20" width="7.44140625" style="98" hidden="1" customWidth="1"/>
    <col min="21" max="24" width="4.77734375" style="98" hidden="1" customWidth="1"/>
    <col min="25" max="25" width="6.109375" style="98" hidden="1" customWidth="1"/>
    <col min="26" max="26" width="9.88671875" style="98" hidden="1" customWidth="1"/>
    <col min="27" max="27" width="9" style="98" hidden="1" customWidth="1"/>
    <col min="28" max="28" width="9.44140625" style="98" hidden="1" customWidth="1"/>
    <col min="29" max="29" width="9.21875" style="98" hidden="1" customWidth="1"/>
    <col min="30" max="31" width="10.6640625" style="98" hidden="1" customWidth="1"/>
    <col min="32" max="32" width="7.5546875" style="98" hidden="1" customWidth="1"/>
    <col min="33" max="33" width="6" style="98" hidden="1" customWidth="1"/>
    <col min="34" max="34" width="8.5546875" style="98" hidden="1" customWidth="1"/>
    <col min="35" max="38" width="8.77734375" style="98" hidden="1" customWidth="1"/>
    <col min="39" max="41" width="4.77734375" style="98" hidden="1" customWidth="1"/>
    <col min="42" max="49" width="4.77734375" style="98" customWidth="1"/>
    <col min="50" max="16384" width="11.5546875" style="98"/>
  </cols>
  <sheetData>
    <row r="1" spans="1:32" ht="27" customHeight="1" thickTop="1">
      <c r="A1" s="3081" t="s">
        <v>6</v>
      </c>
      <c r="B1" s="3082"/>
      <c r="C1" s="3082"/>
      <c r="D1" s="3082"/>
      <c r="E1" s="3082"/>
      <c r="F1" s="3082"/>
      <c r="G1" s="3082"/>
      <c r="H1" s="3082"/>
      <c r="I1" s="3082"/>
      <c r="J1" s="3082"/>
      <c r="K1" s="3082"/>
      <c r="L1" s="3082"/>
      <c r="M1" s="3082"/>
      <c r="N1" s="3083"/>
      <c r="O1" s="97"/>
      <c r="Q1" s="527" t="s">
        <v>237</v>
      </c>
      <c r="R1" s="527" t="s">
        <v>222</v>
      </c>
      <c r="S1" s="101"/>
      <c r="T1" s="117" t="s">
        <v>139</v>
      </c>
      <c r="U1" s="117" t="s">
        <v>140</v>
      </c>
      <c r="V1" s="117" t="s">
        <v>141</v>
      </c>
      <c r="W1" s="117" t="s">
        <v>142</v>
      </c>
      <c r="Y1" s="117" t="s">
        <v>139</v>
      </c>
      <c r="Z1" s="117" t="s">
        <v>162</v>
      </c>
      <c r="AA1" s="117" t="s">
        <v>163</v>
      </c>
      <c r="AB1" s="117" t="s">
        <v>164</v>
      </c>
      <c r="AC1" s="117" t="s">
        <v>165</v>
      </c>
      <c r="AE1" s="184" t="s">
        <v>272</v>
      </c>
      <c r="AF1" s="184" t="s">
        <v>231</v>
      </c>
    </row>
    <row r="2" spans="1:32" ht="28.5" customHeight="1">
      <c r="A2" s="3084" t="s">
        <v>124</v>
      </c>
      <c r="B2" s="3085"/>
      <c r="C2" s="2860" t="str">
        <f>설계내역서!C6</f>
        <v>서귀포시 남원읍 한남리 산 2-1 외</v>
      </c>
      <c r="D2" s="2861"/>
      <c r="E2" s="2861"/>
      <c r="F2" s="2861"/>
      <c r="G2" s="2862"/>
      <c r="H2" s="299" t="s">
        <v>413</v>
      </c>
      <c r="I2" s="3086" t="s">
        <v>1033</v>
      </c>
      <c r="J2" s="2864"/>
      <c r="K2" s="2129" t="s">
        <v>125</v>
      </c>
      <c r="L2" s="3007">
        <f>설계내역서!H17</f>
        <v>4</v>
      </c>
      <c r="M2" s="3008"/>
      <c r="N2" s="300" t="s">
        <v>118</v>
      </c>
      <c r="O2" s="1403"/>
      <c r="Q2" s="184" t="s">
        <v>244</v>
      </c>
      <c r="R2" s="184" t="s">
        <v>225</v>
      </c>
      <c r="T2" s="117" t="s">
        <v>145</v>
      </c>
      <c r="U2" s="117">
        <v>0.4</v>
      </c>
      <c r="V2" s="117" t="s">
        <v>146</v>
      </c>
      <c r="W2" s="117">
        <v>0.17</v>
      </c>
      <c r="Y2" s="117" t="s">
        <v>168</v>
      </c>
      <c r="Z2" s="117">
        <v>0.5</v>
      </c>
      <c r="AA2" s="117" t="s">
        <v>169</v>
      </c>
      <c r="AB2" s="117" t="s">
        <v>170</v>
      </c>
      <c r="AC2" s="138">
        <v>0.05</v>
      </c>
      <c r="AE2" s="184" t="s">
        <v>277</v>
      </c>
      <c r="AF2" s="184" t="s">
        <v>234</v>
      </c>
    </row>
    <row r="3" spans="1:32" ht="27" customHeight="1">
      <c r="A3" s="3087" t="s">
        <v>126</v>
      </c>
      <c r="B3" s="3088"/>
      <c r="C3" s="3089" t="s">
        <v>127</v>
      </c>
      <c r="D3" s="3090"/>
      <c r="E3" s="3089" t="s">
        <v>128</v>
      </c>
      <c r="F3" s="3090"/>
      <c r="G3" s="3091" t="s">
        <v>129</v>
      </c>
      <c r="H3" s="3089" t="s">
        <v>130</v>
      </c>
      <c r="I3" s="3092"/>
      <c r="J3" s="3090"/>
      <c r="K3" s="3100" t="s">
        <v>408</v>
      </c>
      <c r="L3" s="3101"/>
      <c r="M3" s="3102" t="s">
        <v>75</v>
      </c>
      <c r="N3" s="3103"/>
      <c r="O3" s="1403"/>
      <c r="Q3" s="184" t="s">
        <v>262</v>
      </c>
      <c r="R3" s="184" t="s">
        <v>228</v>
      </c>
      <c r="T3" s="117" t="s">
        <v>148</v>
      </c>
      <c r="U3" s="117">
        <v>1</v>
      </c>
      <c r="V3" s="117" t="s">
        <v>149</v>
      </c>
      <c r="W3" s="117">
        <v>0.5</v>
      </c>
      <c r="Y3" s="139" t="s">
        <v>171</v>
      </c>
      <c r="Z3" s="139">
        <v>0.6</v>
      </c>
      <c r="AA3" s="139" t="s">
        <v>172</v>
      </c>
      <c r="AB3" s="139" t="s">
        <v>173</v>
      </c>
      <c r="AC3" s="140">
        <v>0</v>
      </c>
      <c r="AE3" s="184" t="s">
        <v>279</v>
      </c>
      <c r="AF3" s="184" t="s">
        <v>236</v>
      </c>
    </row>
    <row r="4" spans="1:32" ht="27" customHeight="1" thickBot="1">
      <c r="A4" s="1404"/>
      <c r="B4" s="1405" t="s">
        <v>131</v>
      </c>
      <c r="C4" s="1397"/>
      <c r="D4" s="1406" t="s">
        <v>132</v>
      </c>
      <c r="E4" s="1397" t="s">
        <v>133</v>
      </c>
      <c r="F4" s="1407" t="s">
        <v>132</v>
      </c>
      <c r="G4" s="2870"/>
      <c r="H4" s="107"/>
      <c r="I4" s="3104" t="s">
        <v>134</v>
      </c>
      <c r="J4" s="3105"/>
      <c r="K4" s="2991"/>
      <c r="L4" s="2992"/>
      <c r="M4" s="2878"/>
      <c r="N4" s="2879"/>
      <c r="O4" s="1403"/>
      <c r="Q4" s="108"/>
    </row>
    <row r="5" spans="1:32" ht="27" hidden="1" customHeight="1" thickTop="1">
      <c r="A5" s="3106"/>
      <c r="B5" s="109" t="s">
        <v>136</v>
      </c>
      <c r="C5" s="2995"/>
      <c r="D5" s="2996"/>
      <c r="E5" s="110" t="s">
        <v>137</v>
      </c>
      <c r="F5" s="111"/>
      <c r="G5" s="112"/>
      <c r="H5" s="1408"/>
      <c r="I5" s="2884"/>
      <c r="J5" s="2885"/>
      <c r="K5" s="115"/>
      <c r="L5" s="114"/>
      <c r="M5" s="2997"/>
      <c r="N5" s="2998"/>
      <c r="O5" s="1403"/>
      <c r="Q5" s="116"/>
    </row>
    <row r="6" spans="1:32" ht="27" hidden="1" customHeight="1">
      <c r="A6" s="3093"/>
      <c r="B6" s="1409" t="s">
        <v>143</v>
      </c>
      <c r="C6" s="1410"/>
      <c r="D6" s="1411" t="str">
        <f>IF(C5="","",IF(C5="미래목","ha","본/ha"))</f>
        <v/>
      </c>
      <c r="E6" s="1412">
        <f>IF(C5="제거대상목",U2,U3)</f>
        <v>1</v>
      </c>
      <c r="F6" s="1413" t="str">
        <f>IF(C5=T3,"인/ha","인/100본당")</f>
        <v>인/100본당</v>
      </c>
      <c r="G6" s="1414">
        <f>IF(Q5="적용",IF(C5="미래목",1,ROUND(C6*E6/100,2)),0)</f>
        <v>0</v>
      </c>
      <c r="H6" s="1307"/>
      <c r="I6" s="3096" t="s">
        <v>144</v>
      </c>
      <c r="J6" s="3097"/>
      <c r="K6" s="1415">
        <f>$D$152</f>
        <v>0</v>
      </c>
      <c r="L6" s="1411" t="s">
        <v>113</v>
      </c>
      <c r="M6" s="3098">
        <f>ROUNDDOWN((G6*H6)*(1+K6%),0)</f>
        <v>0</v>
      </c>
      <c r="N6" s="3099"/>
      <c r="O6" s="1403"/>
    </row>
    <row r="7" spans="1:32" ht="27" hidden="1" customHeight="1">
      <c r="A7" s="3093"/>
      <c r="B7" s="1409" t="s">
        <v>147</v>
      </c>
      <c r="C7" s="1414"/>
      <c r="D7" s="1411"/>
      <c r="E7" s="1412"/>
      <c r="F7" s="1416"/>
      <c r="G7" s="1414"/>
      <c r="H7" s="1307"/>
      <c r="I7" s="3107"/>
      <c r="J7" s="3108"/>
      <c r="K7" s="1417"/>
      <c r="L7" s="1418"/>
      <c r="M7" s="3096"/>
      <c r="N7" s="3113"/>
      <c r="O7" s="1403"/>
    </row>
    <row r="8" spans="1:32" ht="27" hidden="1" customHeight="1">
      <c r="A8" s="3093"/>
      <c r="B8" s="1419" t="s">
        <v>150</v>
      </c>
      <c r="C8" s="1420">
        <f>IF(C5="미래목",$F$5,$C$6)</f>
        <v>0</v>
      </c>
      <c r="D8" s="1411" t="s">
        <v>151</v>
      </c>
      <c r="E8" s="1412">
        <f>IF(C5="제거대상목",W2,W3)</f>
        <v>0.5</v>
      </c>
      <c r="F8" s="1413" t="s">
        <v>152</v>
      </c>
      <c r="G8" s="1414">
        <f>IF(Q5="적용",ROUND(C8*(E8/100),2),0)</f>
        <v>0</v>
      </c>
      <c r="H8" s="1307"/>
      <c r="I8" s="3096" t="str">
        <f>IF(C5="제거대상목",V2,V3)</f>
        <v>황색페인트</v>
      </c>
      <c r="J8" s="3097"/>
      <c r="K8" s="1421"/>
      <c r="L8" s="1418"/>
      <c r="M8" s="3098">
        <f>ROUNDDOWN(G8*H8,0)</f>
        <v>0</v>
      </c>
      <c r="N8" s="3099"/>
      <c r="O8" s="1403"/>
    </row>
    <row r="9" spans="1:32" ht="27" hidden="1" customHeight="1">
      <c r="A9" s="3093"/>
      <c r="B9" s="1422" t="s">
        <v>153</v>
      </c>
      <c r="C9" s="1423">
        <f>M8</f>
        <v>0</v>
      </c>
      <c r="D9" s="1424" t="s">
        <v>154</v>
      </c>
      <c r="E9" s="1425">
        <v>10</v>
      </c>
      <c r="F9" s="1426" t="s">
        <v>113</v>
      </c>
      <c r="G9" s="1427"/>
      <c r="H9" s="1428"/>
      <c r="I9" s="3116"/>
      <c r="J9" s="3117"/>
      <c r="K9" s="1429"/>
      <c r="L9" s="1430"/>
      <c r="M9" s="3118">
        <f>ROUNDDOWN(C9*E9%,0)</f>
        <v>0</v>
      </c>
      <c r="N9" s="3119"/>
      <c r="O9" s="1403"/>
    </row>
    <row r="10" spans="1:32" ht="27" hidden="1" customHeight="1">
      <c r="A10" s="3093"/>
      <c r="B10" s="1020" t="s">
        <v>155</v>
      </c>
      <c r="C10" s="128"/>
      <c r="D10" s="114"/>
      <c r="E10" s="129"/>
      <c r="F10" s="1431"/>
      <c r="G10" s="128"/>
      <c r="H10" s="131"/>
      <c r="I10" s="2851"/>
      <c r="J10" s="3094"/>
      <c r="K10" s="115"/>
      <c r="L10" s="1431"/>
      <c r="M10" s="2981"/>
      <c r="N10" s="3095"/>
      <c r="O10" s="1403"/>
      <c r="Q10" s="116"/>
    </row>
    <row r="11" spans="1:32" ht="27" hidden="1" customHeight="1">
      <c r="A11" s="3093"/>
      <c r="B11" s="1432" t="s">
        <v>143</v>
      </c>
      <c r="C11" s="1433"/>
      <c r="D11" s="1411" t="s">
        <v>118</v>
      </c>
      <c r="E11" s="1434">
        <v>0.2</v>
      </c>
      <c r="F11" s="1411" t="s">
        <v>156</v>
      </c>
      <c r="G11" s="1414">
        <f>IF(Q10="적용",ROUND(C11*E11,2),0)</f>
        <v>0</v>
      </c>
      <c r="H11" s="1307">
        <v>148510</v>
      </c>
      <c r="I11" s="3096" t="s">
        <v>157</v>
      </c>
      <c r="J11" s="3097"/>
      <c r="K11" s="1415">
        <f>$E$152</f>
        <v>0</v>
      </c>
      <c r="L11" s="1411" t="s">
        <v>113</v>
      </c>
      <c r="M11" s="3098">
        <f>ROUNDDOWN((G11*H11)*(1+K11%),0)</f>
        <v>0</v>
      </c>
      <c r="N11" s="3099"/>
      <c r="O11" s="1403"/>
    </row>
    <row r="12" spans="1:32" ht="27" hidden="1" customHeight="1">
      <c r="A12" s="3093"/>
      <c r="B12" s="1432" t="s">
        <v>147</v>
      </c>
      <c r="C12" s="1435"/>
      <c r="D12" s="1411"/>
      <c r="E12" s="1434"/>
      <c r="F12" s="1418"/>
      <c r="G12" s="1414"/>
      <c r="H12" s="1307"/>
      <c r="I12" s="3107"/>
      <c r="J12" s="3108"/>
      <c r="K12" s="1421"/>
      <c r="L12" s="1418"/>
      <c r="M12" s="3096"/>
      <c r="N12" s="3113"/>
      <c r="O12" s="1403"/>
    </row>
    <row r="13" spans="1:32" ht="27" hidden="1" customHeight="1">
      <c r="A13" s="3093"/>
      <c r="B13" s="1432" t="s">
        <v>158</v>
      </c>
      <c r="C13" s="1436"/>
      <c r="D13" s="1411" t="s">
        <v>118</v>
      </c>
      <c r="E13" s="1434">
        <v>0.2</v>
      </c>
      <c r="F13" s="1411" t="s">
        <v>159</v>
      </c>
      <c r="G13" s="1414">
        <f>IF(Q10="적용",ROUND(C13*E13,2),0)</f>
        <v>0</v>
      </c>
      <c r="H13" s="1307">
        <v>7300</v>
      </c>
      <c r="I13" s="3096" t="s">
        <v>160</v>
      </c>
      <c r="J13" s="3097"/>
      <c r="K13" s="1421"/>
      <c r="L13" s="1418"/>
      <c r="M13" s="3114">
        <f>ROUNDDOWN(G13*H13,0)</f>
        <v>0</v>
      </c>
      <c r="N13" s="3115"/>
      <c r="O13" s="1403"/>
    </row>
    <row r="14" spans="1:32" ht="27" hidden="1" customHeight="1">
      <c r="A14" s="3093"/>
      <c r="B14" s="1437" t="s">
        <v>153</v>
      </c>
      <c r="C14" s="1423">
        <f>M13</f>
        <v>0</v>
      </c>
      <c r="D14" s="1424" t="s">
        <v>154</v>
      </c>
      <c r="E14" s="1438">
        <v>5</v>
      </c>
      <c r="F14" s="1424" t="s">
        <v>113</v>
      </c>
      <c r="G14" s="1427"/>
      <c r="H14" s="1428"/>
      <c r="I14" s="3116"/>
      <c r="J14" s="3117"/>
      <c r="K14" s="1439"/>
      <c r="L14" s="1430"/>
      <c r="M14" s="3118">
        <f>ROUNDDOWN(C14*E14%,0)</f>
        <v>0</v>
      </c>
      <c r="N14" s="3119"/>
      <c r="O14" s="1403"/>
    </row>
    <row r="15" spans="1:32" ht="27" hidden="1" customHeight="1">
      <c r="A15" s="3093"/>
      <c r="B15" s="109" t="s">
        <v>161</v>
      </c>
      <c r="C15" s="128"/>
      <c r="D15" s="114"/>
      <c r="E15" s="135"/>
      <c r="F15" s="136"/>
      <c r="G15" s="128"/>
      <c r="H15" s="131"/>
      <c r="I15" s="2851"/>
      <c r="J15" s="3094"/>
      <c r="K15" s="137"/>
      <c r="L15" s="114"/>
      <c r="M15" s="2981"/>
      <c r="N15" s="3095"/>
      <c r="O15" s="1403"/>
      <c r="Q15" s="116"/>
    </row>
    <row r="16" spans="1:32" ht="27" hidden="1" customHeight="1">
      <c r="A16" s="3093"/>
      <c r="B16" s="1409" t="s">
        <v>143</v>
      </c>
      <c r="C16" s="1440"/>
      <c r="D16" s="1411" t="s">
        <v>166</v>
      </c>
      <c r="E16" s="1441">
        <v>1</v>
      </c>
      <c r="F16" s="1411" t="s">
        <v>167</v>
      </c>
      <c r="G16" s="1414">
        <f>IF(Q15="적용",ROUND(C16*E16,2),0)</f>
        <v>0</v>
      </c>
      <c r="H16" s="1307">
        <v>148510</v>
      </c>
      <c r="I16" s="3096" t="s">
        <v>157</v>
      </c>
      <c r="J16" s="3097"/>
      <c r="K16" s="1415">
        <f>$F$152</f>
        <v>0</v>
      </c>
      <c r="L16" s="1442" t="s">
        <v>113</v>
      </c>
      <c r="M16" s="3109">
        <f>ROUNDDOWN((G16*H16)*(1+K16%),0)</f>
        <v>0</v>
      </c>
      <c r="N16" s="3110"/>
      <c r="O16" s="1403"/>
    </row>
    <row r="17" spans="1:25" ht="27" hidden="1" customHeight="1">
      <c r="A17" s="3093"/>
      <c r="B17" s="1409" t="s">
        <v>147</v>
      </c>
      <c r="C17" s="1443"/>
      <c r="D17" s="1411"/>
      <c r="E17" s="1444"/>
      <c r="F17" s="1418"/>
      <c r="G17" s="1414"/>
      <c r="H17" s="1307"/>
      <c r="I17" s="3107"/>
      <c r="J17" s="3108"/>
      <c r="K17" s="1421"/>
      <c r="L17" s="1418"/>
      <c r="M17" s="3096"/>
      <c r="N17" s="3113"/>
      <c r="O17" s="1403"/>
    </row>
    <row r="18" spans="1:25" ht="27" hidden="1" customHeight="1">
      <c r="A18" s="3093"/>
      <c r="B18" s="1445"/>
      <c r="C18" s="1446">
        <f>C16</f>
        <v>0</v>
      </c>
      <c r="D18" s="1411" t="s">
        <v>166</v>
      </c>
      <c r="E18" s="1441">
        <f>IF(B18=Y2,Z2,Z3)</f>
        <v>0.6</v>
      </c>
      <c r="F18" s="1411" t="str">
        <f>IF(B18=Y2,AA2,AA3)</f>
        <v>롤/km</v>
      </c>
      <c r="G18" s="1414">
        <f>IF(Q15="적용",ROUND(C18*E18,2),0)</f>
        <v>0</v>
      </c>
      <c r="H18" s="1307"/>
      <c r="I18" s="3096" t="str">
        <f>IF(B18=Y2,AB2,AB3)</f>
        <v>백색마킹테이프</v>
      </c>
      <c r="J18" s="3097"/>
      <c r="K18" s="1418"/>
      <c r="L18" s="1447"/>
      <c r="M18" s="3109">
        <f>ROUNDDOWN(G18*H18,0)</f>
        <v>0</v>
      </c>
      <c r="N18" s="3110"/>
      <c r="O18" s="1403"/>
    </row>
    <row r="19" spans="1:25" ht="27" hidden="1" customHeight="1">
      <c r="A19" s="3093"/>
      <c r="B19" s="1437" t="s">
        <v>153</v>
      </c>
      <c r="C19" s="1423">
        <f>M18</f>
        <v>0</v>
      </c>
      <c r="D19" s="1424" t="s">
        <v>154</v>
      </c>
      <c r="E19" s="1438">
        <f>IF(ISERROR(VLOOKUP($B$18,$Y$2:$AC$3,5,FALSE)),0,VLOOKUP($B$18,$Y$2:$AC$3,5,FALSE))*100</f>
        <v>0</v>
      </c>
      <c r="F19" s="1424" t="s">
        <v>113</v>
      </c>
      <c r="G19" s="1448"/>
      <c r="H19" s="1449"/>
      <c r="I19" s="3111"/>
      <c r="J19" s="3112"/>
      <c r="K19" s="1424"/>
      <c r="L19" s="1450"/>
      <c r="M19" s="3126">
        <f>ROUNDDOWN(C19*E19%,0)</f>
        <v>0</v>
      </c>
      <c r="N19" s="3127"/>
      <c r="O19" s="1403"/>
    </row>
    <row r="20" spans="1:25" ht="27" hidden="1" customHeight="1">
      <c r="A20" s="3093"/>
      <c r="B20" s="1024" t="s">
        <v>174</v>
      </c>
      <c r="C20" s="128"/>
      <c r="D20" s="114"/>
      <c r="E20" s="144"/>
      <c r="F20" s="114"/>
      <c r="G20" s="128"/>
      <c r="H20" s="131"/>
      <c r="I20" s="2851"/>
      <c r="J20" s="3094"/>
      <c r="K20" s="115"/>
      <c r="L20" s="1431"/>
      <c r="M20" s="2981"/>
      <c r="N20" s="3095"/>
      <c r="O20" s="1403"/>
      <c r="Q20" s="116"/>
    </row>
    <row r="21" spans="1:25" ht="27" hidden="1" customHeight="1">
      <c r="A21" s="3093"/>
      <c r="B21" s="127" t="s">
        <v>143</v>
      </c>
      <c r="C21" s="145"/>
      <c r="D21" s="146"/>
      <c r="E21" s="135"/>
      <c r="F21" s="136"/>
      <c r="G21" s="145"/>
      <c r="H21" s="147"/>
      <c r="I21" s="3107"/>
      <c r="J21" s="3108"/>
      <c r="K21" s="148"/>
      <c r="L21" s="149"/>
      <c r="M21" s="3096"/>
      <c r="N21" s="3113"/>
      <c r="O21" s="1403"/>
    </row>
    <row r="22" spans="1:25" ht="27" hidden="1" customHeight="1">
      <c r="A22" s="3093"/>
      <c r="B22" s="1409" t="s">
        <v>175</v>
      </c>
      <c r="C22" s="1440"/>
      <c r="D22" s="1411" t="s">
        <v>166</v>
      </c>
      <c r="E22" s="1451">
        <v>2</v>
      </c>
      <c r="F22" s="1411" t="s">
        <v>167</v>
      </c>
      <c r="G22" s="1414">
        <f>IF(Q20="적용",ROUND(C22*E22,2),0)</f>
        <v>0</v>
      </c>
      <c r="H22" s="1307">
        <v>148510</v>
      </c>
      <c r="I22" s="3096" t="s">
        <v>176</v>
      </c>
      <c r="J22" s="3097"/>
      <c r="K22" s="1415">
        <f>$G$152</f>
        <v>0</v>
      </c>
      <c r="L22" s="1411" t="s">
        <v>113</v>
      </c>
      <c r="M22" s="3109">
        <f>ROUNDDOWN((G22*H22)*(1+K22%),0)</f>
        <v>0</v>
      </c>
      <c r="N22" s="3110"/>
      <c r="O22" s="1452"/>
      <c r="P22" s="151"/>
    </row>
    <row r="23" spans="1:25" ht="27" hidden="1" customHeight="1">
      <c r="A23" s="3093"/>
      <c r="B23" s="1409" t="s">
        <v>147</v>
      </c>
      <c r="C23" s="1435"/>
      <c r="D23" s="1411"/>
      <c r="E23" s="1434"/>
      <c r="F23" s="1418"/>
      <c r="G23" s="1414"/>
      <c r="H23" s="1307"/>
      <c r="I23" s="3107"/>
      <c r="J23" s="3108"/>
      <c r="K23" s="1421"/>
      <c r="L23" s="1418"/>
      <c r="M23" s="3096"/>
      <c r="N23" s="3113"/>
      <c r="O23" s="1403"/>
    </row>
    <row r="24" spans="1:25" ht="27" hidden="1" customHeight="1">
      <c r="A24" s="3093"/>
      <c r="B24" s="1409" t="s">
        <v>177</v>
      </c>
      <c r="C24" s="1453">
        <f>G22</f>
        <v>0</v>
      </c>
      <c r="D24" s="1454" t="s">
        <v>178</v>
      </c>
      <c r="E24" s="1455">
        <f>5.6/2</f>
        <v>2.8</v>
      </c>
      <c r="F24" s="1456" t="s">
        <v>169</v>
      </c>
      <c r="G24" s="1414">
        <f>IF(Q20="적용",ROUND(C24*E24,2),0)</f>
        <v>0</v>
      </c>
      <c r="H24" s="1307">
        <v>1850</v>
      </c>
      <c r="I24" s="3096" t="s">
        <v>179</v>
      </c>
      <c r="J24" s="3097"/>
      <c r="K24" s="152"/>
      <c r="L24" s="1447"/>
      <c r="M24" s="3109">
        <f>ROUNDDOWN(G24*H24,0)</f>
        <v>0</v>
      </c>
      <c r="N24" s="3110"/>
      <c r="O24" s="1403"/>
    </row>
    <row r="25" spans="1:25" ht="27" hidden="1" customHeight="1">
      <c r="A25" s="3093"/>
      <c r="B25" s="1457" t="s">
        <v>153</v>
      </c>
      <c r="C25" s="1458">
        <f>M24</f>
        <v>0</v>
      </c>
      <c r="D25" s="1459" t="s">
        <v>154</v>
      </c>
      <c r="E25" s="1460">
        <v>95</v>
      </c>
      <c r="F25" s="1459" t="s">
        <v>113</v>
      </c>
      <c r="G25" s="1461"/>
      <c r="H25" s="1462"/>
      <c r="I25" s="3120"/>
      <c r="J25" s="3121"/>
      <c r="K25" s="1459"/>
      <c r="L25" s="1463"/>
      <c r="M25" s="3122">
        <f>ROUNDDOWN(C25*E25%,0)</f>
        <v>0</v>
      </c>
      <c r="N25" s="3123"/>
      <c r="O25" s="1403"/>
    </row>
    <row r="26" spans="1:25" ht="27" hidden="1" customHeight="1">
      <c r="A26" s="3093"/>
      <c r="B26" s="1437" t="s">
        <v>180</v>
      </c>
      <c r="C26" s="1026">
        <f>G22</f>
        <v>0</v>
      </c>
      <c r="D26" s="1464" t="s">
        <v>181</v>
      </c>
      <c r="E26" s="1465">
        <v>4.1999999999999997E-3</v>
      </c>
      <c r="F26" s="1464" t="s">
        <v>182</v>
      </c>
      <c r="G26" s="1448"/>
      <c r="H26" s="1449">
        <v>800000</v>
      </c>
      <c r="I26" s="3124" t="s">
        <v>183</v>
      </c>
      <c r="J26" s="3125"/>
      <c r="K26" s="1424"/>
      <c r="L26" s="1450"/>
      <c r="M26" s="3126">
        <f>ROUNDDOWN(C26*E26*H26,0)</f>
        <v>0</v>
      </c>
      <c r="N26" s="3127"/>
      <c r="O26" s="1403"/>
      <c r="Q26" s="1909"/>
      <c r="R26" s="183"/>
      <c r="S26" s="183"/>
      <c r="T26" s="183"/>
      <c r="U26" s="183"/>
    </row>
    <row r="27" spans="1:25" ht="27" hidden="1" customHeight="1">
      <c r="A27" s="3093"/>
      <c r="B27" s="1027" t="s">
        <v>184</v>
      </c>
      <c r="C27" s="1028" t="s">
        <v>121</v>
      </c>
      <c r="D27" s="1029"/>
      <c r="E27" s="1030" t="s">
        <v>780</v>
      </c>
      <c r="F27" s="1029"/>
      <c r="G27" s="1031"/>
      <c r="H27" s="1032"/>
      <c r="I27" s="3155"/>
      <c r="J27" s="3156"/>
      <c r="K27" s="1033"/>
      <c r="L27" s="1034"/>
      <c r="M27" s="3157"/>
      <c r="N27" s="3158"/>
      <c r="O27" s="1403"/>
      <c r="Q27" s="1910"/>
      <c r="R27" s="183"/>
      <c r="S27" s="308"/>
      <c r="T27" s="308"/>
      <c r="U27" s="308"/>
      <c r="V27" s="308"/>
      <c r="W27" s="308"/>
      <c r="X27" s="308"/>
      <c r="Y27" s="308"/>
    </row>
    <row r="28" spans="1:25" ht="27" hidden="1" customHeight="1">
      <c r="A28" s="3093"/>
      <c r="B28" s="109" t="s">
        <v>190</v>
      </c>
      <c r="C28" s="2802">
        <f>U28</f>
        <v>0</v>
      </c>
      <c r="D28" s="2803"/>
      <c r="E28" s="164" t="s">
        <v>191</v>
      </c>
      <c r="F28" s="165"/>
      <c r="G28" s="165"/>
      <c r="H28" s="165"/>
      <c r="I28" s="2960"/>
      <c r="J28" s="2960"/>
      <c r="K28" s="165"/>
      <c r="L28" s="165"/>
      <c r="M28" s="2960"/>
      <c r="N28" s="2961"/>
      <c r="O28" s="1403"/>
      <c r="Q28" s="1910"/>
      <c r="R28" s="183"/>
      <c r="S28" s="1907"/>
      <c r="T28" s="179"/>
      <c r="U28" s="1908"/>
      <c r="V28" s="1908"/>
      <c r="W28" s="1908"/>
      <c r="X28" s="307"/>
      <c r="Y28" s="307"/>
    </row>
    <row r="29" spans="1:25" ht="27" hidden="1" customHeight="1">
      <c r="A29" s="3093"/>
      <c r="B29" s="1409" t="s">
        <v>143</v>
      </c>
      <c r="C29" s="1466">
        <f>Q40</f>
        <v>0</v>
      </c>
      <c r="D29" s="1411" t="s">
        <v>195</v>
      </c>
      <c r="E29" s="1414">
        <f>X28</f>
        <v>0</v>
      </c>
      <c r="F29" s="1456" t="s">
        <v>196</v>
      </c>
      <c r="G29" s="1414">
        <f>IF(Q28="적용",ROUND(C29*E29/100,2),0)</f>
        <v>0</v>
      </c>
      <c r="H29" s="1467">
        <v>148510</v>
      </c>
      <c r="I29" s="3129" t="s">
        <v>197</v>
      </c>
      <c r="J29" s="3130"/>
      <c r="K29" s="1415">
        <f>$H$152</f>
        <v>0</v>
      </c>
      <c r="L29" s="1411" t="s">
        <v>113</v>
      </c>
      <c r="M29" s="3131">
        <f>ROUNDDOWN((G29*H29)*(1+K29%),0)</f>
        <v>0</v>
      </c>
      <c r="N29" s="3132"/>
      <c r="O29" s="1403"/>
      <c r="Q29" s="183"/>
      <c r="R29" s="183"/>
      <c r="S29" s="1907"/>
      <c r="T29" s="179"/>
      <c r="U29" s="1908"/>
      <c r="V29" s="1908"/>
      <c r="W29" s="1908"/>
      <c r="X29" s="307"/>
      <c r="Y29" s="307"/>
    </row>
    <row r="30" spans="1:25" ht="27" hidden="1" customHeight="1">
      <c r="A30" s="3093"/>
      <c r="B30" s="109" t="s">
        <v>200</v>
      </c>
      <c r="C30" s="2802">
        <f>U29</f>
        <v>0</v>
      </c>
      <c r="D30" s="2803"/>
      <c r="E30" s="2966" t="s">
        <v>201</v>
      </c>
      <c r="F30" s="2967"/>
      <c r="G30" s="2967"/>
      <c r="H30" s="2967"/>
      <c r="I30" s="2967"/>
      <c r="J30" s="2967"/>
      <c r="K30" s="2967"/>
      <c r="L30" s="2967"/>
      <c r="M30" s="2967"/>
      <c r="N30" s="2968"/>
      <c r="O30" s="1403"/>
      <c r="Q30" s="1910"/>
      <c r="R30" s="183"/>
      <c r="S30" s="1907"/>
      <c r="T30" s="179"/>
      <c r="U30" s="1908"/>
      <c r="V30" s="1908"/>
      <c r="W30" s="1908"/>
      <c r="X30" s="307"/>
      <c r="Y30" s="307"/>
    </row>
    <row r="31" spans="1:25" ht="27" hidden="1" customHeight="1">
      <c r="A31" s="3093"/>
      <c r="B31" s="1468" t="s">
        <v>143</v>
      </c>
      <c r="C31" s="1469"/>
      <c r="D31" s="1470" t="s">
        <v>195</v>
      </c>
      <c r="E31" s="1471">
        <f>X29</f>
        <v>0</v>
      </c>
      <c r="F31" s="1472" t="s">
        <v>196</v>
      </c>
      <c r="G31" s="1471">
        <f>IF(Q30="적용",ROUND(C31*E31/100,2),0)</f>
        <v>0</v>
      </c>
      <c r="H31" s="1473">
        <f>H29</f>
        <v>148510</v>
      </c>
      <c r="I31" s="3129" t="s">
        <v>197</v>
      </c>
      <c r="J31" s="3130"/>
      <c r="K31" s="1474">
        <f>IF($H$139="",0,$H$139)+IF($H$144="",0,H$144)</f>
        <v>0</v>
      </c>
      <c r="L31" s="1470" t="s">
        <v>113</v>
      </c>
      <c r="M31" s="3131">
        <f>ROUNDDOWN((G31*H31)*(1+K31%),0)</f>
        <v>0</v>
      </c>
      <c r="N31" s="3132"/>
      <c r="O31" s="1403"/>
      <c r="Q31" s="183"/>
      <c r="R31" s="183"/>
      <c r="S31" s="1908"/>
      <c r="T31" s="1908"/>
      <c r="U31" s="1908"/>
      <c r="V31" s="1908"/>
      <c r="W31" s="1908"/>
      <c r="X31" s="307"/>
      <c r="Y31" s="307"/>
    </row>
    <row r="32" spans="1:25" ht="27" hidden="1" customHeight="1">
      <c r="A32" s="3093"/>
      <c r="B32" s="176" t="s">
        <v>206</v>
      </c>
      <c r="C32" s="2802">
        <f>U30</f>
        <v>0</v>
      </c>
      <c r="D32" s="2803"/>
      <c r="E32" s="2843"/>
      <c r="F32" s="2844"/>
      <c r="G32" s="2844"/>
      <c r="H32" s="2844"/>
      <c r="I32" s="2844"/>
      <c r="J32" s="2844"/>
      <c r="K32" s="2844"/>
      <c r="L32" s="2844"/>
      <c r="M32" s="2844"/>
      <c r="N32" s="2845"/>
      <c r="O32" s="1403"/>
      <c r="Q32" s="183"/>
      <c r="R32" s="183"/>
      <c r="S32" s="1908"/>
      <c r="T32" s="1908"/>
      <c r="U32" s="1908"/>
      <c r="V32" s="1908"/>
      <c r="W32" s="1908"/>
      <c r="X32" s="307"/>
      <c r="Y32" s="307"/>
    </row>
    <row r="33" spans="1:33" ht="27" hidden="1" customHeight="1">
      <c r="A33" s="3093"/>
      <c r="B33" s="1468" t="s">
        <v>143</v>
      </c>
      <c r="C33" s="1469"/>
      <c r="D33" s="1470" t="s">
        <v>195</v>
      </c>
      <c r="E33" s="1471">
        <v>0.18</v>
      </c>
      <c r="F33" s="1472" t="s">
        <v>196</v>
      </c>
      <c r="G33" s="1471">
        <f>IF((C27="둘레베기")*(Q27="적용"),ROUND(C33*E33/100,2),0)</f>
        <v>0</v>
      </c>
      <c r="H33" s="1473">
        <f>H31</f>
        <v>148510</v>
      </c>
      <c r="I33" s="3129" t="s">
        <v>197</v>
      </c>
      <c r="J33" s="3130"/>
      <c r="K33" s="1474">
        <f>$H$152</f>
        <v>0</v>
      </c>
      <c r="L33" s="1470" t="s">
        <v>113</v>
      </c>
      <c r="M33" s="3133">
        <f>ROUNDDOWN((G33*H33)*(1+K33%),0)</f>
        <v>0</v>
      </c>
      <c r="N33" s="3134"/>
      <c r="O33" s="1403"/>
      <c r="Q33" s="183"/>
      <c r="R33" s="183"/>
      <c r="S33" s="1908"/>
      <c r="T33" s="1908"/>
      <c r="U33" s="1908"/>
      <c r="V33" s="1908"/>
      <c r="W33" s="1908"/>
      <c r="X33" s="307"/>
      <c r="Y33" s="307"/>
    </row>
    <row r="34" spans="1:33" ht="27" hidden="1" customHeight="1">
      <c r="A34" s="3093"/>
      <c r="B34" s="177" t="s">
        <v>207</v>
      </c>
      <c r="C34" s="178">
        <f>U31</f>
        <v>0</v>
      </c>
      <c r="D34" s="2974"/>
      <c r="E34" s="2975"/>
      <c r="F34" s="2975"/>
      <c r="G34" s="2975"/>
      <c r="H34" s="2975"/>
      <c r="I34" s="2975"/>
      <c r="J34" s="2975"/>
      <c r="K34" s="2975"/>
      <c r="L34" s="2975"/>
      <c r="M34" s="2975"/>
      <c r="N34" s="2976"/>
      <c r="O34" s="1403"/>
      <c r="Q34" s="183"/>
      <c r="R34" s="183"/>
      <c r="S34" s="1908"/>
      <c r="T34" s="1908"/>
      <c r="U34" s="1908"/>
      <c r="V34" s="1908"/>
      <c r="W34" s="1908"/>
      <c r="X34" s="307"/>
      <c r="Y34" s="307"/>
    </row>
    <row r="35" spans="1:33" ht="27" hidden="1" customHeight="1">
      <c r="A35" s="3093"/>
      <c r="B35" s="1409" t="s">
        <v>143</v>
      </c>
      <c r="C35" s="1475">
        <v>1</v>
      </c>
      <c r="D35" s="1411" t="s">
        <v>208</v>
      </c>
      <c r="E35" s="1414">
        <v>1.3</v>
      </c>
      <c r="F35" s="1456" t="s">
        <v>209</v>
      </c>
      <c r="G35" s="1414">
        <f>IF((C27="줄베기")*(Q27="적용"),ROUND(C35*E35,2),0)</f>
        <v>0</v>
      </c>
      <c r="H35" s="1467">
        <v>187435</v>
      </c>
      <c r="I35" s="3096" t="s">
        <v>205</v>
      </c>
      <c r="J35" s="3097"/>
      <c r="K35" s="1415">
        <f>$H$152</f>
        <v>0</v>
      </c>
      <c r="L35" s="1411" t="s">
        <v>113</v>
      </c>
      <c r="M35" s="3109">
        <f>ROUNDDOWN((G35*H35)*(1+K35%),0)</f>
        <v>0</v>
      </c>
      <c r="N35" s="3110"/>
      <c r="O35" s="1403"/>
      <c r="Q35" s="183"/>
      <c r="R35" s="183"/>
      <c r="S35" s="179"/>
      <c r="T35" s="179"/>
      <c r="U35" s="179"/>
      <c r="V35" s="180"/>
      <c r="W35" s="179"/>
      <c r="X35" s="179"/>
      <c r="Y35" s="179"/>
    </row>
    <row r="36" spans="1:33" ht="27" hidden="1" customHeight="1">
      <c r="A36" s="3093"/>
      <c r="B36" s="1409" t="s">
        <v>147</v>
      </c>
      <c r="C36" s="1476"/>
      <c r="D36" s="1411"/>
      <c r="E36" s="1414"/>
      <c r="F36" s="1418"/>
      <c r="G36" s="1414"/>
      <c r="H36" s="1467"/>
      <c r="I36" s="3114"/>
      <c r="J36" s="3128"/>
      <c r="K36" s="1421"/>
      <c r="L36" s="1418"/>
      <c r="M36" s="3096"/>
      <c r="N36" s="3113"/>
      <c r="O36" s="1403"/>
      <c r="Q36" s="183"/>
      <c r="R36" s="183"/>
      <c r="S36" s="179"/>
      <c r="T36" s="179"/>
      <c r="U36" s="179"/>
      <c r="V36" s="180"/>
      <c r="W36" s="179"/>
      <c r="X36" s="179"/>
      <c r="Y36" s="179"/>
    </row>
    <row r="37" spans="1:33" ht="27" hidden="1" customHeight="1">
      <c r="A37" s="3093"/>
      <c r="B37" s="1409" t="s">
        <v>177</v>
      </c>
      <c r="C37" s="1436">
        <f>G35</f>
        <v>0</v>
      </c>
      <c r="D37" s="1477" t="s">
        <v>156</v>
      </c>
      <c r="E37" s="1478">
        <v>5</v>
      </c>
      <c r="F37" s="1456" t="s">
        <v>210</v>
      </c>
      <c r="G37" s="1414">
        <f>IF(Q27="적용",ROUND(C37*E37,2),0)</f>
        <v>0</v>
      </c>
      <c r="H37" s="1467"/>
      <c r="I37" s="3096" t="s">
        <v>211</v>
      </c>
      <c r="J37" s="3097"/>
      <c r="K37" s="152"/>
      <c r="L37" s="1447"/>
      <c r="M37" s="3109">
        <f>ROUNDDOWN(G37*H37,0)</f>
        <v>0</v>
      </c>
      <c r="N37" s="3110"/>
      <c r="O37" s="1403"/>
      <c r="Q37" s="183"/>
      <c r="R37" s="183"/>
      <c r="S37" s="179"/>
      <c r="T37" s="179"/>
      <c r="U37" s="179"/>
      <c r="V37" s="180"/>
      <c r="W37" s="179"/>
      <c r="X37" s="179"/>
      <c r="Y37" s="179"/>
    </row>
    <row r="38" spans="1:33" ht="27" hidden="1" customHeight="1">
      <c r="A38" s="3093"/>
      <c r="B38" s="1457" t="s">
        <v>153</v>
      </c>
      <c r="C38" s="1458">
        <f>M37</f>
        <v>0</v>
      </c>
      <c r="D38" s="1456" t="s">
        <v>154</v>
      </c>
      <c r="E38" s="1414">
        <v>10</v>
      </c>
      <c r="F38" s="1456" t="s">
        <v>113</v>
      </c>
      <c r="G38" s="1461"/>
      <c r="H38" s="1479"/>
      <c r="I38" s="3135"/>
      <c r="J38" s="3136"/>
      <c r="K38" s="1459"/>
      <c r="L38" s="1463"/>
      <c r="M38" s="3122">
        <f>ROUNDDOWN(C38*E38%,0)</f>
        <v>0</v>
      </c>
      <c r="N38" s="3123"/>
      <c r="O38" s="1403"/>
      <c r="Q38" s="183"/>
      <c r="R38" s="183"/>
      <c r="S38" s="179"/>
      <c r="T38" s="179"/>
      <c r="U38" s="179"/>
      <c r="V38" s="180"/>
      <c r="W38" s="179"/>
      <c r="X38" s="179"/>
      <c r="Y38" s="179"/>
    </row>
    <row r="39" spans="1:33" ht="27" hidden="1" customHeight="1">
      <c r="A39" s="3093"/>
      <c r="B39" s="1437" t="s">
        <v>180</v>
      </c>
      <c r="C39" s="1480">
        <f>G35</f>
        <v>0</v>
      </c>
      <c r="D39" s="1464" t="s">
        <v>212</v>
      </c>
      <c r="E39" s="1465">
        <v>8.3999999999999995E-3</v>
      </c>
      <c r="F39" s="1464" t="s">
        <v>213</v>
      </c>
      <c r="G39" s="1448"/>
      <c r="H39" s="1481"/>
      <c r="I39" s="3124" t="s">
        <v>214</v>
      </c>
      <c r="J39" s="3125"/>
      <c r="K39" s="1424"/>
      <c r="L39" s="1450"/>
      <c r="M39" s="3126">
        <f>ROUNDDOWN(C39*E39*H39,0)</f>
        <v>0</v>
      </c>
      <c r="N39" s="3127"/>
      <c r="O39" s="1403"/>
      <c r="Q39" s="183"/>
      <c r="R39" s="183"/>
      <c r="S39" s="179"/>
      <c r="T39" s="179"/>
      <c r="U39" s="179"/>
      <c r="V39" s="180"/>
      <c r="W39" s="179"/>
      <c r="X39" s="179"/>
      <c r="Y39" s="179"/>
      <c r="AA39" s="183"/>
      <c r="AB39" s="183"/>
      <c r="AC39" s="183"/>
      <c r="AD39" s="183"/>
      <c r="AE39" s="183"/>
      <c r="AF39" s="183"/>
      <c r="AG39" s="183"/>
    </row>
    <row r="40" spans="1:33" ht="27" hidden="1" customHeight="1">
      <c r="A40" s="3093"/>
      <c r="B40" s="1482" t="s">
        <v>215</v>
      </c>
      <c r="C40" s="178">
        <f>U32</f>
        <v>0</v>
      </c>
      <c r="D40" s="3137" t="str">
        <f>IF($E$27="","","("&amp;$E$27&amp;")")</f>
        <v>(조림 2년차)</v>
      </c>
      <c r="E40" s="3138"/>
      <c r="F40" s="3138"/>
      <c r="G40" s="3138"/>
      <c r="H40" s="3138"/>
      <c r="I40" s="3138"/>
      <c r="J40" s="3138"/>
      <c r="K40" s="3138"/>
      <c r="L40" s="3138"/>
      <c r="M40" s="3138"/>
      <c r="N40" s="3139"/>
      <c r="O40" s="1403"/>
      <c r="Q40" s="1909"/>
      <c r="R40" s="317"/>
      <c r="S40" s="317"/>
      <c r="T40" s="317"/>
      <c r="U40" s="317"/>
      <c r="V40" s="180"/>
      <c r="W40" s="179"/>
      <c r="X40" s="179"/>
      <c r="Y40" s="179"/>
      <c r="AA40" s="183"/>
      <c r="AB40" s="183"/>
      <c r="AC40" s="183"/>
      <c r="AD40" s="183"/>
      <c r="AE40" s="183"/>
      <c r="AF40" s="183"/>
      <c r="AG40" s="183"/>
    </row>
    <row r="41" spans="1:33" ht="27" hidden="1" customHeight="1">
      <c r="A41" s="3093"/>
      <c r="B41" s="1409" t="s">
        <v>143</v>
      </c>
      <c r="C41" s="1475"/>
      <c r="D41" s="1411" t="s">
        <v>208</v>
      </c>
      <c r="E41" s="1414">
        <f>IF(E27=T32,X32,IF(E27=T33,X33,IF(E27=T34,X34,0)))</f>
        <v>0</v>
      </c>
      <c r="F41" s="1456" t="s">
        <v>209</v>
      </c>
      <c r="G41" s="1414">
        <f>IF(($C$27="모두베기")*($Q$27="적용"),ROUND(C41*E41,2),0)</f>
        <v>0</v>
      </c>
      <c r="H41" s="1467">
        <v>187435</v>
      </c>
      <c r="I41" s="3096" t="s">
        <v>205</v>
      </c>
      <c r="J41" s="3097"/>
      <c r="K41" s="1415">
        <f>$H$152</f>
        <v>0</v>
      </c>
      <c r="L41" s="1411" t="s">
        <v>113</v>
      </c>
      <c r="M41" s="3109">
        <f>ROUNDDOWN((G41*H41)*(1+K41%),0)</f>
        <v>0</v>
      </c>
      <c r="N41" s="3110"/>
      <c r="O41" s="1403"/>
      <c r="Q41" s="1909"/>
      <c r="R41" s="317"/>
      <c r="S41" s="317"/>
      <c r="T41" s="317"/>
      <c r="U41" s="317"/>
      <c r="V41" s="180"/>
      <c r="W41" s="179"/>
      <c r="X41" s="179"/>
      <c r="Y41" s="179"/>
      <c r="AA41" s="183"/>
      <c r="AB41" s="206"/>
      <c r="AC41" s="206"/>
      <c r="AD41" s="183"/>
      <c r="AE41" s="206"/>
      <c r="AF41" s="183"/>
      <c r="AG41" s="183"/>
    </row>
    <row r="42" spans="1:33" ht="27" hidden="1" customHeight="1">
      <c r="A42" s="3093"/>
      <c r="B42" s="1409" t="s">
        <v>147</v>
      </c>
      <c r="C42" s="1476"/>
      <c r="D42" s="1411"/>
      <c r="E42" s="1414"/>
      <c r="F42" s="1418"/>
      <c r="G42" s="1414"/>
      <c r="H42" s="1467"/>
      <c r="I42" s="3114"/>
      <c r="J42" s="3128"/>
      <c r="K42" s="1421"/>
      <c r="L42" s="1418"/>
      <c r="M42" s="3096"/>
      <c r="N42" s="3113"/>
      <c r="O42" s="1403"/>
      <c r="Q42" s="1909"/>
      <c r="R42" s="183"/>
      <c r="S42" s="183"/>
      <c r="T42" s="183"/>
      <c r="U42" s="183"/>
      <c r="V42" s="183"/>
      <c r="W42" s="183"/>
      <c r="X42" s="183"/>
      <c r="Y42" s="183"/>
      <c r="Z42" s="183"/>
      <c r="AA42" s="183"/>
      <c r="AB42" s="206"/>
      <c r="AC42" s="206"/>
      <c r="AD42" s="183"/>
      <c r="AE42" s="206"/>
      <c r="AF42" s="183"/>
      <c r="AG42" s="183"/>
    </row>
    <row r="43" spans="1:33" ht="27" hidden="1" customHeight="1">
      <c r="A43" s="3093"/>
      <c r="B43" s="1409" t="s">
        <v>177</v>
      </c>
      <c r="C43" s="1436">
        <f>G41</f>
        <v>0</v>
      </c>
      <c r="D43" s="1477" t="s">
        <v>156</v>
      </c>
      <c r="E43" s="1478">
        <v>5</v>
      </c>
      <c r="F43" s="1456" t="s">
        <v>223</v>
      </c>
      <c r="G43" s="1414">
        <f>IF(Q27="적용",ROUND(C43*E43,2),0)</f>
        <v>0</v>
      </c>
      <c r="H43" s="1467">
        <v>1850</v>
      </c>
      <c r="I43" s="3096" t="s">
        <v>211</v>
      </c>
      <c r="J43" s="3097"/>
      <c r="K43" s="152"/>
      <c r="L43" s="1447"/>
      <c r="M43" s="3109">
        <f>ROUNDDOWN(G43*H43,0)</f>
        <v>0</v>
      </c>
      <c r="N43" s="3110"/>
      <c r="O43" s="1403"/>
      <c r="S43" s="183"/>
      <c r="T43" s="183"/>
      <c r="U43" s="183"/>
      <c r="V43" s="183"/>
      <c r="W43" s="183"/>
      <c r="X43" s="183"/>
      <c r="Y43" s="317"/>
      <c r="Z43" s="317"/>
      <c r="AA43" s="317"/>
      <c r="AB43" s="206"/>
      <c r="AC43" s="206"/>
      <c r="AD43" s="183"/>
      <c r="AE43" s="206"/>
      <c r="AF43" s="183"/>
      <c r="AG43" s="183"/>
    </row>
    <row r="44" spans="1:33" ht="27" hidden="1" customHeight="1">
      <c r="A44" s="3093"/>
      <c r="B44" s="1457" t="s">
        <v>153</v>
      </c>
      <c r="C44" s="1458">
        <f>M43</f>
        <v>0</v>
      </c>
      <c r="D44" s="1456" t="s">
        <v>154</v>
      </c>
      <c r="E44" s="1414">
        <v>10</v>
      </c>
      <c r="F44" s="1456" t="s">
        <v>113</v>
      </c>
      <c r="G44" s="1461"/>
      <c r="H44" s="1479"/>
      <c r="I44" s="3135"/>
      <c r="J44" s="3136"/>
      <c r="K44" s="1459"/>
      <c r="L44" s="1463"/>
      <c r="M44" s="3122">
        <f>ROUNDDOWN(C44*E44%,0)</f>
        <v>0</v>
      </c>
      <c r="N44" s="3123"/>
      <c r="O44" s="1403"/>
      <c r="S44" s="183"/>
      <c r="T44" s="183"/>
      <c r="U44" s="183"/>
      <c r="V44" s="183"/>
      <c r="W44" s="183"/>
      <c r="X44" s="183"/>
      <c r="Y44" s="317"/>
      <c r="Z44" s="317"/>
      <c r="AA44" s="317"/>
      <c r="AB44" s="206"/>
      <c r="AC44" s="206"/>
      <c r="AD44" s="183"/>
      <c r="AE44" s="206"/>
      <c r="AF44" s="183"/>
    </row>
    <row r="45" spans="1:33" ht="27" hidden="1" customHeight="1">
      <c r="A45" s="3093"/>
      <c r="B45" s="1437" t="s">
        <v>180</v>
      </c>
      <c r="C45" s="1480">
        <f>G41</f>
        <v>0</v>
      </c>
      <c r="D45" s="1464" t="s">
        <v>229</v>
      </c>
      <c r="E45" s="1465">
        <v>8.3999999999999995E-3</v>
      </c>
      <c r="F45" s="1464" t="s">
        <v>213</v>
      </c>
      <c r="G45" s="1448"/>
      <c r="H45" s="1481">
        <v>610000</v>
      </c>
      <c r="I45" s="3140" t="s">
        <v>942</v>
      </c>
      <c r="J45" s="3141"/>
      <c r="K45" s="1424"/>
      <c r="L45" s="1450"/>
      <c r="M45" s="3126">
        <f>ROUNDDOWN(C45*E45*H45,0)</f>
        <v>0</v>
      </c>
      <c r="N45" s="3127"/>
      <c r="O45" s="1403"/>
      <c r="S45" s="183"/>
      <c r="T45" s="183"/>
      <c r="U45" s="183"/>
      <c r="V45" s="183"/>
      <c r="W45" s="183"/>
      <c r="X45" s="183"/>
      <c r="Y45" s="317"/>
      <c r="Z45" s="317"/>
      <c r="AA45" s="317"/>
      <c r="AB45" s="206"/>
      <c r="AC45" s="206"/>
      <c r="AD45" s="183"/>
      <c r="AE45" s="206"/>
      <c r="AF45" s="183"/>
    </row>
    <row r="46" spans="1:33" s="396" customFormat="1" ht="27" hidden="1" customHeight="1">
      <c r="A46" s="3093"/>
      <c r="B46" s="1116" t="s">
        <v>232</v>
      </c>
      <c r="C46" s="1117" t="s">
        <v>515</v>
      </c>
      <c r="D46" s="1118"/>
      <c r="E46" s="1119"/>
      <c r="F46" s="1120"/>
      <c r="G46" s="1121"/>
      <c r="H46" s="1122"/>
      <c r="I46" s="3142"/>
      <c r="J46" s="3143"/>
      <c r="K46" s="1123"/>
      <c r="L46" s="1123"/>
      <c r="M46" s="3144"/>
      <c r="N46" s="3145"/>
      <c r="O46" s="1483"/>
      <c r="Q46" s="1125"/>
      <c r="S46" s="1243"/>
      <c r="T46" s="1243"/>
      <c r="U46" s="1243"/>
      <c r="V46" s="1243"/>
      <c r="W46" s="1243"/>
      <c r="X46" s="1243"/>
      <c r="Y46" s="1243"/>
      <c r="Z46" s="1243"/>
      <c r="AA46" s="1243"/>
      <c r="AB46" s="1918"/>
      <c r="AC46" s="1918"/>
      <c r="AD46" s="1243"/>
      <c r="AE46" s="1918"/>
      <c r="AF46" s="1243"/>
    </row>
    <row r="47" spans="1:33" s="396" customFormat="1" ht="27" hidden="1" customHeight="1">
      <c r="A47" s="3093"/>
      <c r="B47" s="1484" t="s">
        <v>143</v>
      </c>
      <c r="C47" s="1485"/>
      <c r="D47" s="1486"/>
      <c r="E47" s="1487"/>
      <c r="F47" s="1488"/>
      <c r="G47" s="1489"/>
      <c r="H47" s="1490"/>
      <c r="I47" s="3146"/>
      <c r="J47" s="3147"/>
      <c r="K47" s="1490"/>
      <c r="L47" s="1486"/>
      <c r="M47" s="3148"/>
      <c r="N47" s="3149"/>
      <c r="O47" s="1483"/>
      <c r="Q47" s="1135"/>
      <c r="S47" s="1243"/>
      <c r="T47" s="1243"/>
      <c r="U47" s="1243"/>
      <c r="V47" s="1243"/>
      <c r="W47" s="1243"/>
      <c r="X47" s="1243"/>
      <c r="Y47" s="1243"/>
      <c r="Z47" s="1243"/>
      <c r="AA47" s="1243"/>
      <c r="AB47" s="1918"/>
      <c r="AC47" s="1918"/>
      <c r="AD47" s="1243"/>
      <c r="AE47" s="1918"/>
      <c r="AF47" s="1243"/>
    </row>
    <row r="48" spans="1:33" s="396" customFormat="1" ht="27" hidden="1" customHeight="1">
      <c r="A48" s="3093"/>
      <c r="B48" s="1491" t="s">
        <v>415</v>
      </c>
      <c r="C48" s="1492"/>
      <c r="D48" s="1486" t="s">
        <v>118</v>
      </c>
      <c r="E48" s="1489">
        <f>IF(ISERROR(IF(C46=S44,VLOOKUP(B48,U44:V45,2,FALSE),VLOOKUP(B48,U44:V45,2,FALSE))),0,IF(C46=U44,VLOOKUP(B48,U56:V61,2,FALSE),VLOOKUP(B48,U44:V45,2,FALSE)))</f>
        <v>0</v>
      </c>
      <c r="F48" s="1486" t="s">
        <v>156</v>
      </c>
      <c r="G48" s="1493">
        <f>IF(($C$46="덩굴걷기")*($Q$46="적용"),ROUND(C48*E48,2),0)</f>
        <v>0</v>
      </c>
      <c r="H48" s="1490">
        <v>197450</v>
      </c>
      <c r="I48" s="3148" t="s">
        <v>205</v>
      </c>
      <c r="J48" s="3150"/>
      <c r="K48" s="1494">
        <f>I152</f>
        <v>0</v>
      </c>
      <c r="L48" s="1486" t="s">
        <v>113</v>
      </c>
      <c r="M48" s="3151">
        <f>ROUNDDOWN((G48*H48)*(1+K48%),0)</f>
        <v>0</v>
      </c>
      <c r="N48" s="3152"/>
      <c r="O48" s="1483"/>
      <c r="Q48" s="1125"/>
      <c r="S48" s="1243"/>
      <c r="T48" s="1243"/>
      <c r="U48" s="1243"/>
      <c r="V48" s="1243"/>
      <c r="W48" s="1243"/>
      <c r="X48" s="1243"/>
      <c r="Y48" s="1243"/>
      <c r="Z48" s="1243"/>
      <c r="AA48" s="1243"/>
      <c r="AB48" s="1918"/>
      <c r="AC48" s="1918"/>
      <c r="AD48" s="1243"/>
      <c r="AE48" s="1918"/>
      <c r="AF48" s="1243"/>
      <c r="AG48" s="395"/>
    </row>
    <row r="49" spans="1:33" s="396" customFormat="1" ht="27" hidden="1" customHeight="1">
      <c r="A49" s="3093"/>
      <c r="B49" s="1484" t="s">
        <v>147</v>
      </c>
      <c r="C49" s="1495"/>
      <c r="D49" s="1486"/>
      <c r="E49" s="1493"/>
      <c r="F49" s="1488"/>
      <c r="G49" s="1493"/>
      <c r="H49" s="1496"/>
      <c r="I49" s="3153"/>
      <c r="J49" s="3154"/>
      <c r="K49" s="1497"/>
      <c r="L49" s="1488"/>
      <c r="M49" s="3148"/>
      <c r="N49" s="3149"/>
      <c r="O49" s="1483"/>
      <c r="Q49" s="1920"/>
      <c r="S49" s="1243"/>
      <c r="T49" s="1243"/>
      <c r="U49" s="1243"/>
      <c r="V49" s="1243"/>
      <c r="W49" s="1243"/>
      <c r="X49" s="1243"/>
      <c r="Y49" s="1243"/>
      <c r="Z49" s="1243"/>
      <c r="AA49" s="1243"/>
      <c r="AB49" s="1918"/>
      <c r="AC49" s="1918"/>
      <c r="AD49" s="1243"/>
      <c r="AE49" s="1918"/>
      <c r="AF49" s="1243"/>
    </row>
    <row r="50" spans="1:33" s="396" customFormat="1" ht="27" hidden="1" customHeight="1">
      <c r="A50" s="3093"/>
      <c r="B50" s="1484" t="s">
        <v>177</v>
      </c>
      <c r="C50" s="1498">
        <f>G48</f>
        <v>0</v>
      </c>
      <c r="D50" s="1486" t="s">
        <v>156</v>
      </c>
      <c r="E50" s="1493">
        <v>5</v>
      </c>
      <c r="F50" s="1486" t="s">
        <v>223</v>
      </c>
      <c r="G50" s="1493">
        <f>IF(Q46="적용",ROUND(C50*E50,2),0)</f>
        <v>0</v>
      </c>
      <c r="H50" s="1496">
        <v>1648</v>
      </c>
      <c r="I50" s="3148" t="s">
        <v>211</v>
      </c>
      <c r="J50" s="3150"/>
      <c r="K50" s="1499"/>
      <c r="L50" s="1500"/>
      <c r="M50" s="3151">
        <f>ROUNDDOWN(G50*H50,0)</f>
        <v>0</v>
      </c>
      <c r="N50" s="3152"/>
      <c r="O50" s="1483"/>
      <c r="Q50" s="1135"/>
      <c r="S50" s="1243"/>
      <c r="T50" s="1243"/>
      <c r="U50" s="1243"/>
      <c r="V50" s="1243"/>
      <c r="W50" s="1243"/>
      <c r="X50" s="1243"/>
      <c r="Y50" s="1244"/>
      <c r="Z50" s="1244"/>
      <c r="AA50" s="1244"/>
      <c r="AB50" s="1918"/>
      <c r="AC50" s="1918"/>
      <c r="AD50" s="1243"/>
      <c r="AE50" s="1918"/>
      <c r="AF50" s="1243"/>
    </row>
    <row r="51" spans="1:33" s="396" customFormat="1" ht="27" hidden="1" customHeight="1">
      <c r="A51" s="3093"/>
      <c r="B51" s="1484" t="s">
        <v>153</v>
      </c>
      <c r="C51" s="1501">
        <f>M50</f>
        <v>0</v>
      </c>
      <c r="D51" s="1486" t="s">
        <v>154</v>
      </c>
      <c r="E51" s="1493">
        <v>10</v>
      </c>
      <c r="F51" s="1486" t="s">
        <v>113</v>
      </c>
      <c r="G51" s="1485"/>
      <c r="H51" s="1502"/>
      <c r="I51" s="3161"/>
      <c r="J51" s="3162"/>
      <c r="K51" s="1486"/>
      <c r="L51" s="1500"/>
      <c r="M51" s="3163">
        <f>ROUNDDOWN(C51*E51%,0)</f>
        <v>0</v>
      </c>
      <c r="N51" s="3164"/>
      <c r="O51" s="1483"/>
      <c r="Q51" s="1135"/>
      <c r="S51" s="1243"/>
      <c r="T51" s="1243"/>
      <c r="U51" s="1243"/>
      <c r="V51" s="1919"/>
      <c r="W51" s="1243"/>
      <c r="X51" s="1243"/>
      <c r="AA51" s="1244"/>
      <c r="AB51" s="1918"/>
      <c r="AC51" s="1918"/>
      <c r="AD51" s="1243"/>
      <c r="AE51" s="1918"/>
      <c r="AF51" s="1243"/>
    </row>
    <row r="52" spans="1:33" s="396" customFormat="1" ht="27" hidden="1" customHeight="1">
      <c r="A52" s="3093"/>
      <c r="B52" s="1484" t="s">
        <v>180</v>
      </c>
      <c r="C52" s="1503">
        <f>G48</f>
        <v>0</v>
      </c>
      <c r="D52" s="1486" t="s">
        <v>229</v>
      </c>
      <c r="E52" s="1504">
        <v>8.3999999999999995E-3</v>
      </c>
      <c r="F52" s="1486" t="s">
        <v>213</v>
      </c>
      <c r="G52" s="1485"/>
      <c r="H52" s="1502">
        <v>610000</v>
      </c>
      <c r="I52" s="3165" t="s">
        <v>942</v>
      </c>
      <c r="J52" s="3166"/>
      <c r="K52" s="1486"/>
      <c r="L52" s="1500"/>
      <c r="M52" s="3163">
        <f>ROUNDDOWN(C52*E52*H52,0)</f>
        <v>0</v>
      </c>
      <c r="N52" s="3164"/>
      <c r="O52" s="1483"/>
      <c r="Q52" s="1135"/>
      <c r="S52" s="1243"/>
      <c r="T52" s="1243"/>
      <c r="U52" s="1243"/>
      <c r="V52" s="1243"/>
      <c r="W52" s="1243"/>
      <c r="X52" s="1243"/>
      <c r="AA52" s="1244"/>
      <c r="AB52" s="1918"/>
      <c r="AC52" s="1918"/>
      <c r="AD52" s="1243"/>
      <c r="AE52" s="1918"/>
      <c r="AF52" s="1243"/>
    </row>
    <row r="53" spans="1:33" ht="27" hidden="1" customHeight="1">
      <c r="A53" s="3093"/>
      <c r="B53" s="1409" t="s">
        <v>143</v>
      </c>
      <c r="C53" s="1505"/>
      <c r="D53" s="1456"/>
      <c r="E53" s="1446"/>
      <c r="F53" s="1456"/>
      <c r="G53" s="1443"/>
      <c r="H53" s="1506"/>
      <c r="I53" s="3135"/>
      <c r="J53" s="3136"/>
      <c r="K53" s="1507"/>
      <c r="L53" s="1447"/>
      <c r="M53" s="3114"/>
      <c r="N53" s="3115"/>
      <c r="O53" s="1508"/>
      <c r="S53" s="183"/>
      <c r="T53" s="183"/>
      <c r="U53" s="183"/>
      <c r="V53" s="183"/>
      <c r="W53" s="183"/>
      <c r="X53" s="183"/>
      <c r="AA53" s="317"/>
      <c r="AB53" s="206"/>
      <c r="AC53" s="206"/>
      <c r="AD53" s="183"/>
      <c r="AE53" s="206"/>
      <c r="AF53" s="183"/>
    </row>
    <row r="54" spans="1:33" ht="27" hidden="1" customHeight="1">
      <c r="A54" s="3093"/>
      <c r="B54" s="1509" t="s">
        <v>446</v>
      </c>
      <c r="C54" s="1510"/>
      <c r="D54" s="1411" t="s">
        <v>0</v>
      </c>
      <c r="E54" s="1434">
        <f>IF(ISERROR(IF(C46=S46,VLOOKUP(B54,U46:V48,2,FALSE),VLOOKUP(B54,U46:V48,2,FALSE))),0,IF(C54=U46,VLOOKUP(B54,U62:V66,2,FALSE),VLOOKUP(B54,U46:V48,2,FALSE)))</f>
        <v>0</v>
      </c>
      <c r="F54" s="1411" t="s">
        <v>424</v>
      </c>
      <c r="G54" s="1414">
        <f>IF(($C$46="약제처리")*($Q$46="적용"),ROUND(C54*E54,2),0)</f>
        <v>0</v>
      </c>
      <c r="H54" s="1307">
        <v>187435</v>
      </c>
      <c r="I54" s="3096" t="s">
        <v>205</v>
      </c>
      <c r="J54" s="3097"/>
      <c r="K54" s="1511">
        <f>J152</f>
        <v>0</v>
      </c>
      <c r="L54" s="1411" t="s">
        <v>2</v>
      </c>
      <c r="M54" s="3109">
        <f>ROUNDDOWN((G54*H54)*(1+K54%),0)</f>
        <v>0</v>
      </c>
      <c r="N54" s="3110"/>
      <c r="O54" s="1508"/>
      <c r="S54" s="183"/>
      <c r="T54" s="183"/>
      <c r="U54" s="183"/>
      <c r="V54" s="183"/>
      <c r="W54" s="183"/>
      <c r="X54" s="183"/>
      <c r="Y54" s="317"/>
      <c r="Z54" s="317"/>
      <c r="AA54" s="317"/>
      <c r="AB54" s="206"/>
      <c r="AC54" s="206"/>
      <c r="AD54" s="183"/>
      <c r="AE54" s="206"/>
      <c r="AF54" s="183"/>
    </row>
    <row r="55" spans="1:33" ht="27" hidden="1" customHeight="1">
      <c r="A55" s="3093"/>
      <c r="B55" s="1512" t="s">
        <v>422</v>
      </c>
      <c r="C55" s="1510"/>
      <c r="D55" s="1456" t="s">
        <v>0</v>
      </c>
      <c r="E55" s="1513">
        <f>IF(B54=U46,V48,IF(B54=U47,V49,IF(B54=U48,V49,IF(B54=U49,V49,0))))</f>
        <v>0</v>
      </c>
      <c r="F55" s="1456" t="s">
        <v>424</v>
      </c>
      <c r="G55" s="1414">
        <f>IF(($C$46="약제처리")*($Q$46="적용"),ROUND(C55*E55,2),0)</f>
        <v>0</v>
      </c>
      <c r="H55" s="1506">
        <v>148510</v>
      </c>
      <c r="I55" s="3159" t="str">
        <f>I29</f>
        <v>보통인부</v>
      </c>
      <c r="J55" s="3160"/>
      <c r="K55" s="1511">
        <f>K54</f>
        <v>0</v>
      </c>
      <c r="L55" s="1447" t="s">
        <v>2</v>
      </c>
      <c r="M55" s="3109">
        <f>ROUNDDOWN((G55*H55)*(1+K55%),0)</f>
        <v>0</v>
      </c>
      <c r="N55" s="3110"/>
      <c r="O55" s="1508"/>
      <c r="S55" s="183"/>
      <c r="T55" s="183"/>
      <c r="U55" s="183"/>
      <c r="V55" s="183"/>
      <c r="W55" s="183"/>
      <c r="X55" s="183"/>
      <c r="Y55" s="317"/>
      <c r="Z55" s="317"/>
      <c r="AA55" s="317"/>
      <c r="AB55" s="206"/>
      <c r="AC55" s="206"/>
      <c r="AD55" s="183"/>
      <c r="AE55" s="206"/>
      <c r="AF55" s="183"/>
    </row>
    <row r="56" spans="1:33" ht="27" hidden="1" customHeight="1">
      <c r="A56" s="3093"/>
      <c r="B56" s="1409" t="s">
        <v>147</v>
      </c>
      <c r="C56" s="1455"/>
      <c r="D56" s="1411"/>
      <c r="E56" s="1444"/>
      <c r="F56" s="1418"/>
      <c r="G56" s="1434"/>
      <c r="H56" s="1307"/>
      <c r="I56" s="3107"/>
      <c r="J56" s="3108"/>
      <c r="K56" s="1421"/>
      <c r="L56" s="1418"/>
      <c r="M56" s="3096"/>
      <c r="N56" s="3113"/>
      <c r="O56" s="1403"/>
      <c r="S56" s="183"/>
      <c r="T56" s="179"/>
      <c r="U56" s="183"/>
      <c r="V56" s="179"/>
      <c r="W56" s="183"/>
      <c r="X56" s="183"/>
      <c r="Y56" s="183"/>
      <c r="Z56" s="183"/>
      <c r="AA56" s="183"/>
      <c r="AB56" s="206"/>
      <c r="AC56" s="206"/>
      <c r="AD56" s="183"/>
      <c r="AE56" s="206"/>
      <c r="AF56" s="183"/>
      <c r="AG56" s="191"/>
    </row>
    <row r="57" spans="1:33" ht="27" hidden="1" customHeight="1">
      <c r="A57" s="3093"/>
      <c r="B57" s="1514" t="s">
        <v>430</v>
      </c>
      <c r="C57" s="1515"/>
      <c r="D57" s="1411" t="s">
        <v>86</v>
      </c>
      <c r="E57" s="1516">
        <v>1</v>
      </c>
      <c r="F57" s="1411" t="s">
        <v>425</v>
      </c>
      <c r="G57" s="1414">
        <f>IF((B54=U46)*($C$46=T46),ROUND(C57/200,2),0)</f>
        <v>0</v>
      </c>
      <c r="H57" s="1307">
        <v>10000</v>
      </c>
      <c r="I57" s="3167" t="s">
        <v>429</v>
      </c>
      <c r="J57" s="3168"/>
      <c r="K57" s="1418"/>
      <c r="L57" s="1418"/>
      <c r="M57" s="3109">
        <f>ROUNDDOWN(G57*H57,0)</f>
        <v>0</v>
      </c>
      <c r="N57" s="3110"/>
      <c r="O57" s="1403"/>
      <c r="S57" s="183"/>
      <c r="T57" s="179"/>
      <c r="U57" s="183"/>
      <c r="V57" s="183"/>
      <c r="W57" s="183"/>
      <c r="X57" s="183"/>
      <c r="Y57" s="183"/>
      <c r="Z57" s="183"/>
      <c r="AA57" s="183"/>
      <c r="AB57" s="206"/>
      <c r="AC57" s="206"/>
      <c r="AD57" s="183"/>
      <c r="AE57" s="206"/>
      <c r="AF57" s="183"/>
      <c r="AG57" s="191"/>
    </row>
    <row r="58" spans="1:33" ht="27" hidden="1" customHeight="1">
      <c r="A58" s="3093"/>
      <c r="B58" s="1409" t="s">
        <v>153</v>
      </c>
      <c r="C58" s="1458">
        <f>M57</f>
        <v>0</v>
      </c>
      <c r="D58" s="1456" t="s">
        <v>154</v>
      </c>
      <c r="E58" s="1414">
        <v>66</v>
      </c>
      <c r="F58" s="1456" t="s">
        <v>113</v>
      </c>
      <c r="G58" s="1443"/>
      <c r="H58" s="1506"/>
      <c r="I58" s="3135"/>
      <c r="J58" s="3136"/>
      <c r="K58" s="1411"/>
      <c r="L58" s="1447"/>
      <c r="M58" s="3122">
        <f>ROUNDDOWN(C58*E58%,0)</f>
        <v>0</v>
      </c>
      <c r="N58" s="3123"/>
      <c r="O58" s="1403"/>
      <c r="S58" s="183"/>
      <c r="T58" s="179"/>
      <c r="U58" s="183"/>
      <c r="V58" s="183"/>
      <c r="W58" s="183"/>
      <c r="X58" s="183"/>
      <c r="Y58" s="183"/>
      <c r="Z58" s="183"/>
      <c r="AA58" s="183"/>
      <c r="AB58" s="206"/>
      <c r="AC58" s="206"/>
      <c r="AD58" s="183"/>
      <c r="AE58" s="206"/>
      <c r="AF58" s="183"/>
      <c r="AG58" s="191"/>
    </row>
    <row r="59" spans="1:33" ht="27" hidden="1" customHeight="1">
      <c r="A59" s="3093"/>
      <c r="B59" s="1514" t="s">
        <v>431</v>
      </c>
      <c r="C59" s="1515"/>
      <c r="D59" s="1411" t="s">
        <v>118</v>
      </c>
      <c r="E59" s="1516">
        <v>10</v>
      </c>
      <c r="F59" s="1411" t="s">
        <v>432</v>
      </c>
      <c r="G59" s="1414">
        <f>IF((B54="약제 살포")*($Q$46="적용"),ROUND(C59*E59,2),0)</f>
        <v>0</v>
      </c>
      <c r="H59" s="1307">
        <v>10000</v>
      </c>
      <c r="I59" s="3167" t="s">
        <v>433</v>
      </c>
      <c r="J59" s="3168"/>
      <c r="K59" s="1418"/>
      <c r="L59" s="1418"/>
      <c r="M59" s="3109">
        <f>ROUNDDOWN(G59*H59,0)</f>
        <v>0</v>
      </c>
      <c r="N59" s="3110"/>
      <c r="O59" s="1403"/>
      <c r="S59" s="183"/>
      <c r="T59" s="179"/>
      <c r="U59" s="183"/>
      <c r="V59" s="183"/>
      <c r="W59" s="183"/>
      <c r="X59" s="183"/>
      <c r="Y59" s="183"/>
      <c r="Z59" s="183"/>
      <c r="AA59" s="183"/>
      <c r="AB59" s="206"/>
      <c r="AC59" s="206"/>
      <c r="AD59" s="183"/>
      <c r="AE59" s="206"/>
      <c r="AF59" s="183"/>
      <c r="AG59" s="191"/>
    </row>
    <row r="60" spans="1:33" ht="27" hidden="1" customHeight="1">
      <c r="A60" s="3093"/>
      <c r="B60" s="1409" t="s">
        <v>153</v>
      </c>
      <c r="C60" s="1458">
        <f>M59</f>
        <v>0</v>
      </c>
      <c r="D60" s="1456" t="s">
        <v>154</v>
      </c>
      <c r="E60" s="1414">
        <v>10</v>
      </c>
      <c r="F60" s="1456" t="s">
        <v>113</v>
      </c>
      <c r="G60" s="1443"/>
      <c r="H60" s="1506"/>
      <c r="I60" s="3135"/>
      <c r="J60" s="3136"/>
      <c r="K60" s="1411"/>
      <c r="L60" s="1447"/>
      <c r="M60" s="3122">
        <f>ROUNDDOWN(C60*E60%,0)</f>
        <v>0</v>
      </c>
      <c r="N60" s="3123"/>
      <c r="O60" s="1403"/>
      <c r="S60" s="183"/>
      <c r="T60" s="179"/>
      <c r="U60" s="183"/>
      <c r="V60" s="183"/>
      <c r="W60" s="183"/>
      <c r="X60" s="183"/>
      <c r="Y60" s="183"/>
      <c r="Z60" s="183"/>
      <c r="AA60" s="183"/>
      <c r="AB60" s="206"/>
      <c r="AC60" s="206"/>
      <c r="AD60" s="183"/>
      <c r="AE60" s="206"/>
      <c r="AF60" s="183"/>
      <c r="AG60" s="191"/>
    </row>
    <row r="61" spans="1:33" ht="27" hidden="1" customHeight="1">
      <c r="A61" s="3093"/>
      <c r="B61" s="1409" t="s">
        <v>180</v>
      </c>
      <c r="C61" s="1505">
        <f>IF((B54="약제 살포")*($Q$46="적용"),G54,0)</f>
        <v>0</v>
      </c>
      <c r="D61" s="1456" t="s">
        <v>229</v>
      </c>
      <c r="E61" s="1446">
        <v>8.3999999999999995E-3</v>
      </c>
      <c r="F61" s="1456" t="s">
        <v>213</v>
      </c>
      <c r="G61" s="1443"/>
      <c r="H61" s="1506">
        <v>200000</v>
      </c>
      <c r="I61" s="3169" t="s">
        <v>943</v>
      </c>
      <c r="J61" s="3170"/>
      <c r="K61" s="1411"/>
      <c r="L61" s="1447"/>
      <c r="M61" s="3122">
        <f>ROUNDDOWN(C61*E61*H61,0)</f>
        <v>0</v>
      </c>
      <c r="N61" s="3123"/>
      <c r="O61" s="1403"/>
      <c r="Q61" s="1909"/>
      <c r="R61" s="183"/>
      <c r="S61" s="183"/>
      <c r="T61" s="179"/>
      <c r="U61" s="183"/>
      <c r="V61" s="183"/>
      <c r="W61" s="183"/>
      <c r="X61" s="183"/>
      <c r="Y61" s="183"/>
      <c r="Z61" s="183"/>
      <c r="AA61" s="183"/>
      <c r="AB61" s="206"/>
      <c r="AC61" s="206"/>
      <c r="AD61" s="183"/>
      <c r="AE61" s="206"/>
      <c r="AF61" s="183"/>
      <c r="AG61" s="191"/>
    </row>
    <row r="62" spans="1:33" ht="27" hidden="1" customHeight="1">
      <c r="A62" s="1399"/>
      <c r="B62" s="1409" t="s">
        <v>143</v>
      </c>
      <c r="C62" s="1517"/>
      <c r="D62" s="1411"/>
      <c r="E62" s="1451"/>
      <c r="F62" s="1411"/>
      <c r="G62" s="1518"/>
      <c r="H62" s="1519"/>
      <c r="I62" s="3120"/>
      <c r="J62" s="3121"/>
      <c r="K62" s="1507"/>
      <c r="L62" s="1309"/>
      <c r="M62" s="3107"/>
      <c r="N62" s="3171"/>
      <c r="O62" s="1403"/>
      <c r="Q62" s="1909"/>
      <c r="R62" s="183"/>
      <c r="S62" s="183"/>
      <c r="T62" s="179"/>
      <c r="U62" s="183"/>
      <c r="V62" s="179"/>
      <c r="W62" s="183"/>
      <c r="X62" s="183"/>
      <c r="Y62" s="183"/>
      <c r="Z62" s="183"/>
      <c r="AA62" s="183"/>
      <c r="AB62" s="206"/>
      <c r="AC62" s="206"/>
      <c r="AD62" s="183"/>
      <c r="AE62" s="206"/>
      <c r="AF62" s="183"/>
      <c r="AG62" s="191"/>
    </row>
    <row r="63" spans="1:33" ht="27" hidden="1" customHeight="1">
      <c r="A63" s="1399"/>
      <c r="B63" s="1520" t="s">
        <v>456</v>
      </c>
      <c r="C63" s="1521">
        <f>Q64</f>
        <v>0</v>
      </c>
      <c r="D63" s="1411" t="s">
        <v>438</v>
      </c>
      <c r="E63" s="1414" t="b">
        <f>IF(($C$46=S46)*($Q$46="적용"),IF(B63=U50,V50,IF(B63=U51,V51,IF(B63=U52,V52,0))))</f>
        <v>0</v>
      </c>
      <c r="F63" s="1456" t="s">
        <v>196</v>
      </c>
      <c r="G63" s="1522">
        <f>IF(OR(B63=U50,B63=U51,B63=U52),ROUND(C63*E63/100,2),0)</f>
        <v>0</v>
      </c>
      <c r="H63" s="1519">
        <v>148510</v>
      </c>
      <c r="I63" s="3096" t="s">
        <v>441</v>
      </c>
      <c r="J63" s="3097"/>
      <c r="K63" s="1511">
        <f>K152</f>
        <v>0</v>
      </c>
      <c r="L63" s="1447" t="s">
        <v>2</v>
      </c>
      <c r="M63" s="3109">
        <f>ROUNDDOWN((G63*H63)*(1+K63%),0)</f>
        <v>0</v>
      </c>
      <c r="N63" s="3110"/>
      <c r="O63" s="1403"/>
      <c r="Q63" s="183"/>
      <c r="R63" s="183"/>
      <c r="S63" s="183"/>
      <c r="T63" s="179"/>
      <c r="U63" s="183"/>
      <c r="V63" s="179"/>
      <c r="W63" s="183"/>
      <c r="X63" s="183"/>
      <c r="Y63" s="183"/>
      <c r="Z63" s="183"/>
      <c r="AA63" s="183"/>
      <c r="AB63" s="206"/>
      <c r="AC63" s="206"/>
      <c r="AD63" s="183"/>
      <c r="AE63" s="206"/>
      <c r="AF63" s="183"/>
      <c r="AG63" s="191"/>
    </row>
    <row r="64" spans="1:33" ht="27" hidden="1" customHeight="1">
      <c r="A64" s="1399"/>
      <c r="B64" s="1523" t="s">
        <v>442</v>
      </c>
      <c r="C64" s="1521">
        <f>C63</f>
        <v>0</v>
      </c>
      <c r="D64" s="1411" t="s">
        <v>438</v>
      </c>
      <c r="E64" s="1524" t="b">
        <f>IF(($C$46=S46)*($Q$46="적용"),IF(B63=U50,V53,IF(B63=U51,V48,IF(B63=U52,V53,0))))</f>
        <v>0</v>
      </c>
      <c r="F64" s="1456" t="s">
        <v>196</v>
      </c>
      <c r="G64" s="1522">
        <f>ROUND(C64*E64/100,2)</f>
        <v>0</v>
      </c>
      <c r="H64" s="1519">
        <f>H63</f>
        <v>148510</v>
      </c>
      <c r="I64" s="3096" t="s">
        <v>441</v>
      </c>
      <c r="J64" s="3097"/>
      <c r="K64" s="1511">
        <f>K63</f>
        <v>0</v>
      </c>
      <c r="L64" s="1447" t="s">
        <v>2</v>
      </c>
      <c r="M64" s="3109">
        <f>ROUNDDOWN((G64*H64)*(1+K64%),0)</f>
        <v>0</v>
      </c>
      <c r="N64" s="3110"/>
      <c r="O64" s="1403"/>
      <c r="Q64" s="1909"/>
      <c r="R64" s="183"/>
      <c r="S64" s="183"/>
      <c r="T64" s="179"/>
      <c r="U64" s="183"/>
      <c r="V64" s="179"/>
      <c r="W64" s="183"/>
      <c r="X64" s="183"/>
      <c r="Y64" s="183"/>
      <c r="Z64" s="183"/>
      <c r="AA64" s="183"/>
      <c r="AB64" s="206"/>
      <c r="AC64" s="206"/>
      <c r="AD64" s="183"/>
      <c r="AE64" s="206"/>
      <c r="AF64" s="183"/>
      <c r="AG64" s="191"/>
    </row>
    <row r="65" spans="1:256" ht="27" hidden="1" customHeight="1">
      <c r="A65" s="1399"/>
      <c r="B65" s="1409" t="s">
        <v>147</v>
      </c>
      <c r="C65" s="1517"/>
      <c r="D65" s="1411"/>
      <c r="E65" s="1451"/>
      <c r="F65" s="1411"/>
      <c r="G65" s="1518"/>
      <c r="H65" s="1519"/>
      <c r="I65" s="3120"/>
      <c r="J65" s="3121"/>
      <c r="K65" s="1507"/>
      <c r="L65" s="1309"/>
      <c r="M65" s="3107"/>
      <c r="N65" s="3171"/>
      <c r="O65" s="1403"/>
      <c r="Q65" s="1909"/>
      <c r="R65" s="183"/>
      <c r="S65" s="183"/>
      <c r="T65" s="179"/>
      <c r="U65" s="183"/>
      <c r="V65" s="179"/>
      <c r="W65" s="183"/>
      <c r="X65" s="183"/>
      <c r="Y65" s="183"/>
      <c r="Z65" s="183"/>
      <c r="AA65" s="183"/>
      <c r="AB65" s="206"/>
      <c r="AC65" s="206"/>
      <c r="AD65" s="183"/>
      <c r="AE65" s="206"/>
      <c r="AF65" s="183"/>
      <c r="AG65" s="191"/>
    </row>
    <row r="66" spans="1:256" ht="27" hidden="1" customHeight="1">
      <c r="A66" s="1399"/>
      <c r="B66" s="1514" t="s">
        <v>450</v>
      </c>
      <c r="C66" s="1521">
        <f>C63</f>
        <v>0</v>
      </c>
      <c r="D66" s="1411" t="s">
        <v>86</v>
      </c>
      <c r="E66" s="1516">
        <v>1</v>
      </c>
      <c r="F66" s="1411" t="s">
        <v>425</v>
      </c>
      <c r="G66" s="1414">
        <f>IF((B63=U52)*($C$46=S46),ROUND(C66/200,2),0)</f>
        <v>0</v>
      </c>
      <c r="H66" s="1307">
        <v>10000</v>
      </c>
      <c r="I66" s="3167" t="s">
        <v>429</v>
      </c>
      <c r="J66" s="3168"/>
      <c r="K66" s="1418"/>
      <c r="L66" s="1418"/>
      <c r="M66" s="3109">
        <f>ROUNDDOWN(G66*H66,0)</f>
        <v>0</v>
      </c>
      <c r="N66" s="3110"/>
      <c r="O66" s="1403"/>
      <c r="Q66" s="1909"/>
      <c r="R66" s="183"/>
      <c r="S66" s="183"/>
      <c r="T66" s="179"/>
      <c r="U66" s="183"/>
      <c r="V66" s="179"/>
      <c r="W66" s="183"/>
      <c r="X66" s="183"/>
      <c r="Y66" s="183"/>
      <c r="Z66" s="183"/>
      <c r="AA66" s="183"/>
      <c r="AB66" s="206"/>
      <c r="AC66" s="206"/>
      <c r="AD66" s="183"/>
      <c r="AE66" s="206"/>
      <c r="AF66" s="183"/>
      <c r="AG66" s="191"/>
    </row>
    <row r="67" spans="1:256" ht="27" hidden="1" customHeight="1">
      <c r="A67" s="1399"/>
      <c r="B67" s="1409" t="s">
        <v>448</v>
      </c>
      <c r="C67" s="1521">
        <f>C63</f>
        <v>0</v>
      </c>
      <c r="D67" s="1507" t="s">
        <v>151</v>
      </c>
      <c r="E67" s="1525">
        <v>1</v>
      </c>
      <c r="F67" s="1442" t="s">
        <v>449</v>
      </c>
      <c r="G67" s="1518">
        <f>IF((B63=U50)*($C$46=S46),ROUND(C67*E67,2),0)</f>
        <v>0</v>
      </c>
      <c r="H67" s="1526">
        <v>100</v>
      </c>
      <c r="I67" s="3124" t="s">
        <v>238</v>
      </c>
      <c r="J67" s="3125"/>
      <c r="K67" s="1527"/>
      <c r="L67" s="1527"/>
      <c r="M67" s="3133">
        <f>ROUNDDOWN(G67*H67,0)</f>
        <v>0</v>
      </c>
      <c r="N67" s="3134"/>
      <c r="O67" s="1403"/>
      <c r="Q67" s="1909"/>
      <c r="R67" s="183"/>
      <c r="S67" s="183"/>
      <c r="T67" s="179"/>
      <c r="U67" s="183"/>
      <c r="V67" s="179"/>
      <c r="W67" s="183"/>
      <c r="X67" s="183"/>
      <c r="Y67" s="183"/>
      <c r="Z67" s="183"/>
      <c r="AA67" s="183"/>
      <c r="AB67" s="206"/>
      <c r="AC67" s="206"/>
      <c r="AD67" s="183"/>
      <c r="AE67" s="206"/>
      <c r="AF67" s="183"/>
      <c r="AG67" s="191"/>
    </row>
    <row r="68" spans="1:256" ht="27" hidden="1" customHeight="1">
      <c r="A68" s="3093"/>
      <c r="B68" s="1041" t="s">
        <v>239</v>
      </c>
      <c r="C68" s="3187" t="s">
        <v>786</v>
      </c>
      <c r="D68" s="3188"/>
      <c r="E68" s="3189"/>
      <c r="F68" s="185"/>
      <c r="G68" s="144"/>
      <c r="H68" s="131"/>
      <c r="I68" s="2851"/>
      <c r="J68" s="3094"/>
      <c r="K68" s="193"/>
      <c r="L68" s="1042"/>
      <c r="M68" s="2981"/>
      <c r="N68" s="3095"/>
      <c r="O68" s="1528"/>
      <c r="P68" s="191"/>
      <c r="Q68" s="1910"/>
      <c r="R68" s="199"/>
      <c r="S68" s="183"/>
      <c r="T68" s="183"/>
      <c r="U68" s="183"/>
      <c r="V68" s="183"/>
      <c r="W68" s="199"/>
      <c r="X68" s="199"/>
      <c r="Y68" s="199"/>
      <c r="Z68" s="183"/>
      <c r="AA68" s="183"/>
      <c r="AB68" s="206"/>
      <c r="AC68" s="206"/>
      <c r="AD68" s="183"/>
      <c r="AE68" s="206"/>
      <c r="AF68" s="199"/>
      <c r="AG68" s="191"/>
      <c r="AH68" s="191"/>
      <c r="AI68" s="191"/>
      <c r="AJ68" s="191"/>
      <c r="AK68" s="191"/>
      <c r="AL68" s="191"/>
      <c r="AM68" s="191"/>
      <c r="AN68" s="191"/>
      <c r="AO68" s="191"/>
      <c r="AP68" s="191"/>
      <c r="AQ68" s="191"/>
      <c r="AR68" s="191"/>
      <c r="AS68" s="191"/>
      <c r="AT68" s="191"/>
      <c r="AU68" s="191"/>
      <c r="AV68" s="191"/>
      <c r="AW68" s="191"/>
      <c r="AX68" s="191"/>
      <c r="AY68" s="191"/>
      <c r="AZ68" s="191"/>
      <c r="BA68" s="191"/>
      <c r="BB68" s="191"/>
      <c r="BC68" s="191"/>
      <c r="BD68" s="191"/>
      <c r="BE68" s="191"/>
      <c r="BF68" s="191"/>
      <c r="BG68" s="191"/>
      <c r="BH68" s="191"/>
      <c r="BI68" s="191"/>
      <c r="BJ68" s="191"/>
      <c r="BK68" s="191"/>
      <c r="BL68" s="191"/>
      <c r="BM68" s="191"/>
      <c r="BN68" s="191"/>
      <c r="BO68" s="191"/>
      <c r="BP68" s="191"/>
      <c r="BQ68" s="191"/>
      <c r="BR68" s="191"/>
      <c r="BS68" s="191"/>
      <c r="BT68" s="191"/>
      <c r="BU68" s="191"/>
      <c r="BV68" s="191"/>
      <c r="BW68" s="191"/>
      <c r="BX68" s="191"/>
      <c r="BY68" s="191"/>
      <c r="BZ68" s="191"/>
      <c r="CA68" s="191"/>
      <c r="CB68" s="191"/>
      <c r="CC68" s="191"/>
      <c r="CD68" s="191"/>
      <c r="CE68" s="191"/>
      <c r="CF68" s="191"/>
      <c r="CG68" s="191"/>
      <c r="CH68" s="191"/>
      <c r="CI68" s="191"/>
      <c r="CJ68" s="191"/>
      <c r="CK68" s="191"/>
      <c r="CL68" s="191"/>
      <c r="CM68" s="191"/>
      <c r="CN68" s="191"/>
      <c r="CO68" s="191"/>
      <c r="CP68" s="191"/>
      <c r="CQ68" s="191"/>
      <c r="CR68" s="191"/>
      <c r="CS68" s="191"/>
      <c r="CT68" s="191"/>
      <c r="CU68" s="191"/>
      <c r="CV68" s="191"/>
      <c r="CW68" s="191"/>
      <c r="CX68" s="191"/>
      <c r="CY68" s="191"/>
      <c r="CZ68" s="191"/>
      <c r="DA68" s="191"/>
      <c r="DB68" s="191"/>
      <c r="DC68" s="191"/>
      <c r="DD68" s="191"/>
      <c r="DE68" s="191"/>
      <c r="DF68" s="191"/>
      <c r="DG68" s="191"/>
      <c r="DH68" s="191"/>
      <c r="DI68" s="191"/>
      <c r="DJ68" s="191"/>
      <c r="DK68" s="191"/>
      <c r="DL68" s="191"/>
      <c r="DM68" s="191"/>
      <c r="DN68" s="191"/>
      <c r="DO68" s="191"/>
      <c r="DP68" s="191"/>
      <c r="DQ68" s="191"/>
      <c r="DR68" s="191"/>
      <c r="DS68" s="191"/>
      <c r="DT68" s="191"/>
      <c r="DU68" s="191"/>
      <c r="DV68" s="191"/>
      <c r="DW68" s="191"/>
      <c r="DX68" s="191"/>
      <c r="DY68" s="191"/>
      <c r="DZ68" s="191"/>
      <c r="EA68" s="191"/>
      <c r="EB68" s="191"/>
      <c r="EC68" s="191"/>
      <c r="ED68" s="191"/>
      <c r="EE68" s="191"/>
      <c r="EF68" s="191"/>
      <c r="EG68" s="191"/>
      <c r="EH68" s="191"/>
      <c r="EI68" s="191"/>
      <c r="EJ68" s="191"/>
      <c r="EK68" s="191"/>
      <c r="EL68" s="191"/>
      <c r="EM68" s="191"/>
      <c r="EN68" s="191"/>
      <c r="EO68" s="191"/>
      <c r="EP68" s="191"/>
      <c r="EQ68" s="191"/>
      <c r="ER68" s="191"/>
      <c r="ES68" s="191"/>
      <c r="ET68" s="191"/>
      <c r="EU68" s="191"/>
      <c r="EV68" s="191"/>
      <c r="EW68" s="191"/>
      <c r="EX68" s="191"/>
      <c r="EY68" s="191"/>
      <c r="EZ68" s="191"/>
      <c r="FA68" s="191"/>
      <c r="FB68" s="191"/>
      <c r="FC68" s="191"/>
      <c r="FD68" s="191"/>
      <c r="FE68" s="191"/>
      <c r="FF68" s="191"/>
      <c r="FG68" s="191"/>
      <c r="FH68" s="191"/>
      <c r="FI68" s="191"/>
      <c r="FJ68" s="191"/>
      <c r="FK68" s="191"/>
      <c r="FL68" s="191"/>
      <c r="FM68" s="191"/>
      <c r="FN68" s="191"/>
      <c r="FO68" s="191"/>
      <c r="FP68" s="191"/>
      <c r="FQ68" s="191"/>
      <c r="FR68" s="191"/>
      <c r="FS68" s="191"/>
      <c r="FT68" s="191"/>
      <c r="FU68" s="191"/>
      <c r="FV68" s="191"/>
      <c r="FW68" s="191"/>
      <c r="FX68" s="191"/>
      <c r="FY68" s="191"/>
      <c r="FZ68" s="191"/>
      <c r="GA68" s="191"/>
      <c r="GB68" s="191"/>
      <c r="GC68" s="191"/>
      <c r="GD68" s="191"/>
      <c r="GE68" s="191"/>
      <c r="GF68" s="191"/>
      <c r="GG68" s="191"/>
      <c r="GH68" s="191"/>
      <c r="GI68" s="191"/>
      <c r="GJ68" s="191"/>
      <c r="GK68" s="191"/>
      <c r="GL68" s="191"/>
      <c r="GM68" s="191"/>
      <c r="GN68" s="191"/>
      <c r="GO68" s="191"/>
      <c r="GP68" s="191"/>
      <c r="GQ68" s="191"/>
      <c r="GR68" s="191"/>
      <c r="GS68" s="191"/>
      <c r="GT68" s="191"/>
      <c r="GU68" s="191"/>
      <c r="GV68" s="191"/>
      <c r="GW68" s="191"/>
      <c r="GX68" s="191"/>
      <c r="GY68" s="191"/>
      <c r="GZ68" s="191"/>
      <c r="HA68" s="191"/>
      <c r="HB68" s="191"/>
      <c r="HC68" s="191"/>
      <c r="HD68" s="191"/>
      <c r="HE68" s="191"/>
      <c r="HF68" s="191"/>
      <c r="HG68" s="191"/>
      <c r="HH68" s="191"/>
      <c r="HI68" s="191"/>
      <c r="HJ68" s="191"/>
      <c r="HK68" s="191"/>
      <c r="HL68" s="191"/>
      <c r="HM68" s="191"/>
      <c r="HN68" s="191"/>
      <c r="HO68" s="191"/>
      <c r="HP68" s="191"/>
      <c r="HQ68" s="191"/>
      <c r="HR68" s="191"/>
      <c r="HS68" s="191"/>
      <c r="HT68" s="191"/>
      <c r="HU68" s="191"/>
      <c r="HV68" s="191"/>
      <c r="HW68" s="191"/>
      <c r="HX68" s="191"/>
      <c r="HY68" s="191"/>
      <c r="HZ68" s="191"/>
      <c r="IA68" s="191"/>
      <c r="IB68" s="191"/>
      <c r="IC68" s="191"/>
      <c r="ID68" s="191"/>
      <c r="IE68" s="191"/>
      <c r="IF68" s="191"/>
      <c r="IG68" s="191"/>
      <c r="IH68" s="191"/>
      <c r="II68" s="191"/>
      <c r="IJ68" s="191"/>
      <c r="IK68" s="191"/>
      <c r="IL68" s="191"/>
      <c r="IM68" s="191"/>
      <c r="IN68" s="191"/>
      <c r="IO68" s="191"/>
      <c r="IP68" s="191"/>
      <c r="IQ68" s="191"/>
      <c r="IR68" s="191"/>
      <c r="IS68" s="191"/>
      <c r="IT68" s="191"/>
      <c r="IU68" s="191"/>
      <c r="IV68" s="191"/>
    </row>
    <row r="69" spans="1:256" ht="27" hidden="1" customHeight="1">
      <c r="A69" s="3093"/>
      <c r="B69" s="1457" t="s">
        <v>143</v>
      </c>
      <c r="C69" s="1529">
        <f>SUM(C70:C80)</f>
        <v>0</v>
      </c>
      <c r="D69" s="1411" t="s">
        <v>151</v>
      </c>
      <c r="E69" s="1530"/>
      <c r="F69" s="1418"/>
      <c r="G69" s="1434">
        <f>IF(Q68="적용",ROUND(SUM(G70:G80),2),0)</f>
        <v>0</v>
      </c>
      <c r="H69" s="1307">
        <f>ROUNDDOWN((H70+H71)/2,0)</f>
        <v>177259</v>
      </c>
      <c r="I69" s="3190" t="s">
        <v>457</v>
      </c>
      <c r="J69" s="3191"/>
      <c r="K69" s="1531">
        <f>$L$152</f>
        <v>0</v>
      </c>
      <c r="L69" s="1411" t="s">
        <v>113</v>
      </c>
      <c r="M69" s="3181">
        <f>ROUNDDOWN((G69*H69)*(1+K69%),0)</f>
        <v>0</v>
      </c>
      <c r="N69" s="3182"/>
      <c r="O69" s="1528"/>
      <c r="P69" s="191"/>
      <c r="Q69" s="1921"/>
      <c r="R69" s="199"/>
      <c r="S69" s="179"/>
      <c r="T69" s="179"/>
      <c r="U69" s="179"/>
      <c r="V69" s="179"/>
      <c r="W69" s="179"/>
      <c r="X69" s="199"/>
      <c r="Y69" s="199"/>
      <c r="Z69" s="199"/>
      <c r="AA69" s="199"/>
      <c r="AB69" s="206"/>
      <c r="AC69" s="206"/>
      <c r="AD69" s="183"/>
      <c r="AE69" s="206"/>
      <c r="AF69" s="199"/>
      <c r="AG69" s="191"/>
      <c r="AH69" s="191"/>
      <c r="AI69" s="191"/>
      <c r="AJ69" s="191"/>
      <c r="AK69" s="191"/>
      <c r="AL69" s="191"/>
      <c r="AM69" s="191"/>
      <c r="AN69" s="191"/>
      <c r="AO69" s="191"/>
      <c r="AP69" s="191"/>
      <c r="AQ69" s="191"/>
      <c r="AR69" s="191"/>
      <c r="AS69" s="191"/>
      <c r="AT69" s="191"/>
      <c r="AU69" s="191"/>
      <c r="AV69" s="191"/>
      <c r="AW69" s="191"/>
      <c r="AX69" s="191"/>
      <c r="AY69" s="191"/>
      <c r="AZ69" s="191"/>
      <c r="BA69" s="191"/>
      <c r="BB69" s="191"/>
      <c r="BC69" s="191"/>
      <c r="BD69" s="191"/>
      <c r="BE69" s="191"/>
      <c r="BF69" s="191"/>
      <c r="BG69" s="191"/>
      <c r="BH69" s="191"/>
      <c r="BI69" s="191"/>
      <c r="BJ69" s="191"/>
      <c r="BK69" s="191"/>
      <c r="BL69" s="191"/>
      <c r="BM69" s="191"/>
      <c r="BN69" s="191"/>
      <c r="BO69" s="191"/>
      <c r="BP69" s="191"/>
      <c r="BQ69" s="191"/>
      <c r="BR69" s="191"/>
      <c r="BS69" s="191"/>
      <c r="BT69" s="191"/>
      <c r="BU69" s="191"/>
      <c r="BV69" s="191"/>
      <c r="BW69" s="191"/>
      <c r="BX69" s="191"/>
      <c r="BY69" s="191"/>
      <c r="BZ69" s="191"/>
      <c r="CA69" s="191"/>
      <c r="CB69" s="191"/>
      <c r="CC69" s="191"/>
      <c r="CD69" s="191"/>
      <c r="CE69" s="191"/>
      <c r="CF69" s="191"/>
      <c r="CG69" s="191"/>
      <c r="CH69" s="191"/>
      <c r="CI69" s="191"/>
      <c r="CJ69" s="191"/>
      <c r="CK69" s="191"/>
      <c r="CL69" s="191"/>
      <c r="CM69" s="191"/>
      <c r="CN69" s="191"/>
      <c r="CO69" s="191"/>
      <c r="CP69" s="191"/>
      <c r="CQ69" s="191"/>
      <c r="CR69" s="191"/>
      <c r="CS69" s="191"/>
      <c r="CT69" s="191"/>
      <c r="CU69" s="191"/>
      <c r="CV69" s="191"/>
      <c r="CW69" s="191"/>
      <c r="CX69" s="191"/>
      <c r="CY69" s="191"/>
      <c r="CZ69" s="191"/>
      <c r="DA69" s="191"/>
      <c r="DB69" s="191"/>
      <c r="DC69" s="191"/>
      <c r="DD69" s="191"/>
      <c r="DE69" s="191"/>
      <c r="DF69" s="191"/>
      <c r="DG69" s="191"/>
      <c r="DH69" s="191"/>
      <c r="DI69" s="191"/>
      <c r="DJ69" s="191"/>
      <c r="DK69" s="191"/>
      <c r="DL69" s="191"/>
      <c r="DM69" s="191"/>
      <c r="DN69" s="191"/>
      <c r="DO69" s="191"/>
      <c r="DP69" s="191"/>
      <c r="DQ69" s="191"/>
      <c r="DR69" s="191"/>
      <c r="DS69" s="191"/>
      <c r="DT69" s="191"/>
      <c r="DU69" s="191"/>
      <c r="DV69" s="191"/>
      <c r="DW69" s="191"/>
      <c r="DX69" s="191"/>
      <c r="DY69" s="191"/>
      <c r="DZ69" s="191"/>
      <c r="EA69" s="191"/>
      <c r="EB69" s="191"/>
      <c r="EC69" s="191"/>
      <c r="ED69" s="191"/>
      <c r="EE69" s="191"/>
      <c r="EF69" s="191"/>
      <c r="EG69" s="191"/>
      <c r="EH69" s="191"/>
      <c r="EI69" s="191"/>
      <c r="EJ69" s="191"/>
      <c r="EK69" s="191"/>
      <c r="EL69" s="191"/>
      <c r="EM69" s="191"/>
      <c r="EN69" s="191"/>
      <c r="EO69" s="191"/>
      <c r="EP69" s="191"/>
      <c r="EQ69" s="191"/>
      <c r="ER69" s="191"/>
      <c r="ES69" s="191"/>
      <c r="ET69" s="191"/>
      <c r="EU69" s="191"/>
      <c r="EV69" s="191"/>
      <c r="EW69" s="191"/>
      <c r="EX69" s="191"/>
      <c r="EY69" s="191"/>
      <c r="EZ69" s="191"/>
      <c r="FA69" s="191"/>
      <c r="FB69" s="191"/>
      <c r="FC69" s="191"/>
      <c r="FD69" s="191"/>
      <c r="FE69" s="191"/>
      <c r="FF69" s="191"/>
      <c r="FG69" s="191"/>
      <c r="FH69" s="191"/>
      <c r="FI69" s="191"/>
      <c r="FJ69" s="191"/>
      <c r="FK69" s="191"/>
      <c r="FL69" s="191"/>
      <c r="FM69" s="191"/>
      <c r="FN69" s="191"/>
      <c r="FO69" s="191"/>
      <c r="FP69" s="191"/>
      <c r="FQ69" s="191"/>
      <c r="FR69" s="191"/>
      <c r="FS69" s="191"/>
      <c r="FT69" s="191"/>
      <c r="FU69" s="191"/>
      <c r="FV69" s="191"/>
      <c r="FW69" s="191"/>
      <c r="FX69" s="191"/>
      <c r="FY69" s="191"/>
      <c r="FZ69" s="191"/>
      <c r="GA69" s="191"/>
      <c r="GB69" s="191"/>
      <c r="GC69" s="191"/>
      <c r="GD69" s="191"/>
      <c r="GE69" s="191"/>
      <c r="GF69" s="191"/>
      <c r="GG69" s="191"/>
      <c r="GH69" s="191"/>
      <c r="GI69" s="191"/>
      <c r="GJ69" s="191"/>
      <c r="GK69" s="191"/>
      <c r="GL69" s="191"/>
      <c r="GM69" s="191"/>
      <c r="GN69" s="191"/>
      <c r="GO69" s="191"/>
      <c r="GP69" s="191"/>
      <c r="GQ69" s="191"/>
      <c r="GR69" s="191"/>
      <c r="GS69" s="191"/>
      <c r="GT69" s="191"/>
      <c r="GU69" s="191"/>
      <c r="GV69" s="191"/>
      <c r="GW69" s="191"/>
      <c r="GX69" s="191"/>
      <c r="GY69" s="191"/>
      <c r="GZ69" s="191"/>
      <c r="HA69" s="191"/>
      <c r="HB69" s="191"/>
      <c r="HC69" s="191"/>
      <c r="HD69" s="191"/>
      <c r="HE69" s="191"/>
      <c r="HF69" s="191"/>
      <c r="HG69" s="191"/>
      <c r="HH69" s="191"/>
      <c r="HI69" s="191"/>
      <c r="HJ69" s="191"/>
      <c r="HK69" s="191"/>
      <c r="HL69" s="191"/>
      <c r="HM69" s="191"/>
      <c r="HN69" s="191"/>
      <c r="HO69" s="191"/>
      <c r="HP69" s="191"/>
      <c r="HQ69" s="191"/>
      <c r="HR69" s="191"/>
      <c r="HS69" s="191"/>
      <c r="HT69" s="191"/>
      <c r="HU69" s="191"/>
      <c r="HV69" s="191"/>
      <c r="HW69" s="191"/>
      <c r="HX69" s="191"/>
      <c r="HY69" s="191"/>
      <c r="HZ69" s="191"/>
      <c r="IA69" s="191"/>
      <c r="IB69" s="191"/>
      <c r="IC69" s="191"/>
      <c r="ID69" s="191"/>
      <c r="IE69" s="191"/>
      <c r="IF69" s="191"/>
      <c r="IG69" s="191"/>
      <c r="IH69" s="191"/>
      <c r="II69" s="191"/>
      <c r="IJ69" s="191"/>
      <c r="IK69" s="191"/>
      <c r="IL69" s="191"/>
      <c r="IM69" s="191"/>
      <c r="IN69" s="191"/>
      <c r="IO69" s="191"/>
      <c r="IP69" s="191"/>
      <c r="IQ69" s="191"/>
      <c r="IR69" s="191"/>
      <c r="IS69" s="191"/>
      <c r="IT69" s="191"/>
      <c r="IU69" s="191"/>
      <c r="IV69" s="191"/>
    </row>
    <row r="70" spans="1:256" ht="27" hidden="1" customHeight="1">
      <c r="A70" s="3093"/>
      <c r="B70" s="1532" t="s">
        <v>245</v>
      </c>
      <c r="C70" s="1533"/>
      <c r="D70" s="1411" t="s">
        <v>151</v>
      </c>
      <c r="E70" s="1534">
        <f>IF($C$68=$S$70,U70,IF($C$68=$S$71,U70+V70,IF($C$68=$S$72,U70+V70+W70,0)))</f>
        <v>0</v>
      </c>
      <c r="F70" s="1411" t="s">
        <v>194</v>
      </c>
      <c r="G70" s="1434">
        <f t="shared" ref="G70:G80" si="0">IF(C70=0,0,ROUND(C70*E70/100,2))</f>
        <v>0</v>
      </c>
      <c r="H70" s="1516">
        <v>157068</v>
      </c>
      <c r="I70" s="3192" t="s">
        <v>157</v>
      </c>
      <c r="J70" s="3193"/>
      <c r="K70" s="1421"/>
      <c r="L70" s="1418"/>
      <c r="M70" s="3096"/>
      <c r="N70" s="3113"/>
      <c r="O70" s="1528"/>
      <c r="P70" s="191"/>
      <c r="Q70" s="1921"/>
      <c r="R70" s="199"/>
      <c r="S70" s="179"/>
      <c r="T70" s="179"/>
      <c r="U70" s="179"/>
      <c r="V70" s="179"/>
      <c r="W70" s="1911"/>
      <c r="X70" s="191"/>
      <c r="Y70" s="191"/>
      <c r="Z70" s="191"/>
      <c r="AA70" s="191"/>
      <c r="AB70" s="206"/>
      <c r="AC70" s="206"/>
      <c r="AD70" s="183"/>
      <c r="AE70" s="206"/>
      <c r="AF70" s="191"/>
      <c r="AG70" s="191"/>
      <c r="AH70" s="191"/>
      <c r="AI70" s="191"/>
      <c r="AJ70" s="191"/>
      <c r="AK70" s="191"/>
      <c r="AL70" s="191"/>
      <c r="AM70" s="191"/>
      <c r="AN70" s="191"/>
      <c r="AO70" s="191"/>
      <c r="AP70" s="191"/>
      <c r="AQ70" s="191"/>
      <c r="AR70" s="191"/>
      <c r="AS70" s="191"/>
      <c r="AT70" s="191"/>
      <c r="AU70" s="191"/>
      <c r="AV70" s="191"/>
      <c r="AW70" s="191"/>
      <c r="AX70" s="191"/>
      <c r="AY70" s="191"/>
      <c r="AZ70" s="191"/>
      <c r="BA70" s="191"/>
      <c r="BB70" s="191"/>
      <c r="BC70" s="191"/>
      <c r="BD70" s="191"/>
      <c r="BE70" s="191"/>
      <c r="BF70" s="191"/>
      <c r="BG70" s="191"/>
      <c r="BH70" s="191"/>
      <c r="BI70" s="191"/>
      <c r="BJ70" s="191"/>
      <c r="BK70" s="191"/>
      <c r="BL70" s="191"/>
      <c r="BM70" s="191"/>
      <c r="BN70" s="191"/>
      <c r="BO70" s="191"/>
      <c r="BP70" s="191"/>
      <c r="BQ70" s="191"/>
      <c r="BR70" s="191"/>
      <c r="BS70" s="191"/>
      <c r="BT70" s="191"/>
      <c r="BU70" s="191"/>
      <c r="BV70" s="191"/>
      <c r="BW70" s="191"/>
      <c r="BX70" s="191"/>
      <c r="BY70" s="191"/>
      <c r="BZ70" s="191"/>
      <c r="CA70" s="191"/>
      <c r="CB70" s="191"/>
      <c r="CC70" s="191"/>
      <c r="CD70" s="191"/>
      <c r="CE70" s="191"/>
      <c r="CF70" s="191"/>
      <c r="CG70" s="191"/>
      <c r="CH70" s="191"/>
      <c r="CI70" s="191"/>
      <c r="CJ70" s="191"/>
      <c r="CK70" s="191"/>
      <c r="CL70" s="191"/>
      <c r="CM70" s="191"/>
      <c r="CN70" s="191"/>
      <c r="CO70" s="191"/>
      <c r="CP70" s="191"/>
      <c r="CQ70" s="191"/>
      <c r="CR70" s="191"/>
      <c r="CS70" s="191"/>
      <c r="CT70" s="191"/>
      <c r="CU70" s="191"/>
      <c r="CV70" s="191"/>
      <c r="CW70" s="191"/>
      <c r="CX70" s="191"/>
      <c r="CY70" s="191"/>
      <c r="CZ70" s="191"/>
      <c r="DA70" s="191"/>
      <c r="DB70" s="191"/>
      <c r="DC70" s="191"/>
      <c r="DD70" s="191"/>
      <c r="DE70" s="191"/>
      <c r="DF70" s="191"/>
      <c r="DG70" s="191"/>
      <c r="DH70" s="191"/>
      <c r="DI70" s="191"/>
      <c r="DJ70" s="191"/>
      <c r="DK70" s="191"/>
      <c r="DL70" s="191"/>
      <c r="DM70" s="191"/>
      <c r="DN70" s="191"/>
      <c r="DO70" s="191"/>
      <c r="DP70" s="191"/>
      <c r="DQ70" s="191"/>
      <c r="DR70" s="191"/>
      <c r="DS70" s="191"/>
      <c r="DT70" s="191"/>
      <c r="DU70" s="191"/>
      <c r="DV70" s="191"/>
      <c r="DW70" s="191"/>
      <c r="DX70" s="191"/>
      <c r="DY70" s="191"/>
      <c r="DZ70" s="191"/>
      <c r="EA70" s="191"/>
      <c r="EB70" s="191"/>
      <c r="EC70" s="191"/>
      <c r="ED70" s="191"/>
      <c r="EE70" s="191"/>
      <c r="EF70" s="191"/>
      <c r="EG70" s="191"/>
      <c r="EH70" s="191"/>
      <c r="EI70" s="191"/>
      <c r="EJ70" s="191"/>
      <c r="EK70" s="191"/>
      <c r="EL70" s="191"/>
      <c r="EM70" s="191"/>
      <c r="EN70" s="191"/>
      <c r="EO70" s="191"/>
      <c r="EP70" s="191"/>
      <c r="EQ70" s="191"/>
      <c r="ER70" s="191"/>
      <c r="ES70" s="191"/>
      <c r="ET70" s="191"/>
      <c r="EU70" s="191"/>
      <c r="EV70" s="191"/>
      <c r="EW70" s="191"/>
      <c r="EX70" s="191"/>
      <c r="EY70" s="191"/>
      <c r="EZ70" s="191"/>
      <c r="FA70" s="191"/>
      <c r="FB70" s="191"/>
      <c r="FC70" s="191"/>
      <c r="FD70" s="191"/>
      <c r="FE70" s="191"/>
      <c r="FF70" s="191"/>
      <c r="FG70" s="191"/>
      <c r="FH70" s="191"/>
      <c r="FI70" s="191"/>
      <c r="FJ70" s="191"/>
      <c r="FK70" s="191"/>
      <c r="FL70" s="191"/>
      <c r="FM70" s="191"/>
      <c r="FN70" s="191"/>
      <c r="FO70" s="191"/>
      <c r="FP70" s="191"/>
      <c r="FQ70" s="191"/>
      <c r="FR70" s="191"/>
      <c r="FS70" s="191"/>
      <c r="FT70" s="191"/>
      <c r="FU70" s="191"/>
      <c r="FV70" s="191"/>
      <c r="FW70" s="191"/>
      <c r="FX70" s="191"/>
      <c r="FY70" s="191"/>
      <c r="FZ70" s="191"/>
      <c r="GA70" s="191"/>
      <c r="GB70" s="191"/>
      <c r="GC70" s="191"/>
      <c r="GD70" s="191"/>
      <c r="GE70" s="191"/>
      <c r="GF70" s="191"/>
      <c r="GG70" s="191"/>
      <c r="GH70" s="191"/>
      <c r="GI70" s="191"/>
      <c r="GJ70" s="191"/>
      <c r="GK70" s="191"/>
      <c r="GL70" s="191"/>
      <c r="GM70" s="191"/>
      <c r="GN70" s="191"/>
      <c r="GO70" s="191"/>
      <c r="GP70" s="191"/>
      <c r="GQ70" s="191"/>
      <c r="GR70" s="191"/>
      <c r="GS70" s="191"/>
      <c r="GT70" s="191"/>
      <c r="GU70" s="191"/>
      <c r="GV70" s="191"/>
      <c r="GW70" s="191"/>
      <c r="GX70" s="191"/>
      <c r="GY70" s="191"/>
      <c r="GZ70" s="191"/>
      <c r="HA70" s="191"/>
      <c r="HB70" s="191"/>
      <c r="HC70" s="191"/>
      <c r="HD70" s="191"/>
      <c r="HE70" s="191"/>
      <c r="HF70" s="191"/>
      <c r="HG70" s="191"/>
      <c r="HH70" s="191"/>
      <c r="HI70" s="191"/>
      <c r="HJ70" s="191"/>
      <c r="HK70" s="191"/>
      <c r="HL70" s="191"/>
      <c r="HM70" s="191"/>
      <c r="HN70" s="191"/>
      <c r="HO70" s="191"/>
      <c r="HP70" s="191"/>
      <c r="HQ70" s="191"/>
      <c r="HR70" s="191"/>
      <c r="HS70" s="191"/>
      <c r="HT70" s="191"/>
      <c r="HU70" s="191"/>
      <c r="HV70" s="191"/>
      <c r="HW70" s="191"/>
      <c r="HX70" s="191"/>
      <c r="HY70" s="191"/>
      <c r="HZ70" s="191"/>
      <c r="IA70" s="191"/>
      <c r="IB70" s="191"/>
      <c r="IC70" s="191"/>
      <c r="ID70" s="191"/>
      <c r="IE70" s="191"/>
      <c r="IF70" s="191"/>
      <c r="IG70" s="191"/>
      <c r="IH70" s="191"/>
      <c r="II70" s="191"/>
      <c r="IJ70" s="191"/>
      <c r="IK70" s="191"/>
      <c r="IL70" s="191"/>
      <c r="IM70" s="191"/>
      <c r="IN70" s="191"/>
      <c r="IO70" s="191"/>
      <c r="IP70" s="191"/>
      <c r="IQ70" s="191"/>
      <c r="IR70" s="191"/>
      <c r="IS70" s="191"/>
      <c r="IT70" s="191"/>
      <c r="IU70" s="191"/>
      <c r="IV70" s="191"/>
    </row>
    <row r="71" spans="1:256" ht="27" hidden="1" customHeight="1">
      <c r="A71" s="3093"/>
      <c r="B71" s="1532" t="s">
        <v>248</v>
      </c>
      <c r="C71" s="1535"/>
      <c r="D71" s="1411" t="s">
        <v>151</v>
      </c>
      <c r="E71" s="1534">
        <f>IF($C$68=$S$70,U71,IF($C$68=$S$71,U71+V71,IF($C$68=$S$72,U71+V71+#REF!,0)))</f>
        <v>0</v>
      </c>
      <c r="F71" s="1411" t="s">
        <v>194</v>
      </c>
      <c r="G71" s="1434">
        <f t="shared" si="0"/>
        <v>0</v>
      </c>
      <c r="H71" s="1516">
        <v>197450</v>
      </c>
      <c r="I71" s="3192" t="s">
        <v>205</v>
      </c>
      <c r="J71" s="3193"/>
      <c r="K71" s="1421"/>
      <c r="L71" s="1418"/>
      <c r="M71" s="3096"/>
      <c r="N71" s="3113"/>
      <c r="O71" s="1528"/>
      <c r="P71" s="191"/>
      <c r="Q71" s="1921"/>
      <c r="R71" s="199"/>
      <c r="S71" s="179"/>
      <c r="T71" s="1912"/>
      <c r="U71" s="1912"/>
      <c r="V71" s="1912"/>
      <c r="Y71" s="191"/>
      <c r="Z71" s="191"/>
      <c r="AA71" s="191"/>
      <c r="AB71" s="206"/>
      <c r="AC71" s="206"/>
      <c r="AD71" s="183"/>
      <c r="AE71" s="206"/>
      <c r="AF71" s="191"/>
      <c r="AG71" s="191"/>
      <c r="AH71" s="191"/>
      <c r="AI71" s="191"/>
      <c r="AJ71" s="191"/>
      <c r="AK71" s="191"/>
      <c r="AL71" s="191"/>
      <c r="AM71" s="191"/>
      <c r="AN71" s="191"/>
      <c r="AO71" s="191"/>
      <c r="AP71" s="191"/>
      <c r="AQ71" s="191"/>
      <c r="AR71" s="191"/>
      <c r="AS71" s="191"/>
      <c r="AT71" s="191"/>
      <c r="AU71" s="191"/>
      <c r="AV71" s="191"/>
      <c r="AW71" s="191"/>
      <c r="AX71" s="191"/>
      <c r="AY71" s="191"/>
      <c r="AZ71" s="191"/>
      <c r="BA71" s="191"/>
      <c r="BB71" s="191"/>
      <c r="BC71" s="191"/>
      <c r="BD71" s="191"/>
      <c r="BE71" s="191"/>
      <c r="BF71" s="191"/>
      <c r="BG71" s="191"/>
      <c r="BH71" s="191"/>
      <c r="BI71" s="191"/>
      <c r="BJ71" s="191"/>
      <c r="BK71" s="191"/>
      <c r="BL71" s="191"/>
      <c r="BM71" s="191"/>
      <c r="BN71" s="191"/>
      <c r="BO71" s="191"/>
      <c r="BP71" s="191"/>
      <c r="BQ71" s="191"/>
      <c r="BR71" s="191"/>
      <c r="BS71" s="191"/>
      <c r="BT71" s="191"/>
      <c r="BU71" s="191"/>
      <c r="BV71" s="191"/>
      <c r="BW71" s="191"/>
      <c r="BX71" s="191"/>
      <c r="BY71" s="191"/>
      <c r="BZ71" s="191"/>
      <c r="CA71" s="191"/>
      <c r="CB71" s="191"/>
      <c r="CC71" s="191"/>
      <c r="CD71" s="191"/>
      <c r="CE71" s="191"/>
      <c r="CF71" s="191"/>
      <c r="CG71" s="191"/>
      <c r="CH71" s="191"/>
      <c r="CI71" s="191"/>
      <c r="CJ71" s="191"/>
      <c r="CK71" s="191"/>
      <c r="CL71" s="191"/>
      <c r="CM71" s="191"/>
      <c r="CN71" s="191"/>
      <c r="CO71" s="191"/>
      <c r="CP71" s="191"/>
      <c r="CQ71" s="191"/>
      <c r="CR71" s="191"/>
      <c r="CS71" s="191"/>
      <c r="CT71" s="191"/>
      <c r="CU71" s="191"/>
      <c r="CV71" s="191"/>
      <c r="CW71" s="191"/>
      <c r="CX71" s="191"/>
      <c r="CY71" s="191"/>
      <c r="CZ71" s="191"/>
      <c r="DA71" s="191"/>
      <c r="DB71" s="191"/>
      <c r="DC71" s="191"/>
      <c r="DD71" s="191"/>
      <c r="DE71" s="191"/>
      <c r="DF71" s="191"/>
      <c r="DG71" s="191"/>
      <c r="DH71" s="191"/>
      <c r="DI71" s="191"/>
      <c r="DJ71" s="191"/>
      <c r="DK71" s="191"/>
      <c r="DL71" s="191"/>
      <c r="DM71" s="191"/>
      <c r="DN71" s="191"/>
      <c r="DO71" s="191"/>
      <c r="DP71" s="191"/>
      <c r="DQ71" s="191"/>
      <c r="DR71" s="191"/>
      <c r="DS71" s="191"/>
      <c r="DT71" s="191"/>
      <c r="DU71" s="191"/>
      <c r="DV71" s="191"/>
      <c r="DW71" s="191"/>
      <c r="DX71" s="191"/>
      <c r="DY71" s="191"/>
      <c r="DZ71" s="191"/>
      <c r="EA71" s="191"/>
      <c r="EB71" s="191"/>
      <c r="EC71" s="191"/>
      <c r="ED71" s="191"/>
      <c r="EE71" s="191"/>
      <c r="EF71" s="191"/>
      <c r="EG71" s="191"/>
      <c r="EH71" s="191"/>
      <c r="EI71" s="191"/>
      <c r="EJ71" s="191"/>
      <c r="EK71" s="191"/>
      <c r="EL71" s="191"/>
      <c r="EM71" s="191"/>
      <c r="EN71" s="191"/>
      <c r="EO71" s="191"/>
      <c r="EP71" s="191"/>
      <c r="EQ71" s="191"/>
      <c r="ER71" s="191"/>
      <c r="ES71" s="191"/>
      <c r="ET71" s="191"/>
      <c r="EU71" s="191"/>
      <c r="EV71" s="191"/>
      <c r="EW71" s="191"/>
      <c r="EX71" s="191"/>
      <c r="EY71" s="191"/>
      <c r="EZ71" s="191"/>
      <c r="FA71" s="191"/>
      <c r="FB71" s="191"/>
      <c r="FC71" s="191"/>
      <c r="FD71" s="191"/>
      <c r="FE71" s="191"/>
      <c r="FF71" s="191"/>
      <c r="FG71" s="191"/>
      <c r="FH71" s="191"/>
      <c r="FI71" s="191"/>
      <c r="FJ71" s="191"/>
      <c r="FK71" s="191"/>
      <c r="FL71" s="191"/>
      <c r="FM71" s="191"/>
      <c r="FN71" s="191"/>
      <c r="FO71" s="191"/>
      <c r="FP71" s="191"/>
      <c r="FQ71" s="191"/>
      <c r="FR71" s="191"/>
      <c r="FS71" s="191"/>
      <c r="FT71" s="191"/>
      <c r="FU71" s="191"/>
      <c r="FV71" s="191"/>
      <c r="FW71" s="191"/>
      <c r="FX71" s="191"/>
      <c r="FY71" s="191"/>
      <c r="FZ71" s="191"/>
      <c r="GA71" s="191"/>
      <c r="GB71" s="191"/>
      <c r="GC71" s="191"/>
      <c r="GD71" s="191"/>
      <c r="GE71" s="191"/>
      <c r="GF71" s="191"/>
      <c r="GG71" s="191"/>
      <c r="GH71" s="191"/>
      <c r="GI71" s="191"/>
      <c r="GJ71" s="191"/>
      <c r="GK71" s="191"/>
      <c r="GL71" s="191"/>
      <c r="GM71" s="191"/>
      <c r="GN71" s="191"/>
      <c r="GO71" s="191"/>
      <c r="GP71" s="191"/>
      <c r="GQ71" s="191"/>
      <c r="GR71" s="191"/>
      <c r="GS71" s="191"/>
      <c r="GT71" s="191"/>
      <c r="GU71" s="191"/>
      <c r="GV71" s="191"/>
      <c r="GW71" s="191"/>
      <c r="GX71" s="191"/>
      <c r="GY71" s="191"/>
      <c r="GZ71" s="191"/>
      <c r="HA71" s="191"/>
      <c r="HB71" s="191"/>
      <c r="HC71" s="191"/>
      <c r="HD71" s="191"/>
      <c r="HE71" s="191"/>
      <c r="HF71" s="191"/>
      <c r="HG71" s="191"/>
      <c r="HH71" s="191"/>
      <c r="HI71" s="191"/>
      <c r="HJ71" s="191"/>
      <c r="HK71" s="191"/>
      <c r="HL71" s="191"/>
      <c r="HM71" s="191"/>
      <c r="HN71" s="191"/>
      <c r="HO71" s="191"/>
      <c r="HP71" s="191"/>
      <c r="HQ71" s="191"/>
      <c r="HR71" s="191"/>
      <c r="HS71" s="191"/>
      <c r="HT71" s="191"/>
      <c r="HU71" s="191"/>
      <c r="HV71" s="191"/>
      <c r="HW71" s="191"/>
      <c r="HX71" s="191"/>
      <c r="HY71" s="191"/>
      <c r="HZ71" s="191"/>
      <c r="IA71" s="191"/>
      <c r="IB71" s="191"/>
      <c r="IC71" s="191"/>
      <c r="ID71" s="191"/>
      <c r="IE71" s="191"/>
      <c r="IF71" s="191"/>
      <c r="IG71" s="191"/>
      <c r="IH71" s="191"/>
      <c r="II71" s="191"/>
      <c r="IJ71" s="191"/>
      <c r="IK71" s="191"/>
      <c r="IL71" s="191"/>
      <c r="IM71" s="191"/>
      <c r="IN71" s="191"/>
      <c r="IO71" s="191"/>
      <c r="IP71" s="191"/>
      <c r="IQ71" s="191"/>
      <c r="IR71" s="191"/>
      <c r="IS71" s="191"/>
      <c r="IT71" s="191"/>
      <c r="IU71" s="191"/>
      <c r="IV71" s="191"/>
    </row>
    <row r="72" spans="1:256" ht="27" hidden="1" customHeight="1">
      <c r="A72" s="3093"/>
      <c r="B72" s="1532" t="s">
        <v>251</v>
      </c>
      <c r="C72" s="1535"/>
      <c r="D72" s="1411" t="s">
        <v>151</v>
      </c>
      <c r="E72" s="1534">
        <f>IF($C$68=$S$70,U72,IF($C$68=$S$71,U72+V72,IF($C$68=$S$72,U72+V72+#REF!,0)))</f>
        <v>0</v>
      </c>
      <c r="F72" s="1411" t="s">
        <v>194</v>
      </c>
      <c r="G72" s="1434">
        <f t="shared" si="0"/>
        <v>0</v>
      </c>
      <c r="H72" s="1307"/>
      <c r="I72" s="3107"/>
      <c r="J72" s="3108"/>
      <c r="K72" s="1421"/>
      <c r="L72" s="1418"/>
      <c r="M72" s="3096"/>
      <c r="N72" s="3113"/>
      <c r="O72" s="1528"/>
      <c r="P72" s="191"/>
      <c r="Q72" s="1921"/>
      <c r="R72" s="199"/>
      <c r="S72" s="179"/>
      <c r="T72" s="1912"/>
      <c r="U72" s="1912"/>
      <c r="V72" s="1912"/>
      <c r="Y72" s="191"/>
      <c r="Z72" s="191"/>
      <c r="AA72" s="191"/>
      <c r="AB72" s="206"/>
      <c r="AC72" s="206"/>
      <c r="AD72" s="183"/>
      <c r="AE72" s="206"/>
      <c r="AF72" s="191"/>
      <c r="AG72" s="191"/>
      <c r="AH72" s="191"/>
      <c r="AI72" s="191"/>
      <c r="AJ72" s="191"/>
      <c r="AK72" s="191"/>
      <c r="AL72" s="191"/>
      <c r="AM72" s="191"/>
      <c r="AN72" s="191"/>
      <c r="AO72" s="191"/>
      <c r="AP72" s="191"/>
      <c r="AQ72" s="191"/>
      <c r="AR72" s="191"/>
      <c r="AS72" s="191"/>
      <c r="AT72" s="191"/>
      <c r="AU72" s="191"/>
      <c r="AV72" s="191"/>
      <c r="AW72" s="191"/>
      <c r="AX72" s="191"/>
      <c r="AY72" s="191"/>
      <c r="AZ72" s="191"/>
      <c r="BA72" s="191"/>
      <c r="BB72" s="191"/>
      <c r="BC72" s="191"/>
      <c r="BD72" s="191"/>
      <c r="BE72" s="191"/>
      <c r="BF72" s="191"/>
      <c r="BG72" s="191"/>
      <c r="BH72" s="191"/>
      <c r="BI72" s="191"/>
      <c r="BJ72" s="191"/>
      <c r="BK72" s="191"/>
      <c r="BL72" s="191"/>
      <c r="BM72" s="191"/>
      <c r="BN72" s="191"/>
      <c r="BO72" s="191"/>
      <c r="BP72" s="191"/>
      <c r="BQ72" s="191"/>
      <c r="BR72" s="191"/>
      <c r="BS72" s="191"/>
      <c r="BT72" s="191"/>
      <c r="BU72" s="191"/>
      <c r="BV72" s="191"/>
      <c r="BW72" s="191"/>
      <c r="BX72" s="191"/>
      <c r="BY72" s="191"/>
      <c r="BZ72" s="191"/>
      <c r="CA72" s="191"/>
      <c r="CB72" s="191"/>
      <c r="CC72" s="191"/>
      <c r="CD72" s="191"/>
      <c r="CE72" s="191"/>
      <c r="CF72" s="191"/>
      <c r="CG72" s="191"/>
      <c r="CH72" s="191"/>
      <c r="CI72" s="191"/>
      <c r="CJ72" s="191"/>
      <c r="CK72" s="191"/>
      <c r="CL72" s="191"/>
      <c r="CM72" s="191"/>
      <c r="CN72" s="191"/>
      <c r="CO72" s="191"/>
      <c r="CP72" s="191"/>
      <c r="CQ72" s="191"/>
      <c r="CR72" s="191"/>
      <c r="CS72" s="191"/>
      <c r="CT72" s="191"/>
      <c r="CU72" s="191"/>
      <c r="CV72" s="191"/>
      <c r="CW72" s="191"/>
      <c r="CX72" s="191"/>
      <c r="CY72" s="191"/>
      <c r="CZ72" s="191"/>
      <c r="DA72" s="191"/>
      <c r="DB72" s="191"/>
      <c r="DC72" s="191"/>
      <c r="DD72" s="191"/>
      <c r="DE72" s="191"/>
      <c r="DF72" s="191"/>
      <c r="DG72" s="191"/>
      <c r="DH72" s="191"/>
      <c r="DI72" s="191"/>
      <c r="DJ72" s="191"/>
      <c r="DK72" s="191"/>
      <c r="DL72" s="191"/>
      <c r="DM72" s="191"/>
      <c r="DN72" s="191"/>
      <c r="DO72" s="191"/>
      <c r="DP72" s="191"/>
      <c r="DQ72" s="191"/>
      <c r="DR72" s="191"/>
      <c r="DS72" s="191"/>
      <c r="DT72" s="191"/>
      <c r="DU72" s="191"/>
      <c r="DV72" s="191"/>
      <c r="DW72" s="191"/>
      <c r="DX72" s="191"/>
      <c r="DY72" s="191"/>
      <c r="DZ72" s="191"/>
      <c r="EA72" s="191"/>
      <c r="EB72" s="191"/>
      <c r="EC72" s="191"/>
      <c r="ED72" s="191"/>
      <c r="EE72" s="191"/>
      <c r="EF72" s="191"/>
      <c r="EG72" s="191"/>
      <c r="EH72" s="191"/>
      <c r="EI72" s="191"/>
      <c r="EJ72" s="191"/>
      <c r="EK72" s="191"/>
      <c r="EL72" s="191"/>
      <c r="EM72" s="191"/>
      <c r="EN72" s="191"/>
      <c r="EO72" s="191"/>
      <c r="EP72" s="191"/>
      <c r="EQ72" s="191"/>
      <c r="ER72" s="191"/>
      <c r="ES72" s="191"/>
      <c r="ET72" s="191"/>
      <c r="EU72" s="191"/>
      <c r="EV72" s="191"/>
      <c r="EW72" s="191"/>
      <c r="EX72" s="191"/>
      <c r="EY72" s="191"/>
      <c r="EZ72" s="191"/>
      <c r="FA72" s="191"/>
      <c r="FB72" s="191"/>
      <c r="FC72" s="191"/>
      <c r="FD72" s="191"/>
      <c r="FE72" s="191"/>
      <c r="FF72" s="191"/>
      <c r="FG72" s="191"/>
      <c r="FH72" s="191"/>
      <c r="FI72" s="191"/>
      <c r="FJ72" s="191"/>
      <c r="FK72" s="191"/>
      <c r="FL72" s="191"/>
      <c r="FM72" s="191"/>
      <c r="FN72" s="191"/>
      <c r="FO72" s="191"/>
      <c r="FP72" s="191"/>
      <c r="FQ72" s="191"/>
      <c r="FR72" s="191"/>
      <c r="FS72" s="191"/>
      <c r="FT72" s="191"/>
      <c r="FU72" s="191"/>
      <c r="FV72" s="191"/>
      <c r="FW72" s="191"/>
      <c r="FX72" s="191"/>
      <c r="FY72" s="191"/>
      <c r="FZ72" s="191"/>
      <c r="GA72" s="191"/>
      <c r="GB72" s="191"/>
      <c r="GC72" s="191"/>
      <c r="GD72" s="191"/>
      <c r="GE72" s="191"/>
      <c r="GF72" s="191"/>
      <c r="GG72" s="191"/>
      <c r="GH72" s="191"/>
      <c r="GI72" s="191"/>
      <c r="GJ72" s="191"/>
      <c r="GK72" s="191"/>
      <c r="GL72" s="191"/>
      <c r="GM72" s="191"/>
      <c r="GN72" s="191"/>
      <c r="GO72" s="191"/>
      <c r="GP72" s="191"/>
      <c r="GQ72" s="191"/>
      <c r="GR72" s="191"/>
      <c r="GS72" s="191"/>
      <c r="GT72" s="191"/>
      <c r="GU72" s="191"/>
      <c r="GV72" s="191"/>
      <c r="GW72" s="191"/>
      <c r="GX72" s="191"/>
      <c r="GY72" s="191"/>
      <c r="GZ72" s="191"/>
      <c r="HA72" s="191"/>
      <c r="HB72" s="191"/>
      <c r="HC72" s="191"/>
      <c r="HD72" s="191"/>
      <c r="HE72" s="191"/>
      <c r="HF72" s="191"/>
      <c r="HG72" s="191"/>
      <c r="HH72" s="191"/>
      <c r="HI72" s="191"/>
      <c r="HJ72" s="191"/>
      <c r="HK72" s="191"/>
      <c r="HL72" s="191"/>
      <c r="HM72" s="191"/>
      <c r="HN72" s="191"/>
      <c r="HO72" s="191"/>
      <c r="HP72" s="191"/>
      <c r="HQ72" s="191"/>
      <c r="HR72" s="191"/>
      <c r="HS72" s="191"/>
      <c r="HT72" s="191"/>
      <c r="HU72" s="191"/>
      <c r="HV72" s="191"/>
      <c r="HW72" s="191"/>
      <c r="HX72" s="191"/>
      <c r="HY72" s="191"/>
      <c r="HZ72" s="191"/>
      <c r="IA72" s="191"/>
      <c r="IB72" s="191"/>
      <c r="IC72" s="191"/>
      <c r="ID72" s="191"/>
      <c r="IE72" s="191"/>
      <c r="IF72" s="191"/>
      <c r="IG72" s="191"/>
      <c r="IH72" s="191"/>
      <c r="II72" s="191"/>
      <c r="IJ72" s="191"/>
      <c r="IK72" s="191"/>
      <c r="IL72" s="191"/>
      <c r="IM72" s="191"/>
      <c r="IN72" s="191"/>
      <c r="IO72" s="191"/>
      <c r="IP72" s="191"/>
      <c r="IQ72" s="191"/>
      <c r="IR72" s="191"/>
      <c r="IS72" s="191"/>
      <c r="IT72" s="191"/>
      <c r="IU72" s="191"/>
      <c r="IV72" s="191"/>
    </row>
    <row r="73" spans="1:256" ht="27" hidden="1" customHeight="1">
      <c r="A73" s="3093"/>
      <c r="B73" s="1532" t="s">
        <v>254</v>
      </c>
      <c r="C73" s="1535"/>
      <c r="D73" s="1411" t="s">
        <v>151</v>
      </c>
      <c r="E73" s="1534">
        <f>IF($C$68=$S$70,U73,IF($C$68=$S$71,U73+V73,IF($C$68=$S$72,U73+V73+#REF!,0)))</f>
        <v>0</v>
      </c>
      <c r="F73" s="1411" t="s">
        <v>194</v>
      </c>
      <c r="G73" s="1434">
        <f t="shared" si="0"/>
        <v>0</v>
      </c>
      <c r="H73" s="1307"/>
      <c r="I73" s="3107"/>
      <c r="J73" s="3108"/>
      <c r="K73" s="1421"/>
      <c r="L73" s="1418"/>
      <c r="M73" s="3096"/>
      <c r="N73" s="3113"/>
      <c r="O73" s="1528"/>
      <c r="P73" s="191"/>
      <c r="Q73" s="195"/>
      <c r="R73" s="191"/>
      <c r="S73" s="179"/>
      <c r="T73" s="1912"/>
      <c r="U73" s="1912"/>
      <c r="V73" s="1912"/>
      <c r="Y73" s="191"/>
      <c r="Z73" s="191"/>
      <c r="AA73" s="191"/>
      <c r="AB73" s="206"/>
      <c r="AC73" s="206"/>
      <c r="AD73" s="183"/>
      <c r="AE73" s="206"/>
      <c r="AF73" s="191"/>
      <c r="AG73" s="191"/>
      <c r="AH73" s="191"/>
      <c r="AI73" s="191"/>
      <c r="AJ73" s="191"/>
      <c r="AK73" s="191"/>
      <c r="AL73" s="191"/>
      <c r="AM73" s="191"/>
      <c r="AN73" s="191"/>
      <c r="AO73" s="191"/>
      <c r="AP73" s="191"/>
      <c r="AQ73" s="191"/>
      <c r="AR73" s="191"/>
      <c r="AS73" s="191"/>
      <c r="AT73" s="191"/>
      <c r="AU73" s="191"/>
      <c r="AV73" s="191"/>
      <c r="AW73" s="191"/>
      <c r="AX73" s="191"/>
      <c r="AY73" s="191"/>
      <c r="AZ73" s="191"/>
      <c r="BA73" s="191"/>
      <c r="BB73" s="191"/>
      <c r="BC73" s="191"/>
      <c r="BD73" s="191"/>
      <c r="BE73" s="191"/>
      <c r="BF73" s="191"/>
      <c r="BG73" s="191"/>
      <c r="BH73" s="191"/>
      <c r="BI73" s="191"/>
      <c r="BJ73" s="191"/>
      <c r="BK73" s="191"/>
      <c r="BL73" s="191"/>
      <c r="BM73" s="191"/>
      <c r="BN73" s="191"/>
      <c r="BO73" s="191"/>
      <c r="BP73" s="191"/>
      <c r="BQ73" s="191"/>
      <c r="BR73" s="191"/>
      <c r="BS73" s="191"/>
      <c r="BT73" s="191"/>
      <c r="BU73" s="191"/>
      <c r="BV73" s="191"/>
      <c r="BW73" s="191"/>
      <c r="BX73" s="191"/>
      <c r="BY73" s="191"/>
      <c r="BZ73" s="191"/>
      <c r="CA73" s="191"/>
      <c r="CB73" s="191"/>
      <c r="CC73" s="191"/>
      <c r="CD73" s="191"/>
      <c r="CE73" s="191"/>
      <c r="CF73" s="191"/>
      <c r="CG73" s="191"/>
      <c r="CH73" s="191"/>
      <c r="CI73" s="191"/>
      <c r="CJ73" s="191"/>
      <c r="CK73" s="191"/>
      <c r="CL73" s="191"/>
      <c r="CM73" s="191"/>
      <c r="CN73" s="191"/>
      <c r="CO73" s="191"/>
      <c r="CP73" s="191"/>
      <c r="CQ73" s="191"/>
      <c r="CR73" s="191"/>
      <c r="CS73" s="191"/>
      <c r="CT73" s="191"/>
      <c r="CU73" s="191"/>
      <c r="CV73" s="191"/>
      <c r="CW73" s="191"/>
      <c r="CX73" s="191"/>
      <c r="CY73" s="191"/>
      <c r="CZ73" s="191"/>
      <c r="DA73" s="191"/>
      <c r="DB73" s="191"/>
      <c r="DC73" s="191"/>
      <c r="DD73" s="191"/>
      <c r="DE73" s="191"/>
      <c r="DF73" s="191"/>
      <c r="DG73" s="191"/>
      <c r="DH73" s="191"/>
      <c r="DI73" s="191"/>
      <c r="DJ73" s="191"/>
      <c r="DK73" s="191"/>
      <c r="DL73" s="191"/>
      <c r="DM73" s="191"/>
      <c r="DN73" s="191"/>
      <c r="DO73" s="191"/>
      <c r="DP73" s="191"/>
      <c r="DQ73" s="191"/>
      <c r="DR73" s="191"/>
      <c r="DS73" s="191"/>
      <c r="DT73" s="191"/>
      <c r="DU73" s="191"/>
      <c r="DV73" s="191"/>
      <c r="DW73" s="191"/>
      <c r="DX73" s="191"/>
      <c r="DY73" s="191"/>
      <c r="DZ73" s="191"/>
      <c r="EA73" s="191"/>
      <c r="EB73" s="191"/>
      <c r="EC73" s="191"/>
      <c r="ED73" s="191"/>
      <c r="EE73" s="191"/>
      <c r="EF73" s="191"/>
      <c r="EG73" s="191"/>
      <c r="EH73" s="191"/>
      <c r="EI73" s="191"/>
      <c r="EJ73" s="191"/>
      <c r="EK73" s="191"/>
      <c r="EL73" s="191"/>
      <c r="EM73" s="191"/>
      <c r="EN73" s="191"/>
      <c r="EO73" s="191"/>
      <c r="EP73" s="191"/>
      <c r="EQ73" s="191"/>
      <c r="ER73" s="191"/>
      <c r="ES73" s="191"/>
      <c r="ET73" s="191"/>
      <c r="EU73" s="191"/>
      <c r="EV73" s="191"/>
      <c r="EW73" s="191"/>
      <c r="EX73" s="191"/>
      <c r="EY73" s="191"/>
      <c r="EZ73" s="191"/>
      <c r="FA73" s="191"/>
      <c r="FB73" s="191"/>
      <c r="FC73" s="191"/>
      <c r="FD73" s="191"/>
      <c r="FE73" s="191"/>
      <c r="FF73" s="191"/>
      <c r="FG73" s="191"/>
      <c r="FH73" s="191"/>
      <c r="FI73" s="191"/>
      <c r="FJ73" s="191"/>
      <c r="FK73" s="191"/>
      <c r="FL73" s="191"/>
      <c r="FM73" s="191"/>
      <c r="FN73" s="191"/>
      <c r="FO73" s="191"/>
      <c r="FP73" s="191"/>
      <c r="FQ73" s="191"/>
      <c r="FR73" s="191"/>
      <c r="FS73" s="191"/>
      <c r="FT73" s="191"/>
      <c r="FU73" s="191"/>
      <c r="FV73" s="191"/>
      <c r="FW73" s="191"/>
      <c r="FX73" s="191"/>
      <c r="FY73" s="191"/>
      <c r="FZ73" s="191"/>
      <c r="GA73" s="191"/>
      <c r="GB73" s="191"/>
      <c r="GC73" s="191"/>
      <c r="GD73" s="191"/>
      <c r="GE73" s="191"/>
      <c r="GF73" s="191"/>
      <c r="GG73" s="191"/>
      <c r="GH73" s="191"/>
      <c r="GI73" s="191"/>
      <c r="GJ73" s="191"/>
      <c r="GK73" s="191"/>
      <c r="GL73" s="191"/>
      <c r="GM73" s="191"/>
      <c r="GN73" s="191"/>
      <c r="GO73" s="191"/>
      <c r="GP73" s="191"/>
      <c r="GQ73" s="191"/>
      <c r="GR73" s="191"/>
      <c r="GS73" s="191"/>
      <c r="GT73" s="191"/>
      <c r="GU73" s="191"/>
      <c r="GV73" s="191"/>
      <c r="GW73" s="191"/>
      <c r="GX73" s="191"/>
      <c r="GY73" s="191"/>
      <c r="GZ73" s="191"/>
      <c r="HA73" s="191"/>
      <c r="HB73" s="191"/>
      <c r="HC73" s="191"/>
      <c r="HD73" s="191"/>
      <c r="HE73" s="191"/>
      <c r="HF73" s="191"/>
      <c r="HG73" s="191"/>
      <c r="HH73" s="191"/>
      <c r="HI73" s="191"/>
      <c r="HJ73" s="191"/>
      <c r="HK73" s="191"/>
      <c r="HL73" s="191"/>
      <c r="HM73" s="191"/>
      <c r="HN73" s="191"/>
      <c r="HO73" s="191"/>
      <c r="HP73" s="191"/>
      <c r="HQ73" s="191"/>
      <c r="HR73" s="191"/>
      <c r="HS73" s="191"/>
      <c r="HT73" s="191"/>
      <c r="HU73" s="191"/>
      <c r="HV73" s="191"/>
      <c r="HW73" s="191"/>
      <c r="HX73" s="191"/>
      <c r="HY73" s="191"/>
      <c r="HZ73" s="191"/>
      <c r="IA73" s="191"/>
      <c r="IB73" s="191"/>
      <c r="IC73" s="191"/>
      <c r="ID73" s="191"/>
      <c r="IE73" s="191"/>
      <c r="IF73" s="191"/>
      <c r="IG73" s="191"/>
      <c r="IH73" s="191"/>
      <c r="II73" s="191"/>
      <c r="IJ73" s="191"/>
      <c r="IK73" s="191"/>
      <c r="IL73" s="191"/>
      <c r="IM73" s="191"/>
      <c r="IN73" s="191"/>
      <c r="IO73" s="191"/>
      <c r="IP73" s="191"/>
      <c r="IQ73" s="191"/>
      <c r="IR73" s="191"/>
      <c r="IS73" s="191"/>
      <c r="IT73" s="191"/>
      <c r="IU73" s="191"/>
      <c r="IV73" s="191"/>
    </row>
    <row r="74" spans="1:256" ht="27" hidden="1" customHeight="1">
      <c r="A74" s="3093"/>
      <c r="B74" s="1532" t="s">
        <v>256</v>
      </c>
      <c r="C74" s="1535"/>
      <c r="D74" s="1411" t="s">
        <v>151</v>
      </c>
      <c r="E74" s="1534">
        <f t="shared" ref="E74:E80" si="1">IF($C$68=$S$70,U74,IF($C$68=$S$71,U74+V74,IF($C$68=$S$72,U74+V74+W74,0)))</f>
        <v>0</v>
      </c>
      <c r="F74" s="1411" t="s">
        <v>194</v>
      </c>
      <c r="G74" s="1434">
        <f t="shared" si="0"/>
        <v>0</v>
      </c>
      <c r="H74" s="1307"/>
      <c r="I74" s="3107"/>
      <c r="J74" s="3108"/>
      <c r="K74" s="1421"/>
      <c r="L74" s="1418"/>
      <c r="M74" s="3096"/>
      <c r="N74" s="3113"/>
      <c r="O74" s="1528"/>
      <c r="P74" s="191"/>
      <c r="Q74" s="195"/>
      <c r="R74" s="191"/>
      <c r="S74" s="179"/>
      <c r="T74" s="1912"/>
      <c r="U74" s="1912"/>
      <c r="V74" s="1912"/>
      <c r="W74" s="1912"/>
      <c r="X74" s="191"/>
      <c r="Y74" s="191"/>
      <c r="Z74" s="191"/>
      <c r="AA74" s="191"/>
      <c r="AB74" s="206"/>
      <c r="AC74" s="206"/>
      <c r="AD74" s="183"/>
      <c r="AE74" s="206"/>
      <c r="AF74" s="191"/>
      <c r="AG74" s="191"/>
      <c r="AH74" s="191"/>
      <c r="AI74" s="191"/>
      <c r="AJ74" s="191"/>
      <c r="AK74" s="191"/>
      <c r="AL74" s="191"/>
      <c r="AM74" s="191"/>
      <c r="AN74" s="191"/>
      <c r="AO74" s="191"/>
      <c r="AP74" s="191"/>
      <c r="AQ74" s="191"/>
      <c r="AR74" s="191"/>
      <c r="AS74" s="191"/>
      <c r="AT74" s="191"/>
      <c r="AU74" s="191"/>
      <c r="AV74" s="191"/>
      <c r="AW74" s="191"/>
      <c r="AX74" s="191"/>
      <c r="AY74" s="191"/>
      <c r="AZ74" s="191"/>
      <c r="BA74" s="191"/>
      <c r="BB74" s="191"/>
      <c r="BC74" s="191"/>
      <c r="BD74" s="191"/>
      <c r="BE74" s="191"/>
      <c r="BF74" s="191"/>
      <c r="BG74" s="191"/>
      <c r="BH74" s="191"/>
      <c r="BI74" s="191"/>
      <c r="BJ74" s="191"/>
      <c r="BK74" s="191"/>
      <c r="BL74" s="191"/>
      <c r="BM74" s="191"/>
      <c r="BN74" s="191"/>
      <c r="BO74" s="191"/>
      <c r="BP74" s="191"/>
      <c r="BQ74" s="191"/>
      <c r="BR74" s="191"/>
      <c r="BS74" s="191"/>
      <c r="BT74" s="191"/>
      <c r="BU74" s="191"/>
      <c r="BV74" s="191"/>
      <c r="BW74" s="191"/>
      <c r="BX74" s="191"/>
      <c r="BY74" s="191"/>
      <c r="BZ74" s="191"/>
      <c r="CA74" s="191"/>
      <c r="CB74" s="191"/>
      <c r="CC74" s="191"/>
      <c r="CD74" s="191"/>
      <c r="CE74" s="191"/>
      <c r="CF74" s="191"/>
      <c r="CG74" s="191"/>
      <c r="CH74" s="191"/>
      <c r="CI74" s="191"/>
      <c r="CJ74" s="191"/>
      <c r="CK74" s="191"/>
      <c r="CL74" s="191"/>
      <c r="CM74" s="191"/>
      <c r="CN74" s="191"/>
      <c r="CO74" s="191"/>
      <c r="CP74" s="191"/>
      <c r="CQ74" s="191"/>
      <c r="CR74" s="191"/>
      <c r="CS74" s="191"/>
      <c r="CT74" s="191"/>
      <c r="CU74" s="191"/>
      <c r="CV74" s="191"/>
      <c r="CW74" s="191"/>
      <c r="CX74" s="191"/>
      <c r="CY74" s="191"/>
      <c r="CZ74" s="191"/>
      <c r="DA74" s="191"/>
      <c r="DB74" s="191"/>
      <c r="DC74" s="191"/>
      <c r="DD74" s="191"/>
      <c r="DE74" s="191"/>
      <c r="DF74" s="191"/>
      <c r="DG74" s="191"/>
      <c r="DH74" s="191"/>
      <c r="DI74" s="191"/>
      <c r="DJ74" s="191"/>
      <c r="DK74" s="191"/>
      <c r="DL74" s="191"/>
      <c r="DM74" s="191"/>
      <c r="DN74" s="191"/>
      <c r="DO74" s="191"/>
      <c r="DP74" s="191"/>
      <c r="DQ74" s="191"/>
      <c r="DR74" s="191"/>
      <c r="DS74" s="191"/>
      <c r="DT74" s="191"/>
      <c r="DU74" s="191"/>
      <c r="DV74" s="191"/>
      <c r="DW74" s="191"/>
      <c r="DX74" s="191"/>
      <c r="DY74" s="191"/>
      <c r="DZ74" s="191"/>
      <c r="EA74" s="191"/>
      <c r="EB74" s="191"/>
      <c r="EC74" s="191"/>
      <c r="ED74" s="191"/>
      <c r="EE74" s="191"/>
      <c r="EF74" s="191"/>
      <c r="EG74" s="191"/>
      <c r="EH74" s="191"/>
      <c r="EI74" s="191"/>
      <c r="EJ74" s="191"/>
      <c r="EK74" s="191"/>
      <c r="EL74" s="191"/>
      <c r="EM74" s="191"/>
      <c r="EN74" s="191"/>
      <c r="EO74" s="191"/>
      <c r="EP74" s="191"/>
      <c r="EQ74" s="191"/>
      <c r="ER74" s="191"/>
      <c r="ES74" s="191"/>
      <c r="ET74" s="191"/>
      <c r="EU74" s="191"/>
      <c r="EV74" s="191"/>
      <c r="EW74" s="191"/>
      <c r="EX74" s="191"/>
      <c r="EY74" s="191"/>
      <c r="EZ74" s="191"/>
      <c r="FA74" s="191"/>
      <c r="FB74" s="191"/>
      <c r="FC74" s="191"/>
      <c r="FD74" s="191"/>
      <c r="FE74" s="191"/>
      <c r="FF74" s="191"/>
      <c r="FG74" s="191"/>
      <c r="FH74" s="191"/>
      <c r="FI74" s="191"/>
      <c r="FJ74" s="191"/>
      <c r="FK74" s="191"/>
      <c r="FL74" s="191"/>
      <c r="FM74" s="191"/>
      <c r="FN74" s="191"/>
      <c r="FO74" s="191"/>
      <c r="FP74" s="191"/>
      <c r="FQ74" s="191"/>
      <c r="FR74" s="191"/>
      <c r="FS74" s="191"/>
      <c r="FT74" s="191"/>
      <c r="FU74" s="191"/>
      <c r="FV74" s="191"/>
      <c r="FW74" s="191"/>
      <c r="FX74" s="191"/>
      <c r="FY74" s="191"/>
      <c r="FZ74" s="191"/>
      <c r="GA74" s="191"/>
      <c r="GB74" s="191"/>
      <c r="GC74" s="191"/>
      <c r="GD74" s="191"/>
      <c r="GE74" s="191"/>
      <c r="GF74" s="191"/>
      <c r="GG74" s="191"/>
      <c r="GH74" s="191"/>
      <c r="GI74" s="191"/>
      <c r="GJ74" s="191"/>
      <c r="GK74" s="191"/>
      <c r="GL74" s="191"/>
      <c r="GM74" s="191"/>
      <c r="GN74" s="191"/>
      <c r="GO74" s="191"/>
      <c r="GP74" s="191"/>
      <c r="GQ74" s="191"/>
      <c r="GR74" s="191"/>
      <c r="GS74" s="191"/>
      <c r="GT74" s="191"/>
      <c r="GU74" s="191"/>
      <c r="GV74" s="191"/>
      <c r="GW74" s="191"/>
      <c r="GX74" s="191"/>
      <c r="GY74" s="191"/>
      <c r="GZ74" s="191"/>
      <c r="HA74" s="191"/>
      <c r="HB74" s="191"/>
      <c r="HC74" s="191"/>
      <c r="HD74" s="191"/>
      <c r="HE74" s="191"/>
      <c r="HF74" s="191"/>
      <c r="HG74" s="191"/>
      <c r="HH74" s="191"/>
      <c r="HI74" s="191"/>
      <c r="HJ74" s="191"/>
      <c r="HK74" s="191"/>
      <c r="HL74" s="191"/>
      <c r="HM74" s="191"/>
      <c r="HN74" s="191"/>
      <c r="HO74" s="191"/>
      <c r="HP74" s="191"/>
      <c r="HQ74" s="191"/>
      <c r="HR74" s="191"/>
      <c r="HS74" s="191"/>
      <c r="HT74" s="191"/>
      <c r="HU74" s="191"/>
      <c r="HV74" s="191"/>
      <c r="HW74" s="191"/>
      <c r="HX74" s="191"/>
      <c r="HY74" s="191"/>
      <c r="HZ74" s="191"/>
      <c r="IA74" s="191"/>
      <c r="IB74" s="191"/>
      <c r="IC74" s="191"/>
      <c r="ID74" s="191"/>
      <c r="IE74" s="191"/>
      <c r="IF74" s="191"/>
      <c r="IG74" s="191"/>
      <c r="IH74" s="191"/>
      <c r="II74" s="191"/>
      <c r="IJ74" s="191"/>
      <c r="IK74" s="191"/>
      <c r="IL74" s="191"/>
      <c r="IM74" s="191"/>
      <c r="IN74" s="191"/>
      <c r="IO74" s="191"/>
      <c r="IP74" s="191"/>
      <c r="IQ74" s="191"/>
      <c r="IR74" s="191"/>
      <c r="IS74" s="191"/>
      <c r="IT74" s="191"/>
      <c r="IU74" s="191"/>
      <c r="IV74" s="191"/>
    </row>
    <row r="75" spans="1:256" ht="27" hidden="1" customHeight="1">
      <c r="A75" s="3093"/>
      <c r="B75" s="1532" t="s">
        <v>258</v>
      </c>
      <c r="C75" s="1535"/>
      <c r="D75" s="1411" t="s">
        <v>151</v>
      </c>
      <c r="E75" s="1534">
        <f t="shared" si="1"/>
        <v>0</v>
      </c>
      <c r="F75" s="1411" t="s">
        <v>194</v>
      </c>
      <c r="G75" s="1434">
        <f t="shared" si="0"/>
        <v>0</v>
      </c>
      <c r="H75" s="1307"/>
      <c r="I75" s="3107"/>
      <c r="J75" s="3108"/>
      <c r="K75" s="1421"/>
      <c r="L75" s="1418"/>
      <c r="M75" s="3096"/>
      <c r="N75" s="3113"/>
      <c r="O75" s="1528"/>
      <c r="P75" s="191"/>
      <c r="Q75" s="195"/>
      <c r="R75" s="191"/>
      <c r="S75" s="179"/>
      <c r="T75" s="1912"/>
      <c r="U75" s="1912"/>
      <c r="V75" s="1912"/>
      <c r="W75" s="1912"/>
      <c r="X75" s="191"/>
      <c r="Y75" s="191"/>
      <c r="Z75" s="191"/>
      <c r="AA75" s="191"/>
      <c r="AB75" s="206"/>
      <c r="AC75" s="206"/>
      <c r="AD75" s="183"/>
      <c r="AE75" s="206"/>
      <c r="AF75" s="191"/>
      <c r="AG75" s="191"/>
      <c r="AH75" s="191"/>
      <c r="AI75" s="191"/>
      <c r="AJ75" s="191"/>
      <c r="AK75" s="191"/>
      <c r="AL75" s="191"/>
      <c r="AM75" s="191"/>
      <c r="AN75" s="191"/>
      <c r="AO75" s="191"/>
      <c r="AP75" s="191"/>
      <c r="AQ75" s="191"/>
      <c r="AR75" s="191"/>
      <c r="AS75" s="191"/>
      <c r="AT75" s="191"/>
      <c r="AU75" s="191"/>
      <c r="AV75" s="191"/>
      <c r="AW75" s="191"/>
      <c r="AX75" s="191"/>
      <c r="AY75" s="191"/>
      <c r="AZ75" s="191"/>
      <c r="BA75" s="191"/>
      <c r="BB75" s="191"/>
      <c r="BC75" s="191"/>
      <c r="BD75" s="191"/>
      <c r="BE75" s="191"/>
      <c r="BF75" s="191"/>
      <c r="BG75" s="191"/>
      <c r="BH75" s="191"/>
      <c r="BI75" s="191"/>
      <c r="BJ75" s="191"/>
      <c r="BK75" s="191"/>
      <c r="BL75" s="191"/>
      <c r="BM75" s="191"/>
      <c r="BN75" s="191"/>
      <c r="BO75" s="191"/>
      <c r="BP75" s="191"/>
      <c r="BQ75" s="191"/>
      <c r="BR75" s="191"/>
      <c r="BS75" s="191"/>
      <c r="BT75" s="191"/>
      <c r="BU75" s="191"/>
      <c r="BV75" s="191"/>
      <c r="BW75" s="191"/>
      <c r="BX75" s="191"/>
      <c r="BY75" s="191"/>
      <c r="BZ75" s="191"/>
      <c r="CA75" s="191"/>
      <c r="CB75" s="191"/>
      <c r="CC75" s="191"/>
      <c r="CD75" s="191"/>
      <c r="CE75" s="191"/>
      <c r="CF75" s="191"/>
      <c r="CG75" s="191"/>
      <c r="CH75" s="191"/>
      <c r="CI75" s="191"/>
      <c r="CJ75" s="191"/>
      <c r="CK75" s="191"/>
      <c r="CL75" s="191"/>
      <c r="CM75" s="191"/>
      <c r="CN75" s="191"/>
      <c r="CO75" s="191"/>
      <c r="CP75" s="191"/>
      <c r="CQ75" s="191"/>
      <c r="CR75" s="191"/>
      <c r="CS75" s="191"/>
      <c r="CT75" s="191"/>
      <c r="CU75" s="191"/>
      <c r="CV75" s="191"/>
      <c r="CW75" s="191"/>
      <c r="CX75" s="191"/>
      <c r="CY75" s="191"/>
      <c r="CZ75" s="191"/>
      <c r="DA75" s="191"/>
      <c r="DB75" s="191"/>
      <c r="DC75" s="191"/>
      <c r="DD75" s="191"/>
      <c r="DE75" s="191"/>
      <c r="DF75" s="191"/>
      <c r="DG75" s="191"/>
      <c r="DH75" s="191"/>
      <c r="DI75" s="191"/>
      <c r="DJ75" s="191"/>
      <c r="DK75" s="191"/>
      <c r="DL75" s="191"/>
      <c r="DM75" s="191"/>
      <c r="DN75" s="191"/>
      <c r="DO75" s="191"/>
      <c r="DP75" s="191"/>
      <c r="DQ75" s="191"/>
      <c r="DR75" s="191"/>
      <c r="DS75" s="191"/>
      <c r="DT75" s="191"/>
      <c r="DU75" s="191"/>
      <c r="DV75" s="191"/>
      <c r="DW75" s="191"/>
      <c r="DX75" s="191"/>
      <c r="DY75" s="191"/>
      <c r="DZ75" s="191"/>
      <c r="EA75" s="191"/>
      <c r="EB75" s="191"/>
      <c r="EC75" s="191"/>
      <c r="ED75" s="191"/>
      <c r="EE75" s="191"/>
      <c r="EF75" s="191"/>
      <c r="EG75" s="191"/>
      <c r="EH75" s="191"/>
      <c r="EI75" s="191"/>
      <c r="EJ75" s="191"/>
      <c r="EK75" s="191"/>
      <c r="EL75" s="191"/>
      <c r="EM75" s="191"/>
      <c r="EN75" s="191"/>
      <c r="EO75" s="191"/>
      <c r="EP75" s="191"/>
      <c r="EQ75" s="191"/>
      <c r="ER75" s="191"/>
      <c r="ES75" s="191"/>
      <c r="ET75" s="191"/>
      <c r="EU75" s="191"/>
      <c r="EV75" s="191"/>
      <c r="EW75" s="191"/>
      <c r="EX75" s="191"/>
      <c r="EY75" s="191"/>
      <c r="EZ75" s="191"/>
      <c r="FA75" s="191"/>
      <c r="FB75" s="191"/>
      <c r="FC75" s="191"/>
      <c r="FD75" s="191"/>
      <c r="FE75" s="191"/>
      <c r="FF75" s="191"/>
      <c r="FG75" s="191"/>
      <c r="FH75" s="191"/>
      <c r="FI75" s="191"/>
      <c r="FJ75" s="191"/>
      <c r="FK75" s="191"/>
      <c r="FL75" s="191"/>
      <c r="FM75" s="191"/>
      <c r="FN75" s="191"/>
      <c r="FO75" s="191"/>
      <c r="FP75" s="191"/>
      <c r="FQ75" s="191"/>
      <c r="FR75" s="191"/>
      <c r="FS75" s="191"/>
      <c r="FT75" s="191"/>
      <c r="FU75" s="191"/>
      <c r="FV75" s="191"/>
      <c r="FW75" s="191"/>
      <c r="FX75" s="191"/>
      <c r="FY75" s="191"/>
      <c r="FZ75" s="191"/>
      <c r="GA75" s="191"/>
      <c r="GB75" s="191"/>
      <c r="GC75" s="191"/>
      <c r="GD75" s="191"/>
      <c r="GE75" s="191"/>
      <c r="GF75" s="191"/>
      <c r="GG75" s="191"/>
      <c r="GH75" s="191"/>
      <c r="GI75" s="191"/>
      <c r="GJ75" s="191"/>
      <c r="GK75" s="191"/>
      <c r="GL75" s="191"/>
      <c r="GM75" s="191"/>
      <c r="GN75" s="191"/>
      <c r="GO75" s="191"/>
      <c r="GP75" s="191"/>
      <c r="GQ75" s="191"/>
      <c r="GR75" s="191"/>
      <c r="GS75" s="191"/>
      <c r="GT75" s="191"/>
      <c r="GU75" s="191"/>
      <c r="GV75" s="191"/>
      <c r="GW75" s="191"/>
      <c r="GX75" s="191"/>
      <c r="GY75" s="191"/>
      <c r="GZ75" s="191"/>
      <c r="HA75" s="191"/>
      <c r="HB75" s="191"/>
      <c r="HC75" s="191"/>
      <c r="HD75" s="191"/>
      <c r="HE75" s="191"/>
      <c r="HF75" s="191"/>
      <c r="HG75" s="191"/>
      <c r="HH75" s="191"/>
      <c r="HI75" s="191"/>
      <c r="HJ75" s="191"/>
      <c r="HK75" s="191"/>
      <c r="HL75" s="191"/>
      <c r="HM75" s="191"/>
      <c r="HN75" s="191"/>
      <c r="HO75" s="191"/>
      <c r="HP75" s="191"/>
      <c r="HQ75" s="191"/>
      <c r="HR75" s="191"/>
      <c r="HS75" s="191"/>
      <c r="HT75" s="191"/>
      <c r="HU75" s="191"/>
      <c r="HV75" s="191"/>
      <c r="HW75" s="191"/>
      <c r="HX75" s="191"/>
      <c r="HY75" s="191"/>
      <c r="HZ75" s="191"/>
      <c r="IA75" s="191"/>
      <c r="IB75" s="191"/>
      <c r="IC75" s="191"/>
      <c r="ID75" s="191"/>
      <c r="IE75" s="191"/>
      <c r="IF75" s="191"/>
      <c r="IG75" s="191"/>
      <c r="IH75" s="191"/>
      <c r="II75" s="191"/>
      <c r="IJ75" s="191"/>
      <c r="IK75" s="191"/>
      <c r="IL75" s="191"/>
      <c r="IM75" s="191"/>
      <c r="IN75" s="191"/>
      <c r="IO75" s="191"/>
      <c r="IP75" s="191"/>
      <c r="IQ75" s="191"/>
      <c r="IR75" s="191"/>
      <c r="IS75" s="191"/>
      <c r="IT75" s="191"/>
      <c r="IU75" s="191"/>
      <c r="IV75" s="191"/>
    </row>
    <row r="76" spans="1:256" ht="27" hidden="1" customHeight="1">
      <c r="A76" s="3093"/>
      <c r="B76" s="1532" t="s">
        <v>260</v>
      </c>
      <c r="C76" s="1535"/>
      <c r="D76" s="1411" t="s">
        <v>151</v>
      </c>
      <c r="E76" s="1534">
        <f t="shared" si="1"/>
        <v>0</v>
      </c>
      <c r="F76" s="1411" t="s">
        <v>194</v>
      </c>
      <c r="G76" s="1434">
        <f t="shared" si="0"/>
        <v>0</v>
      </c>
      <c r="H76" s="1307"/>
      <c r="I76" s="3107"/>
      <c r="J76" s="3108"/>
      <c r="K76" s="1421"/>
      <c r="L76" s="1418"/>
      <c r="M76" s="3096"/>
      <c r="N76" s="3113"/>
      <c r="O76" s="1528"/>
      <c r="P76" s="191"/>
      <c r="Q76" s="195"/>
      <c r="R76" s="191"/>
      <c r="S76" s="179"/>
      <c r="T76" s="1912"/>
      <c r="U76" s="1912"/>
      <c r="V76" s="1912"/>
      <c r="W76" s="1912"/>
      <c r="X76" s="191"/>
      <c r="Y76" s="191"/>
      <c r="Z76" s="191"/>
      <c r="AA76" s="191"/>
      <c r="AB76" s="206"/>
      <c r="AC76" s="206"/>
      <c r="AD76" s="183"/>
      <c r="AE76" s="206"/>
      <c r="AF76" s="191"/>
      <c r="AG76" s="191"/>
      <c r="AH76" s="191"/>
      <c r="AI76" s="191"/>
      <c r="AJ76" s="191"/>
      <c r="AK76" s="191"/>
      <c r="AL76" s="191"/>
      <c r="AM76" s="191"/>
      <c r="AN76" s="191"/>
      <c r="AO76" s="191"/>
      <c r="AP76" s="191"/>
      <c r="AQ76" s="191"/>
      <c r="AR76" s="191"/>
      <c r="AS76" s="191"/>
      <c r="AT76" s="191"/>
      <c r="AU76" s="191"/>
      <c r="AV76" s="191"/>
      <c r="AW76" s="191"/>
      <c r="AX76" s="191"/>
      <c r="AY76" s="191"/>
      <c r="AZ76" s="191"/>
      <c r="BA76" s="191"/>
      <c r="BB76" s="191"/>
      <c r="BC76" s="191"/>
      <c r="BD76" s="191"/>
      <c r="BE76" s="191"/>
      <c r="BF76" s="191"/>
      <c r="BG76" s="191"/>
      <c r="BH76" s="191"/>
      <c r="BI76" s="191"/>
      <c r="BJ76" s="191"/>
      <c r="BK76" s="191"/>
      <c r="BL76" s="191"/>
      <c r="BM76" s="191"/>
      <c r="BN76" s="191"/>
      <c r="BO76" s="191"/>
      <c r="BP76" s="191"/>
      <c r="BQ76" s="191"/>
      <c r="BR76" s="191"/>
      <c r="BS76" s="191"/>
      <c r="BT76" s="191"/>
      <c r="BU76" s="191"/>
      <c r="BV76" s="191"/>
      <c r="BW76" s="191"/>
      <c r="BX76" s="191"/>
      <c r="BY76" s="191"/>
      <c r="BZ76" s="191"/>
      <c r="CA76" s="191"/>
      <c r="CB76" s="191"/>
      <c r="CC76" s="191"/>
      <c r="CD76" s="191"/>
      <c r="CE76" s="191"/>
      <c r="CF76" s="191"/>
      <c r="CG76" s="191"/>
      <c r="CH76" s="191"/>
      <c r="CI76" s="191"/>
      <c r="CJ76" s="191"/>
      <c r="CK76" s="191"/>
      <c r="CL76" s="191"/>
      <c r="CM76" s="191"/>
      <c r="CN76" s="191"/>
      <c r="CO76" s="191"/>
      <c r="CP76" s="191"/>
      <c r="CQ76" s="191"/>
      <c r="CR76" s="191"/>
      <c r="CS76" s="191"/>
      <c r="CT76" s="191"/>
      <c r="CU76" s="191"/>
      <c r="CV76" s="191"/>
      <c r="CW76" s="191"/>
      <c r="CX76" s="191"/>
      <c r="CY76" s="191"/>
      <c r="CZ76" s="191"/>
      <c r="DA76" s="191"/>
      <c r="DB76" s="191"/>
      <c r="DC76" s="191"/>
      <c r="DD76" s="191"/>
      <c r="DE76" s="191"/>
      <c r="DF76" s="191"/>
      <c r="DG76" s="191"/>
      <c r="DH76" s="191"/>
      <c r="DI76" s="191"/>
      <c r="DJ76" s="191"/>
      <c r="DK76" s="191"/>
      <c r="DL76" s="191"/>
      <c r="DM76" s="191"/>
      <c r="DN76" s="191"/>
      <c r="DO76" s="191"/>
      <c r="DP76" s="191"/>
      <c r="DQ76" s="191"/>
      <c r="DR76" s="191"/>
      <c r="DS76" s="191"/>
      <c r="DT76" s="191"/>
      <c r="DU76" s="191"/>
      <c r="DV76" s="191"/>
      <c r="DW76" s="191"/>
      <c r="DX76" s="191"/>
      <c r="DY76" s="191"/>
      <c r="DZ76" s="191"/>
      <c r="EA76" s="191"/>
      <c r="EB76" s="191"/>
      <c r="EC76" s="191"/>
      <c r="ED76" s="191"/>
      <c r="EE76" s="191"/>
      <c r="EF76" s="191"/>
      <c r="EG76" s="191"/>
      <c r="EH76" s="191"/>
      <c r="EI76" s="191"/>
      <c r="EJ76" s="191"/>
      <c r="EK76" s="191"/>
      <c r="EL76" s="191"/>
      <c r="EM76" s="191"/>
      <c r="EN76" s="191"/>
      <c r="EO76" s="191"/>
      <c r="EP76" s="191"/>
      <c r="EQ76" s="191"/>
      <c r="ER76" s="191"/>
      <c r="ES76" s="191"/>
      <c r="ET76" s="191"/>
      <c r="EU76" s="191"/>
      <c r="EV76" s="191"/>
      <c r="EW76" s="191"/>
      <c r="EX76" s="191"/>
      <c r="EY76" s="191"/>
      <c r="EZ76" s="191"/>
      <c r="FA76" s="191"/>
      <c r="FB76" s="191"/>
      <c r="FC76" s="191"/>
      <c r="FD76" s="191"/>
      <c r="FE76" s="191"/>
      <c r="FF76" s="191"/>
      <c r="FG76" s="191"/>
      <c r="FH76" s="191"/>
      <c r="FI76" s="191"/>
      <c r="FJ76" s="191"/>
      <c r="FK76" s="191"/>
      <c r="FL76" s="191"/>
      <c r="FM76" s="191"/>
      <c r="FN76" s="191"/>
      <c r="FO76" s="191"/>
      <c r="FP76" s="191"/>
      <c r="FQ76" s="191"/>
      <c r="FR76" s="191"/>
      <c r="FS76" s="191"/>
      <c r="FT76" s="191"/>
      <c r="FU76" s="191"/>
      <c r="FV76" s="191"/>
      <c r="FW76" s="191"/>
      <c r="FX76" s="191"/>
      <c r="FY76" s="191"/>
      <c r="FZ76" s="191"/>
      <c r="GA76" s="191"/>
      <c r="GB76" s="191"/>
      <c r="GC76" s="191"/>
      <c r="GD76" s="191"/>
      <c r="GE76" s="191"/>
      <c r="GF76" s="191"/>
      <c r="GG76" s="191"/>
      <c r="GH76" s="191"/>
      <c r="GI76" s="191"/>
      <c r="GJ76" s="191"/>
      <c r="GK76" s="191"/>
      <c r="GL76" s="191"/>
      <c r="GM76" s="191"/>
      <c r="GN76" s="191"/>
      <c r="GO76" s="191"/>
      <c r="GP76" s="191"/>
      <c r="GQ76" s="191"/>
      <c r="GR76" s="191"/>
      <c r="GS76" s="191"/>
      <c r="GT76" s="191"/>
      <c r="GU76" s="191"/>
      <c r="GV76" s="191"/>
      <c r="GW76" s="191"/>
      <c r="GX76" s="191"/>
      <c r="GY76" s="191"/>
      <c r="GZ76" s="191"/>
      <c r="HA76" s="191"/>
      <c r="HB76" s="191"/>
      <c r="HC76" s="191"/>
      <c r="HD76" s="191"/>
      <c r="HE76" s="191"/>
      <c r="HF76" s="191"/>
      <c r="HG76" s="191"/>
      <c r="HH76" s="191"/>
      <c r="HI76" s="191"/>
      <c r="HJ76" s="191"/>
      <c r="HK76" s="191"/>
      <c r="HL76" s="191"/>
      <c r="HM76" s="191"/>
      <c r="HN76" s="191"/>
      <c r="HO76" s="191"/>
      <c r="HP76" s="191"/>
      <c r="HQ76" s="191"/>
      <c r="HR76" s="191"/>
      <c r="HS76" s="191"/>
      <c r="HT76" s="191"/>
      <c r="HU76" s="191"/>
      <c r="HV76" s="191"/>
      <c r="HW76" s="191"/>
      <c r="HX76" s="191"/>
      <c r="HY76" s="191"/>
      <c r="HZ76" s="191"/>
      <c r="IA76" s="191"/>
      <c r="IB76" s="191"/>
      <c r="IC76" s="191"/>
      <c r="ID76" s="191"/>
      <c r="IE76" s="191"/>
      <c r="IF76" s="191"/>
      <c r="IG76" s="191"/>
      <c r="IH76" s="191"/>
      <c r="II76" s="191"/>
      <c r="IJ76" s="191"/>
      <c r="IK76" s="191"/>
      <c r="IL76" s="191"/>
      <c r="IM76" s="191"/>
      <c r="IN76" s="191"/>
      <c r="IO76" s="191"/>
      <c r="IP76" s="191"/>
      <c r="IQ76" s="191"/>
      <c r="IR76" s="191"/>
      <c r="IS76" s="191"/>
      <c r="IT76" s="191"/>
      <c r="IU76" s="191"/>
      <c r="IV76" s="191"/>
    </row>
    <row r="77" spans="1:256" ht="27" hidden="1" customHeight="1">
      <c r="A77" s="3093"/>
      <c r="B77" s="1532" t="s">
        <v>263</v>
      </c>
      <c r="C77" s="1535"/>
      <c r="D77" s="1411" t="s">
        <v>151</v>
      </c>
      <c r="E77" s="1534">
        <f t="shared" si="1"/>
        <v>0</v>
      </c>
      <c r="F77" s="1411" t="s">
        <v>194</v>
      </c>
      <c r="G77" s="1434">
        <f t="shared" si="0"/>
        <v>0</v>
      </c>
      <c r="H77" s="1307"/>
      <c r="I77" s="3107"/>
      <c r="J77" s="3108"/>
      <c r="K77" s="1421"/>
      <c r="L77" s="1418"/>
      <c r="M77" s="3096"/>
      <c r="N77" s="3113"/>
      <c r="O77" s="1528"/>
      <c r="P77" s="191"/>
      <c r="Q77" s="195"/>
      <c r="R77" s="191"/>
      <c r="S77" s="179"/>
      <c r="T77" s="1912"/>
      <c r="U77" s="1912"/>
      <c r="V77" s="1912"/>
      <c r="W77" s="1912"/>
      <c r="X77" s="191"/>
      <c r="Y77" s="191"/>
      <c r="Z77" s="191"/>
      <c r="AA77" s="191"/>
      <c r="AB77" s="206"/>
      <c r="AC77" s="206"/>
      <c r="AD77" s="183"/>
      <c r="AE77" s="206"/>
      <c r="AF77" s="191"/>
      <c r="AG77" s="191"/>
      <c r="AH77" s="191"/>
      <c r="AI77" s="191"/>
      <c r="AJ77" s="191"/>
      <c r="AK77" s="191"/>
      <c r="AL77" s="191"/>
      <c r="AM77" s="191"/>
      <c r="AN77" s="191"/>
      <c r="AO77" s="191"/>
      <c r="AP77" s="191"/>
      <c r="AQ77" s="191"/>
      <c r="AR77" s="191"/>
      <c r="AS77" s="191"/>
      <c r="AT77" s="191"/>
      <c r="AU77" s="191"/>
      <c r="AV77" s="191"/>
      <c r="AW77" s="191"/>
      <c r="AX77" s="191"/>
      <c r="AY77" s="191"/>
      <c r="AZ77" s="191"/>
      <c r="BA77" s="191"/>
      <c r="BB77" s="191"/>
      <c r="BC77" s="191"/>
      <c r="BD77" s="191"/>
      <c r="BE77" s="191"/>
      <c r="BF77" s="191"/>
      <c r="BG77" s="191"/>
      <c r="BH77" s="191"/>
      <c r="BI77" s="191"/>
      <c r="BJ77" s="191"/>
      <c r="BK77" s="191"/>
      <c r="BL77" s="191"/>
      <c r="BM77" s="191"/>
      <c r="BN77" s="191"/>
      <c r="BO77" s="191"/>
      <c r="BP77" s="191"/>
      <c r="BQ77" s="191"/>
      <c r="BR77" s="191"/>
      <c r="BS77" s="191"/>
      <c r="BT77" s="191"/>
      <c r="BU77" s="191"/>
      <c r="BV77" s="191"/>
      <c r="BW77" s="191"/>
      <c r="BX77" s="191"/>
      <c r="BY77" s="191"/>
      <c r="BZ77" s="191"/>
      <c r="CA77" s="191"/>
      <c r="CB77" s="191"/>
      <c r="CC77" s="191"/>
      <c r="CD77" s="191"/>
      <c r="CE77" s="191"/>
      <c r="CF77" s="191"/>
      <c r="CG77" s="191"/>
      <c r="CH77" s="191"/>
      <c r="CI77" s="191"/>
      <c r="CJ77" s="191"/>
      <c r="CK77" s="191"/>
      <c r="CL77" s="191"/>
      <c r="CM77" s="191"/>
      <c r="CN77" s="191"/>
      <c r="CO77" s="191"/>
      <c r="CP77" s="191"/>
      <c r="CQ77" s="191"/>
      <c r="CR77" s="191"/>
      <c r="CS77" s="191"/>
      <c r="CT77" s="191"/>
      <c r="CU77" s="191"/>
      <c r="CV77" s="191"/>
      <c r="CW77" s="191"/>
      <c r="CX77" s="191"/>
      <c r="CY77" s="191"/>
      <c r="CZ77" s="191"/>
      <c r="DA77" s="191"/>
      <c r="DB77" s="191"/>
      <c r="DC77" s="191"/>
      <c r="DD77" s="191"/>
      <c r="DE77" s="191"/>
      <c r="DF77" s="191"/>
      <c r="DG77" s="191"/>
      <c r="DH77" s="191"/>
      <c r="DI77" s="191"/>
      <c r="DJ77" s="191"/>
      <c r="DK77" s="191"/>
      <c r="DL77" s="191"/>
      <c r="DM77" s="191"/>
      <c r="DN77" s="191"/>
      <c r="DO77" s="191"/>
      <c r="DP77" s="191"/>
      <c r="DQ77" s="191"/>
      <c r="DR77" s="191"/>
      <c r="DS77" s="191"/>
      <c r="DT77" s="191"/>
      <c r="DU77" s="191"/>
      <c r="DV77" s="191"/>
      <c r="DW77" s="191"/>
      <c r="DX77" s="191"/>
      <c r="DY77" s="191"/>
      <c r="DZ77" s="191"/>
      <c r="EA77" s="191"/>
      <c r="EB77" s="191"/>
      <c r="EC77" s="191"/>
      <c r="ED77" s="191"/>
      <c r="EE77" s="191"/>
      <c r="EF77" s="191"/>
      <c r="EG77" s="191"/>
      <c r="EH77" s="191"/>
      <c r="EI77" s="191"/>
      <c r="EJ77" s="191"/>
      <c r="EK77" s="191"/>
      <c r="EL77" s="191"/>
      <c r="EM77" s="191"/>
      <c r="EN77" s="191"/>
      <c r="EO77" s="191"/>
      <c r="EP77" s="191"/>
      <c r="EQ77" s="191"/>
      <c r="ER77" s="191"/>
      <c r="ES77" s="191"/>
      <c r="ET77" s="191"/>
      <c r="EU77" s="191"/>
      <c r="EV77" s="191"/>
      <c r="EW77" s="191"/>
      <c r="EX77" s="191"/>
      <c r="EY77" s="191"/>
      <c r="EZ77" s="191"/>
      <c r="FA77" s="191"/>
      <c r="FB77" s="191"/>
      <c r="FC77" s="191"/>
      <c r="FD77" s="191"/>
      <c r="FE77" s="191"/>
      <c r="FF77" s="191"/>
      <c r="FG77" s="191"/>
      <c r="FH77" s="191"/>
      <c r="FI77" s="191"/>
      <c r="FJ77" s="191"/>
      <c r="FK77" s="191"/>
      <c r="FL77" s="191"/>
      <c r="FM77" s="191"/>
      <c r="FN77" s="191"/>
      <c r="FO77" s="191"/>
      <c r="FP77" s="191"/>
      <c r="FQ77" s="191"/>
      <c r="FR77" s="191"/>
      <c r="FS77" s="191"/>
      <c r="FT77" s="191"/>
      <c r="FU77" s="191"/>
      <c r="FV77" s="191"/>
      <c r="FW77" s="191"/>
      <c r="FX77" s="191"/>
      <c r="FY77" s="191"/>
      <c r="FZ77" s="191"/>
      <c r="GA77" s="191"/>
      <c r="GB77" s="191"/>
      <c r="GC77" s="191"/>
      <c r="GD77" s="191"/>
      <c r="GE77" s="191"/>
      <c r="GF77" s="191"/>
      <c r="GG77" s="191"/>
      <c r="GH77" s="191"/>
      <c r="GI77" s="191"/>
      <c r="GJ77" s="191"/>
      <c r="GK77" s="191"/>
      <c r="GL77" s="191"/>
      <c r="GM77" s="191"/>
      <c r="GN77" s="191"/>
      <c r="GO77" s="191"/>
      <c r="GP77" s="191"/>
      <c r="GQ77" s="191"/>
      <c r="GR77" s="191"/>
      <c r="GS77" s="191"/>
      <c r="GT77" s="191"/>
      <c r="GU77" s="191"/>
      <c r="GV77" s="191"/>
      <c r="GW77" s="191"/>
      <c r="GX77" s="191"/>
      <c r="GY77" s="191"/>
      <c r="GZ77" s="191"/>
      <c r="HA77" s="191"/>
      <c r="HB77" s="191"/>
      <c r="HC77" s="191"/>
      <c r="HD77" s="191"/>
      <c r="HE77" s="191"/>
      <c r="HF77" s="191"/>
      <c r="HG77" s="191"/>
      <c r="HH77" s="191"/>
      <c r="HI77" s="191"/>
      <c r="HJ77" s="191"/>
      <c r="HK77" s="191"/>
      <c r="HL77" s="191"/>
      <c r="HM77" s="191"/>
      <c r="HN77" s="191"/>
      <c r="HO77" s="191"/>
      <c r="HP77" s="191"/>
      <c r="HQ77" s="191"/>
      <c r="HR77" s="191"/>
      <c r="HS77" s="191"/>
      <c r="HT77" s="191"/>
      <c r="HU77" s="191"/>
      <c r="HV77" s="191"/>
      <c r="HW77" s="191"/>
      <c r="HX77" s="191"/>
      <c r="HY77" s="191"/>
      <c r="HZ77" s="191"/>
      <c r="IA77" s="191"/>
      <c r="IB77" s="191"/>
      <c r="IC77" s="191"/>
      <c r="ID77" s="191"/>
      <c r="IE77" s="191"/>
      <c r="IF77" s="191"/>
      <c r="IG77" s="191"/>
      <c r="IH77" s="191"/>
      <c r="II77" s="191"/>
      <c r="IJ77" s="191"/>
      <c r="IK77" s="191"/>
      <c r="IL77" s="191"/>
      <c r="IM77" s="191"/>
      <c r="IN77" s="191"/>
      <c r="IO77" s="191"/>
      <c r="IP77" s="191"/>
      <c r="IQ77" s="191"/>
      <c r="IR77" s="191"/>
      <c r="IS77" s="191"/>
      <c r="IT77" s="191"/>
      <c r="IU77" s="191"/>
      <c r="IV77" s="191"/>
    </row>
    <row r="78" spans="1:256" ht="27" hidden="1" customHeight="1">
      <c r="A78" s="3093"/>
      <c r="B78" s="1532" t="s">
        <v>265</v>
      </c>
      <c r="C78" s="1535"/>
      <c r="D78" s="1411" t="s">
        <v>151</v>
      </c>
      <c r="E78" s="1534">
        <f t="shared" si="1"/>
        <v>0</v>
      </c>
      <c r="F78" s="1411" t="s">
        <v>194</v>
      </c>
      <c r="G78" s="1434">
        <f t="shared" si="0"/>
        <v>0</v>
      </c>
      <c r="H78" s="1307"/>
      <c r="I78" s="3107"/>
      <c r="J78" s="3108"/>
      <c r="K78" s="1421"/>
      <c r="L78" s="1418"/>
      <c r="M78" s="3096"/>
      <c r="N78" s="3113"/>
      <c r="O78" s="1528"/>
      <c r="P78" s="191"/>
      <c r="Q78" s="195"/>
      <c r="R78" s="191"/>
      <c r="S78" s="179"/>
      <c r="T78" s="1912"/>
      <c r="U78" s="1912"/>
      <c r="V78" s="1912"/>
      <c r="W78" s="1912"/>
      <c r="X78" s="191"/>
      <c r="Y78" s="191"/>
      <c r="Z78" s="191"/>
      <c r="AA78" s="191"/>
      <c r="AB78" s="206"/>
      <c r="AC78" s="206"/>
      <c r="AD78" s="183"/>
      <c r="AE78" s="206"/>
      <c r="AF78" s="191"/>
      <c r="AG78" s="191"/>
      <c r="AH78" s="191"/>
      <c r="AI78" s="191"/>
      <c r="AJ78" s="191"/>
      <c r="AK78" s="191"/>
      <c r="AL78" s="191"/>
      <c r="AM78" s="191"/>
      <c r="AN78" s="191"/>
      <c r="AO78" s="191"/>
      <c r="AP78" s="191"/>
      <c r="AQ78" s="191"/>
      <c r="AR78" s="191"/>
      <c r="AS78" s="191"/>
      <c r="AT78" s="191"/>
      <c r="AU78" s="191"/>
      <c r="AV78" s="191"/>
      <c r="AW78" s="191"/>
      <c r="AX78" s="191"/>
      <c r="AY78" s="191"/>
      <c r="AZ78" s="191"/>
      <c r="BA78" s="191"/>
      <c r="BB78" s="191"/>
      <c r="BC78" s="191"/>
      <c r="BD78" s="191"/>
      <c r="BE78" s="191"/>
      <c r="BF78" s="191"/>
      <c r="BG78" s="191"/>
      <c r="BH78" s="191"/>
      <c r="BI78" s="191"/>
      <c r="BJ78" s="191"/>
      <c r="BK78" s="191"/>
      <c r="BL78" s="191"/>
      <c r="BM78" s="191"/>
      <c r="BN78" s="191"/>
      <c r="BO78" s="191"/>
      <c r="BP78" s="191"/>
      <c r="BQ78" s="191"/>
      <c r="BR78" s="191"/>
      <c r="BS78" s="191"/>
      <c r="BT78" s="191"/>
      <c r="BU78" s="191"/>
      <c r="BV78" s="191"/>
      <c r="BW78" s="191"/>
      <c r="BX78" s="191"/>
      <c r="BY78" s="191"/>
      <c r="BZ78" s="191"/>
      <c r="CA78" s="191"/>
      <c r="CB78" s="191"/>
      <c r="CC78" s="191"/>
      <c r="CD78" s="191"/>
      <c r="CE78" s="191"/>
      <c r="CF78" s="191"/>
      <c r="CG78" s="191"/>
      <c r="CH78" s="191"/>
      <c r="CI78" s="191"/>
      <c r="CJ78" s="191"/>
      <c r="CK78" s="191"/>
      <c r="CL78" s="191"/>
      <c r="CM78" s="191"/>
      <c r="CN78" s="191"/>
      <c r="CO78" s="191"/>
      <c r="CP78" s="191"/>
      <c r="CQ78" s="191"/>
      <c r="CR78" s="191"/>
      <c r="CS78" s="191"/>
      <c r="CT78" s="191"/>
      <c r="CU78" s="191"/>
      <c r="CV78" s="191"/>
      <c r="CW78" s="191"/>
      <c r="CX78" s="191"/>
      <c r="CY78" s="191"/>
      <c r="CZ78" s="191"/>
      <c r="DA78" s="191"/>
      <c r="DB78" s="191"/>
      <c r="DC78" s="191"/>
      <c r="DD78" s="191"/>
      <c r="DE78" s="191"/>
      <c r="DF78" s="191"/>
      <c r="DG78" s="191"/>
      <c r="DH78" s="191"/>
      <c r="DI78" s="191"/>
      <c r="DJ78" s="191"/>
      <c r="DK78" s="191"/>
      <c r="DL78" s="191"/>
      <c r="DM78" s="191"/>
      <c r="DN78" s="191"/>
      <c r="DO78" s="191"/>
      <c r="DP78" s="191"/>
      <c r="DQ78" s="191"/>
      <c r="DR78" s="191"/>
      <c r="DS78" s="191"/>
      <c r="DT78" s="191"/>
      <c r="DU78" s="191"/>
      <c r="DV78" s="191"/>
      <c r="DW78" s="191"/>
      <c r="DX78" s="191"/>
      <c r="DY78" s="191"/>
      <c r="DZ78" s="191"/>
      <c r="EA78" s="191"/>
      <c r="EB78" s="191"/>
      <c r="EC78" s="191"/>
      <c r="ED78" s="191"/>
      <c r="EE78" s="191"/>
      <c r="EF78" s="191"/>
      <c r="EG78" s="191"/>
      <c r="EH78" s="191"/>
      <c r="EI78" s="191"/>
      <c r="EJ78" s="191"/>
      <c r="EK78" s="191"/>
      <c r="EL78" s="191"/>
      <c r="EM78" s="191"/>
      <c r="EN78" s="191"/>
      <c r="EO78" s="191"/>
      <c r="EP78" s="191"/>
      <c r="EQ78" s="191"/>
      <c r="ER78" s="191"/>
      <c r="ES78" s="191"/>
      <c r="ET78" s="191"/>
      <c r="EU78" s="191"/>
      <c r="EV78" s="191"/>
      <c r="EW78" s="191"/>
      <c r="EX78" s="191"/>
      <c r="EY78" s="191"/>
      <c r="EZ78" s="191"/>
      <c r="FA78" s="191"/>
      <c r="FB78" s="191"/>
      <c r="FC78" s="191"/>
      <c r="FD78" s="191"/>
      <c r="FE78" s="191"/>
      <c r="FF78" s="191"/>
      <c r="FG78" s="191"/>
      <c r="FH78" s="191"/>
      <c r="FI78" s="191"/>
      <c r="FJ78" s="191"/>
      <c r="FK78" s="191"/>
      <c r="FL78" s="191"/>
      <c r="FM78" s="191"/>
      <c r="FN78" s="191"/>
      <c r="FO78" s="191"/>
      <c r="FP78" s="191"/>
      <c r="FQ78" s="191"/>
      <c r="FR78" s="191"/>
      <c r="FS78" s="191"/>
      <c r="FT78" s="191"/>
      <c r="FU78" s="191"/>
      <c r="FV78" s="191"/>
      <c r="FW78" s="191"/>
      <c r="FX78" s="191"/>
      <c r="FY78" s="191"/>
      <c r="FZ78" s="191"/>
      <c r="GA78" s="191"/>
      <c r="GB78" s="191"/>
      <c r="GC78" s="191"/>
      <c r="GD78" s="191"/>
      <c r="GE78" s="191"/>
      <c r="GF78" s="191"/>
      <c r="GG78" s="191"/>
      <c r="GH78" s="191"/>
      <c r="GI78" s="191"/>
      <c r="GJ78" s="191"/>
      <c r="GK78" s="191"/>
      <c r="GL78" s="191"/>
      <c r="GM78" s="191"/>
      <c r="GN78" s="191"/>
      <c r="GO78" s="191"/>
      <c r="GP78" s="191"/>
      <c r="GQ78" s="191"/>
      <c r="GR78" s="191"/>
      <c r="GS78" s="191"/>
      <c r="GT78" s="191"/>
      <c r="GU78" s="191"/>
      <c r="GV78" s="191"/>
      <c r="GW78" s="191"/>
      <c r="GX78" s="191"/>
      <c r="GY78" s="191"/>
      <c r="GZ78" s="191"/>
      <c r="HA78" s="191"/>
      <c r="HB78" s="191"/>
      <c r="HC78" s="191"/>
      <c r="HD78" s="191"/>
      <c r="HE78" s="191"/>
      <c r="HF78" s="191"/>
      <c r="HG78" s="191"/>
      <c r="HH78" s="191"/>
      <c r="HI78" s="191"/>
      <c r="HJ78" s="191"/>
      <c r="HK78" s="191"/>
      <c r="HL78" s="191"/>
      <c r="HM78" s="191"/>
      <c r="HN78" s="191"/>
      <c r="HO78" s="191"/>
      <c r="HP78" s="191"/>
      <c r="HQ78" s="191"/>
      <c r="HR78" s="191"/>
      <c r="HS78" s="191"/>
      <c r="HT78" s="191"/>
      <c r="HU78" s="191"/>
      <c r="HV78" s="191"/>
      <c r="HW78" s="191"/>
      <c r="HX78" s="191"/>
      <c r="HY78" s="191"/>
      <c r="HZ78" s="191"/>
      <c r="IA78" s="191"/>
      <c r="IB78" s="191"/>
      <c r="IC78" s="191"/>
      <c r="ID78" s="191"/>
      <c r="IE78" s="191"/>
      <c r="IF78" s="191"/>
      <c r="IG78" s="191"/>
      <c r="IH78" s="191"/>
      <c r="II78" s="191"/>
      <c r="IJ78" s="191"/>
      <c r="IK78" s="191"/>
      <c r="IL78" s="191"/>
      <c r="IM78" s="191"/>
      <c r="IN78" s="191"/>
      <c r="IO78" s="191"/>
      <c r="IP78" s="191"/>
      <c r="IQ78" s="191"/>
      <c r="IR78" s="191"/>
      <c r="IS78" s="191"/>
      <c r="IT78" s="191"/>
      <c r="IU78" s="191"/>
      <c r="IV78" s="191"/>
    </row>
    <row r="79" spans="1:256" ht="27" hidden="1" customHeight="1">
      <c r="A79" s="3093"/>
      <c r="B79" s="1532" t="s">
        <v>267</v>
      </c>
      <c r="C79" s="1535"/>
      <c r="D79" s="1411" t="s">
        <v>151</v>
      </c>
      <c r="E79" s="1534">
        <f t="shared" si="1"/>
        <v>0</v>
      </c>
      <c r="F79" s="1411" t="s">
        <v>194</v>
      </c>
      <c r="G79" s="1434">
        <f t="shared" si="0"/>
        <v>0</v>
      </c>
      <c r="H79" s="1307"/>
      <c r="I79" s="3107"/>
      <c r="J79" s="3108"/>
      <c r="K79" s="1421"/>
      <c r="L79" s="1418"/>
      <c r="M79" s="3096"/>
      <c r="N79" s="3113"/>
      <c r="O79" s="1528"/>
      <c r="P79" s="191"/>
      <c r="Q79" s="195"/>
      <c r="R79" s="191"/>
      <c r="S79" s="179"/>
      <c r="T79" s="1912"/>
      <c r="U79" s="1912"/>
      <c r="V79" s="1912"/>
      <c r="W79" s="1912"/>
      <c r="X79" s="191"/>
      <c r="Y79" s="191"/>
      <c r="Z79" s="191"/>
      <c r="AA79" s="191"/>
      <c r="AB79" s="206"/>
      <c r="AC79" s="206"/>
      <c r="AD79" s="183"/>
      <c r="AE79" s="206"/>
      <c r="AF79" s="191"/>
      <c r="AG79" s="191"/>
      <c r="AH79" s="191"/>
      <c r="AI79" s="191"/>
      <c r="AJ79" s="191"/>
      <c r="AK79" s="191"/>
      <c r="AL79" s="191"/>
      <c r="AM79" s="191"/>
      <c r="AN79" s="191"/>
      <c r="AO79" s="191"/>
      <c r="AP79" s="191"/>
      <c r="AQ79" s="191"/>
      <c r="AR79" s="191"/>
      <c r="AS79" s="191"/>
      <c r="AT79" s="191"/>
      <c r="AU79" s="191"/>
      <c r="AV79" s="191"/>
      <c r="AW79" s="191"/>
      <c r="AX79" s="191"/>
      <c r="AY79" s="191"/>
      <c r="AZ79" s="191"/>
      <c r="BA79" s="191"/>
      <c r="BB79" s="191"/>
      <c r="BC79" s="191"/>
      <c r="BD79" s="191"/>
      <c r="BE79" s="191"/>
      <c r="BF79" s="191"/>
      <c r="BG79" s="191"/>
      <c r="BH79" s="191"/>
      <c r="BI79" s="191"/>
      <c r="BJ79" s="191"/>
      <c r="BK79" s="191"/>
      <c r="BL79" s="191"/>
      <c r="BM79" s="191"/>
      <c r="BN79" s="191"/>
      <c r="BO79" s="191"/>
      <c r="BP79" s="191"/>
      <c r="BQ79" s="191"/>
      <c r="BR79" s="191"/>
      <c r="BS79" s="191"/>
      <c r="BT79" s="191"/>
      <c r="BU79" s="191"/>
      <c r="BV79" s="191"/>
      <c r="BW79" s="191"/>
      <c r="BX79" s="191"/>
      <c r="BY79" s="191"/>
      <c r="BZ79" s="191"/>
      <c r="CA79" s="191"/>
      <c r="CB79" s="191"/>
      <c r="CC79" s="191"/>
      <c r="CD79" s="191"/>
      <c r="CE79" s="191"/>
      <c r="CF79" s="191"/>
      <c r="CG79" s="191"/>
      <c r="CH79" s="191"/>
      <c r="CI79" s="191"/>
      <c r="CJ79" s="191"/>
      <c r="CK79" s="191"/>
      <c r="CL79" s="191"/>
      <c r="CM79" s="191"/>
      <c r="CN79" s="191"/>
      <c r="CO79" s="191"/>
      <c r="CP79" s="191"/>
      <c r="CQ79" s="191"/>
      <c r="CR79" s="191"/>
      <c r="CS79" s="191"/>
      <c r="CT79" s="191"/>
      <c r="CU79" s="191"/>
      <c r="CV79" s="191"/>
      <c r="CW79" s="191"/>
      <c r="CX79" s="191"/>
      <c r="CY79" s="191"/>
      <c r="CZ79" s="191"/>
      <c r="DA79" s="191"/>
      <c r="DB79" s="191"/>
      <c r="DC79" s="191"/>
      <c r="DD79" s="191"/>
      <c r="DE79" s="191"/>
      <c r="DF79" s="191"/>
      <c r="DG79" s="191"/>
      <c r="DH79" s="191"/>
      <c r="DI79" s="191"/>
      <c r="DJ79" s="191"/>
      <c r="DK79" s="191"/>
      <c r="DL79" s="191"/>
      <c r="DM79" s="191"/>
      <c r="DN79" s="191"/>
      <c r="DO79" s="191"/>
      <c r="DP79" s="191"/>
      <c r="DQ79" s="191"/>
      <c r="DR79" s="191"/>
      <c r="DS79" s="191"/>
      <c r="DT79" s="191"/>
      <c r="DU79" s="191"/>
      <c r="DV79" s="191"/>
      <c r="DW79" s="191"/>
      <c r="DX79" s="191"/>
      <c r="DY79" s="191"/>
      <c r="DZ79" s="191"/>
      <c r="EA79" s="191"/>
      <c r="EB79" s="191"/>
      <c r="EC79" s="191"/>
      <c r="ED79" s="191"/>
      <c r="EE79" s="191"/>
      <c r="EF79" s="191"/>
      <c r="EG79" s="191"/>
      <c r="EH79" s="191"/>
      <c r="EI79" s="191"/>
      <c r="EJ79" s="191"/>
      <c r="EK79" s="191"/>
      <c r="EL79" s="191"/>
      <c r="EM79" s="191"/>
      <c r="EN79" s="191"/>
      <c r="EO79" s="191"/>
      <c r="EP79" s="191"/>
      <c r="EQ79" s="191"/>
      <c r="ER79" s="191"/>
      <c r="ES79" s="191"/>
      <c r="ET79" s="191"/>
      <c r="EU79" s="191"/>
      <c r="EV79" s="191"/>
      <c r="EW79" s="191"/>
      <c r="EX79" s="191"/>
      <c r="EY79" s="191"/>
      <c r="EZ79" s="191"/>
      <c r="FA79" s="191"/>
      <c r="FB79" s="191"/>
      <c r="FC79" s="191"/>
      <c r="FD79" s="191"/>
      <c r="FE79" s="191"/>
      <c r="FF79" s="191"/>
      <c r="FG79" s="191"/>
      <c r="FH79" s="191"/>
      <c r="FI79" s="191"/>
      <c r="FJ79" s="191"/>
      <c r="FK79" s="191"/>
      <c r="FL79" s="191"/>
      <c r="FM79" s="191"/>
      <c r="FN79" s="191"/>
      <c r="FO79" s="191"/>
      <c r="FP79" s="191"/>
      <c r="FQ79" s="191"/>
      <c r="FR79" s="191"/>
      <c r="FS79" s="191"/>
      <c r="FT79" s="191"/>
      <c r="FU79" s="191"/>
      <c r="FV79" s="191"/>
      <c r="FW79" s="191"/>
      <c r="FX79" s="191"/>
      <c r="FY79" s="191"/>
      <c r="FZ79" s="191"/>
      <c r="GA79" s="191"/>
      <c r="GB79" s="191"/>
      <c r="GC79" s="191"/>
      <c r="GD79" s="191"/>
      <c r="GE79" s="191"/>
      <c r="GF79" s="191"/>
      <c r="GG79" s="191"/>
      <c r="GH79" s="191"/>
      <c r="GI79" s="191"/>
      <c r="GJ79" s="191"/>
      <c r="GK79" s="191"/>
      <c r="GL79" s="191"/>
      <c r="GM79" s="191"/>
      <c r="GN79" s="191"/>
      <c r="GO79" s="191"/>
      <c r="GP79" s="191"/>
      <c r="GQ79" s="191"/>
      <c r="GR79" s="191"/>
      <c r="GS79" s="191"/>
      <c r="GT79" s="191"/>
      <c r="GU79" s="191"/>
      <c r="GV79" s="191"/>
      <c r="GW79" s="191"/>
      <c r="GX79" s="191"/>
      <c r="GY79" s="191"/>
      <c r="GZ79" s="191"/>
      <c r="HA79" s="191"/>
      <c r="HB79" s="191"/>
      <c r="HC79" s="191"/>
      <c r="HD79" s="191"/>
      <c r="HE79" s="191"/>
      <c r="HF79" s="191"/>
      <c r="HG79" s="191"/>
      <c r="HH79" s="191"/>
      <c r="HI79" s="191"/>
      <c r="HJ79" s="191"/>
      <c r="HK79" s="191"/>
      <c r="HL79" s="191"/>
      <c r="HM79" s="191"/>
      <c r="HN79" s="191"/>
      <c r="HO79" s="191"/>
      <c r="HP79" s="191"/>
      <c r="HQ79" s="191"/>
      <c r="HR79" s="191"/>
      <c r="HS79" s="191"/>
      <c r="HT79" s="191"/>
      <c r="HU79" s="191"/>
      <c r="HV79" s="191"/>
      <c r="HW79" s="191"/>
      <c r="HX79" s="191"/>
      <c r="HY79" s="191"/>
      <c r="HZ79" s="191"/>
      <c r="IA79" s="191"/>
      <c r="IB79" s="191"/>
      <c r="IC79" s="191"/>
      <c r="ID79" s="191"/>
      <c r="IE79" s="191"/>
      <c r="IF79" s="191"/>
      <c r="IG79" s="191"/>
      <c r="IH79" s="191"/>
      <c r="II79" s="191"/>
      <c r="IJ79" s="191"/>
      <c r="IK79" s="191"/>
      <c r="IL79" s="191"/>
      <c r="IM79" s="191"/>
      <c r="IN79" s="191"/>
      <c r="IO79" s="191"/>
      <c r="IP79" s="191"/>
      <c r="IQ79" s="191"/>
      <c r="IR79" s="191"/>
      <c r="IS79" s="191"/>
      <c r="IT79" s="191"/>
      <c r="IU79" s="191"/>
      <c r="IV79" s="191"/>
    </row>
    <row r="80" spans="1:256" ht="27" hidden="1" customHeight="1">
      <c r="A80" s="3093"/>
      <c r="B80" s="1532" t="s">
        <v>269</v>
      </c>
      <c r="C80" s="1535"/>
      <c r="D80" s="1411" t="s">
        <v>151</v>
      </c>
      <c r="E80" s="1534">
        <f t="shared" si="1"/>
        <v>0</v>
      </c>
      <c r="F80" s="1411" t="s">
        <v>194</v>
      </c>
      <c r="G80" s="1434">
        <f t="shared" si="0"/>
        <v>0</v>
      </c>
      <c r="H80" s="1307"/>
      <c r="I80" s="3107"/>
      <c r="J80" s="3108"/>
      <c r="K80" s="1421"/>
      <c r="L80" s="1418"/>
      <c r="M80" s="3096"/>
      <c r="N80" s="3113"/>
      <c r="O80" s="1528"/>
      <c r="P80" s="191"/>
      <c r="Q80" s="195"/>
      <c r="R80" s="191"/>
      <c r="S80" s="179"/>
      <c r="T80" s="1912"/>
      <c r="U80" s="1912"/>
      <c r="V80" s="1912"/>
      <c r="W80" s="1912"/>
      <c r="X80" s="191"/>
      <c r="Y80" s="191"/>
      <c r="Z80" s="191"/>
      <c r="AA80" s="191"/>
      <c r="AB80" s="206"/>
      <c r="AC80" s="206"/>
      <c r="AD80" s="183"/>
      <c r="AE80" s="206"/>
      <c r="AF80" s="191"/>
      <c r="AG80" s="191"/>
      <c r="AH80" s="191"/>
      <c r="AI80" s="191"/>
      <c r="AJ80" s="191"/>
      <c r="AK80" s="191"/>
      <c r="AL80" s="191"/>
      <c r="AM80" s="191"/>
      <c r="AN80" s="191"/>
      <c r="AO80" s="191"/>
      <c r="AP80" s="191"/>
      <c r="AQ80" s="191"/>
      <c r="AR80" s="191"/>
      <c r="AS80" s="191"/>
      <c r="AT80" s="191"/>
      <c r="AU80" s="191"/>
      <c r="AV80" s="191"/>
      <c r="AW80" s="191"/>
      <c r="AX80" s="191"/>
      <c r="AY80" s="191"/>
      <c r="AZ80" s="191"/>
      <c r="BA80" s="191"/>
      <c r="BB80" s="191"/>
      <c r="BC80" s="191"/>
      <c r="BD80" s="191"/>
      <c r="BE80" s="191"/>
      <c r="BF80" s="191"/>
      <c r="BG80" s="191"/>
      <c r="BH80" s="191"/>
      <c r="BI80" s="191"/>
      <c r="BJ80" s="191"/>
      <c r="BK80" s="191"/>
      <c r="BL80" s="191"/>
      <c r="BM80" s="191"/>
      <c r="BN80" s="191"/>
      <c r="BO80" s="191"/>
      <c r="BP80" s="191"/>
      <c r="BQ80" s="191"/>
      <c r="BR80" s="191"/>
      <c r="BS80" s="191"/>
      <c r="BT80" s="191"/>
      <c r="BU80" s="191"/>
      <c r="BV80" s="191"/>
      <c r="BW80" s="191"/>
      <c r="BX80" s="191"/>
      <c r="BY80" s="191"/>
      <c r="BZ80" s="191"/>
      <c r="CA80" s="191"/>
      <c r="CB80" s="191"/>
      <c r="CC80" s="191"/>
      <c r="CD80" s="191"/>
      <c r="CE80" s="191"/>
      <c r="CF80" s="191"/>
      <c r="CG80" s="191"/>
      <c r="CH80" s="191"/>
      <c r="CI80" s="191"/>
      <c r="CJ80" s="191"/>
      <c r="CK80" s="191"/>
      <c r="CL80" s="191"/>
      <c r="CM80" s="191"/>
      <c r="CN80" s="191"/>
      <c r="CO80" s="191"/>
      <c r="CP80" s="191"/>
      <c r="CQ80" s="191"/>
      <c r="CR80" s="191"/>
      <c r="CS80" s="191"/>
      <c r="CT80" s="191"/>
      <c r="CU80" s="191"/>
      <c r="CV80" s="191"/>
      <c r="CW80" s="191"/>
      <c r="CX80" s="191"/>
      <c r="CY80" s="191"/>
      <c r="CZ80" s="191"/>
      <c r="DA80" s="191"/>
      <c r="DB80" s="191"/>
      <c r="DC80" s="191"/>
      <c r="DD80" s="191"/>
      <c r="DE80" s="191"/>
      <c r="DF80" s="191"/>
      <c r="DG80" s="191"/>
      <c r="DH80" s="191"/>
      <c r="DI80" s="191"/>
      <c r="DJ80" s="191"/>
      <c r="DK80" s="191"/>
      <c r="DL80" s="191"/>
      <c r="DM80" s="191"/>
      <c r="DN80" s="191"/>
      <c r="DO80" s="191"/>
      <c r="DP80" s="191"/>
      <c r="DQ80" s="191"/>
      <c r="DR80" s="191"/>
      <c r="DS80" s="191"/>
      <c r="DT80" s="191"/>
      <c r="DU80" s="191"/>
      <c r="DV80" s="191"/>
      <c r="DW80" s="191"/>
      <c r="DX80" s="191"/>
      <c r="DY80" s="191"/>
      <c r="DZ80" s="191"/>
      <c r="EA80" s="191"/>
      <c r="EB80" s="191"/>
      <c r="EC80" s="191"/>
      <c r="ED80" s="191"/>
      <c r="EE80" s="191"/>
      <c r="EF80" s="191"/>
      <c r="EG80" s="191"/>
      <c r="EH80" s="191"/>
      <c r="EI80" s="191"/>
      <c r="EJ80" s="191"/>
      <c r="EK80" s="191"/>
      <c r="EL80" s="191"/>
      <c r="EM80" s="191"/>
      <c r="EN80" s="191"/>
      <c r="EO80" s="191"/>
      <c r="EP80" s="191"/>
      <c r="EQ80" s="191"/>
      <c r="ER80" s="191"/>
      <c r="ES80" s="191"/>
      <c r="ET80" s="191"/>
      <c r="EU80" s="191"/>
      <c r="EV80" s="191"/>
      <c r="EW80" s="191"/>
      <c r="EX80" s="191"/>
      <c r="EY80" s="191"/>
      <c r="EZ80" s="191"/>
      <c r="FA80" s="191"/>
      <c r="FB80" s="191"/>
      <c r="FC80" s="191"/>
      <c r="FD80" s="191"/>
      <c r="FE80" s="191"/>
      <c r="FF80" s="191"/>
      <c r="FG80" s="191"/>
      <c r="FH80" s="191"/>
      <c r="FI80" s="191"/>
      <c r="FJ80" s="191"/>
      <c r="FK80" s="191"/>
      <c r="FL80" s="191"/>
      <c r="FM80" s="191"/>
      <c r="FN80" s="191"/>
      <c r="FO80" s="191"/>
      <c r="FP80" s="191"/>
      <c r="FQ80" s="191"/>
      <c r="FR80" s="191"/>
      <c r="FS80" s="191"/>
      <c r="FT80" s="191"/>
      <c r="FU80" s="191"/>
      <c r="FV80" s="191"/>
      <c r="FW80" s="191"/>
      <c r="FX80" s="191"/>
      <c r="FY80" s="191"/>
      <c r="FZ80" s="191"/>
      <c r="GA80" s="191"/>
      <c r="GB80" s="191"/>
      <c r="GC80" s="191"/>
      <c r="GD80" s="191"/>
      <c r="GE80" s="191"/>
      <c r="GF80" s="191"/>
      <c r="GG80" s="191"/>
      <c r="GH80" s="191"/>
      <c r="GI80" s="191"/>
      <c r="GJ80" s="191"/>
      <c r="GK80" s="191"/>
      <c r="GL80" s="191"/>
      <c r="GM80" s="191"/>
      <c r="GN80" s="191"/>
      <c r="GO80" s="191"/>
      <c r="GP80" s="191"/>
      <c r="GQ80" s="191"/>
      <c r="GR80" s="191"/>
      <c r="GS80" s="191"/>
      <c r="GT80" s="191"/>
      <c r="GU80" s="191"/>
      <c r="GV80" s="191"/>
      <c r="GW80" s="191"/>
      <c r="GX80" s="191"/>
      <c r="GY80" s="191"/>
      <c r="GZ80" s="191"/>
      <c r="HA80" s="191"/>
      <c r="HB80" s="191"/>
      <c r="HC80" s="191"/>
      <c r="HD80" s="191"/>
      <c r="HE80" s="191"/>
      <c r="HF80" s="191"/>
      <c r="HG80" s="191"/>
      <c r="HH80" s="191"/>
      <c r="HI80" s="191"/>
      <c r="HJ80" s="191"/>
      <c r="HK80" s="191"/>
      <c r="HL80" s="191"/>
      <c r="HM80" s="191"/>
      <c r="HN80" s="191"/>
      <c r="HO80" s="191"/>
      <c r="HP80" s="191"/>
      <c r="HQ80" s="191"/>
      <c r="HR80" s="191"/>
      <c r="HS80" s="191"/>
      <c r="HT80" s="191"/>
      <c r="HU80" s="191"/>
      <c r="HV80" s="191"/>
      <c r="HW80" s="191"/>
      <c r="HX80" s="191"/>
      <c r="HY80" s="191"/>
      <c r="HZ80" s="191"/>
      <c r="IA80" s="191"/>
      <c r="IB80" s="191"/>
      <c r="IC80" s="191"/>
      <c r="ID80" s="191"/>
      <c r="IE80" s="191"/>
      <c r="IF80" s="191"/>
      <c r="IG80" s="191"/>
      <c r="IH80" s="191"/>
      <c r="II80" s="191"/>
      <c r="IJ80" s="191"/>
      <c r="IK80" s="191"/>
      <c r="IL80" s="191"/>
      <c r="IM80" s="191"/>
      <c r="IN80" s="191"/>
      <c r="IO80" s="191"/>
      <c r="IP80" s="191"/>
      <c r="IQ80" s="191"/>
      <c r="IR80" s="191"/>
      <c r="IS80" s="191"/>
      <c r="IT80" s="191"/>
      <c r="IU80" s="191"/>
      <c r="IV80" s="191"/>
    </row>
    <row r="81" spans="1:256" ht="27" hidden="1" customHeight="1">
      <c r="A81" s="3093"/>
      <c r="B81" s="1409" t="s">
        <v>147</v>
      </c>
      <c r="C81" s="1536"/>
      <c r="D81" s="1411"/>
      <c r="E81" s="1530"/>
      <c r="F81" s="1418"/>
      <c r="G81" s="1434"/>
      <c r="H81" s="1307"/>
      <c r="I81" s="3107"/>
      <c r="J81" s="3108"/>
      <c r="K81" s="1421"/>
      <c r="L81" s="1418"/>
      <c r="M81" s="3172">
        <f>SUM(M82+M83)</f>
        <v>0</v>
      </c>
      <c r="N81" s="3173"/>
      <c r="O81" s="1528"/>
      <c r="P81" s="191"/>
      <c r="Q81" s="195"/>
      <c r="R81" s="191"/>
      <c r="S81" s="191"/>
      <c r="T81" s="191"/>
      <c r="U81" s="191"/>
      <c r="V81" s="191"/>
      <c r="W81" s="191"/>
      <c r="X81" s="191"/>
      <c r="Y81" s="191"/>
      <c r="Z81" s="191"/>
      <c r="AA81" s="191"/>
      <c r="AB81" s="206"/>
      <c r="AC81" s="206"/>
      <c r="AD81" s="183"/>
      <c r="AE81" s="206"/>
      <c r="AF81" s="191"/>
      <c r="AG81" s="191"/>
      <c r="AH81" s="191"/>
      <c r="AI81" s="191"/>
      <c r="AJ81" s="191"/>
      <c r="AK81" s="191"/>
      <c r="AL81" s="191"/>
      <c r="AM81" s="191"/>
      <c r="AN81" s="191"/>
      <c r="AO81" s="191"/>
      <c r="AP81" s="191"/>
      <c r="AQ81" s="191"/>
      <c r="AR81" s="191"/>
      <c r="AS81" s="191"/>
      <c r="AT81" s="191"/>
      <c r="AU81" s="191"/>
      <c r="AV81" s="191"/>
      <c r="AW81" s="191"/>
      <c r="AX81" s="191"/>
      <c r="AY81" s="191"/>
      <c r="AZ81" s="191"/>
      <c r="BA81" s="191"/>
      <c r="BB81" s="191"/>
      <c r="BC81" s="191"/>
      <c r="BD81" s="191"/>
      <c r="BE81" s="191"/>
      <c r="BF81" s="191"/>
      <c r="BG81" s="191"/>
      <c r="BH81" s="191"/>
      <c r="BI81" s="191"/>
      <c r="BJ81" s="191"/>
      <c r="BK81" s="191"/>
      <c r="BL81" s="191"/>
      <c r="BM81" s="191"/>
      <c r="BN81" s="191"/>
      <c r="BO81" s="191"/>
      <c r="BP81" s="191"/>
      <c r="BQ81" s="191"/>
      <c r="BR81" s="191"/>
      <c r="BS81" s="191"/>
      <c r="BT81" s="191"/>
      <c r="BU81" s="191"/>
      <c r="BV81" s="191"/>
      <c r="BW81" s="191"/>
      <c r="BX81" s="191"/>
      <c r="BY81" s="191"/>
      <c r="BZ81" s="191"/>
      <c r="CA81" s="191"/>
      <c r="CB81" s="191"/>
      <c r="CC81" s="191"/>
      <c r="CD81" s="191"/>
      <c r="CE81" s="191"/>
      <c r="CF81" s="191"/>
      <c r="CG81" s="191"/>
      <c r="CH81" s="191"/>
      <c r="CI81" s="191"/>
      <c r="CJ81" s="191"/>
      <c r="CK81" s="191"/>
      <c r="CL81" s="191"/>
      <c r="CM81" s="191"/>
      <c r="CN81" s="191"/>
      <c r="CO81" s="191"/>
      <c r="CP81" s="191"/>
      <c r="CQ81" s="191"/>
      <c r="CR81" s="191"/>
      <c r="CS81" s="191"/>
      <c r="CT81" s="191"/>
      <c r="CU81" s="191"/>
      <c r="CV81" s="191"/>
      <c r="CW81" s="191"/>
      <c r="CX81" s="191"/>
      <c r="CY81" s="191"/>
      <c r="CZ81" s="191"/>
      <c r="DA81" s="191"/>
      <c r="DB81" s="191"/>
      <c r="DC81" s="191"/>
      <c r="DD81" s="191"/>
      <c r="DE81" s="191"/>
      <c r="DF81" s="191"/>
      <c r="DG81" s="191"/>
      <c r="DH81" s="191"/>
      <c r="DI81" s="191"/>
      <c r="DJ81" s="191"/>
      <c r="DK81" s="191"/>
      <c r="DL81" s="191"/>
      <c r="DM81" s="191"/>
      <c r="DN81" s="191"/>
      <c r="DO81" s="191"/>
      <c r="DP81" s="191"/>
      <c r="DQ81" s="191"/>
      <c r="DR81" s="191"/>
      <c r="DS81" s="191"/>
      <c r="DT81" s="191"/>
      <c r="DU81" s="191"/>
      <c r="DV81" s="191"/>
      <c r="DW81" s="191"/>
      <c r="DX81" s="191"/>
      <c r="DY81" s="191"/>
      <c r="DZ81" s="191"/>
      <c r="EA81" s="191"/>
      <c r="EB81" s="191"/>
      <c r="EC81" s="191"/>
      <c r="ED81" s="191"/>
      <c r="EE81" s="191"/>
      <c r="EF81" s="191"/>
      <c r="EG81" s="191"/>
      <c r="EH81" s="191"/>
      <c r="EI81" s="191"/>
      <c r="EJ81" s="191"/>
      <c r="EK81" s="191"/>
      <c r="EL81" s="191"/>
      <c r="EM81" s="191"/>
      <c r="EN81" s="191"/>
      <c r="EO81" s="191"/>
      <c r="EP81" s="191"/>
      <c r="EQ81" s="191"/>
      <c r="ER81" s="191"/>
      <c r="ES81" s="191"/>
      <c r="ET81" s="191"/>
      <c r="EU81" s="191"/>
      <c r="EV81" s="191"/>
      <c r="EW81" s="191"/>
      <c r="EX81" s="191"/>
      <c r="EY81" s="191"/>
      <c r="EZ81" s="191"/>
      <c r="FA81" s="191"/>
      <c r="FB81" s="191"/>
      <c r="FC81" s="191"/>
      <c r="FD81" s="191"/>
      <c r="FE81" s="191"/>
      <c r="FF81" s="191"/>
      <c r="FG81" s="191"/>
      <c r="FH81" s="191"/>
      <c r="FI81" s="191"/>
      <c r="FJ81" s="191"/>
      <c r="FK81" s="191"/>
      <c r="FL81" s="191"/>
      <c r="FM81" s="191"/>
      <c r="FN81" s="191"/>
      <c r="FO81" s="191"/>
      <c r="FP81" s="191"/>
      <c r="FQ81" s="191"/>
      <c r="FR81" s="191"/>
      <c r="FS81" s="191"/>
      <c r="FT81" s="191"/>
      <c r="FU81" s="191"/>
      <c r="FV81" s="191"/>
      <c r="FW81" s="191"/>
      <c r="FX81" s="191"/>
      <c r="FY81" s="191"/>
      <c r="FZ81" s="191"/>
      <c r="GA81" s="191"/>
      <c r="GB81" s="191"/>
      <c r="GC81" s="191"/>
      <c r="GD81" s="191"/>
      <c r="GE81" s="191"/>
      <c r="GF81" s="191"/>
      <c r="GG81" s="191"/>
      <c r="GH81" s="191"/>
      <c r="GI81" s="191"/>
      <c r="GJ81" s="191"/>
      <c r="GK81" s="191"/>
      <c r="GL81" s="191"/>
      <c r="GM81" s="191"/>
      <c r="GN81" s="191"/>
      <c r="GO81" s="191"/>
      <c r="GP81" s="191"/>
      <c r="GQ81" s="191"/>
      <c r="GR81" s="191"/>
      <c r="GS81" s="191"/>
      <c r="GT81" s="191"/>
      <c r="GU81" s="191"/>
      <c r="GV81" s="191"/>
      <c r="GW81" s="191"/>
      <c r="GX81" s="191"/>
      <c r="GY81" s="191"/>
      <c r="GZ81" s="191"/>
      <c r="HA81" s="191"/>
      <c r="HB81" s="191"/>
      <c r="HC81" s="191"/>
      <c r="HD81" s="191"/>
      <c r="HE81" s="191"/>
      <c r="HF81" s="191"/>
      <c r="HG81" s="191"/>
      <c r="HH81" s="191"/>
      <c r="HI81" s="191"/>
      <c r="HJ81" s="191"/>
      <c r="HK81" s="191"/>
      <c r="HL81" s="191"/>
      <c r="HM81" s="191"/>
      <c r="HN81" s="191"/>
      <c r="HO81" s="191"/>
      <c r="HP81" s="191"/>
      <c r="HQ81" s="191"/>
      <c r="HR81" s="191"/>
      <c r="HS81" s="191"/>
      <c r="HT81" s="191"/>
      <c r="HU81" s="191"/>
      <c r="HV81" s="191"/>
      <c r="HW81" s="191"/>
      <c r="HX81" s="191"/>
      <c r="HY81" s="191"/>
      <c r="HZ81" s="191"/>
      <c r="IA81" s="191"/>
      <c r="IB81" s="191"/>
      <c r="IC81" s="191"/>
      <c r="ID81" s="191"/>
      <c r="IE81" s="191"/>
      <c r="IF81" s="191"/>
      <c r="IG81" s="191"/>
      <c r="IH81" s="191"/>
      <c r="II81" s="191"/>
      <c r="IJ81" s="191"/>
      <c r="IK81" s="191"/>
      <c r="IL81" s="191"/>
      <c r="IM81" s="191"/>
      <c r="IN81" s="191"/>
      <c r="IO81" s="191"/>
      <c r="IP81" s="191"/>
      <c r="IQ81" s="191"/>
      <c r="IR81" s="191"/>
      <c r="IS81" s="191"/>
      <c r="IT81" s="191"/>
      <c r="IU81" s="191"/>
      <c r="IV81" s="191"/>
    </row>
    <row r="82" spans="1:256" ht="27" hidden="1" customHeight="1">
      <c r="A82" s="3093"/>
      <c r="B82" s="1409" t="s">
        <v>177</v>
      </c>
      <c r="C82" s="1534">
        <f>G69</f>
        <v>0</v>
      </c>
      <c r="D82" s="1456" t="s">
        <v>156</v>
      </c>
      <c r="E82" s="1530">
        <f>5.6/2</f>
        <v>2.8</v>
      </c>
      <c r="F82" s="1456" t="s">
        <v>271</v>
      </c>
      <c r="G82" s="1414">
        <f>IF(Q68="적용",ROUND(C82*E82,2),0)</f>
        <v>0</v>
      </c>
      <c r="H82" s="1307">
        <v>1648</v>
      </c>
      <c r="I82" s="3096" t="s">
        <v>179</v>
      </c>
      <c r="J82" s="3097"/>
      <c r="K82" s="1421"/>
      <c r="L82" s="1418"/>
      <c r="M82" s="3107">
        <f>ROUNDDOWN(G82*H82,0)</f>
        <v>0</v>
      </c>
      <c r="N82" s="3171"/>
      <c r="O82" s="1528"/>
      <c r="P82" s="191"/>
      <c r="Q82" s="195"/>
      <c r="R82" s="191"/>
      <c r="S82" s="191"/>
      <c r="T82" s="191"/>
      <c r="U82" s="191"/>
      <c r="V82" s="191"/>
      <c r="W82" s="191"/>
      <c r="X82" s="191"/>
      <c r="Y82" s="191"/>
      <c r="Z82" s="191"/>
      <c r="AA82" s="191"/>
      <c r="AB82" s="206"/>
      <c r="AC82" s="206"/>
      <c r="AD82" s="183"/>
      <c r="AE82" s="206"/>
      <c r="AF82" s="191"/>
      <c r="AG82" s="191"/>
      <c r="AH82" s="191"/>
      <c r="AI82" s="191"/>
      <c r="AJ82" s="191"/>
      <c r="AK82" s="191"/>
      <c r="AL82" s="191"/>
      <c r="AM82" s="191"/>
      <c r="AN82" s="191"/>
      <c r="AO82" s="191"/>
      <c r="AP82" s="191"/>
      <c r="AQ82" s="191"/>
      <c r="AR82" s="191"/>
      <c r="AS82" s="191"/>
      <c r="AT82" s="191"/>
      <c r="AU82" s="191"/>
      <c r="AV82" s="191"/>
      <c r="AW82" s="191"/>
      <c r="AX82" s="191"/>
      <c r="AY82" s="191"/>
      <c r="AZ82" s="191"/>
      <c r="BA82" s="191"/>
      <c r="BB82" s="191"/>
      <c r="BC82" s="191"/>
      <c r="BD82" s="191"/>
      <c r="BE82" s="191"/>
      <c r="BF82" s="191"/>
      <c r="BG82" s="191"/>
      <c r="BH82" s="191"/>
      <c r="BI82" s="191"/>
      <c r="BJ82" s="191"/>
      <c r="BK82" s="191"/>
      <c r="BL82" s="191"/>
      <c r="BM82" s="191"/>
      <c r="BN82" s="191"/>
      <c r="BO82" s="191"/>
      <c r="BP82" s="191"/>
      <c r="BQ82" s="191"/>
      <c r="BR82" s="191"/>
      <c r="BS82" s="191"/>
      <c r="BT82" s="191"/>
      <c r="BU82" s="191"/>
      <c r="BV82" s="191"/>
      <c r="BW82" s="191"/>
      <c r="BX82" s="191"/>
      <c r="BY82" s="191"/>
      <c r="BZ82" s="191"/>
      <c r="CA82" s="191"/>
      <c r="CB82" s="191"/>
      <c r="CC82" s="191"/>
      <c r="CD82" s="191"/>
      <c r="CE82" s="191"/>
      <c r="CF82" s="191"/>
      <c r="CG82" s="191"/>
      <c r="CH82" s="191"/>
      <c r="CI82" s="191"/>
      <c r="CJ82" s="191"/>
      <c r="CK82" s="191"/>
      <c r="CL82" s="191"/>
      <c r="CM82" s="191"/>
      <c r="CN82" s="191"/>
      <c r="CO82" s="191"/>
      <c r="CP82" s="191"/>
      <c r="CQ82" s="191"/>
      <c r="CR82" s="191"/>
      <c r="CS82" s="191"/>
      <c r="CT82" s="191"/>
      <c r="CU82" s="191"/>
      <c r="CV82" s="191"/>
      <c r="CW82" s="191"/>
      <c r="CX82" s="191"/>
      <c r="CY82" s="191"/>
      <c r="CZ82" s="191"/>
      <c r="DA82" s="191"/>
      <c r="DB82" s="191"/>
      <c r="DC82" s="191"/>
      <c r="DD82" s="191"/>
      <c r="DE82" s="191"/>
      <c r="DF82" s="191"/>
      <c r="DG82" s="191"/>
      <c r="DH82" s="191"/>
      <c r="DI82" s="191"/>
      <c r="DJ82" s="191"/>
      <c r="DK82" s="191"/>
      <c r="DL82" s="191"/>
      <c r="DM82" s="191"/>
      <c r="DN82" s="191"/>
      <c r="DO82" s="191"/>
      <c r="DP82" s="191"/>
      <c r="DQ82" s="191"/>
      <c r="DR82" s="191"/>
      <c r="DS82" s="191"/>
      <c r="DT82" s="191"/>
      <c r="DU82" s="191"/>
      <c r="DV82" s="191"/>
      <c r="DW82" s="191"/>
      <c r="DX82" s="191"/>
      <c r="DY82" s="191"/>
      <c r="DZ82" s="191"/>
      <c r="EA82" s="191"/>
      <c r="EB82" s="191"/>
      <c r="EC82" s="191"/>
      <c r="ED82" s="191"/>
      <c r="EE82" s="191"/>
      <c r="EF82" s="191"/>
      <c r="EG82" s="191"/>
      <c r="EH82" s="191"/>
      <c r="EI82" s="191"/>
      <c r="EJ82" s="191"/>
      <c r="EK82" s="191"/>
      <c r="EL82" s="191"/>
      <c r="EM82" s="191"/>
      <c r="EN82" s="191"/>
      <c r="EO82" s="191"/>
      <c r="EP82" s="191"/>
      <c r="EQ82" s="191"/>
      <c r="ER82" s="191"/>
      <c r="ES82" s="191"/>
      <c r="ET82" s="191"/>
      <c r="EU82" s="191"/>
      <c r="EV82" s="191"/>
      <c r="EW82" s="191"/>
      <c r="EX82" s="191"/>
      <c r="EY82" s="191"/>
      <c r="EZ82" s="191"/>
      <c r="FA82" s="191"/>
      <c r="FB82" s="191"/>
      <c r="FC82" s="191"/>
      <c r="FD82" s="191"/>
      <c r="FE82" s="191"/>
      <c r="FF82" s="191"/>
      <c r="FG82" s="191"/>
      <c r="FH82" s="191"/>
      <c r="FI82" s="191"/>
      <c r="FJ82" s="191"/>
      <c r="FK82" s="191"/>
      <c r="FL82" s="191"/>
      <c r="FM82" s="191"/>
      <c r="FN82" s="191"/>
      <c r="FO82" s="191"/>
      <c r="FP82" s="191"/>
      <c r="FQ82" s="191"/>
      <c r="FR82" s="191"/>
      <c r="FS82" s="191"/>
      <c r="FT82" s="191"/>
      <c r="FU82" s="191"/>
      <c r="FV82" s="191"/>
      <c r="FW82" s="191"/>
      <c r="FX82" s="191"/>
      <c r="FY82" s="191"/>
      <c r="FZ82" s="191"/>
      <c r="GA82" s="191"/>
      <c r="GB82" s="191"/>
      <c r="GC82" s="191"/>
      <c r="GD82" s="191"/>
      <c r="GE82" s="191"/>
      <c r="GF82" s="191"/>
      <c r="GG82" s="191"/>
      <c r="GH82" s="191"/>
      <c r="GI82" s="191"/>
      <c r="GJ82" s="191"/>
      <c r="GK82" s="191"/>
      <c r="GL82" s="191"/>
      <c r="GM82" s="191"/>
      <c r="GN82" s="191"/>
      <c r="GO82" s="191"/>
      <c r="GP82" s="191"/>
      <c r="GQ82" s="191"/>
      <c r="GR82" s="191"/>
      <c r="GS82" s="191"/>
      <c r="GT82" s="191"/>
      <c r="GU82" s="191"/>
      <c r="GV82" s="191"/>
      <c r="GW82" s="191"/>
      <c r="GX82" s="191"/>
      <c r="GY82" s="191"/>
      <c r="GZ82" s="191"/>
      <c r="HA82" s="191"/>
      <c r="HB82" s="191"/>
      <c r="HC82" s="191"/>
      <c r="HD82" s="191"/>
      <c r="HE82" s="191"/>
      <c r="HF82" s="191"/>
      <c r="HG82" s="191"/>
      <c r="HH82" s="191"/>
      <c r="HI82" s="191"/>
      <c r="HJ82" s="191"/>
      <c r="HK82" s="191"/>
      <c r="HL82" s="191"/>
      <c r="HM82" s="191"/>
      <c r="HN82" s="191"/>
      <c r="HO82" s="191"/>
      <c r="HP82" s="191"/>
      <c r="HQ82" s="191"/>
      <c r="HR82" s="191"/>
      <c r="HS82" s="191"/>
      <c r="HT82" s="191"/>
      <c r="HU82" s="191"/>
      <c r="HV82" s="191"/>
      <c r="HW82" s="191"/>
      <c r="HX82" s="191"/>
      <c r="HY82" s="191"/>
      <c r="HZ82" s="191"/>
      <c r="IA82" s="191"/>
      <c r="IB82" s="191"/>
      <c r="IC82" s="191"/>
      <c r="ID82" s="191"/>
      <c r="IE82" s="191"/>
      <c r="IF82" s="191"/>
      <c r="IG82" s="191"/>
      <c r="IH82" s="191"/>
      <c r="II82" s="191"/>
      <c r="IJ82" s="191"/>
      <c r="IK82" s="191"/>
      <c r="IL82" s="191"/>
      <c r="IM82" s="191"/>
      <c r="IN82" s="191"/>
      <c r="IO82" s="191"/>
      <c r="IP82" s="191"/>
      <c r="IQ82" s="191"/>
      <c r="IR82" s="191"/>
      <c r="IS82" s="191"/>
      <c r="IT82" s="191"/>
      <c r="IU82" s="191"/>
      <c r="IV82" s="191"/>
    </row>
    <row r="83" spans="1:256" ht="27" hidden="1" customHeight="1">
      <c r="A83" s="3093"/>
      <c r="B83" s="1409" t="s">
        <v>153</v>
      </c>
      <c r="C83" s="1537">
        <f>M82</f>
        <v>0</v>
      </c>
      <c r="D83" s="1456" t="s">
        <v>154</v>
      </c>
      <c r="E83" s="1538">
        <v>95</v>
      </c>
      <c r="F83" s="1456" t="s">
        <v>113</v>
      </c>
      <c r="G83" s="1434"/>
      <c r="H83" s="1307"/>
      <c r="I83" s="3107"/>
      <c r="J83" s="3108"/>
      <c r="K83" s="1421"/>
      <c r="L83" s="1418"/>
      <c r="M83" s="3107">
        <f>ROUNDDOWN(C83*E83%,0)</f>
        <v>0</v>
      </c>
      <c r="N83" s="3171"/>
      <c r="O83" s="1528"/>
      <c r="P83" s="191"/>
      <c r="Q83" s="195"/>
      <c r="R83" s="191"/>
      <c r="S83" s="191"/>
      <c r="T83" s="191"/>
      <c r="U83" s="191"/>
      <c r="V83" s="191"/>
      <c r="W83" s="191"/>
      <c r="X83" s="191"/>
      <c r="Y83" s="191"/>
      <c r="Z83" s="191"/>
      <c r="AA83" s="191"/>
      <c r="AB83" s="206"/>
      <c r="AC83" s="206"/>
      <c r="AD83" s="183"/>
      <c r="AE83" s="206"/>
      <c r="AF83" s="191"/>
      <c r="AG83" s="191"/>
      <c r="AH83" s="191"/>
      <c r="AI83" s="191"/>
      <c r="AJ83" s="191"/>
      <c r="AK83" s="191"/>
      <c r="AL83" s="191"/>
      <c r="AM83" s="191"/>
      <c r="AN83" s="191"/>
      <c r="AO83" s="191"/>
      <c r="AP83" s="191"/>
      <c r="AQ83" s="191"/>
      <c r="AR83" s="191"/>
      <c r="AS83" s="191"/>
      <c r="AT83" s="191"/>
      <c r="AU83" s="191"/>
      <c r="AV83" s="191"/>
      <c r="AW83" s="191"/>
      <c r="AX83" s="191"/>
      <c r="AY83" s="191"/>
      <c r="AZ83" s="191"/>
      <c r="BA83" s="191"/>
      <c r="BB83" s="191"/>
      <c r="BC83" s="191"/>
      <c r="BD83" s="191"/>
      <c r="BE83" s="191"/>
      <c r="BF83" s="191"/>
      <c r="BG83" s="191"/>
      <c r="BH83" s="191"/>
      <c r="BI83" s="191"/>
      <c r="BJ83" s="191"/>
      <c r="BK83" s="191"/>
      <c r="BL83" s="191"/>
      <c r="BM83" s="191"/>
      <c r="BN83" s="191"/>
      <c r="BO83" s="191"/>
      <c r="BP83" s="191"/>
      <c r="BQ83" s="191"/>
      <c r="BR83" s="191"/>
      <c r="BS83" s="191"/>
      <c r="BT83" s="191"/>
      <c r="BU83" s="191"/>
      <c r="BV83" s="191"/>
      <c r="BW83" s="191"/>
      <c r="BX83" s="191"/>
      <c r="BY83" s="191"/>
      <c r="BZ83" s="191"/>
      <c r="CA83" s="191"/>
      <c r="CB83" s="191"/>
      <c r="CC83" s="191"/>
      <c r="CD83" s="191"/>
      <c r="CE83" s="191"/>
      <c r="CF83" s="191"/>
      <c r="CG83" s="191"/>
      <c r="CH83" s="191"/>
      <c r="CI83" s="191"/>
      <c r="CJ83" s="191"/>
      <c r="CK83" s="191"/>
      <c r="CL83" s="191"/>
      <c r="CM83" s="191"/>
      <c r="CN83" s="191"/>
      <c r="CO83" s="191"/>
      <c r="CP83" s="191"/>
      <c r="CQ83" s="191"/>
      <c r="CR83" s="191"/>
      <c r="CS83" s="191"/>
      <c r="CT83" s="191"/>
      <c r="CU83" s="191"/>
      <c r="CV83" s="191"/>
      <c r="CW83" s="191"/>
      <c r="CX83" s="191"/>
      <c r="CY83" s="191"/>
      <c r="CZ83" s="191"/>
      <c r="DA83" s="191"/>
      <c r="DB83" s="191"/>
      <c r="DC83" s="191"/>
      <c r="DD83" s="191"/>
      <c r="DE83" s="191"/>
      <c r="DF83" s="191"/>
      <c r="DG83" s="191"/>
      <c r="DH83" s="191"/>
      <c r="DI83" s="191"/>
      <c r="DJ83" s="191"/>
      <c r="DK83" s="191"/>
      <c r="DL83" s="191"/>
      <c r="DM83" s="191"/>
      <c r="DN83" s="191"/>
      <c r="DO83" s="191"/>
      <c r="DP83" s="191"/>
      <c r="DQ83" s="191"/>
      <c r="DR83" s="191"/>
      <c r="DS83" s="191"/>
      <c r="DT83" s="191"/>
      <c r="DU83" s="191"/>
      <c r="DV83" s="191"/>
      <c r="DW83" s="191"/>
      <c r="DX83" s="191"/>
      <c r="DY83" s="191"/>
      <c r="DZ83" s="191"/>
      <c r="EA83" s="191"/>
      <c r="EB83" s="191"/>
      <c r="EC83" s="191"/>
      <c r="ED83" s="191"/>
      <c r="EE83" s="191"/>
      <c r="EF83" s="191"/>
      <c r="EG83" s="191"/>
      <c r="EH83" s="191"/>
      <c r="EI83" s="191"/>
      <c r="EJ83" s="191"/>
      <c r="EK83" s="191"/>
      <c r="EL83" s="191"/>
      <c r="EM83" s="191"/>
      <c r="EN83" s="191"/>
      <c r="EO83" s="191"/>
      <c r="EP83" s="191"/>
      <c r="EQ83" s="191"/>
      <c r="ER83" s="191"/>
      <c r="ES83" s="191"/>
      <c r="ET83" s="191"/>
      <c r="EU83" s="191"/>
      <c r="EV83" s="191"/>
      <c r="EW83" s="191"/>
      <c r="EX83" s="191"/>
      <c r="EY83" s="191"/>
      <c r="EZ83" s="191"/>
      <c r="FA83" s="191"/>
      <c r="FB83" s="191"/>
      <c r="FC83" s="191"/>
      <c r="FD83" s="191"/>
      <c r="FE83" s="191"/>
      <c r="FF83" s="191"/>
      <c r="FG83" s="191"/>
      <c r="FH83" s="191"/>
      <c r="FI83" s="191"/>
      <c r="FJ83" s="191"/>
      <c r="FK83" s="191"/>
      <c r="FL83" s="191"/>
      <c r="FM83" s="191"/>
      <c r="FN83" s="191"/>
      <c r="FO83" s="191"/>
      <c r="FP83" s="191"/>
      <c r="FQ83" s="191"/>
      <c r="FR83" s="191"/>
      <c r="FS83" s="191"/>
      <c r="FT83" s="191"/>
      <c r="FU83" s="191"/>
      <c r="FV83" s="191"/>
      <c r="FW83" s="191"/>
      <c r="FX83" s="191"/>
      <c r="FY83" s="191"/>
      <c r="FZ83" s="191"/>
      <c r="GA83" s="191"/>
      <c r="GB83" s="191"/>
      <c r="GC83" s="191"/>
      <c r="GD83" s="191"/>
      <c r="GE83" s="191"/>
      <c r="GF83" s="191"/>
      <c r="GG83" s="191"/>
      <c r="GH83" s="191"/>
      <c r="GI83" s="191"/>
      <c r="GJ83" s="191"/>
      <c r="GK83" s="191"/>
      <c r="GL83" s="191"/>
      <c r="GM83" s="191"/>
      <c r="GN83" s="191"/>
      <c r="GO83" s="191"/>
      <c r="GP83" s="191"/>
      <c r="GQ83" s="191"/>
      <c r="GR83" s="191"/>
      <c r="GS83" s="191"/>
      <c r="GT83" s="191"/>
      <c r="GU83" s="191"/>
      <c r="GV83" s="191"/>
      <c r="GW83" s="191"/>
      <c r="GX83" s="191"/>
      <c r="GY83" s="191"/>
      <c r="GZ83" s="191"/>
      <c r="HA83" s="191"/>
      <c r="HB83" s="191"/>
      <c r="HC83" s="191"/>
      <c r="HD83" s="191"/>
      <c r="HE83" s="191"/>
      <c r="HF83" s="191"/>
      <c r="HG83" s="191"/>
      <c r="HH83" s="191"/>
      <c r="HI83" s="191"/>
      <c r="HJ83" s="191"/>
      <c r="HK83" s="191"/>
      <c r="HL83" s="191"/>
      <c r="HM83" s="191"/>
      <c r="HN83" s="191"/>
      <c r="HO83" s="191"/>
      <c r="HP83" s="191"/>
      <c r="HQ83" s="191"/>
      <c r="HR83" s="191"/>
      <c r="HS83" s="191"/>
      <c r="HT83" s="191"/>
      <c r="HU83" s="191"/>
      <c r="HV83" s="191"/>
      <c r="HW83" s="191"/>
      <c r="HX83" s="191"/>
      <c r="HY83" s="191"/>
      <c r="HZ83" s="191"/>
      <c r="IA83" s="191"/>
      <c r="IB83" s="191"/>
      <c r="IC83" s="191"/>
      <c r="ID83" s="191"/>
      <c r="IE83" s="191"/>
      <c r="IF83" s="191"/>
      <c r="IG83" s="191"/>
      <c r="IH83" s="191"/>
      <c r="II83" s="191"/>
      <c r="IJ83" s="191"/>
      <c r="IK83" s="191"/>
      <c r="IL83" s="191"/>
      <c r="IM83" s="191"/>
      <c r="IN83" s="191"/>
      <c r="IO83" s="191"/>
      <c r="IP83" s="191"/>
      <c r="IQ83" s="191"/>
      <c r="IR83" s="191"/>
      <c r="IS83" s="191"/>
      <c r="IT83" s="191"/>
      <c r="IU83" s="191"/>
      <c r="IV83" s="191"/>
    </row>
    <row r="84" spans="1:256" s="208" customFormat="1" ht="27" hidden="1" customHeight="1">
      <c r="A84" s="3093"/>
      <c r="B84" s="1101" t="s">
        <v>273</v>
      </c>
      <c r="C84" s="1044">
        <f>G69</f>
        <v>0</v>
      </c>
      <c r="D84" s="1045" t="s">
        <v>181</v>
      </c>
      <c r="E84" s="1046">
        <v>4.1999999999999997E-3</v>
      </c>
      <c r="F84" s="1045" t="s">
        <v>274</v>
      </c>
      <c r="G84" s="1047"/>
      <c r="H84" s="1539">
        <v>800000</v>
      </c>
      <c r="I84" s="3174" t="s">
        <v>183</v>
      </c>
      <c r="J84" s="3175"/>
      <c r="K84" s="1540"/>
      <c r="L84" s="1104"/>
      <c r="M84" s="3116">
        <f>ROUNDDOWN(C84*E84*H84,0)</f>
        <v>0</v>
      </c>
      <c r="N84" s="3176"/>
      <c r="O84" s="1922"/>
      <c r="P84" s="1911"/>
      <c r="Q84" s="1925"/>
      <c r="R84" s="1911"/>
      <c r="S84" s="1911"/>
      <c r="T84" s="1911"/>
      <c r="U84" s="1911"/>
      <c r="V84" s="1911"/>
      <c r="W84" s="179"/>
      <c r="X84" s="179"/>
      <c r="Y84" s="1911"/>
      <c r="Z84" s="1911"/>
      <c r="AA84" s="1911"/>
      <c r="AB84" s="528"/>
      <c r="AC84" s="528"/>
      <c r="AD84" s="179"/>
      <c r="AE84" s="528"/>
      <c r="AF84" s="530"/>
      <c r="AG84" s="530"/>
      <c r="AH84" s="530"/>
      <c r="AI84" s="530"/>
      <c r="AJ84" s="530"/>
      <c r="AK84" s="530"/>
      <c r="AL84" s="530"/>
      <c r="AM84" s="530"/>
      <c r="AN84" s="530"/>
      <c r="AO84" s="530"/>
      <c r="AP84" s="530"/>
      <c r="AQ84" s="530"/>
      <c r="AR84" s="530"/>
      <c r="AS84" s="530"/>
      <c r="AT84" s="530"/>
      <c r="AU84" s="530"/>
      <c r="AV84" s="530"/>
      <c r="AW84" s="530"/>
      <c r="AX84" s="530"/>
      <c r="AY84" s="530"/>
      <c r="AZ84" s="530"/>
      <c r="BA84" s="530"/>
      <c r="BB84" s="530"/>
      <c r="BC84" s="530"/>
      <c r="BD84" s="530"/>
      <c r="BE84" s="530"/>
      <c r="BF84" s="530"/>
      <c r="BG84" s="530"/>
      <c r="BH84" s="530"/>
      <c r="BI84" s="530"/>
      <c r="BJ84" s="530"/>
      <c r="BK84" s="530"/>
      <c r="BL84" s="530"/>
      <c r="BM84" s="530"/>
      <c r="BN84" s="530"/>
      <c r="BO84" s="530"/>
      <c r="BP84" s="530"/>
      <c r="BQ84" s="530"/>
      <c r="BR84" s="530"/>
      <c r="BS84" s="530"/>
      <c r="BT84" s="530"/>
      <c r="BU84" s="530"/>
      <c r="BV84" s="530"/>
      <c r="BW84" s="530"/>
      <c r="BX84" s="530"/>
      <c r="BY84" s="530"/>
      <c r="BZ84" s="530"/>
      <c r="CA84" s="530"/>
      <c r="CB84" s="530"/>
      <c r="CC84" s="530"/>
      <c r="CD84" s="530"/>
      <c r="CE84" s="530"/>
      <c r="CF84" s="530"/>
      <c r="CG84" s="530"/>
      <c r="CH84" s="530"/>
      <c r="CI84" s="530"/>
      <c r="CJ84" s="530"/>
      <c r="CK84" s="530"/>
      <c r="CL84" s="530"/>
      <c r="CM84" s="530"/>
      <c r="CN84" s="530"/>
      <c r="CO84" s="530"/>
      <c r="CP84" s="530"/>
      <c r="CQ84" s="530"/>
      <c r="CR84" s="530"/>
      <c r="CS84" s="530"/>
      <c r="CT84" s="530"/>
      <c r="CU84" s="530"/>
      <c r="CV84" s="530"/>
      <c r="CW84" s="530"/>
      <c r="CX84" s="530"/>
      <c r="CY84" s="530"/>
      <c r="CZ84" s="530"/>
      <c r="DA84" s="530"/>
      <c r="DB84" s="530"/>
      <c r="DC84" s="530"/>
      <c r="DD84" s="530"/>
      <c r="DE84" s="530"/>
      <c r="DF84" s="530"/>
      <c r="DG84" s="530"/>
      <c r="DH84" s="530"/>
      <c r="DI84" s="530"/>
      <c r="DJ84" s="530"/>
      <c r="DK84" s="530"/>
      <c r="DL84" s="530"/>
      <c r="DM84" s="530"/>
      <c r="DN84" s="530"/>
      <c r="DO84" s="530"/>
      <c r="DP84" s="530"/>
      <c r="DQ84" s="530"/>
      <c r="DR84" s="530"/>
      <c r="DS84" s="530"/>
      <c r="DT84" s="530"/>
      <c r="DU84" s="530"/>
      <c r="DV84" s="530"/>
      <c r="DW84" s="530"/>
      <c r="DX84" s="530"/>
      <c r="DY84" s="530"/>
      <c r="DZ84" s="530"/>
      <c r="EA84" s="530"/>
      <c r="EB84" s="530"/>
      <c r="EC84" s="530"/>
      <c r="ED84" s="530"/>
      <c r="EE84" s="530"/>
      <c r="EF84" s="530"/>
      <c r="EG84" s="530"/>
      <c r="EH84" s="530"/>
      <c r="EI84" s="530"/>
      <c r="EJ84" s="530"/>
      <c r="EK84" s="530"/>
      <c r="EL84" s="530"/>
      <c r="EM84" s="530"/>
      <c r="EN84" s="530"/>
      <c r="EO84" s="530"/>
      <c r="EP84" s="530"/>
      <c r="EQ84" s="530"/>
      <c r="ER84" s="530"/>
      <c r="ES84" s="530"/>
      <c r="ET84" s="530"/>
      <c r="EU84" s="530"/>
      <c r="EV84" s="530"/>
      <c r="EW84" s="530"/>
      <c r="EX84" s="530"/>
      <c r="EY84" s="530"/>
      <c r="EZ84" s="530"/>
      <c r="FA84" s="530"/>
      <c r="FB84" s="530"/>
      <c r="FC84" s="530"/>
      <c r="FD84" s="530"/>
      <c r="FE84" s="530"/>
      <c r="FF84" s="530"/>
      <c r="FG84" s="530"/>
      <c r="FH84" s="530"/>
      <c r="FI84" s="530"/>
      <c r="FJ84" s="530"/>
      <c r="FK84" s="530"/>
      <c r="FL84" s="530"/>
      <c r="FM84" s="530"/>
      <c r="FN84" s="530"/>
      <c r="FO84" s="530"/>
      <c r="FP84" s="530"/>
      <c r="FQ84" s="530"/>
      <c r="FR84" s="530"/>
      <c r="FS84" s="530"/>
      <c r="FT84" s="530"/>
      <c r="FU84" s="530"/>
      <c r="FV84" s="530"/>
      <c r="FW84" s="530"/>
      <c r="FX84" s="530"/>
      <c r="FY84" s="530"/>
      <c r="FZ84" s="530"/>
      <c r="GA84" s="530"/>
      <c r="GB84" s="530"/>
      <c r="GC84" s="530"/>
      <c r="GD84" s="530"/>
      <c r="GE84" s="530"/>
      <c r="GF84" s="530"/>
      <c r="GG84" s="530"/>
      <c r="GH84" s="530"/>
      <c r="GI84" s="530"/>
      <c r="GJ84" s="530"/>
      <c r="GK84" s="530"/>
      <c r="GL84" s="530"/>
      <c r="GM84" s="530"/>
      <c r="GN84" s="530"/>
      <c r="GO84" s="530"/>
      <c r="GP84" s="530"/>
      <c r="GQ84" s="530"/>
      <c r="GR84" s="530"/>
      <c r="GS84" s="530"/>
      <c r="GT84" s="530"/>
      <c r="GU84" s="530"/>
      <c r="GV84" s="530"/>
      <c r="GW84" s="530"/>
      <c r="GX84" s="530"/>
      <c r="GY84" s="530"/>
      <c r="GZ84" s="530"/>
      <c r="HA84" s="530"/>
      <c r="HB84" s="530"/>
      <c r="HC84" s="530"/>
      <c r="HD84" s="530"/>
      <c r="HE84" s="530"/>
      <c r="HF84" s="530"/>
      <c r="HG84" s="530"/>
      <c r="HH84" s="530"/>
      <c r="HI84" s="530"/>
      <c r="HJ84" s="530"/>
      <c r="HK84" s="530"/>
      <c r="HL84" s="530"/>
      <c r="HM84" s="530"/>
      <c r="HN84" s="530"/>
      <c r="HO84" s="530"/>
      <c r="HP84" s="530"/>
      <c r="HQ84" s="530"/>
      <c r="HR84" s="530"/>
      <c r="HS84" s="530"/>
      <c r="HT84" s="530"/>
      <c r="HU84" s="530"/>
      <c r="HV84" s="530"/>
      <c r="HW84" s="530"/>
      <c r="HX84" s="530"/>
      <c r="HY84" s="530"/>
      <c r="HZ84" s="530"/>
      <c r="IA84" s="530"/>
      <c r="IB84" s="530"/>
      <c r="IC84" s="530"/>
      <c r="ID84" s="530"/>
      <c r="IE84" s="530"/>
      <c r="IF84" s="530"/>
      <c r="IG84" s="530"/>
      <c r="IH84" s="530"/>
      <c r="II84" s="530"/>
      <c r="IJ84" s="530"/>
      <c r="IK84" s="530"/>
      <c r="IL84" s="530"/>
      <c r="IM84" s="530"/>
      <c r="IN84" s="530"/>
      <c r="IO84" s="530"/>
      <c r="IP84" s="530"/>
      <c r="IQ84" s="530"/>
      <c r="IR84" s="530"/>
      <c r="IS84" s="530"/>
      <c r="IT84" s="530"/>
      <c r="IU84" s="530"/>
      <c r="IV84" s="530"/>
    </row>
    <row r="85" spans="1:256" s="1070" customFormat="1" ht="27" hidden="1" customHeight="1">
      <c r="A85" s="3177"/>
      <c r="B85" s="1316" t="s">
        <v>275</v>
      </c>
      <c r="C85" s="1251" t="s">
        <v>506</v>
      </c>
      <c r="D85" s="1512"/>
      <c r="E85" s="198"/>
      <c r="F85" s="1098"/>
      <c r="G85" s="144"/>
      <c r="H85" s="131"/>
      <c r="I85" s="2851"/>
      <c r="J85" s="3094"/>
      <c r="K85" s="1296"/>
      <c r="L85" s="1098"/>
      <c r="M85" s="2853"/>
      <c r="N85" s="3178"/>
      <c r="O85" s="1922"/>
      <c r="P85" s="1072"/>
      <c r="Q85" s="1926"/>
      <c r="R85" s="1072"/>
      <c r="S85" s="1072"/>
      <c r="T85" s="1072"/>
      <c r="U85" s="1072"/>
      <c r="V85" s="1072"/>
      <c r="W85" s="1916"/>
      <c r="X85" s="1916"/>
      <c r="Y85" s="1072"/>
      <c r="Z85" s="1072"/>
      <c r="AA85" s="1072"/>
      <c r="AB85" s="1081"/>
      <c r="AC85" s="1081"/>
      <c r="AD85" s="1916"/>
      <c r="AE85" s="1081"/>
      <c r="AF85" s="1066"/>
      <c r="AG85" s="1066"/>
      <c r="AH85" s="1066"/>
      <c r="AI85" s="1066"/>
      <c r="AJ85" s="1066"/>
      <c r="AK85" s="1066"/>
      <c r="AL85" s="1066"/>
      <c r="AM85" s="1066"/>
      <c r="AN85" s="1066"/>
      <c r="AO85" s="1066"/>
      <c r="AP85" s="1066"/>
      <c r="AQ85" s="1066"/>
      <c r="AR85" s="1066"/>
      <c r="AS85" s="1066"/>
      <c r="AT85" s="1066"/>
      <c r="AU85" s="1066"/>
      <c r="AV85" s="1066"/>
      <c r="AW85" s="1066"/>
      <c r="AX85" s="1066"/>
      <c r="AY85" s="1066"/>
      <c r="AZ85" s="1066"/>
      <c r="BA85" s="1066"/>
      <c r="BB85" s="1066"/>
      <c r="BC85" s="1066"/>
      <c r="BD85" s="1066"/>
      <c r="BE85" s="1066"/>
      <c r="BF85" s="1066"/>
      <c r="BG85" s="1066"/>
      <c r="BH85" s="1066"/>
      <c r="BI85" s="1066"/>
      <c r="BJ85" s="1066"/>
      <c r="BK85" s="1066"/>
      <c r="BL85" s="1066"/>
      <c r="BM85" s="1066"/>
      <c r="BN85" s="1066"/>
      <c r="BO85" s="1066"/>
      <c r="BP85" s="1066"/>
      <c r="BQ85" s="1066"/>
      <c r="BR85" s="1066"/>
      <c r="BS85" s="1066"/>
      <c r="BT85" s="1066"/>
      <c r="BU85" s="1066"/>
      <c r="BV85" s="1066"/>
      <c r="BW85" s="1066"/>
      <c r="BX85" s="1066"/>
      <c r="BY85" s="1066"/>
      <c r="BZ85" s="1066"/>
      <c r="CA85" s="1066"/>
      <c r="CB85" s="1066"/>
      <c r="CC85" s="1066"/>
      <c r="CD85" s="1066"/>
      <c r="CE85" s="1066"/>
      <c r="CF85" s="1066"/>
      <c r="CG85" s="1066"/>
      <c r="CH85" s="1066"/>
      <c r="CI85" s="1066"/>
      <c r="CJ85" s="1066"/>
      <c r="CK85" s="1066"/>
      <c r="CL85" s="1066"/>
      <c r="CM85" s="1066"/>
      <c r="CN85" s="1066"/>
      <c r="CO85" s="1066"/>
      <c r="CP85" s="1066"/>
      <c r="CQ85" s="1066"/>
      <c r="CR85" s="1066"/>
      <c r="CS85" s="1066"/>
      <c r="CT85" s="1066"/>
      <c r="CU85" s="1066"/>
      <c r="CV85" s="1066"/>
      <c r="CW85" s="1066"/>
      <c r="CX85" s="1066"/>
      <c r="CY85" s="1066"/>
      <c r="CZ85" s="1066"/>
      <c r="DA85" s="1066"/>
      <c r="DB85" s="1066"/>
      <c r="DC85" s="1066"/>
      <c r="DD85" s="1066"/>
      <c r="DE85" s="1066"/>
      <c r="DF85" s="1066"/>
      <c r="DG85" s="1066"/>
      <c r="DH85" s="1066"/>
      <c r="DI85" s="1066"/>
      <c r="DJ85" s="1066"/>
      <c r="DK85" s="1066"/>
      <c r="DL85" s="1066"/>
      <c r="DM85" s="1066"/>
      <c r="DN85" s="1066"/>
      <c r="DO85" s="1066"/>
      <c r="DP85" s="1066"/>
      <c r="DQ85" s="1066"/>
      <c r="DR85" s="1066"/>
      <c r="DS85" s="1066"/>
      <c r="DT85" s="1066"/>
      <c r="DU85" s="1066"/>
      <c r="DV85" s="1066"/>
      <c r="DW85" s="1066"/>
      <c r="DX85" s="1066"/>
      <c r="DY85" s="1066"/>
      <c r="DZ85" s="1066"/>
      <c r="EA85" s="1066"/>
      <c r="EB85" s="1066"/>
      <c r="EC85" s="1066"/>
      <c r="ED85" s="1066"/>
      <c r="EE85" s="1066"/>
      <c r="EF85" s="1066"/>
      <c r="EG85" s="1066"/>
      <c r="EH85" s="1066"/>
      <c r="EI85" s="1066"/>
      <c r="EJ85" s="1066"/>
      <c r="EK85" s="1066"/>
      <c r="EL85" s="1066"/>
      <c r="EM85" s="1066"/>
      <c r="EN85" s="1066"/>
      <c r="EO85" s="1066"/>
      <c r="EP85" s="1066"/>
      <c r="EQ85" s="1066"/>
      <c r="ER85" s="1066"/>
      <c r="ES85" s="1066"/>
      <c r="ET85" s="1066"/>
      <c r="EU85" s="1066"/>
      <c r="EV85" s="1066"/>
      <c r="EW85" s="1066"/>
      <c r="EX85" s="1066"/>
      <c r="EY85" s="1066"/>
      <c r="EZ85" s="1066"/>
      <c r="FA85" s="1066"/>
      <c r="FB85" s="1066"/>
      <c r="FC85" s="1066"/>
      <c r="FD85" s="1066"/>
      <c r="FE85" s="1066"/>
      <c r="FF85" s="1066"/>
      <c r="FG85" s="1066"/>
      <c r="FH85" s="1066"/>
      <c r="FI85" s="1066"/>
      <c r="FJ85" s="1066"/>
      <c r="FK85" s="1066"/>
      <c r="FL85" s="1066"/>
      <c r="FM85" s="1066"/>
      <c r="FN85" s="1066"/>
      <c r="FO85" s="1066"/>
      <c r="FP85" s="1066"/>
      <c r="FQ85" s="1066"/>
      <c r="FR85" s="1066"/>
      <c r="FS85" s="1066"/>
      <c r="FT85" s="1066"/>
      <c r="FU85" s="1066"/>
      <c r="FV85" s="1066"/>
      <c r="FW85" s="1066"/>
      <c r="FX85" s="1066"/>
      <c r="FY85" s="1066"/>
      <c r="FZ85" s="1066"/>
      <c r="GA85" s="1066"/>
      <c r="GB85" s="1066"/>
      <c r="GC85" s="1066"/>
      <c r="GD85" s="1066"/>
      <c r="GE85" s="1066"/>
      <c r="GF85" s="1066"/>
      <c r="GG85" s="1066"/>
      <c r="GH85" s="1066"/>
      <c r="GI85" s="1066"/>
      <c r="GJ85" s="1066"/>
      <c r="GK85" s="1066"/>
      <c r="GL85" s="1066"/>
      <c r="GM85" s="1066"/>
      <c r="GN85" s="1066"/>
      <c r="GO85" s="1066"/>
      <c r="GP85" s="1066"/>
      <c r="GQ85" s="1066"/>
      <c r="GR85" s="1066"/>
      <c r="GS85" s="1066"/>
      <c r="GT85" s="1066"/>
      <c r="GU85" s="1066"/>
      <c r="GV85" s="1066"/>
      <c r="GW85" s="1066"/>
      <c r="GX85" s="1066"/>
      <c r="GY85" s="1066"/>
      <c r="GZ85" s="1066"/>
      <c r="HA85" s="1066"/>
      <c r="HB85" s="1066"/>
      <c r="HC85" s="1066"/>
      <c r="HD85" s="1066"/>
      <c r="HE85" s="1066"/>
      <c r="HF85" s="1066"/>
      <c r="HG85" s="1066"/>
      <c r="HH85" s="1066"/>
      <c r="HI85" s="1066"/>
      <c r="HJ85" s="1066"/>
      <c r="HK85" s="1066"/>
      <c r="HL85" s="1066"/>
      <c r="HM85" s="1066"/>
      <c r="HN85" s="1066"/>
      <c r="HO85" s="1066"/>
      <c r="HP85" s="1066"/>
      <c r="HQ85" s="1066"/>
      <c r="HR85" s="1066"/>
      <c r="HS85" s="1066"/>
      <c r="HT85" s="1066"/>
      <c r="HU85" s="1066"/>
      <c r="HV85" s="1066"/>
      <c r="HW85" s="1066"/>
      <c r="HX85" s="1066"/>
      <c r="HY85" s="1066"/>
      <c r="HZ85" s="1066"/>
      <c r="IA85" s="1066"/>
      <c r="IB85" s="1066"/>
      <c r="IC85" s="1066"/>
      <c r="ID85" s="1066"/>
      <c r="IE85" s="1066"/>
      <c r="IF85" s="1066"/>
      <c r="IG85" s="1066"/>
      <c r="IH85" s="1066"/>
      <c r="II85" s="1066"/>
      <c r="IJ85" s="1066"/>
      <c r="IK85" s="1066"/>
      <c r="IL85" s="1066"/>
      <c r="IM85" s="1066"/>
      <c r="IN85" s="1066"/>
      <c r="IO85" s="1066"/>
      <c r="IP85" s="1066"/>
      <c r="IQ85" s="1066"/>
      <c r="IR85" s="1066"/>
      <c r="IS85" s="1066"/>
      <c r="IT85" s="1066"/>
      <c r="IU85" s="1066"/>
      <c r="IV85" s="1066"/>
    </row>
    <row r="86" spans="1:256" s="1070" customFormat="1" ht="27" hidden="1" customHeight="1">
      <c r="A86" s="3177"/>
      <c r="B86" s="1482" t="s">
        <v>143</v>
      </c>
      <c r="C86" s="1541"/>
      <c r="D86" s="1456" t="s">
        <v>0</v>
      </c>
      <c r="E86" s="1542"/>
      <c r="F86" s="1477" t="s">
        <v>156</v>
      </c>
      <c r="G86" s="1434"/>
      <c r="H86" s="1307">
        <f>ROUNDDOWN((H87+H88)/2,0)</f>
        <v>177259</v>
      </c>
      <c r="I86" s="3179" t="s">
        <v>458</v>
      </c>
      <c r="J86" s="3180"/>
      <c r="K86" s="1531">
        <f>$M$152</f>
        <v>0</v>
      </c>
      <c r="L86" s="1456" t="s">
        <v>113</v>
      </c>
      <c r="M86" s="3181">
        <f>ROUNDDOWN((G86*H86)*(1+K86%),0)</f>
        <v>0</v>
      </c>
      <c r="N86" s="3182"/>
      <c r="O86" s="1922"/>
      <c r="P86" s="1072"/>
      <c r="Q86" s="1927"/>
      <c r="R86" s="1072"/>
      <c r="S86" s="1913"/>
      <c r="T86" s="1913"/>
      <c r="U86" s="1072"/>
      <c r="V86" s="1072"/>
      <c r="W86" s="1916"/>
      <c r="X86" s="1916"/>
      <c r="Y86" s="1072"/>
      <c r="Z86" s="1072"/>
      <c r="AA86" s="1072"/>
      <c r="AB86" s="1081"/>
      <c r="AC86" s="1081"/>
      <c r="AD86" s="1916"/>
      <c r="AE86" s="1081"/>
      <c r="AF86" s="1066"/>
      <c r="AG86" s="1066"/>
      <c r="AH86" s="1066"/>
      <c r="AI86" s="1066"/>
      <c r="AJ86" s="1066"/>
      <c r="AK86" s="1066"/>
      <c r="AL86" s="1066"/>
      <c r="AM86" s="1066"/>
      <c r="AN86" s="1066"/>
      <c r="AO86" s="1066"/>
      <c r="AP86" s="1066"/>
      <c r="AQ86" s="1066"/>
      <c r="AR86" s="1066"/>
      <c r="AS86" s="1066"/>
      <c r="AT86" s="1066"/>
      <c r="AU86" s="1066"/>
      <c r="AV86" s="1066"/>
      <c r="AW86" s="1066"/>
      <c r="AX86" s="1066"/>
      <c r="AY86" s="1066"/>
      <c r="AZ86" s="1066"/>
      <c r="BA86" s="1066"/>
      <c r="BB86" s="1066"/>
      <c r="BC86" s="1066"/>
      <c r="BD86" s="1066"/>
      <c r="BE86" s="1066"/>
      <c r="BF86" s="1066"/>
      <c r="BG86" s="1066"/>
      <c r="BH86" s="1066"/>
      <c r="BI86" s="1066"/>
      <c r="BJ86" s="1066"/>
      <c r="BK86" s="1066"/>
      <c r="BL86" s="1066"/>
      <c r="BM86" s="1066"/>
      <c r="BN86" s="1066"/>
      <c r="BO86" s="1066"/>
      <c r="BP86" s="1066"/>
      <c r="BQ86" s="1066"/>
      <c r="BR86" s="1066"/>
      <c r="BS86" s="1066"/>
      <c r="BT86" s="1066"/>
      <c r="BU86" s="1066"/>
      <c r="BV86" s="1066"/>
      <c r="BW86" s="1066"/>
      <c r="BX86" s="1066"/>
      <c r="BY86" s="1066"/>
      <c r="BZ86" s="1066"/>
      <c r="CA86" s="1066"/>
      <c r="CB86" s="1066"/>
      <c r="CC86" s="1066"/>
      <c r="CD86" s="1066"/>
      <c r="CE86" s="1066"/>
      <c r="CF86" s="1066"/>
      <c r="CG86" s="1066"/>
      <c r="CH86" s="1066"/>
      <c r="CI86" s="1066"/>
      <c r="CJ86" s="1066"/>
      <c r="CK86" s="1066"/>
      <c r="CL86" s="1066"/>
      <c r="CM86" s="1066"/>
      <c r="CN86" s="1066"/>
      <c r="CO86" s="1066"/>
      <c r="CP86" s="1066"/>
      <c r="CQ86" s="1066"/>
      <c r="CR86" s="1066"/>
      <c r="CS86" s="1066"/>
      <c r="CT86" s="1066"/>
      <c r="CU86" s="1066"/>
      <c r="CV86" s="1066"/>
      <c r="CW86" s="1066"/>
      <c r="CX86" s="1066"/>
      <c r="CY86" s="1066"/>
      <c r="CZ86" s="1066"/>
      <c r="DA86" s="1066"/>
      <c r="DB86" s="1066"/>
      <c r="DC86" s="1066"/>
      <c r="DD86" s="1066"/>
      <c r="DE86" s="1066"/>
      <c r="DF86" s="1066"/>
      <c r="DG86" s="1066"/>
      <c r="DH86" s="1066"/>
      <c r="DI86" s="1066"/>
      <c r="DJ86" s="1066"/>
      <c r="DK86" s="1066"/>
      <c r="DL86" s="1066"/>
      <c r="DM86" s="1066"/>
      <c r="DN86" s="1066"/>
      <c r="DO86" s="1066"/>
      <c r="DP86" s="1066"/>
      <c r="DQ86" s="1066"/>
      <c r="DR86" s="1066"/>
      <c r="DS86" s="1066"/>
      <c r="DT86" s="1066"/>
      <c r="DU86" s="1066"/>
      <c r="DV86" s="1066"/>
      <c r="DW86" s="1066"/>
      <c r="DX86" s="1066"/>
      <c r="DY86" s="1066"/>
      <c r="DZ86" s="1066"/>
      <c r="EA86" s="1066"/>
      <c r="EB86" s="1066"/>
      <c r="EC86" s="1066"/>
      <c r="ED86" s="1066"/>
      <c r="EE86" s="1066"/>
      <c r="EF86" s="1066"/>
      <c r="EG86" s="1066"/>
      <c r="EH86" s="1066"/>
      <c r="EI86" s="1066"/>
      <c r="EJ86" s="1066"/>
      <c r="EK86" s="1066"/>
      <c r="EL86" s="1066"/>
      <c r="EM86" s="1066"/>
      <c r="EN86" s="1066"/>
      <c r="EO86" s="1066"/>
      <c r="EP86" s="1066"/>
      <c r="EQ86" s="1066"/>
      <c r="ER86" s="1066"/>
      <c r="ES86" s="1066"/>
      <c r="ET86" s="1066"/>
      <c r="EU86" s="1066"/>
      <c r="EV86" s="1066"/>
      <c r="EW86" s="1066"/>
      <c r="EX86" s="1066"/>
      <c r="EY86" s="1066"/>
      <c r="EZ86" s="1066"/>
      <c r="FA86" s="1066"/>
      <c r="FB86" s="1066"/>
      <c r="FC86" s="1066"/>
      <c r="FD86" s="1066"/>
      <c r="FE86" s="1066"/>
      <c r="FF86" s="1066"/>
      <c r="FG86" s="1066"/>
      <c r="FH86" s="1066"/>
      <c r="FI86" s="1066"/>
      <c r="FJ86" s="1066"/>
      <c r="FK86" s="1066"/>
      <c r="FL86" s="1066"/>
      <c r="FM86" s="1066"/>
      <c r="FN86" s="1066"/>
      <c r="FO86" s="1066"/>
      <c r="FP86" s="1066"/>
      <c r="FQ86" s="1066"/>
      <c r="FR86" s="1066"/>
      <c r="FS86" s="1066"/>
      <c r="FT86" s="1066"/>
      <c r="FU86" s="1066"/>
      <c r="FV86" s="1066"/>
      <c r="FW86" s="1066"/>
      <c r="FX86" s="1066"/>
      <c r="FY86" s="1066"/>
      <c r="FZ86" s="1066"/>
      <c r="GA86" s="1066"/>
      <c r="GB86" s="1066"/>
      <c r="GC86" s="1066"/>
      <c r="GD86" s="1066"/>
      <c r="GE86" s="1066"/>
      <c r="GF86" s="1066"/>
      <c r="GG86" s="1066"/>
      <c r="GH86" s="1066"/>
      <c r="GI86" s="1066"/>
      <c r="GJ86" s="1066"/>
      <c r="GK86" s="1066"/>
      <c r="GL86" s="1066"/>
      <c r="GM86" s="1066"/>
      <c r="GN86" s="1066"/>
      <c r="GO86" s="1066"/>
      <c r="GP86" s="1066"/>
      <c r="GQ86" s="1066"/>
      <c r="GR86" s="1066"/>
      <c r="GS86" s="1066"/>
      <c r="GT86" s="1066"/>
      <c r="GU86" s="1066"/>
      <c r="GV86" s="1066"/>
      <c r="GW86" s="1066"/>
      <c r="GX86" s="1066"/>
      <c r="GY86" s="1066"/>
      <c r="GZ86" s="1066"/>
      <c r="HA86" s="1066"/>
      <c r="HB86" s="1066"/>
      <c r="HC86" s="1066"/>
      <c r="HD86" s="1066"/>
      <c r="HE86" s="1066"/>
      <c r="HF86" s="1066"/>
      <c r="HG86" s="1066"/>
      <c r="HH86" s="1066"/>
      <c r="HI86" s="1066"/>
      <c r="HJ86" s="1066"/>
      <c r="HK86" s="1066"/>
      <c r="HL86" s="1066"/>
      <c r="HM86" s="1066"/>
      <c r="HN86" s="1066"/>
      <c r="HO86" s="1066"/>
      <c r="HP86" s="1066"/>
      <c r="HQ86" s="1066"/>
      <c r="HR86" s="1066"/>
      <c r="HS86" s="1066"/>
      <c r="HT86" s="1066"/>
      <c r="HU86" s="1066"/>
      <c r="HV86" s="1066"/>
      <c r="HW86" s="1066"/>
      <c r="HX86" s="1066"/>
      <c r="HY86" s="1066"/>
      <c r="HZ86" s="1066"/>
      <c r="IA86" s="1066"/>
      <c r="IB86" s="1066"/>
      <c r="IC86" s="1066"/>
      <c r="ID86" s="1066"/>
      <c r="IE86" s="1066"/>
      <c r="IF86" s="1066"/>
      <c r="IG86" s="1066"/>
      <c r="IH86" s="1066"/>
      <c r="II86" s="1066"/>
      <c r="IJ86" s="1066"/>
      <c r="IK86" s="1066"/>
      <c r="IL86" s="1066"/>
      <c r="IM86" s="1066"/>
      <c r="IN86" s="1066"/>
      <c r="IO86" s="1066"/>
      <c r="IP86" s="1066"/>
      <c r="IQ86" s="1066"/>
      <c r="IR86" s="1066"/>
      <c r="IS86" s="1066"/>
      <c r="IT86" s="1066"/>
      <c r="IU86" s="1066"/>
      <c r="IV86" s="1066"/>
    </row>
    <row r="87" spans="1:256" s="1070" customFormat="1" ht="27" hidden="1" customHeight="1">
      <c r="A87" s="3177"/>
      <c r="B87" s="1482" t="s">
        <v>649</v>
      </c>
      <c r="C87" s="1543">
        <v>0.55555555555555558</v>
      </c>
      <c r="D87" s="1456" t="s">
        <v>151</v>
      </c>
      <c r="E87" s="1542">
        <v>6</v>
      </c>
      <c r="F87" s="1456" t="s">
        <v>156</v>
      </c>
      <c r="G87" s="1434">
        <f>ROUND(C87*E87,2)</f>
        <v>3.33</v>
      </c>
      <c r="H87" s="1307">
        <v>157068</v>
      </c>
      <c r="I87" s="3183" t="s">
        <v>157</v>
      </c>
      <c r="J87" s="3184"/>
      <c r="K87" s="1310"/>
      <c r="L87" s="1456"/>
      <c r="M87" s="3185"/>
      <c r="N87" s="3186"/>
      <c r="O87" s="1922"/>
      <c r="P87" s="1072"/>
      <c r="Q87" s="1927"/>
      <c r="R87" s="1072"/>
      <c r="S87" s="1914"/>
      <c r="T87" s="1915"/>
      <c r="U87" s="1916"/>
      <c r="V87" s="1916"/>
      <c r="W87" s="1916"/>
      <c r="X87" s="1916"/>
      <c r="Y87" s="1916"/>
      <c r="Z87" s="1916"/>
      <c r="AA87" s="1916"/>
      <c r="AB87" s="1081"/>
      <c r="AC87" s="1081"/>
      <c r="AD87" s="1916"/>
      <c r="AE87" s="1081"/>
      <c r="AF87" s="1066"/>
      <c r="AG87" s="1066"/>
      <c r="AH87" s="1066"/>
      <c r="AI87" s="1066"/>
      <c r="AJ87" s="1066"/>
      <c r="AK87" s="1066"/>
      <c r="AL87" s="1066"/>
      <c r="AM87" s="1066"/>
      <c r="AN87" s="1066"/>
      <c r="AO87" s="1066"/>
      <c r="AP87" s="1066"/>
      <c r="AQ87" s="1066"/>
      <c r="AR87" s="1066"/>
      <c r="AS87" s="1066"/>
      <c r="AT87" s="1066"/>
      <c r="AU87" s="1066"/>
      <c r="AV87" s="1066"/>
      <c r="AW87" s="1066"/>
      <c r="AX87" s="1066"/>
      <c r="AY87" s="1066"/>
      <c r="AZ87" s="1066"/>
      <c r="BA87" s="1066"/>
      <c r="BB87" s="1066"/>
      <c r="BC87" s="1066"/>
      <c r="BD87" s="1066"/>
      <c r="BE87" s="1066"/>
      <c r="BF87" s="1066"/>
      <c r="BG87" s="1066"/>
      <c r="BH87" s="1066"/>
      <c r="BI87" s="1066"/>
      <c r="BJ87" s="1066"/>
      <c r="BK87" s="1066"/>
      <c r="BL87" s="1066"/>
      <c r="BM87" s="1066"/>
      <c r="BN87" s="1066"/>
      <c r="BO87" s="1066"/>
      <c r="BP87" s="1066"/>
      <c r="BQ87" s="1066"/>
      <c r="BR87" s="1066"/>
      <c r="BS87" s="1066"/>
      <c r="BT87" s="1066"/>
      <c r="BU87" s="1066"/>
      <c r="BV87" s="1066"/>
      <c r="BW87" s="1066"/>
      <c r="BX87" s="1066"/>
      <c r="BY87" s="1066"/>
      <c r="BZ87" s="1066"/>
      <c r="CA87" s="1066"/>
      <c r="CB87" s="1066"/>
      <c r="CC87" s="1066"/>
      <c r="CD87" s="1066"/>
      <c r="CE87" s="1066"/>
      <c r="CF87" s="1066"/>
      <c r="CG87" s="1066"/>
      <c r="CH87" s="1066"/>
      <c r="CI87" s="1066"/>
      <c r="CJ87" s="1066"/>
      <c r="CK87" s="1066"/>
      <c r="CL87" s="1066"/>
      <c r="CM87" s="1066"/>
      <c r="CN87" s="1066"/>
      <c r="CO87" s="1066"/>
      <c r="CP87" s="1066"/>
      <c r="CQ87" s="1066"/>
      <c r="CR87" s="1066"/>
      <c r="CS87" s="1066"/>
      <c r="CT87" s="1066"/>
      <c r="CU87" s="1066"/>
      <c r="CV87" s="1066"/>
      <c r="CW87" s="1066"/>
      <c r="CX87" s="1066"/>
      <c r="CY87" s="1066"/>
      <c r="CZ87" s="1066"/>
      <c r="DA87" s="1066"/>
      <c r="DB87" s="1066"/>
      <c r="DC87" s="1066"/>
      <c r="DD87" s="1066"/>
      <c r="DE87" s="1066"/>
      <c r="DF87" s="1066"/>
      <c r="DG87" s="1066"/>
      <c r="DH87" s="1066"/>
      <c r="DI87" s="1066"/>
      <c r="DJ87" s="1066"/>
      <c r="DK87" s="1066"/>
      <c r="DL87" s="1066"/>
      <c r="DM87" s="1066"/>
      <c r="DN87" s="1066"/>
      <c r="DO87" s="1066"/>
      <c r="DP87" s="1066"/>
      <c r="DQ87" s="1066"/>
      <c r="DR87" s="1066"/>
      <c r="DS87" s="1066"/>
      <c r="DT87" s="1066"/>
      <c r="DU87" s="1066"/>
      <c r="DV87" s="1066"/>
      <c r="DW87" s="1066"/>
      <c r="DX87" s="1066"/>
      <c r="DY87" s="1066"/>
      <c r="DZ87" s="1066"/>
      <c r="EA87" s="1066"/>
      <c r="EB87" s="1066"/>
      <c r="EC87" s="1066"/>
      <c r="ED87" s="1066"/>
      <c r="EE87" s="1066"/>
      <c r="EF87" s="1066"/>
      <c r="EG87" s="1066"/>
      <c r="EH87" s="1066"/>
      <c r="EI87" s="1066"/>
      <c r="EJ87" s="1066"/>
      <c r="EK87" s="1066"/>
      <c r="EL87" s="1066"/>
      <c r="EM87" s="1066"/>
      <c r="EN87" s="1066"/>
      <c r="EO87" s="1066"/>
      <c r="EP87" s="1066"/>
      <c r="EQ87" s="1066"/>
      <c r="ER87" s="1066"/>
      <c r="ES87" s="1066"/>
      <c r="ET87" s="1066"/>
      <c r="EU87" s="1066"/>
      <c r="EV87" s="1066"/>
      <c r="EW87" s="1066"/>
      <c r="EX87" s="1066"/>
      <c r="EY87" s="1066"/>
      <c r="EZ87" s="1066"/>
      <c r="FA87" s="1066"/>
      <c r="FB87" s="1066"/>
      <c r="FC87" s="1066"/>
      <c r="FD87" s="1066"/>
      <c r="FE87" s="1066"/>
      <c r="FF87" s="1066"/>
      <c r="FG87" s="1066"/>
      <c r="FH87" s="1066"/>
      <c r="FI87" s="1066"/>
      <c r="FJ87" s="1066"/>
      <c r="FK87" s="1066"/>
      <c r="FL87" s="1066"/>
      <c r="FM87" s="1066"/>
      <c r="FN87" s="1066"/>
      <c r="FO87" s="1066"/>
      <c r="FP87" s="1066"/>
      <c r="FQ87" s="1066"/>
      <c r="FR87" s="1066"/>
      <c r="FS87" s="1066"/>
      <c r="FT87" s="1066"/>
      <c r="FU87" s="1066"/>
      <c r="FV87" s="1066"/>
      <c r="FW87" s="1066"/>
      <c r="FX87" s="1066"/>
      <c r="FY87" s="1066"/>
      <c r="FZ87" s="1066"/>
      <c r="GA87" s="1066"/>
      <c r="GB87" s="1066"/>
      <c r="GC87" s="1066"/>
      <c r="GD87" s="1066"/>
      <c r="GE87" s="1066"/>
      <c r="GF87" s="1066"/>
      <c r="GG87" s="1066"/>
      <c r="GH87" s="1066"/>
      <c r="GI87" s="1066"/>
      <c r="GJ87" s="1066"/>
      <c r="GK87" s="1066"/>
      <c r="GL87" s="1066"/>
      <c r="GM87" s="1066"/>
      <c r="GN87" s="1066"/>
      <c r="GO87" s="1066"/>
      <c r="GP87" s="1066"/>
      <c r="GQ87" s="1066"/>
      <c r="GR87" s="1066"/>
      <c r="GS87" s="1066"/>
      <c r="GT87" s="1066"/>
      <c r="GU87" s="1066"/>
      <c r="GV87" s="1066"/>
      <c r="GW87" s="1066"/>
      <c r="GX87" s="1066"/>
      <c r="GY87" s="1066"/>
      <c r="GZ87" s="1066"/>
      <c r="HA87" s="1066"/>
      <c r="HB87" s="1066"/>
      <c r="HC87" s="1066"/>
      <c r="HD87" s="1066"/>
      <c r="HE87" s="1066"/>
      <c r="HF87" s="1066"/>
      <c r="HG87" s="1066"/>
      <c r="HH87" s="1066"/>
      <c r="HI87" s="1066"/>
      <c r="HJ87" s="1066"/>
      <c r="HK87" s="1066"/>
      <c r="HL87" s="1066"/>
      <c r="HM87" s="1066"/>
      <c r="HN87" s="1066"/>
      <c r="HO87" s="1066"/>
      <c r="HP87" s="1066"/>
      <c r="HQ87" s="1066"/>
      <c r="HR87" s="1066"/>
      <c r="HS87" s="1066"/>
      <c r="HT87" s="1066"/>
      <c r="HU87" s="1066"/>
      <c r="HV87" s="1066"/>
      <c r="HW87" s="1066"/>
      <c r="HX87" s="1066"/>
      <c r="HY87" s="1066"/>
      <c r="HZ87" s="1066"/>
      <c r="IA87" s="1066"/>
      <c r="IB87" s="1066"/>
      <c r="IC87" s="1066"/>
      <c r="ID87" s="1066"/>
      <c r="IE87" s="1066"/>
      <c r="IF87" s="1066"/>
      <c r="IG87" s="1066"/>
      <c r="IH87" s="1066"/>
      <c r="II87" s="1066"/>
      <c r="IJ87" s="1066"/>
      <c r="IK87" s="1066"/>
      <c r="IL87" s="1066"/>
      <c r="IM87" s="1066"/>
      <c r="IN87" s="1066"/>
      <c r="IO87" s="1066"/>
      <c r="IP87" s="1066"/>
      <c r="IQ87" s="1066"/>
      <c r="IR87" s="1066"/>
      <c r="IS87" s="1066"/>
      <c r="IT87" s="1066"/>
      <c r="IU87" s="1066"/>
      <c r="IV87" s="1066"/>
    </row>
    <row r="88" spans="1:256" s="1070" customFormat="1" ht="27" hidden="1" customHeight="1">
      <c r="A88" s="3177"/>
      <c r="B88" s="1482" t="s">
        <v>650</v>
      </c>
      <c r="C88" s="1543">
        <v>0.30246913580246915</v>
      </c>
      <c r="D88" s="1456" t="s">
        <v>151</v>
      </c>
      <c r="E88" s="1542">
        <v>6.5</v>
      </c>
      <c r="F88" s="1456" t="s">
        <v>156</v>
      </c>
      <c r="G88" s="1434">
        <f t="shared" ref="G88:G92" si="2">ROUND(C88*E88,2)</f>
        <v>1.97</v>
      </c>
      <c r="H88" s="1307">
        <v>197450</v>
      </c>
      <c r="I88" s="3183" t="s">
        <v>205</v>
      </c>
      <c r="J88" s="3184"/>
      <c r="K88" s="1310"/>
      <c r="L88" s="1311"/>
      <c r="M88" s="3107"/>
      <c r="N88" s="3171"/>
      <c r="O88" s="1922"/>
      <c r="P88" s="1072"/>
      <c r="Q88" s="1927"/>
      <c r="R88" s="1072"/>
      <c r="S88" s="1914"/>
      <c r="T88" s="1915"/>
      <c r="U88" s="1916"/>
      <c r="V88" s="1916"/>
      <c r="W88" s="1916"/>
      <c r="X88" s="1916"/>
      <c r="Y88" s="1916"/>
      <c r="Z88" s="1916"/>
      <c r="AA88" s="1916"/>
      <c r="AB88" s="1081"/>
      <c r="AC88" s="1081"/>
      <c r="AD88" s="1916"/>
      <c r="AE88" s="1081"/>
      <c r="AF88" s="1066"/>
      <c r="AG88" s="1066"/>
      <c r="AH88" s="1066"/>
      <c r="AI88" s="1066"/>
      <c r="AJ88" s="1066"/>
      <c r="AK88" s="1066"/>
      <c r="AL88" s="1066"/>
      <c r="AM88" s="1066"/>
      <c r="AN88" s="1066"/>
      <c r="AO88" s="1066"/>
      <c r="AP88" s="1066"/>
      <c r="AQ88" s="1066"/>
      <c r="AR88" s="1066"/>
      <c r="AS88" s="1066"/>
      <c r="AT88" s="1066"/>
      <c r="AU88" s="1066"/>
      <c r="AV88" s="1066"/>
      <c r="AW88" s="1066"/>
      <c r="AX88" s="1066"/>
      <c r="AY88" s="1066"/>
      <c r="AZ88" s="1066"/>
      <c r="BA88" s="1066"/>
      <c r="BB88" s="1066"/>
      <c r="BC88" s="1066"/>
      <c r="BD88" s="1066"/>
      <c r="BE88" s="1066"/>
      <c r="BF88" s="1066"/>
      <c r="BG88" s="1066"/>
      <c r="BH88" s="1066"/>
      <c r="BI88" s="1066"/>
      <c r="BJ88" s="1066"/>
      <c r="BK88" s="1066"/>
      <c r="BL88" s="1066"/>
      <c r="BM88" s="1066"/>
      <c r="BN88" s="1066"/>
      <c r="BO88" s="1066"/>
      <c r="BP88" s="1066"/>
      <c r="BQ88" s="1066"/>
      <c r="BR88" s="1066"/>
      <c r="BS88" s="1066"/>
      <c r="BT88" s="1066"/>
      <c r="BU88" s="1066"/>
      <c r="BV88" s="1066"/>
      <c r="BW88" s="1066"/>
      <c r="BX88" s="1066"/>
      <c r="BY88" s="1066"/>
      <c r="BZ88" s="1066"/>
      <c r="CA88" s="1066"/>
      <c r="CB88" s="1066"/>
      <c r="CC88" s="1066"/>
      <c r="CD88" s="1066"/>
      <c r="CE88" s="1066"/>
      <c r="CF88" s="1066"/>
      <c r="CG88" s="1066"/>
      <c r="CH88" s="1066"/>
      <c r="CI88" s="1066"/>
      <c r="CJ88" s="1066"/>
      <c r="CK88" s="1066"/>
      <c r="CL88" s="1066"/>
      <c r="CM88" s="1066"/>
      <c r="CN88" s="1066"/>
      <c r="CO88" s="1066"/>
      <c r="CP88" s="1066"/>
      <c r="CQ88" s="1066"/>
      <c r="CR88" s="1066"/>
      <c r="CS88" s="1066"/>
      <c r="CT88" s="1066"/>
      <c r="CU88" s="1066"/>
      <c r="CV88" s="1066"/>
      <c r="CW88" s="1066"/>
      <c r="CX88" s="1066"/>
      <c r="CY88" s="1066"/>
      <c r="CZ88" s="1066"/>
      <c r="DA88" s="1066"/>
      <c r="DB88" s="1066"/>
      <c r="DC88" s="1066"/>
      <c r="DD88" s="1066"/>
      <c r="DE88" s="1066"/>
      <c r="DF88" s="1066"/>
      <c r="DG88" s="1066"/>
      <c r="DH88" s="1066"/>
      <c r="DI88" s="1066"/>
      <c r="DJ88" s="1066"/>
      <c r="DK88" s="1066"/>
      <c r="DL88" s="1066"/>
      <c r="DM88" s="1066"/>
      <c r="DN88" s="1066"/>
      <c r="DO88" s="1066"/>
      <c r="DP88" s="1066"/>
      <c r="DQ88" s="1066"/>
      <c r="DR88" s="1066"/>
      <c r="DS88" s="1066"/>
      <c r="DT88" s="1066"/>
      <c r="DU88" s="1066"/>
      <c r="DV88" s="1066"/>
      <c r="DW88" s="1066"/>
      <c r="DX88" s="1066"/>
      <c r="DY88" s="1066"/>
      <c r="DZ88" s="1066"/>
      <c r="EA88" s="1066"/>
      <c r="EB88" s="1066"/>
      <c r="EC88" s="1066"/>
      <c r="ED88" s="1066"/>
      <c r="EE88" s="1066"/>
      <c r="EF88" s="1066"/>
      <c r="EG88" s="1066"/>
      <c r="EH88" s="1066"/>
      <c r="EI88" s="1066"/>
      <c r="EJ88" s="1066"/>
      <c r="EK88" s="1066"/>
      <c r="EL88" s="1066"/>
      <c r="EM88" s="1066"/>
      <c r="EN88" s="1066"/>
      <c r="EO88" s="1066"/>
      <c r="EP88" s="1066"/>
      <c r="EQ88" s="1066"/>
      <c r="ER88" s="1066"/>
      <c r="ES88" s="1066"/>
      <c r="ET88" s="1066"/>
      <c r="EU88" s="1066"/>
      <c r="EV88" s="1066"/>
      <c r="EW88" s="1066"/>
      <c r="EX88" s="1066"/>
      <c r="EY88" s="1066"/>
      <c r="EZ88" s="1066"/>
      <c r="FA88" s="1066"/>
      <c r="FB88" s="1066"/>
      <c r="FC88" s="1066"/>
      <c r="FD88" s="1066"/>
      <c r="FE88" s="1066"/>
      <c r="FF88" s="1066"/>
      <c r="FG88" s="1066"/>
      <c r="FH88" s="1066"/>
      <c r="FI88" s="1066"/>
      <c r="FJ88" s="1066"/>
      <c r="FK88" s="1066"/>
      <c r="FL88" s="1066"/>
      <c r="FM88" s="1066"/>
      <c r="FN88" s="1066"/>
      <c r="FO88" s="1066"/>
      <c r="FP88" s="1066"/>
      <c r="FQ88" s="1066"/>
      <c r="FR88" s="1066"/>
      <c r="FS88" s="1066"/>
      <c r="FT88" s="1066"/>
      <c r="FU88" s="1066"/>
      <c r="FV88" s="1066"/>
      <c r="FW88" s="1066"/>
      <c r="FX88" s="1066"/>
      <c r="FY88" s="1066"/>
      <c r="FZ88" s="1066"/>
      <c r="GA88" s="1066"/>
      <c r="GB88" s="1066"/>
      <c r="GC88" s="1066"/>
      <c r="GD88" s="1066"/>
      <c r="GE88" s="1066"/>
      <c r="GF88" s="1066"/>
      <c r="GG88" s="1066"/>
      <c r="GH88" s="1066"/>
      <c r="GI88" s="1066"/>
      <c r="GJ88" s="1066"/>
      <c r="GK88" s="1066"/>
      <c r="GL88" s="1066"/>
      <c r="GM88" s="1066"/>
      <c r="GN88" s="1066"/>
      <c r="GO88" s="1066"/>
      <c r="GP88" s="1066"/>
      <c r="GQ88" s="1066"/>
      <c r="GR88" s="1066"/>
      <c r="GS88" s="1066"/>
      <c r="GT88" s="1066"/>
      <c r="GU88" s="1066"/>
      <c r="GV88" s="1066"/>
      <c r="GW88" s="1066"/>
      <c r="GX88" s="1066"/>
      <c r="GY88" s="1066"/>
      <c r="GZ88" s="1066"/>
      <c r="HA88" s="1066"/>
      <c r="HB88" s="1066"/>
      <c r="HC88" s="1066"/>
      <c r="HD88" s="1066"/>
      <c r="HE88" s="1066"/>
      <c r="HF88" s="1066"/>
      <c r="HG88" s="1066"/>
      <c r="HH88" s="1066"/>
      <c r="HI88" s="1066"/>
      <c r="HJ88" s="1066"/>
      <c r="HK88" s="1066"/>
      <c r="HL88" s="1066"/>
      <c r="HM88" s="1066"/>
      <c r="HN88" s="1066"/>
      <c r="HO88" s="1066"/>
      <c r="HP88" s="1066"/>
      <c r="HQ88" s="1066"/>
      <c r="HR88" s="1066"/>
      <c r="HS88" s="1066"/>
      <c r="HT88" s="1066"/>
      <c r="HU88" s="1066"/>
      <c r="HV88" s="1066"/>
      <c r="HW88" s="1066"/>
      <c r="HX88" s="1066"/>
      <c r="HY88" s="1066"/>
      <c r="HZ88" s="1066"/>
      <c r="IA88" s="1066"/>
      <c r="IB88" s="1066"/>
      <c r="IC88" s="1066"/>
      <c r="ID88" s="1066"/>
      <c r="IE88" s="1066"/>
      <c r="IF88" s="1066"/>
      <c r="IG88" s="1066"/>
      <c r="IH88" s="1066"/>
      <c r="II88" s="1066"/>
      <c r="IJ88" s="1066"/>
      <c r="IK88" s="1066"/>
      <c r="IL88" s="1066"/>
      <c r="IM88" s="1066"/>
      <c r="IN88" s="1066"/>
      <c r="IO88" s="1066"/>
      <c r="IP88" s="1066"/>
      <c r="IQ88" s="1066"/>
      <c r="IR88" s="1066"/>
      <c r="IS88" s="1066"/>
      <c r="IT88" s="1066"/>
      <c r="IU88" s="1066"/>
      <c r="IV88" s="1066"/>
    </row>
    <row r="89" spans="1:256" s="1070" customFormat="1" ht="27" hidden="1" customHeight="1">
      <c r="A89" s="3177"/>
      <c r="B89" s="1482" t="s">
        <v>785</v>
      </c>
      <c r="C89" s="1543">
        <v>2.4691358024691357E-2</v>
      </c>
      <c r="D89" s="1456" t="s">
        <v>151</v>
      </c>
      <c r="E89" s="1542">
        <v>7</v>
      </c>
      <c r="F89" s="1456" t="s">
        <v>156</v>
      </c>
      <c r="G89" s="1434">
        <f t="shared" si="2"/>
        <v>0.17</v>
      </c>
      <c r="H89" s="1307"/>
      <c r="I89" s="3107"/>
      <c r="J89" s="3108"/>
      <c r="K89" s="1310"/>
      <c r="L89" s="1311"/>
      <c r="M89" s="3107"/>
      <c r="N89" s="3171"/>
      <c r="O89" s="1922"/>
      <c r="P89" s="1072"/>
      <c r="Q89" s="1927"/>
      <c r="R89" s="1072"/>
      <c r="S89" s="1917"/>
      <c r="T89" s="1915"/>
      <c r="U89" s="1916"/>
      <c r="V89" s="1916"/>
      <c r="W89" s="1916"/>
      <c r="X89" s="1916"/>
      <c r="Y89" s="1916"/>
      <c r="Z89" s="1916"/>
      <c r="AA89" s="1916"/>
      <c r="AB89" s="1081"/>
      <c r="AC89" s="1081"/>
      <c r="AD89" s="1916"/>
      <c r="AE89" s="1081"/>
      <c r="AF89" s="1066"/>
      <c r="AG89" s="1066"/>
      <c r="AH89" s="1066"/>
      <c r="AI89" s="1066"/>
      <c r="AJ89" s="1066"/>
      <c r="AK89" s="1066"/>
      <c r="AL89" s="1066"/>
      <c r="AM89" s="1066"/>
      <c r="AN89" s="1066"/>
      <c r="AO89" s="1066"/>
      <c r="AP89" s="1066"/>
      <c r="AQ89" s="1066"/>
      <c r="AR89" s="1066"/>
      <c r="AS89" s="1066"/>
      <c r="AT89" s="1066"/>
      <c r="AU89" s="1066"/>
      <c r="AV89" s="1066"/>
      <c r="AW89" s="1066"/>
      <c r="AX89" s="1066"/>
      <c r="AY89" s="1066"/>
      <c r="AZ89" s="1066"/>
      <c r="BA89" s="1066"/>
      <c r="BB89" s="1066"/>
      <c r="BC89" s="1066"/>
      <c r="BD89" s="1066"/>
      <c r="BE89" s="1066"/>
      <c r="BF89" s="1066"/>
      <c r="BG89" s="1066"/>
      <c r="BH89" s="1066"/>
      <c r="BI89" s="1066"/>
      <c r="BJ89" s="1066"/>
      <c r="BK89" s="1066"/>
      <c r="BL89" s="1066"/>
      <c r="BM89" s="1066"/>
      <c r="BN89" s="1066"/>
      <c r="BO89" s="1066"/>
      <c r="BP89" s="1066"/>
      <c r="BQ89" s="1066"/>
      <c r="BR89" s="1066"/>
      <c r="BS89" s="1066"/>
      <c r="BT89" s="1066"/>
      <c r="BU89" s="1066"/>
      <c r="BV89" s="1066"/>
      <c r="BW89" s="1066"/>
      <c r="BX89" s="1066"/>
      <c r="BY89" s="1066"/>
      <c r="BZ89" s="1066"/>
      <c r="CA89" s="1066"/>
      <c r="CB89" s="1066"/>
      <c r="CC89" s="1066"/>
      <c r="CD89" s="1066"/>
      <c r="CE89" s="1066"/>
      <c r="CF89" s="1066"/>
      <c r="CG89" s="1066"/>
      <c r="CH89" s="1066"/>
      <c r="CI89" s="1066"/>
      <c r="CJ89" s="1066"/>
      <c r="CK89" s="1066"/>
      <c r="CL89" s="1066"/>
      <c r="CM89" s="1066"/>
      <c r="CN89" s="1066"/>
      <c r="CO89" s="1066"/>
      <c r="CP89" s="1066"/>
      <c r="CQ89" s="1066"/>
      <c r="CR89" s="1066"/>
      <c r="CS89" s="1066"/>
      <c r="CT89" s="1066"/>
      <c r="CU89" s="1066"/>
      <c r="CV89" s="1066"/>
      <c r="CW89" s="1066"/>
      <c r="CX89" s="1066"/>
      <c r="CY89" s="1066"/>
      <c r="CZ89" s="1066"/>
      <c r="DA89" s="1066"/>
      <c r="DB89" s="1066"/>
      <c r="DC89" s="1066"/>
      <c r="DD89" s="1066"/>
      <c r="DE89" s="1066"/>
      <c r="DF89" s="1066"/>
      <c r="DG89" s="1066"/>
      <c r="DH89" s="1066"/>
      <c r="DI89" s="1066"/>
      <c r="DJ89" s="1066"/>
      <c r="DK89" s="1066"/>
      <c r="DL89" s="1066"/>
      <c r="DM89" s="1066"/>
      <c r="DN89" s="1066"/>
      <c r="DO89" s="1066"/>
      <c r="DP89" s="1066"/>
      <c r="DQ89" s="1066"/>
      <c r="DR89" s="1066"/>
      <c r="DS89" s="1066"/>
      <c r="DT89" s="1066"/>
      <c r="DU89" s="1066"/>
      <c r="DV89" s="1066"/>
      <c r="DW89" s="1066"/>
      <c r="DX89" s="1066"/>
      <c r="DY89" s="1066"/>
      <c r="DZ89" s="1066"/>
      <c r="EA89" s="1066"/>
      <c r="EB89" s="1066"/>
      <c r="EC89" s="1066"/>
      <c r="ED89" s="1066"/>
      <c r="EE89" s="1066"/>
      <c r="EF89" s="1066"/>
      <c r="EG89" s="1066"/>
      <c r="EH89" s="1066"/>
      <c r="EI89" s="1066"/>
      <c r="EJ89" s="1066"/>
      <c r="EK89" s="1066"/>
      <c r="EL89" s="1066"/>
      <c r="EM89" s="1066"/>
      <c r="EN89" s="1066"/>
      <c r="EO89" s="1066"/>
      <c r="EP89" s="1066"/>
      <c r="EQ89" s="1066"/>
      <c r="ER89" s="1066"/>
      <c r="ES89" s="1066"/>
      <c r="ET89" s="1066"/>
      <c r="EU89" s="1066"/>
      <c r="EV89" s="1066"/>
      <c r="EW89" s="1066"/>
      <c r="EX89" s="1066"/>
      <c r="EY89" s="1066"/>
      <c r="EZ89" s="1066"/>
      <c r="FA89" s="1066"/>
      <c r="FB89" s="1066"/>
      <c r="FC89" s="1066"/>
      <c r="FD89" s="1066"/>
      <c r="FE89" s="1066"/>
      <c r="FF89" s="1066"/>
      <c r="FG89" s="1066"/>
      <c r="FH89" s="1066"/>
      <c r="FI89" s="1066"/>
      <c r="FJ89" s="1066"/>
      <c r="FK89" s="1066"/>
      <c r="FL89" s="1066"/>
      <c r="FM89" s="1066"/>
      <c r="FN89" s="1066"/>
      <c r="FO89" s="1066"/>
      <c r="FP89" s="1066"/>
      <c r="FQ89" s="1066"/>
      <c r="FR89" s="1066"/>
      <c r="FS89" s="1066"/>
      <c r="FT89" s="1066"/>
      <c r="FU89" s="1066"/>
      <c r="FV89" s="1066"/>
      <c r="FW89" s="1066"/>
      <c r="FX89" s="1066"/>
      <c r="FY89" s="1066"/>
      <c r="FZ89" s="1066"/>
      <c r="GA89" s="1066"/>
      <c r="GB89" s="1066"/>
      <c r="GC89" s="1066"/>
      <c r="GD89" s="1066"/>
      <c r="GE89" s="1066"/>
      <c r="GF89" s="1066"/>
      <c r="GG89" s="1066"/>
      <c r="GH89" s="1066"/>
      <c r="GI89" s="1066"/>
      <c r="GJ89" s="1066"/>
      <c r="GK89" s="1066"/>
      <c r="GL89" s="1066"/>
      <c r="GM89" s="1066"/>
      <c r="GN89" s="1066"/>
      <c r="GO89" s="1066"/>
      <c r="GP89" s="1066"/>
      <c r="GQ89" s="1066"/>
      <c r="GR89" s="1066"/>
      <c r="GS89" s="1066"/>
      <c r="GT89" s="1066"/>
      <c r="GU89" s="1066"/>
      <c r="GV89" s="1066"/>
      <c r="GW89" s="1066"/>
      <c r="GX89" s="1066"/>
      <c r="GY89" s="1066"/>
      <c r="GZ89" s="1066"/>
      <c r="HA89" s="1066"/>
      <c r="HB89" s="1066"/>
      <c r="HC89" s="1066"/>
      <c r="HD89" s="1066"/>
      <c r="HE89" s="1066"/>
      <c r="HF89" s="1066"/>
      <c r="HG89" s="1066"/>
      <c r="HH89" s="1066"/>
      <c r="HI89" s="1066"/>
      <c r="HJ89" s="1066"/>
      <c r="HK89" s="1066"/>
      <c r="HL89" s="1066"/>
      <c r="HM89" s="1066"/>
      <c r="HN89" s="1066"/>
      <c r="HO89" s="1066"/>
      <c r="HP89" s="1066"/>
      <c r="HQ89" s="1066"/>
      <c r="HR89" s="1066"/>
      <c r="HS89" s="1066"/>
      <c r="HT89" s="1066"/>
      <c r="HU89" s="1066"/>
      <c r="HV89" s="1066"/>
      <c r="HW89" s="1066"/>
      <c r="HX89" s="1066"/>
      <c r="HY89" s="1066"/>
      <c r="HZ89" s="1066"/>
      <c r="IA89" s="1066"/>
      <c r="IB89" s="1066"/>
      <c r="IC89" s="1066"/>
      <c r="ID89" s="1066"/>
      <c r="IE89" s="1066"/>
      <c r="IF89" s="1066"/>
      <c r="IG89" s="1066"/>
      <c r="IH89" s="1066"/>
      <c r="II89" s="1066"/>
      <c r="IJ89" s="1066"/>
      <c r="IK89" s="1066"/>
      <c r="IL89" s="1066"/>
      <c r="IM89" s="1066"/>
      <c r="IN89" s="1066"/>
      <c r="IO89" s="1066"/>
      <c r="IP89" s="1066"/>
      <c r="IQ89" s="1066"/>
      <c r="IR89" s="1066"/>
      <c r="IS89" s="1066"/>
      <c r="IT89" s="1066"/>
      <c r="IU89" s="1066"/>
      <c r="IV89" s="1066"/>
    </row>
    <row r="90" spans="1:256" s="1070" customFormat="1" ht="27" hidden="1" customHeight="1">
      <c r="A90" s="3177"/>
      <c r="B90" s="1482" t="s">
        <v>895</v>
      </c>
      <c r="C90" s="1543">
        <v>4.9382716049382713E-2</v>
      </c>
      <c r="D90" s="1456" t="s">
        <v>151</v>
      </c>
      <c r="E90" s="1542">
        <v>7</v>
      </c>
      <c r="F90" s="1456" t="s">
        <v>156</v>
      </c>
      <c r="G90" s="1434">
        <f t="shared" si="2"/>
        <v>0.35</v>
      </c>
      <c r="H90" s="1307"/>
      <c r="I90" s="3107"/>
      <c r="J90" s="3108"/>
      <c r="K90" s="1310"/>
      <c r="L90" s="1311"/>
      <c r="M90" s="3107"/>
      <c r="N90" s="3171"/>
      <c r="O90" s="1922"/>
      <c r="P90" s="1072"/>
      <c r="Q90" s="1927"/>
      <c r="R90" s="1072"/>
      <c r="S90" s="1313"/>
      <c r="T90" s="1314"/>
      <c r="U90" s="1081"/>
      <c r="V90" s="1081"/>
      <c r="W90" s="1081"/>
      <c r="X90" s="1081"/>
      <c r="Y90" s="1081"/>
      <c r="Z90" s="1081"/>
      <c r="AA90" s="1081"/>
      <c r="AB90" s="1081"/>
      <c r="AC90" s="1081"/>
      <c r="AD90" s="1916"/>
      <c r="AE90" s="1081"/>
      <c r="AG90" s="1066"/>
      <c r="AJ90" s="208"/>
      <c r="AK90" s="1066"/>
      <c r="AL90" s="1066"/>
      <c r="AM90" s="1066"/>
      <c r="AN90" s="1066"/>
      <c r="AO90" s="1066"/>
      <c r="AP90" s="1066"/>
      <c r="AQ90" s="1066"/>
      <c r="AR90" s="1066"/>
      <c r="AS90" s="1066"/>
      <c r="AT90" s="1066"/>
      <c r="AU90" s="1066"/>
      <c r="AV90" s="1066"/>
      <c r="AW90" s="1066"/>
      <c r="AX90" s="1066"/>
      <c r="AY90" s="1066"/>
      <c r="AZ90" s="1066"/>
      <c r="BA90" s="1066"/>
      <c r="BB90" s="1066"/>
      <c r="BC90" s="1066"/>
      <c r="BD90" s="1066"/>
      <c r="BE90" s="1066"/>
      <c r="BF90" s="1066"/>
      <c r="BG90" s="1066"/>
      <c r="BH90" s="1066"/>
      <c r="BI90" s="1066"/>
      <c r="BJ90" s="1066"/>
      <c r="BK90" s="1066"/>
      <c r="BL90" s="1066"/>
      <c r="BM90" s="1066"/>
      <c r="BN90" s="1066"/>
      <c r="BO90" s="1066"/>
      <c r="BP90" s="1066"/>
      <c r="BQ90" s="1066"/>
      <c r="BR90" s="1066"/>
      <c r="BS90" s="1066"/>
      <c r="BT90" s="1066"/>
      <c r="BU90" s="1066"/>
      <c r="BV90" s="1066"/>
      <c r="BW90" s="1066"/>
      <c r="BX90" s="1066"/>
      <c r="BY90" s="1066"/>
      <c r="BZ90" s="1066"/>
      <c r="CA90" s="1066"/>
      <c r="CB90" s="1066"/>
      <c r="CC90" s="1066"/>
      <c r="CD90" s="1066"/>
      <c r="CE90" s="1066"/>
      <c r="CF90" s="1066"/>
      <c r="CG90" s="1066"/>
      <c r="CH90" s="1066"/>
      <c r="CI90" s="1066"/>
      <c r="CJ90" s="1066"/>
      <c r="CK90" s="1066"/>
      <c r="CL90" s="1066"/>
      <c r="CM90" s="1066"/>
      <c r="CN90" s="1066"/>
      <c r="CO90" s="1066"/>
      <c r="CP90" s="1066"/>
      <c r="CQ90" s="1066"/>
      <c r="CR90" s="1066"/>
      <c r="CS90" s="1066"/>
      <c r="CT90" s="1066"/>
      <c r="CU90" s="1066"/>
      <c r="CV90" s="1066"/>
      <c r="CW90" s="1066"/>
      <c r="CX90" s="1066"/>
      <c r="CY90" s="1066"/>
      <c r="CZ90" s="1066"/>
      <c r="DA90" s="1066"/>
      <c r="DB90" s="1066"/>
      <c r="DC90" s="1066"/>
      <c r="DD90" s="1066"/>
      <c r="DE90" s="1066"/>
      <c r="DF90" s="1066"/>
      <c r="DG90" s="1066"/>
      <c r="DH90" s="1066"/>
      <c r="DI90" s="1066"/>
      <c r="DJ90" s="1066"/>
      <c r="DK90" s="1066"/>
      <c r="DL90" s="1066"/>
      <c r="DM90" s="1066"/>
      <c r="DN90" s="1066"/>
      <c r="DO90" s="1066"/>
      <c r="DP90" s="1066"/>
      <c r="DQ90" s="1066"/>
      <c r="DR90" s="1066"/>
      <c r="DS90" s="1066"/>
      <c r="DT90" s="1066"/>
      <c r="DU90" s="1066"/>
      <c r="DV90" s="1066"/>
      <c r="DW90" s="1066"/>
      <c r="DX90" s="1066"/>
      <c r="DY90" s="1066"/>
      <c r="DZ90" s="1066"/>
      <c r="EA90" s="1066"/>
      <c r="EB90" s="1066"/>
      <c r="EC90" s="1066"/>
      <c r="ED90" s="1066"/>
      <c r="EE90" s="1066"/>
      <c r="EF90" s="1066"/>
      <c r="EG90" s="1066"/>
      <c r="EH90" s="1066"/>
      <c r="EI90" s="1066"/>
      <c r="EJ90" s="1066"/>
      <c r="EK90" s="1066"/>
      <c r="EL90" s="1066"/>
      <c r="EM90" s="1066"/>
      <c r="EN90" s="1066"/>
      <c r="EO90" s="1066"/>
      <c r="EP90" s="1066"/>
      <c r="EQ90" s="1066"/>
      <c r="ER90" s="1066"/>
      <c r="ES90" s="1066"/>
      <c r="ET90" s="1066"/>
      <c r="EU90" s="1066"/>
      <c r="EV90" s="1066"/>
      <c r="EW90" s="1066"/>
      <c r="EX90" s="1066"/>
      <c r="EY90" s="1066"/>
      <c r="EZ90" s="1066"/>
      <c r="FA90" s="1066"/>
      <c r="FB90" s="1066"/>
      <c r="FC90" s="1066"/>
      <c r="FD90" s="1066"/>
      <c r="FE90" s="1066"/>
      <c r="FF90" s="1066"/>
      <c r="FG90" s="1066"/>
      <c r="FH90" s="1066"/>
      <c r="FI90" s="1066"/>
      <c r="FJ90" s="1066"/>
      <c r="FK90" s="1066"/>
      <c r="FL90" s="1066"/>
      <c r="FM90" s="1066"/>
      <c r="FN90" s="1066"/>
      <c r="FO90" s="1066"/>
      <c r="FP90" s="1066"/>
      <c r="FQ90" s="1066"/>
      <c r="FR90" s="1066"/>
      <c r="FS90" s="1066"/>
      <c r="FT90" s="1066"/>
      <c r="FU90" s="1066"/>
      <c r="FV90" s="1066"/>
      <c r="FW90" s="1066"/>
      <c r="FX90" s="1066"/>
      <c r="FY90" s="1066"/>
      <c r="FZ90" s="1066"/>
      <c r="GA90" s="1066"/>
      <c r="GB90" s="1066"/>
      <c r="GC90" s="1066"/>
      <c r="GD90" s="1066"/>
      <c r="GE90" s="1066"/>
      <c r="GF90" s="1066"/>
      <c r="GG90" s="1066"/>
      <c r="GH90" s="1066"/>
      <c r="GI90" s="1066"/>
      <c r="GJ90" s="1066"/>
      <c r="GK90" s="1066"/>
      <c r="GL90" s="1066"/>
      <c r="GM90" s="1066"/>
      <c r="GN90" s="1066"/>
      <c r="GO90" s="1066"/>
      <c r="GP90" s="1066"/>
      <c r="GQ90" s="1066"/>
      <c r="GR90" s="1066"/>
      <c r="GS90" s="1066"/>
      <c r="GT90" s="1066"/>
      <c r="GU90" s="1066"/>
      <c r="GV90" s="1066"/>
      <c r="GW90" s="1066"/>
      <c r="GX90" s="1066"/>
      <c r="GY90" s="1066"/>
      <c r="GZ90" s="1066"/>
      <c r="HA90" s="1066"/>
      <c r="HB90" s="1066"/>
      <c r="HC90" s="1066"/>
      <c r="HD90" s="1066"/>
      <c r="HE90" s="1066"/>
      <c r="HF90" s="1066"/>
      <c r="HG90" s="1066"/>
      <c r="HH90" s="1066"/>
      <c r="HI90" s="1066"/>
      <c r="HJ90" s="1066"/>
      <c r="HK90" s="1066"/>
      <c r="HL90" s="1066"/>
      <c r="HM90" s="1066"/>
      <c r="HN90" s="1066"/>
      <c r="HO90" s="1066"/>
      <c r="HP90" s="1066"/>
      <c r="HQ90" s="1066"/>
      <c r="HR90" s="1066"/>
      <c r="HS90" s="1066"/>
      <c r="HT90" s="1066"/>
      <c r="HU90" s="1066"/>
      <c r="HV90" s="1066"/>
      <c r="HW90" s="1066"/>
      <c r="HX90" s="1066"/>
      <c r="HY90" s="1066"/>
      <c r="HZ90" s="1066"/>
      <c r="IA90" s="1066"/>
      <c r="IB90" s="1066"/>
      <c r="IC90" s="1066"/>
      <c r="ID90" s="1066"/>
      <c r="IE90" s="1066"/>
      <c r="IF90" s="1066"/>
      <c r="IG90" s="1066"/>
      <c r="IH90" s="1066"/>
      <c r="II90" s="1066"/>
      <c r="IJ90" s="1066"/>
      <c r="IK90" s="1066"/>
      <c r="IL90" s="1066"/>
      <c r="IM90" s="1066"/>
      <c r="IN90" s="1066"/>
      <c r="IO90" s="1066"/>
      <c r="IP90" s="1066"/>
      <c r="IQ90" s="1066"/>
      <c r="IR90" s="1066"/>
      <c r="IS90" s="1066"/>
      <c r="IT90" s="1066"/>
      <c r="IU90" s="1066"/>
      <c r="IV90" s="1066"/>
    </row>
    <row r="91" spans="1:256" s="1070" customFormat="1" ht="27" hidden="1" customHeight="1">
      <c r="A91" s="3177"/>
      <c r="B91" s="1482" t="s">
        <v>896</v>
      </c>
      <c r="C91" s="1543">
        <v>5.5555555555555552E-2</v>
      </c>
      <c r="D91" s="1456" t="s">
        <v>151</v>
      </c>
      <c r="E91" s="1542">
        <v>7</v>
      </c>
      <c r="F91" s="1456" t="s">
        <v>156</v>
      </c>
      <c r="G91" s="1434">
        <f t="shared" si="2"/>
        <v>0.39</v>
      </c>
      <c r="H91" s="1307"/>
      <c r="I91" s="3107"/>
      <c r="J91" s="3108"/>
      <c r="K91" s="1310"/>
      <c r="L91" s="1311"/>
      <c r="M91" s="3107"/>
      <c r="N91" s="3171"/>
      <c r="O91" s="1922"/>
      <c r="P91" s="1072"/>
      <c r="Q91" s="1927"/>
      <c r="R91" s="1072"/>
      <c r="S91" s="1313"/>
      <c r="T91" s="1314"/>
      <c r="U91" s="1081"/>
      <c r="V91" s="1081"/>
      <c r="W91" s="1081"/>
      <c r="X91" s="1081"/>
      <c r="Y91" s="1081"/>
      <c r="Z91" s="1081"/>
      <c r="AA91" s="1081"/>
      <c r="AB91" s="1081"/>
      <c r="AC91" s="1081"/>
      <c r="AD91" s="1916"/>
      <c r="AE91" s="1081"/>
      <c r="AF91" s="1066"/>
      <c r="AG91" s="1066"/>
      <c r="AH91" s="1066"/>
      <c r="AI91" s="1066"/>
      <c r="AJ91" s="1066"/>
      <c r="AK91" s="1066"/>
      <c r="AL91" s="1066"/>
      <c r="AM91" s="1066"/>
      <c r="AN91" s="1066"/>
      <c r="AO91" s="1066"/>
      <c r="AP91" s="1066"/>
      <c r="AQ91" s="1066"/>
      <c r="AR91" s="1066"/>
      <c r="AS91" s="1066"/>
      <c r="AT91" s="1066"/>
      <c r="AU91" s="1066"/>
      <c r="AV91" s="1066"/>
      <c r="AW91" s="1066"/>
      <c r="AX91" s="1066"/>
      <c r="AY91" s="1066"/>
      <c r="AZ91" s="1066"/>
      <c r="BA91" s="1066"/>
      <c r="BB91" s="1066"/>
      <c r="BC91" s="1066"/>
      <c r="BD91" s="1066"/>
      <c r="BE91" s="1066"/>
      <c r="BF91" s="1066"/>
      <c r="BG91" s="1066"/>
      <c r="BH91" s="1066"/>
      <c r="BI91" s="1066"/>
      <c r="BJ91" s="1066"/>
      <c r="BK91" s="1066"/>
      <c r="BL91" s="1066"/>
      <c r="BM91" s="1066"/>
      <c r="BN91" s="1066"/>
      <c r="BO91" s="1066"/>
      <c r="BP91" s="1066"/>
      <c r="BQ91" s="1066"/>
      <c r="BR91" s="1066"/>
      <c r="BS91" s="1066"/>
      <c r="BT91" s="1066"/>
      <c r="BU91" s="1066"/>
      <c r="BV91" s="1066"/>
      <c r="BW91" s="1066"/>
      <c r="BX91" s="1066"/>
      <c r="BY91" s="1066"/>
      <c r="BZ91" s="1066"/>
      <c r="CA91" s="1066"/>
      <c r="CB91" s="1066"/>
      <c r="CC91" s="1066"/>
      <c r="CD91" s="1066"/>
      <c r="CE91" s="1066"/>
      <c r="CF91" s="1066"/>
      <c r="CG91" s="1066"/>
      <c r="CH91" s="1066"/>
      <c r="CI91" s="1066"/>
      <c r="CJ91" s="1066"/>
      <c r="CK91" s="1066"/>
      <c r="CL91" s="1066"/>
      <c r="CM91" s="1066"/>
      <c r="CN91" s="1066"/>
      <c r="CO91" s="1066"/>
      <c r="CP91" s="1066"/>
      <c r="CQ91" s="1066"/>
      <c r="CR91" s="1066"/>
      <c r="CS91" s="1066"/>
      <c r="CT91" s="1066"/>
      <c r="CU91" s="1066"/>
      <c r="CV91" s="1066"/>
      <c r="CW91" s="1066"/>
      <c r="CX91" s="1066"/>
      <c r="CY91" s="1066"/>
      <c r="CZ91" s="1066"/>
      <c r="DA91" s="1066"/>
      <c r="DB91" s="1066"/>
      <c r="DC91" s="1066"/>
      <c r="DD91" s="1066"/>
      <c r="DE91" s="1066"/>
      <c r="DF91" s="1066"/>
      <c r="DG91" s="1066"/>
      <c r="DH91" s="1066"/>
      <c r="DI91" s="1066"/>
      <c r="DJ91" s="1066"/>
      <c r="DK91" s="1066"/>
      <c r="DL91" s="1066"/>
      <c r="DM91" s="1066"/>
      <c r="DN91" s="1066"/>
      <c r="DO91" s="1066"/>
      <c r="DP91" s="1066"/>
      <c r="DQ91" s="1066"/>
      <c r="DR91" s="1066"/>
      <c r="DS91" s="1066"/>
      <c r="DT91" s="1066"/>
      <c r="DU91" s="1066"/>
      <c r="DV91" s="1066"/>
      <c r="DW91" s="1066"/>
      <c r="DX91" s="1066"/>
      <c r="DY91" s="1066"/>
      <c r="DZ91" s="1066"/>
      <c r="EA91" s="1066"/>
      <c r="EB91" s="1066"/>
      <c r="EC91" s="1066"/>
      <c r="ED91" s="1066"/>
      <c r="EE91" s="1066"/>
      <c r="EF91" s="1066"/>
      <c r="EG91" s="1066"/>
      <c r="EH91" s="1066"/>
      <c r="EI91" s="1066"/>
      <c r="EJ91" s="1066"/>
      <c r="EK91" s="1066"/>
      <c r="EL91" s="1066"/>
      <c r="EM91" s="1066"/>
      <c r="EN91" s="1066"/>
      <c r="EO91" s="1066"/>
      <c r="EP91" s="1066"/>
      <c r="EQ91" s="1066"/>
      <c r="ER91" s="1066"/>
      <c r="ES91" s="1066"/>
      <c r="ET91" s="1066"/>
      <c r="EU91" s="1066"/>
      <c r="EV91" s="1066"/>
      <c r="EW91" s="1066"/>
      <c r="EX91" s="1066"/>
      <c r="EY91" s="1066"/>
      <c r="EZ91" s="1066"/>
      <c r="FA91" s="1066"/>
      <c r="FB91" s="1066"/>
      <c r="FC91" s="1066"/>
      <c r="FD91" s="1066"/>
      <c r="FE91" s="1066"/>
      <c r="FF91" s="1066"/>
      <c r="FG91" s="1066"/>
      <c r="FH91" s="1066"/>
      <c r="FI91" s="1066"/>
      <c r="FJ91" s="1066"/>
      <c r="FK91" s="1066"/>
      <c r="FL91" s="1066"/>
      <c r="FM91" s="1066"/>
      <c r="FN91" s="1066"/>
      <c r="FO91" s="1066"/>
      <c r="FP91" s="1066"/>
      <c r="FQ91" s="1066"/>
      <c r="FR91" s="1066"/>
      <c r="FS91" s="1066"/>
      <c r="FT91" s="1066"/>
      <c r="FU91" s="1066"/>
      <c r="FV91" s="1066"/>
      <c r="FW91" s="1066"/>
      <c r="FX91" s="1066"/>
      <c r="FY91" s="1066"/>
      <c r="FZ91" s="1066"/>
      <c r="GA91" s="1066"/>
      <c r="GB91" s="1066"/>
      <c r="GC91" s="1066"/>
      <c r="GD91" s="1066"/>
      <c r="GE91" s="1066"/>
      <c r="GF91" s="1066"/>
      <c r="GG91" s="1066"/>
      <c r="GH91" s="1066"/>
      <c r="GI91" s="1066"/>
      <c r="GJ91" s="1066"/>
      <c r="GK91" s="1066"/>
      <c r="GL91" s="1066"/>
      <c r="GM91" s="1066"/>
      <c r="GN91" s="1066"/>
      <c r="GO91" s="1066"/>
      <c r="GP91" s="1066"/>
      <c r="GQ91" s="1066"/>
      <c r="GR91" s="1066"/>
      <c r="GS91" s="1066"/>
      <c r="GT91" s="1066"/>
      <c r="GU91" s="1066"/>
      <c r="GV91" s="1066"/>
      <c r="GW91" s="1066"/>
      <c r="GX91" s="1066"/>
      <c r="GY91" s="1066"/>
      <c r="GZ91" s="1066"/>
      <c r="HA91" s="1066"/>
      <c r="HB91" s="1066"/>
      <c r="HC91" s="1066"/>
      <c r="HD91" s="1066"/>
      <c r="HE91" s="1066"/>
      <c r="HF91" s="1066"/>
      <c r="HG91" s="1066"/>
      <c r="HH91" s="1066"/>
      <c r="HI91" s="1066"/>
      <c r="HJ91" s="1066"/>
      <c r="HK91" s="1066"/>
      <c r="HL91" s="1066"/>
      <c r="HM91" s="1066"/>
      <c r="HN91" s="1066"/>
      <c r="HO91" s="1066"/>
      <c r="HP91" s="1066"/>
      <c r="HQ91" s="1066"/>
      <c r="HR91" s="1066"/>
      <c r="HS91" s="1066"/>
      <c r="HT91" s="1066"/>
      <c r="HU91" s="1066"/>
      <c r="HV91" s="1066"/>
      <c r="HW91" s="1066"/>
      <c r="HX91" s="1066"/>
      <c r="HY91" s="1066"/>
      <c r="HZ91" s="1066"/>
      <c r="IA91" s="1066"/>
      <c r="IB91" s="1066"/>
      <c r="IC91" s="1066"/>
      <c r="ID91" s="1066"/>
      <c r="IE91" s="1066"/>
      <c r="IF91" s="1066"/>
      <c r="IG91" s="1066"/>
      <c r="IH91" s="1066"/>
      <c r="II91" s="1066"/>
      <c r="IJ91" s="1066"/>
      <c r="IK91" s="1066"/>
      <c r="IL91" s="1066"/>
      <c r="IM91" s="1066"/>
      <c r="IN91" s="1066"/>
      <c r="IO91" s="1066"/>
      <c r="IP91" s="1066"/>
      <c r="IQ91" s="1066"/>
      <c r="IR91" s="1066"/>
      <c r="IS91" s="1066"/>
    </row>
    <row r="92" spans="1:256" s="1070" customFormat="1" ht="27" hidden="1" customHeight="1">
      <c r="A92" s="3177"/>
      <c r="B92" s="1482" t="s">
        <v>897</v>
      </c>
      <c r="C92" s="1543">
        <v>1.2345679012345678E-2</v>
      </c>
      <c r="D92" s="1456" t="s">
        <v>151</v>
      </c>
      <c r="E92" s="1542">
        <v>7</v>
      </c>
      <c r="F92" s="1456" t="s">
        <v>156</v>
      </c>
      <c r="G92" s="1434">
        <f t="shared" si="2"/>
        <v>0.09</v>
      </c>
      <c r="H92" s="1307"/>
      <c r="I92" s="1308"/>
      <c r="J92" s="1309"/>
      <c r="K92" s="1310"/>
      <c r="L92" s="1311"/>
      <c r="M92" s="1308"/>
      <c r="N92" s="1312"/>
      <c r="O92" s="1922"/>
      <c r="P92" s="1072"/>
      <c r="Q92" s="1927"/>
      <c r="R92" s="1072"/>
      <c r="S92" s="1313"/>
      <c r="T92" s="1314"/>
      <c r="U92" s="1081"/>
      <c r="V92" s="1081"/>
      <c r="W92" s="1081"/>
      <c r="X92" s="1081"/>
      <c r="Y92" s="1081"/>
      <c r="Z92" s="1081"/>
      <c r="AA92" s="1081"/>
      <c r="AB92" s="1081"/>
      <c r="AC92" s="1081"/>
      <c r="AD92" s="1916"/>
      <c r="AE92" s="1081"/>
      <c r="AF92" s="1066"/>
      <c r="AG92" s="1066"/>
      <c r="AH92" s="1066"/>
      <c r="AI92" s="1066"/>
      <c r="AJ92" s="1066"/>
      <c r="AK92" s="1066"/>
      <c r="AL92" s="1066"/>
      <c r="AM92" s="1066"/>
      <c r="AN92" s="1066"/>
      <c r="AO92" s="1066"/>
      <c r="AP92" s="1066"/>
      <c r="AQ92" s="1066"/>
      <c r="AR92" s="1066"/>
      <c r="AS92" s="1066"/>
      <c r="AT92" s="1066"/>
      <c r="AU92" s="1066"/>
      <c r="AV92" s="1066"/>
      <c r="AW92" s="1066"/>
      <c r="AX92" s="1066"/>
      <c r="AY92" s="1066"/>
      <c r="AZ92" s="1066"/>
      <c r="BA92" s="1066"/>
      <c r="BB92" s="1066"/>
      <c r="BC92" s="1066"/>
      <c r="BD92" s="1066"/>
      <c r="BE92" s="1066"/>
      <c r="BF92" s="1066"/>
      <c r="BG92" s="1066"/>
      <c r="BH92" s="1066"/>
      <c r="BI92" s="1066"/>
      <c r="BJ92" s="1066"/>
      <c r="BK92" s="1066"/>
      <c r="BL92" s="1066"/>
      <c r="BM92" s="1066"/>
      <c r="BN92" s="1066"/>
      <c r="BO92" s="1066"/>
      <c r="BP92" s="1066"/>
      <c r="BQ92" s="1066"/>
      <c r="BR92" s="1066"/>
      <c r="BS92" s="1066"/>
      <c r="BT92" s="1066"/>
      <c r="BU92" s="1066"/>
      <c r="BV92" s="1066"/>
      <c r="BW92" s="1066"/>
      <c r="BX92" s="1066"/>
      <c r="BY92" s="1066"/>
      <c r="BZ92" s="1066"/>
      <c r="CA92" s="1066"/>
      <c r="CB92" s="1066"/>
      <c r="CC92" s="1066"/>
      <c r="CD92" s="1066"/>
      <c r="CE92" s="1066"/>
      <c r="CF92" s="1066"/>
      <c r="CG92" s="1066"/>
      <c r="CH92" s="1066"/>
      <c r="CI92" s="1066"/>
      <c r="CJ92" s="1066"/>
      <c r="CK92" s="1066"/>
      <c r="CL92" s="1066"/>
      <c r="CM92" s="1066"/>
      <c r="CN92" s="1066"/>
      <c r="CO92" s="1066"/>
      <c r="CP92" s="1066"/>
      <c r="CQ92" s="1066"/>
      <c r="CR92" s="1066"/>
      <c r="CS92" s="1066"/>
      <c r="CT92" s="1066"/>
      <c r="CU92" s="1066"/>
      <c r="CV92" s="1066"/>
      <c r="CW92" s="1066"/>
      <c r="CX92" s="1066"/>
      <c r="CY92" s="1066"/>
      <c r="CZ92" s="1066"/>
      <c r="DA92" s="1066"/>
      <c r="DB92" s="1066"/>
      <c r="DC92" s="1066"/>
      <c r="DD92" s="1066"/>
      <c r="DE92" s="1066"/>
      <c r="DF92" s="1066"/>
      <c r="DG92" s="1066"/>
      <c r="DH92" s="1066"/>
      <c r="DI92" s="1066"/>
      <c r="DJ92" s="1066"/>
      <c r="DK92" s="1066"/>
      <c r="DL92" s="1066"/>
      <c r="DM92" s="1066"/>
      <c r="DN92" s="1066"/>
      <c r="DO92" s="1066"/>
      <c r="DP92" s="1066"/>
      <c r="DQ92" s="1066"/>
      <c r="DR92" s="1066"/>
      <c r="DS92" s="1066"/>
      <c r="DT92" s="1066"/>
      <c r="DU92" s="1066"/>
      <c r="DV92" s="1066"/>
      <c r="DW92" s="1066"/>
      <c r="DX92" s="1066"/>
      <c r="DY92" s="1066"/>
      <c r="DZ92" s="1066"/>
      <c r="EA92" s="1066"/>
      <c r="EB92" s="1066"/>
      <c r="EC92" s="1066"/>
      <c r="ED92" s="1066"/>
      <c r="EE92" s="1066"/>
      <c r="EF92" s="1066"/>
      <c r="EG92" s="1066"/>
      <c r="EH92" s="1066"/>
      <c r="EI92" s="1066"/>
      <c r="EJ92" s="1066"/>
      <c r="EK92" s="1066"/>
      <c r="EL92" s="1066"/>
      <c r="EM92" s="1066"/>
      <c r="EN92" s="1066"/>
      <c r="EO92" s="1066"/>
      <c r="EP92" s="1066"/>
      <c r="EQ92" s="1066"/>
      <c r="ER92" s="1066"/>
      <c r="ES92" s="1066"/>
      <c r="ET92" s="1066"/>
      <c r="EU92" s="1066"/>
      <c r="EV92" s="1066"/>
      <c r="EW92" s="1066"/>
      <c r="EX92" s="1066"/>
      <c r="EY92" s="1066"/>
      <c r="EZ92" s="1066"/>
      <c r="FA92" s="1066"/>
      <c r="FB92" s="1066"/>
      <c r="FC92" s="1066"/>
      <c r="FD92" s="1066"/>
      <c r="FE92" s="1066"/>
      <c r="FF92" s="1066"/>
      <c r="FG92" s="1066"/>
      <c r="FH92" s="1066"/>
      <c r="FI92" s="1066"/>
      <c r="FJ92" s="1066"/>
      <c r="FK92" s="1066"/>
      <c r="FL92" s="1066"/>
      <c r="FM92" s="1066"/>
      <c r="FN92" s="1066"/>
      <c r="FO92" s="1066"/>
      <c r="FP92" s="1066"/>
      <c r="FQ92" s="1066"/>
      <c r="FR92" s="1066"/>
      <c r="FS92" s="1066"/>
      <c r="FT92" s="1066"/>
      <c r="FU92" s="1066"/>
      <c r="FV92" s="1066"/>
      <c r="FW92" s="1066"/>
      <c r="FX92" s="1066"/>
      <c r="FY92" s="1066"/>
      <c r="FZ92" s="1066"/>
      <c r="GA92" s="1066"/>
      <c r="GB92" s="1066"/>
      <c r="GC92" s="1066"/>
      <c r="GD92" s="1066"/>
      <c r="GE92" s="1066"/>
      <c r="GF92" s="1066"/>
      <c r="GG92" s="1066"/>
      <c r="GH92" s="1066"/>
      <c r="GI92" s="1066"/>
      <c r="GJ92" s="1066"/>
      <c r="GK92" s="1066"/>
      <c r="GL92" s="1066"/>
      <c r="GM92" s="1066"/>
      <c r="GN92" s="1066"/>
      <c r="GO92" s="1066"/>
      <c r="GP92" s="1066"/>
      <c r="GQ92" s="1066"/>
      <c r="GR92" s="1066"/>
      <c r="GS92" s="1066"/>
      <c r="GT92" s="1066"/>
      <c r="GU92" s="1066"/>
      <c r="GV92" s="1066"/>
      <c r="GW92" s="1066"/>
      <c r="GX92" s="1066"/>
      <c r="GY92" s="1066"/>
      <c r="GZ92" s="1066"/>
      <c r="HA92" s="1066"/>
      <c r="HB92" s="1066"/>
      <c r="HC92" s="1066"/>
      <c r="HD92" s="1066"/>
      <c r="HE92" s="1066"/>
      <c r="HF92" s="1066"/>
      <c r="HG92" s="1066"/>
      <c r="HH92" s="1066"/>
      <c r="HI92" s="1066"/>
      <c r="HJ92" s="1066"/>
      <c r="HK92" s="1066"/>
      <c r="HL92" s="1066"/>
      <c r="HM92" s="1066"/>
      <c r="HN92" s="1066"/>
      <c r="HO92" s="1066"/>
      <c r="HP92" s="1066"/>
      <c r="HQ92" s="1066"/>
      <c r="HR92" s="1066"/>
      <c r="HS92" s="1066"/>
      <c r="HT92" s="1066"/>
      <c r="HU92" s="1066"/>
      <c r="HV92" s="1066"/>
      <c r="HW92" s="1066"/>
      <c r="HX92" s="1066"/>
      <c r="HY92" s="1066"/>
      <c r="HZ92" s="1066"/>
      <c r="IA92" s="1066"/>
      <c r="IB92" s="1066"/>
      <c r="IC92" s="1066"/>
      <c r="ID92" s="1066"/>
      <c r="IE92" s="1066"/>
      <c r="IF92" s="1066"/>
      <c r="IG92" s="1066"/>
      <c r="IH92" s="1066"/>
      <c r="II92" s="1066"/>
      <c r="IJ92" s="1066"/>
      <c r="IK92" s="1066"/>
      <c r="IL92" s="1066"/>
      <c r="IM92" s="1066"/>
      <c r="IN92" s="1066"/>
      <c r="IO92" s="1066"/>
      <c r="IP92" s="1066"/>
      <c r="IQ92" s="1066"/>
      <c r="IR92" s="1066"/>
      <c r="IS92" s="1066"/>
    </row>
    <row r="93" spans="1:256" s="1070" customFormat="1" ht="27" hidden="1" customHeight="1">
      <c r="A93" s="3177"/>
      <c r="B93" s="1482" t="s">
        <v>147</v>
      </c>
      <c r="C93" s="1542"/>
      <c r="D93" s="1456"/>
      <c r="E93" s="1530"/>
      <c r="F93" s="1544"/>
      <c r="G93" s="1434"/>
      <c r="H93" s="1307"/>
      <c r="I93" s="3107"/>
      <c r="J93" s="3108"/>
      <c r="K93" s="1545"/>
      <c r="L93" s="1311"/>
      <c r="M93" s="3107">
        <f>SUM(M94:N95)</f>
        <v>0</v>
      </c>
      <c r="N93" s="3171"/>
      <c r="O93" s="1922"/>
      <c r="P93" s="1072"/>
      <c r="Q93" s="1927"/>
      <c r="R93" s="1072"/>
      <c r="S93" s="1081"/>
      <c r="T93" s="1081"/>
      <c r="U93" s="1081"/>
      <c r="V93" s="1081"/>
      <c r="W93" s="1081"/>
      <c r="X93" s="1081"/>
      <c r="Y93" s="1081"/>
      <c r="Z93" s="1081"/>
      <c r="AA93" s="1081"/>
      <c r="AB93" s="1081"/>
      <c r="AC93" s="1081"/>
      <c r="AD93" s="1916"/>
      <c r="AE93" s="1081"/>
      <c r="AF93" s="1066"/>
      <c r="AG93" s="1066"/>
      <c r="AH93" s="1066"/>
      <c r="AI93" s="1066"/>
      <c r="AJ93" s="1066"/>
      <c r="AK93" s="1066"/>
      <c r="AL93" s="1066"/>
      <c r="AM93" s="1066"/>
      <c r="AN93" s="1066"/>
      <c r="AO93" s="1066"/>
      <c r="AP93" s="1066"/>
      <c r="AQ93" s="1066"/>
      <c r="AR93" s="1066"/>
      <c r="AS93" s="1066"/>
      <c r="AT93" s="1066"/>
      <c r="AU93" s="1066"/>
      <c r="AV93" s="1066"/>
      <c r="AW93" s="1066"/>
      <c r="AX93" s="1066"/>
      <c r="AY93" s="1066"/>
      <c r="AZ93" s="1066"/>
      <c r="BA93" s="1066"/>
      <c r="BB93" s="1066"/>
      <c r="BC93" s="1066"/>
      <c r="BD93" s="1066"/>
      <c r="BE93" s="1066"/>
      <c r="BF93" s="1066"/>
      <c r="BG93" s="1066"/>
      <c r="BH93" s="1066"/>
      <c r="BI93" s="1066"/>
      <c r="BJ93" s="1066"/>
      <c r="BK93" s="1066"/>
      <c r="BL93" s="1066"/>
      <c r="BM93" s="1066"/>
      <c r="BN93" s="1066"/>
      <c r="BO93" s="1066"/>
      <c r="BP93" s="1066"/>
      <c r="BQ93" s="1066"/>
      <c r="BR93" s="1066"/>
      <c r="BS93" s="1066"/>
      <c r="BT93" s="1066"/>
      <c r="BU93" s="1066"/>
      <c r="BV93" s="1066"/>
      <c r="BW93" s="1066"/>
      <c r="BX93" s="1066"/>
      <c r="BY93" s="1066"/>
      <c r="BZ93" s="1066"/>
      <c r="CA93" s="1066"/>
      <c r="CB93" s="1066"/>
      <c r="CC93" s="1066"/>
      <c r="CD93" s="1066"/>
      <c r="CE93" s="1066"/>
      <c r="CF93" s="1066"/>
      <c r="CG93" s="1066"/>
      <c r="CH93" s="1066"/>
      <c r="CI93" s="1066"/>
      <c r="CJ93" s="1066"/>
      <c r="CK93" s="1066"/>
      <c r="CL93" s="1066"/>
      <c r="CM93" s="1066"/>
      <c r="CN93" s="1066"/>
      <c r="CO93" s="1066"/>
      <c r="CP93" s="1066"/>
      <c r="CQ93" s="1066"/>
      <c r="CR93" s="1066"/>
      <c r="CS93" s="1066"/>
      <c r="CT93" s="1066"/>
      <c r="CU93" s="1066"/>
      <c r="CV93" s="1066"/>
      <c r="CW93" s="1066"/>
      <c r="CX93" s="1066"/>
      <c r="CY93" s="1066"/>
      <c r="CZ93" s="1066"/>
      <c r="DA93" s="1066"/>
      <c r="DB93" s="1066"/>
      <c r="DC93" s="1066"/>
      <c r="DD93" s="1066"/>
      <c r="DE93" s="1066"/>
      <c r="DF93" s="1066"/>
      <c r="DG93" s="1066"/>
      <c r="DH93" s="1066"/>
      <c r="DI93" s="1066"/>
      <c r="DJ93" s="1066"/>
      <c r="DK93" s="1066"/>
      <c r="DL93" s="1066"/>
      <c r="DM93" s="1066"/>
      <c r="DN93" s="1066"/>
      <c r="DO93" s="1066"/>
      <c r="DP93" s="1066"/>
      <c r="DQ93" s="1066"/>
      <c r="DR93" s="1066"/>
      <c r="DS93" s="1066"/>
      <c r="DT93" s="1066"/>
      <c r="DU93" s="1066"/>
      <c r="DV93" s="1066"/>
      <c r="DW93" s="1066"/>
      <c r="DX93" s="1066"/>
      <c r="DY93" s="1066"/>
      <c r="DZ93" s="1066"/>
      <c r="EA93" s="1066"/>
      <c r="EB93" s="1066"/>
      <c r="EC93" s="1066"/>
      <c r="ED93" s="1066"/>
      <c r="EE93" s="1066"/>
      <c r="EF93" s="1066"/>
      <c r="EG93" s="1066"/>
      <c r="EH93" s="1066"/>
      <c r="EI93" s="1066"/>
      <c r="EJ93" s="1066"/>
      <c r="EK93" s="1066"/>
      <c r="EL93" s="1066"/>
      <c r="EM93" s="1066"/>
      <c r="EN93" s="1066"/>
      <c r="EO93" s="1066"/>
      <c r="EP93" s="1066"/>
      <c r="EQ93" s="1066"/>
      <c r="ER93" s="1066"/>
      <c r="ES93" s="1066"/>
      <c r="ET93" s="1066"/>
      <c r="EU93" s="1066"/>
      <c r="EV93" s="1066"/>
      <c r="EW93" s="1066"/>
      <c r="EX93" s="1066"/>
      <c r="EY93" s="1066"/>
      <c r="EZ93" s="1066"/>
      <c r="FA93" s="1066"/>
      <c r="FB93" s="1066"/>
      <c r="FC93" s="1066"/>
      <c r="FD93" s="1066"/>
      <c r="FE93" s="1066"/>
      <c r="FF93" s="1066"/>
      <c r="FG93" s="1066"/>
      <c r="FH93" s="1066"/>
      <c r="FI93" s="1066"/>
      <c r="FJ93" s="1066"/>
      <c r="FK93" s="1066"/>
      <c r="FL93" s="1066"/>
      <c r="FM93" s="1066"/>
      <c r="FN93" s="1066"/>
      <c r="FO93" s="1066"/>
      <c r="FP93" s="1066"/>
      <c r="FQ93" s="1066"/>
      <c r="FR93" s="1066"/>
      <c r="FS93" s="1066"/>
      <c r="FT93" s="1066"/>
      <c r="FU93" s="1066"/>
      <c r="FV93" s="1066"/>
      <c r="FW93" s="1066"/>
      <c r="FX93" s="1066"/>
      <c r="FY93" s="1066"/>
      <c r="FZ93" s="1066"/>
      <c r="GA93" s="1066"/>
      <c r="GB93" s="1066"/>
      <c r="GC93" s="1066"/>
      <c r="GD93" s="1066"/>
      <c r="GE93" s="1066"/>
      <c r="GF93" s="1066"/>
      <c r="GG93" s="1066"/>
      <c r="GH93" s="1066"/>
      <c r="GI93" s="1066"/>
      <c r="GJ93" s="1066"/>
      <c r="GK93" s="1066"/>
      <c r="GL93" s="1066"/>
      <c r="GM93" s="1066"/>
      <c r="GN93" s="1066"/>
      <c r="GO93" s="1066"/>
      <c r="GP93" s="1066"/>
      <c r="GQ93" s="1066"/>
      <c r="GR93" s="1066"/>
      <c r="GS93" s="1066"/>
      <c r="GT93" s="1066"/>
      <c r="GU93" s="1066"/>
      <c r="GV93" s="1066"/>
      <c r="GW93" s="1066"/>
      <c r="GX93" s="1066"/>
      <c r="GY93" s="1066"/>
      <c r="GZ93" s="1066"/>
      <c r="HA93" s="1066"/>
      <c r="HB93" s="1066"/>
      <c r="HC93" s="1066"/>
      <c r="HD93" s="1066"/>
      <c r="HE93" s="1066"/>
      <c r="HF93" s="1066"/>
      <c r="HG93" s="1066"/>
      <c r="HH93" s="1066"/>
      <c r="HI93" s="1066"/>
      <c r="HJ93" s="1066"/>
      <c r="HK93" s="1066"/>
      <c r="HL93" s="1066"/>
      <c r="HM93" s="1066"/>
      <c r="HN93" s="1066"/>
      <c r="HO93" s="1066"/>
      <c r="HP93" s="1066"/>
      <c r="HQ93" s="1066"/>
      <c r="HR93" s="1066"/>
      <c r="HS93" s="1066"/>
      <c r="HT93" s="1066"/>
      <c r="HU93" s="1066"/>
      <c r="HV93" s="1066"/>
      <c r="HW93" s="1066"/>
      <c r="HX93" s="1066"/>
      <c r="HY93" s="1066"/>
      <c r="HZ93" s="1066"/>
      <c r="IA93" s="1066"/>
      <c r="IB93" s="1066"/>
      <c r="IC93" s="1066"/>
      <c r="ID93" s="1066"/>
      <c r="IE93" s="1066"/>
      <c r="IF93" s="1066"/>
      <c r="IG93" s="1066"/>
      <c r="IH93" s="1066"/>
      <c r="II93" s="1066"/>
      <c r="IJ93" s="1066"/>
      <c r="IK93" s="1066"/>
      <c r="IL93" s="1066"/>
      <c r="IM93" s="1066"/>
      <c r="IN93" s="1066"/>
      <c r="IO93" s="1066"/>
      <c r="IP93" s="1066"/>
      <c r="IQ93" s="1066"/>
      <c r="IR93" s="1066"/>
      <c r="IS93" s="1066"/>
    </row>
    <row r="94" spans="1:256" s="1070" customFormat="1" ht="27" hidden="1" customHeight="1">
      <c r="A94" s="3177"/>
      <c r="B94" s="1482" t="s">
        <v>177</v>
      </c>
      <c r="C94" s="1534">
        <f>ROUND(G86/2,2)</f>
        <v>0</v>
      </c>
      <c r="D94" s="1477" t="s">
        <v>156</v>
      </c>
      <c r="E94" s="1530">
        <f>5.6/2</f>
        <v>2.8</v>
      </c>
      <c r="F94" s="1477" t="s">
        <v>271</v>
      </c>
      <c r="G94" s="1414">
        <f>ROUND(C94*E94,2)</f>
        <v>0</v>
      </c>
      <c r="H94" s="1307">
        <v>1648</v>
      </c>
      <c r="I94" s="3185" t="s">
        <v>179</v>
      </c>
      <c r="J94" s="3194"/>
      <c r="K94" s="1545"/>
      <c r="L94" s="1544"/>
      <c r="M94" s="3107">
        <f>ROUNDDOWN(G94*H94,0)</f>
        <v>0</v>
      </c>
      <c r="N94" s="3171"/>
      <c r="O94" s="1922"/>
      <c r="P94" s="1072"/>
      <c r="Q94" s="1927"/>
      <c r="R94" s="1072"/>
      <c r="S94" s="1081"/>
      <c r="T94" s="1081"/>
      <c r="U94" s="1081"/>
      <c r="V94" s="1081"/>
      <c r="W94" s="1081"/>
      <c r="X94" s="1081"/>
      <c r="Y94" s="1081"/>
      <c r="Z94" s="1081"/>
      <c r="AA94" s="1081"/>
      <c r="AB94" s="1081"/>
      <c r="AC94" s="1081"/>
      <c r="AD94" s="1916"/>
      <c r="AE94" s="1081"/>
      <c r="AF94" s="1066"/>
      <c r="AG94" s="1066"/>
      <c r="AH94" s="1066"/>
      <c r="AI94" s="1066"/>
      <c r="AJ94" s="1066"/>
      <c r="AK94" s="1066"/>
      <c r="AL94" s="1066"/>
      <c r="AM94" s="1066"/>
      <c r="AN94" s="1066"/>
      <c r="AO94" s="1066"/>
      <c r="AP94" s="1066"/>
      <c r="AQ94" s="1066"/>
      <c r="AR94" s="1066"/>
      <c r="AS94" s="1066"/>
      <c r="AT94" s="1066"/>
      <c r="AU94" s="1066"/>
      <c r="AV94" s="1066"/>
      <c r="AW94" s="1066"/>
      <c r="AX94" s="1066"/>
      <c r="AY94" s="1066"/>
      <c r="AZ94" s="1066"/>
      <c r="BA94" s="1066"/>
      <c r="BB94" s="1066"/>
      <c r="BC94" s="1066"/>
      <c r="BD94" s="1066"/>
      <c r="BE94" s="1066"/>
      <c r="BF94" s="1066"/>
      <c r="BG94" s="1066"/>
      <c r="BH94" s="1066"/>
      <c r="BI94" s="1066"/>
      <c r="BJ94" s="1066"/>
      <c r="BK94" s="1066"/>
      <c r="BL94" s="1066"/>
      <c r="BM94" s="1066"/>
      <c r="BN94" s="1066"/>
      <c r="BO94" s="1066"/>
      <c r="BP94" s="1066"/>
      <c r="BQ94" s="1066"/>
      <c r="BR94" s="1066"/>
      <c r="BS94" s="1066"/>
      <c r="BT94" s="1066"/>
      <c r="BU94" s="1066"/>
      <c r="BV94" s="1066"/>
      <c r="BW94" s="1066"/>
      <c r="BX94" s="1066"/>
      <c r="BY94" s="1066"/>
      <c r="BZ94" s="1066"/>
      <c r="CA94" s="1066"/>
      <c r="CB94" s="1066"/>
      <c r="CC94" s="1066"/>
      <c r="CD94" s="1066"/>
      <c r="CE94" s="1066"/>
      <c r="CF94" s="1066"/>
      <c r="CG94" s="1066"/>
      <c r="CH94" s="1066"/>
      <c r="CI94" s="1066"/>
      <c r="CJ94" s="1066"/>
      <c r="CK94" s="1066"/>
      <c r="CL94" s="1066"/>
      <c r="CM94" s="1066"/>
      <c r="CN94" s="1066"/>
      <c r="CO94" s="1066"/>
      <c r="CP94" s="1066"/>
      <c r="CQ94" s="1066"/>
      <c r="CR94" s="1066"/>
      <c r="CS94" s="1066"/>
      <c r="CT94" s="1066"/>
      <c r="CU94" s="1066"/>
      <c r="CV94" s="1066"/>
      <c r="CW94" s="1066"/>
      <c r="CX94" s="1066"/>
      <c r="CY94" s="1066"/>
      <c r="CZ94" s="1066"/>
      <c r="DA94" s="1066"/>
      <c r="DB94" s="1066"/>
      <c r="DC94" s="1066"/>
      <c r="DD94" s="1066"/>
      <c r="DE94" s="1066"/>
      <c r="DF94" s="1066"/>
      <c r="DG94" s="1066"/>
      <c r="DH94" s="1066"/>
      <c r="DI94" s="1066"/>
      <c r="DJ94" s="1066"/>
      <c r="DK94" s="1066"/>
      <c r="DL94" s="1066"/>
      <c r="DM94" s="1066"/>
      <c r="DN94" s="1066"/>
      <c r="DO94" s="1066"/>
      <c r="DP94" s="1066"/>
      <c r="DQ94" s="1066"/>
      <c r="DR94" s="1066"/>
      <c r="DS94" s="1066"/>
      <c r="DT94" s="1066"/>
      <c r="DU94" s="1066"/>
      <c r="DV94" s="1066"/>
      <c r="DW94" s="1066"/>
      <c r="DX94" s="1066"/>
      <c r="DY94" s="1066"/>
      <c r="DZ94" s="1066"/>
      <c r="EA94" s="1066"/>
      <c r="EB94" s="1066"/>
      <c r="EC94" s="1066"/>
      <c r="ED94" s="1066"/>
      <c r="EE94" s="1066"/>
      <c r="EF94" s="1066"/>
      <c r="EG94" s="1066"/>
      <c r="EH94" s="1066"/>
      <c r="EI94" s="1066"/>
      <c r="EJ94" s="1066"/>
      <c r="EK94" s="1066"/>
      <c r="EL94" s="1066"/>
      <c r="EM94" s="1066"/>
      <c r="EN94" s="1066"/>
      <c r="EO94" s="1066"/>
      <c r="EP94" s="1066"/>
      <c r="EQ94" s="1066"/>
      <c r="ER94" s="1066"/>
      <c r="ES94" s="1066"/>
      <c r="ET94" s="1066"/>
      <c r="EU94" s="1066"/>
      <c r="EV94" s="1066"/>
      <c r="EW94" s="1066"/>
      <c r="EX94" s="1066"/>
      <c r="EY94" s="1066"/>
      <c r="EZ94" s="1066"/>
      <c r="FA94" s="1066"/>
      <c r="FB94" s="1066"/>
      <c r="FC94" s="1066"/>
      <c r="FD94" s="1066"/>
      <c r="FE94" s="1066"/>
      <c r="FF94" s="1066"/>
      <c r="FG94" s="1066"/>
      <c r="FH94" s="1066"/>
      <c r="FI94" s="1066"/>
      <c r="FJ94" s="1066"/>
      <c r="FK94" s="1066"/>
      <c r="FL94" s="1066"/>
      <c r="FM94" s="1066"/>
      <c r="FN94" s="1066"/>
      <c r="FO94" s="1066"/>
      <c r="FP94" s="1066"/>
      <c r="FQ94" s="1066"/>
      <c r="FR94" s="1066"/>
      <c r="FS94" s="1066"/>
      <c r="FT94" s="1066"/>
      <c r="FU94" s="1066"/>
      <c r="FV94" s="1066"/>
      <c r="FW94" s="1066"/>
      <c r="FX94" s="1066"/>
      <c r="FY94" s="1066"/>
      <c r="FZ94" s="1066"/>
      <c r="GA94" s="1066"/>
      <c r="GB94" s="1066"/>
      <c r="GC94" s="1066"/>
      <c r="GD94" s="1066"/>
      <c r="GE94" s="1066"/>
      <c r="GF94" s="1066"/>
      <c r="GG94" s="1066"/>
      <c r="GH94" s="1066"/>
      <c r="GI94" s="1066"/>
      <c r="GJ94" s="1066"/>
      <c r="GK94" s="1066"/>
      <c r="GL94" s="1066"/>
      <c r="GM94" s="1066"/>
      <c r="GN94" s="1066"/>
      <c r="GO94" s="1066"/>
      <c r="GP94" s="1066"/>
      <c r="GQ94" s="1066"/>
      <c r="GR94" s="1066"/>
      <c r="GS94" s="1066"/>
      <c r="GT94" s="1066"/>
      <c r="GU94" s="1066"/>
      <c r="GV94" s="1066"/>
      <c r="GW94" s="1066"/>
      <c r="GX94" s="1066"/>
      <c r="GY94" s="1066"/>
      <c r="GZ94" s="1066"/>
      <c r="HA94" s="1066"/>
      <c r="HB94" s="1066"/>
      <c r="HC94" s="1066"/>
      <c r="HD94" s="1066"/>
      <c r="HE94" s="1066"/>
      <c r="HF94" s="1066"/>
      <c r="HG94" s="1066"/>
      <c r="HH94" s="1066"/>
      <c r="HI94" s="1066"/>
      <c r="HJ94" s="1066"/>
      <c r="HK94" s="1066"/>
      <c r="HL94" s="1066"/>
      <c r="HM94" s="1066"/>
      <c r="HN94" s="1066"/>
      <c r="HO94" s="1066"/>
      <c r="HP94" s="1066"/>
      <c r="HQ94" s="1066"/>
      <c r="HR94" s="1066"/>
      <c r="HS94" s="1066"/>
      <c r="HT94" s="1066"/>
      <c r="HU94" s="1066"/>
      <c r="HV94" s="1066"/>
      <c r="HW94" s="1066"/>
      <c r="HX94" s="1066"/>
      <c r="HY94" s="1066"/>
      <c r="HZ94" s="1066"/>
      <c r="IA94" s="1066"/>
      <c r="IB94" s="1066"/>
      <c r="IC94" s="1066"/>
      <c r="ID94" s="1066"/>
      <c r="IE94" s="1066"/>
      <c r="IF94" s="1066"/>
      <c r="IG94" s="1066"/>
      <c r="IH94" s="1066"/>
      <c r="II94" s="1066"/>
      <c r="IJ94" s="1066"/>
      <c r="IK94" s="1066"/>
      <c r="IL94" s="1066"/>
      <c r="IM94" s="1066"/>
      <c r="IN94" s="1066"/>
      <c r="IO94" s="1066"/>
      <c r="IP94" s="1066"/>
      <c r="IQ94" s="1066"/>
      <c r="IR94" s="1066"/>
      <c r="IS94" s="1066"/>
    </row>
    <row r="95" spans="1:256" s="1070" customFormat="1" ht="27" hidden="1" customHeight="1">
      <c r="A95" s="3177"/>
      <c r="B95" s="1546" t="s">
        <v>153</v>
      </c>
      <c r="C95" s="1537">
        <f>M94</f>
        <v>0</v>
      </c>
      <c r="D95" s="1456" t="s">
        <v>154</v>
      </c>
      <c r="E95" s="1538">
        <v>95</v>
      </c>
      <c r="F95" s="1456" t="s">
        <v>113</v>
      </c>
      <c r="G95" s="1434"/>
      <c r="H95" s="1307"/>
      <c r="I95" s="3107"/>
      <c r="J95" s="3108"/>
      <c r="K95" s="1545"/>
      <c r="L95" s="1544"/>
      <c r="M95" s="3107">
        <f>ROUNDDOWN(C95*E95%,0)</f>
        <v>0</v>
      </c>
      <c r="N95" s="3171"/>
      <c r="O95" s="1922"/>
      <c r="P95" s="1072"/>
      <c r="Q95" s="1927"/>
      <c r="R95" s="1072"/>
      <c r="S95" s="1081"/>
      <c r="T95" s="1081"/>
      <c r="U95" s="1081"/>
      <c r="V95" s="1081"/>
      <c r="W95" s="1081"/>
      <c r="X95" s="1081"/>
      <c r="Y95" s="1081"/>
      <c r="Z95" s="1081"/>
      <c r="AA95" s="1081"/>
      <c r="AB95" s="1081"/>
      <c r="AC95" s="1081"/>
      <c r="AD95" s="1916"/>
      <c r="AE95" s="1081"/>
      <c r="AF95" s="1066"/>
      <c r="AG95" s="1066"/>
      <c r="AH95" s="1066"/>
      <c r="AI95" s="1066"/>
      <c r="AJ95" s="1066"/>
      <c r="AK95" s="1066"/>
      <c r="AL95" s="1066"/>
      <c r="AM95" s="1066"/>
      <c r="AN95" s="1066"/>
      <c r="AO95" s="1066"/>
      <c r="AP95" s="1066"/>
      <c r="AQ95" s="1066"/>
      <c r="AR95" s="1066"/>
      <c r="AS95" s="1066"/>
      <c r="AT95" s="1066"/>
      <c r="AU95" s="1066"/>
      <c r="AV95" s="1066"/>
      <c r="AW95" s="1066"/>
      <c r="AX95" s="1066"/>
      <c r="AY95" s="1066"/>
      <c r="AZ95" s="1066"/>
      <c r="BA95" s="1066"/>
      <c r="BB95" s="1066"/>
      <c r="BC95" s="1066"/>
      <c r="BD95" s="1066"/>
      <c r="BE95" s="1066"/>
      <c r="BF95" s="1066"/>
      <c r="BG95" s="1066"/>
      <c r="BH95" s="1066"/>
      <c r="BI95" s="1066"/>
      <c r="BJ95" s="1066"/>
      <c r="BK95" s="1066"/>
      <c r="BL95" s="1066"/>
      <c r="BM95" s="1066"/>
      <c r="BN95" s="1066"/>
      <c r="BO95" s="1066"/>
      <c r="BP95" s="1066"/>
      <c r="BQ95" s="1066"/>
      <c r="BR95" s="1066"/>
      <c r="BS95" s="1066"/>
      <c r="BT95" s="1066"/>
      <c r="BU95" s="1066"/>
      <c r="BV95" s="1066"/>
      <c r="BW95" s="1066"/>
      <c r="BX95" s="1066"/>
      <c r="BY95" s="1066"/>
      <c r="BZ95" s="1066"/>
      <c r="CA95" s="1066"/>
      <c r="CB95" s="1066"/>
      <c r="CC95" s="1066"/>
      <c r="CD95" s="1066"/>
      <c r="CE95" s="1066"/>
      <c r="CF95" s="1066"/>
      <c r="CG95" s="1066"/>
      <c r="CH95" s="1066"/>
      <c r="CI95" s="1066"/>
      <c r="CJ95" s="1066"/>
      <c r="CK95" s="1066"/>
      <c r="CL95" s="1066"/>
      <c r="CM95" s="1066"/>
      <c r="CN95" s="1066"/>
      <c r="CO95" s="1066"/>
      <c r="CP95" s="1066"/>
      <c r="CQ95" s="1066"/>
      <c r="CR95" s="1066"/>
      <c r="CS95" s="1066"/>
      <c r="CT95" s="1066"/>
      <c r="CU95" s="1066"/>
      <c r="CV95" s="1066"/>
      <c r="CW95" s="1066"/>
      <c r="CX95" s="1066"/>
      <c r="CY95" s="1066"/>
      <c r="CZ95" s="1066"/>
      <c r="DA95" s="1066"/>
      <c r="DB95" s="1066"/>
      <c r="DC95" s="1066"/>
      <c r="DD95" s="1066"/>
      <c r="DE95" s="1066"/>
      <c r="DF95" s="1066"/>
      <c r="DG95" s="1066"/>
      <c r="DH95" s="1066"/>
      <c r="DI95" s="1066"/>
      <c r="DJ95" s="1066"/>
      <c r="DK95" s="1066"/>
      <c r="DL95" s="1066"/>
      <c r="DM95" s="1066"/>
      <c r="DN95" s="1066"/>
      <c r="DO95" s="1066"/>
      <c r="DP95" s="1066"/>
      <c r="DQ95" s="1066"/>
      <c r="DR95" s="1066"/>
      <c r="DS95" s="1066"/>
      <c r="DT95" s="1066"/>
      <c r="DU95" s="1066"/>
      <c r="DV95" s="1066"/>
      <c r="DW95" s="1066"/>
      <c r="DX95" s="1066"/>
      <c r="DY95" s="1066"/>
      <c r="DZ95" s="1066"/>
      <c r="EA95" s="1066"/>
      <c r="EB95" s="1066"/>
      <c r="EC95" s="1066"/>
      <c r="ED95" s="1066"/>
      <c r="EE95" s="1066"/>
      <c r="EF95" s="1066"/>
      <c r="EG95" s="1066"/>
      <c r="EH95" s="1066"/>
      <c r="EI95" s="1066"/>
      <c r="EJ95" s="1066"/>
      <c r="EK95" s="1066"/>
      <c r="EL95" s="1066"/>
      <c r="EM95" s="1066"/>
      <c r="EN95" s="1066"/>
      <c r="EO95" s="1066"/>
      <c r="EP95" s="1066"/>
      <c r="EQ95" s="1066"/>
      <c r="ER95" s="1066"/>
      <c r="ES95" s="1066"/>
      <c r="ET95" s="1066"/>
      <c r="EU95" s="1066"/>
      <c r="EV95" s="1066"/>
      <c r="EW95" s="1066"/>
      <c r="EX95" s="1066"/>
      <c r="EY95" s="1066"/>
      <c r="EZ95" s="1066"/>
      <c r="FA95" s="1066"/>
      <c r="FB95" s="1066"/>
      <c r="FC95" s="1066"/>
      <c r="FD95" s="1066"/>
      <c r="FE95" s="1066"/>
      <c r="FF95" s="1066"/>
      <c r="FG95" s="1066"/>
      <c r="FH95" s="1066"/>
      <c r="FI95" s="1066"/>
      <c r="FJ95" s="1066"/>
      <c r="FK95" s="1066"/>
      <c r="FL95" s="1066"/>
      <c r="FM95" s="1066"/>
      <c r="FN95" s="1066"/>
      <c r="FO95" s="1066"/>
      <c r="FP95" s="1066"/>
      <c r="FQ95" s="1066"/>
      <c r="FR95" s="1066"/>
      <c r="FS95" s="1066"/>
      <c r="FT95" s="1066"/>
      <c r="FU95" s="1066"/>
      <c r="FV95" s="1066"/>
      <c r="FW95" s="1066"/>
      <c r="FX95" s="1066"/>
      <c r="FY95" s="1066"/>
      <c r="FZ95" s="1066"/>
      <c r="GA95" s="1066"/>
      <c r="GB95" s="1066"/>
      <c r="GC95" s="1066"/>
      <c r="GD95" s="1066"/>
      <c r="GE95" s="1066"/>
      <c r="GF95" s="1066"/>
      <c r="GG95" s="1066"/>
      <c r="GH95" s="1066"/>
      <c r="GI95" s="1066"/>
      <c r="GJ95" s="1066"/>
      <c r="GK95" s="1066"/>
      <c r="GL95" s="1066"/>
      <c r="GM95" s="1066"/>
      <c r="GN95" s="1066"/>
      <c r="GO95" s="1066"/>
      <c r="GP95" s="1066"/>
      <c r="GQ95" s="1066"/>
      <c r="GR95" s="1066"/>
      <c r="GS95" s="1066"/>
      <c r="GT95" s="1066"/>
      <c r="GU95" s="1066"/>
      <c r="GV95" s="1066"/>
      <c r="GW95" s="1066"/>
      <c r="GX95" s="1066"/>
      <c r="GY95" s="1066"/>
      <c r="GZ95" s="1066"/>
      <c r="HA95" s="1066"/>
      <c r="HB95" s="1066"/>
      <c r="HC95" s="1066"/>
      <c r="HD95" s="1066"/>
      <c r="HE95" s="1066"/>
      <c r="HF95" s="1066"/>
      <c r="HG95" s="1066"/>
      <c r="HH95" s="1066"/>
      <c r="HI95" s="1066"/>
      <c r="HJ95" s="1066"/>
      <c r="HK95" s="1066"/>
      <c r="HL95" s="1066"/>
      <c r="HM95" s="1066"/>
      <c r="HN95" s="1066"/>
      <c r="HO95" s="1066"/>
      <c r="HP95" s="1066"/>
      <c r="HQ95" s="1066"/>
      <c r="HR95" s="1066"/>
      <c r="HS95" s="1066"/>
      <c r="HT95" s="1066"/>
      <c r="HU95" s="1066"/>
      <c r="HV95" s="1066"/>
      <c r="HW95" s="1066"/>
      <c r="HX95" s="1066"/>
      <c r="HY95" s="1066"/>
      <c r="HZ95" s="1066"/>
      <c r="IA95" s="1066"/>
      <c r="IB95" s="1066"/>
      <c r="IC95" s="1066"/>
      <c r="ID95" s="1066"/>
      <c r="IE95" s="1066"/>
      <c r="IF95" s="1066"/>
      <c r="IG95" s="1066"/>
      <c r="IH95" s="1066"/>
      <c r="II95" s="1066"/>
      <c r="IJ95" s="1066"/>
      <c r="IK95" s="1066"/>
      <c r="IL95" s="1066"/>
      <c r="IM95" s="1066"/>
      <c r="IN95" s="1066"/>
      <c r="IO95" s="1066"/>
      <c r="IP95" s="1066"/>
      <c r="IQ95" s="1066"/>
      <c r="IR95" s="1066"/>
      <c r="IS95" s="1066"/>
    </row>
    <row r="96" spans="1:256" s="1070" customFormat="1" ht="27" hidden="1" customHeight="1">
      <c r="A96" s="3177"/>
      <c r="B96" s="1547" t="s">
        <v>180</v>
      </c>
      <c r="C96" s="1044">
        <f>C94</f>
        <v>0</v>
      </c>
      <c r="D96" s="1045" t="s">
        <v>181</v>
      </c>
      <c r="E96" s="1046">
        <v>8.3999999999999995E-3</v>
      </c>
      <c r="F96" s="1045" t="s">
        <v>274</v>
      </c>
      <c r="G96" s="1047"/>
      <c r="H96" s="1539">
        <v>800000</v>
      </c>
      <c r="I96" s="3174" t="s">
        <v>183</v>
      </c>
      <c r="J96" s="3175"/>
      <c r="K96" s="1540"/>
      <c r="L96" s="1104"/>
      <c r="M96" s="3116">
        <f>ROUNDDOWN(C96*E96*H96,0)</f>
        <v>0</v>
      </c>
      <c r="N96" s="3176"/>
      <c r="O96" s="1922"/>
      <c r="P96" s="1916"/>
      <c r="Q96" s="1926"/>
      <c r="R96" s="1916"/>
      <c r="S96" s="1081"/>
      <c r="T96" s="1081"/>
      <c r="U96" s="1081"/>
      <c r="V96" s="1081"/>
      <c r="W96" s="1081"/>
      <c r="X96" s="1081"/>
      <c r="Y96" s="1081"/>
      <c r="Z96" s="1081"/>
      <c r="AA96" s="1081"/>
      <c r="AB96" s="1081"/>
      <c r="AC96" s="1081"/>
      <c r="AD96" s="1916"/>
      <c r="AE96" s="1081"/>
      <c r="AG96" s="1066"/>
    </row>
    <row r="97" spans="1:33" s="208" customFormat="1" ht="27" customHeight="1" thickTop="1">
      <c r="A97" s="3093"/>
      <c r="B97" s="1668" t="s">
        <v>278</v>
      </c>
      <c r="C97" s="2124" t="s">
        <v>1315</v>
      </c>
      <c r="D97" s="1097"/>
      <c r="E97" s="1097"/>
      <c r="F97" s="1098"/>
      <c r="G97" s="144"/>
      <c r="H97" s="131"/>
      <c r="I97" s="2851"/>
      <c r="J97" s="3094"/>
      <c r="K97" s="1099"/>
      <c r="L97" s="1100"/>
      <c r="M97" s="2853"/>
      <c r="N97" s="3178"/>
      <c r="O97" s="1923"/>
      <c r="P97" s="179"/>
      <c r="Q97" s="1928"/>
      <c r="R97" s="179"/>
      <c r="S97" s="179"/>
      <c r="T97" s="179"/>
      <c r="U97" s="528"/>
      <c r="V97" s="528"/>
      <c r="W97" s="528"/>
      <c r="X97" s="528"/>
      <c r="Y97" s="528"/>
      <c r="Z97" s="528"/>
      <c r="AA97" s="528"/>
      <c r="AB97" s="528"/>
      <c r="AC97" s="528"/>
      <c r="AD97" s="179"/>
      <c r="AE97" s="528"/>
      <c r="AG97" s="530"/>
    </row>
    <row r="98" spans="1:33" ht="27" customHeight="1">
      <c r="A98" s="3093"/>
      <c r="B98" s="127"/>
      <c r="C98" s="2143" t="s">
        <v>1314</v>
      </c>
      <c r="D98" s="2422">
        <f>IF(C98=G194,H194,IF(C98=G195,H195,IF(C98=G196,H196,IF(C98=G197,H197,IF(C98=G198,H198,IF(C98=G199,H199,IF(C98=G200,H200)))))))</f>
        <v>2.4</v>
      </c>
      <c r="E98" s="2144"/>
      <c r="F98" s="146"/>
      <c r="G98" s="135"/>
      <c r="H98" s="192"/>
      <c r="I98" s="3195"/>
      <c r="J98" s="3196"/>
      <c r="K98" s="210"/>
      <c r="L98" s="211"/>
      <c r="M98" s="3197"/>
      <c r="N98" s="3198"/>
      <c r="O98" s="1923"/>
      <c r="P98" s="179"/>
      <c r="Q98" s="1909"/>
      <c r="R98" s="183"/>
      <c r="S98" s="183"/>
      <c r="T98" s="183"/>
      <c r="U98" s="206"/>
      <c r="V98" s="206"/>
      <c r="W98" s="206"/>
      <c r="X98" s="206"/>
      <c r="Y98" s="206"/>
      <c r="Z98" s="206"/>
      <c r="AA98" s="206"/>
      <c r="AB98" s="206"/>
      <c r="AC98" s="206"/>
      <c r="AD98" s="183"/>
      <c r="AE98" s="206"/>
      <c r="AG98" s="191"/>
    </row>
    <row r="99" spans="1:33" ht="27" customHeight="1">
      <c r="A99" s="3093"/>
      <c r="B99" s="1409" t="s">
        <v>143</v>
      </c>
      <c r="C99" s="2145">
        <v>450</v>
      </c>
      <c r="D99" s="2146" t="s">
        <v>151</v>
      </c>
      <c r="E99" s="2147">
        <f>D98</f>
        <v>2.4</v>
      </c>
      <c r="F99" s="1411" t="s">
        <v>194</v>
      </c>
      <c r="G99" s="1548">
        <f>ROUND(C99*E99/100,2)</f>
        <v>10.8</v>
      </c>
      <c r="H99" s="1549">
        <f>기초자료!B14</f>
        <v>172068</v>
      </c>
      <c r="I99" s="3199" t="s">
        <v>441</v>
      </c>
      <c r="J99" s="3200"/>
      <c r="K99" s="1550">
        <f>$N$152</f>
        <v>5</v>
      </c>
      <c r="L99" s="1411" t="s">
        <v>113</v>
      </c>
      <c r="M99" s="3201">
        <f>ROUNDDOWN((G99*H99)*(1+K99%),0)</f>
        <v>1951251</v>
      </c>
      <c r="N99" s="3202"/>
      <c r="O99" s="1923"/>
      <c r="P99" s="179"/>
      <c r="Q99" s="1973" t="s">
        <v>1032</v>
      </c>
      <c r="R99" s="1974" t="s">
        <v>1052</v>
      </c>
      <c r="S99" s="1975" t="str">
        <f t="shared" ref="S99:S112" si="3">Q99&amp;R99</f>
        <v>활엽수0～6m</v>
      </c>
      <c r="T99" s="1974">
        <f>H186</f>
        <v>2.4</v>
      </c>
      <c r="U99" s="183"/>
      <c r="V99" s="183"/>
      <c r="W99" s="183"/>
      <c r="X99" s="183"/>
      <c r="Y99" s="183"/>
      <c r="Z99" s="183"/>
      <c r="AA99" s="183"/>
      <c r="AB99" s="206"/>
      <c r="AC99" s="206"/>
      <c r="AD99" s="183"/>
      <c r="AE99" s="206"/>
      <c r="AG99" s="191"/>
    </row>
    <row r="100" spans="1:33" ht="27" hidden="1" customHeight="1">
      <c r="A100" s="3093"/>
      <c r="B100" s="127"/>
      <c r="C100" s="431"/>
      <c r="D100" s="431"/>
      <c r="E100" s="179"/>
      <c r="F100" s="524"/>
      <c r="G100" s="135"/>
      <c r="H100" s="192"/>
      <c r="I100" s="3203"/>
      <c r="J100" s="3204"/>
      <c r="K100" s="525"/>
      <c r="L100" s="211"/>
      <c r="M100" s="3197"/>
      <c r="N100" s="3198"/>
      <c r="O100" s="1923"/>
      <c r="P100" s="179"/>
      <c r="Q100" s="1909"/>
      <c r="R100" s="183"/>
      <c r="S100" s="1975" t="str">
        <f t="shared" si="3"/>
        <v/>
      </c>
      <c r="T100" s="183"/>
      <c r="U100" s="183"/>
      <c r="V100" s="183"/>
      <c r="W100" s="183"/>
      <c r="X100" s="183"/>
      <c r="Y100" s="183"/>
      <c r="Z100" s="183"/>
      <c r="AA100" s="183"/>
      <c r="AB100" s="206"/>
      <c r="AC100" s="206"/>
      <c r="AD100" s="183"/>
      <c r="AE100" s="206"/>
      <c r="AG100" s="191"/>
    </row>
    <row r="101" spans="1:33" ht="27" hidden="1" customHeight="1">
      <c r="A101" s="3093"/>
      <c r="B101" s="1409" t="s">
        <v>143</v>
      </c>
      <c r="C101" s="1551"/>
      <c r="D101" s="1456" t="s">
        <v>151</v>
      </c>
      <c r="E101" s="1534">
        <f>IF(ISERROR(VLOOKUP(C100&amp;D100,$AD$41:$AE$104,2,FALSE)),0,VLOOKUP(C100&amp;D100,$AD$41:$AE$104,2,FALSE))</f>
        <v>0</v>
      </c>
      <c r="F101" s="1456" t="s">
        <v>194</v>
      </c>
      <c r="G101" s="1548">
        <f>IF($Q$96="적용",ROUND(C101*E101/100,2),0)</f>
        <v>0</v>
      </c>
      <c r="H101" s="1307"/>
      <c r="I101" s="3203"/>
      <c r="J101" s="3204"/>
      <c r="K101" s="1531">
        <f>$N$152</f>
        <v>5</v>
      </c>
      <c r="L101" s="1411" t="s">
        <v>113</v>
      </c>
      <c r="M101" s="3067">
        <f>ROUNDDOWN((G101*H101)*(1+K101%),0)</f>
        <v>0</v>
      </c>
      <c r="N101" s="3068"/>
      <c r="O101" s="1923"/>
      <c r="P101" s="179"/>
      <c r="Q101" s="1909"/>
      <c r="R101" s="183"/>
      <c r="S101" s="1975" t="str">
        <f t="shared" si="3"/>
        <v/>
      </c>
      <c r="T101" s="183"/>
      <c r="U101" s="183"/>
      <c r="V101" s="183"/>
      <c r="W101" s="183"/>
      <c r="X101" s="183"/>
      <c r="Y101" s="183"/>
      <c r="Z101" s="183"/>
      <c r="AA101" s="183"/>
      <c r="AB101" s="206"/>
      <c r="AC101" s="206"/>
      <c r="AD101" s="183"/>
      <c r="AE101" s="206"/>
      <c r="AG101" s="191"/>
    </row>
    <row r="102" spans="1:33" ht="27" hidden="1" customHeight="1">
      <c r="A102" s="3093"/>
      <c r="B102" s="127"/>
      <c r="C102" s="431"/>
      <c r="D102" s="431"/>
      <c r="E102" s="179"/>
      <c r="F102" s="524"/>
      <c r="G102" s="135"/>
      <c r="H102" s="192"/>
      <c r="I102" s="3203"/>
      <c r="J102" s="3204"/>
      <c r="K102" s="525"/>
      <c r="L102" s="211"/>
      <c r="M102" s="3197"/>
      <c r="N102" s="3198"/>
      <c r="O102" s="1923"/>
      <c r="P102" s="179"/>
      <c r="Q102" s="1909"/>
      <c r="R102" s="183"/>
      <c r="S102" s="1975" t="str">
        <f t="shared" si="3"/>
        <v/>
      </c>
      <c r="T102" s="183"/>
      <c r="U102" s="183"/>
      <c r="V102" s="183"/>
      <c r="W102" s="183"/>
      <c r="X102" s="183"/>
      <c r="Y102" s="183"/>
      <c r="Z102" s="183"/>
      <c r="AA102" s="183"/>
      <c r="AB102" s="206"/>
      <c r="AC102" s="206"/>
      <c r="AD102" s="183"/>
      <c r="AE102" s="206"/>
      <c r="AG102" s="191"/>
    </row>
    <row r="103" spans="1:33" ht="27" hidden="1" customHeight="1">
      <c r="A103" s="3093"/>
      <c r="B103" s="1409" t="s">
        <v>143</v>
      </c>
      <c r="C103" s="1551"/>
      <c r="D103" s="1456" t="s">
        <v>151</v>
      </c>
      <c r="E103" s="1534">
        <f>IF(ISERROR(VLOOKUP(C102&amp;D102,$AD$41:$AE$104,2,FALSE)),0,VLOOKUP(C102&amp;D102,$AD$41:$AE$104,2,FALSE))</f>
        <v>0</v>
      </c>
      <c r="F103" s="1456" t="s">
        <v>194</v>
      </c>
      <c r="G103" s="1548">
        <f>IF($Q$96="적용",ROUND(C103*E103/100,2),0)</f>
        <v>0</v>
      </c>
      <c r="H103" s="1307"/>
      <c r="I103" s="3203"/>
      <c r="J103" s="3204"/>
      <c r="K103" s="1531">
        <f>$N$152</f>
        <v>5</v>
      </c>
      <c r="L103" s="1411" t="s">
        <v>113</v>
      </c>
      <c r="M103" s="3067">
        <f>ROUNDDOWN((G103*H103)*(1+K103%),0)</f>
        <v>0</v>
      </c>
      <c r="N103" s="3068"/>
      <c r="O103" s="1923"/>
      <c r="P103" s="179"/>
      <c r="Q103" s="183"/>
      <c r="R103" s="183"/>
      <c r="S103" s="1975" t="str">
        <f t="shared" si="3"/>
        <v/>
      </c>
      <c r="T103" s="183"/>
      <c r="U103" s="183"/>
      <c r="V103" s="183"/>
      <c r="W103" s="183"/>
      <c r="X103" s="183"/>
      <c r="Y103" s="183"/>
      <c r="Z103" s="183"/>
      <c r="AA103" s="183"/>
      <c r="AB103" s="206"/>
      <c r="AC103" s="206"/>
      <c r="AD103" s="183"/>
      <c r="AE103" s="206"/>
      <c r="AG103" s="191"/>
    </row>
    <row r="104" spans="1:33" ht="27" hidden="1" customHeight="1">
      <c r="A104" s="3093"/>
      <c r="B104" s="127"/>
      <c r="C104" s="431"/>
      <c r="D104" s="431"/>
      <c r="E104" s="179"/>
      <c r="F104" s="524"/>
      <c r="G104" s="135"/>
      <c r="H104" s="192"/>
      <c r="I104" s="3203"/>
      <c r="J104" s="3204"/>
      <c r="K104" s="525"/>
      <c r="L104" s="211"/>
      <c r="M104" s="3197"/>
      <c r="N104" s="3198"/>
      <c r="O104" s="1923"/>
      <c r="P104" s="179"/>
      <c r="Q104" s="1909"/>
      <c r="R104" s="183"/>
      <c r="S104" s="1975" t="str">
        <f t="shared" si="3"/>
        <v/>
      </c>
      <c r="T104" s="183"/>
      <c r="U104" s="183"/>
      <c r="V104" s="183"/>
      <c r="W104" s="183"/>
      <c r="X104" s="183"/>
      <c r="Y104" s="183"/>
      <c r="Z104" s="183"/>
      <c r="AA104" s="183"/>
      <c r="AB104" s="206"/>
      <c r="AC104" s="206"/>
      <c r="AD104" s="183"/>
      <c r="AE104" s="206"/>
      <c r="AG104" s="191"/>
    </row>
    <row r="105" spans="1:33" ht="27" hidden="1" customHeight="1">
      <c r="A105" s="3093"/>
      <c r="B105" s="1409" t="s">
        <v>143</v>
      </c>
      <c r="C105" s="1551"/>
      <c r="D105" s="1456" t="s">
        <v>151</v>
      </c>
      <c r="E105" s="1534">
        <f>IF(ISERROR(VLOOKUP(C104&amp;D104,$AD$41:$AE$104,2,FALSE)),0,VLOOKUP(C104&amp;D104,$AD$41:$AE$104,2,FALSE))</f>
        <v>0</v>
      </c>
      <c r="F105" s="1456" t="s">
        <v>194</v>
      </c>
      <c r="G105" s="1548">
        <f>IF($Q$96="적용",ROUND(C105*E105/100,2),0)</f>
        <v>0</v>
      </c>
      <c r="H105" s="1307"/>
      <c r="I105" s="3203"/>
      <c r="J105" s="3204"/>
      <c r="K105" s="1531">
        <f>$N$152</f>
        <v>5</v>
      </c>
      <c r="L105" s="1411" t="s">
        <v>113</v>
      </c>
      <c r="M105" s="3067">
        <f>ROUNDDOWN((G105*H105)*(1+K105%),0)</f>
        <v>0</v>
      </c>
      <c r="N105" s="3068"/>
      <c r="O105" s="1923"/>
      <c r="P105" s="179"/>
      <c r="Q105" s="1909"/>
      <c r="R105" s="183"/>
      <c r="S105" s="1975" t="str">
        <f t="shared" si="3"/>
        <v/>
      </c>
      <c r="T105" s="183"/>
      <c r="U105" s="183"/>
      <c r="V105" s="183"/>
      <c r="W105" s="183"/>
      <c r="X105" s="183"/>
      <c r="Y105" s="183"/>
      <c r="Z105" s="183"/>
      <c r="AA105" s="183"/>
      <c r="AB105" s="183"/>
      <c r="AC105" s="183"/>
      <c r="AD105" s="183"/>
      <c r="AE105" s="183"/>
    </row>
    <row r="106" spans="1:33" ht="27" hidden="1" customHeight="1">
      <c r="A106" s="3093"/>
      <c r="B106" s="127"/>
      <c r="C106" s="431"/>
      <c r="D106" s="431"/>
      <c r="E106" s="179"/>
      <c r="F106" s="524"/>
      <c r="G106" s="135"/>
      <c r="H106" s="192"/>
      <c r="I106" s="3203"/>
      <c r="J106" s="3204"/>
      <c r="K106" s="525"/>
      <c r="L106" s="211"/>
      <c r="M106" s="3197"/>
      <c r="N106" s="3198"/>
      <c r="O106" s="1923"/>
      <c r="P106" s="179"/>
      <c r="Q106" s="183"/>
      <c r="R106" s="183"/>
      <c r="S106" s="1975" t="str">
        <f t="shared" si="3"/>
        <v/>
      </c>
      <c r="T106" s="183"/>
      <c r="U106" s="183"/>
      <c r="V106" s="183"/>
      <c r="W106" s="183"/>
      <c r="X106" s="183"/>
      <c r="Y106" s="183"/>
      <c r="Z106" s="183"/>
      <c r="AA106" s="183"/>
      <c r="AB106" s="183"/>
      <c r="AC106" s="183"/>
      <c r="AD106" s="183"/>
      <c r="AE106" s="183"/>
    </row>
    <row r="107" spans="1:33" ht="27" hidden="1" customHeight="1">
      <c r="A107" s="3093"/>
      <c r="B107" s="1422" t="s">
        <v>143</v>
      </c>
      <c r="C107" s="1552"/>
      <c r="D107" s="1464" t="s">
        <v>151</v>
      </c>
      <c r="E107" s="1553">
        <f>IF(ISERROR(VLOOKUP(C106&amp;D106,$AD$41:$AE$104,2,FALSE)),0,VLOOKUP(C106&amp;D106,$AD$41:$AE$104,2,FALSE))</f>
        <v>0</v>
      </c>
      <c r="F107" s="1464" t="s">
        <v>194</v>
      </c>
      <c r="G107" s="1548">
        <f>IF($Q$96="적용",ROUND(C107*E107/100,2),0)</f>
        <v>0</v>
      </c>
      <c r="H107" s="1428"/>
      <c r="I107" s="3203"/>
      <c r="J107" s="3204"/>
      <c r="K107" s="1554">
        <f>$N$152</f>
        <v>5</v>
      </c>
      <c r="L107" s="1424" t="s">
        <v>113</v>
      </c>
      <c r="M107" s="3071">
        <f>ROUNDDOWN((G107*H107)*(1+K107%),0)</f>
        <v>0</v>
      </c>
      <c r="N107" s="3072"/>
      <c r="O107" s="1923"/>
      <c r="P107" s="183"/>
      <c r="Q107" s="1910"/>
      <c r="R107" s="183"/>
      <c r="S107" s="1975" t="str">
        <f t="shared" si="3"/>
        <v/>
      </c>
      <c r="T107" s="206"/>
      <c r="U107" s="206"/>
      <c r="V107" s="206"/>
      <c r="W107" s="206"/>
      <c r="X107" s="206"/>
      <c r="Y107" s="206"/>
      <c r="Z107" s="206"/>
      <c r="AA107" s="206"/>
      <c r="AB107" s="206"/>
      <c r="AC107" s="206"/>
      <c r="AD107" s="183"/>
    </row>
    <row r="108" spans="1:33" ht="27" hidden="1" customHeight="1">
      <c r="A108" s="3205" t="s">
        <v>290</v>
      </c>
      <c r="B108" s="1048" t="s">
        <v>291</v>
      </c>
      <c r="C108" s="144" t="s">
        <v>280</v>
      </c>
      <c r="D108" s="215" t="s">
        <v>292</v>
      </c>
      <c r="E108" s="216"/>
      <c r="F108" s="535" t="s">
        <v>290</v>
      </c>
      <c r="G108" s="144" t="s">
        <v>290</v>
      </c>
      <c r="H108" s="131"/>
      <c r="I108" s="3203"/>
      <c r="J108" s="3204"/>
      <c r="K108" s="536" t="s">
        <v>290</v>
      </c>
      <c r="L108" s="1049" t="s">
        <v>290</v>
      </c>
      <c r="M108" s="2851" t="s">
        <v>290</v>
      </c>
      <c r="N108" s="3206"/>
      <c r="O108" s="1924"/>
      <c r="P108" s="183"/>
      <c r="Q108" s="1910"/>
      <c r="R108" s="183"/>
      <c r="S108" s="1975" t="str">
        <f t="shared" si="3"/>
        <v/>
      </c>
      <c r="T108" s="206"/>
      <c r="U108" s="206"/>
      <c r="V108" s="206"/>
      <c r="W108" s="206"/>
      <c r="X108" s="206"/>
      <c r="Y108" s="206"/>
      <c r="Z108" s="206"/>
      <c r="AA108" s="206"/>
      <c r="AB108" s="206"/>
      <c r="AC108" s="206"/>
      <c r="AD108" s="183"/>
    </row>
    <row r="109" spans="1:33" ht="27" hidden="1" customHeight="1">
      <c r="A109" s="3205"/>
      <c r="B109" s="1555" t="s">
        <v>143</v>
      </c>
      <c r="C109" s="1556"/>
      <c r="D109" s="1557" t="s">
        <v>118</v>
      </c>
      <c r="E109" s="1050"/>
      <c r="F109" s="1558" t="s">
        <v>178</v>
      </c>
      <c r="G109" s="1051">
        <f>IF(Q108="적용",IF(C109=0,0,ROUND(Q109/E109,2)),0)</f>
        <v>0</v>
      </c>
      <c r="H109" s="1428">
        <f>H70</f>
        <v>157068</v>
      </c>
      <c r="I109" s="3203"/>
      <c r="J109" s="3204"/>
      <c r="K109" s="1554">
        <f>$O$152</f>
        <v>0</v>
      </c>
      <c r="L109" s="1559" t="s">
        <v>113</v>
      </c>
      <c r="M109" s="3207">
        <f>ROUNDDOWN((G109*H109)*(1+K109%),0)</f>
        <v>0</v>
      </c>
      <c r="N109" s="3208"/>
      <c r="O109" s="1924"/>
      <c r="P109" s="183"/>
      <c r="Q109" s="1909"/>
      <c r="R109" s="183"/>
      <c r="S109" s="1975" t="str">
        <f t="shared" si="3"/>
        <v/>
      </c>
      <c r="T109" s="206"/>
      <c r="U109" s="206"/>
      <c r="V109" s="206"/>
      <c r="W109" s="206"/>
      <c r="X109" s="206"/>
      <c r="Y109" s="206"/>
      <c r="Z109" s="206"/>
      <c r="AA109" s="206"/>
      <c r="AB109" s="206"/>
      <c r="AC109" s="206"/>
      <c r="AD109" s="183"/>
    </row>
    <row r="110" spans="1:33" ht="27" hidden="1" customHeight="1">
      <c r="A110" s="1398"/>
      <c r="B110" s="1193" t="s">
        <v>663</v>
      </c>
      <c r="C110" s="1560"/>
      <c r="D110" s="1561"/>
      <c r="E110" s="1562"/>
      <c r="F110" s="423"/>
      <c r="G110" s="1563"/>
      <c r="H110" s="1564"/>
      <c r="I110" s="3199"/>
      <c r="J110" s="3200"/>
      <c r="K110" s="1565"/>
      <c r="L110" s="1566"/>
      <c r="M110" s="1567"/>
      <c r="N110" s="1400"/>
      <c r="O110" s="1924"/>
      <c r="P110" s="183"/>
      <c r="Q110" s="1909"/>
      <c r="R110" s="183"/>
      <c r="S110" s="1975" t="str">
        <f t="shared" si="3"/>
        <v/>
      </c>
      <c r="T110" s="206"/>
      <c r="U110" s="206"/>
      <c r="V110" s="206"/>
      <c r="W110" s="206"/>
      <c r="X110" s="206"/>
      <c r="Y110" s="206"/>
      <c r="Z110" s="206"/>
      <c r="AA110" s="206"/>
      <c r="AB110" s="206"/>
      <c r="AC110" s="206"/>
      <c r="AD110" s="183"/>
    </row>
    <row r="111" spans="1:33" ht="27" hidden="1" customHeight="1">
      <c r="A111" s="1398"/>
      <c r="B111" s="1409" t="s">
        <v>143</v>
      </c>
      <c r="C111" s="1568"/>
      <c r="D111" s="1569"/>
      <c r="E111" s="1570"/>
      <c r="F111" s="1571"/>
      <c r="G111" s="1548"/>
      <c r="H111" s="1307"/>
      <c r="I111" s="3199"/>
      <c r="J111" s="3200"/>
      <c r="K111" s="1572"/>
      <c r="L111" s="1573"/>
      <c r="M111" s="1567"/>
      <c r="N111" s="1400"/>
      <c r="O111" s="1924"/>
      <c r="P111" s="183"/>
      <c r="Q111" s="1909"/>
      <c r="R111" s="183"/>
      <c r="S111" s="1975" t="str">
        <f t="shared" si="3"/>
        <v/>
      </c>
      <c r="T111" s="206"/>
      <c r="U111" s="206"/>
      <c r="V111" s="206"/>
      <c r="W111" s="206"/>
      <c r="X111" s="206"/>
      <c r="Y111" s="206"/>
      <c r="Z111" s="206"/>
      <c r="AA111" s="206"/>
      <c r="AB111" s="206"/>
      <c r="AC111" s="206"/>
      <c r="AD111" s="183"/>
    </row>
    <row r="112" spans="1:33" ht="27" hidden="1" customHeight="1">
      <c r="A112" s="1398"/>
      <c r="B112" s="543" t="s">
        <v>664</v>
      </c>
      <c r="C112" s="1568"/>
      <c r="D112" s="1561" t="s">
        <v>665</v>
      </c>
      <c r="E112" s="1562">
        <v>28</v>
      </c>
      <c r="F112" s="423" t="s">
        <v>666</v>
      </c>
      <c r="G112" s="1563">
        <f>ROUNDUP(C112/E112,2)</f>
        <v>0</v>
      </c>
      <c r="H112" s="1307">
        <f>(H113*2)+(H114*1)</f>
        <v>283297</v>
      </c>
      <c r="I112" s="3214" t="s">
        <v>667</v>
      </c>
      <c r="J112" s="3215"/>
      <c r="K112" s="1572"/>
      <c r="L112" s="1574" t="s">
        <v>2</v>
      </c>
      <c r="M112" s="3216">
        <f>ROUNDDOWN((G112*H112)*(1+K112%),0)</f>
        <v>0</v>
      </c>
      <c r="N112" s="3217"/>
      <c r="O112" s="183"/>
      <c r="P112" s="183"/>
      <c r="Q112" s="1909"/>
      <c r="R112" s="183"/>
      <c r="S112" s="1975" t="str">
        <f t="shared" si="3"/>
        <v/>
      </c>
      <c r="T112" s="206"/>
      <c r="U112" s="206"/>
      <c r="V112" s="206"/>
      <c r="W112" s="206"/>
      <c r="X112" s="206"/>
      <c r="Y112" s="206"/>
      <c r="Z112" s="206"/>
      <c r="AA112" s="206"/>
      <c r="AB112" s="206"/>
      <c r="AC112" s="206"/>
      <c r="AD112" s="183"/>
    </row>
    <row r="113" spans="1:29" ht="27" customHeight="1">
      <c r="A113" s="1398"/>
      <c r="B113" s="1575"/>
      <c r="C113" s="1576"/>
      <c r="D113" s="1569"/>
      <c r="E113" s="1570"/>
      <c r="F113" s="1571"/>
      <c r="G113" s="1548"/>
      <c r="H113" s="1564"/>
      <c r="I113" s="3067"/>
      <c r="J113" s="3209"/>
      <c r="K113" s="1572"/>
      <c r="L113" s="1577"/>
      <c r="M113" s="1567"/>
      <c r="N113" s="1400"/>
      <c r="O113" s="1403"/>
      <c r="T113" s="206"/>
      <c r="U113" s="206"/>
      <c r="V113" s="206"/>
      <c r="W113" s="206"/>
      <c r="X113" s="206"/>
      <c r="Y113" s="206"/>
      <c r="Z113" s="206"/>
      <c r="AA113" s="206"/>
      <c r="AB113" s="206"/>
      <c r="AC113" s="206"/>
    </row>
    <row r="114" spans="1:29" ht="42.75" customHeight="1">
      <c r="A114" s="1398"/>
      <c r="B114" s="1575"/>
      <c r="C114" s="429"/>
      <c r="D114" s="1569"/>
      <c r="E114" s="1570"/>
      <c r="F114" s="1571"/>
      <c r="G114" s="1548"/>
      <c r="H114" s="1307">
        <f>기초자료!B17</f>
        <v>283297</v>
      </c>
      <c r="I114" s="3067" t="s">
        <v>668</v>
      </c>
      <c r="J114" s="3209"/>
      <c r="K114" s="1572"/>
      <c r="L114" s="1573"/>
      <c r="M114" s="1567"/>
      <c r="N114" s="1400"/>
      <c r="O114" s="1403"/>
      <c r="Y114" s="206"/>
      <c r="Z114" s="206"/>
      <c r="AA114" s="206"/>
      <c r="AB114" s="206"/>
      <c r="AC114" s="206"/>
    </row>
    <row r="115" spans="1:29" ht="27" hidden="1" customHeight="1">
      <c r="A115" s="1398"/>
      <c r="B115" s="1409" t="s">
        <v>669</v>
      </c>
      <c r="C115" s="429"/>
      <c r="D115" s="1569"/>
      <c r="E115" s="1570"/>
      <c r="F115" s="1571"/>
      <c r="G115" s="1548"/>
      <c r="H115" s="1307"/>
      <c r="I115" s="3067"/>
      <c r="J115" s="3209"/>
      <c r="K115" s="1572"/>
      <c r="L115" s="1573"/>
      <c r="M115" s="3210">
        <f>SUM(M116:N117)</f>
        <v>0</v>
      </c>
      <c r="N115" s="3211"/>
      <c r="O115" s="1403"/>
      <c r="Y115" s="206"/>
      <c r="Z115" s="206"/>
      <c r="AA115" s="206"/>
      <c r="AB115" s="206"/>
      <c r="AC115" s="206"/>
    </row>
    <row r="116" spans="1:29" ht="27" hidden="1" customHeight="1">
      <c r="A116" s="1398"/>
      <c r="B116" s="1575" t="s">
        <v>670</v>
      </c>
      <c r="C116" s="429"/>
      <c r="D116" s="1456" t="s">
        <v>671</v>
      </c>
      <c r="E116" s="1570">
        <v>3</v>
      </c>
      <c r="F116" s="1571" t="s">
        <v>672</v>
      </c>
      <c r="G116" s="1548">
        <f>ROUNDUP(C116*E116,0)</f>
        <v>0</v>
      </c>
      <c r="H116" s="1307">
        <v>1477</v>
      </c>
      <c r="I116" s="3067" t="s">
        <v>642</v>
      </c>
      <c r="J116" s="3209"/>
      <c r="K116" s="1572"/>
      <c r="M116" s="3210">
        <f>ROUNDDOWN((G116*H116)*(1+K116%),0)</f>
        <v>0</v>
      </c>
      <c r="N116" s="3211"/>
      <c r="O116" s="1403"/>
      <c r="Y116" s="206"/>
      <c r="Z116" s="206"/>
      <c r="AA116" s="206"/>
      <c r="AB116" s="206"/>
      <c r="AC116" s="206"/>
    </row>
    <row r="117" spans="1:29" ht="27" hidden="1" customHeight="1">
      <c r="A117" s="1398"/>
      <c r="B117" s="1575" t="s">
        <v>673</v>
      </c>
      <c r="C117" s="430">
        <f>M116</f>
        <v>0</v>
      </c>
      <c r="D117" s="1569" t="s">
        <v>5</v>
      </c>
      <c r="E117" s="1578">
        <v>16</v>
      </c>
      <c r="F117" s="1571" t="s">
        <v>2</v>
      </c>
      <c r="G117" s="1548"/>
      <c r="H117" s="1307"/>
      <c r="I117" s="3067"/>
      <c r="J117" s="3209"/>
      <c r="K117" s="1572"/>
      <c r="M117" s="3212">
        <f>ROUNDDOWN(C117*E117%,0)</f>
        <v>0</v>
      </c>
      <c r="N117" s="3213"/>
      <c r="O117" s="1403"/>
      <c r="Y117" s="206"/>
      <c r="Z117" s="206"/>
      <c r="AA117" s="206"/>
      <c r="AB117" s="206"/>
      <c r="AC117" s="206"/>
    </row>
    <row r="118" spans="1:29" ht="27" hidden="1" customHeight="1">
      <c r="A118" s="1398"/>
      <c r="B118" s="1409" t="s">
        <v>674</v>
      </c>
      <c r="C118" s="1576">
        <f>G112</f>
        <v>0</v>
      </c>
      <c r="D118" s="1573" t="s">
        <v>421</v>
      </c>
      <c r="E118" s="1579">
        <v>2.6800000000000001E-3</v>
      </c>
      <c r="F118" s="1580" t="s">
        <v>10</v>
      </c>
      <c r="G118" s="1548"/>
      <c r="H118" s="1581">
        <v>30000000</v>
      </c>
      <c r="I118" s="3218" t="s">
        <v>938</v>
      </c>
      <c r="J118" s="3218"/>
      <c r="K118" s="1572"/>
      <c r="M118" s="3212">
        <f>ROUNDDOWN(C118*E118*H118,0)</f>
        <v>0</v>
      </c>
      <c r="N118" s="3213"/>
      <c r="O118" s="1403"/>
      <c r="Y118" s="206"/>
      <c r="Z118" s="206"/>
      <c r="AA118" s="206"/>
      <c r="AB118" s="206"/>
      <c r="AC118" s="206"/>
    </row>
    <row r="119" spans="1:29" ht="27" hidden="1" customHeight="1">
      <c r="A119" s="1398"/>
      <c r="B119" s="428"/>
      <c r="C119" s="1560"/>
      <c r="D119" s="1582"/>
      <c r="E119" s="1562"/>
      <c r="F119" s="423"/>
      <c r="G119" s="1563"/>
      <c r="H119" s="1564"/>
      <c r="I119" s="1583"/>
      <c r="J119" s="1084"/>
      <c r="K119" s="1565"/>
      <c r="L119" s="1577"/>
      <c r="M119" s="1567"/>
      <c r="N119" s="1400"/>
      <c r="O119" s="1403"/>
      <c r="Y119" s="206"/>
      <c r="Z119" s="206"/>
      <c r="AA119" s="206"/>
      <c r="AB119" s="206"/>
      <c r="AC119" s="206"/>
    </row>
    <row r="120" spans="1:29" ht="27" hidden="1" customHeight="1">
      <c r="A120" s="1398"/>
      <c r="B120" s="428"/>
      <c r="C120" s="1560"/>
      <c r="D120" s="1582"/>
      <c r="E120" s="1562"/>
      <c r="F120" s="423"/>
      <c r="G120" s="1563"/>
      <c r="H120" s="1564"/>
      <c r="I120" s="1583"/>
      <c r="J120" s="1084"/>
      <c r="K120" s="1565"/>
      <c r="L120" s="1577"/>
      <c r="M120" s="1567"/>
      <c r="N120" s="1400"/>
      <c r="O120" s="1403"/>
      <c r="Y120" s="206"/>
      <c r="Z120" s="206"/>
      <c r="AA120" s="206"/>
      <c r="AB120" s="206"/>
      <c r="AC120" s="206"/>
    </row>
    <row r="121" spans="1:29" ht="27" customHeight="1">
      <c r="A121" s="1398" t="s">
        <v>290</v>
      </c>
      <c r="B121" s="1052" t="s">
        <v>293</v>
      </c>
      <c r="C121" s="219" t="s">
        <v>290</v>
      </c>
      <c r="D121" s="219" t="s">
        <v>290</v>
      </c>
      <c r="E121" s="219" t="s">
        <v>290</v>
      </c>
      <c r="F121" s="220" t="s">
        <v>290</v>
      </c>
      <c r="G121" s="189" t="s">
        <v>290</v>
      </c>
      <c r="H121" s="131" t="s">
        <v>290</v>
      </c>
      <c r="I121" s="2790" t="s">
        <v>290</v>
      </c>
      <c r="J121" s="3219"/>
      <c r="K121" s="220" t="s">
        <v>290</v>
      </c>
      <c r="L121" s="220" t="s">
        <v>290</v>
      </c>
      <c r="M121" s="2792">
        <f>SUM(M122:M124)</f>
        <v>1951251</v>
      </c>
      <c r="N121" s="3220"/>
      <c r="O121" s="1403"/>
      <c r="S121" s="3056"/>
      <c r="T121" s="2399"/>
      <c r="U121" s="2136"/>
      <c r="V121" s="2136"/>
      <c r="W121" s="2136"/>
      <c r="X121" s="2136"/>
    </row>
    <row r="122" spans="1:29" ht="27" customHeight="1">
      <c r="A122" s="1398" t="s">
        <v>290</v>
      </c>
      <c r="B122" s="1584" t="s">
        <v>294</v>
      </c>
      <c r="C122" s="1530" t="s">
        <v>290</v>
      </c>
      <c r="D122" s="1573" t="s">
        <v>290</v>
      </c>
      <c r="E122" s="1530" t="s">
        <v>290</v>
      </c>
      <c r="F122" s="1585" t="s">
        <v>290</v>
      </c>
      <c r="G122" s="1585" t="s">
        <v>290</v>
      </c>
      <c r="H122" s="1307" t="s">
        <v>290</v>
      </c>
      <c r="I122" s="3065" t="s">
        <v>290</v>
      </c>
      <c r="J122" s="3066"/>
      <c r="K122" s="1585" t="s">
        <v>290</v>
      </c>
      <c r="L122" s="1586" t="s">
        <v>290</v>
      </c>
      <c r="M122" s="3221">
        <f>SUM(M69+M86+M99+M112)</f>
        <v>1951251</v>
      </c>
      <c r="N122" s="3222"/>
      <c r="O122" s="1403"/>
      <c r="S122" s="3056"/>
      <c r="T122" s="2136"/>
      <c r="U122" s="2136"/>
      <c r="V122" s="2136"/>
      <c r="W122" s="2136"/>
      <c r="X122" s="2136"/>
    </row>
    <row r="123" spans="1:29" ht="27" customHeight="1">
      <c r="A123" s="1398" t="s">
        <v>290</v>
      </c>
      <c r="B123" s="1584" t="s">
        <v>295</v>
      </c>
      <c r="C123" s="1530" t="s">
        <v>290</v>
      </c>
      <c r="D123" s="1573" t="s">
        <v>290</v>
      </c>
      <c r="E123" s="1530" t="s">
        <v>290</v>
      </c>
      <c r="F123" s="1585" t="s">
        <v>290</v>
      </c>
      <c r="G123" s="1434" t="s">
        <v>290</v>
      </c>
      <c r="H123" s="1307" t="s">
        <v>290</v>
      </c>
      <c r="I123" s="3065" t="s">
        <v>290</v>
      </c>
      <c r="J123" s="3066"/>
      <c r="K123" s="1585" t="s">
        <v>290</v>
      </c>
      <c r="L123" s="1586" t="s">
        <v>290</v>
      </c>
      <c r="M123" s="3067">
        <f>SUM(M81+M93+M115)</f>
        <v>0</v>
      </c>
      <c r="N123" s="3068"/>
      <c r="O123" s="1403"/>
      <c r="S123" s="3056"/>
      <c r="T123" s="2137"/>
      <c r="U123" s="2138"/>
      <c r="V123" s="2136"/>
      <c r="W123" s="2136"/>
      <c r="X123" s="2136"/>
    </row>
    <row r="124" spans="1:29" ht="27" customHeight="1">
      <c r="A124" s="1398" t="s">
        <v>290</v>
      </c>
      <c r="B124" s="1587" t="s">
        <v>296</v>
      </c>
      <c r="C124" s="1588" t="s">
        <v>290</v>
      </c>
      <c r="D124" s="1559" t="s">
        <v>290</v>
      </c>
      <c r="E124" s="1588" t="s">
        <v>290</v>
      </c>
      <c r="F124" s="1589" t="s">
        <v>290</v>
      </c>
      <c r="G124" s="1590" t="s">
        <v>290</v>
      </c>
      <c r="H124" s="1428" t="s">
        <v>290</v>
      </c>
      <c r="I124" s="3069" t="s">
        <v>290</v>
      </c>
      <c r="J124" s="3070"/>
      <c r="K124" s="1591" t="s">
        <v>290</v>
      </c>
      <c r="L124" s="1592" t="s">
        <v>290</v>
      </c>
      <c r="M124" s="3071">
        <f>SUM(M84+M96+M118)</f>
        <v>0</v>
      </c>
      <c r="N124" s="3072"/>
      <c r="O124" s="1403"/>
      <c r="S124" s="2139"/>
      <c r="T124" s="2139"/>
      <c r="U124" s="2139"/>
      <c r="V124" s="2139"/>
      <c r="W124" s="2139"/>
      <c r="X124" s="2140"/>
    </row>
    <row r="125" spans="1:29" ht="27" customHeight="1">
      <c r="A125" s="227" t="s">
        <v>290</v>
      </c>
      <c r="B125" s="228" t="s">
        <v>290</v>
      </c>
      <c r="C125" s="229" t="s">
        <v>290</v>
      </c>
      <c r="D125" s="230" t="s">
        <v>290</v>
      </c>
      <c r="E125" s="231" t="s">
        <v>290</v>
      </c>
      <c r="F125" s="232" t="s">
        <v>290</v>
      </c>
      <c r="G125" s="232" t="s">
        <v>290</v>
      </c>
      <c r="H125" s="232" t="s">
        <v>290</v>
      </c>
      <c r="I125" s="232"/>
      <c r="J125" s="230" t="s">
        <v>290</v>
      </c>
      <c r="K125" s="232" t="s">
        <v>290</v>
      </c>
      <c r="L125" s="233" t="s">
        <v>290</v>
      </c>
      <c r="M125" s="319"/>
      <c r="N125" s="212" t="s">
        <v>290</v>
      </c>
      <c r="O125" s="1403"/>
      <c r="S125" s="2139"/>
      <c r="T125" s="2139"/>
      <c r="U125" s="2139"/>
      <c r="V125" s="2139"/>
      <c r="W125" s="2139"/>
      <c r="X125" s="2140"/>
    </row>
    <row r="126" spans="1:29" ht="27" hidden="1" customHeight="1">
      <c r="A126" s="227" t="s">
        <v>290</v>
      </c>
      <c r="B126" s="3073" t="s">
        <v>301</v>
      </c>
      <c r="C126" s="3074" t="s">
        <v>290</v>
      </c>
      <c r="D126" s="3075" t="s">
        <v>290</v>
      </c>
      <c r="E126" s="3075" t="s">
        <v>290</v>
      </c>
      <c r="F126" s="3075" t="s">
        <v>290</v>
      </c>
      <c r="G126" s="3075" t="s">
        <v>290</v>
      </c>
      <c r="H126" s="3076" t="s">
        <v>290</v>
      </c>
      <c r="I126" s="1593"/>
      <c r="J126" s="1594" t="s">
        <v>290</v>
      </c>
      <c r="K126" s="1593" t="s">
        <v>290</v>
      </c>
      <c r="L126" s="1593" t="s">
        <v>290</v>
      </c>
      <c r="M126" s="1595"/>
      <c r="N126" s="1596" t="s">
        <v>290</v>
      </c>
      <c r="O126" s="1403"/>
      <c r="S126" s="2135" t="s">
        <v>1045</v>
      </c>
      <c r="T126" s="2135">
        <v>1.4</v>
      </c>
      <c r="U126" s="2135">
        <v>1.8</v>
      </c>
      <c r="V126" s="2135">
        <v>2.2000000000000002</v>
      </c>
      <c r="W126" s="2135">
        <v>0.7</v>
      </c>
      <c r="X126" s="2127"/>
    </row>
    <row r="127" spans="1:29" ht="27" hidden="1" customHeight="1">
      <c r="A127" s="227" t="s">
        <v>290</v>
      </c>
      <c r="B127" s="1584" t="s">
        <v>304</v>
      </c>
      <c r="C127" s="1597" t="s">
        <v>290</v>
      </c>
      <c r="D127" s="1573" t="s">
        <v>290</v>
      </c>
      <c r="E127" s="1311" t="s">
        <v>290</v>
      </c>
      <c r="F127" s="1585" t="s">
        <v>290</v>
      </c>
      <c r="G127" s="1585" t="s">
        <v>290</v>
      </c>
      <c r="H127" s="1585" t="s">
        <v>290</v>
      </c>
      <c r="I127" s="1585"/>
      <c r="J127" s="1573" t="s">
        <v>290</v>
      </c>
      <c r="K127" s="1593" t="s">
        <v>290</v>
      </c>
      <c r="L127" s="1586" t="s">
        <v>290</v>
      </c>
      <c r="M127" s="1598"/>
      <c r="N127" s="1596" t="s">
        <v>290</v>
      </c>
      <c r="O127" s="1403"/>
      <c r="S127" s="2012" t="s">
        <v>1046</v>
      </c>
      <c r="T127" s="2012">
        <v>2.4</v>
      </c>
      <c r="U127" s="2012">
        <v>3</v>
      </c>
      <c r="V127" s="2012">
        <v>3.6</v>
      </c>
      <c r="W127" s="2134">
        <v>2.2000000000000002</v>
      </c>
      <c r="X127" s="2127"/>
    </row>
    <row r="128" spans="1:29" ht="27" hidden="1" customHeight="1">
      <c r="A128" s="227"/>
      <c r="B128" s="1584" t="s">
        <v>306</v>
      </c>
      <c r="C128" s="1599">
        <f>IF(Q15="적용",C16,0)</f>
        <v>0</v>
      </c>
      <c r="D128" s="1600" t="s">
        <v>166</v>
      </c>
      <c r="E128" s="1601"/>
      <c r="F128" s="1602"/>
      <c r="G128" s="1603"/>
      <c r="H128" s="1604"/>
      <c r="I128" s="1604"/>
      <c r="J128" s="1604"/>
      <c r="K128" s="1593"/>
      <c r="L128" s="1586"/>
      <c r="M128" s="1605">
        <f>M118</f>
        <v>0</v>
      </c>
      <c r="N128" s="1596"/>
      <c r="O128" s="1403"/>
      <c r="S128" s="2133" t="s">
        <v>1047</v>
      </c>
      <c r="T128" s="2133">
        <v>0.8</v>
      </c>
      <c r="U128" s="2133">
        <v>1</v>
      </c>
      <c r="V128" s="2133">
        <v>1.2</v>
      </c>
      <c r="W128" s="2133">
        <v>0.4</v>
      </c>
      <c r="X128" s="2127"/>
    </row>
    <row r="129" spans="1:24" ht="27" hidden="1" customHeight="1">
      <c r="A129" s="227"/>
      <c r="B129" s="1584" t="s">
        <v>308</v>
      </c>
      <c r="C129" s="1599">
        <f>IF(Q20="적용",C22,0)</f>
        <v>0</v>
      </c>
      <c r="D129" s="1600" t="s">
        <v>166</v>
      </c>
      <c r="E129" s="1601"/>
      <c r="F129" s="1604"/>
      <c r="G129" s="1604"/>
      <c r="H129" s="1604"/>
      <c r="I129" s="1604"/>
      <c r="J129" s="1604"/>
      <c r="K129" s="1593"/>
      <c r="L129" s="1586"/>
      <c r="M129" s="1598"/>
      <c r="N129" s="1596"/>
      <c r="O129" s="1403"/>
      <c r="S129" s="2133" t="s">
        <v>1048</v>
      </c>
      <c r="T129" s="2133">
        <v>1.8</v>
      </c>
      <c r="U129" s="2133">
        <v>2.2000000000000002</v>
      </c>
      <c r="V129" s="2133">
        <v>2.6</v>
      </c>
      <c r="W129" s="2133">
        <v>0.9</v>
      </c>
      <c r="X129" s="2127"/>
    </row>
    <row r="130" spans="1:24" ht="27" hidden="1" customHeight="1">
      <c r="A130" s="227"/>
      <c r="B130" s="1584" t="s">
        <v>311</v>
      </c>
      <c r="C130" s="1606">
        <f>IF(Q68="적용",C69,0)</f>
        <v>0</v>
      </c>
      <c r="D130" s="1600" t="s">
        <v>151</v>
      </c>
      <c r="E130" s="1601" t="str">
        <f>C68</f>
        <v>전목(벌목)</v>
      </c>
      <c r="F130" s="1604"/>
      <c r="G130" s="1604"/>
      <c r="H130" s="1604"/>
      <c r="I130" s="1604"/>
      <c r="J130" s="1604"/>
      <c r="K130" s="1593"/>
      <c r="L130" s="1586"/>
      <c r="M130" s="1598"/>
      <c r="N130" s="1596"/>
      <c r="O130" s="1403"/>
      <c r="S130" s="2133" t="s">
        <v>1049</v>
      </c>
      <c r="T130" s="2133">
        <v>1</v>
      </c>
      <c r="U130" s="2133">
        <v>1.2</v>
      </c>
      <c r="V130" s="2133">
        <v>1.4</v>
      </c>
      <c r="W130" s="2133">
        <v>0.5</v>
      </c>
      <c r="X130" s="2125"/>
    </row>
    <row r="131" spans="1:24" ht="27" hidden="1" customHeight="1">
      <c r="A131" s="227"/>
      <c r="B131" s="1584" t="s">
        <v>313</v>
      </c>
      <c r="C131" s="1606">
        <f>IF(Q96="적용",(C99+C101+C103+C105+C107),0)</f>
        <v>0</v>
      </c>
      <c r="D131" s="1600" t="s">
        <v>151</v>
      </c>
      <c r="E131" s="1601" t="s">
        <v>290</v>
      </c>
      <c r="F131" s="1604" t="s">
        <v>290</v>
      </c>
      <c r="G131" s="1604"/>
      <c r="H131" s="1604"/>
      <c r="I131" s="1604"/>
      <c r="J131" s="1604"/>
      <c r="K131" s="1593"/>
      <c r="L131" s="1586"/>
      <c r="M131" s="1598"/>
      <c r="N131" s="1596"/>
      <c r="O131" s="1403"/>
      <c r="S131" s="1885"/>
      <c r="T131" s="1886"/>
      <c r="U131" s="1887"/>
    </row>
    <row r="132" spans="1:24" ht="27" hidden="1" customHeight="1">
      <c r="A132" s="227"/>
      <c r="B132" s="1584" t="s">
        <v>315</v>
      </c>
      <c r="C132" s="1599"/>
      <c r="D132" s="1602" t="s">
        <v>512</v>
      </c>
      <c r="E132" s="1601"/>
      <c r="F132" s="1604"/>
      <c r="G132" s="1604"/>
      <c r="H132" s="1604"/>
      <c r="I132" s="1604"/>
      <c r="J132" s="1604"/>
      <c r="K132" s="1593"/>
      <c r="L132" s="1586"/>
      <c r="M132" s="1598"/>
      <c r="N132" s="1596"/>
      <c r="O132" s="1403"/>
      <c r="S132" s="1882"/>
      <c r="T132" s="1883"/>
      <c r="U132" s="1884"/>
    </row>
    <row r="133" spans="1:24" ht="27" hidden="1" customHeight="1">
      <c r="A133" s="227"/>
      <c r="B133" s="1584" t="s">
        <v>318</v>
      </c>
      <c r="C133" s="1607">
        <f>L2</f>
        <v>4</v>
      </c>
      <c r="D133" s="1600" t="s">
        <v>118</v>
      </c>
      <c r="E133" s="1601" t="s">
        <v>319</v>
      </c>
      <c r="F133" s="1604"/>
      <c r="G133" s="1604"/>
      <c r="H133" s="1604"/>
      <c r="I133" s="1604"/>
      <c r="J133" s="1604"/>
      <c r="K133" s="1593"/>
      <c r="L133" s="1586"/>
      <c r="M133" s="1598"/>
      <c r="N133" s="1596"/>
      <c r="O133" s="1403"/>
      <c r="S133" s="1882"/>
      <c r="T133" s="1883"/>
      <c r="U133" s="1884"/>
    </row>
    <row r="134" spans="1:24" ht="27" customHeight="1">
      <c r="A134" s="241" t="s">
        <v>290</v>
      </c>
      <c r="B134" s="1608" t="s">
        <v>321</v>
      </c>
      <c r="C134" s="1609" t="s">
        <v>290</v>
      </c>
      <c r="D134" s="1604" t="s">
        <v>290</v>
      </c>
      <c r="E134" s="1311" t="s">
        <v>290</v>
      </c>
      <c r="F134" s="1610" t="s">
        <v>290</v>
      </c>
      <c r="G134" s="1610" t="s">
        <v>290</v>
      </c>
      <c r="H134" s="1610" t="s">
        <v>290</v>
      </c>
      <c r="I134" s="3077" t="s">
        <v>290</v>
      </c>
      <c r="J134" s="3078"/>
      <c r="K134" s="1593" t="s">
        <v>290</v>
      </c>
      <c r="L134" s="1611" t="s">
        <v>290</v>
      </c>
      <c r="M134" s="3067" t="s">
        <v>290</v>
      </c>
      <c r="N134" s="3068"/>
      <c r="O134" s="1403"/>
      <c r="S134" s="1882"/>
      <c r="T134" s="1883"/>
      <c r="U134" s="1884"/>
    </row>
    <row r="135" spans="1:24" ht="27" customHeight="1">
      <c r="A135" s="241"/>
      <c r="B135" s="1608" t="s">
        <v>323</v>
      </c>
      <c r="C135" s="1612">
        <f>O159</f>
        <v>10.8</v>
      </c>
      <c r="D135" s="1602" t="s">
        <v>227</v>
      </c>
      <c r="E135" s="1601"/>
      <c r="F135" s="1604"/>
      <c r="G135" s="1604"/>
      <c r="H135" s="1604"/>
      <c r="I135" s="3077"/>
      <c r="J135" s="3078"/>
      <c r="K135" s="1593"/>
      <c r="L135" s="1611"/>
      <c r="M135" s="3077"/>
      <c r="N135" s="3223"/>
      <c r="O135" s="1403"/>
      <c r="S135" s="1888"/>
      <c r="T135" s="1889"/>
      <c r="U135" s="1890"/>
    </row>
    <row r="136" spans="1:24" ht="27" customHeight="1">
      <c r="A136" s="245" t="s">
        <v>290</v>
      </c>
      <c r="B136" s="1613" t="s">
        <v>326</v>
      </c>
      <c r="C136" s="1614" t="s">
        <v>290</v>
      </c>
      <c r="D136" s="1615" t="s">
        <v>290</v>
      </c>
      <c r="E136" s="1616" t="s">
        <v>290</v>
      </c>
      <c r="F136" s="1617" t="s">
        <v>290</v>
      </c>
      <c r="G136" s="1617" t="s">
        <v>290</v>
      </c>
      <c r="H136" s="1617" t="s">
        <v>290</v>
      </c>
      <c r="I136" s="3224" t="s">
        <v>290</v>
      </c>
      <c r="J136" s="3225"/>
      <c r="K136" s="1618" t="s">
        <v>290</v>
      </c>
      <c r="L136" s="1586" t="s">
        <v>290</v>
      </c>
      <c r="M136" s="3226" t="s">
        <v>290</v>
      </c>
      <c r="N136" s="3227"/>
      <c r="O136" s="246"/>
      <c r="P136" s="247"/>
      <c r="S136" s="1888"/>
      <c r="T136" s="1889"/>
      <c r="U136" s="1890"/>
    </row>
    <row r="137" spans="1:24" ht="27" customHeight="1">
      <c r="A137" s="248"/>
      <c r="B137" s="3228" t="s">
        <v>328</v>
      </c>
      <c r="C137" s="2764" t="s">
        <v>329</v>
      </c>
      <c r="D137" s="2766" t="s">
        <v>330</v>
      </c>
      <c r="E137" s="2767"/>
      <c r="F137" s="2767"/>
      <c r="G137" s="2767"/>
      <c r="H137" s="2767"/>
      <c r="I137" s="2767"/>
      <c r="J137" s="2767"/>
      <c r="K137" s="2767"/>
      <c r="L137" s="2767"/>
      <c r="M137" s="2767"/>
      <c r="N137" s="2767"/>
      <c r="O137" s="3229"/>
      <c r="P137" s="249"/>
      <c r="S137" s="1888"/>
      <c r="T137" s="1891"/>
      <c r="U137" s="1890"/>
    </row>
    <row r="138" spans="1:24" ht="47.25" customHeight="1">
      <c r="A138" s="248"/>
      <c r="B138" s="2765"/>
      <c r="C138" s="2765"/>
      <c r="D138" s="250" t="s">
        <v>332</v>
      </c>
      <c r="E138" s="310" t="s">
        <v>333</v>
      </c>
      <c r="F138" s="250" t="s">
        <v>876</v>
      </c>
      <c r="G138" s="310" t="s">
        <v>875</v>
      </c>
      <c r="H138" s="1195" t="s">
        <v>336</v>
      </c>
      <c r="I138" s="310" t="s">
        <v>459</v>
      </c>
      <c r="J138" s="1195" t="s">
        <v>877</v>
      </c>
      <c r="K138" s="1195" t="s">
        <v>878</v>
      </c>
      <c r="L138" s="310" t="s">
        <v>337</v>
      </c>
      <c r="M138" s="310" t="s">
        <v>455</v>
      </c>
      <c r="N138" s="310" t="s">
        <v>848</v>
      </c>
      <c r="O138" s="333" t="s">
        <v>339</v>
      </c>
      <c r="P138" s="251"/>
      <c r="S138" s="1882"/>
      <c r="T138" s="1883"/>
      <c r="U138" s="1884"/>
    </row>
    <row r="139" spans="1:24" ht="27" customHeight="1">
      <c r="A139" s="248"/>
      <c r="B139" s="1295" t="s">
        <v>302</v>
      </c>
      <c r="C139" s="378" t="s">
        <v>305</v>
      </c>
      <c r="D139" s="2151"/>
      <c r="E139" s="2151"/>
      <c r="F139" s="2151"/>
      <c r="G139" s="2151"/>
      <c r="H139" s="2151"/>
      <c r="I139" s="2151"/>
      <c r="J139" s="2151"/>
      <c r="K139" s="2151"/>
      <c r="L139" s="2151"/>
      <c r="M139" s="2151"/>
      <c r="N139" s="2151">
        <f>IF(ISERROR(VLOOKUP($C139,$S$162:$T$223,2,FALSE)),"",(VLOOKUP($C139,$S$162:$T$223,2,FALSE)))</f>
        <v>5</v>
      </c>
      <c r="O139" s="2151"/>
      <c r="P139" s="251"/>
      <c r="S139" s="1882"/>
      <c r="T139" s="1883"/>
      <c r="U139" s="1884"/>
    </row>
    <row r="140" spans="1:24" ht="27" customHeight="1" thickBot="1">
      <c r="A140" s="248"/>
      <c r="B140" s="1619" t="s">
        <v>309</v>
      </c>
      <c r="C140" s="1620" t="s">
        <v>312</v>
      </c>
      <c r="D140" s="2166"/>
      <c r="E140" s="2166"/>
      <c r="F140" s="2166"/>
      <c r="G140" s="2166"/>
      <c r="H140" s="2166"/>
      <c r="I140" s="2166"/>
      <c r="J140" s="2166"/>
      <c r="K140" s="2166"/>
      <c r="L140" s="2166"/>
      <c r="M140" s="2166"/>
      <c r="N140" s="2166">
        <f>IF(ISERROR(VLOOKUP($C140,$S$162:$T$223,2,FALSE)),"",(VLOOKUP($C140,$S$162:$T$223,2,FALSE)))</f>
        <v>0</v>
      </c>
      <c r="O140" s="2166"/>
      <c r="P140" s="251"/>
      <c r="S140" s="1882"/>
      <c r="T140" s="1883"/>
      <c r="U140" s="1884"/>
    </row>
    <row r="141" spans="1:24" ht="27" hidden="1" customHeight="1">
      <c r="A141" s="248"/>
      <c r="B141" s="1621" t="s">
        <v>316</v>
      </c>
      <c r="C141" s="1620" t="s">
        <v>320</v>
      </c>
      <c r="D141" s="1294" t="str">
        <f>IF(ISERROR(VLOOKUP($C141,$T$131:$U$181,2,FALSE)),"",(VLOOKUP($C141,$T$131:$U$181,2,FALSE)))</f>
        <v/>
      </c>
      <c r="E141" s="1294"/>
      <c r="F141" s="1294"/>
      <c r="G141" s="1294"/>
      <c r="H141" s="1294"/>
      <c r="I141" s="1294"/>
      <c r="J141" s="1294"/>
      <c r="K141" s="1294"/>
      <c r="L141" s="1294"/>
      <c r="M141" s="1294" t="str">
        <f>IF(ISERROR(VLOOKUP($C141,$T$131:$U$181,2,FALSE)),"",(VLOOKUP($C141,$T$131:$U$181,2,FALSE)))</f>
        <v/>
      </c>
      <c r="N141" s="1294"/>
      <c r="O141" s="1294"/>
      <c r="P141" s="251"/>
      <c r="S141" s="1892"/>
      <c r="T141" s="1893"/>
      <c r="U141" s="1894"/>
    </row>
    <row r="142" spans="1:24" ht="27" hidden="1" customHeight="1">
      <c r="A142" s="248"/>
      <c r="B142" s="1619" t="s">
        <v>345</v>
      </c>
      <c r="C142" s="1620" t="s">
        <v>327</v>
      </c>
      <c r="D142" s="1294"/>
      <c r="E142" s="1294"/>
      <c r="F142" s="1294"/>
      <c r="G142" s="1294" t="str">
        <f>IF(ISERROR(VLOOKUP($C142,$T$131:$U$181,2,FALSE)),"",(VLOOKUP($C142,$T$131:$U$181,2,FALSE)))</f>
        <v/>
      </c>
      <c r="H142" s="1294"/>
      <c r="I142" s="1294">
        <v>0</v>
      </c>
      <c r="J142" s="1294"/>
      <c r="K142" s="1294"/>
      <c r="L142" s="1294"/>
      <c r="M142" s="1294" t="str">
        <f>IF(ISERROR(VLOOKUP($C142,$T$131:$U$181,2,FALSE)),"",(VLOOKUP($C142,$T$131:$U$181,2,FALSE)))</f>
        <v/>
      </c>
      <c r="N142" s="1294">
        <v>0</v>
      </c>
      <c r="O142" s="1294"/>
      <c r="P142" s="251"/>
      <c r="S142" s="1895"/>
      <c r="T142" s="1893"/>
      <c r="U142" s="1894"/>
    </row>
    <row r="143" spans="1:24" ht="27" hidden="1" customHeight="1">
      <c r="A143" s="248"/>
      <c r="B143" s="1621" t="s">
        <v>347</v>
      </c>
      <c r="C143" s="1620" t="s">
        <v>341</v>
      </c>
      <c r="D143" s="1294"/>
      <c r="E143" s="1294"/>
      <c r="F143" s="1294"/>
      <c r="G143" s="1294" t="str">
        <f>IF(ISERROR(VLOOKUP($C143,$T$131:$U$181,2,FALSE)),"",(VLOOKUP($C143,$T$131:$U$181,2,FALSE)))</f>
        <v/>
      </c>
      <c r="H143" s="1294">
        <v>0</v>
      </c>
      <c r="I143" s="1294"/>
      <c r="J143" s="1294"/>
      <c r="K143" s="1294"/>
      <c r="L143" s="1294"/>
      <c r="M143" s="1294" t="str">
        <f>IF(ISERROR(VLOOKUP($C143,$T$131:$U$181,2,FALSE)),"",(VLOOKUP($C143,$T$131:$U$181,2,FALSE)))</f>
        <v/>
      </c>
      <c r="N143" s="1294"/>
      <c r="O143" s="1294"/>
      <c r="P143" s="251"/>
      <c r="Q143" s="255"/>
      <c r="R143" s="256"/>
      <c r="S143" s="1895"/>
      <c r="T143" s="1893"/>
      <c r="U143" s="1894"/>
    </row>
    <row r="144" spans="1:24" ht="27" hidden="1" customHeight="1">
      <c r="A144" s="248"/>
      <c r="B144" s="1621" t="s">
        <v>460</v>
      </c>
      <c r="C144" s="1620" t="s">
        <v>344</v>
      </c>
      <c r="D144" s="1294"/>
      <c r="E144" s="1294"/>
      <c r="F144" s="1294"/>
      <c r="G144" s="1294" t="str">
        <f>IF(ISERROR(VLOOKUP($C144,$T$131:$U$181,2,FALSE)),"",(VLOOKUP($C144,$T$131:$U$181,2,FALSE)))</f>
        <v/>
      </c>
      <c r="H144" s="1294" t="str">
        <f>IF(ISERROR(VLOOKUP($C144,$T$131:$U$181,2,FALSE)),"",(VLOOKUP($C144,$T$131:$U$181,2,FALSE)))</f>
        <v/>
      </c>
      <c r="I144" s="1294"/>
      <c r="J144" s="1294"/>
      <c r="K144" s="1294"/>
      <c r="L144" s="1294"/>
      <c r="M144" s="1294" t="str">
        <f>IF(ISERROR(VLOOKUP($C144,$T$131:$U$181,2,FALSE)),"",(VLOOKUP($C144,$T$131:$U$181,2,FALSE)))</f>
        <v/>
      </c>
      <c r="N144" s="1294"/>
      <c r="O144" s="1294"/>
      <c r="P144" s="251"/>
      <c r="Q144" s="255"/>
      <c r="R144" s="256"/>
      <c r="S144" s="1892"/>
      <c r="T144" s="1893"/>
      <c r="U144" s="1894"/>
    </row>
    <row r="145" spans="1:38" ht="27" hidden="1" customHeight="1">
      <c r="A145" s="248"/>
      <c r="B145" s="1619" t="s">
        <v>468</v>
      </c>
      <c r="C145" s="1620" t="s">
        <v>850</v>
      </c>
      <c r="D145" s="1294"/>
      <c r="E145" s="1294"/>
      <c r="F145" s="1294"/>
      <c r="G145" s="1294"/>
      <c r="H145" s="1294">
        <v>0</v>
      </c>
      <c r="I145" s="1294">
        <v>0</v>
      </c>
      <c r="J145" s="1294">
        <v>0</v>
      </c>
      <c r="K145" s="1294">
        <v>0</v>
      </c>
      <c r="L145" s="1294">
        <v>0</v>
      </c>
      <c r="M145" s="1294"/>
      <c r="N145" s="1294">
        <v>0</v>
      </c>
      <c r="O145" s="1294"/>
      <c r="P145" s="251"/>
      <c r="Q145" s="255"/>
      <c r="R145" s="256"/>
      <c r="S145" s="1895"/>
      <c r="T145" s="1893"/>
      <c r="U145" s="1894"/>
    </row>
    <row r="146" spans="1:38" ht="27" hidden="1" customHeight="1">
      <c r="A146" s="248"/>
      <c r="B146" s="1621" t="s">
        <v>469</v>
      </c>
      <c r="C146" s="1620" t="s">
        <v>725</v>
      </c>
      <c r="D146" s="1294"/>
      <c r="E146" s="1294"/>
      <c r="F146" s="1294"/>
      <c r="G146" s="1294"/>
      <c r="H146" s="1294"/>
      <c r="I146" s="1294"/>
      <c r="J146" s="1294"/>
      <c r="K146" s="1294"/>
      <c r="L146" s="1294"/>
      <c r="M146" s="1294"/>
      <c r="N146" s="1294">
        <v>0</v>
      </c>
      <c r="O146" s="1294"/>
      <c r="P146" s="251"/>
      <c r="Q146" s="255"/>
      <c r="R146" s="256"/>
      <c r="S146" s="1895"/>
      <c r="T146" s="1893"/>
      <c r="U146" s="1894"/>
    </row>
    <row r="147" spans="1:38" ht="27" hidden="1" customHeight="1">
      <c r="A147" s="248"/>
      <c r="B147" s="1621" t="s">
        <v>483</v>
      </c>
      <c r="C147" s="1620" t="s">
        <v>519</v>
      </c>
      <c r="D147" s="1294"/>
      <c r="E147" s="1294"/>
      <c r="F147" s="1294"/>
      <c r="G147" s="1294" t="str">
        <f>IF(ISERROR(VLOOKUP($C147,$T$131:$U$181,2,FALSE)),"",(VLOOKUP($C147,$T$131:$U$181,2,FALSE)))</f>
        <v/>
      </c>
      <c r="H147" s="1294"/>
      <c r="I147" s="1294"/>
      <c r="J147" s="1294"/>
      <c r="K147" s="1294" t="str">
        <f>IF(ISERROR(VLOOKUP($C147,$T$131:$U$177,2,FALSE)),"",(VLOOKUP($C147,$T$131:$U$177,2,FALSE)))</f>
        <v/>
      </c>
      <c r="L147" s="1294"/>
      <c r="M147" s="1294" t="str">
        <f>IF(ISERROR(VLOOKUP($C147,$T$131:$U$181,2,FALSE)),"",(VLOOKUP($C147,$T$131:$U$181,2,FALSE)))</f>
        <v/>
      </c>
      <c r="N147" s="1294">
        <v>0</v>
      </c>
      <c r="O147" s="1294"/>
      <c r="P147" s="251"/>
      <c r="Q147" s="255"/>
      <c r="R147" s="256"/>
      <c r="S147" s="1892"/>
      <c r="T147" s="1896"/>
      <c r="U147" s="1894"/>
    </row>
    <row r="148" spans="1:38" ht="27" hidden="1" customHeight="1">
      <c r="A148" s="248"/>
      <c r="B148" s="1621" t="s">
        <v>484</v>
      </c>
      <c r="C148" s="1620" t="s">
        <v>787</v>
      </c>
      <c r="D148" s="1294"/>
      <c r="E148" s="1294"/>
      <c r="F148" s="1294"/>
      <c r="G148" s="1294" t="str">
        <f>IF(ISERROR(VLOOKUP($C148,$T$131:$U$181,2,FALSE)),"",(VLOOKUP($C148,$T$131:$U$181,2,FALSE)))</f>
        <v/>
      </c>
      <c r="H148" s="1294"/>
      <c r="I148" s="1294"/>
      <c r="J148" s="1294"/>
      <c r="K148" s="1294"/>
      <c r="L148" s="1294"/>
      <c r="M148" s="1294" t="str">
        <f>IF(ISERROR(VLOOKUP($C148,$T$131:$U$181,2,FALSE)),"",(VLOOKUP($C148,$T$131:$U$181,2,FALSE)))</f>
        <v/>
      </c>
      <c r="N148" s="1294">
        <v>0</v>
      </c>
      <c r="O148" s="1294"/>
      <c r="P148" s="251"/>
      <c r="Q148" s="255"/>
      <c r="R148" s="256"/>
      <c r="S148" s="1892"/>
      <c r="T148" s="1896"/>
      <c r="U148" s="1894"/>
    </row>
    <row r="149" spans="1:38" ht="27" hidden="1" customHeight="1">
      <c r="A149" s="248"/>
      <c r="B149" s="1619" t="s">
        <v>470</v>
      </c>
      <c r="C149" s="1620" t="s">
        <v>725</v>
      </c>
      <c r="D149" s="1294"/>
      <c r="E149" s="1294"/>
      <c r="F149" s="1294"/>
      <c r="G149" s="1294"/>
      <c r="H149" s="1294"/>
      <c r="I149" s="1294"/>
      <c r="J149" s="1294"/>
      <c r="K149" s="1294"/>
      <c r="L149" s="1294"/>
      <c r="M149" s="1294"/>
      <c r="N149" s="1294">
        <v>0</v>
      </c>
      <c r="O149" s="1294"/>
      <c r="P149" s="251"/>
      <c r="Q149" s="255"/>
      <c r="R149" s="256"/>
      <c r="S149" s="1892"/>
      <c r="T149" s="1896"/>
      <c r="U149" s="1894"/>
    </row>
    <row r="150" spans="1:38" ht="27" hidden="1" customHeight="1">
      <c r="A150" s="248"/>
      <c r="B150" s="1619" t="s">
        <v>491</v>
      </c>
      <c r="C150" s="1620" t="s">
        <v>521</v>
      </c>
      <c r="D150" s="1294"/>
      <c r="E150" s="1294"/>
      <c r="F150" s="1294"/>
      <c r="G150" s="1294" t="str">
        <f>IF(ISERROR(VLOOKUP($C150,$T$131:$U$181,2,FALSE)),"",(VLOOKUP($C150,$T$131:$U$181,2,FALSE)))</f>
        <v/>
      </c>
      <c r="H150" s="1294"/>
      <c r="I150" s="1294"/>
      <c r="J150" s="1294"/>
      <c r="K150" s="1294"/>
      <c r="L150" s="1294"/>
      <c r="M150" s="1294" t="str">
        <f>IF(ISERROR(VLOOKUP($C150,$T$131:$U$181,2,FALSE)),"",(VLOOKUP($C150,$T$131:$U$181,2,FALSE)))</f>
        <v/>
      </c>
      <c r="N150" s="1294"/>
      <c r="O150" s="1294"/>
      <c r="P150" s="251"/>
      <c r="Q150" s="255"/>
      <c r="R150" s="256"/>
      <c r="S150" s="1888"/>
      <c r="T150" s="1897"/>
      <c r="U150" s="1890"/>
    </row>
    <row r="151" spans="1:38" ht="27" hidden="1" customHeight="1" thickBot="1">
      <c r="A151" s="248"/>
      <c r="B151" s="1622" t="s">
        <v>492</v>
      </c>
      <c r="C151" s="1623" t="s">
        <v>493</v>
      </c>
      <c r="D151" s="1292"/>
      <c r="E151" s="1292"/>
      <c r="F151" s="1292"/>
      <c r="G151" s="1292"/>
      <c r="H151" s="1292"/>
      <c r="I151" s="1292"/>
      <c r="J151" s="1292"/>
      <c r="K151" s="1292"/>
      <c r="L151" s="1292" t="str">
        <f>IF(ISERROR(VLOOKUP($C151,$T$131:$U$181,2,FALSE)),"",(VLOOKUP($C151,$T$131:$U$181,2,FALSE)))</f>
        <v/>
      </c>
      <c r="M151" s="1292"/>
      <c r="N151" s="1292"/>
      <c r="O151" s="1293"/>
      <c r="P151" s="179"/>
      <c r="Q151" s="255"/>
      <c r="R151" s="256"/>
      <c r="S151" s="1888"/>
      <c r="T151" s="1897"/>
      <c r="U151" s="1890"/>
    </row>
    <row r="152" spans="1:38" ht="26.25" customHeight="1" thickTop="1">
      <c r="A152" s="248"/>
      <c r="B152" s="328" t="s">
        <v>352</v>
      </c>
      <c r="C152" s="326"/>
      <c r="D152" s="326">
        <f t="shared" ref="D152:O152" si="4">SUM(D139:D151)</f>
        <v>0</v>
      </c>
      <c r="E152" s="326">
        <f t="shared" si="4"/>
        <v>0</v>
      </c>
      <c r="F152" s="326">
        <f t="shared" si="4"/>
        <v>0</v>
      </c>
      <c r="G152" s="326">
        <f t="shared" si="4"/>
        <v>0</v>
      </c>
      <c r="H152" s="326">
        <f t="shared" si="4"/>
        <v>0</v>
      </c>
      <c r="I152" s="326">
        <f t="shared" si="4"/>
        <v>0</v>
      </c>
      <c r="J152" s="326">
        <f t="shared" si="4"/>
        <v>0</v>
      </c>
      <c r="K152" s="326">
        <f t="shared" si="4"/>
        <v>0</v>
      </c>
      <c r="L152" s="326">
        <f t="shared" si="4"/>
        <v>0</v>
      </c>
      <c r="M152" s="326">
        <f t="shared" si="4"/>
        <v>0</v>
      </c>
      <c r="N152" s="326">
        <f>SUM(N139+N140)</f>
        <v>5</v>
      </c>
      <c r="O152" s="331">
        <f t="shared" si="4"/>
        <v>0</v>
      </c>
      <c r="P152" s="208"/>
      <c r="Q152" s="255"/>
      <c r="Z152" s="3234" t="s">
        <v>956</v>
      </c>
      <c r="AA152" s="3235"/>
      <c r="AB152" s="3235"/>
      <c r="AC152" s="3235"/>
      <c r="AD152" s="3235"/>
      <c r="AE152" s="3235"/>
      <c r="AF152" s="3235"/>
      <c r="AG152" s="3235"/>
      <c r="AH152" s="3235"/>
      <c r="AI152" s="3235"/>
      <c r="AJ152" s="3235"/>
      <c r="AK152" s="3235"/>
      <c r="AL152" s="3236"/>
    </row>
    <row r="153" spans="1:38" ht="27" customHeight="1" thickBot="1">
      <c r="B153" s="262" t="s">
        <v>353</v>
      </c>
      <c r="C153" s="263">
        <f>O159</f>
        <v>10.8</v>
      </c>
      <c r="D153" s="264" t="s">
        <v>354</v>
      </c>
      <c r="E153" s="265"/>
      <c r="F153" s="265"/>
      <c r="G153" s="265"/>
      <c r="H153" s="265"/>
      <c r="I153" s="265"/>
      <c r="J153" s="266"/>
      <c r="K153" s="265"/>
      <c r="L153" s="265"/>
      <c r="M153" s="265"/>
      <c r="N153" s="265"/>
      <c r="O153" s="265"/>
      <c r="P153" s="256"/>
      <c r="Q153" s="255"/>
      <c r="Z153" s="3237"/>
      <c r="AA153" s="3238"/>
      <c r="AB153" s="3238"/>
      <c r="AC153" s="3238"/>
      <c r="AD153" s="3238"/>
      <c r="AE153" s="3238"/>
      <c r="AF153" s="3238"/>
      <c r="AG153" s="3238"/>
      <c r="AH153" s="3238"/>
      <c r="AI153" s="3238"/>
      <c r="AJ153" s="3238"/>
      <c r="AK153" s="3238"/>
      <c r="AL153" s="3239"/>
    </row>
    <row r="154" spans="1:38" ht="27" customHeight="1" thickBot="1">
      <c r="B154" s="270" t="s">
        <v>356</v>
      </c>
      <c r="C154" s="271" t="s">
        <v>357</v>
      </c>
      <c r="D154" s="272" t="s">
        <v>358</v>
      </c>
      <c r="E154" s="272" t="s">
        <v>359</v>
      </c>
      <c r="F154" s="272" t="s">
        <v>360</v>
      </c>
      <c r="G154" s="272" t="s">
        <v>361</v>
      </c>
      <c r="H154" s="272" t="str">
        <f t="shared" ref="H154:M154" si="5">I138</f>
        <v>덩굴류제거
(덩굴걷기)</v>
      </c>
      <c r="I154" s="272" t="str">
        <f t="shared" si="5"/>
        <v>덩굴류
제거
(약제작업)</v>
      </c>
      <c r="J154" s="272" t="str">
        <f t="shared" si="5"/>
        <v>덩굴류
제거
(뿌리제거)</v>
      </c>
      <c r="K154" s="272" t="str">
        <f t="shared" si="5"/>
        <v>솎아베기</v>
      </c>
      <c r="L154" s="272" t="str">
        <f t="shared" si="5"/>
        <v>어린나무
가꾸기</v>
      </c>
      <c r="M154" s="273" t="str">
        <f t="shared" si="5"/>
        <v>가지치기</v>
      </c>
      <c r="N154" s="273" t="s">
        <v>788</v>
      </c>
      <c r="O154" s="274" t="s">
        <v>363</v>
      </c>
      <c r="P154" s="256"/>
      <c r="Q154" s="255"/>
      <c r="Z154" s="1154" t="s">
        <v>978</v>
      </c>
      <c r="AA154" s="1155"/>
      <c r="AB154" s="1155"/>
      <c r="AC154" s="1155"/>
      <c r="AD154" s="1156"/>
      <c r="AE154" s="1156"/>
      <c r="AF154" s="1156"/>
      <c r="AG154" s="1156"/>
      <c r="AH154" s="1156"/>
      <c r="AI154" s="1160" t="s">
        <v>958</v>
      </c>
      <c r="AJ154" s="1157">
        <v>0.16</v>
      </c>
      <c r="AK154" s="1158" t="s">
        <v>807</v>
      </c>
      <c r="AL154" s="1159">
        <f>BC105</f>
        <v>0</v>
      </c>
    </row>
    <row r="155" spans="1:38" ht="27" customHeight="1">
      <c r="B155" s="275" t="s">
        <v>364</v>
      </c>
      <c r="C155" s="276">
        <f>ROUND(G6*1,2)</f>
        <v>0</v>
      </c>
      <c r="D155" s="277"/>
      <c r="E155" s="277"/>
      <c r="F155" s="277"/>
      <c r="G155" s="277"/>
      <c r="H155" s="277"/>
      <c r="I155" s="277"/>
      <c r="J155" s="277"/>
      <c r="K155" s="277"/>
      <c r="L155" s="277"/>
      <c r="M155" s="278"/>
      <c r="N155" s="278"/>
      <c r="O155" s="279">
        <f>SUM(C155:N155)</f>
        <v>0</v>
      </c>
      <c r="P155" s="256"/>
      <c r="Q155" s="280"/>
      <c r="Z155" s="1943" t="s">
        <v>572</v>
      </c>
      <c r="AA155" s="1941" t="s">
        <v>573</v>
      </c>
      <c r="AB155" s="3060" t="s">
        <v>827</v>
      </c>
      <c r="AC155" s="3061"/>
      <c r="AD155" s="3061"/>
      <c r="AE155" s="3061"/>
      <c r="AF155" s="3062"/>
      <c r="AG155" s="1942" t="s">
        <v>795</v>
      </c>
      <c r="AH155" s="2174" t="s">
        <v>765</v>
      </c>
      <c r="AI155" s="2171" t="s">
        <v>828</v>
      </c>
      <c r="AJ155" s="2172"/>
      <c r="AK155" s="2169" t="s">
        <v>829</v>
      </c>
      <c r="AL155" s="2170"/>
    </row>
    <row r="156" spans="1:38" ht="27" customHeight="1">
      <c r="B156" s="281" t="s">
        <v>197</v>
      </c>
      <c r="C156" s="282"/>
      <c r="D156" s="283">
        <f>ROUND(G11*1,2)</f>
        <v>0</v>
      </c>
      <c r="E156" s="283">
        <f>ROUND(G16*1,2)</f>
        <v>0</v>
      </c>
      <c r="F156" s="283">
        <f>ROUND(G22*1,2)</f>
        <v>0</v>
      </c>
      <c r="G156" s="283">
        <f>ROUND(G29*1+G31*1+G33*1,2)</f>
        <v>0</v>
      </c>
      <c r="H156" s="283"/>
      <c r="I156" s="283">
        <f>G55</f>
        <v>0</v>
      </c>
      <c r="J156" s="283">
        <f>G63+G64</f>
        <v>0</v>
      </c>
      <c r="K156" s="283">
        <f>ROUNDDOWN(G69/2,2)</f>
        <v>0</v>
      </c>
      <c r="L156" s="1108"/>
      <c r="M156" s="320">
        <f>G99</f>
        <v>10.8</v>
      </c>
      <c r="N156" s="284"/>
      <c r="O156" s="285">
        <f>SUM(C156:N156)</f>
        <v>10.8</v>
      </c>
      <c r="P156" s="256"/>
      <c r="Q156" s="280"/>
      <c r="Z156" s="1704"/>
      <c r="AA156" s="1939" t="s">
        <v>578</v>
      </c>
      <c r="AB156" s="1939">
        <v>1</v>
      </c>
      <c r="AC156" s="1939">
        <v>2</v>
      </c>
      <c r="AD156" s="1939">
        <v>3</v>
      </c>
      <c r="AE156" s="1939">
        <v>4</v>
      </c>
      <c r="AF156" s="1939" t="s">
        <v>75</v>
      </c>
      <c r="AG156" s="1940" t="s">
        <v>798</v>
      </c>
      <c r="AH156" s="2173" t="s">
        <v>580</v>
      </c>
      <c r="AI156" s="1737" t="s">
        <v>590</v>
      </c>
      <c r="AJ156" s="1737" t="s">
        <v>800</v>
      </c>
      <c r="AK156" s="1737" t="s">
        <v>590</v>
      </c>
      <c r="AL156" s="1706" t="s">
        <v>824</v>
      </c>
    </row>
    <row r="157" spans="1:38" ht="27" customHeight="1">
      <c r="B157" s="286" t="s">
        <v>368</v>
      </c>
      <c r="C157" s="287"/>
      <c r="D157" s="288"/>
      <c r="E157" s="288"/>
      <c r="F157" s="288"/>
      <c r="G157" s="289">
        <f>G35*1+G41*1</f>
        <v>0</v>
      </c>
      <c r="H157" s="327">
        <f>G48</f>
        <v>0</v>
      </c>
      <c r="I157" s="327">
        <f>G54</f>
        <v>0</v>
      </c>
      <c r="J157" s="289"/>
      <c r="K157" s="289">
        <f>G69-K156</f>
        <v>0</v>
      </c>
      <c r="L157" s="288"/>
      <c r="M157" s="290"/>
      <c r="N157" s="290"/>
      <c r="O157" s="291">
        <f>SUM(C157:N157)</f>
        <v>0</v>
      </c>
      <c r="P157" s="256"/>
      <c r="Q157" s="280"/>
      <c r="Z157" s="3231" t="s">
        <v>591</v>
      </c>
      <c r="AA157" s="202">
        <v>10</v>
      </c>
      <c r="AB157" s="202">
        <v>2</v>
      </c>
      <c r="AC157" s="202">
        <v>4</v>
      </c>
      <c r="AD157" s="202">
        <v>3</v>
      </c>
      <c r="AE157" s="202">
        <v>2</v>
      </c>
      <c r="AF157" s="202">
        <v>11</v>
      </c>
      <c r="AG157" s="202">
        <v>11</v>
      </c>
      <c r="AH157" s="202">
        <v>5.0500000000000003E-2</v>
      </c>
      <c r="AI157" s="1957">
        <v>68.75</v>
      </c>
      <c r="AJ157" s="1957">
        <v>3.4718750000000003</v>
      </c>
      <c r="AK157" s="1957">
        <v>206.25</v>
      </c>
      <c r="AL157" s="1958">
        <v>10.415625</v>
      </c>
    </row>
    <row r="158" spans="1:38" ht="27" customHeight="1">
      <c r="B158" s="292" t="s">
        <v>789</v>
      </c>
      <c r="C158" s="1109"/>
      <c r="D158" s="1109"/>
      <c r="E158" s="1109"/>
      <c r="F158" s="1109"/>
      <c r="G158" s="293"/>
      <c r="H158" s="1110"/>
      <c r="I158" s="1110"/>
      <c r="J158" s="293"/>
      <c r="K158" s="293"/>
      <c r="L158" s="1109"/>
      <c r="M158" s="1111"/>
      <c r="N158" s="1395"/>
      <c r="O158" s="291">
        <f>SUM(C158:N158)</f>
        <v>0</v>
      </c>
      <c r="P158" s="256"/>
      <c r="Q158" s="280"/>
      <c r="Z158" s="3232"/>
      <c r="AA158" s="202">
        <v>12</v>
      </c>
      <c r="AB158" s="202">
        <v>0</v>
      </c>
      <c r="AC158" s="202">
        <v>3</v>
      </c>
      <c r="AD158" s="202">
        <v>0</v>
      </c>
      <c r="AE158" s="202">
        <v>5</v>
      </c>
      <c r="AF158" s="202">
        <v>8</v>
      </c>
      <c r="AG158" s="202">
        <v>11</v>
      </c>
      <c r="AH158" s="202">
        <v>6.9900000000000004E-2</v>
      </c>
      <c r="AI158" s="1957">
        <v>50</v>
      </c>
      <c r="AJ158" s="1957">
        <v>3.4950000000000001</v>
      </c>
      <c r="AK158" s="1957">
        <v>150</v>
      </c>
      <c r="AL158" s="1958">
        <v>10.485000000000001</v>
      </c>
    </row>
    <row r="159" spans="1:38" ht="27" customHeight="1">
      <c r="B159" s="292" t="s">
        <v>363</v>
      </c>
      <c r="C159" s="293">
        <f t="shared" ref="C159:H159" si="6">SUM(C155:C157)</f>
        <v>0</v>
      </c>
      <c r="D159" s="293">
        <f t="shared" si="6"/>
        <v>0</v>
      </c>
      <c r="E159" s="293">
        <f t="shared" si="6"/>
        <v>0</v>
      </c>
      <c r="F159" s="293">
        <f t="shared" si="6"/>
        <v>0</v>
      </c>
      <c r="G159" s="293">
        <f t="shared" si="6"/>
        <v>0</v>
      </c>
      <c r="H159" s="293">
        <f t="shared" si="6"/>
        <v>0</v>
      </c>
      <c r="I159" s="293"/>
      <c r="J159" s="293">
        <f>SUM(J155:J157)</f>
        <v>0</v>
      </c>
      <c r="K159" s="293">
        <f>SUM(K155:K157)</f>
        <v>0</v>
      </c>
      <c r="L159" s="293">
        <f>SUM(L155:L157)</f>
        <v>0</v>
      </c>
      <c r="M159" s="293">
        <f>SUM(M155:M157)</f>
        <v>10.8</v>
      </c>
      <c r="N159" s="293">
        <f>SUM(N155:N158)</f>
        <v>0</v>
      </c>
      <c r="O159" s="294">
        <f>SUM(C159:N159)</f>
        <v>10.8</v>
      </c>
      <c r="P159" s="256"/>
      <c r="Z159" s="3232"/>
      <c r="AA159" s="1946">
        <v>14</v>
      </c>
      <c r="AB159" s="1947">
        <v>0</v>
      </c>
      <c r="AC159" s="1947">
        <v>1</v>
      </c>
      <c r="AD159" s="1947">
        <v>1</v>
      </c>
      <c r="AE159" s="1947">
        <v>1</v>
      </c>
      <c r="AF159" s="1951">
        <v>3</v>
      </c>
      <c r="AG159" s="1946">
        <v>11</v>
      </c>
      <c r="AH159" s="1949">
        <v>9.1899999999999996E-2</v>
      </c>
      <c r="AI159" s="1959">
        <v>18.75</v>
      </c>
      <c r="AJ159" s="1960">
        <v>1.723125</v>
      </c>
      <c r="AK159" s="1959">
        <v>56.25</v>
      </c>
      <c r="AL159" s="1961">
        <v>5.1693749999999996</v>
      </c>
    </row>
    <row r="160" spans="1:38" ht="27" customHeight="1">
      <c r="F160" s="256"/>
      <c r="G160" s="256"/>
      <c r="H160" s="256"/>
      <c r="I160" s="256"/>
      <c r="J160" s="256"/>
      <c r="K160" s="256"/>
      <c r="L160" s="256"/>
      <c r="M160" s="256"/>
      <c r="N160" s="256"/>
      <c r="O160" s="256"/>
      <c r="P160" s="256"/>
      <c r="R160" s="226" t="s">
        <v>297</v>
      </c>
      <c r="S160" s="191"/>
      <c r="T160" s="191"/>
      <c r="Z160" s="3232"/>
      <c r="AA160" s="1946">
        <v>16</v>
      </c>
      <c r="AB160" s="1947">
        <v>4</v>
      </c>
      <c r="AC160" s="1947">
        <v>7</v>
      </c>
      <c r="AD160" s="1947">
        <v>1</v>
      </c>
      <c r="AE160" s="1947">
        <v>3</v>
      </c>
      <c r="AF160" s="1951">
        <v>15</v>
      </c>
      <c r="AG160" s="1946">
        <v>12</v>
      </c>
      <c r="AH160" s="1949">
        <v>0.12770000000000001</v>
      </c>
      <c r="AI160" s="1959">
        <v>93.75</v>
      </c>
      <c r="AJ160" s="1960">
        <v>11.971875000000001</v>
      </c>
      <c r="AK160" s="1959">
        <v>281.25</v>
      </c>
      <c r="AL160" s="1961">
        <v>35.915625000000006</v>
      </c>
    </row>
    <row r="161" spans="2:38" ht="27" customHeight="1">
      <c r="B161" s="226" t="s">
        <v>297</v>
      </c>
      <c r="C161" s="191"/>
      <c r="D161" s="191"/>
      <c r="R161" s="234" t="s">
        <v>298</v>
      </c>
      <c r="S161" s="234" t="s">
        <v>299</v>
      </c>
      <c r="T161" s="191" t="s">
        <v>300</v>
      </c>
      <c r="Z161" s="3232"/>
      <c r="AA161" s="1946">
        <v>18</v>
      </c>
      <c r="AB161" s="1947">
        <v>0</v>
      </c>
      <c r="AC161" s="1947">
        <v>5</v>
      </c>
      <c r="AD161" s="1947">
        <v>3</v>
      </c>
      <c r="AE161" s="1947">
        <v>-1</v>
      </c>
      <c r="AF161" s="1951">
        <v>7</v>
      </c>
      <c r="AG161" s="1946">
        <v>13</v>
      </c>
      <c r="AH161" s="1949">
        <v>0.17119999999999999</v>
      </c>
      <c r="AI161" s="1962">
        <v>43.75</v>
      </c>
      <c r="AJ161" s="1962">
        <v>7.4899999999999993</v>
      </c>
      <c r="AK161" s="1959">
        <v>131.25</v>
      </c>
      <c r="AL161" s="1961">
        <v>22.47</v>
      </c>
    </row>
    <row r="162" spans="2:38" ht="27" customHeight="1">
      <c r="B162" s="3026" t="s">
        <v>298</v>
      </c>
      <c r="C162" s="3027"/>
      <c r="D162" s="3028"/>
      <c r="E162" s="3029" t="s">
        <v>863</v>
      </c>
      <c r="F162" s="3030"/>
      <c r="G162" s="3030"/>
      <c r="H162" s="3030"/>
      <c r="I162" s="3030"/>
      <c r="J162" s="3030"/>
      <c r="K162" s="3029" t="s">
        <v>864</v>
      </c>
      <c r="L162" s="3030"/>
      <c r="M162" s="3030"/>
      <c r="N162" s="3030"/>
      <c r="O162" s="3031"/>
      <c r="R162" s="3050" t="s">
        <v>849</v>
      </c>
      <c r="S162" s="236" t="s">
        <v>855</v>
      </c>
      <c r="T162" s="237">
        <v>0</v>
      </c>
      <c r="Z162" s="3232"/>
      <c r="AA162" s="1946">
        <v>20</v>
      </c>
      <c r="AB162" s="1947">
        <v>1</v>
      </c>
      <c r="AC162" s="1947">
        <v>2</v>
      </c>
      <c r="AD162" s="1947">
        <v>2</v>
      </c>
      <c r="AE162" s="1947">
        <v>3</v>
      </c>
      <c r="AF162" s="1951">
        <v>8</v>
      </c>
      <c r="AG162" s="1946">
        <v>15</v>
      </c>
      <c r="AH162" s="1949">
        <v>0.2399</v>
      </c>
      <c r="AI162" s="1962">
        <v>50</v>
      </c>
      <c r="AJ162" s="1962">
        <v>11.995000000000001</v>
      </c>
      <c r="AK162" s="1959">
        <v>150</v>
      </c>
      <c r="AL162" s="1961">
        <v>35.984999999999999</v>
      </c>
    </row>
    <row r="163" spans="2:38" ht="27" customHeight="1">
      <c r="B163" s="3032" t="s">
        <v>849</v>
      </c>
      <c r="C163" s="3033"/>
      <c r="D163" s="3034"/>
      <c r="E163" s="2769" t="s">
        <v>861</v>
      </c>
      <c r="F163" s="3035"/>
      <c r="G163" s="3035"/>
      <c r="H163" s="3035"/>
      <c r="I163" s="3035"/>
      <c r="J163" s="3036"/>
      <c r="K163" s="2771" t="s">
        <v>316</v>
      </c>
      <c r="L163" s="3037"/>
      <c r="M163" s="3037"/>
      <c r="N163" s="3037"/>
      <c r="O163" s="3037"/>
      <c r="P163" s="2772"/>
      <c r="R163" s="2746"/>
      <c r="S163" s="236" t="s">
        <v>305</v>
      </c>
      <c r="T163" s="237">
        <v>5</v>
      </c>
      <c r="Z163" s="3232"/>
      <c r="AA163" s="1946">
        <v>22</v>
      </c>
      <c r="AB163" s="1947">
        <v>2</v>
      </c>
      <c r="AC163" s="1947">
        <v>3</v>
      </c>
      <c r="AD163" s="1947">
        <v>3</v>
      </c>
      <c r="AE163" s="1947">
        <v>3</v>
      </c>
      <c r="AF163" s="1951">
        <v>11</v>
      </c>
      <c r="AG163" s="1946">
        <v>15</v>
      </c>
      <c r="AH163" s="1949">
        <v>0.28389999999999999</v>
      </c>
      <c r="AI163" s="1962">
        <v>68.75</v>
      </c>
      <c r="AJ163" s="1962">
        <v>19.518124999999998</v>
      </c>
      <c r="AK163" s="1959">
        <v>206.25</v>
      </c>
      <c r="AL163" s="1961">
        <v>58.554375</v>
      </c>
    </row>
    <row r="164" spans="2:38" ht="27" customHeight="1">
      <c r="B164" s="1199" t="s">
        <v>855</v>
      </c>
      <c r="C164" s="1200" t="s">
        <v>857</v>
      </c>
      <c r="D164" s="1200" t="s">
        <v>307</v>
      </c>
      <c r="E164" s="2769" t="s">
        <v>310</v>
      </c>
      <c r="F164" s="2770"/>
      <c r="G164" s="2769" t="s">
        <v>859</v>
      </c>
      <c r="H164" s="2770"/>
      <c r="I164" s="2769" t="s">
        <v>860</v>
      </c>
      <c r="J164" s="2770"/>
      <c r="K164" s="2771" t="s">
        <v>317</v>
      </c>
      <c r="L164" s="2772"/>
      <c r="M164" s="2771" t="s">
        <v>320</v>
      </c>
      <c r="N164" s="2772"/>
      <c r="O164" s="3079" t="s">
        <v>322</v>
      </c>
      <c r="P164" s="3080"/>
      <c r="R164" s="2747"/>
      <c r="S164" s="236" t="s">
        <v>307</v>
      </c>
      <c r="T164" s="237">
        <v>10</v>
      </c>
      <c r="Z164" s="3232"/>
      <c r="AA164" s="1946">
        <v>24</v>
      </c>
      <c r="AB164" s="1947">
        <v>1</v>
      </c>
      <c r="AC164" s="1947">
        <v>2</v>
      </c>
      <c r="AD164" s="1947">
        <v>4</v>
      </c>
      <c r="AE164" s="1947">
        <v>4</v>
      </c>
      <c r="AF164" s="1951">
        <v>11</v>
      </c>
      <c r="AG164" s="1946">
        <v>15</v>
      </c>
      <c r="AH164" s="1949">
        <v>0.33100000000000002</v>
      </c>
      <c r="AI164" s="1962">
        <v>68.75</v>
      </c>
      <c r="AJ164" s="1962">
        <v>22.756250000000001</v>
      </c>
      <c r="AK164" s="1959">
        <v>206.25</v>
      </c>
      <c r="AL164" s="1961">
        <v>68.268749999999997</v>
      </c>
    </row>
    <row r="165" spans="2:38" ht="27" customHeight="1">
      <c r="B165" s="1200">
        <v>0</v>
      </c>
      <c r="C165" s="1199">
        <v>5</v>
      </c>
      <c r="D165" s="1235">
        <v>10</v>
      </c>
      <c r="E165" s="2769">
        <v>-10</v>
      </c>
      <c r="F165" s="2770">
        <v>0</v>
      </c>
      <c r="G165" s="2769">
        <v>0</v>
      </c>
      <c r="H165" s="2770"/>
      <c r="I165" s="2769">
        <v>10</v>
      </c>
      <c r="J165" s="2770"/>
      <c r="K165" s="2771">
        <v>-10</v>
      </c>
      <c r="L165" s="2773">
        <v>0</v>
      </c>
      <c r="M165" s="2771">
        <v>0</v>
      </c>
      <c r="N165" s="2773"/>
      <c r="O165" s="3079">
        <v>10</v>
      </c>
      <c r="P165" s="3080"/>
      <c r="R165" s="3230" t="s">
        <v>309</v>
      </c>
      <c r="S165" s="239" t="s">
        <v>310</v>
      </c>
      <c r="T165" s="240">
        <v>-10</v>
      </c>
      <c r="Z165" s="3232"/>
      <c r="AA165" s="1946">
        <v>26</v>
      </c>
      <c r="AB165" s="1947">
        <v>0</v>
      </c>
      <c r="AC165" s="1947">
        <v>2</v>
      </c>
      <c r="AD165" s="1947">
        <v>5</v>
      </c>
      <c r="AE165" s="1947">
        <v>4</v>
      </c>
      <c r="AF165" s="1951">
        <v>11</v>
      </c>
      <c r="AG165" s="1946">
        <v>15</v>
      </c>
      <c r="AH165" s="1949">
        <v>0.38109999999999999</v>
      </c>
      <c r="AI165" s="1962">
        <v>68.75</v>
      </c>
      <c r="AJ165" s="1962">
        <v>26.200624999999999</v>
      </c>
      <c r="AK165" s="1959">
        <v>206.25</v>
      </c>
      <c r="AL165" s="1961">
        <v>78.601874999999993</v>
      </c>
    </row>
    <row r="166" spans="2:38" ht="27" customHeight="1">
      <c r="R166" s="2749"/>
      <c r="S166" s="239" t="s">
        <v>312</v>
      </c>
      <c r="T166" s="240">
        <v>0</v>
      </c>
      <c r="Z166" s="3232"/>
      <c r="AA166" s="1946">
        <v>28</v>
      </c>
      <c r="AB166" s="1947">
        <v>0</v>
      </c>
      <c r="AC166" s="1947">
        <v>4</v>
      </c>
      <c r="AD166" s="1947">
        <v>7</v>
      </c>
      <c r="AE166" s="1947">
        <v>2</v>
      </c>
      <c r="AF166" s="1951">
        <v>13</v>
      </c>
      <c r="AG166" s="1946">
        <v>16</v>
      </c>
      <c r="AH166" s="1949">
        <v>0.46500000000000002</v>
      </c>
      <c r="AI166" s="1962">
        <v>81.25</v>
      </c>
      <c r="AJ166" s="1962">
        <v>37.78125</v>
      </c>
      <c r="AK166" s="1959">
        <v>243.75</v>
      </c>
      <c r="AL166" s="1961">
        <v>113.34375</v>
      </c>
    </row>
    <row r="167" spans="2:38" ht="27" customHeight="1">
      <c r="B167" s="2774" t="s">
        <v>1057</v>
      </c>
      <c r="C167" s="2775"/>
      <c r="D167" s="2776"/>
      <c r="E167" s="2942" t="s">
        <v>324</v>
      </c>
      <c r="F167" s="2944"/>
      <c r="G167" s="2944"/>
      <c r="H167" s="2944"/>
      <c r="I167" s="2944"/>
      <c r="J167" s="2945"/>
      <c r="K167" s="2890" t="s">
        <v>487</v>
      </c>
      <c r="L167" s="2946"/>
      <c r="M167" s="2946"/>
      <c r="N167" s="2946"/>
      <c r="O167" s="2946"/>
      <c r="P167" s="2947"/>
      <c r="R167" s="2750"/>
      <c r="S167" s="239" t="s">
        <v>314</v>
      </c>
      <c r="T167" s="240">
        <v>10</v>
      </c>
      <c r="Z167" s="3232"/>
      <c r="AA167" s="1946">
        <v>30</v>
      </c>
      <c r="AB167" s="1947">
        <v>1</v>
      </c>
      <c r="AC167" s="1947">
        <v>4</v>
      </c>
      <c r="AD167" s="1947">
        <v>3</v>
      </c>
      <c r="AE167" s="1947">
        <v>3</v>
      </c>
      <c r="AF167" s="1951">
        <v>11</v>
      </c>
      <c r="AG167" s="1946">
        <v>17</v>
      </c>
      <c r="AH167" s="1949">
        <v>0.55989999999999995</v>
      </c>
      <c r="AI167" s="1962">
        <v>68.75</v>
      </c>
      <c r="AJ167" s="1962">
        <v>38.493124999999999</v>
      </c>
      <c r="AK167" s="1959">
        <v>206.25</v>
      </c>
      <c r="AL167" s="1961">
        <v>115.47937499999999</v>
      </c>
    </row>
    <row r="168" spans="2:38" ht="27" customHeight="1">
      <c r="B168" s="1214" t="s">
        <v>341</v>
      </c>
      <c r="C168" s="1214" t="s">
        <v>342</v>
      </c>
      <c r="D168" s="1214" t="s">
        <v>343</v>
      </c>
      <c r="E168" s="2948" t="s">
        <v>862</v>
      </c>
      <c r="F168" s="2949"/>
      <c r="G168" s="2948" t="s">
        <v>325</v>
      </c>
      <c r="H168" s="2950"/>
      <c r="I168" s="2948" t="s">
        <v>331</v>
      </c>
      <c r="J168" s="2950"/>
      <c r="K168" s="2951" t="s">
        <v>865</v>
      </c>
      <c r="L168" s="2952"/>
      <c r="M168" s="2951" t="s">
        <v>521</v>
      </c>
      <c r="N168" s="2953"/>
      <c r="O168" s="3240" t="s">
        <v>846</v>
      </c>
      <c r="P168" s="3241"/>
      <c r="R168" s="3050" t="s">
        <v>316</v>
      </c>
      <c r="S168" s="236" t="s">
        <v>317</v>
      </c>
      <c r="T168" s="237">
        <v>-10</v>
      </c>
      <c r="Z168" s="3232"/>
      <c r="AA168" s="1946">
        <v>32</v>
      </c>
      <c r="AB168" s="1947">
        <v>1</v>
      </c>
      <c r="AC168" s="1947">
        <v>3</v>
      </c>
      <c r="AD168" s="1947">
        <v>2</v>
      </c>
      <c r="AE168" s="1947">
        <v>3</v>
      </c>
      <c r="AF168" s="1951">
        <v>9</v>
      </c>
      <c r="AG168" s="1946">
        <v>17</v>
      </c>
      <c r="AH168" s="1949">
        <v>0.627</v>
      </c>
      <c r="AI168" s="1962">
        <v>56.25</v>
      </c>
      <c r="AJ168" s="1962">
        <v>35.268749999999997</v>
      </c>
      <c r="AK168" s="1959">
        <v>168.75</v>
      </c>
      <c r="AL168" s="1961">
        <v>105.80625000000001</v>
      </c>
    </row>
    <row r="169" spans="2:38" ht="27" customHeight="1">
      <c r="B169" s="1222">
        <v>0</v>
      </c>
      <c r="C169" s="1214" t="s">
        <v>307</v>
      </c>
      <c r="D169" s="1234">
        <v>10</v>
      </c>
      <c r="E169" s="2942">
        <v>-10</v>
      </c>
      <c r="F169" s="2943">
        <v>0</v>
      </c>
      <c r="G169" s="2942">
        <v>0</v>
      </c>
      <c r="H169" s="2943"/>
      <c r="I169" s="2942">
        <v>10</v>
      </c>
      <c r="J169" s="2943"/>
      <c r="K169" s="2890">
        <v>-20</v>
      </c>
      <c r="L169" s="2891">
        <v>0</v>
      </c>
      <c r="M169" s="2890">
        <v>0</v>
      </c>
      <c r="N169" s="2891"/>
      <c r="O169" s="3047">
        <v>20</v>
      </c>
      <c r="P169" s="3048"/>
      <c r="R169" s="2746"/>
      <c r="S169" s="236" t="s">
        <v>320</v>
      </c>
      <c r="T169" s="237">
        <v>0</v>
      </c>
      <c r="Z169" s="3232"/>
      <c r="AA169" s="1946">
        <v>34</v>
      </c>
      <c r="AB169" s="1947">
        <v>0</v>
      </c>
      <c r="AC169" s="1947">
        <v>7</v>
      </c>
      <c r="AD169" s="1947">
        <v>6</v>
      </c>
      <c r="AE169" s="1947">
        <v>2</v>
      </c>
      <c r="AF169" s="1951">
        <v>15</v>
      </c>
      <c r="AG169" s="1946">
        <v>17</v>
      </c>
      <c r="AH169" s="1949">
        <v>0.69730000000000003</v>
      </c>
      <c r="AI169" s="1962">
        <v>93.75</v>
      </c>
      <c r="AJ169" s="1962">
        <v>65.371875000000003</v>
      </c>
      <c r="AK169" s="1959">
        <v>281.25</v>
      </c>
      <c r="AL169" s="1961">
        <v>196.11562500000002</v>
      </c>
    </row>
    <row r="170" spans="2:38" ht="27" customHeight="1">
      <c r="R170" s="2747"/>
      <c r="S170" s="236" t="s">
        <v>322</v>
      </c>
      <c r="T170" s="237">
        <v>10</v>
      </c>
      <c r="Z170" s="3232"/>
      <c r="AA170" s="1946">
        <v>36</v>
      </c>
      <c r="AB170" s="1947">
        <v>3</v>
      </c>
      <c r="AC170" s="1947">
        <v>5</v>
      </c>
      <c r="AD170" s="1947">
        <v>1</v>
      </c>
      <c r="AE170" s="1947">
        <v>3</v>
      </c>
      <c r="AF170" s="1951">
        <v>12</v>
      </c>
      <c r="AG170" s="1946">
        <v>18</v>
      </c>
      <c r="AH170" s="1949">
        <v>0.81910000000000005</v>
      </c>
      <c r="AI170" s="1962">
        <v>75</v>
      </c>
      <c r="AJ170" s="1962">
        <v>61.432500000000005</v>
      </c>
      <c r="AK170" s="1959">
        <v>225</v>
      </c>
      <c r="AL170" s="1961">
        <v>184.29750000000001</v>
      </c>
    </row>
    <row r="171" spans="2:38" ht="27" customHeight="1">
      <c r="B171" s="2911" t="s">
        <v>868</v>
      </c>
      <c r="C171" s="2912"/>
      <c r="D171" s="2913"/>
      <c r="E171" s="2909" t="s">
        <v>866</v>
      </c>
      <c r="F171" s="2914"/>
      <c r="G171" s="2914"/>
      <c r="H171" s="2914"/>
      <c r="I171" s="2914"/>
      <c r="J171" s="2915"/>
      <c r="K171" s="2916" t="s">
        <v>870</v>
      </c>
      <c r="L171" s="2917"/>
      <c r="M171" s="2918"/>
      <c r="N171" s="2928" t="s">
        <v>869</v>
      </c>
      <c r="O171" s="2941"/>
      <c r="P171" s="1218"/>
      <c r="R171" s="3051" t="s">
        <v>324</v>
      </c>
      <c r="S171" s="243" t="s">
        <v>325</v>
      </c>
      <c r="T171" s="244">
        <v>-10</v>
      </c>
      <c r="Z171" s="3232"/>
      <c r="AA171" s="1946">
        <v>38</v>
      </c>
      <c r="AB171" s="1947">
        <v>1</v>
      </c>
      <c r="AC171" s="1947">
        <v>1</v>
      </c>
      <c r="AD171" s="1947">
        <v>0</v>
      </c>
      <c r="AE171" s="1947">
        <v>2</v>
      </c>
      <c r="AF171" s="1951">
        <v>4</v>
      </c>
      <c r="AG171" s="1946">
        <v>19</v>
      </c>
      <c r="AH171" s="1949">
        <v>0.95389999999999997</v>
      </c>
      <c r="AI171" s="1962">
        <v>25</v>
      </c>
      <c r="AJ171" s="1962">
        <v>23.8475</v>
      </c>
      <c r="AK171" s="1959">
        <v>75</v>
      </c>
      <c r="AL171" s="1961">
        <v>71.542500000000004</v>
      </c>
    </row>
    <row r="172" spans="2:38" ht="45" customHeight="1">
      <c r="B172" s="1203" t="s">
        <v>344</v>
      </c>
      <c r="C172" s="1203" t="s">
        <v>346</v>
      </c>
      <c r="D172" s="1215" t="s">
        <v>844</v>
      </c>
      <c r="E172" s="2919" t="s">
        <v>508</v>
      </c>
      <c r="F172" s="2920"/>
      <c r="G172" s="2919" t="s">
        <v>850</v>
      </c>
      <c r="H172" s="2921"/>
      <c r="I172" s="2919" t="s">
        <v>867</v>
      </c>
      <c r="J172" s="2921"/>
      <c r="K172" s="2922" t="s">
        <v>520</v>
      </c>
      <c r="L172" s="2923"/>
      <c r="M172" s="1216" t="s">
        <v>473</v>
      </c>
      <c r="N172" s="1219" t="s">
        <v>472</v>
      </c>
      <c r="O172" s="1219" t="s">
        <v>473</v>
      </c>
      <c r="P172" s="1220"/>
      <c r="R172" s="2757"/>
      <c r="S172" s="243" t="s">
        <v>327</v>
      </c>
      <c r="T172" s="244">
        <v>0</v>
      </c>
      <c r="Z172" s="3232"/>
      <c r="AA172" s="1946">
        <v>40</v>
      </c>
      <c r="AB172" s="1947">
        <v>3</v>
      </c>
      <c r="AC172" s="1947">
        <v>1</v>
      </c>
      <c r="AD172" s="1947">
        <v>0</v>
      </c>
      <c r="AE172" s="1947">
        <v>1</v>
      </c>
      <c r="AF172" s="1951">
        <v>5</v>
      </c>
      <c r="AG172" s="1946">
        <v>20</v>
      </c>
      <c r="AH172" s="1949">
        <v>1.1020000000000001</v>
      </c>
      <c r="AI172" s="1962">
        <v>31.25</v>
      </c>
      <c r="AJ172" s="1962">
        <v>34.4375</v>
      </c>
      <c r="AK172" s="1959">
        <v>93.75</v>
      </c>
      <c r="AL172" s="1961">
        <v>103.31250000000001</v>
      </c>
    </row>
    <row r="173" spans="2:38" ht="27" customHeight="1">
      <c r="B173" s="1203">
        <v>0</v>
      </c>
      <c r="C173" s="1203">
        <v>5</v>
      </c>
      <c r="D173" s="1203">
        <v>10</v>
      </c>
      <c r="E173" s="2909">
        <v>0</v>
      </c>
      <c r="F173" s="2910">
        <v>0</v>
      </c>
      <c r="G173" s="2909">
        <v>5</v>
      </c>
      <c r="H173" s="2910"/>
      <c r="I173" s="2909">
        <v>10</v>
      </c>
      <c r="J173" s="2910"/>
      <c r="K173" s="2916">
        <v>0</v>
      </c>
      <c r="L173" s="2927">
        <v>0</v>
      </c>
      <c r="M173" s="1217">
        <v>10</v>
      </c>
      <c r="N173" s="1221">
        <v>0</v>
      </c>
      <c r="O173" s="3242">
        <v>10</v>
      </c>
      <c r="P173" s="3243"/>
      <c r="R173" s="2741"/>
      <c r="S173" s="243" t="s">
        <v>331</v>
      </c>
      <c r="T173" s="244">
        <v>10</v>
      </c>
      <c r="Z173" s="3232"/>
      <c r="AA173" s="1946">
        <v>42</v>
      </c>
      <c r="AB173" s="1947">
        <v>4</v>
      </c>
      <c r="AC173" s="1947">
        <v>0</v>
      </c>
      <c r="AD173" s="1947">
        <v>1</v>
      </c>
      <c r="AE173" s="1947">
        <v>1</v>
      </c>
      <c r="AF173" s="1951">
        <v>6</v>
      </c>
      <c r="AG173" s="1946">
        <v>20</v>
      </c>
      <c r="AH173" s="1950">
        <v>1.2</v>
      </c>
      <c r="AI173" s="1962">
        <v>37.5</v>
      </c>
      <c r="AJ173" s="1962">
        <v>45</v>
      </c>
      <c r="AK173" s="1959">
        <v>112.5</v>
      </c>
      <c r="AL173" s="1961">
        <v>135</v>
      </c>
    </row>
    <row r="174" spans="2:38" ht="27" customHeight="1">
      <c r="R174" s="3052" t="s">
        <v>1060</v>
      </c>
      <c r="S174" s="236" t="s">
        <v>341</v>
      </c>
      <c r="T174" s="237">
        <v>0</v>
      </c>
      <c r="Z174" s="3232"/>
      <c r="AA174" s="1946">
        <v>44</v>
      </c>
      <c r="AB174" s="1947">
        <v>2</v>
      </c>
      <c r="AC174" s="1947">
        <v>0</v>
      </c>
      <c r="AD174" s="1947">
        <v>2</v>
      </c>
      <c r="AE174" s="1947">
        <v>0</v>
      </c>
      <c r="AF174" s="1951">
        <v>4</v>
      </c>
      <c r="AG174" s="1946">
        <v>20</v>
      </c>
      <c r="AH174" s="1949">
        <v>1.3015000000000001</v>
      </c>
      <c r="AI174" s="1962">
        <v>25</v>
      </c>
      <c r="AJ174" s="1962">
        <v>32.537500000000001</v>
      </c>
      <c r="AK174" s="1959">
        <v>75</v>
      </c>
      <c r="AL174" s="1961">
        <v>97.612500000000011</v>
      </c>
    </row>
    <row r="175" spans="2:38" ht="27" customHeight="1">
      <c r="B175" s="2930" t="s">
        <v>873</v>
      </c>
      <c r="C175" s="2931"/>
      <c r="D175" s="2932"/>
      <c r="E175" s="2907" t="s">
        <v>871</v>
      </c>
      <c r="F175" s="2933"/>
      <c r="G175" s="2933"/>
      <c r="H175" s="2933"/>
      <c r="I175" s="2933"/>
      <c r="J175" s="2934"/>
      <c r="K175" s="2935" t="s">
        <v>874</v>
      </c>
      <c r="L175" s="2936"/>
      <c r="M175" s="2936"/>
      <c r="N175" s="2936"/>
      <c r="O175" s="2936"/>
      <c r="P175" s="2937"/>
      <c r="R175" s="3053"/>
      <c r="S175" s="236" t="s">
        <v>342</v>
      </c>
      <c r="T175" s="237">
        <v>5</v>
      </c>
      <c r="Z175" s="3232"/>
      <c r="AA175" s="1946">
        <v>46</v>
      </c>
      <c r="AB175" s="1947">
        <v>2</v>
      </c>
      <c r="AC175" s="1947">
        <v>1</v>
      </c>
      <c r="AD175" s="1947">
        <v>1</v>
      </c>
      <c r="AE175" s="1947">
        <v>0</v>
      </c>
      <c r="AF175" s="1951">
        <v>4</v>
      </c>
      <c r="AG175" s="1946">
        <v>21</v>
      </c>
      <c r="AH175" s="1949">
        <v>1.4816</v>
      </c>
      <c r="AI175" s="1962">
        <v>25</v>
      </c>
      <c r="AJ175" s="1962">
        <v>37.04</v>
      </c>
      <c r="AK175" s="1959">
        <v>75</v>
      </c>
      <c r="AL175" s="1961">
        <v>111.12</v>
      </c>
    </row>
    <row r="176" spans="2:38" ht="27" customHeight="1">
      <c r="B176" s="1232" t="s">
        <v>499</v>
      </c>
      <c r="C176" s="1233" t="s">
        <v>500</v>
      </c>
      <c r="D176" s="1233" t="s">
        <v>501</v>
      </c>
      <c r="E176" s="2938" t="s">
        <v>519</v>
      </c>
      <c r="F176" s="2939"/>
      <c r="G176" s="2938" t="s">
        <v>852</v>
      </c>
      <c r="H176" s="2940"/>
      <c r="I176" s="2938" t="s">
        <v>872</v>
      </c>
      <c r="J176" s="2940"/>
      <c r="K176" s="1223" t="s">
        <v>476</v>
      </c>
      <c r="L176" s="1223" t="s">
        <v>477</v>
      </c>
      <c r="M176" s="1223" t="s">
        <v>479</v>
      </c>
      <c r="N176" s="1223" t="s">
        <v>480</v>
      </c>
      <c r="O176" s="1223" t="s">
        <v>481</v>
      </c>
      <c r="P176" s="1224"/>
      <c r="R176" s="3054"/>
      <c r="S176" s="236" t="s">
        <v>343</v>
      </c>
      <c r="T176" s="237">
        <v>10</v>
      </c>
      <c r="Z176" s="3232"/>
      <c r="AA176" s="1946">
        <v>48</v>
      </c>
      <c r="AB176" s="1947">
        <v>1</v>
      </c>
      <c r="AC176" s="1947">
        <v>1</v>
      </c>
      <c r="AD176" s="1947">
        <v>1</v>
      </c>
      <c r="AE176" s="1947">
        <v>0</v>
      </c>
      <c r="AF176" s="1951">
        <v>3</v>
      </c>
      <c r="AG176" s="1946">
        <v>22</v>
      </c>
      <c r="AH176" s="1949">
        <v>1.6769000000000001</v>
      </c>
      <c r="AI176" s="1962">
        <v>18.75</v>
      </c>
      <c r="AJ176" s="1962">
        <v>31.441875</v>
      </c>
      <c r="AK176" s="1959">
        <v>56.25</v>
      </c>
      <c r="AL176" s="1961">
        <v>94.325625000000002</v>
      </c>
    </row>
    <row r="177" spans="2:38" ht="27" customHeight="1">
      <c r="B177" s="1232">
        <v>0</v>
      </c>
      <c r="C177" s="1232">
        <v>5</v>
      </c>
      <c r="D177" s="1232">
        <v>10</v>
      </c>
      <c r="E177" s="2907">
        <v>0</v>
      </c>
      <c r="F177" s="2908">
        <v>0</v>
      </c>
      <c r="G177" s="2907">
        <v>5</v>
      </c>
      <c r="H177" s="2908"/>
      <c r="I177" s="2907">
        <v>10</v>
      </c>
      <c r="J177" s="2908"/>
      <c r="K177" s="1225">
        <v>50</v>
      </c>
      <c r="L177" s="1226">
        <v>20</v>
      </c>
      <c r="M177" s="1225">
        <v>0</v>
      </c>
      <c r="N177" s="1226">
        <v>-20</v>
      </c>
      <c r="O177" s="1225">
        <v>-50</v>
      </c>
      <c r="P177" s="1226"/>
      <c r="R177" s="3049" t="s">
        <v>461</v>
      </c>
      <c r="S177" s="253" t="s">
        <v>344</v>
      </c>
      <c r="T177" s="254">
        <v>0</v>
      </c>
      <c r="Z177" s="3232"/>
      <c r="AA177" s="1946">
        <v>50</v>
      </c>
      <c r="AB177" s="1947">
        <v>2</v>
      </c>
      <c r="AC177" s="1947">
        <v>0</v>
      </c>
      <c r="AD177" s="1947">
        <v>0</v>
      </c>
      <c r="AE177" s="1947">
        <v>0</v>
      </c>
      <c r="AF177" s="1951">
        <v>2</v>
      </c>
      <c r="AG177" s="1946">
        <v>23</v>
      </c>
      <c r="AH177" s="1949">
        <v>1.8878999999999999</v>
      </c>
      <c r="AI177" s="1962">
        <v>12.5</v>
      </c>
      <c r="AJ177" s="1962">
        <v>23.598749999999999</v>
      </c>
      <c r="AK177" s="1959">
        <v>37.5</v>
      </c>
      <c r="AL177" s="1961">
        <v>70.796250000000001</v>
      </c>
    </row>
    <row r="178" spans="2:38" ht="27" customHeight="1">
      <c r="R178" s="2738"/>
      <c r="S178" s="253" t="s">
        <v>346</v>
      </c>
      <c r="T178" s="254">
        <v>5</v>
      </c>
      <c r="Z178" s="3232"/>
      <c r="AA178" s="1946">
        <v>52</v>
      </c>
      <c r="AB178" s="202">
        <v>1</v>
      </c>
      <c r="AC178" s="202">
        <v>0</v>
      </c>
      <c r="AD178" s="202">
        <v>0</v>
      </c>
      <c r="AE178" s="202">
        <v>0</v>
      </c>
      <c r="AF178" s="202">
        <v>1</v>
      </c>
      <c r="AG178" s="202">
        <v>23</v>
      </c>
      <c r="AH178" s="202">
        <v>2.0211999999999999</v>
      </c>
      <c r="AI178" s="1957">
        <v>6.25</v>
      </c>
      <c r="AJ178" s="1957">
        <v>12.632499999999999</v>
      </c>
      <c r="AK178" s="1957">
        <v>18.75</v>
      </c>
      <c r="AL178" s="1958">
        <v>37.897500000000001</v>
      </c>
    </row>
    <row r="179" spans="2:38" ht="27" customHeight="1">
      <c r="B179" s="1217" t="s">
        <v>355</v>
      </c>
      <c r="C179" s="2855" t="s">
        <v>349</v>
      </c>
      <c r="D179" s="2856"/>
      <c r="G179" s="98" t="s">
        <v>1050</v>
      </c>
      <c r="R179" s="2739"/>
      <c r="S179" s="253" t="s">
        <v>348</v>
      </c>
      <c r="T179" s="254">
        <v>10</v>
      </c>
      <c r="Z179" s="3232"/>
      <c r="AA179" s="1946">
        <v>54</v>
      </c>
      <c r="AB179" s="202">
        <v>1</v>
      </c>
      <c r="AC179" s="202">
        <v>0</v>
      </c>
      <c r="AD179" s="202">
        <v>1</v>
      </c>
      <c r="AE179" s="202">
        <v>0</v>
      </c>
      <c r="AF179" s="202">
        <v>2</v>
      </c>
      <c r="AG179" s="202">
        <v>23</v>
      </c>
      <c r="AH179" s="202">
        <v>2.1583000000000001</v>
      </c>
      <c r="AI179" s="1957">
        <v>12.5</v>
      </c>
      <c r="AJ179" s="1957">
        <v>26.978750000000002</v>
      </c>
      <c r="AK179" s="1957">
        <v>37.5</v>
      </c>
      <c r="AL179" s="1958">
        <v>80.936250000000001</v>
      </c>
    </row>
    <row r="180" spans="2:38" ht="27" customHeight="1">
      <c r="B180" s="1227" t="s">
        <v>365</v>
      </c>
      <c r="C180" s="1229" t="s">
        <v>350</v>
      </c>
      <c r="D180" s="1230" t="s">
        <v>351</v>
      </c>
      <c r="G180" s="3017" t="s">
        <v>1038</v>
      </c>
      <c r="H180" s="2126" t="s">
        <v>781</v>
      </c>
      <c r="I180" s="2126" t="s">
        <v>1040</v>
      </c>
      <c r="J180" s="3017" t="s">
        <v>277</v>
      </c>
      <c r="K180" s="3017" t="s">
        <v>279</v>
      </c>
      <c r="L180" s="3017" t="s">
        <v>993</v>
      </c>
      <c r="R180" s="3049" t="s">
        <v>466</v>
      </c>
      <c r="S180" s="253" t="s">
        <v>463</v>
      </c>
      <c r="T180" s="254">
        <v>0</v>
      </c>
      <c r="Z180" s="3233"/>
      <c r="AA180" s="1946">
        <v>56</v>
      </c>
      <c r="AB180" s="202">
        <v>1</v>
      </c>
      <c r="AC180" s="202">
        <v>0</v>
      </c>
      <c r="AD180" s="202">
        <v>1</v>
      </c>
      <c r="AE180" s="202">
        <v>0</v>
      </c>
      <c r="AF180" s="202">
        <v>2</v>
      </c>
      <c r="AG180" s="202">
        <v>23</v>
      </c>
      <c r="AH180" s="202">
        <v>2.2989999999999999</v>
      </c>
      <c r="AI180" s="1957">
        <v>12.5</v>
      </c>
      <c r="AJ180" s="1957">
        <v>28.737500000000001</v>
      </c>
      <c r="AK180" s="1957">
        <v>37.5</v>
      </c>
      <c r="AL180" s="1958">
        <v>86.212499999999991</v>
      </c>
    </row>
    <row r="181" spans="2:38" ht="27" customHeight="1">
      <c r="B181" s="1228">
        <v>10</v>
      </c>
      <c r="C181" s="1231">
        <v>10</v>
      </c>
      <c r="D181" s="1231">
        <v>0</v>
      </c>
      <c r="G181" s="3057"/>
      <c r="H181" s="2130" t="s">
        <v>1039</v>
      </c>
      <c r="I181" s="2130" t="s">
        <v>1041</v>
      </c>
      <c r="J181" s="3057"/>
      <c r="K181" s="3057"/>
      <c r="L181" s="3057"/>
      <c r="R181" s="2738"/>
      <c r="S181" s="253" t="s">
        <v>464</v>
      </c>
      <c r="T181" s="254">
        <v>5</v>
      </c>
      <c r="Z181" s="3063" t="s">
        <v>582</v>
      </c>
      <c r="AA181" s="3064"/>
      <c r="AB181" s="1948">
        <f>SUM(AB156:AB180)</f>
        <v>34</v>
      </c>
      <c r="AC181" s="1948">
        <f t="shared" ref="AC181:AG181" si="7">SUM(AC156:AC180)</f>
        <v>58</v>
      </c>
      <c r="AD181" s="1948">
        <f t="shared" si="7"/>
        <v>51</v>
      </c>
      <c r="AE181" s="1948">
        <f t="shared" si="7"/>
        <v>45</v>
      </c>
      <c r="AF181" s="1948">
        <f t="shared" si="7"/>
        <v>178</v>
      </c>
      <c r="AG181" s="1948">
        <f t="shared" si="7"/>
        <v>417</v>
      </c>
      <c r="AH181" s="1949">
        <f>SUM(AH157:AH180)</f>
        <v>20.997700000000002</v>
      </c>
      <c r="AI181" s="1965">
        <f>SUM(AI157:AI180)</f>
        <v>1112.5</v>
      </c>
      <c r="AJ181" s="1963">
        <f>SUM(AJ157:AJ180)</f>
        <v>643.22124999999994</v>
      </c>
      <c r="AK181" s="1963">
        <f t="shared" ref="AK181:AL181" si="8">SUM(AK157:AK180)</f>
        <v>3337.5</v>
      </c>
      <c r="AL181" s="1964">
        <f t="shared" si="8"/>
        <v>1929.6637500000002</v>
      </c>
    </row>
    <row r="182" spans="2:38" ht="27" customHeight="1" thickBot="1">
      <c r="G182" s="3018"/>
      <c r="H182" s="2131"/>
      <c r="I182" s="2132" t="s">
        <v>1042</v>
      </c>
      <c r="J182" s="3018"/>
      <c r="K182" s="3018"/>
      <c r="L182" s="3018"/>
      <c r="R182" s="2739"/>
      <c r="S182" s="253" t="s">
        <v>465</v>
      </c>
      <c r="T182" s="254">
        <v>10</v>
      </c>
      <c r="Z182" s="3058" t="s">
        <v>801</v>
      </c>
      <c r="AA182" s="3059"/>
      <c r="AB182" s="1952"/>
      <c r="AC182" s="1952"/>
      <c r="AD182" s="1953"/>
      <c r="AE182" s="1952"/>
      <c r="AF182" s="1952"/>
      <c r="AG182" s="1952"/>
      <c r="AH182" s="1953"/>
      <c r="AI182" s="1954"/>
      <c r="AJ182" s="1955"/>
      <c r="AK182" s="1954"/>
      <c r="AL182" s="1956"/>
    </row>
    <row r="183" spans="2:38" ht="15.75" thickTop="1">
      <c r="G183" s="2021" t="s">
        <v>1043</v>
      </c>
      <c r="H183" s="2021">
        <v>0.3</v>
      </c>
      <c r="I183" s="2021">
        <v>0.4</v>
      </c>
      <c r="J183" s="2021">
        <v>0.5</v>
      </c>
      <c r="K183" s="2021">
        <v>0.2</v>
      </c>
      <c r="L183" s="3244" t="s">
        <v>157</v>
      </c>
      <c r="R183" s="3049" t="s">
        <v>471</v>
      </c>
      <c r="S183" s="324" t="s">
        <v>472</v>
      </c>
      <c r="T183" s="254">
        <v>0</v>
      </c>
      <c r="U183" s="1894"/>
    </row>
    <row r="184" spans="2:38" ht="15">
      <c r="G184" s="2133" t="s">
        <v>1044</v>
      </c>
      <c r="H184" s="2133">
        <v>0.6</v>
      </c>
      <c r="I184" s="2133">
        <v>0.8</v>
      </c>
      <c r="J184" s="2133">
        <v>1</v>
      </c>
      <c r="K184" s="2133">
        <v>0.3</v>
      </c>
      <c r="L184" s="3021"/>
      <c r="R184" s="2739"/>
      <c r="S184" s="324" t="s">
        <v>473</v>
      </c>
      <c r="T184" s="254">
        <v>10</v>
      </c>
      <c r="U184" s="1894"/>
    </row>
    <row r="185" spans="2:38" ht="27">
      <c r="G185" s="2133" t="s">
        <v>1045</v>
      </c>
      <c r="H185" s="2133">
        <v>1.4</v>
      </c>
      <c r="I185" s="2133">
        <v>1.8</v>
      </c>
      <c r="J185" s="2133">
        <v>2.2000000000000002</v>
      </c>
      <c r="K185" s="2133">
        <v>0.7</v>
      </c>
      <c r="L185" s="3021"/>
      <c r="R185" s="3049" t="s">
        <v>485</v>
      </c>
      <c r="S185" s="324" t="s">
        <v>486</v>
      </c>
      <c r="T185" s="254">
        <v>0</v>
      </c>
    </row>
    <row r="186" spans="2:38" ht="15">
      <c r="G186" s="2012" t="s">
        <v>1046</v>
      </c>
      <c r="H186" s="2012">
        <v>2.4</v>
      </c>
      <c r="I186" s="2012">
        <v>3</v>
      </c>
      <c r="J186" s="2012">
        <v>3.6</v>
      </c>
      <c r="K186" s="2421">
        <v>2.2000000000000002</v>
      </c>
      <c r="L186" s="3021"/>
      <c r="R186" s="2739"/>
      <c r="S186" s="324" t="s">
        <v>473</v>
      </c>
      <c r="T186" s="254">
        <v>10</v>
      </c>
    </row>
    <row r="187" spans="2:38" ht="27">
      <c r="G187" s="2133" t="s">
        <v>1047</v>
      </c>
      <c r="H187" s="2133">
        <v>0.8</v>
      </c>
      <c r="I187" s="2133">
        <v>1</v>
      </c>
      <c r="J187" s="2133">
        <v>1.2</v>
      </c>
      <c r="K187" s="2133">
        <v>0.4</v>
      </c>
      <c r="L187" s="3021"/>
      <c r="R187" s="3051" t="s">
        <v>349</v>
      </c>
      <c r="S187" s="243" t="s">
        <v>350</v>
      </c>
      <c r="T187" s="244">
        <v>10</v>
      </c>
    </row>
    <row r="188" spans="2:38">
      <c r="G188" s="2133" t="s">
        <v>1048</v>
      </c>
      <c r="H188" s="2133">
        <v>1.8</v>
      </c>
      <c r="I188" s="2133">
        <v>2.2000000000000002</v>
      </c>
      <c r="J188" s="2133">
        <v>2.6</v>
      </c>
      <c r="K188" s="2133">
        <v>0.9</v>
      </c>
      <c r="L188" s="3021"/>
      <c r="R188" s="2741"/>
      <c r="S188" s="243" t="s">
        <v>351</v>
      </c>
      <c r="T188" s="244">
        <v>0</v>
      </c>
    </row>
    <row r="189" spans="2:38" ht="27">
      <c r="G189" s="2133" t="s">
        <v>1049</v>
      </c>
      <c r="H189" s="2133">
        <v>1</v>
      </c>
      <c r="I189" s="2133">
        <v>1.2</v>
      </c>
      <c r="J189" s="2133">
        <v>1.4</v>
      </c>
      <c r="K189" s="2133">
        <v>0.5</v>
      </c>
      <c r="L189" s="3012"/>
      <c r="R189" s="3055" t="s">
        <v>487</v>
      </c>
      <c r="S189" s="258" t="s">
        <v>488</v>
      </c>
      <c r="T189" s="259">
        <v>-20</v>
      </c>
    </row>
    <row r="190" spans="2:38" ht="27">
      <c r="R190" s="2743"/>
      <c r="S190" s="258" t="s">
        <v>489</v>
      </c>
      <c r="T190" s="259">
        <v>0</v>
      </c>
    </row>
    <row r="191" spans="2:38" ht="27">
      <c r="G191" s="3017" t="s">
        <v>1038</v>
      </c>
      <c r="H191" s="2398" t="s">
        <v>781</v>
      </c>
      <c r="R191" s="2744"/>
      <c r="S191" s="258" t="s">
        <v>490</v>
      </c>
      <c r="T191" s="259">
        <v>20</v>
      </c>
    </row>
    <row r="192" spans="2:38">
      <c r="G192" s="3057"/>
      <c r="H192" s="2400" t="s">
        <v>1039</v>
      </c>
      <c r="R192" s="257" t="s">
        <v>494</v>
      </c>
      <c r="S192" s="258" t="s">
        <v>495</v>
      </c>
      <c r="T192" s="259">
        <v>0</v>
      </c>
    </row>
    <row r="193" spans="7:20" ht="27.75" thickBot="1">
      <c r="G193" s="3018"/>
      <c r="H193" s="2131"/>
      <c r="R193" s="257" t="s">
        <v>494</v>
      </c>
      <c r="S193" s="268" t="s">
        <v>496</v>
      </c>
      <c r="T193" s="269">
        <v>5</v>
      </c>
    </row>
    <row r="194" spans="7:20" ht="41.25" thickTop="1">
      <c r="G194" s="2021" t="s">
        <v>1307</v>
      </c>
      <c r="H194" s="2021">
        <v>0.3</v>
      </c>
      <c r="R194" s="257" t="s">
        <v>494</v>
      </c>
      <c r="S194" s="268" t="s">
        <v>497</v>
      </c>
      <c r="T194" s="269">
        <v>10</v>
      </c>
    </row>
    <row r="195" spans="7:20" ht="28.5">
      <c r="G195" s="2133" t="s">
        <v>1308</v>
      </c>
      <c r="H195" s="2133">
        <v>0.6</v>
      </c>
      <c r="R195" s="267" t="s">
        <v>355</v>
      </c>
      <c r="S195" s="268" t="s">
        <v>365</v>
      </c>
      <c r="T195" s="269">
        <v>10</v>
      </c>
    </row>
    <row r="196" spans="7:20" ht="28.5">
      <c r="G196" s="2133" t="s">
        <v>1309</v>
      </c>
      <c r="H196" s="2133">
        <v>1.4</v>
      </c>
      <c r="R196" s="257" t="s">
        <v>366</v>
      </c>
      <c r="S196" s="258" t="s">
        <v>367</v>
      </c>
      <c r="T196" s="259">
        <v>0</v>
      </c>
    </row>
    <row r="197" spans="7:20" ht="28.5">
      <c r="G197" s="2012" t="s">
        <v>1310</v>
      </c>
      <c r="H197" s="2012">
        <v>2.4</v>
      </c>
      <c r="R197" s="257" t="s">
        <v>366</v>
      </c>
      <c r="S197" s="258" t="s">
        <v>369</v>
      </c>
      <c r="T197" s="259">
        <v>5</v>
      </c>
    </row>
    <row r="198" spans="7:20" ht="28.5">
      <c r="G198" s="2133" t="s">
        <v>1311</v>
      </c>
      <c r="H198" s="2133">
        <v>0.8</v>
      </c>
      <c r="R198" s="257" t="s">
        <v>366</v>
      </c>
      <c r="S198" s="258" t="s">
        <v>370</v>
      </c>
      <c r="T198" s="259">
        <v>10</v>
      </c>
    </row>
    <row r="199" spans="7:20" ht="28.5">
      <c r="G199" s="2133" t="s">
        <v>1312</v>
      </c>
      <c r="H199" s="2133">
        <v>1.8</v>
      </c>
      <c r="R199" s="235" t="s">
        <v>856</v>
      </c>
      <c r="S199" s="236" t="s">
        <v>854</v>
      </c>
      <c r="T199" s="237">
        <v>0</v>
      </c>
    </row>
    <row r="200" spans="7:20" ht="28.5">
      <c r="G200" s="2133" t="s">
        <v>1313</v>
      </c>
      <c r="H200" s="2133">
        <v>1</v>
      </c>
      <c r="R200" s="235" t="s">
        <v>371</v>
      </c>
      <c r="S200" s="236" t="s">
        <v>373</v>
      </c>
      <c r="T200" s="237">
        <v>1</v>
      </c>
    </row>
    <row r="201" spans="7:20">
      <c r="R201" s="235" t="s">
        <v>371</v>
      </c>
      <c r="S201" s="236" t="s">
        <v>374</v>
      </c>
      <c r="T201" s="237">
        <v>2</v>
      </c>
    </row>
    <row r="202" spans="7:20">
      <c r="R202" s="235" t="s">
        <v>371</v>
      </c>
      <c r="S202" s="236" t="s">
        <v>375</v>
      </c>
      <c r="T202" s="237">
        <v>3</v>
      </c>
    </row>
    <row r="203" spans="7:20">
      <c r="R203" s="235" t="s">
        <v>371</v>
      </c>
      <c r="S203" s="236" t="s">
        <v>376</v>
      </c>
      <c r="T203" s="237">
        <v>4</v>
      </c>
    </row>
    <row r="204" spans="7:20">
      <c r="R204" s="235" t="s">
        <v>371</v>
      </c>
      <c r="S204" s="236" t="s">
        <v>377</v>
      </c>
      <c r="T204" s="237">
        <v>5</v>
      </c>
    </row>
    <row r="205" spans="7:20">
      <c r="R205" s="235" t="s">
        <v>371</v>
      </c>
      <c r="S205" s="236" t="s">
        <v>378</v>
      </c>
      <c r="T205" s="237">
        <v>6</v>
      </c>
    </row>
    <row r="206" spans="7:20">
      <c r="R206" s="235" t="s">
        <v>371</v>
      </c>
      <c r="S206" s="236" t="s">
        <v>379</v>
      </c>
      <c r="T206" s="237">
        <v>7</v>
      </c>
    </row>
    <row r="207" spans="7:20">
      <c r="R207" s="235" t="s">
        <v>371</v>
      </c>
      <c r="S207" s="236" t="s">
        <v>380</v>
      </c>
      <c r="T207" s="237">
        <v>8</v>
      </c>
    </row>
    <row r="208" spans="7:20">
      <c r="R208" s="235" t="s">
        <v>371</v>
      </c>
      <c r="S208" s="236" t="s">
        <v>381</v>
      </c>
      <c r="T208" s="237">
        <v>9</v>
      </c>
    </row>
    <row r="209" spans="18:20">
      <c r="R209" s="235" t="s">
        <v>371</v>
      </c>
      <c r="S209" s="236" t="s">
        <v>382</v>
      </c>
      <c r="T209" s="237">
        <v>10</v>
      </c>
    </row>
    <row r="210" spans="18:20" ht="40.5">
      <c r="R210" s="296" t="s">
        <v>383</v>
      </c>
      <c r="S210" s="297" t="s">
        <v>384</v>
      </c>
      <c r="T210" s="298">
        <v>10</v>
      </c>
    </row>
    <row r="211" spans="18:20" ht="40.5">
      <c r="R211" s="296" t="s">
        <v>383</v>
      </c>
      <c r="S211" s="297" t="s">
        <v>385</v>
      </c>
      <c r="T211" s="298">
        <v>5</v>
      </c>
    </row>
    <row r="212" spans="18:20" ht="27">
      <c r="R212" s="296" t="s">
        <v>383</v>
      </c>
      <c r="S212" s="297" t="s">
        <v>386</v>
      </c>
      <c r="T212" s="298">
        <v>0</v>
      </c>
    </row>
    <row r="213" spans="18:20">
      <c r="R213" s="235" t="s">
        <v>387</v>
      </c>
      <c r="S213" s="236" t="s">
        <v>367</v>
      </c>
      <c r="T213" s="237">
        <v>0</v>
      </c>
    </row>
    <row r="214" spans="18:20">
      <c r="R214" s="235" t="s">
        <v>387</v>
      </c>
      <c r="S214" s="236" t="s">
        <v>369</v>
      </c>
      <c r="T214" s="237">
        <v>5</v>
      </c>
    </row>
    <row r="215" spans="18:20">
      <c r="R215" s="235" t="s">
        <v>387</v>
      </c>
      <c r="S215" s="236" t="s">
        <v>370</v>
      </c>
      <c r="T215" s="237">
        <v>10</v>
      </c>
    </row>
    <row r="216" spans="18:20" ht="27">
      <c r="R216" s="3049" t="s">
        <v>475</v>
      </c>
      <c r="S216" s="324" t="s">
        <v>476</v>
      </c>
      <c r="T216" s="254">
        <v>50</v>
      </c>
    </row>
    <row r="217" spans="18:20" ht="15">
      <c r="R217" s="2738"/>
      <c r="S217" s="324" t="s">
        <v>477</v>
      </c>
      <c r="T217" s="254">
        <v>20</v>
      </c>
    </row>
    <row r="218" spans="18:20" ht="27">
      <c r="R218" s="2738"/>
      <c r="S218" s="324" t="s">
        <v>479</v>
      </c>
      <c r="T218" s="254">
        <v>0</v>
      </c>
    </row>
    <row r="219" spans="18:20" ht="15">
      <c r="R219" s="2738"/>
      <c r="S219" s="324" t="s">
        <v>480</v>
      </c>
      <c r="T219" s="254">
        <v>-20</v>
      </c>
    </row>
    <row r="220" spans="18:20" ht="27">
      <c r="R220" s="2739"/>
      <c r="S220" s="324" t="s">
        <v>481</v>
      </c>
      <c r="T220" s="254">
        <v>-50</v>
      </c>
    </row>
    <row r="221" spans="18:20" ht="27">
      <c r="R221" s="323" t="s">
        <v>498</v>
      </c>
      <c r="S221" s="324" t="s">
        <v>499</v>
      </c>
      <c r="T221" s="254">
        <v>0</v>
      </c>
    </row>
    <row r="222" spans="18:20" ht="40.5">
      <c r="R222" s="323" t="s">
        <v>498</v>
      </c>
      <c r="S222" s="324" t="s">
        <v>500</v>
      </c>
      <c r="T222" s="254">
        <v>5</v>
      </c>
    </row>
    <row r="223" spans="18:20" ht="40.5">
      <c r="R223" s="323" t="s">
        <v>498</v>
      </c>
      <c r="S223" s="324" t="s">
        <v>501</v>
      </c>
      <c r="T223" s="254">
        <v>10</v>
      </c>
    </row>
  </sheetData>
  <protectedRanges>
    <protectedRange sqref="L2:M2" name="단가산출a"/>
  </protectedRanges>
  <mergeCells count="344">
    <mergeCell ref="Z157:Z180"/>
    <mergeCell ref="Z152:AL153"/>
    <mergeCell ref="G191:G193"/>
    <mergeCell ref="O168:P168"/>
    <mergeCell ref="N171:O171"/>
    <mergeCell ref="E172:F172"/>
    <mergeCell ref="G172:H172"/>
    <mergeCell ref="I172:J172"/>
    <mergeCell ref="K172:L172"/>
    <mergeCell ref="E164:F164"/>
    <mergeCell ref="G164:H164"/>
    <mergeCell ref="I164:J164"/>
    <mergeCell ref="K164:L164"/>
    <mergeCell ref="M164:N164"/>
    <mergeCell ref="O164:P164"/>
    <mergeCell ref="G173:H173"/>
    <mergeCell ref="I173:J173"/>
    <mergeCell ref="K173:L173"/>
    <mergeCell ref="O173:P173"/>
    <mergeCell ref="L183:L189"/>
    <mergeCell ref="K175:P175"/>
    <mergeCell ref="K167:P167"/>
    <mergeCell ref="I118:J118"/>
    <mergeCell ref="M118:N118"/>
    <mergeCell ref="I121:J121"/>
    <mergeCell ref="M121:N121"/>
    <mergeCell ref="I122:J122"/>
    <mergeCell ref="M122:N122"/>
    <mergeCell ref="B162:D162"/>
    <mergeCell ref="E162:J162"/>
    <mergeCell ref="K162:O162"/>
    <mergeCell ref="I135:J135"/>
    <mergeCell ref="M135:N135"/>
    <mergeCell ref="I136:J136"/>
    <mergeCell ref="M136:N136"/>
    <mergeCell ref="B137:B138"/>
    <mergeCell ref="C137:C138"/>
    <mergeCell ref="D137:O137"/>
    <mergeCell ref="I115:J115"/>
    <mergeCell ref="M115:N115"/>
    <mergeCell ref="I116:J116"/>
    <mergeCell ref="M116:N116"/>
    <mergeCell ref="I117:J117"/>
    <mergeCell ref="M117:N117"/>
    <mergeCell ref="I110:J110"/>
    <mergeCell ref="I111:J111"/>
    <mergeCell ref="I112:J112"/>
    <mergeCell ref="M112:N112"/>
    <mergeCell ref="I113:J113"/>
    <mergeCell ref="I114:J114"/>
    <mergeCell ref="I107:J107"/>
    <mergeCell ref="M107:N107"/>
    <mergeCell ref="A108:A109"/>
    <mergeCell ref="I108:J108"/>
    <mergeCell ref="M108:N108"/>
    <mergeCell ref="I109:J109"/>
    <mergeCell ref="M109:N109"/>
    <mergeCell ref="I104:J104"/>
    <mergeCell ref="M104:N104"/>
    <mergeCell ref="I105:J105"/>
    <mergeCell ref="M105:N105"/>
    <mergeCell ref="I106:J106"/>
    <mergeCell ref="M106:N106"/>
    <mergeCell ref="A97:A107"/>
    <mergeCell ref="M100:N100"/>
    <mergeCell ref="I101:J101"/>
    <mergeCell ref="M101:N101"/>
    <mergeCell ref="I102:J102"/>
    <mergeCell ref="M102:N102"/>
    <mergeCell ref="I103:J103"/>
    <mergeCell ref="M103:N103"/>
    <mergeCell ref="I96:J96"/>
    <mergeCell ref="M96:N96"/>
    <mergeCell ref="I97:J97"/>
    <mergeCell ref="M97:N97"/>
    <mergeCell ref="I98:J98"/>
    <mergeCell ref="M98:N98"/>
    <mergeCell ref="I99:J99"/>
    <mergeCell ref="M99:N99"/>
    <mergeCell ref="I100:J100"/>
    <mergeCell ref="I95:J95"/>
    <mergeCell ref="M95:N95"/>
    <mergeCell ref="M88:N88"/>
    <mergeCell ref="I89:J89"/>
    <mergeCell ref="M89:N89"/>
    <mergeCell ref="I90:J90"/>
    <mergeCell ref="M90:N90"/>
    <mergeCell ref="I91:J91"/>
    <mergeCell ref="M91:N91"/>
    <mergeCell ref="I84:J84"/>
    <mergeCell ref="M84:N84"/>
    <mergeCell ref="A85:A96"/>
    <mergeCell ref="I85:J85"/>
    <mergeCell ref="M85:N85"/>
    <mergeCell ref="I86:J86"/>
    <mergeCell ref="M86:N86"/>
    <mergeCell ref="I87:J87"/>
    <mergeCell ref="M87:N87"/>
    <mergeCell ref="I88:J88"/>
    <mergeCell ref="A68:A84"/>
    <mergeCell ref="C68:E68"/>
    <mergeCell ref="I68:J68"/>
    <mergeCell ref="M68:N68"/>
    <mergeCell ref="I69:J69"/>
    <mergeCell ref="M69:N69"/>
    <mergeCell ref="I70:J70"/>
    <mergeCell ref="M70:N70"/>
    <mergeCell ref="I71:J71"/>
    <mergeCell ref="M71:N71"/>
    <mergeCell ref="I93:J93"/>
    <mergeCell ref="M93:N93"/>
    <mergeCell ref="I94:J94"/>
    <mergeCell ref="M94:N94"/>
    <mergeCell ref="I81:J81"/>
    <mergeCell ref="M81:N81"/>
    <mergeCell ref="I82:J82"/>
    <mergeCell ref="M82:N82"/>
    <mergeCell ref="I83:J83"/>
    <mergeCell ref="M83:N83"/>
    <mergeCell ref="I78:J78"/>
    <mergeCell ref="M78:N78"/>
    <mergeCell ref="I79:J79"/>
    <mergeCell ref="M79:N79"/>
    <mergeCell ref="I80:J80"/>
    <mergeCell ref="M80:N80"/>
    <mergeCell ref="I75:J75"/>
    <mergeCell ref="M75:N75"/>
    <mergeCell ref="I76:J76"/>
    <mergeCell ref="M76:N76"/>
    <mergeCell ref="I77:J77"/>
    <mergeCell ref="M77:N77"/>
    <mergeCell ref="I72:J72"/>
    <mergeCell ref="M72:N72"/>
    <mergeCell ref="I73:J73"/>
    <mergeCell ref="M73:N73"/>
    <mergeCell ref="I74:J74"/>
    <mergeCell ref="M74:N74"/>
    <mergeCell ref="I65:J65"/>
    <mergeCell ref="M65:N65"/>
    <mergeCell ref="I66:J66"/>
    <mergeCell ref="M66:N66"/>
    <mergeCell ref="I67:J67"/>
    <mergeCell ref="M67:N67"/>
    <mergeCell ref="I62:J62"/>
    <mergeCell ref="M62:N62"/>
    <mergeCell ref="I63:J63"/>
    <mergeCell ref="M63:N63"/>
    <mergeCell ref="I64:J64"/>
    <mergeCell ref="M64:N64"/>
    <mergeCell ref="I59:J59"/>
    <mergeCell ref="M59:N59"/>
    <mergeCell ref="I60:J60"/>
    <mergeCell ref="M60:N60"/>
    <mergeCell ref="I61:J61"/>
    <mergeCell ref="M61:N61"/>
    <mergeCell ref="I56:J56"/>
    <mergeCell ref="M56:N56"/>
    <mergeCell ref="I57:J57"/>
    <mergeCell ref="M57:N57"/>
    <mergeCell ref="I58:J58"/>
    <mergeCell ref="M58:N58"/>
    <mergeCell ref="I55:J55"/>
    <mergeCell ref="M55:N55"/>
    <mergeCell ref="M49:N49"/>
    <mergeCell ref="I50:J50"/>
    <mergeCell ref="M50:N50"/>
    <mergeCell ref="I51:J51"/>
    <mergeCell ref="M51:N51"/>
    <mergeCell ref="I52:J52"/>
    <mergeCell ref="M52:N52"/>
    <mergeCell ref="I45:J45"/>
    <mergeCell ref="M45:N45"/>
    <mergeCell ref="A46:A61"/>
    <mergeCell ref="I46:J46"/>
    <mergeCell ref="M46:N46"/>
    <mergeCell ref="I47:J47"/>
    <mergeCell ref="M47:N47"/>
    <mergeCell ref="I48:J48"/>
    <mergeCell ref="M48:N48"/>
    <mergeCell ref="I49:J49"/>
    <mergeCell ref="A27:A45"/>
    <mergeCell ref="I27:J27"/>
    <mergeCell ref="M27:N27"/>
    <mergeCell ref="C28:D28"/>
    <mergeCell ref="I28:J28"/>
    <mergeCell ref="M28:N28"/>
    <mergeCell ref="I29:J29"/>
    <mergeCell ref="M29:N29"/>
    <mergeCell ref="C30:D30"/>
    <mergeCell ref="E30:N30"/>
    <mergeCell ref="I53:J53"/>
    <mergeCell ref="M53:N53"/>
    <mergeCell ref="I54:J54"/>
    <mergeCell ref="M54:N54"/>
    <mergeCell ref="I42:J42"/>
    <mergeCell ref="M42:N42"/>
    <mergeCell ref="I43:J43"/>
    <mergeCell ref="M43:N43"/>
    <mergeCell ref="I44:J44"/>
    <mergeCell ref="M44:N44"/>
    <mergeCell ref="I38:J38"/>
    <mergeCell ref="M38:N38"/>
    <mergeCell ref="I39:J39"/>
    <mergeCell ref="M39:N39"/>
    <mergeCell ref="D40:N40"/>
    <mergeCell ref="I41:J41"/>
    <mergeCell ref="M41:N41"/>
    <mergeCell ref="D34:N34"/>
    <mergeCell ref="I35:J35"/>
    <mergeCell ref="M35:N35"/>
    <mergeCell ref="I36:J36"/>
    <mergeCell ref="M36:N36"/>
    <mergeCell ref="I37:J37"/>
    <mergeCell ref="M37:N37"/>
    <mergeCell ref="I31:J31"/>
    <mergeCell ref="M31:N31"/>
    <mergeCell ref="C32:D32"/>
    <mergeCell ref="E32:N32"/>
    <mergeCell ref="I33:J33"/>
    <mergeCell ref="M33:N33"/>
    <mergeCell ref="I24:J24"/>
    <mergeCell ref="M24:N24"/>
    <mergeCell ref="I25:J25"/>
    <mergeCell ref="M25:N25"/>
    <mergeCell ref="I26:J26"/>
    <mergeCell ref="M26:N26"/>
    <mergeCell ref="M19:N19"/>
    <mergeCell ref="A20:A26"/>
    <mergeCell ref="I20:J20"/>
    <mergeCell ref="M20:N20"/>
    <mergeCell ref="I21:J21"/>
    <mergeCell ref="M21:N21"/>
    <mergeCell ref="I22:J22"/>
    <mergeCell ref="M22:N22"/>
    <mergeCell ref="I23:J23"/>
    <mergeCell ref="M23:N23"/>
    <mergeCell ref="A15:A19"/>
    <mergeCell ref="I15:J15"/>
    <mergeCell ref="M15:N15"/>
    <mergeCell ref="I16:J16"/>
    <mergeCell ref="M16:N16"/>
    <mergeCell ref="I17:J17"/>
    <mergeCell ref="M17:N17"/>
    <mergeCell ref="I18:J18"/>
    <mergeCell ref="M18:N18"/>
    <mergeCell ref="I19:J19"/>
    <mergeCell ref="I12:J12"/>
    <mergeCell ref="M12:N12"/>
    <mergeCell ref="I13:J13"/>
    <mergeCell ref="M13:N13"/>
    <mergeCell ref="I14:J14"/>
    <mergeCell ref="M14:N14"/>
    <mergeCell ref="M7:N7"/>
    <mergeCell ref="I8:J8"/>
    <mergeCell ref="M8:N8"/>
    <mergeCell ref="I9:J9"/>
    <mergeCell ref="M9:N9"/>
    <mergeCell ref="A10:A14"/>
    <mergeCell ref="I10:J10"/>
    <mergeCell ref="M10:N10"/>
    <mergeCell ref="I11:J11"/>
    <mergeCell ref="M11:N11"/>
    <mergeCell ref="K3:L4"/>
    <mergeCell ref="M3:N4"/>
    <mergeCell ref="I4:J4"/>
    <mergeCell ref="A5:A9"/>
    <mergeCell ref="C5:D5"/>
    <mergeCell ref="I5:J5"/>
    <mergeCell ref="M5:N5"/>
    <mergeCell ref="I6:J6"/>
    <mergeCell ref="M6:N6"/>
    <mergeCell ref="I7:J7"/>
    <mergeCell ref="A1:N1"/>
    <mergeCell ref="A2:B2"/>
    <mergeCell ref="C2:G2"/>
    <mergeCell ref="I2:J2"/>
    <mergeCell ref="L2:M2"/>
    <mergeCell ref="A3:B3"/>
    <mergeCell ref="C3:D3"/>
    <mergeCell ref="E3:F3"/>
    <mergeCell ref="G3:G4"/>
    <mergeCell ref="H3:J3"/>
    <mergeCell ref="Z182:AA182"/>
    <mergeCell ref="AB155:AF155"/>
    <mergeCell ref="Z181:AA181"/>
    <mergeCell ref="I123:J123"/>
    <mergeCell ref="M123:N123"/>
    <mergeCell ref="I124:J124"/>
    <mergeCell ref="M124:N124"/>
    <mergeCell ref="B126:H126"/>
    <mergeCell ref="I134:J134"/>
    <mergeCell ref="M134:N134"/>
    <mergeCell ref="B163:D163"/>
    <mergeCell ref="E163:J163"/>
    <mergeCell ref="K163:P163"/>
    <mergeCell ref="E165:F165"/>
    <mergeCell ref="G165:H165"/>
    <mergeCell ref="I165:J165"/>
    <mergeCell ref="K165:L165"/>
    <mergeCell ref="M165:N165"/>
    <mergeCell ref="O165:P165"/>
    <mergeCell ref="B171:D171"/>
    <mergeCell ref="E171:J171"/>
    <mergeCell ref="E169:F169"/>
    <mergeCell ref="G169:H169"/>
    <mergeCell ref="I169:J169"/>
    <mergeCell ref="B167:D167"/>
    <mergeCell ref="E167:J167"/>
    <mergeCell ref="E168:F168"/>
    <mergeCell ref="G168:H168"/>
    <mergeCell ref="I168:J168"/>
    <mergeCell ref="S121:S123"/>
    <mergeCell ref="G180:G182"/>
    <mergeCell ref="J180:J182"/>
    <mergeCell ref="K180:K182"/>
    <mergeCell ref="L180:L182"/>
    <mergeCell ref="K171:M171"/>
    <mergeCell ref="M168:N168"/>
    <mergeCell ref="K168:L168"/>
    <mergeCell ref="R165:R167"/>
    <mergeCell ref="R162:R164"/>
    <mergeCell ref="O169:P169"/>
    <mergeCell ref="M169:N169"/>
    <mergeCell ref="K169:L169"/>
    <mergeCell ref="B175:D175"/>
    <mergeCell ref="E175:J175"/>
    <mergeCell ref="R216:R220"/>
    <mergeCell ref="R168:R170"/>
    <mergeCell ref="R171:R173"/>
    <mergeCell ref="R174:R176"/>
    <mergeCell ref="R177:R179"/>
    <mergeCell ref="R180:R182"/>
    <mergeCell ref="R183:R184"/>
    <mergeCell ref="R185:R186"/>
    <mergeCell ref="R187:R188"/>
    <mergeCell ref="R189:R191"/>
    <mergeCell ref="C179:D179"/>
    <mergeCell ref="E176:F176"/>
    <mergeCell ref="G176:H176"/>
    <mergeCell ref="I176:J176"/>
    <mergeCell ref="E177:F177"/>
    <mergeCell ref="G177:H177"/>
    <mergeCell ref="I177:J177"/>
    <mergeCell ref="E173:F173"/>
  </mergeCells>
  <phoneticPr fontId="5" type="noConversion"/>
  <dataValidations count="32">
    <dataValidation type="list" allowBlank="1" showInputMessage="1" showErrorMessage="1" sqref="C146" xr:uid="{00000000-0002-0000-0E00-000000000000}">
      <formula1>$T$147:$T$147</formula1>
    </dataValidation>
    <dataValidation type="list" allowBlank="1" showInputMessage="1" showErrorMessage="1" sqref="C85" xr:uid="{00000000-0002-0000-0E00-000001000000}">
      <formula1>$S$87:$S$89</formula1>
    </dataValidation>
    <dataValidation type="list" allowBlank="1" showInputMessage="1" showErrorMessage="1" sqref="C149" xr:uid="{00000000-0002-0000-0E00-000002000000}">
      <formula1>$T$148:$T$149</formula1>
    </dataValidation>
    <dataValidation type="list" allowBlank="1" showInputMessage="1" showErrorMessage="1" sqref="B64" xr:uid="{00000000-0002-0000-0E00-000003000000}">
      <formula1>$U$53</formula1>
    </dataValidation>
    <dataValidation type="list" allowBlank="1" showInputMessage="1" showErrorMessage="1" sqref="B63" xr:uid="{00000000-0002-0000-0E00-000004000000}">
      <formula1>$U$50:$U$52</formula1>
    </dataValidation>
    <dataValidation type="list" allowBlank="1" showInputMessage="1" showErrorMessage="1" sqref="B55" xr:uid="{00000000-0002-0000-0E00-000005000000}">
      <formula1>$U$49</formula1>
    </dataValidation>
    <dataValidation type="list" allowBlank="1" showInputMessage="1" showErrorMessage="1" sqref="B54" xr:uid="{00000000-0002-0000-0E00-000006000000}">
      <formula1>$U$46:$U$48</formula1>
    </dataValidation>
    <dataValidation type="list" allowBlank="1" showInputMessage="1" showErrorMessage="1" sqref="B48" xr:uid="{00000000-0002-0000-0E00-000007000000}">
      <formula1>$U$44:$U$45</formula1>
    </dataValidation>
    <dataValidation type="list" allowBlank="1" showInputMessage="1" showErrorMessage="1" sqref="C151" xr:uid="{00000000-0002-0000-0E00-000008000000}">
      <formula1>$T$150:$T$151</formula1>
    </dataValidation>
    <dataValidation type="list" allowBlank="1" showInputMessage="1" showErrorMessage="1" sqref="C142" xr:uid="{00000000-0002-0000-0E00-000009000000}">
      <formula1>$T$135:$T$137</formula1>
    </dataValidation>
    <dataValidation type="list" allowBlank="1" showInputMessage="1" showErrorMessage="1" sqref="C141" xr:uid="{00000000-0002-0000-0E00-00000A000000}">
      <formula1>$T$132:$T$134</formula1>
    </dataValidation>
    <dataValidation type="list" allowBlank="1" showInputMessage="1" showErrorMessage="1" sqref="C108" xr:uid="{00000000-0002-0000-0E00-00000B000000}">
      <formula1>$S$107:$AC$107</formula1>
    </dataValidation>
    <dataValidation type="list" allowBlank="1" showInputMessage="1" showErrorMessage="1" sqref="C46" xr:uid="{00000000-0002-0000-0E00-00000C000000}">
      <formula1>$S$44:$S$47</formula1>
    </dataValidation>
    <dataValidation type="list" allowBlank="1" showInputMessage="1" showErrorMessage="1" sqref="C68:E68" xr:uid="{00000000-0002-0000-0E00-00000D000000}">
      <formula1>$S$70:$S$72</formula1>
    </dataValidation>
    <dataValidation type="list" allowBlank="1" showInputMessage="1" showErrorMessage="1" sqref="Q5 Q10 Q15 Q20 Q96 Q46 Q68 Q85 Q107:Q108 Q27:Q28 Q30 Q48" xr:uid="{00000000-0002-0000-0E00-00000E000000}">
      <formula1>"적용,미적용"</formula1>
    </dataValidation>
    <dataValidation type="list" allowBlank="1" showInputMessage="1" showErrorMessage="1" sqref="C27" xr:uid="{00000000-0002-0000-0E00-00000F000000}">
      <formula1>$S$30:$S$32</formula1>
    </dataValidation>
    <dataValidation type="list" allowBlank="1" showInputMessage="1" showErrorMessage="1" sqref="E27" xr:uid="{00000000-0002-0000-0E00-000010000000}">
      <formula1>$T$31:$T$34</formula1>
    </dataValidation>
    <dataValidation type="list" allowBlank="1" showInputMessage="1" showErrorMessage="1" sqref="C143" xr:uid="{00000000-0002-0000-0E00-000011000000}">
      <formula1>$T$138:$T$140</formula1>
    </dataValidation>
    <dataValidation type="list" allowBlank="1" showInputMessage="1" showErrorMessage="1" sqref="C144" xr:uid="{00000000-0002-0000-0E00-000012000000}">
      <formula1>$T$141:$T$143</formula1>
    </dataValidation>
    <dataValidation type="list" allowBlank="1" showInputMessage="1" showErrorMessage="1" sqref="C145" xr:uid="{00000000-0002-0000-0E00-000013000000}">
      <formula1>$T$144:$T$149</formula1>
    </dataValidation>
    <dataValidation type="list" allowBlank="1" showInputMessage="1" showErrorMessage="1" sqref="C5:D5" xr:uid="{00000000-0002-0000-0E00-000014000000}">
      <formula1>$T$2:$T$3</formula1>
    </dataValidation>
    <dataValidation type="list" allowBlank="1" showInputMessage="1" showErrorMessage="1" sqref="B18" xr:uid="{00000000-0002-0000-0E00-000015000000}">
      <formula1>$Y$2:$Y$3</formula1>
    </dataValidation>
    <dataValidation type="list" allowBlank="1" showInputMessage="1" showErrorMessage="1" sqref="D106 D104 D100 D102" xr:uid="{00000000-0002-0000-0E00-000016000000}">
      <formula1>$T$96:$T$102</formula1>
    </dataValidation>
    <dataValidation type="list" allowBlank="1" showInputMessage="1" showErrorMessage="1" sqref="C106 C104 C100 C102" xr:uid="{00000000-0002-0000-0E00-000017000000}">
      <formula1>$S$96:$S$102</formula1>
    </dataValidation>
    <dataValidation type="list" allowBlank="1" showInputMessage="1" showErrorMessage="1" sqref="C140" xr:uid="{00000000-0002-0000-0E00-00001B000000}">
      <formula1>$E$164:$J$164</formula1>
    </dataValidation>
    <dataValidation type="list" allowBlank="1" showInputMessage="1" showErrorMessage="1" sqref="C139" xr:uid="{00000000-0002-0000-0E00-00001C000000}">
      <formula1>$B$164:$D$164</formula1>
    </dataValidation>
    <dataValidation type="list" allowBlank="1" showInputMessage="1" showErrorMessage="1" sqref="R99" xr:uid="{00000000-0002-0000-0E00-00001D000000}">
      <formula1>$G$183:$G$189</formula1>
    </dataValidation>
    <dataValidation type="list" allowBlank="1" showInputMessage="1" showErrorMessage="1" sqref="S199" xr:uid="{00000000-0002-0000-0E00-00001E000000}">
      <formula1>$R$127:$R$137</formula1>
    </dataValidation>
    <dataValidation type="list" allowBlank="1" showInputMessage="1" showErrorMessage="1" sqref="C147" xr:uid="{00000000-0002-0000-0E00-000018000000}">
      <formula1>$AB$153:$AB$154</formula1>
    </dataValidation>
    <dataValidation type="list" allowBlank="1" showInputMessage="1" showErrorMessage="1" sqref="C150" xr:uid="{00000000-0002-0000-0E00-000019000000}">
      <formula1>$AB$152:$AB$152</formula1>
    </dataValidation>
    <dataValidation type="list" allowBlank="1" showInputMessage="1" showErrorMessage="1" sqref="C148" xr:uid="{00000000-0002-0000-0E00-00001A000000}">
      <formula1>#REF!</formula1>
    </dataValidation>
    <dataValidation type="list" allowBlank="1" showInputMessage="1" showErrorMessage="1" sqref="C98" xr:uid="{B2402DE0-6A7E-4633-A013-96194D16563B}">
      <formula1>$G$194:$G$200</formula1>
    </dataValidation>
  </dataValidations>
  <pageMargins left="0.7" right="0.7" top="0.75" bottom="0.75" header="0.3" footer="0.3"/>
  <pageSetup paperSize="9" scale="52" orientation="portrait" r:id="rId1"/>
  <rowBreaks count="1" manualBreakCount="1">
    <brk id="159" max="16383" man="1"/>
  </rowBreaks>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F00-000000000000}">
  <sheetPr codeName="Sheet35">
    <pageSetUpPr fitToPage="1"/>
  </sheetPr>
  <dimension ref="A1:AC118"/>
  <sheetViews>
    <sheetView view="pageBreakPreview" zoomScale="85" zoomScaleNormal="85" zoomScaleSheetLayoutView="85" workbookViewId="0">
      <selection activeCell="AF10" sqref="AF10"/>
    </sheetView>
  </sheetViews>
  <sheetFormatPr defaultColWidth="11.5546875" defaultRowHeight="13.5"/>
  <cols>
    <col min="1" max="1" width="18.6640625" style="98" customWidth="1"/>
    <col min="2" max="2" width="19.44140625" style="98" bestFit="1" customWidth="1"/>
    <col min="3" max="6" width="8.77734375" style="98" customWidth="1"/>
    <col min="7" max="7" width="12" style="98" bestFit="1" customWidth="1"/>
    <col min="8" max="8" width="8.77734375" style="98" customWidth="1"/>
    <col min="9" max="9" width="8.77734375" style="261" customWidth="1"/>
    <col min="10" max="14" width="8.77734375" style="98" customWidth="1"/>
    <col min="15" max="16" width="11.5546875" style="98" hidden="1" customWidth="1"/>
    <col min="17" max="23" width="0" style="98" hidden="1" customWidth="1"/>
    <col min="24" max="24" width="0" style="2106" hidden="1" customWidth="1"/>
    <col min="25" max="30" width="0" style="98" hidden="1" customWidth="1"/>
    <col min="31" max="16384" width="11.5546875" style="98"/>
  </cols>
  <sheetData>
    <row r="1" spans="1:29" ht="27" customHeight="1">
      <c r="A1" s="2985" t="s">
        <v>754</v>
      </c>
      <c r="B1" s="2986"/>
      <c r="C1" s="2986"/>
      <c r="D1" s="2986"/>
      <c r="E1" s="2986"/>
      <c r="F1" s="2986"/>
      <c r="G1" s="2986"/>
      <c r="H1" s="2986"/>
      <c r="I1" s="2986"/>
      <c r="J1" s="2986"/>
      <c r="K1" s="2986"/>
      <c r="L1" s="2986"/>
      <c r="M1" s="2987"/>
      <c r="N1" s="639"/>
      <c r="P1" s="2019" t="s">
        <v>189</v>
      </c>
      <c r="Q1"/>
      <c r="R1"/>
      <c r="S1"/>
      <c r="T1"/>
      <c r="V1" s="2092"/>
      <c r="W1" s="2093" t="s">
        <v>1031</v>
      </c>
      <c r="X1" s="2105"/>
    </row>
    <row r="2" spans="1:29" ht="28.5" customHeight="1" thickBot="1">
      <c r="A2" s="640" t="s">
        <v>751</v>
      </c>
      <c r="B2" s="2860" t="str">
        <f>표지!E28</f>
        <v>서귀포시 남원읍 한남리 산 2-1 외</v>
      </c>
      <c r="C2" s="2861"/>
      <c r="D2" s="2861"/>
      <c r="E2" s="2861"/>
      <c r="F2" s="2862"/>
      <c r="G2" s="299" t="s">
        <v>413</v>
      </c>
      <c r="H2" s="2863"/>
      <c r="I2" s="2864"/>
      <c r="J2" s="102" t="s">
        <v>125</v>
      </c>
      <c r="K2" s="3248">
        <f>설계내역서!H18</f>
        <v>13.600000000000001</v>
      </c>
      <c r="L2" s="3249"/>
      <c r="M2" s="300" t="s">
        <v>118</v>
      </c>
      <c r="N2" s="641"/>
      <c r="P2" s="2020" t="s">
        <v>504</v>
      </c>
      <c r="Q2" s="2020" t="s">
        <v>187</v>
      </c>
      <c r="R2" s="2020" t="s">
        <v>132</v>
      </c>
      <c r="S2" s="2020" t="s">
        <v>189</v>
      </c>
      <c r="T2" s="2020" t="s">
        <v>993</v>
      </c>
      <c r="V2" s="2089" t="s">
        <v>1017</v>
      </c>
      <c r="W2" s="3245" t="s">
        <v>1019</v>
      </c>
      <c r="X2" s="3246"/>
      <c r="Y2" s="3245" t="s">
        <v>1020</v>
      </c>
      <c r="Z2" s="3247"/>
      <c r="AA2" s="3247"/>
      <c r="AB2" s="3247"/>
      <c r="AC2" s="3246"/>
    </row>
    <row r="3" spans="1:29" ht="27" customHeight="1" thickTop="1" thickBot="1">
      <c r="A3" s="642" t="s">
        <v>752</v>
      </c>
      <c r="B3" s="2867" t="s">
        <v>127</v>
      </c>
      <c r="C3" s="2868"/>
      <c r="D3" s="2867" t="s">
        <v>128</v>
      </c>
      <c r="E3" s="2868"/>
      <c r="F3" s="2869" t="s">
        <v>129</v>
      </c>
      <c r="G3" s="2867" t="s">
        <v>130</v>
      </c>
      <c r="H3" s="2988"/>
      <c r="I3" s="2868"/>
      <c r="J3" s="2989" t="s">
        <v>408</v>
      </c>
      <c r="K3" s="2990"/>
      <c r="L3" s="2876" t="s">
        <v>75</v>
      </c>
      <c r="M3" s="2877"/>
      <c r="N3" s="641"/>
      <c r="P3" s="2006" t="s">
        <v>415</v>
      </c>
      <c r="Q3" s="2006" t="s">
        <v>204</v>
      </c>
      <c r="R3" s="2006" t="s">
        <v>990</v>
      </c>
      <c r="S3" s="2021">
        <v>3.3</v>
      </c>
      <c r="T3" s="2006" t="s">
        <v>205</v>
      </c>
      <c r="V3" s="2112" t="s">
        <v>1018</v>
      </c>
      <c r="W3" s="2112" t="s">
        <v>1017</v>
      </c>
      <c r="X3" s="2113" t="s">
        <v>1021</v>
      </c>
      <c r="Y3" s="2112" t="s">
        <v>302</v>
      </c>
      <c r="Z3" s="2112" t="s">
        <v>866</v>
      </c>
      <c r="AA3" s="2112" t="s">
        <v>1022</v>
      </c>
      <c r="AB3" s="2112" t="s">
        <v>1023</v>
      </c>
      <c r="AC3" s="2112" t="s">
        <v>1024</v>
      </c>
    </row>
    <row r="4" spans="1:29" ht="27" customHeight="1" thickTop="1" thickBot="1">
      <c r="A4" s="833" t="s">
        <v>131</v>
      </c>
      <c r="B4" s="631"/>
      <c r="C4" s="834" t="s">
        <v>132</v>
      </c>
      <c r="D4" s="631" t="s">
        <v>133</v>
      </c>
      <c r="E4" s="835" t="s">
        <v>132</v>
      </c>
      <c r="F4" s="2870"/>
      <c r="G4" s="107"/>
      <c r="H4" s="3250" t="s">
        <v>134</v>
      </c>
      <c r="I4" s="3251"/>
      <c r="J4" s="2991"/>
      <c r="K4" s="2992"/>
      <c r="L4" s="2878"/>
      <c r="M4" s="2879"/>
      <c r="N4" s="641"/>
      <c r="V4" s="2094">
        <v>1</v>
      </c>
      <c r="W4" s="2107">
        <v>8</v>
      </c>
      <c r="X4" s="2108">
        <f>W4*200</f>
        <v>1600</v>
      </c>
      <c r="Y4" s="2109" t="s">
        <v>1026</v>
      </c>
      <c r="Z4" s="2110" t="s">
        <v>1029</v>
      </c>
      <c r="AA4" s="2094" t="s">
        <v>1025</v>
      </c>
      <c r="AB4" s="2111" t="s">
        <v>1027</v>
      </c>
      <c r="AC4" s="2111" t="s">
        <v>1027</v>
      </c>
    </row>
    <row r="5" spans="1:29" ht="27" customHeight="1" thickTop="1">
      <c r="A5" s="697" t="s">
        <v>232</v>
      </c>
      <c r="B5" s="1251" t="s">
        <v>515</v>
      </c>
      <c r="C5" s="318"/>
      <c r="D5" s="187"/>
      <c r="E5" s="188"/>
      <c r="F5" s="189"/>
      <c r="G5" s="131"/>
      <c r="H5" s="2851"/>
      <c r="I5" s="2852"/>
      <c r="J5" s="190"/>
      <c r="K5" s="190"/>
      <c r="L5" s="3252"/>
      <c r="M5" s="3253"/>
      <c r="N5" s="641"/>
      <c r="Q5" s="2088" t="s">
        <v>1016</v>
      </c>
      <c r="V5" s="2091">
        <v>2</v>
      </c>
      <c r="W5" s="2096">
        <v>5</v>
      </c>
      <c r="X5" s="2108">
        <f t="shared" ref="X5:X69" si="0">W5*200</f>
        <v>1000</v>
      </c>
      <c r="Y5" s="2099" t="s">
        <v>1026</v>
      </c>
      <c r="Z5" s="2095" t="s">
        <v>1029</v>
      </c>
      <c r="AA5" s="2098" t="s">
        <v>1025</v>
      </c>
      <c r="AB5" s="2097" t="s">
        <v>1027</v>
      </c>
      <c r="AC5" s="2097" t="s">
        <v>1027</v>
      </c>
    </row>
    <row r="6" spans="1:29" ht="27" customHeight="1" thickBot="1">
      <c r="A6" s="836" t="s">
        <v>143</v>
      </c>
      <c r="B6" s="863"/>
      <c r="C6" s="838"/>
      <c r="D6" s="864"/>
      <c r="E6" s="845"/>
      <c r="F6" s="856"/>
      <c r="G6" s="841"/>
      <c r="H6" s="3254"/>
      <c r="I6" s="3255"/>
      <c r="J6" s="841"/>
      <c r="K6" s="838"/>
      <c r="L6" s="3256"/>
      <c r="M6" s="3257"/>
      <c r="N6" s="641"/>
      <c r="P6" s="2082" t="s">
        <v>1007</v>
      </c>
      <c r="Q6" s="2082" t="s">
        <v>1008</v>
      </c>
      <c r="R6" s="2082" t="s">
        <v>1009</v>
      </c>
      <c r="S6" s="2082" t="s">
        <v>1010</v>
      </c>
      <c r="V6" s="2091">
        <v>3</v>
      </c>
      <c r="W6" s="2096">
        <v>3</v>
      </c>
      <c r="X6" s="2108">
        <f t="shared" si="0"/>
        <v>600</v>
      </c>
      <c r="Y6" s="2099" t="s">
        <v>1026</v>
      </c>
      <c r="Z6" s="2095" t="s">
        <v>1029</v>
      </c>
      <c r="AA6" s="2098" t="s">
        <v>1025</v>
      </c>
      <c r="AB6" s="2097" t="s">
        <v>1027</v>
      </c>
      <c r="AC6" s="2097" t="s">
        <v>1027</v>
      </c>
    </row>
    <row r="7" spans="1:29" ht="27" customHeight="1" thickTop="1">
      <c r="A7" s="1666" t="s">
        <v>415</v>
      </c>
      <c r="B7" s="898">
        <v>1</v>
      </c>
      <c r="C7" s="838" t="s">
        <v>118</v>
      </c>
      <c r="D7" s="856">
        <f>S3</f>
        <v>3.3</v>
      </c>
      <c r="E7" s="838" t="s">
        <v>156</v>
      </c>
      <c r="F7" s="840">
        <f>B7*D7</f>
        <v>3.3</v>
      </c>
      <c r="G7" s="841">
        <f>기초자료!B16</f>
        <v>226122</v>
      </c>
      <c r="H7" s="3256" t="s">
        <v>205</v>
      </c>
      <c r="I7" s="3258"/>
      <c r="J7" s="899">
        <f>H45</f>
        <v>10</v>
      </c>
      <c r="K7" s="838" t="s">
        <v>113</v>
      </c>
      <c r="L7" s="3259">
        <f>ROUNDDOWN((F7*G7)*(1+J7%),0)</f>
        <v>820822</v>
      </c>
      <c r="M7" s="3260"/>
      <c r="N7" s="700"/>
      <c r="O7" s="191"/>
      <c r="P7" s="2083" t="s">
        <v>1011</v>
      </c>
      <c r="Q7" s="2083">
        <v>1.5</v>
      </c>
      <c r="R7" s="2083">
        <v>1</v>
      </c>
      <c r="S7" s="2084">
        <v>1600</v>
      </c>
      <c r="V7" s="2091">
        <v>4</v>
      </c>
      <c r="W7" s="2096">
        <v>7</v>
      </c>
      <c r="X7" s="2108">
        <f t="shared" si="0"/>
        <v>1400</v>
      </c>
      <c r="Y7" s="2099" t="s">
        <v>1026</v>
      </c>
      <c r="Z7" s="2095" t="s">
        <v>1029</v>
      </c>
      <c r="AA7" s="2098" t="s">
        <v>1025</v>
      </c>
      <c r="AB7" s="2097" t="s">
        <v>1027</v>
      </c>
      <c r="AC7" s="2097" t="s">
        <v>1027</v>
      </c>
    </row>
    <row r="8" spans="1:29" ht="27" customHeight="1">
      <c r="A8" s="836" t="s">
        <v>147</v>
      </c>
      <c r="B8" s="892"/>
      <c r="C8" s="838"/>
      <c r="D8" s="840"/>
      <c r="E8" s="845"/>
      <c r="F8" s="840"/>
      <c r="G8" s="884"/>
      <c r="H8" s="3261"/>
      <c r="I8" s="3262"/>
      <c r="J8" s="847"/>
      <c r="K8" s="845"/>
      <c r="L8" s="3256"/>
      <c r="M8" s="3257"/>
      <c r="N8" s="700"/>
      <c r="P8" s="2085" t="s">
        <v>1012</v>
      </c>
      <c r="Q8" s="2085">
        <v>1.2</v>
      </c>
      <c r="R8" s="2085">
        <v>0.8</v>
      </c>
      <c r="S8" s="2086">
        <v>1300</v>
      </c>
      <c r="V8" s="2091">
        <v>5</v>
      </c>
      <c r="W8" s="2096">
        <v>7</v>
      </c>
      <c r="X8" s="2108">
        <f t="shared" si="0"/>
        <v>1400</v>
      </c>
      <c r="Y8" s="2099" t="s">
        <v>1026</v>
      </c>
      <c r="Z8" s="2095" t="s">
        <v>1029</v>
      </c>
      <c r="AA8" s="2098" t="s">
        <v>1025</v>
      </c>
      <c r="AB8" s="2097" t="s">
        <v>1027</v>
      </c>
      <c r="AC8" s="2097" t="s">
        <v>1027</v>
      </c>
    </row>
    <row r="9" spans="1:29" ht="27" customHeight="1">
      <c r="A9" s="836" t="s">
        <v>177</v>
      </c>
      <c r="B9" s="858">
        <f>F7</f>
        <v>3.3</v>
      </c>
      <c r="C9" s="874" t="s">
        <v>156</v>
      </c>
      <c r="D9" s="840">
        <v>5</v>
      </c>
      <c r="E9" s="874" t="s">
        <v>223</v>
      </c>
      <c r="F9" s="840">
        <f>B9*D9</f>
        <v>16.5</v>
      </c>
      <c r="G9" s="884">
        <f>기초자료!B19</f>
        <v>1842</v>
      </c>
      <c r="H9" s="3256" t="s">
        <v>211</v>
      </c>
      <c r="I9" s="3258"/>
      <c r="J9" s="900"/>
      <c r="K9" s="866"/>
      <c r="L9" s="3259">
        <f>ROUNDDOWN(F9*G9,0)</f>
        <v>30393</v>
      </c>
      <c r="M9" s="3260"/>
      <c r="N9" s="700"/>
      <c r="P9" s="2085" t="s">
        <v>1013</v>
      </c>
      <c r="Q9" s="2085">
        <v>1</v>
      </c>
      <c r="R9" s="2085">
        <v>0.67</v>
      </c>
      <c r="S9" s="2086">
        <v>1100</v>
      </c>
      <c r="V9" s="2091">
        <v>6</v>
      </c>
      <c r="W9" s="2096">
        <v>5</v>
      </c>
      <c r="X9" s="2108">
        <f t="shared" si="0"/>
        <v>1000</v>
      </c>
      <c r="Y9" s="2099" t="s">
        <v>1026</v>
      </c>
      <c r="Z9" s="2095" t="s">
        <v>1029</v>
      </c>
      <c r="AA9" s="2098" t="s">
        <v>1025</v>
      </c>
      <c r="AB9" s="2097" t="s">
        <v>1027</v>
      </c>
      <c r="AC9" s="2097" t="s">
        <v>1027</v>
      </c>
    </row>
    <row r="10" spans="1:29" ht="27" customHeight="1">
      <c r="A10" s="836" t="s">
        <v>153</v>
      </c>
      <c r="B10" s="875">
        <f>L9</f>
        <v>30393</v>
      </c>
      <c r="C10" s="874" t="s">
        <v>154</v>
      </c>
      <c r="D10" s="840">
        <v>10</v>
      </c>
      <c r="E10" s="874" t="s">
        <v>113</v>
      </c>
      <c r="F10" s="863"/>
      <c r="G10" s="901"/>
      <c r="H10" s="3263"/>
      <c r="I10" s="3264"/>
      <c r="J10" s="838"/>
      <c r="K10" s="866"/>
      <c r="L10" s="3265">
        <f>ROUNDDOWN(B10*D10%,0)</f>
        <v>3039</v>
      </c>
      <c r="M10" s="3266"/>
      <c r="N10" s="700"/>
      <c r="P10" s="2085" t="s">
        <v>1014</v>
      </c>
      <c r="Q10" s="2085">
        <v>0.8</v>
      </c>
      <c r="R10" s="2085">
        <v>0.53</v>
      </c>
      <c r="S10" s="2087">
        <v>900</v>
      </c>
      <c r="V10" s="2091">
        <v>7</v>
      </c>
      <c r="W10" s="2096">
        <v>9</v>
      </c>
      <c r="X10" s="2108">
        <f t="shared" si="0"/>
        <v>1800</v>
      </c>
      <c r="Y10" s="2099" t="s">
        <v>1026</v>
      </c>
      <c r="Z10" s="2095" t="s">
        <v>1029</v>
      </c>
      <c r="AA10" s="2098" t="s">
        <v>1025</v>
      </c>
      <c r="AB10" s="2097" t="s">
        <v>1027</v>
      </c>
      <c r="AC10" s="2097" t="s">
        <v>1027</v>
      </c>
    </row>
    <row r="11" spans="1:29" ht="27" customHeight="1">
      <c r="A11" s="836" t="s">
        <v>180</v>
      </c>
      <c r="B11" s="902">
        <f>F7</f>
        <v>3.3</v>
      </c>
      <c r="C11" s="874" t="s">
        <v>229</v>
      </c>
      <c r="D11" s="865">
        <v>8.3999999999999995E-3</v>
      </c>
      <c r="E11" s="874" t="s">
        <v>213</v>
      </c>
      <c r="F11" s="863"/>
      <c r="G11" s="1777">
        <f>기초자료!B26</f>
        <v>610000</v>
      </c>
      <c r="H11" s="3267" t="str">
        <f>기초자료!A26</f>
        <v>배낭식동력예취기</v>
      </c>
      <c r="I11" s="3268"/>
      <c r="J11" s="838"/>
      <c r="K11" s="866"/>
      <c r="L11" s="3265">
        <f>ROUNDDOWN(B11*D11*G11,0)</f>
        <v>16909</v>
      </c>
      <c r="M11" s="3266"/>
      <c r="N11" s="700"/>
      <c r="P11" s="2085" t="s">
        <v>1015</v>
      </c>
      <c r="Q11" s="2085">
        <v>0.5</v>
      </c>
      <c r="R11" s="2085">
        <v>0.33</v>
      </c>
      <c r="S11" s="2087">
        <v>500</v>
      </c>
      <c r="V11" s="2091">
        <v>8</v>
      </c>
      <c r="W11" s="2096">
        <v>6</v>
      </c>
      <c r="X11" s="2108">
        <f t="shared" si="0"/>
        <v>1200</v>
      </c>
      <c r="Y11" s="2099" t="s">
        <v>1026</v>
      </c>
      <c r="Z11" s="2095" t="s">
        <v>1029</v>
      </c>
      <c r="AA11" s="2098" t="s">
        <v>1025</v>
      </c>
      <c r="AB11" s="2097" t="s">
        <v>1027</v>
      </c>
      <c r="AC11" s="2097" t="s">
        <v>1027</v>
      </c>
    </row>
    <row r="12" spans="1:29" ht="27" customHeight="1">
      <c r="A12" s="836" t="s">
        <v>143</v>
      </c>
      <c r="B12" s="902"/>
      <c r="C12" s="874"/>
      <c r="D12" s="865"/>
      <c r="E12" s="874"/>
      <c r="F12" s="863"/>
      <c r="G12" s="901"/>
      <c r="H12" s="3263"/>
      <c r="I12" s="3264"/>
      <c r="J12" s="903"/>
      <c r="K12" s="866"/>
      <c r="L12" s="3261"/>
      <c r="M12" s="3269"/>
      <c r="N12" s="700"/>
      <c r="V12" s="2091">
        <v>9</v>
      </c>
      <c r="W12" s="2096">
        <v>6</v>
      </c>
      <c r="X12" s="2108">
        <f t="shared" si="0"/>
        <v>1200</v>
      </c>
      <c r="Y12" s="2099" t="s">
        <v>1026</v>
      </c>
      <c r="Z12" s="2095" t="s">
        <v>1029</v>
      </c>
      <c r="AA12" s="2098" t="s">
        <v>1025</v>
      </c>
      <c r="AB12" s="2097" t="s">
        <v>1027</v>
      </c>
      <c r="AC12" s="2097" t="s">
        <v>1027</v>
      </c>
    </row>
    <row r="13" spans="1:29" ht="27" customHeight="1">
      <c r="A13" s="720" t="s">
        <v>293</v>
      </c>
      <c r="B13" s="219" t="s">
        <v>290</v>
      </c>
      <c r="C13" s="219" t="s">
        <v>290</v>
      </c>
      <c r="D13" s="219" t="s">
        <v>290</v>
      </c>
      <c r="E13" s="220" t="s">
        <v>290</v>
      </c>
      <c r="F13" s="189" t="s">
        <v>290</v>
      </c>
      <c r="G13" s="131" t="s">
        <v>290</v>
      </c>
      <c r="H13" s="2790" t="s">
        <v>290</v>
      </c>
      <c r="I13" s="2791"/>
      <c r="J13" s="220" t="s">
        <v>290</v>
      </c>
      <c r="K13" s="220" t="s">
        <v>290</v>
      </c>
      <c r="L13" s="2792">
        <f>SUM(L14:M16)</f>
        <v>871163</v>
      </c>
      <c r="M13" s="2793"/>
      <c r="N13" s="641"/>
      <c r="V13" s="2091">
        <v>10</v>
      </c>
      <c r="W13" s="2096">
        <v>3</v>
      </c>
      <c r="X13" s="2108">
        <f t="shared" si="0"/>
        <v>600</v>
      </c>
      <c r="Y13" s="2099" t="s">
        <v>1026</v>
      </c>
      <c r="Z13" s="2095" t="s">
        <v>1029</v>
      </c>
      <c r="AA13" s="2098" t="s">
        <v>1025</v>
      </c>
      <c r="AB13" s="2097" t="s">
        <v>1027</v>
      </c>
      <c r="AC13" s="2097" t="s">
        <v>1027</v>
      </c>
    </row>
    <row r="14" spans="1:29" ht="27" customHeight="1">
      <c r="A14" s="928" t="s">
        <v>294</v>
      </c>
      <c r="B14" s="916" t="s">
        <v>290</v>
      </c>
      <c r="C14" s="929" t="s">
        <v>290</v>
      </c>
      <c r="D14" s="916" t="s">
        <v>290</v>
      </c>
      <c r="E14" s="930" t="s">
        <v>290</v>
      </c>
      <c r="F14" s="930" t="s">
        <v>290</v>
      </c>
      <c r="G14" s="841" t="s">
        <v>290</v>
      </c>
      <c r="H14" s="3270" t="s">
        <v>290</v>
      </c>
      <c r="I14" s="3271"/>
      <c r="J14" s="930" t="s">
        <v>290</v>
      </c>
      <c r="K14" s="931" t="s">
        <v>290</v>
      </c>
      <c r="L14" s="3272">
        <f>L7</f>
        <v>820822</v>
      </c>
      <c r="M14" s="3273"/>
      <c r="N14" s="641"/>
      <c r="V14" s="2091">
        <v>11</v>
      </c>
      <c r="W14" s="2096">
        <v>4</v>
      </c>
      <c r="X14" s="2108">
        <f t="shared" si="0"/>
        <v>800</v>
      </c>
      <c r="Y14" s="2099" t="s">
        <v>1026</v>
      </c>
      <c r="Z14" s="2095" t="s">
        <v>1029</v>
      </c>
      <c r="AA14" s="2098" t="s">
        <v>1025</v>
      </c>
      <c r="AB14" s="2097" t="s">
        <v>1027</v>
      </c>
      <c r="AC14" s="2097" t="s">
        <v>1027</v>
      </c>
    </row>
    <row r="15" spans="1:29" ht="27" customHeight="1">
      <c r="A15" s="928" t="s">
        <v>295</v>
      </c>
      <c r="B15" s="916" t="s">
        <v>290</v>
      </c>
      <c r="C15" s="929" t="s">
        <v>290</v>
      </c>
      <c r="D15" s="916" t="s">
        <v>290</v>
      </c>
      <c r="E15" s="930" t="s">
        <v>290</v>
      </c>
      <c r="F15" s="856" t="s">
        <v>290</v>
      </c>
      <c r="G15" s="841" t="s">
        <v>290</v>
      </c>
      <c r="H15" s="3270" t="s">
        <v>290</v>
      </c>
      <c r="I15" s="3271"/>
      <c r="J15" s="930" t="s">
        <v>290</v>
      </c>
      <c r="K15" s="931" t="s">
        <v>290</v>
      </c>
      <c r="L15" s="3254">
        <f>L9+L10</f>
        <v>33432</v>
      </c>
      <c r="M15" s="3274"/>
      <c r="N15" s="641"/>
      <c r="V15" s="2091">
        <v>12</v>
      </c>
      <c r="W15" s="2096">
        <v>2</v>
      </c>
      <c r="X15" s="2108">
        <f t="shared" si="0"/>
        <v>400</v>
      </c>
      <c r="Y15" s="2099" t="s">
        <v>1026</v>
      </c>
      <c r="Z15" s="2095" t="s">
        <v>1029</v>
      </c>
      <c r="AA15" s="2098" t="s">
        <v>1025</v>
      </c>
      <c r="AB15" s="2097" t="s">
        <v>1027</v>
      </c>
      <c r="AC15" s="2097" t="s">
        <v>1027</v>
      </c>
    </row>
    <row r="16" spans="1:29" ht="27" customHeight="1">
      <c r="A16" s="932" t="s">
        <v>296</v>
      </c>
      <c r="B16" s="933" t="s">
        <v>290</v>
      </c>
      <c r="C16" s="927" t="s">
        <v>290</v>
      </c>
      <c r="D16" s="933" t="s">
        <v>290</v>
      </c>
      <c r="E16" s="934" t="s">
        <v>290</v>
      </c>
      <c r="F16" s="935" t="s">
        <v>290</v>
      </c>
      <c r="G16" s="852" t="s">
        <v>290</v>
      </c>
      <c r="H16" s="3275" t="s">
        <v>290</v>
      </c>
      <c r="I16" s="3276"/>
      <c r="J16" s="936" t="s">
        <v>290</v>
      </c>
      <c r="K16" s="937" t="s">
        <v>290</v>
      </c>
      <c r="L16" s="3277">
        <f>L11</f>
        <v>16909</v>
      </c>
      <c r="M16" s="3278"/>
      <c r="N16" s="641"/>
      <c r="V16" s="2091">
        <v>13</v>
      </c>
      <c r="W16" s="2096">
        <v>13</v>
      </c>
      <c r="X16" s="2108">
        <f t="shared" si="0"/>
        <v>2600</v>
      </c>
      <c r="Y16" s="2099" t="s">
        <v>1026</v>
      </c>
      <c r="Z16" s="2095" t="s">
        <v>1029</v>
      </c>
      <c r="AA16" s="2098" t="s">
        <v>1025</v>
      </c>
      <c r="AB16" s="2097" t="s">
        <v>1027</v>
      </c>
      <c r="AC16" s="2097" t="s">
        <v>1027</v>
      </c>
    </row>
    <row r="17" spans="1:29" ht="27" hidden="1" customHeight="1">
      <c r="A17" s="725" t="s">
        <v>290</v>
      </c>
      <c r="B17" s="229" t="s">
        <v>290</v>
      </c>
      <c r="C17" s="230" t="s">
        <v>290</v>
      </c>
      <c r="D17" s="231" t="s">
        <v>290</v>
      </c>
      <c r="E17" s="232" t="s">
        <v>290</v>
      </c>
      <c r="F17" s="232" t="s">
        <v>290</v>
      </c>
      <c r="G17" s="232" t="s">
        <v>290</v>
      </c>
      <c r="H17" s="232"/>
      <c r="I17" s="230" t="s">
        <v>290</v>
      </c>
      <c r="J17" s="232" t="s">
        <v>290</v>
      </c>
      <c r="K17" s="233" t="s">
        <v>290</v>
      </c>
      <c r="L17" s="319"/>
      <c r="M17" s="212" t="s">
        <v>290</v>
      </c>
      <c r="N17" s="641"/>
      <c r="V17" s="2091">
        <v>14</v>
      </c>
      <c r="W17" s="2096">
        <v>4</v>
      </c>
      <c r="X17" s="2108">
        <f t="shared" si="0"/>
        <v>800</v>
      </c>
      <c r="Y17" s="2099" t="s">
        <v>1026</v>
      </c>
      <c r="Z17" s="2095" t="s">
        <v>1029</v>
      </c>
      <c r="AA17" s="2098" t="s">
        <v>1025</v>
      </c>
      <c r="AB17" s="2097" t="s">
        <v>1027</v>
      </c>
      <c r="AC17" s="2097" t="s">
        <v>1027</v>
      </c>
    </row>
    <row r="18" spans="1:29" ht="27" hidden="1" customHeight="1">
      <c r="A18" s="3279" t="s">
        <v>301</v>
      </c>
      <c r="B18" s="3280" t="s">
        <v>290</v>
      </c>
      <c r="C18" s="3281" t="s">
        <v>290</v>
      </c>
      <c r="D18" s="3281" t="s">
        <v>290</v>
      </c>
      <c r="E18" s="3281" t="s">
        <v>290</v>
      </c>
      <c r="F18" s="3281" t="s">
        <v>290</v>
      </c>
      <c r="G18" s="3282" t="s">
        <v>290</v>
      </c>
      <c r="H18" s="938"/>
      <c r="I18" s="939" t="s">
        <v>290</v>
      </c>
      <c r="J18" s="938" t="s">
        <v>290</v>
      </c>
      <c r="K18" s="938" t="s">
        <v>290</v>
      </c>
      <c r="L18" s="940"/>
      <c r="M18" s="941" t="s">
        <v>290</v>
      </c>
      <c r="N18" s="641"/>
      <c r="V18" s="2091">
        <v>15</v>
      </c>
      <c r="W18" s="2096">
        <v>5</v>
      </c>
      <c r="X18" s="2108">
        <f t="shared" si="0"/>
        <v>1000</v>
      </c>
      <c r="Y18" s="2099" t="s">
        <v>1026</v>
      </c>
      <c r="Z18" s="2095" t="s">
        <v>1029</v>
      </c>
      <c r="AA18" s="2098" t="s">
        <v>1025</v>
      </c>
      <c r="AB18" s="2097" t="s">
        <v>1027</v>
      </c>
      <c r="AC18" s="2097" t="s">
        <v>1027</v>
      </c>
    </row>
    <row r="19" spans="1:29" ht="27" hidden="1" customHeight="1">
      <c r="A19" s="928" t="s">
        <v>304</v>
      </c>
      <c r="B19" s="942" t="s">
        <v>290</v>
      </c>
      <c r="C19" s="929" t="s">
        <v>290</v>
      </c>
      <c r="D19" s="923" t="s">
        <v>290</v>
      </c>
      <c r="E19" s="930" t="s">
        <v>290</v>
      </c>
      <c r="F19" s="930" t="s">
        <v>290</v>
      </c>
      <c r="G19" s="930" t="s">
        <v>290</v>
      </c>
      <c r="H19" s="930"/>
      <c r="I19" s="929" t="s">
        <v>290</v>
      </c>
      <c r="J19" s="938" t="s">
        <v>290</v>
      </c>
      <c r="K19" s="931" t="s">
        <v>290</v>
      </c>
      <c r="L19" s="943"/>
      <c r="M19" s="941" t="s">
        <v>290</v>
      </c>
      <c r="N19" s="641"/>
      <c r="V19" s="2091">
        <v>16</v>
      </c>
      <c r="W19" s="2096">
        <v>6</v>
      </c>
      <c r="X19" s="2108">
        <f t="shared" si="0"/>
        <v>1200</v>
      </c>
      <c r="Y19" s="2099" t="s">
        <v>1026</v>
      </c>
      <c r="Z19" s="2095" t="s">
        <v>1029</v>
      </c>
      <c r="AA19" s="2098" t="s">
        <v>1025</v>
      </c>
      <c r="AB19" s="2097" t="s">
        <v>1027</v>
      </c>
      <c r="AC19" s="2097" t="s">
        <v>1027</v>
      </c>
    </row>
    <row r="20" spans="1:29" ht="27" hidden="1" customHeight="1">
      <c r="A20" s="928" t="s">
        <v>306</v>
      </c>
      <c r="B20" s="944" t="e">
        <f>IF(#REF!="적용",#REF!,0)</f>
        <v>#REF!</v>
      </c>
      <c r="C20" s="945" t="s">
        <v>166</v>
      </c>
      <c r="D20" s="946"/>
      <c r="E20" s="947"/>
      <c r="F20" s="948"/>
      <c r="G20" s="949"/>
      <c r="H20" s="949"/>
      <c r="I20" s="949"/>
      <c r="J20" s="938"/>
      <c r="K20" s="931"/>
      <c r="L20" s="943"/>
      <c r="M20" s="941"/>
      <c r="N20" s="641"/>
      <c r="V20" s="2091">
        <v>17</v>
      </c>
      <c r="W20" s="2096">
        <v>7</v>
      </c>
      <c r="X20" s="2108">
        <f t="shared" si="0"/>
        <v>1400</v>
      </c>
      <c r="Y20" s="2099" t="s">
        <v>1026</v>
      </c>
      <c r="Z20" s="2095" t="s">
        <v>1029</v>
      </c>
      <c r="AA20" s="2098" t="s">
        <v>1025</v>
      </c>
      <c r="AB20" s="2097" t="s">
        <v>1027</v>
      </c>
      <c r="AC20" s="2097" t="s">
        <v>1027</v>
      </c>
    </row>
    <row r="21" spans="1:29" ht="27" hidden="1" customHeight="1">
      <c r="A21" s="928" t="s">
        <v>308</v>
      </c>
      <c r="B21" s="944" t="e">
        <f>IF(#REF!="적용",#REF!,0)</f>
        <v>#REF!</v>
      </c>
      <c r="C21" s="945" t="s">
        <v>166</v>
      </c>
      <c r="D21" s="946"/>
      <c r="E21" s="949"/>
      <c r="F21" s="949"/>
      <c r="G21" s="949"/>
      <c r="H21" s="949"/>
      <c r="I21" s="949"/>
      <c r="J21" s="938"/>
      <c r="K21" s="931"/>
      <c r="L21" s="943"/>
      <c r="M21" s="941"/>
      <c r="N21" s="641"/>
      <c r="V21" s="2091">
        <v>18</v>
      </c>
      <c r="W21" s="2096">
        <v>10</v>
      </c>
      <c r="X21" s="2108">
        <f t="shared" si="0"/>
        <v>2000</v>
      </c>
      <c r="Y21" s="2099" t="s">
        <v>1026</v>
      </c>
      <c r="Z21" s="2095" t="s">
        <v>1029</v>
      </c>
      <c r="AA21" s="2098" t="s">
        <v>1025</v>
      </c>
      <c r="AB21" s="2097" t="s">
        <v>1027</v>
      </c>
      <c r="AC21" s="2097" t="s">
        <v>1027</v>
      </c>
    </row>
    <row r="22" spans="1:29" ht="27" hidden="1" customHeight="1">
      <c r="A22" s="928" t="s">
        <v>311</v>
      </c>
      <c r="B22" s="950" t="e">
        <f>IF(#REF!="적용",#REF!,0)</f>
        <v>#REF!</v>
      </c>
      <c r="C22" s="945" t="s">
        <v>151</v>
      </c>
      <c r="D22" s="946" t="e">
        <f>#REF!</f>
        <v>#REF!</v>
      </c>
      <c r="E22" s="949"/>
      <c r="F22" s="949"/>
      <c r="G22" s="949"/>
      <c r="H22" s="949"/>
      <c r="I22" s="949"/>
      <c r="J22" s="938"/>
      <c r="K22" s="931"/>
      <c r="L22" s="943"/>
      <c r="M22" s="941"/>
      <c r="N22" s="641"/>
      <c r="V22" s="2089">
        <v>19</v>
      </c>
      <c r="W22" s="2101">
        <v>6</v>
      </c>
      <c r="X22" s="2108">
        <f t="shared" si="0"/>
        <v>1200</v>
      </c>
      <c r="Y22" s="2104" t="s">
        <v>1026</v>
      </c>
      <c r="Z22" s="2102" t="s">
        <v>1029</v>
      </c>
      <c r="AA22" s="2103" t="s">
        <v>1025</v>
      </c>
      <c r="AB22" s="2100" t="s">
        <v>1027</v>
      </c>
      <c r="AC22" s="2100" t="s">
        <v>1027</v>
      </c>
    </row>
    <row r="23" spans="1:29" ht="27" hidden="1" customHeight="1">
      <c r="A23" s="928" t="s">
        <v>313</v>
      </c>
      <c r="B23" s="950" t="e">
        <f>IF(#REF!="적용",(#REF!+#REF!+#REF!+#REF!+#REF!),0)</f>
        <v>#REF!</v>
      </c>
      <c r="C23" s="945" t="s">
        <v>151</v>
      </c>
      <c r="D23" s="946" t="s">
        <v>290</v>
      </c>
      <c r="E23" s="949" t="s">
        <v>290</v>
      </c>
      <c r="F23" s="949"/>
      <c r="G23" s="949"/>
      <c r="H23" s="949"/>
      <c r="I23" s="949"/>
      <c r="J23" s="938"/>
      <c r="K23" s="931"/>
      <c r="L23" s="943"/>
      <c r="M23" s="941"/>
      <c r="N23" s="641"/>
      <c r="V23" s="2091">
        <v>20</v>
      </c>
      <c r="W23" s="2096">
        <v>2</v>
      </c>
      <c r="X23" s="2108">
        <f t="shared" si="0"/>
        <v>400</v>
      </c>
      <c r="Y23" s="2099" t="s">
        <v>1026</v>
      </c>
      <c r="Z23" s="2095" t="s">
        <v>1028</v>
      </c>
      <c r="AA23" s="2098" t="s">
        <v>1025</v>
      </c>
      <c r="AB23" s="2097" t="s">
        <v>1027</v>
      </c>
      <c r="AC23" s="2097" t="s">
        <v>1027</v>
      </c>
    </row>
    <row r="24" spans="1:29" ht="27" hidden="1" customHeight="1">
      <c r="A24" s="928" t="s">
        <v>315</v>
      </c>
      <c r="B24" s="944" t="e">
        <f>#REF!</f>
        <v>#REF!</v>
      </c>
      <c r="C24" s="947" t="s">
        <v>512</v>
      </c>
      <c r="D24" s="946"/>
      <c r="E24" s="949"/>
      <c r="F24" s="949"/>
      <c r="G24" s="949"/>
      <c r="H24" s="949"/>
      <c r="I24" s="949"/>
      <c r="J24" s="938"/>
      <c r="K24" s="931"/>
      <c r="L24" s="943"/>
      <c r="M24" s="941"/>
      <c r="N24" s="641"/>
      <c r="V24" s="2089">
        <v>21</v>
      </c>
      <c r="W24" s="2096">
        <v>5</v>
      </c>
      <c r="X24" s="2108">
        <f t="shared" si="0"/>
        <v>1000</v>
      </c>
      <c r="Y24" s="2099" t="s">
        <v>1026</v>
      </c>
      <c r="Z24" s="2095" t="s">
        <v>1029</v>
      </c>
      <c r="AA24" s="2098" t="s">
        <v>1025</v>
      </c>
      <c r="AB24" s="2097" t="s">
        <v>1027</v>
      </c>
      <c r="AC24" s="2097" t="s">
        <v>1027</v>
      </c>
    </row>
    <row r="25" spans="1:29" ht="27" hidden="1" customHeight="1">
      <c r="A25" s="928" t="s">
        <v>318</v>
      </c>
      <c r="B25" s="951">
        <f>K2</f>
        <v>13.600000000000001</v>
      </c>
      <c r="C25" s="945" t="s">
        <v>118</v>
      </c>
      <c r="D25" s="946" t="s">
        <v>319</v>
      </c>
      <c r="E25" s="949"/>
      <c r="F25" s="949"/>
      <c r="G25" s="949"/>
      <c r="H25" s="949"/>
      <c r="I25" s="949"/>
      <c r="J25" s="938"/>
      <c r="K25" s="931"/>
      <c r="L25" s="943"/>
      <c r="M25" s="941"/>
      <c r="N25" s="641"/>
      <c r="V25" s="2091">
        <v>22</v>
      </c>
      <c r="W25" s="2096">
        <v>11</v>
      </c>
      <c r="X25" s="2108">
        <f t="shared" si="0"/>
        <v>2200</v>
      </c>
      <c r="Y25" s="2099" t="s">
        <v>1026</v>
      </c>
      <c r="Z25" s="2095" t="s">
        <v>1029</v>
      </c>
      <c r="AA25" s="2098" t="s">
        <v>1025</v>
      </c>
      <c r="AB25" s="2097" t="s">
        <v>1027</v>
      </c>
      <c r="AC25" s="2097" t="s">
        <v>1027</v>
      </c>
    </row>
    <row r="26" spans="1:29" ht="27" customHeight="1">
      <c r="A26" s="952" t="s">
        <v>321</v>
      </c>
      <c r="B26" s="953" t="s">
        <v>290</v>
      </c>
      <c r="C26" s="949" t="s">
        <v>290</v>
      </c>
      <c r="D26" s="923" t="s">
        <v>290</v>
      </c>
      <c r="E26" s="954" t="s">
        <v>290</v>
      </c>
      <c r="F26" s="954" t="s">
        <v>290</v>
      </c>
      <c r="G26" s="954" t="s">
        <v>290</v>
      </c>
      <c r="H26" s="3283" t="s">
        <v>290</v>
      </c>
      <c r="I26" s="3284"/>
      <c r="J26" s="938" t="s">
        <v>290</v>
      </c>
      <c r="K26" s="955" t="s">
        <v>290</v>
      </c>
      <c r="L26" s="3254" t="s">
        <v>290</v>
      </c>
      <c r="M26" s="3274"/>
      <c r="N26" s="641"/>
      <c r="V26" s="2089">
        <v>23</v>
      </c>
      <c r="W26" s="2096">
        <v>3</v>
      </c>
      <c r="X26" s="2108">
        <f t="shared" si="0"/>
        <v>600</v>
      </c>
      <c r="Y26" s="2099" t="s">
        <v>1026</v>
      </c>
      <c r="Z26" s="2095" t="s">
        <v>1029</v>
      </c>
      <c r="AA26" s="2098" t="s">
        <v>1025</v>
      </c>
      <c r="AB26" s="2097" t="s">
        <v>1027</v>
      </c>
      <c r="AC26" s="2097" t="s">
        <v>1027</v>
      </c>
    </row>
    <row r="27" spans="1:29" ht="27" customHeight="1">
      <c r="A27" s="952" t="s">
        <v>323</v>
      </c>
      <c r="B27" s="956">
        <f>N52</f>
        <v>3.3</v>
      </c>
      <c r="C27" s="947" t="s">
        <v>227</v>
      </c>
      <c r="D27" s="946"/>
      <c r="E27" s="949"/>
      <c r="F27" s="949"/>
      <c r="G27" s="949"/>
      <c r="H27" s="3283"/>
      <c r="I27" s="3284"/>
      <c r="J27" s="938"/>
      <c r="K27" s="955"/>
      <c r="L27" s="3283"/>
      <c r="M27" s="3285"/>
      <c r="N27" s="641"/>
      <c r="V27" s="2091">
        <v>24</v>
      </c>
      <c r="W27" s="2096">
        <v>6</v>
      </c>
      <c r="X27" s="2108">
        <f t="shared" si="0"/>
        <v>1200</v>
      </c>
      <c r="Y27" s="2099" t="s">
        <v>1026</v>
      </c>
      <c r="Z27" s="2095" t="s">
        <v>1029</v>
      </c>
      <c r="AA27" s="2098" t="s">
        <v>1025</v>
      </c>
      <c r="AB27" s="2097" t="s">
        <v>1027</v>
      </c>
      <c r="AC27" s="2097" t="s">
        <v>1027</v>
      </c>
    </row>
    <row r="28" spans="1:29" ht="27" customHeight="1">
      <c r="A28" s="957" t="s">
        <v>326</v>
      </c>
      <c r="B28" s="958" t="s">
        <v>290</v>
      </c>
      <c r="C28" s="959" t="s">
        <v>290</v>
      </c>
      <c r="D28" s="960" t="s">
        <v>290</v>
      </c>
      <c r="E28" s="961" t="s">
        <v>290</v>
      </c>
      <c r="F28" s="961" t="s">
        <v>290</v>
      </c>
      <c r="G28" s="961" t="s">
        <v>290</v>
      </c>
      <c r="H28" s="3286" t="s">
        <v>290</v>
      </c>
      <c r="I28" s="3287"/>
      <c r="J28" s="962" t="s">
        <v>290</v>
      </c>
      <c r="K28" s="931" t="s">
        <v>290</v>
      </c>
      <c r="L28" s="3288" t="s">
        <v>290</v>
      </c>
      <c r="M28" s="3289"/>
      <c r="N28" s="750"/>
      <c r="V28" s="2089">
        <v>25</v>
      </c>
      <c r="W28" s="2096">
        <v>3</v>
      </c>
      <c r="X28" s="2108">
        <f t="shared" si="0"/>
        <v>600</v>
      </c>
      <c r="Y28" s="2099" t="s">
        <v>1026</v>
      </c>
      <c r="Z28" s="2095" t="s">
        <v>1029</v>
      </c>
      <c r="AA28" s="2098" t="s">
        <v>1025</v>
      </c>
      <c r="AB28" s="2097" t="s">
        <v>1027</v>
      </c>
      <c r="AC28" s="2097" t="s">
        <v>1027</v>
      </c>
    </row>
    <row r="29" spans="1:29" ht="27" customHeight="1">
      <c r="A29" s="2762" t="s">
        <v>328</v>
      </c>
      <c r="B29" s="2764" t="s">
        <v>329</v>
      </c>
      <c r="C29" s="2766" t="s">
        <v>330</v>
      </c>
      <c r="D29" s="2767"/>
      <c r="E29" s="2767"/>
      <c r="F29" s="2767"/>
      <c r="G29" s="2767"/>
      <c r="H29" s="2767"/>
      <c r="I29" s="2767"/>
      <c r="J29" s="2767"/>
      <c r="K29" s="2767"/>
      <c r="L29" s="2767"/>
      <c r="M29" s="2767"/>
      <c r="N29" s="2768"/>
      <c r="V29" s="2091">
        <v>26</v>
      </c>
      <c r="W29" s="2096">
        <v>4</v>
      </c>
      <c r="X29" s="2108">
        <f t="shared" si="0"/>
        <v>800</v>
      </c>
      <c r="Y29" s="2099" t="s">
        <v>1026</v>
      </c>
      <c r="Z29" s="2095" t="s">
        <v>1029</v>
      </c>
      <c r="AA29" s="2098" t="s">
        <v>1025</v>
      </c>
      <c r="AB29" s="2097" t="s">
        <v>1027</v>
      </c>
      <c r="AC29" s="2097" t="s">
        <v>1027</v>
      </c>
    </row>
    <row r="30" spans="1:29" ht="27" customHeight="1">
      <c r="A30" s="2763"/>
      <c r="B30" s="2765"/>
      <c r="C30" s="310" t="s">
        <v>332</v>
      </c>
      <c r="D30" s="310" t="s">
        <v>333</v>
      </c>
      <c r="E30" s="310" t="s">
        <v>334</v>
      </c>
      <c r="F30" s="310" t="s">
        <v>335</v>
      </c>
      <c r="G30" s="310" t="s">
        <v>336</v>
      </c>
      <c r="H30" s="310" t="s">
        <v>459</v>
      </c>
      <c r="I30" s="310" t="s">
        <v>502</v>
      </c>
      <c r="J30" s="310" t="s">
        <v>482</v>
      </c>
      <c r="K30" s="310" t="s">
        <v>337</v>
      </c>
      <c r="L30" s="310" t="s">
        <v>455</v>
      </c>
      <c r="M30" s="310" t="s">
        <v>338</v>
      </c>
      <c r="N30" s="751" t="s">
        <v>339</v>
      </c>
      <c r="V30" s="2089">
        <v>27</v>
      </c>
      <c r="W30" s="2096">
        <v>5</v>
      </c>
      <c r="X30" s="2108">
        <f t="shared" si="0"/>
        <v>1000</v>
      </c>
      <c r="Y30" s="2099" t="s">
        <v>1026</v>
      </c>
      <c r="Z30" s="2095" t="s">
        <v>1029</v>
      </c>
      <c r="AA30" s="2098" t="s">
        <v>1025</v>
      </c>
      <c r="AB30" s="2097" t="s">
        <v>1027</v>
      </c>
      <c r="AC30" s="2097" t="s">
        <v>1027</v>
      </c>
    </row>
    <row r="31" spans="1:29" ht="27" customHeight="1">
      <c r="A31" s="1249" t="s">
        <v>302</v>
      </c>
      <c r="B31" s="378" t="s">
        <v>303</v>
      </c>
      <c r="C31" s="321" t="str">
        <f>IF(ISERROR(VLOOKUP($B31,#REF!,2,FALSE)),"",(VLOOKUP($B31,#REF!,2,FALSE)))</f>
        <v/>
      </c>
      <c r="D31" s="321" t="str">
        <f>IF(ISERROR(VLOOKUP($B31,#REF!,2,FALSE)),"",(VLOOKUP($B31,#REF!,2,FALSE)))</f>
        <v/>
      </c>
      <c r="E31" s="321" t="str">
        <f>IF(ISERROR(VLOOKUP($B31,#REF!,2,FALSE)),"",(VLOOKUP($B31,#REF!,2,FALSE)))</f>
        <v/>
      </c>
      <c r="F31" s="321" t="str">
        <f>IF(ISERROR(VLOOKUP($B31,#REF!,2,FALSE)),"",(VLOOKUP($B31,#REF!,2,FALSE)))</f>
        <v/>
      </c>
      <c r="G31" s="2152" t="str">
        <f>IF(ISERROR(VLOOKUP($B31,#REF!,2,FALSE)),"",(VLOOKUP($B31,#REF!,2,FALSE)))</f>
        <v/>
      </c>
      <c r="H31" s="321">
        <f t="shared" ref="H31:H37" si="1">IF(ISERROR(VLOOKUP($B31,$R$56:$S$118,2,FALSE)),"",(VLOOKUP($B31,$R$56:$S$118,2,FALSE)))</f>
        <v>0</v>
      </c>
      <c r="I31" s="2149" t="str">
        <f>IF(ISERROR(VLOOKUP($B31,#REF!,2,FALSE)),"",(VLOOKUP($B31,#REF!,2,FALSE)))</f>
        <v/>
      </c>
      <c r="J31" s="321" t="str">
        <f>IF(ISERROR(VLOOKUP($B31,#REF!,2,FALSE)),"",(VLOOKUP($B31,#REF!,2,FALSE)))</f>
        <v/>
      </c>
      <c r="K31" s="321" t="str">
        <f>IF(ISERROR(VLOOKUP($B31,#REF!,2,FALSE)),"",(VLOOKUP($B31,#REF!,2,FALSE)))</f>
        <v/>
      </c>
      <c r="L31" s="321" t="str">
        <f>IF(ISERROR(VLOOKUP($B31,#REF!,2,FALSE)),"",(VLOOKUP($B31,#REF!,2,FALSE)))</f>
        <v/>
      </c>
      <c r="M31" s="321" t="str">
        <f>IF(ISERROR(VLOOKUP($B31,#REF!,2,FALSE)),"",(VLOOKUP($B31,#REF!,2,FALSE)))</f>
        <v/>
      </c>
      <c r="N31" s="752" t="str">
        <f>IF(ISERROR(VLOOKUP($B31,#REF!,2,FALSE)),"",(VLOOKUP($B31,#REF!,2,FALSE)))</f>
        <v/>
      </c>
      <c r="V31" s="2091">
        <v>28</v>
      </c>
      <c r="W31" s="2096">
        <v>14</v>
      </c>
      <c r="X31" s="2108">
        <f t="shared" si="0"/>
        <v>2800</v>
      </c>
      <c r="Y31" s="2099" t="s">
        <v>1026</v>
      </c>
      <c r="Z31" s="2095" t="s">
        <v>1029</v>
      </c>
      <c r="AA31" s="2098" t="s">
        <v>1025</v>
      </c>
      <c r="AB31" s="2097" t="s">
        <v>1027</v>
      </c>
      <c r="AC31" s="2097" t="s">
        <v>1027</v>
      </c>
    </row>
    <row r="32" spans="1:29" ht="27" hidden="1" customHeight="1">
      <c r="A32" s="1194" t="s">
        <v>309</v>
      </c>
      <c r="B32" s="826" t="s">
        <v>312</v>
      </c>
      <c r="C32" s="963" t="str">
        <f>IF(ISERROR(VLOOKUP($B32,#REF!,2,FALSE)),"",(VLOOKUP($B32,#REF!,2,FALSE)))</f>
        <v/>
      </c>
      <c r="D32" s="963"/>
      <c r="E32" s="963" t="str">
        <f>IF(ISERROR(VLOOKUP($B32,#REF!,2,FALSE)),"",(VLOOKUP($B32,#REF!,2,FALSE)))</f>
        <v/>
      </c>
      <c r="F32" s="963"/>
      <c r="G32" s="2153"/>
      <c r="H32" s="2150">
        <f t="shared" si="1"/>
        <v>0</v>
      </c>
      <c r="I32" s="2154"/>
      <c r="J32" s="963"/>
      <c r="K32" s="963" t="str">
        <f>IF(ISERROR(VLOOKUP($B32,#REF!,2,FALSE)),"",(VLOOKUP($B32,#REF!,2,FALSE)))</f>
        <v/>
      </c>
      <c r="L32" s="963"/>
      <c r="M32" s="963" t="str">
        <f>IF(ISERROR(VLOOKUP($B32,#REF!,2,FALSE)),"",(VLOOKUP($B32,#REF!,2,FALSE)))</f>
        <v/>
      </c>
      <c r="N32" s="964" t="str">
        <f>IF(ISERROR(VLOOKUP($B32,#REF!,2,FALSE)),"",(VLOOKUP($B32,#REF!,2,FALSE)))</f>
        <v/>
      </c>
      <c r="V32" s="2089">
        <v>29</v>
      </c>
      <c r="W32" s="2096">
        <v>7</v>
      </c>
      <c r="X32" s="2108">
        <f t="shared" si="0"/>
        <v>1400</v>
      </c>
      <c r="Y32" s="2099" t="s">
        <v>1026</v>
      </c>
      <c r="Z32" s="2095" t="s">
        <v>1029</v>
      </c>
      <c r="AA32" s="2098" t="s">
        <v>1025</v>
      </c>
      <c r="AB32" s="2097" t="s">
        <v>1027</v>
      </c>
      <c r="AC32" s="2097" t="s">
        <v>1027</v>
      </c>
    </row>
    <row r="33" spans="1:29" ht="27" hidden="1" customHeight="1">
      <c r="A33" s="1194" t="s">
        <v>847</v>
      </c>
      <c r="B33" s="826" t="s">
        <v>322</v>
      </c>
      <c r="C33" s="963"/>
      <c r="D33" s="963"/>
      <c r="E33" s="963"/>
      <c r="F33" s="963"/>
      <c r="G33" s="2153"/>
      <c r="H33" s="321">
        <f t="shared" si="1"/>
        <v>10</v>
      </c>
      <c r="I33" s="2154"/>
      <c r="J33" s="963"/>
      <c r="K33" s="963"/>
      <c r="L33" s="963"/>
      <c r="M33" s="963"/>
      <c r="N33" s="964"/>
      <c r="V33" s="2091">
        <v>30</v>
      </c>
      <c r="W33" s="2096">
        <v>3</v>
      </c>
      <c r="X33" s="2108">
        <f t="shared" si="0"/>
        <v>600</v>
      </c>
      <c r="Y33" s="2099" t="s">
        <v>1026</v>
      </c>
      <c r="Z33" s="2095" t="s">
        <v>1029</v>
      </c>
      <c r="AA33" s="2098" t="s">
        <v>1025</v>
      </c>
      <c r="AB33" s="2097" t="s">
        <v>1027</v>
      </c>
      <c r="AC33" s="2097" t="s">
        <v>1027</v>
      </c>
    </row>
    <row r="34" spans="1:29" ht="27" hidden="1" customHeight="1">
      <c r="A34" s="1194" t="s">
        <v>345</v>
      </c>
      <c r="B34" s="826" t="s">
        <v>327</v>
      </c>
      <c r="C34" s="963"/>
      <c r="D34" s="963"/>
      <c r="E34" s="963"/>
      <c r="F34" s="963" t="str">
        <f>IF(ISERROR(VLOOKUP($B34,#REF!,2,FALSE)),"",(VLOOKUP($B34,#REF!,2,FALSE)))</f>
        <v/>
      </c>
      <c r="G34" s="2153"/>
      <c r="H34" s="321">
        <f t="shared" si="1"/>
        <v>0</v>
      </c>
      <c r="I34" s="2154"/>
      <c r="J34" s="963"/>
      <c r="K34" s="963"/>
      <c r="L34" s="963"/>
      <c r="M34" s="963"/>
      <c r="N34" s="964"/>
      <c r="V34" s="2089">
        <v>31</v>
      </c>
      <c r="W34" s="2096">
        <v>6</v>
      </c>
      <c r="X34" s="2108">
        <f t="shared" si="0"/>
        <v>1200</v>
      </c>
      <c r="Y34" s="2099" t="s">
        <v>1026</v>
      </c>
      <c r="Z34" s="2095" t="s">
        <v>1029</v>
      </c>
      <c r="AA34" s="2098" t="s">
        <v>1025</v>
      </c>
      <c r="AB34" s="2097" t="s">
        <v>1027</v>
      </c>
      <c r="AC34" s="2097" t="s">
        <v>1027</v>
      </c>
    </row>
    <row r="35" spans="1:29" ht="27" hidden="1" customHeight="1">
      <c r="A35" s="1194" t="s">
        <v>347</v>
      </c>
      <c r="B35" s="826" t="s">
        <v>341</v>
      </c>
      <c r="C35" s="963"/>
      <c r="D35" s="963"/>
      <c r="E35" s="963"/>
      <c r="F35" s="963"/>
      <c r="G35" s="2153" t="e">
        <f>IF(B35="3년차",#REF!,(IF(B35="당해년도",#REF!,(IF(B35="2년차",#REF!)))))</f>
        <v>#REF!</v>
      </c>
      <c r="H35" s="321">
        <f t="shared" si="1"/>
        <v>0</v>
      </c>
      <c r="I35" s="2154"/>
      <c r="J35" s="963"/>
      <c r="K35" s="963"/>
      <c r="L35" s="963"/>
      <c r="M35" s="963"/>
      <c r="N35" s="964"/>
      <c r="V35" s="2091">
        <v>32</v>
      </c>
      <c r="W35" s="2096">
        <v>7</v>
      </c>
      <c r="X35" s="2108">
        <f t="shared" si="0"/>
        <v>1400</v>
      </c>
      <c r="Y35" s="2099" t="s">
        <v>1026</v>
      </c>
      <c r="Z35" s="2095" t="s">
        <v>1029</v>
      </c>
      <c r="AA35" s="2098" t="s">
        <v>1025</v>
      </c>
      <c r="AB35" s="2097" t="s">
        <v>1027</v>
      </c>
      <c r="AC35" s="2097" t="s">
        <v>1027</v>
      </c>
    </row>
    <row r="36" spans="1:29" ht="27" hidden="1" customHeight="1">
      <c r="A36" s="1194" t="s">
        <v>460</v>
      </c>
      <c r="B36" s="826" t="s">
        <v>346</v>
      </c>
      <c r="C36" s="963"/>
      <c r="D36" s="963"/>
      <c r="E36" s="963"/>
      <c r="F36" s="963"/>
      <c r="G36" s="2153"/>
      <c r="H36" s="2151">
        <f t="shared" si="1"/>
        <v>5</v>
      </c>
      <c r="I36" s="2154"/>
      <c r="J36" s="963"/>
      <c r="K36" s="963"/>
      <c r="L36" s="963"/>
      <c r="M36" s="963"/>
      <c r="N36" s="964"/>
      <c r="V36" s="2089">
        <v>33</v>
      </c>
      <c r="W36" s="2096">
        <v>10</v>
      </c>
      <c r="X36" s="2108">
        <f t="shared" si="0"/>
        <v>2000</v>
      </c>
      <c r="Y36" s="2099" t="s">
        <v>1026</v>
      </c>
      <c r="Z36" s="2095" t="s">
        <v>1029</v>
      </c>
      <c r="AA36" s="2098" t="s">
        <v>1025</v>
      </c>
      <c r="AB36" s="2097" t="s">
        <v>1027</v>
      </c>
      <c r="AC36" s="2097" t="s">
        <v>1027</v>
      </c>
    </row>
    <row r="37" spans="1:29" ht="27" customHeight="1">
      <c r="A37" s="1194" t="s">
        <v>1051</v>
      </c>
      <c r="B37" s="826" t="s">
        <v>508</v>
      </c>
      <c r="C37" s="963"/>
      <c r="D37" s="963"/>
      <c r="E37" s="963"/>
      <c r="F37" s="963"/>
      <c r="G37" s="2153"/>
      <c r="H37" s="2164">
        <f t="shared" si="1"/>
        <v>0</v>
      </c>
      <c r="I37" s="2154"/>
      <c r="J37" s="963"/>
      <c r="K37" s="963"/>
      <c r="L37" s="829" t="str">
        <f>IF(ISERROR(VLOOKUP($B37,#REF!,2,FALSE)),"",(VLOOKUP($B37,#REF!,2,FALSE)))</f>
        <v/>
      </c>
      <c r="M37" s="963"/>
      <c r="N37" s="964"/>
      <c r="V37" s="2091">
        <v>34</v>
      </c>
      <c r="W37" s="2101">
        <v>6</v>
      </c>
      <c r="X37" s="2108">
        <f t="shared" si="0"/>
        <v>1200</v>
      </c>
      <c r="Y37" s="2104" t="s">
        <v>1026</v>
      </c>
      <c r="Z37" s="2102" t="s">
        <v>1029</v>
      </c>
      <c r="AA37" s="2103" t="s">
        <v>1025</v>
      </c>
      <c r="AB37" s="2100" t="s">
        <v>1027</v>
      </c>
      <c r="AC37" s="2100" t="s">
        <v>1027</v>
      </c>
    </row>
    <row r="38" spans="1:29" ht="27" customHeight="1">
      <c r="A38" s="1194" t="s">
        <v>469</v>
      </c>
      <c r="B38" s="2168" t="s">
        <v>725</v>
      </c>
      <c r="C38" s="963"/>
      <c r="D38" s="963"/>
      <c r="E38" s="963"/>
      <c r="F38" s="963"/>
      <c r="G38" s="2153"/>
      <c r="H38" s="2167">
        <f>IF(B38=R77,S77,IF(B38=R78,S78,IF(B38=R79,S79)))</f>
        <v>10</v>
      </c>
      <c r="I38" s="2154"/>
      <c r="J38" s="963"/>
      <c r="K38" s="963"/>
      <c r="L38" s="829"/>
      <c r="M38" s="963"/>
      <c r="N38" s="964"/>
      <c r="V38" s="2089">
        <v>35</v>
      </c>
      <c r="W38" s="2096">
        <v>7</v>
      </c>
      <c r="X38" s="2108">
        <f t="shared" si="0"/>
        <v>1400</v>
      </c>
      <c r="Y38" s="2099" t="s">
        <v>1026</v>
      </c>
      <c r="Z38" s="2095" t="s">
        <v>1028</v>
      </c>
      <c r="AA38" s="2098" t="s">
        <v>1025</v>
      </c>
      <c r="AB38" s="2097" t="s">
        <v>1027</v>
      </c>
      <c r="AC38" s="2097" t="s">
        <v>1027</v>
      </c>
    </row>
    <row r="39" spans="1:29" ht="27" customHeight="1" thickBot="1">
      <c r="A39" s="1194" t="s">
        <v>474</v>
      </c>
      <c r="B39" s="826" t="s">
        <v>493</v>
      </c>
      <c r="C39" s="963"/>
      <c r="D39" s="963"/>
      <c r="E39" s="963"/>
      <c r="F39" s="963"/>
      <c r="G39" s="2153"/>
      <c r="H39" s="2165">
        <f>IF(ISERROR(VLOOKUP($B39,$R$56:$S$118,2,FALSE)),"",(VLOOKUP($B39,$R$56:$S$118,2,FALSE)))</f>
        <v>0</v>
      </c>
      <c r="I39" s="2154" t="str">
        <f>IF(ISERROR(VLOOKUP($B39,#REF!,2,FALSE)),"",(VLOOKUP($B39,#REF!,2,FALSE)))</f>
        <v/>
      </c>
      <c r="J39" s="963"/>
      <c r="K39" s="963"/>
      <c r="L39" s="829"/>
      <c r="M39" s="963"/>
      <c r="N39" s="964"/>
      <c r="V39" s="2091">
        <v>36</v>
      </c>
      <c r="W39" s="2096">
        <v>5</v>
      </c>
      <c r="X39" s="2108">
        <f t="shared" si="0"/>
        <v>1000</v>
      </c>
      <c r="Y39" s="2099" t="s">
        <v>1026</v>
      </c>
      <c r="Z39" s="2095" t="s">
        <v>1029</v>
      </c>
      <c r="AA39" s="2098" t="s">
        <v>1025</v>
      </c>
      <c r="AB39" s="2097" t="s">
        <v>1027</v>
      </c>
      <c r="AC39" s="2097" t="s">
        <v>1027</v>
      </c>
    </row>
    <row r="40" spans="1:29" ht="27" hidden="1" customHeight="1">
      <c r="A40" s="1194" t="s">
        <v>1056</v>
      </c>
      <c r="B40" s="826" t="s">
        <v>872</v>
      </c>
      <c r="C40" s="963"/>
      <c r="D40" s="963"/>
      <c r="E40" s="963"/>
      <c r="F40" s="963"/>
      <c r="G40" s="963"/>
      <c r="H40" s="2150"/>
      <c r="I40" s="963"/>
      <c r="J40" s="963"/>
      <c r="K40" s="963"/>
      <c r="L40" s="829"/>
      <c r="M40" s="963"/>
      <c r="N40" s="964"/>
      <c r="V40" s="2089">
        <v>37</v>
      </c>
      <c r="W40" s="2096">
        <v>11</v>
      </c>
      <c r="X40" s="2108">
        <f t="shared" si="0"/>
        <v>2200</v>
      </c>
      <c r="Y40" s="2099" t="s">
        <v>1026</v>
      </c>
      <c r="Z40" s="2095" t="s">
        <v>1029</v>
      </c>
      <c r="AA40" s="2098" t="s">
        <v>1025</v>
      </c>
      <c r="AB40" s="2097" t="s">
        <v>1027</v>
      </c>
      <c r="AC40" s="2097" t="s">
        <v>1027</v>
      </c>
    </row>
    <row r="41" spans="1:29" ht="27" hidden="1" customHeight="1" thickBot="1">
      <c r="A41" s="1194" t="s">
        <v>1055</v>
      </c>
      <c r="B41" s="826" t="s">
        <v>787</v>
      </c>
      <c r="C41" s="963"/>
      <c r="D41" s="963"/>
      <c r="E41" s="963"/>
      <c r="F41" s="963"/>
      <c r="G41" s="963"/>
      <c r="H41" s="963"/>
      <c r="I41" s="963"/>
      <c r="J41" s="963"/>
      <c r="K41" s="963"/>
      <c r="L41" s="829"/>
      <c r="M41" s="963"/>
      <c r="N41" s="964"/>
      <c r="V41" s="2091">
        <v>38</v>
      </c>
      <c r="W41" s="2096">
        <v>3</v>
      </c>
      <c r="X41" s="2108">
        <f t="shared" si="0"/>
        <v>600</v>
      </c>
      <c r="Y41" s="2099" t="s">
        <v>1026</v>
      </c>
      <c r="Z41" s="2095" t="s">
        <v>1029</v>
      </c>
      <c r="AA41" s="2098" t="s">
        <v>1025</v>
      </c>
      <c r="AB41" s="2097" t="s">
        <v>1027</v>
      </c>
      <c r="AC41" s="2097" t="s">
        <v>1027</v>
      </c>
    </row>
    <row r="42" spans="1:29" ht="27" hidden="1" customHeight="1">
      <c r="A42" s="1194" t="s">
        <v>470</v>
      </c>
      <c r="B42" s="826" t="s">
        <v>725</v>
      </c>
      <c r="C42" s="963"/>
      <c r="D42" s="963"/>
      <c r="E42" s="963"/>
      <c r="F42" s="963"/>
      <c r="G42" s="963"/>
      <c r="H42" s="963"/>
      <c r="I42" s="963"/>
      <c r="J42" s="963"/>
      <c r="K42" s="963"/>
      <c r="L42" s="829"/>
      <c r="M42" s="963"/>
      <c r="N42" s="964"/>
      <c r="V42" s="2090">
        <v>39</v>
      </c>
      <c r="W42" s="2096">
        <v>6</v>
      </c>
      <c r="X42" s="2108">
        <f t="shared" si="0"/>
        <v>1200</v>
      </c>
      <c r="Y42" s="2099" t="s">
        <v>1026</v>
      </c>
      <c r="Z42" s="2095" t="s">
        <v>1029</v>
      </c>
      <c r="AA42" s="2098" t="s">
        <v>1025</v>
      </c>
      <c r="AB42" s="2097" t="s">
        <v>1027</v>
      </c>
      <c r="AC42" s="2097" t="s">
        <v>1027</v>
      </c>
    </row>
    <row r="43" spans="1:29" ht="27" hidden="1" customHeight="1">
      <c r="A43" s="1194" t="s">
        <v>491</v>
      </c>
      <c r="B43" s="826" t="s">
        <v>521</v>
      </c>
      <c r="C43" s="963"/>
      <c r="D43" s="963"/>
      <c r="E43" s="963"/>
      <c r="F43" s="963"/>
      <c r="G43" s="963"/>
      <c r="H43" s="963"/>
      <c r="I43" s="963"/>
      <c r="J43" s="963"/>
      <c r="K43" s="963"/>
      <c r="L43" s="963" t="str">
        <f>IF(ISERROR(VLOOKUP($B43,#REF!,2,FALSE)),"",(VLOOKUP($B43,#REF!,2,FALSE)))</f>
        <v/>
      </c>
      <c r="M43" s="963"/>
      <c r="N43" s="964"/>
      <c r="V43" s="2114">
        <v>40</v>
      </c>
      <c r="W43" s="2096">
        <v>4</v>
      </c>
      <c r="X43" s="2108">
        <f t="shared" si="0"/>
        <v>800</v>
      </c>
      <c r="Y43" s="2099" t="s">
        <v>1026</v>
      </c>
      <c r="Z43" s="2095" t="s">
        <v>1029</v>
      </c>
      <c r="AA43" s="2098" t="s">
        <v>1025</v>
      </c>
      <c r="AB43" s="2097" t="s">
        <v>1027</v>
      </c>
      <c r="AC43" s="2097" t="s">
        <v>1027</v>
      </c>
    </row>
    <row r="44" spans="1:29" ht="27" hidden="1" customHeight="1" thickBot="1">
      <c r="A44" s="1250" t="s">
        <v>492</v>
      </c>
      <c r="B44" s="1056" t="s">
        <v>493</v>
      </c>
      <c r="C44" s="965"/>
      <c r="D44" s="965"/>
      <c r="E44" s="965"/>
      <c r="F44" s="965"/>
      <c r="G44" s="965"/>
      <c r="H44" s="965"/>
      <c r="I44" s="965"/>
      <c r="J44" s="965"/>
      <c r="K44" s="965" t="str">
        <f>IF(ISERROR(VLOOKUP($B44,#REF!,2,FALSE)),"",(VLOOKUP($B44,#REF!,2,FALSE)))</f>
        <v/>
      </c>
      <c r="L44" s="965"/>
      <c r="M44" s="965"/>
      <c r="N44" s="966"/>
      <c r="V44" s="2090">
        <v>41</v>
      </c>
      <c r="W44" s="2096">
        <v>4</v>
      </c>
      <c r="X44" s="2108">
        <f t="shared" si="0"/>
        <v>800</v>
      </c>
      <c r="Y44" s="2099" t="s">
        <v>1026</v>
      </c>
      <c r="Z44" s="2095" t="s">
        <v>1029</v>
      </c>
      <c r="AA44" s="2098" t="s">
        <v>1025</v>
      </c>
      <c r="AB44" s="2097" t="s">
        <v>1027</v>
      </c>
      <c r="AC44" s="2097" t="s">
        <v>1027</v>
      </c>
    </row>
    <row r="45" spans="1:29" ht="27" customHeight="1" thickTop="1" thickBot="1">
      <c r="A45" s="762" t="s">
        <v>352</v>
      </c>
      <c r="B45" s="763"/>
      <c r="C45" s="763">
        <f t="shared" ref="C45:N45" si="2">SUM(C31:C44)</f>
        <v>0</v>
      </c>
      <c r="D45" s="763">
        <f t="shared" si="2"/>
        <v>0</v>
      </c>
      <c r="E45" s="763">
        <f t="shared" si="2"/>
        <v>0</v>
      </c>
      <c r="F45" s="763">
        <f t="shared" si="2"/>
        <v>0</v>
      </c>
      <c r="G45" s="763">
        <v>0</v>
      </c>
      <c r="H45" s="2227">
        <f>SUM(H31+H37+H38+H39)</f>
        <v>10</v>
      </c>
      <c r="I45" s="763">
        <f t="shared" si="2"/>
        <v>0</v>
      </c>
      <c r="J45" s="763">
        <f t="shared" si="2"/>
        <v>0</v>
      </c>
      <c r="K45" s="763">
        <f t="shared" si="2"/>
        <v>0</v>
      </c>
      <c r="L45" s="763">
        <f t="shared" si="2"/>
        <v>0</v>
      </c>
      <c r="M45" s="763">
        <f t="shared" si="2"/>
        <v>0</v>
      </c>
      <c r="N45" s="764">
        <f t="shared" si="2"/>
        <v>0</v>
      </c>
      <c r="V45" s="2090">
        <v>42</v>
      </c>
      <c r="W45" s="2096">
        <v>7</v>
      </c>
      <c r="X45" s="2108">
        <f t="shared" si="0"/>
        <v>1400</v>
      </c>
      <c r="Y45" s="2099" t="s">
        <v>1026</v>
      </c>
      <c r="Z45" s="2095" t="s">
        <v>1029</v>
      </c>
      <c r="AA45" s="2098" t="s">
        <v>1025</v>
      </c>
      <c r="AB45" s="2097" t="s">
        <v>1027</v>
      </c>
      <c r="AC45" s="2097" t="s">
        <v>1027</v>
      </c>
    </row>
    <row r="46" spans="1:29" ht="27" customHeight="1">
      <c r="A46" s="183"/>
      <c r="B46" s="183"/>
      <c r="C46" s="183"/>
      <c r="D46" s="183"/>
      <c r="E46" s="183"/>
      <c r="F46" s="183"/>
      <c r="G46" s="183"/>
      <c r="H46" s="183"/>
      <c r="I46" s="317"/>
      <c r="J46" s="183"/>
      <c r="K46" s="183"/>
      <c r="L46" s="183"/>
      <c r="M46" s="183"/>
      <c r="N46" s="183"/>
      <c r="V46" s="2114">
        <v>43</v>
      </c>
      <c r="W46" s="2096">
        <v>15</v>
      </c>
      <c r="X46" s="2108">
        <f t="shared" si="0"/>
        <v>3000</v>
      </c>
      <c r="Y46" s="2099" t="s">
        <v>1026</v>
      </c>
      <c r="Z46" s="2095" t="s">
        <v>1029</v>
      </c>
      <c r="AA46" s="2098" t="s">
        <v>1025</v>
      </c>
      <c r="AB46" s="2097" t="s">
        <v>1027</v>
      </c>
      <c r="AC46" s="2097" t="s">
        <v>1027</v>
      </c>
    </row>
    <row r="47" spans="1:29" ht="27" customHeight="1">
      <c r="A47" s="262" t="s">
        <v>353</v>
      </c>
      <c r="B47" s="263">
        <f>N52</f>
        <v>3.3</v>
      </c>
      <c r="C47" s="264" t="s">
        <v>354</v>
      </c>
      <c r="D47" s="265"/>
      <c r="E47" s="265"/>
      <c r="F47" s="265"/>
      <c r="G47" s="265"/>
      <c r="H47" s="265"/>
      <c r="I47" s="266"/>
      <c r="J47" s="265"/>
      <c r="K47" s="265"/>
      <c r="L47" s="265"/>
      <c r="M47" s="265"/>
      <c r="N47" s="265"/>
      <c r="V47" s="2090">
        <v>44</v>
      </c>
      <c r="W47" s="2096">
        <v>4</v>
      </c>
      <c r="X47" s="2108">
        <f t="shared" si="0"/>
        <v>800</v>
      </c>
      <c r="Y47" s="2099" t="s">
        <v>1026</v>
      </c>
      <c r="Z47" s="2095" t="s">
        <v>1029</v>
      </c>
      <c r="AA47" s="2098" t="s">
        <v>1025</v>
      </c>
      <c r="AB47" s="2097" t="s">
        <v>1027</v>
      </c>
      <c r="AC47" s="2097" t="s">
        <v>1027</v>
      </c>
    </row>
    <row r="48" spans="1:29" ht="27" customHeight="1">
      <c r="A48" s="270" t="s">
        <v>356</v>
      </c>
      <c r="B48" s="271" t="s">
        <v>357</v>
      </c>
      <c r="C48" s="272" t="s">
        <v>358</v>
      </c>
      <c r="D48" s="272" t="s">
        <v>359</v>
      </c>
      <c r="E48" s="272" t="s">
        <v>360</v>
      </c>
      <c r="F48" s="272" t="s">
        <v>361</v>
      </c>
      <c r="G48" s="272" t="str">
        <f t="shared" ref="G48:L48" si="3">H30</f>
        <v>덩굴류제거
(덩굴걷기)</v>
      </c>
      <c r="H48" s="272" t="str">
        <f t="shared" si="3"/>
        <v>덩굴류제거
(약제작업)</v>
      </c>
      <c r="I48" s="272" t="str">
        <f t="shared" si="3"/>
        <v>덩굴류제거
(뿌리제거)</v>
      </c>
      <c r="J48" s="272" t="str">
        <f t="shared" si="3"/>
        <v>솎아베기</v>
      </c>
      <c r="K48" s="272" t="str">
        <f t="shared" si="3"/>
        <v>어린나무
가꾸기</v>
      </c>
      <c r="L48" s="273" t="str">
        <f t="shared" si="3"/>
        <v>가지치기</v>
      </c>
      <c r="M48" s="273" t="s">
        <v>362</v>
      </c>
      <c r="N48" s="274" t="s">
        <v>363</v>
      </c>
      <c r="V48" s="2090">
        <v>45</v>
      </c>
      <c r="W48" s="2096">
        <v>3</v>
      </c>
      <c r="X48" s="2108">
        <f t="shared" si="0"/>
        <v>600</v>
      </c>
      <c r="Y48" s="2099" t="s">
        <v>1026</v>
      </c>
      <c r="Z48" s="2095" t="s">
        <v>1029</v>
      </c>
      <c r="AA48" s="2098" t="s">
        <v>1025</v>
      </c>
      <c r="AB48" s="2097" t="s">
        <v>1027</v>
      </c>
      <c r="AC48" s="2097" t="s">
        <v>1027</v>
      </c>
    </row>
    <row r="49" spans="1:29" ht="27" customHeight="1">
      <c r="A49" s="275" t="s">
        <v>364</v>
      </c>
      <c r="B49" s="276"/>
      <c r="C49" s="277"/>
      <c r="D49" s="277"/>
      <c r="E49" s="277"/>
      <c r="F49" s="277"/>
      <c r="G49" s="277"/>
      <c r="H49" s="277"/>
      <c r="I49" s="277"/>
      <c r="J49" s="277"/>
      <c r="K49" s="277"/>
      <c r="L49" s="278"/>
      <c r="M49" s="278"/>
      <c r="N49" s="279">
        <f>SUM(B49:M49)</f>
        <v>0</v>
      </c>
      <c r="V49" s="2114">
        <v>46</v>
      </c>
      <c r="W49" s="2096">
        <v>7</v>
      </c>
      <c r="X49" s="2108">
        <f t="shared" si="0"/>
        <v>1400</v>
      </c>
      <c r="Y49" s="2099" t="s">
        <v>1026</v>
      </c>
      <c r="Z49" s="2095" t="s">
        <v>1029</v>
      </c>
      <c r="AA49" s="2098" t="s">
        <v>1025</v>
      </c>
      <c r="AB49" s="2097" t="s">
        <v>1027</v>
      </c>
      <c r="AC49" s="2097" t="s">
        <v>1027</v>
      </c>
    </row>
    <row r="50" spans="1:29" ht="27" hidden="1" customHeight="1">
      <c r="A50" s="281" t="s">
        <v>197</v>
      </c>
      <c r="B50" s="282"/>
      <c r="C50" s="283"/>
      <c r="D50" s="283"/>
      <c r="E50" s="283"/>
      <c r="F50" s="283"/>
      <c r="G50" s="283"/>
      <c r="H50" s="283" t="e">
        <f>#REF!</f>
        <v>#REF!</v>
      </c>
      <c r="I50" s="283" t="e">
        <f>#REF!+#REF!</f>
        <v>#REF!</v>
      </c>
      <c r="J50" s="283" t="e">
        <f>ROUNDDOWN(#REF!/2,2)</f>
        <v>#REF!</v>
      </c>
      <c r="K50" s="283" t="e">
        <f>ROUND(#REF!+#REF!+#REF!+#REF!+#REF!,2)</f>
        <v>#REF!</v>
      </c>
      <c r="L50" s="320"/>
      <c r="M50" s="284" t="e">
        <f>ROUND(#REF!,2)</f>
        <v>#REF!</v>
      </c>
      <c r="N50" s="285" t="e">
        <f>SUM(B50:M50)</f>
        <v>#REF!</v>
      </c>
      <c r="V50" s="2090">
        <v>47</v>
      </c>
      <c r="W50" s="2096">
        <v>7</v>
      </c>
      <c r="X50" s="2108">
        <f t="shared" si="0"/>
        <v>1400</v>
      </c>
      <c r="Y50" s="2099" t="s">
        <v>1026</v>
      </c>
      <c r="Z50" s="2095" t="s">
        <v>1029</v>
      </c>
      <c r="AA50" s="2098" t="s">
        <v>1025</v>
      </c>
      <c r="AB50" s="2097" t="s">
        <v>1027</v>
      </c>
      <c r="AC50" s="2097" t="s">
        <v>1027</v>
      </c>
    </row>
    <row r="51" spans="1:29" ht="27" customHeight="1">
      <c r="A51" s="286" t="s">
        <v>368</v>
      </c>
      <c r="B51" s="287"/>
      <c r="C51" s="288"/>
      <c r="D51" s="288"/>
      <c r="E51" s="288"/>
      <c r="F51" s="289"/>
      <c r="G51" s="327">
        <f>F7</f>
        <v>3.3</v>
      </c>
      <c r="H51" s="327"/>
      <c r="I51" s="289"/>
      <c r="J51" s="289"/>
      <c r="K51" s="288"/>
      <c r="L51" s="290"/>
      <c r="M51" s="290"/>
      <c r="N51" s="291">
        <f>SUM(B51:M51)</f>
        <v>3.3</v>
      </c>
      <c r="V51" s="2090">
        <v>48</v>
      </c>
      <c r="W51" s="2096">
        <v>9</v>
      </c>
      <c r="X51" s="2108">
        <f t="shared" si="0"/>
        <v>1800</v>
      </c>
      <c r="Y51" s="2099" t="s">
        <v>1026</v>
      </c>
      <c r="Z51" s="2095" t="s">
        <v>1029</v>
      </c>
      <c r="AA51" s="2098" t="s">
        <v>1025</v>
      </c>
      <c r="AB51" s="2097" t="s">
        <v>1027</v>
      </c>
      <c r="AC51" s="2097" t="s">
        <v>1027</v>
      </c>
    </row>
    <row r="52" spans="1:29" ht="27" customHeight="1">
      <c r="A52" s="292" t="s">
        <v>363</v>
      </c>
      <c r="B52" s="293">
        <f t="shared" ref="B52:G52" si="4">SUM(B49:B51)</f>
        <v>0</v>
      </c>
      <c r="C52" s="293">
        <f t="shared" si="4"/>
        <v>0</v>
      </c>
      <c r="D52" s="293">
        <f t="shared" si="4"/>
        <v>0</v>
      </c>
      <c r="E52" s="293">
        <f t="shared" si="4"/>
        <v>0</v>
      </c>
      <c r="F52" s="293">
        <f t="shared" si="4"/>
        <v>0</v>
      </c>
      <c r="G52" s="293">
        <f t="shared" si="4"/>
        <v>3.3</v>
      </c>
      <c r="H52" s="293"/>
      <c r="I52" s="293"/>
      <c r="J52" s="293"/>
      <c r="K52" s="293"/>
      <c r="L52" s="293"/>
      <c r="M52" s="293"/>
      <c r="N52" s="294">
        <f>SUM(B52:M52)</f>
        <v>3.3</v>
      </c>
      <c r="V52" s="2114">
        <v>49</v>
      </c>
      <c r="W52" s="2101">
        <v>6</v>
      </c>
      <c r="X52" s="2108">
        <f t="shared" si="0"/>
        <v>1200</v>
      </c>
      <c r="Y52" s="2104" t="s">
        <v>1026</v>
      </c>
      <c r="Z52" s="2102" t="s">
        <v>1029</v>
      </c>
      <c r="AA52" s="2103" t="s">
        <v>1025</v>
      </c>
      <c r="AB52" s="2100" t="s">
        <v>1027</v>
      </c>
      <c r="AC52" s="2100" t="s">
        <v>1027</v>
      </c>
    </row>
    <row r="53" spans="1:29" ht="27" customHeight="1">
      <c r="E53" s="256"/>
      <c r="F53" s="256"/>
      <c r="G53" s="256"/>
      <c r="H53" s="256"/>
      <c r="I53" s="256"/>
      <c r="J53" s="256"/>
      <c r="K53" s="256"/>
      <c r="L53" s="256"/>
      <c r="M53" s="256"/>
      <c r="N53" s="256"/>
      <c r="V53" s="2090">
        <v>50</v>
      </c>
      <c r="W53" s="2096">
        <v>3</v>
      </c>
      <c r="X53" s="2108">
        <f t="shared" si="0"/>
        <v>600</v>
      </c>
      <c r="Y53" s="2099" t="s">
        <v>1026</v>
      </c>
      <c r="Z53" s="2095" t="s">
        <v>1028</v>
      </c>
      <c r="AA53" s="2098" t="s">
        <v>1025</v>
      </c>
      <c r="AB53" s="2097" t="s">
        <v>1027</v>
      </c>
      <c r="AC53" s="2097" t="s">
        <v>1027</v>
      </c>
    </row>
    <row r="54" spans="1:29" ht="27" customHeight="1">
      <c r="E54" s="256"/>
      <c r="F54" s="256"/>
      <c r="G54" s="256"/>
      <c r="H54" s="256"/>
      <c r="I54" s="256"/>
      <c r="J54" s="256"/>
      <c r="K54" s="256"/>
      <c r="L54" s="256"/>
      <c r="M54" s="256"/>
      <c r="N54" s="256"/>
      <c r="O54" s="256"/>
      <c r="P54" s="99"/>
      <c r="Q54" s="226" t="s">
        <v>297</v>
      </c>
      <c r="R54" s="191"/>
      <c r="S54" s="191"/>
      <c r="V54" s="2090">
        <v>51</v>
      </c>
      <c r="W54" s="2096">
        <v>5</v>
      </c>
      <c r="X54" s="2108">
        <f t="shared" si="0"/>
        <v>1000</v>
      </c>
      <c r="Y54" s="2099" t="s">
        <v>1026</v>
      </c>
      <c r="Z54" s="2095" t="s">
        <v>1029</v>
      </c>
      <c r="AA54" s="2098" t="s">
        <v>1025</v>
      </c>
      <c r="AB54" s="2097" t="s">
        <v>1027</v>
      </c>
      <c r="AC54" s="2097" t="s">
        <v>1027</v>
      </c>
    </row>
    <row r="55" spans="1:29" ht="27" customHeight="1" thickBot="1">
      <c r="A55" s="226" t="s">
        <v>297</v>
      </c>
      <c r="B55" s="191"/>
      <c r="C55" s="191"/>
      <c r="P55" s="99"/>
      <c r="Q55" s="234" t="s">
        <v>298</v>
      </c>
      <c r="R55" s="234" t="s">
        <v>299</v>
      </c>
      <c r="S55" s="191" t="s">
        <v>300</v>
      </c>
      <c r="V55" s="2114">
        <v>52</v>
      </c>
      <c r="W55" s="2096">
        <v>6</v>
      </c>
      <c r="X55" s="2108">
        <f t="shared" si="0"/>
        <v>1200</v>
      </c>
      <c r="Y55" s="2099" t="s">
        <v>1026</v>
      </c>
      <c r="Z55" s="2095" t="s">
        <v>1029</v>
      </c>
      <c r="AA55" s="2098" t="s">
        <v>1025</v>
      </c>
      <c r="AB55" s="2097" t="s">
        <v>1027</v>
      </c>
      <c r="AC55" s="2097" t="s">
        <v>1027</v>
      </c>
    </row>
    <row r="56" spans="1:29" ht="27" customHeight="1" thickBot="1">
      <c r="A56" s="2158" t="s">
        <v>298</v>
      </c>
      <c r="B56" s="2159" t="s">
        <v>863</v>
      </c>
      <c r="C56" s="2160" t="s">
        <v>1058</v>
      </c>
      <c r="D56" s="2754" t="s">
        <v>863</v>
      </c>
      <c r="E56" s="2755"/>
      <c r="F56" s="2752" t="s">
        <v>1059</v>
      </c>
      <c r="G56" s="2752"/>
      <c r="H56" s="2752" t="s">
        <v>1058</v>
      </c>
      <c r="I56" s="2752"/>
      <c r="J56" s="2754" t="s">
        <v>864</v>
      </c>
      <c r="K56" s="2756"/>
      <c r="L56" s="2754" t="s">
        <v>863</v>
      </c>
      <c r="M56" s="2755"/>
      <c r="N56" s="2752" t="s">
        <v>1058</v>
      </c>
      <c r="O56" s="2753"/>
      <c r="P56" s="99"/>
      <c r="Q56" s="2745" t="s">
        <v>849</v>
      </c>
      <c r="R56" s="236" t="s">
        <v>855</v>
      </c>
      <c r="S56" s="237">
        <v>0</v>
      </c>
      <c r="V56" s="2090">
        <v>53</v>
      </c>
      <c r="W56" s="2096">
        <v>3</v>
      </c>
      <c r="X56" s="2108">
        <f t="shared" si="0"/>
        <v>600</v>
      </c>
      <c r="Y56" s="2099" t="s">
        <v>1026</v>
      </c>
      <c r="Z56" s="2095" t="s">
        <v>1029</v>
      </c>
      <c r="AA56" s="2098" t="s">
        <v>1025</v>
      </c>
      <c r="AB56" s="2097" t="s">
        <v>1027</v>
      </c>
      <c r="AC56" s="2097" t="s">
        <v>1027</v>
      </c>
    </row>
    <row r="57" spans="1:29" ht="27" customHeight="1">
      <c r="A57" s="2894" t="s">
        <v>849</v>
      </c>
      <c r="B57" s="2895"/>
      <c r="C57" s="2896"/>
      <c r="D57" s="2897" t="s">
        <v>861</v>
      </c>
      <c r="E57" s="2898"/>
      <c r="F57" s="2898"/>
      <c r="G57" s="2898"/>
      <c r="H57" s="2898"/>
      <c r="I57" s="2899"/>
      <c r="J57" s="2900" t="s">
        <v>316</v>
      </c>
      <c r="K57" s="2901"/>
      <c r="L57" s="2901"/>
      <c r="M57" s="2901"/>
      <c r="N57" s="2901"/>
      <c r="O57" s="2902"/>
      <c r="P57" s="99"/>
      <c r="Q57" s="2746"/>
      <c r="R57" s="236" t="s">
        <v>305</v>
      </c>
      <c r="S57" s="237">
        <v>5</v>
      </c>
      <c r="V57" s="2090">
        <v>54</v>
      </c>
      <c r="W57" s="2096">
        <v>6</v>
      </c>
      <c r="X57" s="2108">
        <f t="shared" si="0"/>
        <v>1200</v>
      </c>
      <c r="Y57" s="2099" t="s">
        <v>1026</v>
      </c>
      <c r="Z57" s="2095" t="s">
        <v>1029</v>
      </c>
      <c r="AA57" s="2098" t="s">
        <v>1025</v>
      </c>
      <c r="AB57" s="2097" t="s">
        <v>1027</v>
      </c>
      <c r="AC57" s="2097" t="s">
        <v>1027</v>
      </c>
    </row>
    <row r="58" spans="1:29" ht="27" customHeight="1">
      <c r="A58" s="1199" t="s">
        <v>855</v>
      </c>
      <c r="B58" s="1200" t="s">
        <v>857</v>
      </c>
      <c r="C58" s="1200" t="s">
        <v>307</v>
      </c>
      <c r="D58" s="2769" t="s">
        <v>310</v>
      </c>
      <c r="E58" s="2770"/>
      <c r="F58" s="2769" t="s">
        <v>859</v>
      </c>
      <c r="G58" s="2770"/>
      <c r="H58" s="2769" t="s">
        <v>860</v>
      </c>
      <c r="I58" s="2770"/>
      <c r="J58" s="2771" t="s">
        <v>317</v>
      </c>
      <c r="K58" s="2772"/>
      <c r="L58" s="2771" t="s">
        <v>320</v>
      </c>
      <c r="M58" s="2772"/>
      <c r="N58" s="2771" t="s">
        <v>322</v>
      </c>
      <c r="O58" s="2772"/>
      <c r="P58" s="99"/>
      <c r="Q58" s="2747"/>
      <c r="R58" s="236" t="s">
        <v>307</v>
      </c>
      <c r="S58" s="237">
        <v>10</v>
      </c>
      <c r="V58" s="2114">
        <v>55</v>
      </c>
      <c r="W58" s="2096">
        <v>8</v>
      </c>
      <c r="X58" s="2108">
        <f t="shared" si="0"/>
        <v>1600</v>
      </c>
      <c r="Y58" s="2099" t="s">
        <v>1026</v>
      </c>
      <c r="Z58" s="2095" t="s">
        <v>1029</v>
      </c>
      <c r="AA58" s="2098" t="s">
        <v>1025</v>
      </c>
      <c r="AB58" s="2097" t="s">
        <v>1027</v>
      </c>
      <c r="AC58" s="2097" t="s">
        <v>1027</v>
      </c>
    </row>
    <row r="59" spans="1:29" ht="27" customHeight="1">
      <c r="A59" s="1200">
        <v>0</v>
      </c>
      <c r="B59" s="1199">
        <v>5</v>
      </c>
      <c r="C59" s="1235">
        <v>10</v>
      </c>
      <c r="D59" s="2769">
        <v>-10</v>
      </c>
      <c r="E59" s="2770">
        <v>0</v>
      </c>
      <c r="F59" s="2769">
        <v>0</v>
      </c>
      <c r="G59" s="2770"/>
      <c r="H59" s="2769">
        <v>10</v>
      </c>
      <c r="I59" s="2770"/>
      <c r="J59" s="2771">
        <v>-10</v>
      </c>
      <c r="K59" s="2773">
        <v>0</v>
      </c>
      <c r="L59" s="2771">
        <v>0</v>
      </c>
      <c r="M59" s="2773"/>
      <c r="N59" s="2771">
        <v>10</v>
      </c>
      <c r="O59" s="2773"/>
      <c r="P59" s="99"/>
      <c r="Q59" s="2748" t="s">
        <v>309</v>
      </c>
      <c r="R59" s="239" t="s">
        <v>310</v>
      </c>
      <c r="S59" s="240">
        <v>-10</v>
      </c>
      <c r="V59" s="2090">
        <v>56</v>
      </c>
      <c r="W59" s="2096">
        <v>4</v>
      </c>
      <c r="X59" s="2108">
        <f t="shared" si="0"/>
        <v>800</v>
      </c>
      <c r="Y59" s="2099" t="s">
        <v>1026</v>
      </c>
      <c r="Z59" s="2095" t="s">
        <v>1029</v>
      </c>
      <c r="AA59" s="2098" t="s">
        <v>1025</v>
      </c>
      <c r="AB59" s="2097" t="s">
        <v>1027</v>
      </c>
      <c r="AC59" s="2097" t="s">
        <v>1027</v>
      </c>
    </row>
    <row r="60" spans="1:29" ht="27" customHeight="1">
      <c r="P60" s="99"/>
      <c r="Q60" s="2749"/>
      <c r="R60" s="239" t="s">
        <v>312</v>
      </c>
      <c r="S60" s="240">
        <v>0</v>
      </c>
      <c r="V60" s="2090">
        <v>57</v>
      </c>
      <c r="W60" s="2096">
        <v>5</v>
      </c>
      <c r="X60" s="2108">
        <f t="shared" si="0"/>
        <v>1000</v>
      </c>
      <c r="Y60" s="2099" t="s">
        <v>1026</v>
      </c>
      <c r="Z60" s="2095" t="s">
        <v>1029</v>
      </c>
      <c r="AA60" s="2098" t="s">
        <v>1025</v>
      </c>
      <c r="AB60" s="2097" t="s">
        <v>1027</v>
      </c>
      <c r="AC60" s="2097" t="s">
        <v>1027</v>
      </c>
    </row>
    <row r="61" spans="1:29" ht="27" customHeight="1">
      <c r="A61" s="2774" t="s">
        <v>1057</v>
      </c>
      <c r="B61" s="2775"/>
      <c r="C61" s="2776"/>
      <c r="D61" s="2942" t="s">
        <v>324</v>
      </c>
      <c r="E61" s="2944"/>
      <c r="F61" s="2944"/>
      <c r="G61" s="2944"/>
      <c r="H61" s="2944"/>
      <c r="I61" s="2945"/>
      <c r="J61" s="2890" t="s">
        <v>487</v>
      </c>
      <c r="K61" s="2946"/>
      <c r="L61" s="2946"/>
      <c r="M61" s="2946"/>
      <c r="N61" s="2946"/>
      <c r="O61" s="2947"/>
      <c r="P61" s="99"/>
      <c r="Q61" s="2750"/>
      <c r="R61" s="239" t="s">
        <v>314</v>
      </c>
      <c r="S61" s="240">
        <v>10</v>
      </c>
      <c r="V61" s="2114">
        <v>58</v>
      </c>
      <c r="W61" s="2096">
        <v>13</v>
      </c>
      <c r="X61" s="2108">
        <f t="shared" si="0"/>
        <v>2600</v>
      </c>
      <c r="Y61" s="2099" t="s">
        <v>1026</v>
      </c>
      <c r="Z61" s="2095" t="s">
        <v>1029</v>
      </c>
      <c r="AA61" s="2098" t="s">
        <v>1025</v>
      </c>
      <c r="AB61" s="2097" t="s">
        <v>1027</v>
      </c>
      <c r="AC61" s="2097" t="s">
        <v>1027</v>
      </c>
    </row>
    <row r="62" spans="1:29" ht="27" customHeight="1">
      <c r="A62" s="1214" t="s">
        <v>341</v>
      </c>
      <c r="B62" s="1214" t="s">
        <v>342</v>
      </c>
      <c r="C62" s="1214" t="s">
        <v>343</v>
      </c>
      <c r="D62" s="2948" t="s">
        <v>862</v>
      </c>
      <c r="E62" s="2949"/>
      <c r="F62" s="2948" t="s">
        <v>325</v>
      </c>
      <c r="G62" s="2950"/>
      <c r="H62" s="2948" t="s">
        <v>331</v>
      </c>
      <c r="I62" s="2950"/>
      <c r="J62" s="2951" t="s">
        <v>865</v>
      </c>
      <c r="K62" s="2952"/>
      <c r="L62" s="2951" t="s">
        <v>521</v>
      </c>
      <c r="M62" s="2953"/>
      <c r="N62" s="2951" t="s">
        <v>846</v>
      </c>
      <c r="O62" s="2953"/>
      <c r="P62" s="99"/>
      <c r="Q62" s="2745" t="s">
        <v>316</v>
      </c>
      <c r="R62" s="236" t="s">
        <v>317</v>
      </c>
      <c r="S62" s="237">
        <v>-10</v>
      </c>
      <c r="V62" s="2090">
        <v>59</v>
      </c>
      <c r="W62" s="2096">
        <v>4</v>
      </c>
      <c r="X62" s="2108">
        <f t="shared" si="0"/>
        <v>800</v>
      </c>
      <c r="Y62" s="2099" t="s">
        <v>1026</v>
      </c>
      <c r="Z62" s="2095" t="s">
        <v>1029</v>
      </c>
      <c r="AA62" s="2098" t="s">
        <v>1025</v>
      </c>
      <c r="AB62" s="2097" t="s">
        <v>1027</v>
      </c>
      <c r="AC62" s="2097" t="s">
        <v>1027</v>
      </c>
    </row>
    <row r="63" spans="1:29" ht="27" customHeight="1">
      <c r="A63" s="1222">
        <v>0</v>
      </c>
      <c r="B63" s="1214">
        <v>2</v>
      </c>
      <c r="C63" s="1234">
        <v>10</v>
      </c>
      <c r="D63" s="2942">
        <v>-10</v>
      </c>
      <c r="E63" s="2943">
        <v>0</v>
      </c>
      <c r="F63" s="2942">
        <v>0</v>
      </c>
      <c r="G63" s="2943"/>
      <c r="H63" s="2942">
        <v>10</v>
      </c>
      <c r="I63" s="2943"/>
      <c r="J63" s="2890">
        <v>-20</v>
      </c>
      <c r="K63" s="2891">
        <v>0</v>
      </c>
      <c r="L63" s="2890">
        <v>0</v>
      </c>
      <c r="M63" s="2891"/>
      <c r="N63" s="2890">
        <v>20</v>
      </c>
      <c r="O63" s="2891"/>
      <c r="P63" s="99"/>
      <c r="Q63" s="2746"/>
      <c r="R63" s="236" t="s">
        <v>320</v>
      </c>
      <c r="S63" s="237">
        <v>0</v>
      </c>
      <c r="V63" s="2090">
        <v>60</v>
      </c>
      <c r="W63" s="2096">
        <v>3</v>
      </c>
      <c r="X63" s="2108">
        <f t="shared" si="0"/>
        <v>600</v>
      </c>
      <c r="Y63" s="2099" t="s">
        <v>1026</v>
      </c>
      <c r="Z63" s="2095" t="s">
        <v>1029</v>
      </c>
      <c r="AA63" s="2098" t="s">
        <v>1025</v>
      </c>
      <c r="AB63" s="2097" t="s">
        <v>1027</v>
      </c>
      <c r="AC63" s="2097" t="s">
        <v>1027</v>
      </c>
    </row>
    <row r="64" spans="1:29" ht="27" customHeight="1">
      <c r="P64" s="99"/>
      <c r="Q64" s="2747"/>
      <c r="R64" s="236" t="s">
        <v>322</v>
      </c>
      <c r="S64" s="237">
        <v>10</v>
      </c>
      <c r="V64" s="2114">
        <v>61</v>
      </c>
      <c r="W64" s="2096">
        <v>7</v>
      </c>
      <c r="X64" s="2108">
        <f t="shared" si="0"/>
        <v>1400</v>
      </c>
      <c r="Y64" s="2099" t="s">
        <v>1026</v>
      </c>
      <c r="Z64" s="2095" t="s">
        <v>1029</v>
      </c>
      <c r="AA64" s="2098" t="s">
        <v>1025</v>
      </c>
      <c r="AB64" s="2097" t="s">
        <v>1027</v>
      </c>
      <c r="AC64" s="2097" t="s">
        <v>1027</v>
      </c>
    </row>
    <row r="65" spans="1:29" ht="45" customHeight="1">
      <c r="A65" s="2911" t="s">
        <v>868</v>
      </c>
      <c r="B65" s="2912"/>
      <c r="C65" s="2913"/>
      <c r="D65" s="2909" t="s">
        <v>866</v>
      </c>
      <c r="E65" s="2914"/>
      <c r="F65" s="2914"/>
      <c r="G65" s="2914"/>
      <c r="H65" s="2914"/>
      <c r="I65" s="2915"/>
      <c r="J65" s="2916" t="s">
        <v>870</v>
      </c>
      <c r="K65" s="2917"/>
      <c r="L65" s="2918"/>
      <c r="M65" s="2928" t="s">
        <v>869</v>
      </c>
      <c r="N65" s="2941"/>
      <c r="O65" s="1218"/>
      <c r="P65" s="99"/>
      <c r="Q65" s="2740" t="s">
        <v>324</v>
      </c>
      <c r="R65" s="243" t="s">
        <v>325</v>
      </c>
      <c r="S65" s="244">
        <v>-10</v>
      </c>
      <c r="V65" s="2090">
        <v>62</v>
      </c>
      <c r="W65" s="2096">
        <v>7</v>
      </c>
      <c r="X65" s="2108">
        <f t="shared" si="0"/>
        <v>1400</v>
      </c>
      <c r="Y65" s="2099" t="s">
        <v>1026</v>
      </c>
      <c r="Z65" s="2095" t="s">
        <v>1029</v>
      </c>
      <c r="AA65" s="2098" t="s">
        <v>1025</v>
      </c>
      <c r="AB65" s="2097" t="s">
        <v>1027</v>
      </c>
      <c r="AC65" s="2097" t="s">
        <v>1027</v>
      </c>
    </row>
    <row r="66" spans="1:29" ht="27" customHeight="1">
      <c r="A66" s="1203" t="s">
        <v>344</v>
      </c>
      <c r="B66" s="1203" t="s">
        <v>346</v>
      </c>
      <c r="C66" s="1215" t="s">
        <v>844</v>
      </c>
      <c r="D66" s="2919" t="s">
        <v>508</v>
      </c>
      <c r="E66" s="2920"/>
      <c r="F66" s="2919" t="s">
        <v>850</v>
      </c>
      <c r="G66" s="2921"/>
      <c r="H66" s="2919" t="s">
        <v>867</v>
      </c>
      <c r="I66" s="2921"/>
      <c r="J66" s="2922" t="s">
        <v>520</v>
      </c>
      <c r="K66" s="2923"/>
      <c r="L66" s="1216" t="s">
        <v>473</v>
      </c>
      <c r="M66" s="1219" t="s">
        <v>472</v>
      </c>
      <c r="N66" s="1219" t="s">
        <v>473</v>
      </c>
      <c r="O66" s="1220" t="s">
        <v>1061</v>
      </c>
      <c r="P66" s="99"/>
      <c r="Q66" s="2757"/>
      <c r="R66" s="243" t="s">
        <v>327</v>
      </c>
      <c r="S66" s="244">
        <v>0</v>
      </c>
      <c r="V66" s="2090">
        <v>63</v>
      </c>
      <c r="W66" s="2096">
        <v>10</v>
      </c>
      <c r="X66" s="2108">
        <f t="shared" si="0"/>
        <v>2000</v>
      </c>
      <c r="Y66" s="2099" t="s">
        <v>1026</v>
      </c>
      <c r="Z66" s="2095" t="s">
        <v>1029</v>
      </c>
      <c r="AA66" s="2098" t="s">
        <v>1025</v>
      </c>
      <c r="AB66" s="2097" t="s">
        <v>1027</v>
      </c>
      <c r="AC66" s="2097" t="s">
        <v>1027</v>
      </c>
    </row>
    <row r="67" spans="1:29" ht="27" customHeight="1">
      <c r="A67" s="1203">
        <v>0</v>
      </c>
      <c r="B67" s="1203">
        <v>5</v>
      </c>
      <c r="C67" s="1203">
        <v>10</v>
      </c>
      <c r="D67" s="2909">
        <v>0</v>
      </c>
      <c r="E67" s="2910">
        <v>0</v>
      </c>
      <c r="F67" s="2909">
        <v>5</v>
      </c>
      <c r="G67" s="2910"/>
      <c r="H67" s="2909">
        <v>10</v>
      </c>
      <c r="I67" s="2910"/>
      <c r="J67" s="2916">
        <v>0</v>
      </c>
      <c r="K67" s="2927">
        <v>0</v>
      </c>
      <c r="L67" s="1217">
        <v>10</v>
      </c>
      <c r="M67" s="1221">
        <v>0</v>
      </c>
      <c r="N67" s="2161">
        <v>10</v>
      </c>
      <c r="O67" s="2162">
        <v>5</v>
      </c>
      <c r="P67" s="99"/>
      <c r="Q67" s="2741"/>
      <c r="R67" s="243" t="s">
        <v>331</v>
      </c>
      <c r="S67" s="244">
        <v>10</v>
      </c>
      <c r="V67" s="2114">
        <v>64</v>
      </c>
      <c r="W67" s="2101">
        <v>6</v>
      </c>
      <c r="X67" s="2108">
        <f t="shared" si="0"/>
        <v>1200</v>
      </c>
      <c r="Y67" s="2104" t="s">
        <v>1026</v>
      </c>
      <c r="Z67" s="2102" t="s">
        <v>1029</v>
      </c>
      <c r="AA67" s="2103" t="s">
        <v>1025</v>
      </c>
      <c r="AB67" s="2100" t="s">
        <v>1027</v>
      </c>
      <c r="AC67" s="2100" t="s">
        <v>1027</v>
      </c>
    </row>
    <row r="68" spans="1:29" ht="27" customHeight="1">
      <c r="P68" s="99"/>
      <c r="Q68" s="2751" t="s">
        <v>1060</v>
      </c>
      <c r="R68" s="236" t="s">
        <v>341</v>
      </c>
      <c r="S68" s="237">
        <v>0</v>
      </c>
      <c r="V68" s="2090">
        <v>65</v>
      </c>
      <c r="W68" s="2096">
        <v>2</v>
      </c>
      <c r="X68" s="2108">
        <f t="shared" si="0"/>
        <v>400</v>
      </c>
      <c r="Y68" s="2099" t="s">
        <v>1026</v>
      </c>
      <c r="Z68" s="2095" t="s">
        <v>1028</v>
      </c>
      <c r="AA68" s="2098" t="s">
        <v>1025</v>
      </c>
      <c r="AB68" s="2097" t="s">
        <v>1027</v>
      </c>
      <c r="AC68" s="2097" t="s">
        <v>1027</v>
      </c>
    </row>
    <row r="69" spans="1:29" ht="27" customHeight="1">
      <c r="A69" s="2930" t="s">
        <v>873</v>
      </c>
      <c r="B69" s="2931"/>
      <c r="C69" s="2932"/>
      <c r="D69" s="2907" t="s">
        <v>871</v>
      </c>
      <c r="E69" s="2933"/>
      <c r="F69" s="2933"/>
      <c r="G69" s="2933"/>
      <c r="H69" s="2933"/>
      <c r="I69" s="2934"/>
      <c r="J69" s="2935" t="s">
        <v>874</v>
      </c>
      <c r="K69" s="2936"/>
      <c r="L69" s="2936"/>
      <c r="M69" s="2936"/>
      <c r="N69" s="2936"/>
      <c r="O69" s="2937"/>
      <c r="P69" s="99"/>
      <c r="Q69" s="2746"/>
      <c r="R69" s="236" t="s">
        <v>342</v>
      </c>
      <c r="S69" s="237">
        <v>5</v>
      </c>
      <c r="V69" s="2090">
        <v>66</v>
      </c>
      <c r="W69" s="2096">
        <v>7</v>
      </c>
      <c r="X69" s="2108">
        <f t="shared" si="0"/>
        <v>1400</v>
      </c>
      <c r="Y69" s="2099" t="s">
        <v>1026</v>
      </c>
      <c r="Z69" s="2095" t="s">
        <v>1029</v>
      </c>
      <c r="AA69" s="2098" t="s">
        <v>1025</v>
      </c>
      <c r="AB69" s="2097" t="s">
        <v>1027</v>
      </c>
      <c r="AC69" s="2097" t="s">
        <v>1027</v>
      </c>
    </row>
    <row r="70" spans="1:29" ht="27" customHeight="1">
      <c r="A70" s="1232" t="s">
        <v>499</v>
      </c>
      <c r="B70" s="1233" t="s">
        <v>500</v>
      </c>
      <c r="C70" s="1233" t="s">
        <v>501</v>
      </c>
      <c r="D70" s="2938" t="s">
        <v>519</v>
      </c>
      <c r="E70" s="2939"/>
      <c r="F70" s="2938" t="s">
        <v>852</v>
      </c>
      <c r="G70" s="2940"/>
      <c r="H70" s="2938" t="s">
        <v>872</v>
      </c>
      <c r="I70" s="2940"/>
      <c r="J70" s="1223" t="s">
        <v>476</v>
      </c>
      <c r="K70" s="1223" t="s">
        <v>477</v>
      </c>
      <c r="L70" s="1223" t="s">
        <v>479</v>
      </c>
      <c r="M70" s="1223" t="s">
        <v>480</v>
      </c>
      <c r="N70" s="1223" t="s">
        <v>481</v>
      </c>
      <c r="O70" s="1224" t="s">
        <v>1062</v>
      </c>
      <c r="P70" s="99"/>
      <c r="Q70" s="2747"/>
      <c r="R70" s="236" t="s">
        <v>343</v>
      </c>
      <c r="S70" s="237">
        <v>10</v>
      </c>
      <c r="V70" s="2114">
        <v>67</v>
      </c>
      <c r="W70" s="2096">
        <v>12</v>
      </c>
      <c r="X70" s="2108">
        <f t="shared" ref="X70:X104" si="5">W70*200</f>
        <v>2400</v>
      </c>
      <c r="Y70" s="2099" t="s">
        <v>1026</v>
      </c>
      <c r="Z70" s="2095" t="s">
        <v>1029</v>
      </c>
      <c r="AA70" s="2098" t="s">
        <v>1025</v>
      </c>
      <c r="AB70" s="2097" t="s">
        <v>1027</v>
      </c>
      <c r="AC70" s="2097" t="s">
        <v>1027</v>
      </c>
    </row>
    <row r="71" spans="1:29" ht="27" hidden="1" customHeight="1">
      <c r="A71" s="1232">
        <v>0</v>
      </c>
      <c r="B71" s="1232">
        <v>5</v>
      </c>
      <c r="C71" s="1232">
        <v>10</v>
      </c>
      <c r="D71" s="2907">
        <v>0</v>
      </c>
      <c r="E71" s="2908">
        <v>0</v>
      </c>
      <c r="F71" s="2907">
        <v>5</v>
      </c>
      <c r="G71" s="2908"/>
      <c r="H71" s="2907">
        <v>10</v>
      </c>
      <c r="I71" s="2908"/>
      <c r="J71" s="1225">
        <v>50</v>
      </c>
      <c r="K71" s="1226">
        <v>20</v>
      </c>
      <c r="L71" s="1225">
        <v>0</v>
      </c>
      <c r="M71" s="1226">
        <v>-20</v>
      </c>
      <c r="N71" s="1225">
        <v>-50</v>
      </c>
      <c r="O71" s="1226"/>
      <c r="P71" s="99"/>
      <c r="Q71" s="2737" t="s">
        <v>461</v>
      </c>
      <c r="R71" s="253" t="s">
        <v>344</v>
      </c>
      <c r="S71" s="254">
        <v>0</v>
      </c>
      <c r="V71" s="2090">
        <v>68</v>
      </c>
      <c r="W71" s="2096">
        <v>3</v>
      </c>
      <c r="X71" s="2108">
        <f t="shared" si="5"/>
        <v>600</v>
      </c>
      <c r="Y71" s="2099" t="s">
        <v>1026</v>
      </c>
      <c r="Z71" s="2095" t="s">
        <v>1029</v>
      </c>
      <c r="AA71" s="2098" t="s">
        <v>1025</v>
      </c>
      <c r="AB71" s="2097" t="s">
        <v>1027</v>
      </c>
      <c r="AC71" s="2097" t="s">
        <v>1027</v>
      </c>
    </row>
    <row r="72" spans="1:29" ht="27" hidden="1" customHeight="1">
      <c r="P72" s="99"/>
      <c r="Q72" s="2738"/>
      <c r="R72" s="253" t="s">
        <v>346</v>
      </c>
      <c r="S72" s="254">
        <v>5</v>
      </c>
      <c r="V72" s="2090">
        <v>69</v>
      </c>
      <c r="W72" s="2096">
        <v>5</v>
      </c>
      <c r="X72" s="2108">
        <f t="shared" si="5"/>
        <v>1000</v>
      </c>
      <c r="Y72" s="2099" t="s">
        <v>1026</v>
      </c>
      <c r="Z72" s="2095" t="s">
        <v>1029</v>
      </c>
      <c r="AA72" s="2098" t="s">
        <v>1025</v>
      </c>
      <c r="AB72" s="2097" t="s">
        <v>1027</v>
      </c>
      <c r="AC72" s="2097" t="s">
        <v>1027</v>
      </c>
    </row>
    <row r="73" spans="1:29" ht="27" hidden="1" customHeight="1">
      <c r="A73" s="1217" t="s">
        <v>355</v>
      </c>
      <c r="B73" s="2855" t="s">
        <v>349</v>
      </c>
      <c r="C73" s="2856"/>
      <c r="P73" s="99"/>
      <c r="Q73" s="2739"/>
      <c r="R73" s="253" t="s">
        <v>348</v>
      </c>
      <c r="S73" s="254">
        <v>10</v>
      </c>
      <c r="V73" s="2114">
        <v>70</v>
      </c>
      <c r="W73" s="2096">
        <v>4</v>
      </c>
      <c r="X73" s="2108">
        <f t="shared" si="5"/>
        <v>800</v>
      </c>
      <c r="Y73" s="2099" t="s">
        <v>1026</v>
      </c>
      <c r="Z73" s="2095" t="s">
        <v>1029</v>
      </c>
      <c r="AA73" s="2098" t="s">
        <v>1025</v>
      </c>
      <c r="AB73" s="2097" t="s">
        <v>1027</v>
      </c>
      <c r="AC73" s="2097" t="s">
        <v>1027</v>
      </c>
    </row>
    <row r="74" spans="1:29" ht="27" hidden="1" customHeight="1">
      <c r="A74" s="1227" t="s">
        <v>365</v>
      </c>
      <c r="B74" s="1229" t="s">
        <v>350</v>
      </c>
      <c r="C74" s="1230" t="s">
        <v>351</v>
      </c>
      <c r="P74" s="99"/>
      <c r="Q74" s="2737" t="s">
        <v>466</v>
      </c>
      <c r="R74" s="253" t="s">
        <v>463</v>
      </c>
      <c r="S74" s="254">
        <v>0</v>
      </c>
      <c r="V74" s="2090">
        <v>71</v>
      </c>
      <c r="W74" s="2096">
        <v>2</v>
      </c>
      <c r="X74" s="2108">
        <f t="shared" si="5"/>
        <v>400</v>
      </c>
      <c r="Y74" s="2099" t="s">
        <v>1026</v>
      </c>
      <c r="Z74" s="2095" t="s">
        <v>1029</v>
      </c>
      <c r="AA74" s="2098" t="s">
        <v>1025</v>
      </c>
      <c r="AB74" s="2097" t="s">
        <v>1027</v>
      </c>
      <c r="AC74" s="2097" t="s">
        <v>1027</v>
      </c>
    </row>
    <row r="75" spans="1:29" ht="27" customHeight="1">
      <c r="A75" s="1228">
        <v>10</v>
      </c>
      <c r="B75" s="1231">
        <v>10</v>
      </c>
      <c r="C75" s="1231">
        <v>0</v>
      </c>
      <c r="D75" s="3029"/>
      <c r="E75" s="3031"/>
      <c r="F75" s="3029"/>
      <c r="G75" s="3031"/>
      <c r="H75" s="3029"/>
      <c r="I75" s="3031"/>
      <c r="J75" s="117">
        <v>50</v>
      </c>
      <c r="K75" s="117">
        <v>20</v>
      </c>
      <c r="L75" s="117">
        <v>0</v>
      </c>
      <c r="M75" s="117">
        <v>-20</v>
      </c>
      <c r="N75" s="117">
        <v>-50</v>
      </c>
      <c r="O75" s="117"/>
      <c r="P75" s="99"/>
      <c r="Q75" s="2738"/>
      <c r="R75" s="253" t="s">
        <v>464</v>
      </c>
      <c r="S75" s="254">
        <v>5</v>
      </c>
      <c r="V75" s="2090">
        <v>72</v>
      </c>
      <c r="W75" s="2096">
        <v>6</v>
      </c>
      <c r="X75" s="2108">
        <f t="shared" si="5"/>
        <v>1200</v>
      </c>
      <c r="Y75" s="2099" t="s">
        <v>1026</v>
      </c>
      <c r="Z75" s="2095" t="s">
        <v>1029</v>
      </c>
      <c r="AA75" s="2098" t="s">
        <v>1025</v>
      </c>
      <c r="AB75" s="2097" t="s">
        <v>1027</v>
      </c>
      <c r="AC75" s="2097" t="s">
        <v>1027</v>
      </c>
    </row>
    <row r="76" spans="1:29" ht="27" customHeight="1">
      <c r="E76" s="256"/>
      <c r="F76" s="256"/>
      <c r="G76" s="256"/>
      <c r="H76" s="256"/>
      <c r="I76" s="256"/>
      <c r="J76" s="256"/>
      <c r="K76" s="256"/>
      <c r="L76" s="256"/>
      <c r="M76" s="256"/>
      <c r="N76" s="256"/>
      <c r="O76" s="256"/>
      <c r="P76" s="99"/>
      <c r="Q76" s="2739"/>
      <c r="R76" s="253" t="s">
        <v>465</v>
      </c>
      <c r="S76" s="254">
        <v>10</v>
      </c>
      <c r="V76" s="2114">
        <v>73</v>
      </c>
      <c r="W76" s="2096">
        <v>3</v>
      </c>
      <c r="X76" s="2108">
        <f t="shared" si="5"/>
        <v>600</v>
      </c>
      <c r="Y76" s="2099" t="s">
        <v>1026</v>
      </c>
      <c r="Z76" s="2095" t="s">
        <v>1029</v>
      </c>
      <c r="AA76" s="2098" t="s">
        <v>1025</v>
      </c>
      <c r="AB76" s="2097" t="s">
        <v>1027</v>
      </c>
      <c r="AC76" s="2097" t="s">
        <v>1027</v>
      </c>
    </row>
    <row r="77" spans="1:29" ht="27" customHeight="1">
      <c r="E77" s="256"/>
      <c r="F77" s="256"/>
      <c r="G77" s="256"/>
      <c r="H77" s="256"/>
      <c r="I77" s="256"/>
      <c r="J77" s="256"/>
      <c r="K77" s="256"/>
      <c r="L77" s="256"/>
      <c r="M77" s="256"/>
      <c r="N77" s="256"/>
      <c r="O77" s="256"/>
      <c r="P77" s="99"/>
      <c r="Q77" s="2737" t="s">
        <v>471</v>
      </c>
      <c r="R77" s="324" t="s">
        <v>472</v>
      </c>
      <c r="S77" s="254">
        <v>0</v>
      </c>
      <c r="V77" s="2090">
        <v>74</v>
      </c>
      <c r="W77" s="2096">
        <v>4</v>
      </c>
      <c r="X77" s="2108">
        <f t="shared" si="5"/>
        <v>800</v>
      </c>
      <c r="Y77" s="2099" t="s">
        <v>1026</v>
      </c>
      <c r="Z77" s="2095" t="s">
        <v>1029</v>
      </c>
      <c r="AA77" s="2098" t="s">
        <v>1025</v>
      </c>
      <c r="AB77" s="2097" t="s">
        <v>1027</v>
      </c>
      <c r="AC77" s="2097" t="s">
        <v>1027</v>
      </c>
    </row>
    <row r="78" spans="1:29" ht="27" customHeight="1">
      <c r="E78" s="256"/>
      <c r="F78" s="256"/>
      <c r="G78" s="256"/>
      <c r="H78" s="256"/>
      <c r="I78" s="256"/>
      <c r="J78" s="256"/>
      <c r="K78" s="256"/>
      <c r="L78" s="256"/>
      <c r="M78" s="256"/>
      <c r="N78" s="256"/>
      <c r="O78" s="256"/>
      <c r="P78" s="99"/>
      <c r="Q78" s="2738"/>
      <c r="R78" s="324" t="s">
        <v>473</v>
      </c>
      <c r="S78" s="254">
        <v>10</v>
      </c>
      <c r="V78" s="2090">
        <v>75</v>
      </c>
      <c r="W78" s="2096">
        <v>7</v>
      </c>
      <c r="X78" s="2108">
        <f t="shared" si="5"/>
        <v>1400</v>
      </c>
      <c r="Y78" s="2099" t="s">
        <v>1026</v>
      </c>
      <c r="Z78" s="2095" t="s">
        <v>1029</v>
      </c>
      <c r="AA78" s="2098" t="s">
        <v>1025</v>
      </c>
      <c r="AB78" s="2097" t="s">
        <v>1027</v>
      </c>
      <c r="AC78" s="2097" t="s">
        <v>1027</v>
      </c>
    </row>
    <row r="79" spans="1:29" ht="27" customHeight="1">
      <c r="E79" s="256"/>
      <c r="F79" s="256"/>
      <c r="G79" s="256"/>
      <c r="H79" s="256"/>
      <c r="I79" s="256"/>
      <c r="J79" s="256"/>
      <c r="K79" s="256"/>
      <c r="L79" s="256"/>
      <c r="M79" s="256"/>
      <c r="N79" s="256"/>
      <c r="O79" s="256"/>
      <c r="P79" s="99"/>
      <c r="Q79" s="2739"/>
      <c r="R79" s="324" t="s">
        <v>1061</v>
      </c>
      <c r="S79" s="254">
        <v>5</v>
      </c>
      <c r="V79" s="2157"/>
      <c r="W79" s="2096"/>
      <c r="X79" s="2108"/>
      <c r="Y79" s="2099"/>
      <c r="Z79" s="2095"/>
      <c r="AA79" s="2098"/>
      <c r="AB79" s="2097"/>
      <c r="AC79" s="2097"/>
    </row>
    <row r="80" spans="1:29" ht="27" customHeight="1">
      <c r="E80" s="256"/>
      <c r="F80" s="256"/>
      <c r="G80" s="256"/>
      <c r="H80" s="256"/>
      <c r="I80" s="256"/>
      <c r="J80" s="256"/>
      <c r="K80" s="256"/>
      <c r="L80" s="256"/>
      <c r="M80" s="256"/>
      <c r="N80" s="256"/>
      <c r="O80" s="208"/>
      <c r="P80" s="99"/>
      <c r="Q80" s="2737" t="s">
        <v>485</v>
      </c>
      <c r="R80" s="324" t="s">
        <v>486</v>
      </c>
      <c r="S80" s="254">
        <v>0</v>
      </c>
      <c r="V80" s="2114">
        <v>76</v>
      </c>
      <c r="W80" s="2096">
        <v>6</v>
      </c>
      <c r="X80" s="2108">
        <f t="shared" si="5"/>
        <v>1200</v>
      </c>
      <c r="Y80" s="2099" t="s">
        <v>1026</v>
      </c>
      <c r="Z80" s="2095" t="s">
        <v>1029</v>
      </c>
      <c r="AA80" s="2098" t="s">
        <v>1025</v>
      </c>
      <c r="AB80" s="2097" t="s">
        <v>1027</v>
      </c>
      <c r="AC80" s="2097" t="s">
        <v>1027</v>
      </c>
    </row>
    <row r="81" spans="5:29" ht="27" customHeight="1">
      <c r="E81" s="208"/>
      <c r="F81" s="208"/>
      <c r="G81" s="208"/>
      <c r="H81" s="208"/>
      <c r="I81" s="295"/>
      <c r="J81" s="208"/>
      <c r="K81" s="208"/>
      <c r="L81" s="208"/>
      <c r="M81" s="208"/>
      <c r="N81" s="208"/>
      <c r="O81" s="208"/>
      <c r="P81" s="99"/>
      <c r="Q81" s="2739"/>
      <c r="R81" s="324" t="s">
        <v>473</v>
      </c>
      <c r="S81" s="254">
        <v>10</v>
      </c>
      <c r="V81" s="2090">
        <v>77</v>
      </c>
      <c r="W81" s="2096">
        <v>7</v>
      </c>
      <c r="X81" s="2108">
        <f t="shared" si="5"/>
        <v>1400</v>
      </c>
      <c r="Y81" s="2099" t="s">
        <v>1026</v>
      </c>
      <c r="Z81" s="2095" t="s">
        <v>1029</v>
      </c>
      <c r="AA81" s="2098" t="s">
        <v>1025</v>
      </c>
      <c r="AB81" s="2097" t="s">
        <v>1027</v>
      </c>
      <c r="AC81" s="2097" t="s">
        <v>1027</v>
      </c>
    </row>
    <row r="82" spans="5:29" ht="27" customHeight="1">
      <c r="F82" s="208"/>
      <c r="G82" s="208"/>
      <c r="H82" s="208"/>
      <c r="I82" s="295"/>
      <c r="J82" s="208"/>
      <c r="K82" s="208"/>
      <c r="L82" s="208"/>
      <c r="M82" s="208"/>
      <c r="N82" s="208"/>
      <c r="O82" s="208"/>
      <c r="P82" s="99"/>
      <c r="Q82" s="2740" t="s">
        <v>349</v>
      </c>
      <c r="R82" s="243" t="s">
        <v>350</v>
      </c>
      <c r="S82" s="244">
        <v>10</v>
      </c>
      <c r="V82" s="2090">
        <v>78</v>
      </c>
      <c r="W82" s="2096">
        <v>8</v>
      </c>
      <c r="X82" s="2108">
        <f t="shared" si="5"/>
        <v>1600</v>
      </c>
      <c r="Y82" s="2099" t="s">
        <v>1026</v>
      </c>
      <c r="Z82" s="2095" t="s">
        <v>1029</v>
      </c>
      <c r="AA82" s="2098" t="s">
        <v>1025</v>
      </c>
      <c r="AB82" s="2097" t="s">
        <v>1027</v>
      </c>
      <c r="AC82" s="2097" t="s">
        <v>1027</v>
      </c>
    </row>
    <row r="83" spans="5:29" ht="27" customHeight="1">
      <c r="F83" s="208"/>
      <c r="G83" s="208"/>
      <c r="H83" s="208"/>
      <c r="I83" s="295"/>
      <c r="J83" s="208"/>
      <c r="K83" s="208"/>
      <c r="L83" s="208"/>
      <c r="M83" s="208"/>
      <c r="N83" s="208"/>
      <c r="P83" s="99"/>
      <c r="Q83" s="2741"/>
      <c r="R83" s="243" t="s">
        <v>351</v>
      </c>
      <c r="S83" s="244">
        <v>0</v>
      </c>
      <c r="V83" s="2114">
        <v>79</v>
      </c>
      <c r="W83" s="2101">
        <v>7</v>
      </c>
      <c r="X83" s="2108">
        <f t="shared" si="5"/>
        <v>1400</v>
      </c>
      <c r="Y83" s="2104" t="s">
        <v>1026</v>
      </c>
      <c r="Z83" s="2102" t="s">
        <v>1029</v>
      </c>
      <c r="AA83" s="2103" t="s">
        <v>1025</v>
      </c>
      <c r="AB83" s="2100" t="s">
        <v>1027</v>
      </c>
      <c r="AC83" s="2100" t="s">
        <v>1027</v>
      </c>
    </row>
    <row r="84" spans="5:29" ht="27" customHeight="1">
      <c r="P84" s="99"/>
      <c r="Q84" s="2742" t="s">
        <v>487</v>
      </c>
      <c r="R84" s="258" t="s">
        <v>488</v>
      </c>
      <c r="S84" s="259">
        <v>-20</v>
      </c>
      <c r="V84" s="2090">
        <v>80</v>
      </c>
      <c r="W84" s="2096">
        <v>2</v>
      </c>
      <c r="X84" s="2108">
        <f t="shared" si="5"/>
        <v>400</v>
      </c>
      <c r="Y84" s="2099" t="s">
        <v>1026</v>
      </c>
      <c r="Z84" s="2095" t="s">
        <v>1028</v>
      </c>
      <c r="AA84" s="2098" t="s">
        <v>1025</v>
      </c>
      <c r="AB84" s="2097" t="s">
        <v>1027</v>
      </c>
      <c r="AC84" s="2097" t="s">
        <v>1027</v>
      </c>
    </row>
    <row r="85" spans="5:29" ht="27" customHeight="1">
      <c r="P85" s="99"/>
      <c r="Q85" s="2743"/>
      <c r="R85" s="258" t="s">
        <v>489</v>
      </c>
      <c r="S85" s="259">
        <v>0</v>
      </c>
      <c r="V85" s="2090">
        <v>81</v>
      </c>
      <c r="W85" s="2096">
        <v>5</v>
      </c>
      <c r="X85" s="2108">
        <f t="shared" si="5"/>
        <v>1000</v>
      </c>
      <c r="Y85" s="2099" t="s">
        <v>1026</v>
      </c>
      <c r="Z85" s="2095" t="s">
        <v>1029</v>
      </c>
      <c r="AA85" s="2098" t="s">
        <v>1025</v>
      </c>
      <c r="AB85" s="2097" t="s">
        <v>1027</v>
      </c>
      <c r="AC85" s="2097" t="s">
        <v>1027</v>
      </c>
    </row>
    <row r="86" spans="5:29" ht="27" customHeight="1">
      <c r="P86" s="99"/>
      <c r="Q86" s="2744"/>
      <c r="R86" s="258" t="s">
        <v>490</v>
      </c>
      <c r="S86" s="259">
        <v>20</v>
      </c>
      <c r="V86" s="2114">
        <v>82</v>
      </c>
      <c r="W86" s="2096">
        <v>13</v>
      </c>
      <c r="X86" s="2108">
        <f t="shared" si="5"/>
        <v>2600</v>
      </c>
      <c r="Y86" s="2099" t="s">
        <v>1026</v>
      </c>
      <c r="Z86" s="2095" t="s">
        <v>1029</v>
      </c>
      <c r="AA86" s="2098" t="s">
        <v>1025</v>
      </c>
      <c r="AB86" s="2097" t="s">
        <v>1027</v>
      </c>
      <c r="AC86" s="2097" t="s">
        <v>1027</v>
      </c>
    </row>
    <row r="87" spans="5:29" ht="27" customHeight="1">
      <c r="P87" s="99"/>
      <c r="Q87" s="257" t="s">
        <v>494</v>
      </c>
      <c r="R87" s="258" t="s">
        <v>495</v>
      </c>
      <c r="S87" s="259">
        <v>0</v>
      </c>
      <c r="V87" s="2090">
        <v>83</v>
      </c>
      <c r="W87" s="2096">
        <v>3</v>
      </c>
      <c r="X87" s="2108">
        <f t="shared" si="5"/>
        <v>600</v>
      </c>
      <c r="Y87" s="2099" t="s">
        <v>1026</v>
      </c>
      <c r="Z87" s="2095" t="s">
        <v>1029</v>
      </c>
      <c r="AA87" s="2098" t="s">
        <v>1025</v>
      </c>
      <c r="AB87" s="2097" t="s">
        <v>1027</v>
      </c>
      <c r="AC87" s="2097" t="s">
        <v>1027</v>
      </c>
    </row>
    <row r="88" spans="5:29" ht="27" customHeight="1">
      <c r="P88" s="99"/>
      <c r="Q88" s="257" t="s">
        <v>494</v>
      </c>
      <c r="R88" s="268" t="s">
        <v>496</v>
      </c>
      <c r="S88" s="269">
        <v>5</v>
      </c>
      <c r="V88" s="2090">
        <v>84</v>
      </c>
      <c r="W88" s="2096">
        <v>6</v>
      </c>
      <c r="X88" s="2108">
        <f t="shared" si="5"/>
        <v>1200</v>
      </c>
      <c r="Y88" s="2099" t="s">
        <v>1026</v>
      </c>
      <c r="Z88" s="2095" t="s">
        <v>1029</v>
      </c>
      <c r="AA88" s="2098" t="s">
        <v>1025</v>
      </c>
      <c r="AB88" s="2097" t="s">
        <v>1027</v>
      </c>
      <c r="AC88" s="2097" t="s">
        <v>1027</v>
      </c>
    </row>
    <row r="89" spans="5:29" ht="27" customHeight="1">
      <c r="P89" s="99"/>
      <c r="Q89" s="257" t="s">
        <v>494</v>
      </c>
      <c r="R89" s="268" t="s">
        <v>497</v>
      </c>
      <c r="S89" s="269">
        <v>10</v>
      </c>
      <c r="V89" s="2114">
        <v>85</v>
      </c>
      <c r="W89" s="2096">
        <v>12</v>
      </c>
      <c r="X89" s="2108">
        <f t="shared" si="5"/>
        <v>2400</v>
      </c>
      <c r="Y89" s="2099" t="s">
        <v>1026</v>
      </c>
      <c r="Z89" s="2095" t="s">
        <v>1029</v>
      </c>
      <c r="AA89" s="2098" t="s">
        <v>1025</v>
      </c>
      <c r="AB89" s="2097" t="s">
        <v>1027</v>
      </c>
      <c r="AC89" s="2097" t="s">
        <v>1027</v>
      </c>
    </row>
    <row r="90" spans="5:29" ht="27" customHeight="1">
      <c r="P90" s="99"/>
      <c r="Q90" s="267" t="s">
        <v>355</v>
      </c>
      <c r="R90" s="268" t="s">
        <v>365</v>
      </c>
      <c r="S90" s="269">
        <v>10</v>
      </c>
      <c r="V90" s="2090">
        <v>86</v>
      </c>
      <c r="W90" s="2096">
        <v>4</v>
      </c>
      <c r="X90" s="2108">
        <f t="shared" si="5"/>
        <v>800</v>
      </c>
      <c r="Y90" s="2099" t="s">
        <v>1026</v>
      </c>
      <c r="Z90" s="2095" t="s">
        <v>1029</v>
      </c>
      <c r="AA90" s="2098" t="s">
        <v>1025</v>
      </c>
      <c r="AB90" s="2097" t="s">
        <v>1027</v>
      </c>
      <c r="AC90" s="2097" t="s">
        <v>1027</v>
      </c>
    </row>
    <row r="91" spans="5:29" ht="27" customHeight="1">
      <c r="P91" s="99"/>
      <c r="Q91" s="257" t="s">
        <v>366</v>
      </c>
      <c r="R91" s="258" t="s">
        <v>367</v>
      </c>
      <c r="S91" s="259">
        <v>0</v>
      </c>
      <c r="V91" s="2090">
        <v>87</v>
      </c>
      <c r="W91" s="2096">
        <v>5</v>
      </c>
      <c r="X91" s="2108">
        <f t="shared" si="5"/>
        <v>1000</v>
      </c>
      <c r="Y91" s="2099" t="s">
        <v>1026</v>
      </c>
      <c r="Z91" s="2095" t="s">
        <v>1029</v>
      </c>
      <c r="AA91" s="2098" t="s">
        <v>1025</v>
      </c>
      <c r="AB91" s="2097" t="s">
        <v>1027</v>
      </c>
      <c r="AC91" s="2097" t="s">
        <v>1027</v>
      </c>
    </row>
    <row r="92" spans="5:29" ht="27" customHeight="1">
      <c r="P92" s="99"/>
      <c r="Q92" s="257" t="s">
        <v>366</v>
      </c>
      <c r="R92" s="258" t="s">
        <v>369</v>
      </c>
      <c r="S92" s="259">
        <v>5</v>
      </c>
      <c r="V92" s="2114">
        <v>88</v>
      </c>
      <c r="W92" s="2096">
        <v>11</v>
      </c>
      <c r="X92" s="2108">
        <f t="shared" si="5"/>
        <v>2200</v>
      </c>
      <c r="Y92" s="2099" t="s">
        <v>1026</v>
      </c>
      <c r="Z92" s="2095" t="s">
        <v>1029</v>
      </c>
      <c r="AA92" s="2098" t="s">
        <v>1025</v>
      </c>
      <c r="AB92" s="2097" t="s">
        <v>1027</v>
      </c>
      <c r="AC92" s="2097" t="s">
        <v>1027</v>
      </c>
    </row>
    <row r="93" spans="5:29" ht="27" customHeight="1">
      <c r="P93" s="99"/>
      <c r="Q93" s="257" t="s">
        <v>366</v>
      </c>
      <c r="R93" s="258" t="s">
        <v>370</v>
      </c>
      <c r="S93" s="259">
        <v>10</v>
      </c>
      <c r="V93" s="2090">
        <v>89</v>
      </c>
      <c r="W93" s="2096">
        <v>4</v>
      </c>
      <c r="X93" s="2108">
        <f t="shared" si="5"/>
        <v>800</v>
      </c>
      <c r="Y93" s="2099" t="s">
        <v>1026</v>
      </c>
      <c r="Z93" s="2095" t="s">
        <v>1029</v>
      </c>
      <c r="AA93" s="2098" t="s">
        <v>1025</v>
      </c>
      <c r="AB93" s="2097" t="s">
        <v>1027</v>
      </c>
      <c r="AC93" s="2097" t="s">
        <v>1027</v>
      </c>
    </row>
    <row r="94" spans="5:29" ht="27" customHeight="1">
      <c r="P94" s="99"/>
      <c r="Q94" s="235" t="s">
        <v>856</v>
      </c>
      <c r="R94" s="236" t="s">
        <v>854</v>
      </c>
      <c r="S94" s="237">
        <v>0</v>
      </c>
      <c r="V94" s="2090">
        <v>90</v>
      </c>
      <c r="W94" s="2096">
        <v>3</v>
      </c>
      <c r="X94" s="2108">
        <f t="shared" si="5"/>
        <v>600</v>
      </c>
      <c r="Y94" s="2099" t="s">
        <v>1026</v>
      </c>
      <c r="Z94" s="2095" t="s">
        <v>1029</v>
      </c>
      <c r="AA94" s="2098" t="s">
        <v>1025</v>
      </c>
      <c r="AB94" s="2097" t="s">
        <v>1027</v>
      </c>
      <c r="AC94" s="2097" t="s">
        <v>1027</v>
      </c>
    </row>
    <row r="95" spans="5:29" ht="27" customHeight="1">
      <c r="P95" s="99"/>
      <c r="Q95" s="235" t="s">
        <v>371</v>
      </c>
      <c r="R95" s="236" t="s">
        <v>373</v>
      </c>
      <c r="S95" s="237">
        <v>1</v>
      </c>
      <c r="V95" s="2114">
        <v>91</v>
      </c>
      <c r="W95" s="2096">
        <v>5</v>
      </c>
      <c r="X95" s="2108">
        <f t="shared" si="5"/>
        <v>1000</v>
      </c>
      <c r="Y95" s="2099" t="s">
        <v>1026</v>
      </c>
      <c r="Z95" s="2095" t="s">
        <v>1029</v>
      </c>
      <c r="AA95" s="2098" t="s">
        <v>1025</v>
      </c>
      <c r="AB95" s="2097" t="s">
        <v>1027</v>
      </c>
      <c r="AC95" s="2097" t="s">
        <v>1027</v>
      </c>
    </row>
    <row r="96" spans="5:29" ht="27" customHeight="1">
      <c r="P96" s="99"/>
      <c r="Q96" s="235" t="s">
        <v>371</v>
      </c>
      <c r="R96" s="236" t="s">
        <v>374</v>
      </c>
      <c r="S96" s="237">
        <v>2</v>
      </c>
      <c r="V96" s="2090">
        <v>92</v>
      </c>
      <c r="W96" s="2096">
        <v>7</v>
      </c>
      <c r="X96" s="2108">
        <f t="shared" si="5"/>
        <v>1400</v>
      </c>
      <c r="Y96" s="2099" t="s">
        <v>1026</v>
      </c>
      <c r="Z96" s="2095" t="s">
        <v>1029</v>
      </c>
      <c r="AA96" s="2098" t="s">
        <v>1025</v>
      </c>
      <c r="AB96" s="2097" t="s">
        <v>1027</v>
      </c>
      <c r="AC96" s="2097" t="s">
        <v>1027</v>
      </c>
    </row>
    <row r="97" spans="16:29" ht="27" customHeight="1">
      <c r="P97" s="99"/>
      <c r="Q97" s="235" t="s">
        <v>371</v>
      </c>
      <c r="R97" s="236" t="s">
        <v>375</v>
      </c>
      <c r="S97" s="237">
        <v>3</v>
      </c>
      <c r="V97" s="2090">
        <v>93</v>
      </c>
      <c r="W97" s="2096">
        <v>8</v>
      </c>
      <c r="X97" s="2108">
        <f t="shared" si="5"/>
        <v>1600</v>
      </c>
      <c r="Y97" s="2099" t="s">
        <v>1026</v>
      </c>
      <c r="Z97" s="2095" t="s">
        <v>1029</v>
      </c>
      <c r="AA97" s="2098" t="s">
        <v>1025</v>
      </c>
      <c r="AB97" s="2097" t="s">
        <v>1027</v>
      </c>
      <c r="AC97" s="2097" t="s">
        <v>1027</v>
      </c>
    </row>
    <row r="98" spans="16:29" ht="27" customHeight="1">
      <c r="P98" s="99"/>
      <c r="Q98" s="235" t="s">
        <v>371</v>
      </c>
      <c r="R98" s="236" t="s">
        <v>376</v>
      </c>
      <c r="S98" s="237">
        <v>4</v>
      </c>
      <c r="V98" s="2114">
        <v>94</v>
      </c>
      <c r="W98" s="2101">
        <v>6</v>
      </c>
      <c r="X98" s="2108">
        <f t="shared" si="5"/>
        <v>1200</v>
      </c>
      <c r="Y98" s="2104" t="s">
        <v>1026</v>
      </c>
      <c r="Z98" s="2102" t="s">
        <v>1029</v>
      </c>
      <c r="AA98" s="2103" t="s">
        <v>1025</v>
      </c>
      <c r="AB98" s="2100" t="s">
        <v>1027</v>
      </c>
      <c r="AC98" s="2100" t="s">
        <v>1027</v>
      </c>
    </row>
    <row r="99" spans="16:29" ht="27" customHeight="1">
      <c r="P99" s="99"/>
      <c r="Q99" s="235" t="s">
        <v>371</v>
      </c>
      <c r="R99" s="236" t="s">
        <v>377</v>
      </c>
      <c r="S99" s="237">
        <v>5</v>
      </c>
      <c r="V99" s="2090">
        <v>95</v>
      </c>
      <c r="W99" s="2096">
        <v>3</v>
      </c>
      <c r="X99" s="2108">
        <f t="shared" si="5"/>
        <v>600</v>
      </c>
      <c r="Y99" s="2099" t="s">
        <v>1026</v>
      </c>
      <c r="Z99" s="2095" t="s">
        <v>1028</v>
      </c>
      <c r="AA99" s="2098" t="s">
        <v>1025</v>
      </c>
      <c r="AB99" s="2097" t="s">
        <v>1027</v>
      </c>
      <c r="AC99" s="2097" t="s">
        <v>1027</v>
      </c>
    </row>
    <row r="100" spans="16:29" ht="27" customHeight="1">
      <c r="P100" s="99"/>
      <c r="Q100" s="235" t="s">
        <v>371</v>
      </c>
      <c r="R100" s="236" t="s">
        <v>378</v>
      </c>
      <c r="S100" s="237">
        <v>6</v>
      </c>
      <c r="V100" s="2090">
        <v>96</v>
      </c>
      <c r="W100" s="2096">
        <v>5</v>
      </c>
      <c r="X100" s="2108">
        <f t="shared" si="5"/>
        <v>1000</v>
      </c>
      <c r="Y100" s="2099" t="s">
        <v>1026</v>
      </c>
      <c r="Z100" s="2095" t="s">
        <v>1029</v>
      </c>
      <c r="AA100" s="2098" t="s">
        <v>1025</v>
      </c>
      <c r="AB100" s="2097" t="s">
        <v>1027</v>
      </c>
      <c r="AC100" s="2097" t="s">
        <v>1027</v>
      </c>
    </row>
    <row r="101" spans="16:29" ht="27" customHeight="1">
      <c r="P101" s="99"/>
      <c r="Q101" s="235" t="s">
        <v>371</v>
      </c>
      <c r="R101" s="236" t="s">
        <v>379</v>
      </c>
      <c r="S101" s="237">
        <v>7</v>
      </c>
      <c r="V101" s="2114">
        <v>97</v>
      </c>
      <c r="W101" s="2096">
        <v>2</v>
      </c>
      <c r="X101" s="2108">
        <f t="shared" si="5"/>
        <v>400</v>
      </c>
      <c r="Y101" s="2099" t="s">
        <v>1026</v>
      </c>
      <c r="Z101" s="2095" t="s">
        <v>1029</v>
      </c>
      <c r="AA101" s="2098" t="s">
        <v>1025</v>
      </c>
      <c r="AB101" s="2097" t="s">
        <v>1027</v>
      </c>
      <c r="AC101" s="2097" t="s">
        <v>1027</v>
      </c>
    </row>
    <row r="102" spans="16:29" ht="27" customHeight="1">
      <c r="P102" s="99"/>
      <c r="Q102" s="235" t="s">
        <v>371</v>
      </c>
      <c r="R102" s="236" t="s">
        <v>380</v>
      </c>
      <c r="S102" s="237">
        <v>8</v>
      </c>
      <c r="V102" s="2090">
        <v>98</v>
      </c>
      <c r="W102" s="2096">
        <v>3</v>
      </c>
      <c r="X102" s="2108">
        <f t="shared" si="5"/>
        <v>600</v>
      </c>
      <c r="Y102" s="2099" t="s">
        <v>1026</v>
      </c>
      <c r="Z102" s="2095" t="s">
        <v>1029</v>
      </c>
      <c r="AA102" s="2098" t="s">
        <v>1025</v>
      </c>
      <c r="AB102" s="2097" t="s">
        <v>1027</v>
      </c>
      <c r="AC102" s="2097" t="s">
        <v>1027</v>
      </c>
    </row>
    <row r="103" spans="16:29" ht="27" customHeight="1">
      <c r="P103" s="99"/>
      <c r="Q103" s="235" t="s">
        <v>371</v>
      </c>
      <c r="R103" s="236" t="s">
        <v>381</v>
      </c>
      <c r="S103" s="237">
        <v>9</v>
      </c>
      <c r="V103" s="2114">
        <v>99</v>
      </c>
      <c r="W103" s="2096">
        <v>4</v>
      </c>
      <c r="X103" s="2108">
        <f t="shared" si="5"/>
        <v>800</v>
      </c>
      <c r="Y103" s="2099" t="s">
        <v>1026</v>
      </c>
      <c r="Z103" s="2095" t="s">
        <v>1029</v>
      </c>
      <c r="AA103" s="2098" t="s">
        <v>1025</v>
      </c>
      <c r="AB103" s="2097" t="s">
        <v>1027</v>
      </c>
      <c r="AC103" s="2097" t="s">
        <v>1027</v>
      </c>
    </row>
    <row r="104" spans="16:29" ht="27" customHeight="1">
      <c r="P104" s="99"/>
      <c r="Q104" s="235" t="s">
        <v>371</v>
      </c>
      <c r="R104" s="236" t="s">
        <v>382</v>
      </c>
      <c r="S104" s="237">
        <v>10</v>
      </c>
      <c r="V104" s="2102">
        <v>100</v>
      </c>
      <c r="W104" s="2096">
        <v>3</v>
      </c>
      <c r="X104" s="2108">
        <f t="shared" si="5"/>
        <v>600</v>
      </c>
      <c r="Y104" s="2099" t="s">
        <v>1026</v>
      </c>
      <c r="Z104" s="2095" t="s">
        <v>1029</v>
      </c>
      <c r="AA104" s="2098" t="s">
        <v>1025</v>
      </c>
      <c r="AB104" s="2097" t="s">
        <v>1027</v>
      </c>
      <c r="AC104" s="2097" t="s">
        <v>1027</v>
      </c>
    </row>
    <row r="105" spans="16:29" ht="27" customHeight="1">
      <c r="P105" s="99"/>
      <c r="Q105" s="296" t="s">
        <v>383</v>
      </c>
      <c r="R105" s="297" t="s">
        <v>384</v>
      </c>
      <c r="S105" s="298">
        <v>10</v>
      </c>
      <c r="V105" s="202" t="s">
        <v>1030</v>
      </c>
      <c r="W105" s="2096"/>
      <c r="X105" s="2108">
        <f>AVERAGE(X4:X104)</f>
        <v>1186</v>
      </c>
      <c r="Y105" s="2099"/>
      <c r="Z105" s="2095"/>
      <c r="AA105" s="2098"/>
      <c r="AB105" s="2097"/>
      <c r="AC105" s="2097"/>
    </row>
    <row r="106" spans="16:29" ht="54">
      <c r="P106" s="99"/>
      <c r="Q106" s="296" t="s">
        <v>383</v>
      </c>
      <c r="R106" s="297" t="s">
        <v>385</v>
      </c>
      <c r="S106" s="298">
        <v>5</v>
      </c>
    </row>
    <row r="107" spans="16:29" ht="27">
      <c r="P107" s="99"/>
      <c r="Q107" s="296" t="s">
        <v>383</v>
      </c>
      <c r="R107" s="297" t="s">
        <v>386</v>
      </c>
      <c r="S107" s="298">
        <v>0</v>
      </c>
    </row>
    <row r="108" spans="16:29" ht="14.25">
      <c r="P108" s="99"/>
      <c r="Q108" s="235" t="s">
        <v>387</v>
      </c>
      <c r="R108" s="236" t="s">
        <v>367</v>
      </c>
      <c r="S108" s="237">
        <v>0</v>
      </c>
    </row>
    <row r="109" spans="16:29" ht="14.25">
      <c r="P109" s="99"/>
      <c r="Q109" s="235" t="s">
        <v>387</v>
      </c>
      <c r="R109" s="236" t="s">
        <v>369</v>
      </c>
      <c r="S109" s="237">
        <v>5</v>
      </c>
    </row>
    <row r="110" spans="16:29" ht="14.25">
      <c r="P110" s="99"/>
      <c r="Q110" s="235" t="s">
        <v>387</v>
      </c>
      <c r="R110" s="236" t="s">
        <v>370</v>
      </c>
      <c r="S110" s="237">
        <v>10</v>
      </c>
    </row>
    <row r="111" spans="16:29" ht="27">
      <c r="P111" s="99"/>
      <c r="Q111" s="2737" t="s">
        <v>475</v>
      </c>
      <c r="R111" s="324" t="s">
        <v>476</v>
      </c>
      <c r="S111" s="254">
        <v>50</v>
      </c>
    </row>
    <row r="112" spans="16:29" ht="27">
      <c r="P112" s="99"/>
      <c r="Q112" s="2738"/>
      <c r="R112" s="324" t="s">
        <v>477</v>
      </c>
      <c r="S112" s="254">
        <v>20</v>
      </c>
    </row>
    <row r="113" spans="16:19" ht="27">
      <c r="P113" s="99"/>
      <c r="Q113" s="2738"/>
      <c r="R113" s="324" t="s">
        <v>479</v>
      </c>
      <c r="S113" s="254">
        <v>0</v>
      </c>
    </row>
    <row r="114" spans="16:19" ht="27">
      <c r="P114" s="99"/>
      <c r="Q114" s="2738"/>
      <c r="R114" s="324" t="s">
        <v>480</v>
      </c>
      <c r="S114" s="254">
        <v>-20</v>
      </c>
    </row>
    <row r="115" spans="16:19" ht="27">
      <c r="P115" s="99"/>
      <c r="Q115" s="2739"/>
      <c r="R115" s="324" t="s">
        <v>481</v>
      </c>
      <c r="S115" s="254">
        <v>-50</v>
      </c>
    </row>
    <row r="116" spans="16:19" ht="27">
      <c r="P116" s="99"/>
      <c r="Q116" s="323" t="s">
        <v>498</v>
      </c>
      <c r="R116" s="324" t="s">
        <v>499</v>
      </c>
      <c r="S116" s="254">
        <v>0</v>
      </c>
    </row>
    <row r="117" spans="16:19" ht="40.5">
      <c r="P117" s="99"/>
      <c r="Q117" s="323" t="s">
        <v>498</v>
      </c>
      <c r="R117" s="324" t="s">
        <v>500</v>
      </c>
      <c r="S117" s="254">
        <v>5</v>
      </c>
    </row>
    <row r="118" spans="16:19" ht="40.5">
      <c r="P118" s="99"/>
      <c r="Q118" s="323" t="s">
        <v>498</v>
      </c>
      <c r="R118" s="324" t="s">
        <v>501</v>
      </c>
      <c r="S118" s="254">
        <v>10</v>
      </c>
    </row>
  </sheetData>
  <sheetProtection selectLockedCells="1" selectUnlockedCells="1"/>
  <protectedRanges>
    <protectedRange sqref="K2:L2" name="단가산출a"/>
  </protectedRanges>
  <mergeCells count="120">
    <mergeCell ref="A65:C65"/>
    <mergeCell ref="D65:I65"/>
    <mergeCell ref="J65:L65"/>
    <mergeCell ref="M65:N65"/>
    <mergeCell ref="D66:E66"/>
    <mergeCell ref="F66:G66"/>
    <mergeCell ref="H66:I66"/>
    <mergeCell ref="J66:K66"/>
    <mergeCell ref="D70:E70"/>
    <mergeCell ref="F70:G70"/>
    <mergeCell ref="H70:I70"/>
    <mergeCell ref="D56:E56"/>
    <mergeCell ref="F56:G56"/>
    <mergeCell ref="H56:I56"/>
    <mergeCell ref="J56:K56"/>
    <mergeCell ref="L56:M56"/>
    <mergeCell ref="N56:O56"/>
    <mergeCell ref="D58:E58"/>
    <mergeCell ref="F58:G58"/>
    <mergeCell ref="H58:I58"/>
    <mergeCell ref="J58:K58"/>
    <mergeCell ref="L58:M58"/>
    <mergeCell ref="H26:I26"/>
    <mergeCell ref="L26:M26"/>
    <mergeCell ref="H27:I27"/>
    <mergeCell ref="L27:M27"/>
    <mergeCell ref="H28:I28"/>
    <mergeCell ref="L28:M28"/>
    <mergeCell ref="A29:A30"/>
    <mergeCell ref="B29:B30"/>
    <mergeCell ref="C29:N29"/>
    <mergeCell ref="H13:I13"/>
    <mergeCell ref="L13:M13"/>
    <mergeCell ref="H14:I14"/>
    <mergeCell ref="L14:M14"/>
    <mergeCell ref="H15:I15"/>
    <mergeCell ref="L15:M15"/>
    <mergeCell ref="H16:I16"/>
    <mergeCell ref="L16:M16"/>
    <mergeCell ref="A18:G18"/>
    <mergeCell ref="H8:I8"/>
    <mergeCell ref="L8:M8"/>
    <mergeCell ref="H9:I9"/>
    <mergeCell ref="L9:M9"/>
    <mergeCell ref="H10:I10"/>
    <mergeCell ref="L10:M10"/>
    <mergeCell ref="H11:I11"/>
    <mergeCell ref="L11:M11"/>
    <mergeCell ref="H12:I12"/>
    <mergeCell ref="L12:M12"/>
    <mergeCell ref="Q56:Q58"/>
    <mergeCell ref="A57:C57"/>
    <mergeCell ref="D57:I57"/>
    <mergeCell ref="J57:O57"/>
    <mergeCell ref="N58:O58"/>
    <mergeCell ref="W2:X2"/>
    <mergeCell ref="Y2:AC2"/>
    <mergeCell ref="A1:M1"/>
    <mergeCell ref="B2:F2"/>
    <mergeCell ref="H2:I2"/>
    <mergeCell ref="K2:L2"/>
    <mergeCell ref="B3:C3"/>
    <mergeCell ref="D3:E3"/>
    <mergeCell ref="F3:F4"/>
    <mergeCell ref="G3:I3"/>
    <mergeCell ref="J3:K4"/>
    <mergeCell ref="L3:M4"/>
    <mergeCell ref="H4:I4"/>
    <mergeCell ref="H5:I5"/>
    <mergeCell ref="L5:M5"/>
    <mergeCell ref="H6:I6"/>
    <mergeCell ref="L6:M6"/>
    <mergeCell ref="H7:I7"/>
    <mergeCell ref="L7:M7"/>
    <mergeCell ref="N59:O59"/>
    <mergeCell ref="Q59:Q61"/>
    <mergeCell ref="A61:C61"/>
    <mergeCell ref="D61:I61"/>
    <mergeCell ref="J61:O61"/>
    <mergeCell ref="D59:E59"/>
    <mergeCell ref="F59:G59"/>
    <mergeCell ref="H59:I59"/>
    <mergeCell ref="J59:K59"/>
    <mergeCell ref="L59:M59"/>
    <mergeCell ref="Q65:Q67"/>
    <mergeCell ref="D67:E67"/>
    <mergeCell ref="F67:G67"/>
    <mergeCell ref="H67:I67"/>
    <mergeCell ref="J67:K67"/>
    <mergeCell ref="N62:O62"/>
    <mergeCell ref="Q62:Q64"/>
    <mergeCell ref="D63:E63"/>
    <mergeCell ref="F63:G63"/>
    <mergeCell ref="H63:I63"/>
    <mergeCell ref="J63:K63"/>
    <mergeCell ref="L63:M63"/>
    <mergeCell ref="N63:O63"/>
    <mergeCell ref="D62:E62"/>
    <mergeCell ref="F62:G62"/>
    <mergeCell ref="H62:I62"/>
    <mergeCell ref="J62:K62"/>
    <mergeCell ref="L62:M62"/>
    <mergeCell ref="Q111:Q115"/>
    <mergeCell ref="Q74:Q76"/>
    <mergeCell ref="Q80:Q81"/>
    <mergeCell ref="Q82:Q83"/>
    <mergeCell ref="Q84:Q86"/>
    <mergeCell ref="Q68:Q70"/>
    <mergeCell ref="A69:C69"/>
    <mergeCell ref="D69:I69"/>
    <mergeCell ref="J69:O69"/>
    <mergeCell ref="D71:E71"/>
    <mergeCell ref="F71:G71"/>
    <mergeCell ref="H71:I71"/>
    <mergeCell ref="Q71:Q73"/>
    <mergeCell ref="B73:C73"/>
    <mergeCell ref="D75:E75"/>
    <mergeCell ref="F75:G75"/>
    <mergeCell ref="H75:I75"/>
    <mergeCell ref="Q77:Q79"/>
  </mergeCells>
  <phoneticPr fontId="5" type="noConversion"/>
  <dataValidations count="7">
    <dataValidation type="list" allowBlank="1" showInputMessage="1" showErrorMessage="1" sqref="B36" xr:uid="{00000000-0002-0000-0F00-000000000000}">
      <formula1>#REF!</formula1>
    </dataValidation>
    <dataValidation type="list" allowBlank="1" showInputMessage="1" showErrorMessage="1" sqref="A7 B5 B32:B35 B40:B44" xr:uid="{00000000-0002-0000-0F00-000001000000}">
      <formula1>#REF!</formula1>
    </dataValidation>
    <dataValidation type="list" allowBlank="1" showInputMessage="1" showErrorMessage="1" sqref="B37" xr:uid="{00000000-0002-0000-0F00-000002000000}">
      <formula1>$D$66:$I$66</formula1>
    </dataValidation>
    <dataValidation type="list" allowBlank="1" showInputMessage="1" showErrorMessage="1" sqref="R94" xr:uid="{00000000-0002-0000-0F00-000003000000}">
      <formula1>$R$128:$R$138</formula1>
    </dataValidation>
    <dataValidation type="list" allowBlank="1" showInputMessage="1" showErrorMessage="1" sqref="B31" xr:uid="{00000000-0002-0000-0F00-000004000000}">
      <formula1>$A$58:$C$58</formula1>
    </dataValidation>
    <dataValidation type="list" allowBlank="1" showInputMessage="1" showErrorMessage="1" sqref="B38" xr:uid="{00000000-0002-0000-0F00-000005000000}">
      <formula1>$R$77:$R$79</formula1>
    </dataValidation>
    <dataValidation type="list" allowBlank="1" showInputMessage="1" showErrorMessage="1" sqref="B39" xr:uid="{00000000-0002-0000-0F00-000006000000}">
      <formula1>$J$70:$O$70</formula1>
    </dataValidation>
  </dataValidations>
  <printOptions horizontalCentered="1" verticalCentered="1"/>
  <pageMargins left="0.19685039370078741" right="0.15748031496062992" top="0.23622047244094491" bottom="0.27559055118110237" header="0.15748031496062992" footer="0.15748031496062992"/>
  <pageSetup paperSize="9" scale="60" firstPageNumber="0" orientation="portrait" horizontalDpi="300" verticalDpi="300" r:id="rId1"/>
  <headerFooter alignWithMargins="0"/>
  <ignoredErrors>
    <ignoredError sqref="H31 H38" formula="1"/>
  </ignoredErrors>
</worksheet>
</file>

<file path=xl/worksheets/sheet1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3BD035D-2549-49D3-91A4-18E4BC8935D3}">
  <sheetPr>
    <pageSetUpPr fitToPage="1"/>
  </sheetPr>
  <dimension ref="A1:GG130"/>
  <sheetViews>
    <sheetView view="pageBreakPreview" zoomScale="80" zoomScaleNormal="85" zoomScaleSheetLayoutView="80" workbookViewId="0">
      <selection activeCell="FP50" sqref="FP50"/>
    </sheetView>
  </sheetViews>
  <sheetFormatPr defaultRowHeight="16.5"/>
  <cols>
    <col min="1" max="1" width="8" style="2344" customWidth="1"/>
    <col min="2" max="36" width="1.44140625" style="2306" customWidth="1"/>
    <col min="37" max="37" width="1.88671875" style="2306" customWidth="1"/>
    <col min="38" max="45" width="1.44140625" style="2306" customWidth="1"/>
    <col min="46" max="46" width="1.88671875" style="2306" customWidth="1"/>
    <col min="47" max="163" width="1.44140625" style="2306" customWidth="1"/>
    <col min="164" max="164" width="2.33203125" style="2306" customWidth="1"/>
    <col min="165" max="191" width="1.44140625" style="2306" customWidth="1"/>
    <col min="192" max="16384" width="8.88671875" style="2306"/>
  </cols>
  <sheetData>
    <row r="1" spans="1:179" s="2295" customFormat="1" ht="29.25" customHeight="1">
      <c r="A1" s="2292"/>
      <c r="B1" s="2293"/>
      <c r="C1" s="2293"/>
      <c r="D1" s="2293"/>
      <c r="E1" s="2293"/>
      <c r="F1" s="2293"/>
      <c r="G1" s="2293"/>
      <c r="H1" s="2293"/>
      <c r="I1" s="2293"/>
      <c r="J1" s="2293"/>
      <c r="K1" s="2293"/>
      <c r="L1" s="2293"/>
      <c r="M1" s="2294"/>
      <c r="N1" s="2293"/>
      <c r="O1" s="2293"/>
      <c r="P1" s="2293"/>
      <c r="Q1" s="2293"/>
      <c r="R1" s="2293"/>
      <c r="S1" s="2293"/>
      <c r="T1" s="2293"/>
      <c r="U1" s="2293"/>
      <c r="V1" s="2293"/>
      <c r="W1" s="2293"/>
      <c r="X1" s="2293"/>
      <c r="Y1" s="2294"/>
      <c r="Z1" s="2293"/>
      <c r="AA1" s="2293"/>
      <c r="AB1" s="2293"/>
      <c r="AC1" s="2293"/>
      <c r="AD1" s="2293"/>
      <c r="AE1" s="2293"/>
      <c r="AF1" s="2293"/>
      <c r="AG1" s="2293"/>
      <c r="AH1" s="2293"/>
      <c r="AI1" s="2294"/>
      <c r="AJ1" s="2293"/>
      <c r="AK1" s="2293"/>
      <c r="AL1" s="2293"/>
      <c r="AM1" s="2293"/>
      <c r="AN1" s="2293"/>
      <c r="AO1" s="2293"/>
      <c r="AP1" s="2293"/>
      <c r="AQ1" s="2293"/>
      <c r="AR1" s="2293"/>
      <c r="AS1" s="2294"/>
      <c r="AT1" s="2293"/>
      <c r="AU1" s="2293"/>
      <c r="AV1" s="2293"/>
      <c r="AW1" s="2293"/>
      <c r="AX1" s="2293"/>
      <c r="AY1" s="2293"/>
      <c r="AZ1" s="2293"/>
      <c r="BA1" s="2293"/>
      <c r="BB1" s="2293"/>
      <c r="BC1" s="2293"/>
      <c r="BD1" s="2293"/>
      <c r="BE1" s="2293"/>
      <c r="BF1" s="2293"/>
      <c r="BG1" s="2293"/>
      <c r="BH1" s="2293"/>
      <c r="BI1" s="2293"/>
      <c r="BJ1" s="2293"/>
      <c r="BK1" s="2293"/>
      <c r="BL1" s="2293"/>
      <c r="BM1" s="2293"/>
      <c r="BN1" s="2293"/>
      <c r="BO1" s="2293"/>
      <c r="BP1" s="2293"/>
      <c r="BQ1" s="2293"/>
      <c r="BR1" s="2293"/>
      <c r="BS1" s="2293"/>
      <c r="BT1" s="2293"/>
      <c r="BU1" s="2293"/>
      <c r="BV1" s="2293"/>
      <c r="BW1" s="2293"/>
      <c r="BX1" s="2293"/>
      <c r="BY1" s="2293"/>
      <c r="BZ1" s="2293"/>
      <c r="CA1" s="2294"/>
      <c r="CB1" s="2293"/>
      <c r="CC1" s="2294"/>
      <c r="CD1" s="2293"/>
      <c r="CE1" s="2294"/>
      <c r="CF1" s="2293"/>
      <c r="CG1" s="2294"/>
      <c r="CH1" s="2293"/>
      <c r="CI1" s="2294"/>
      <c r="CJ1" s="2293"/>
      <c r="CK1" s="2294"/>
      <c r="CL1" s="2293"/>
      <c r="CM1" s="2294"/>
      <c r="CN1" s="2293"/>
      <c r="CO1" s="2294"/>
      <c r="CP1" s="2293"/>
      <c r="CQ1" s="2294"/>
      <c r="CR1" s="2293"/>
      <c r="CS1" s="2294"/>
      <c r="CT1" s="2293"/>
      <c r="CU1" s="2294"/>
      <c r="CV1" s="2293"/>
      <c r="CW1" s="2294"/>
      <c r="CX1" s="2293"/>
      <c r="CY1" s="2294"/>
      <c r="CZ1" s="2293"/>
      <c r="DA1" s="2294"/>
      <c r="DB1" s="2293"/>
      <c r="DC1" s="2294"/>
      <c r="DD1" s="2293"/>
      <c r="DE1" s="2294"/>
      <c r="DF1" s="2293"/>
      <c r="DG1" s="2294"/>
      <c r="DH1" s="2293"/>
      <c r="DI1" s="2294"/>
      <c r="DJ1" s="2293"/>
      <c r="DK1" s="2293"/>
      <c r="DL1" s="2293"/>
      <c r="DM1" s="2293"/>
      <c r="DN1" s="2293"/>
      <c r="DO1" s="2293"/>
      <c r="DP1" s="2293"/>
      <c r="DQ1" s="2293"/>
      <c r="DR1" s="2293"/>
      <c r="DS1" s="2293"/>
      <c r="DT1" s="2293"/>
      <c r="DU1" s="2293"/>
      <c r="DV1" s="2293"/>
      <c r="DW1" s="2294"/>
      <c r="DX1" s="2293"/>
      <c r="DY1" s="2293"/>
      <c r="DZ1" s="2293"/>
      <c r="EA1" s="2293"/>
      <c r="EB1" s="2293"/>
      <c r="EC1" s="2293"/>
      <c r="ED1" s="2293"/>
      <c r="EE1" s="2293"/>
      <c r="EF1" s="2293"/>
      <c r="EG1" s="2294"/>
      <c r="EH1" s="2293"/>
      <c r="EI1" s="2293"/>
      <c r="EJ1" s="2293"/>
      <c r="EK1" s="2293"/>
      <c r="EL1" s="2293"/>
      <c r="EM1" s="2293"/>
      <c r="EN1" s="2293"/>
      <c r="EO1" s="2293"/>
      <c r="EP1" s="2293"/>
      <c r="EQ1" s="2293"/>
      <c r="ER1" s="2293"/>
      <c r="ES1" s="2294"/>
      <c r="ET1" s="2293"/>
      <c r="EU1" s="2293"/>
      <c r="EV1" s="2293"/>
      <c r="EW1" s="2293"/>
      <c r="EX1" s="2293"/>
      <c r="EY1" s="2293"/>
      <c r="EZ1" s="2293"/>
      <c r="FA1" s="2293"/>
      <c r="FB1" s="2293"/>
      <c r="FC1" s="2294"/>
      <c r="FD1" s="2293"/>
      <c r="FE1" s="2293"/>
      <c r="FF1" s="2293"/>
      <c r="FG1" s="2293"/>
      <c r="FH1" s="2293"/>
      <c r="FI1" s="2293"/>
      <c r="FJ1" s="2293"/>
    </row>
    <row r="2" spans="1:179" s="2297" customFormat="1" ht="62.25" customHeight="1" thickBot="1">
      <c r="A2" s="2292"/>
      <c r="B2" s="3766" t="s">
        <v>1254</v>
      </c>
      <c r="C2" s="3766"/>
      <c r="D2" s="3766"/>
      <c r="E2" s="3766"/>
      <c r="F2" s="3766"/>
      <c r="G2" s="3766"/>
      <c r="H2" s="3766"/>
      <c r="I2" s="3766"/>
      <c r="J2" s="3766"/>
      <c r="K2" s="3766"/>
      <c r="L2" s="3766"/>
      <c r="M2" s="3766"/>
      <c r="N2" s="3766"/>
      <c r="O2" s="3766"/>
      <c r="P2" s="3766"/>
      <c r="Q2" s="3766"/>
      <c r="R2" s="3766"/>
      <c r="S2" s="3766"/>
      <c r="T2" s="3766"/>
      <c r="U2" s="3766"/>
      <c r="V2" s="3766"/>
      <c r="W2" s="3766"/>
      <c r="X2" s="3766"/>
      <c r="Y2" s="3766"/>
      <c r="Z2" s="3766"/>
      <c r="AA2" s="3766"/>
      <c r="AB2" s="3766"/>
      <c r="AC2" s="3766"/>
      <c r="AD2" s="3766"/>
      <c r="AE2" s="3766"/>
      <c r="AF2" s="3766"/>
      <c r="AG2" s="3766"/>
      <c r="AH2" s="3766"/>
      <c r="AI2" s="3766"/>
      <c r="AJ2" s="3766"/>
      <c r="AK2" s="3766"/>
      <c r="AL2" s="3767" t="s">
        <v>1255</v>
      </c>
      <c r="AM2" s="3768"/>
      <c r="AN2" s="3768"/>
      <c r="AO2" s="3768"/>
      <c r="AP2" s="3768"/>
      <c r="AQ2" s="3768"/>
      <c r="AR2" s="3768"/>
      <c r="AS2" s="3768"/>
      <c r="AT2" s="3768"/>
      <c r="AU2" s="3768"/>
      <c r="AV2" s="3768"/>
      <c r="AW2" s="3768"/>
      <c r="AX2" s="3768"/>
      <c r="AY2" s="3768"/>
      <c r="AZ2" s="3768"/>
      <c r="BA2" s="3768"/>
      <c r="BB2" s="3768"/>
      <c r="BC2" s="3768"/>
      <c r="BD2" s="3768"/>
      <c r="BE2" s="3768"/>
      <c r="BF2" s="3768"/>
      <c r="BG2" s="3768"/>
      <c r="BH2" s="3768"/>
      <c r="BI2" s="3768"/>
      <c r="BJ2" s="3768"/>
      <c r="BK2" s="3768"/>
      <c r="BL2" s="3768"/>
      <c r="BM2" s="3768"/>
      <c r="BN2" s="3768"/>
      <c r="BO2" s="3768"/>
      <c r="BP2" s="3768"/>
      <c r="BQ2" s="3768"/>
      <c r="BR2" s="3768"/>
      <c r="BS2" s="3768"/>
      <c r="BT2" s="3768"/>
      <c r="BU2" s="3768"/>
      <c r="BV2" s="3768"/>
      <c r="BW2" s="3768"/>
      <c r="BX2" s="3768"/>
      <c r="BY2" s="3768"/>
      <c r="BZ2" s="3768"/>
      <c r="CA2" s="3768"/>
      <c r="CB2" s="3768"/>
      <c r="CC2" s="3768"/>
      <c r="CD2" s="3768"/>
      <c r="CE2" s="3768"/>
      <c r="CF2" s="3768"/>
      <c r="CG2" s="3768"/>
      <c r="CH2" s="3768"/>
      <c r="CI2" s="3768"/>
      <c r="CJ2" s="3768"/>
      <c r="CK2" s="3768"/>
      <c r="CL2" s="3768"/>
      <c r="CM2" s="3768"/>
      <c r="CN2" s="3768"/>
      <c r="CO2" s="3768"/>
      <c r="CP2" s="3768"/>
      <c r="CQ2" s="3768"/>
      <c r="CR2" s="3768"/>
      <c r="CS2" s="3768"/>
      <c r="CT2" s="3768"/>
      <c r="CU2" s="3768"/>
      <c r="CV2" s="3768"/>
      <c r="CW2" s="3768"/>
      <c r="CX2" s="3768"/>
      <c r="CY2" s="3768"/>
      <c r="CZ2" s="3768"/>
      <c r="DA2" s="3768"/>
      <c r="DB2" s="3768"/>
      <c r="DC2" s="3768"/>
      <c r="DD2" s="3768"/>
      <c r="DE2" s="3768"/>
      <c r="DF2" s="3768"/>
      <c r="DG2" s="3768"/>
      <c r="DH2" s="3768"/>
      <c r="DI2" s="3768"/>
      <c r="DJ2" s="3768"/>
      <c r="DK2" s="3768"/>
      <c r="DL2" s="3768"/>
      <c r="DM2" s="3768"/>
      <c r="DN2" s="3768"/>
      <c r="DO2" s="3768"/>
      <c r="DP2" s="3768"/>
      <c r="DQ2" s="3768"/>
      <c r="DR2" s="3768"/>
      <c r="DS2" s="3768"/>
      <c r="DT2" s="3768"/>
      <c r="DU2" s="3768"/>
      <c r="DV2" s="3768"/>
      <c r="DW2" s="3768"/>
      <c r="DX2" s="3768"/>
      <c r="DY2" s="3768"/>
      <c r="DZ2" s="3768"/>
      <c r="EA2" s="3768"/>
      <c r="EB2" s="3769"/>
      <c r="EC2" s="3770"/>
      <c r="ED2" s="3770"/>
      <c r="EE2" s="3770"/>
      <c r="EF2" s="3770"/>
      <c r="EG2" s="3770"/>
      <c r="EH2" s="3770"/>
      <c r="EI2" s="3770"/>
      <c r="EJ2" s="3770"/>
      <c r="EK2" s="3770"/>
      <c r="EL2" s="3770"/>
      <c r="EM2" s="3770"/>
      <c r="EN2" s="3770"/>
      <c r="EO2" s="3770"/>
      <c r="EP2" s="3770"/>
      <c r="EQ2" s="3770"/>
      <c r="ER2" s="3770"/>
      <c r="ES2" s="3770"/>
      <c r="ET2" s="3770"/>
      <c r="EU2" s="3770"/>
      <c r="EV2" s="3770"/>
      <c r="EW2" s="3770"/>
      <c r="EX2" s="3770"/>
      <c r="EY2" s="3770"/>
      <c r="EZ2" s="3770"/>
      <c r="FA2" s="3770"/>
      <c r="FB2" s="3770"/>
      <c r="FC2" s="3770"/>
      <c r="FD2" s="3770"/>
      <c r="FE2" s="3770"/>
      <c r="FF2" s="3770"/>
      <c r="FG2" s="3770"/>
      <c r="FH2" s="3770"/>
      <c r="FI2" s="2296"/>
      <c r="FJ2" s="2296"/>
    </row>
    <row r="3" spans="1:179" ht="8.65" customHeight="1" thickTop="1">
      <c r="A3" s="2298"/>
      <c r="B3" s="2299"/>
      <c r="C3" s="2300"/>
      <c r="D3" s="2300"/>
      <c r="E3" s="2300"/>
      <c r="F3" s="2300"/>
      <c r="G3" s="2300"/>
      <c r="H3" s="2300"/>
      <c r="I3" s="2300"/>
      <c r="J3" s="2300"/>
      <c r="K3" s="2300"/>
      <c r="L3" s="2301"/>
      <c r="M3" s="2302"/>
      <c r="N3" s="2300"/>
      <c r="O3" s="2300"/>
      <c r="P3" s="2300"/>
      <c r="Q3" s="2300"/>
      <c r="R3" s="2300"/>
      <c r="S3" s="2300"/>
      <c r="T3" s="2300"/>
      <c r="U3" s="2300"/>
      <c r="V3" s="2300"/>
      <c r="W3" s="2300"/>
      <c r="X3" s="2300"/>
      <c r="Y3" s="2300"/>
      <c r="Z3" s="2300"/>
      <c r="AA3" s="2300"/>
      <c r="AB3" s="2301"/>
      <c r="AC3" s="3771" t="s">
        <v>1077</v>
      </c>
      <c r="AD3" s="3377"/>
      <c r="AE3" s="3377"/>
      <c r="AF3" s="3377"/>
      <c r="AG3" s="3377"/>
      <c r="AH3" s="3377"/>
      <c r="AI3" s="3377"/>
      <c r="AJ3" s="3377"/>
      <c r="AK3" s="3772"/>
      <c r="AL3" s="3377" t="s">
        <v>1078</v>
      </c>
      <c r="AM3" s="3377"/>
      <c r="AN3" s="3377"/>
      <c r="AO3" s="3377"/>
      <c r="AP3" s="3377"/>
      <c r="AQ3" s="3377"/>
      <c r="AR3" s="3377"/>
      <c r="AS3" s="3377"/>
      <c r="AT3" s="3378"/>
      <c r="AU3" s="2303"/>
      <c r="AV3" s="2304"/>
      <c r="AW3" s="2304"/>
      <c r="AX3" s="2304"/>
      <c r="AY3" s="2304"/>
      <c r="AZ3" s="2304"/>
      <c r="BA3" s="2304"/>
      <c r="BB3" s="2304"/>
      <c r="BC3" s="2305"/>
      <c r="BD3" s="3775" t="s">
        <v>1079</v>
      </c>
      <c r="BE3" s="3775"/>
      <c r="BF3" s="3775"/>
      <c r="BG3" s="3775"/>
      <c r="BH3" s="3775"/>
      <c r="BI3" s="3775"/>
      <c r="BJ3" s="3775"/>
      <c r="BK3" s="3775"/>
      <c r="BL3" s="3775"/>
      <c r="BM3" s="3775"/>
      <c r="BN3" s="3775"/>
      <c r="BO3" s="3775"/>
      <c r="BP3" s="3775"/>
      <c r="BQ3" s="3775"/>
      <c r="BR3" s="3775"/>
      <c r="BS3" s="3777" t="s">
        <v>1080</v>
      </c>
      <c r="BT3" s="3777"/>
      <c r="BU3" s="3777"/>
      <c r="BV3" s="3777"/>
      <c r="BW3" s="3777"/>
      <c r="BX3" s="3777"/>
      <c r="BY3" s="3778"/>
      <c r="BZ3" s="3377" t="s">
        <v>1081</v>
      </c>
      <c r="CA3" s="3377"/>
      <c r="CB3" s="3377"/>
      <c r="CC3" s="3377"/>
      <c r="CD3" s="3377"/>
      <c r="CE3" s="3377"/>
      <c r="CF3" s="3377"/>
      <c r="CG3" s="3377"/>
      <c r="CH3" s="3377"/>
      <c r="CI3" s="3377"/>
      <c r="CJ3" s="3377"/>
      <c r="CK3" s="3377"/>
      <c r="CL3" s="3377"/>
      <c r="CM3" s="3377"/>
      <c r="CN3" s="3377"/>
      <c r="CO3" s="3377"/>
      <c r="CP3" s="3377"/>
      <c r="CQ3" s="3377"/>
      <c r="CR3" s="3377"/>
      <c r="CS3" s="3377"/>
      <c r="CT3" s="3377"/>
      <c r="CU3" s="3377"/>
      <c r="CV3" s="3377"/>
      <c r="CW3" s="3377"/>
      <c r="CX3" s="3377"/>
      <c r="CY3" s="3377"/>
      <c r="CZ3" s="3377"/>
      <c r="DA3" s="3377"/>
      <c r="DB3" s="3377"/>
      <c r="DC3" s="3377"/>
      <c r="DD3" s="3377"/>
      <c r="DE3" s="3377"/>
      <c r="DF3" s="3377"/>
      <c r="DG3" s="3377"/>
      <c r="DH3" s="3377"/>
      <c r="DI3" s="3377"/>
      <c r="DJ3" s="3378"/>
      <c r="DK3" s="3376" t="s">
        <v>1082</v>
      </c>
      <c r="DL3" s="3377"/>
      <c r="DM3" s="3377"/>
      <c r="DN3" s="3377"/>
      <c r="DO3" s="3377"/>
      <c r="DP3" s="3377"/>
      <c r="DQ3" s="3377"/>
      <c r="DR3" s="3377"/>
      <c r="DS3" s="3377"/>
      <c r="DT3" s="3377"/>
      <c r="DU3" s="3377"/>
      <c r="DV3" s="3377"/>
      <c r="DW3" s="3377"/>
      <c r="DX3" s="3377"/>
      <c r="DY3" s="3377"/>
      <c r="DZ3" s="3377"/>
      <c r="EA3" s="3377"/>
      <c r="EB3" s="3377"/>
      <c r="EC3" s="3377"/>
      <c r="ED3" s="3377"/>
      <c r="EE3" s="3377"/>
      <c r="EF3" s="3377"/>
      <c r="EG3" s="3377"/>
      <c r="EH3" s="3377"/>
      <c r="EI3" s="3377"/>
      <c r="EJ3" s="3377"/>
      <c r="EK3" s="3377"/>
      <c r="EL3" s="3377"/>
      <c r="EM3" s="3377"/>
      <c r="EN3" s="3377"/>
      <c r="EO3" s="3377"/>
      <c r="EP3" s="3377"/>
      <c r="EQ3" s="3377"/>
      <c r="ER3" s="3377"/>
      <c r="ES3" s="3377"/>
      <c r="ET3" s="3377"/>
      <c r="EU3" s="3377"/>
      <c r="EV3" s="3377"/>
      <c r="EW3" s="3377"/>
      <c r="EX3" s="3377"/>
      <c r="EY3" s="3377"/>
      <c r="EZ3" s="3377"/>
      <c r="FA3" s="3377"/>
      <c r="FB3" s="3377"/>
      <c r="FC3" s="3377"/>
      <c r="FD3" s="3377"/>
      <c r="FE3" s="3377"/>
      <c r="FF3" s="3377"/>
      <c r="FG3" s="3377"/>
      <c r="FH3" s="3378"/>
      <c r="FK3" s="2307"/>
      <c r="FL3" s="2307"/>
      <c r="FM3" s="2307"/>
      <c r="FN3" s="2307"/>
      <c r="FO3" s="2307"/>
      <c r="FP3" s="2307"/>
      <c r="FQ3" s="2307"/>
      <c r="FR3" s="2307"/>
      <c r="FS3" s="2307"/>
      <c r="FT3" s="2307"/>
      <c r="FU3" s="2307"/>
      <c r="FV3" s="2307"/>
      <c r="FW3" s="2307"/>
    </row>
    <row r="4" spans="1:179" ht="8.65" customHeight="1">
      <c r="A4" s="2298"/>
      <c r="B4" s="2308"/>
      <c r="C4" s="2309"/>
      <c r="D4" s="2309"/>
      <c r="E4" s="2309"/>
      <c r="F4" s="2309"/>
      <c r="G4" s="2309"/>
      <c r="H4" s="2309"/>
      <c r="I4" s="2309"/>
      <c r="J4" s="2309"/>
      <c r="K4" s="2309"/>
      <c r="L4" s="2310"/>
      <c r="M4" s="2311"/>
      <c r="N4" s="2309"/>
      <c r="O4" s="2309"/>
      <c r="P4" s="2309"/>
      <c r="Q4" s="2309"/>
      <c r="R4" s="2309"/>
      <c r="S4" s="2309"/>
      <c r="T4" s="2309"/>
      <c r="U4" s="2309"/>
      <c r="V4" s="2309"/>
      <c r="W4" s="2309"/>
      <c r="X4" s="2309"/>
      <c r="Y4" s="2309"/>
      <c r="Z4" s="2309"/>
      <c r="AA4" s="2309"/>
      <c r="AB4" s="2310"/>
      <c r="AC4" s="3773"/>
      <c r="AD4" s="3380"/>
      <c r="AE4" s="3380"/>
      <c r="AF4" s="3380"/>
      <c r="AG4" s="3380"/>
      <c r="AH4" s="3380"/>
      <c r="AI4" s="3380"/>
      <c r="AJ4" s="3380"/>
      <c r="AK4" s="3774"/>
      <c r="AL4" s="3380"/>
      <c r="AM4" s="3380"/>
      <c r="AN4" s="3380"/>
      <c r="AO4" s="3380"/>
      <c r="AP4" s="3380"/>
      <c r="AQ4" s="3380"/>
      <c r="AR4" s="3380"/>
      <c r="AS4" s="3380"/>
      <c r="AT4" s="3381"/>
      <c r="AU4" s="2312"/>
      <c r="AV4" s="2313"/>
      <c r="AW4" s="2313"/>
      <c r="AX4" s="2313"/>
      <c r="AY4" s="2313"/>
      <c r="AZ4" s="2313"/>
      <c r="BA4" s="2313"/>
      <c r="BB4" s="2313"/>
      <c r="BC4" s="2314"/>
      <c r="BD4" s="3776"/>
      <c r="BE4" s="3776"/>
      <c r="BF4" s="3776"/>
      <c r="BG4" s="3776"/>
      <c r="BH4" s="3776"/>
      <c r="BI4" s="3776"/>
      <c r="BJ4" s="3776"/>
      <c r="BK4" s="3776"/>
      <c r="BL4" s="3776"/>
      <c r="BM4" s="3776"/>
      <c r="BN4" s="3776"/>
      <c r="BO4" s="3776"/>
      <c r="BP4" s="3776"/>
      <c r="BQ4" s="3776"/>
      <c r="BR4" s="3776"/>
      <c r="BS4" s="3779"/>
      <c r="BT4" s="3779"/>
      <c r="BU4" s="3779"/>
      <c r="BV4" s="3779"/>
      <c r="BW4" s="3779"/>
      <c r="BX4" s="3779"/>
      <c r="BY4" s="3780"/>
      <c r="BZ4" s="3380"/>
      <c r="CA4" s="3380"/>
      <c r="CB4" s="3380"/>
      <c r="CC4" s="3380"/>
      <c r="CD4" s="3380"/>
      <c r="CE4" s="3380"/>
      <c r="CF4" s="3380"/>
      <c r="CG4" s="3380"/>
      <c r="CH4" s="3380"/>
      <c r="CI4" s="3380"/>
      <c r="CJ4" s="3380"/>
      <c r="CK4" s="3380"/>
      <c r="CL4" s="3380"/>
      <c r="CM4" s="3380"/>
      <c r="CN4" s="3380"/>
      <c r="CO4" s="3380"/>
      <c r="CP4" s="3380"/>
      <c r="CQ4" s="3380"/>
      <c r="CR4" s="3380"/>
      <c r="CS4" s="3380"/>
      <c r="CT4" s="3380"/>
      <c r="CU4" s="3380"/>
      <c r="CV4" s="3380"/>
      <c r="CW4" s="3380"/>
      <c r="CX4" s="3380"/>
      <c r="CY4" s="3380"/>
      <c r="CZ4" s="3380"/>
      <c r="DA4" s="3380"/>
      <c r="DB4" s="3380"/>
      <c r="DC4" s="3380"/>
      <c r="DD4" s="3380"/>
      <c r="DE4" s="3380"/>
      <c r="DF4" s="3380"/>
      <c r="DG4" s="3380"/>
      <c r="DH4" s="3380"/>
      <c r="DI4" s="3380"/>
      <c r="DJ4" s="3381"/>
      <c r="DK4" s="3379"/>
      <c r="DL4" s="3380"/>
      <c r="DM4" s="3380"/>
      <c r="DN4" s="3380"/>
      <c r="DO4" s="3380"/>
      <c r="DP4" s="3380"/>
      <c r="DQ4" s="3380"/>
      <c r="DR4" s="3380"/>
      <c r="DS4" s="3380"/>
      <c r="DT4" s="3380"/>
      <c r="DU4" s="3380"/>
      <c r="DV4" s="3380"/>
      <c r="DW4" s="3380"/>
      <c r="DX4" s="3380"/>
      <c r="DY4" s="3380"/>
      <c r="DZ4" s="3380"/>
      <c r="EA4" s="3380"/>
      <c r="EB4" s="3380"/>
      <c r="EC4" s="3380"/>
      <c r="ED4" s="3380"/>
      <c r="EE4" s="3380"/>
      <c r="EF4" s="3380"/>
      <c r="EG4" s="3380"/>
      <c r="EH4" s="3380"/>
      <c r="EI4" s="3380"/>
      <c r="EJ4" s="3380"/>
      <c r="EK4" s="3380"/>
      <c r="EL4" s="3380"/>
      <c r="EM4" s="3380"/>
      <c r="EN4" s="3380"/>
      <c r="EO4" s="3380"/>
      <c r="EP4" s="3380"/>
      <c r="EQ4" s="3380"/>
      <c r="ER4" s="3380"/>
      <c r="ES4" s="3380"/>
      <c r="ET4" s="3380"/>
      <c r="EU4" s="3380"/>
      <c r="EV4" s="3380"/>
      <c r="EW4" s="3380"/>
      <c r="EX4" s="3380"/>
      <c r="EY4" s="3380"/>
      <c r="EZ4" s="3380"/>
      <c r="FA4" s="3380"/>
      <c r="FB4" s="3380"/>
      <c r="FC4" s="3380"/>
      <c r="FD4" s="3380"/>
      <c r="FE4" s="3380"/>
      <c r="FF4" s="3380"/>
      <c r="FG4" s="3380"/>
      <c r="FH4" s="3381"/>
      <c r="FK4" s="2307"/>
      <c r="FL4" s="2307"/>
      <c r="FM4" s="2307"/>
      <c r="FN4" s="2307"/>
      <c r="FO4" s="2307"/>
      <c r="FP4" s="2307"/>
      <c r="FQ4" s="2307"/>
      <c r="FR4" s="2307"/>
      <c r="FS4" s="2307"/>
      <c r="FT4" s="2307"/>
      <c r="FU4" s="2307"/>
      <c r="FV4" s="2307"/>
      <c r="FW4" s="2307"/>
    </row>
    <row r="5" spans="1:179" ht="8.65" customHeight="1">
      <c r="A5" s="2298"/>
      <c r="B5" s="2308"/>
      <c r="C5" s="2309"/>
      <c r="D5" s="2309"/>
      <c r="E5" s="2309"/>
      <c r="F5" s="2309"/>
      <c r="G5" s="2309"/>
      <c r="H5" s="2309"/>
      <c r="I5" s="2309"/>
      <c r="J5" s="2309"/>
      <c r="K5" s="2309"/>
      <c r="L5" s="2310"/>
      <c r="M5" s="2311"/>
      <c r="N5" s="2309"/>
      <c r="O5" s="2309"/>
      <c r="P5" s="2309"/>
      <c r="Q5" s="2309"/>
      <c r="R5" s="2309"/>
      <c r="S5" s="2309"/>
      <c r="T5" s="2309"/>
      <c r="U5" s="2309"/>
      <c r="V5" s="2309"/>
      <c r="W5" s="2309"/>
      <c r="X5" s="2309"/>
      <c r="Y5" s="2309"/>
      <c r="Z5" s="2309"/>
      <c r="AA5" s="2309"/>
      <c r="AB5" s="2310"/>
      <c r="AC5" s="3773"/>
      <c r="AD5" s="3380"/>
      <c r="AE5" s="3380"/>
      <c r="AF5" s="3380"/>
      <c r="AG5" s="3380"/>
      <c r="AH5" s="3380"/>
      <c r="AI5" s="3380"/>
      <c r="AJ5" s="3380"/>
      <c r="AK5" s="3774"/>
      <c r="AL5" s="3380"/>
      <c r="AM5" s="3380"/>
      <c r="AN5" s="3380"/>
      <c r="AO5" s="3380"/>
      <c r="AP5" s="3380"/>
      <c r="AQ5" s="3380"/>
      <c r="AR5" s="3380"/>
      <c r="AS5" s="3380"/>
      <c r="AT5" s="3381"/>
      <c r="AU5" s="2312"/>
      <c r="AV5" s="2313"/>
      <c r="AW5" s="2313"/>
      <c r="AX5" s="2313"/>
      <c r="AY5" s="2313"/>
      <c r="AZ5" s="2313"/>
      <c r="BA5" s="2313"/>
      <c r="BB5" s="2313"/>
      <c r="BC5" s="2314"/>
      <c r="BD5" s="3776"/>
      <c r="BE5" s="3776"/>
      <c r="BF5" s="3776"/>
      <c r="BG5" s="3776"/>
      <c r="BH5" s="3776"/>
      <c r="BI5" s="3776"/>
      <c r="BJ5" s="3776"/>
      <c r="BK5" s="3776"/>
      <c r="BL5" s="3776"/>
      <c r="BM5" s="3776"/>
      <c r="BN5" s="3776"/>
      <c r="BO5" s="3776"/>
      <c r="BP5" s="3776"/>
      <c r="BQ5" s="3776"/>
      <c r="BR5" s="3776"/>
      <c r="BS5" s="3779"/>
      <c r="BT5" s="3779"/>
      <c r="BU5" s="3779"/>
      <c r="BV5" s="3779"/>
      <c r="BW5" s="3779"/>
      <c r="BX5" s="3779"/>
      <c r="BY5" s="3780"/>
      <c r="BZ5" s="3380"/>
      <c r="CA5" s="3380"/>
      <c r="CB5" s="3380"/>
      <c r="CC5" s="3380"/>
      <c r="CD5" s="3380"/>
      <c r="CE5" s="3380"/>
      <c r="CF5" s="3380"/>
      <c r="CG5" s="3380"/>
      <c r="CH5" s="3380"/>
      <c r="CI5" s="3380"/>
      <c r="CJ5" s="3380"/>
      <c r="CK5" s="3380"/>
      <c r="CL5" s="3380"/>
      <c r="CM5" s="3380"/>
      <c r="CN5" s="3380"/>
      <c r="CO5" s="3380"/>
      <c r="CP5" s="3380"/>
      <c r="CQ5" s="3380"/>
      <c r="CR5" s="3380"/>
      <c r="CS5" s="3380"/>
      <c r="CT5" s="3380"/>
      <c r="CU5" s="3380"/>
      <c r="CV5" s="3380"/>
      <c r="CW5" s="3380"/>
      <c r="CX5" s="3380"/>
      <c r="CY5" s="3380"/>
      <c r="CZ5" s="3380"/>
      <c r="DA5" s="3380"/>
      <c r="DB5" s="3380"/>
      <c r="DC5" s="3380"/>
      <c r="DD5" s="3380"/>
      <c r="DE5" s="3380"/>
      <c r="DF5" s="3380"/>
      <c r="DG5" s="3380"/>
      <c r="DH5" s="3380"/>
      <c r="DI5" s="3380"/>
      <c r="DJ5" s="3381"/>
      <c r="DK5" s="3379"/>
      <c r="DL5" s="3380"/>
      <c r="DM5" s="3380"/>
      <c r="DN5" s="3380"/>
      <c r="DO5" s="3380"/>
      <c r="DP5" s="3380"/>
      <c r="DQ5" s="3380"/>
      <c r="DR5" s="3380"/>
      <c r="DS5" s="3380"/>
      <c r="DT5" s="3380"/>
      <c r="DU5" s="3380"/>
      <c r="DV5" s="3380"/>
      <c r="DW5" s="3380"/>
      <c r="DX5" s="3380"/>
      <c r="DY5" s="3380"/>
      <c r="DZ5" s="3380"/>
      <c r="EA5" s="3380"/>
      <c r="EB5" s="3380"/>
      <c r="EC5" s="3380"/>
      <c r="ED5" s="3380"/>
      <c r="EE5" s="3380"/>
      <c r="EF5" s="3380"/>
      <c r="EG5" s="3380"/>
      <c r="EH5" s="3380"/>
      <c r="EI5" s="3380"/>
      <c r="EJ5" s="3380"/>
      <c r="EK5" s="3380"/>
      <c r="EL5" s="3380"/>
      <c r="EM5" s="3380"/>
      <c r="EN5" s="3380"/>
      <c r="EO5" s="3380"/>
      <c r="EP5" s="3380"/>
      <c r="EQ5" s="3380"/>
      <c r="ER5" s="3380"/>
      <c r="ES5" s="3380"/>
      <c r="ET5" s="3380"/>
      <c r="EU5" s="3380"/>
      <c r="EV5" s="3380"/>
      <c r="EW5" s="3380"/>
      <c r="EX5" s="3380"/>
      <c r="EY5" s="3380"/>
      <c r="EZ5" s="3380"/>
      <c r="FA5" s="3380"/>
      <c r="FB5" s="3380"/>
      <c r="FC5" s="3380"/>
      <c r="FD5" s="3380"/>
      <c r="FE5" s="3380"/>
      <c r="FF5" s="3380"/>
      <c r="FG5" s="3380"/>
      <c r="FH5" s="3381"/>
      <c r="FK5" s="2307"/>
      <c r="FL5" s="2307"/>
      <c r="FM5" s="2307"/>
      <c r="FN5" s="2307"/>
      <c r="FO5" s="2307"/>
      <c r="FP5" s="2307"/>
      <c r="FQ5" s="2307"/>
      <c r="FR5" s="2307"/>
      <c r="FS5" s="2307"/>
      <c r="FT5" s="2307"/>
      <c r="FU5" s="2307"/>
      <c r="FV5" s="2307"/>
      <c r="FW5" s="2307"/>
    </row>
    <row r="6" spans="1:179" ht="8.65" customHeight="1">
      <c r="A6" s="2298"/>
      <c r="B6" s="2308"/>
      <c r="C6" s="2309"/>
      <c r="D6" s="2309"/>
      <c r="E6" s="2309"/>
      <c r="F6" s="2309"/>
      <c r="G6" s="2309"/>
      <c r="H6" s="2309"/>
      <c r="I6" s="2309"/>
      <c r="J6" s="2309"/>
      <c r="K6" s="2309"/>
      <c r="L6" s="2310"/>
      <c r="M6" s="2311"/>
      <c r="N6" s="2309"/>
      <c r="O6" s="2309"/>
      <c r="P6" s="2309"/>
      <c r="Q6" s="2309"/>
      <c r="R6" s="2309"/>
      <c r="S6" s="2309"/>
      <c r="T6" s="2309"/>
      <c r="U6" s="2309"/>
      <c r="V6" s="2309"/>
      <c r="W6" s="2309"/>
      <c r="X6" s="2309"/>
      <c r="Y6" s="2309"/>
      <c r="Z6" s="2309"/>
      <c r="AA6" s="2309"/>
      <c r="AB6" s="2310"/>
      <c r="AC6" s="3773"/>
      <c r="AD6" s="3380"/>
      <c r="AE6" s="3380"/>
      <c r="AF6" s="3380"/>
      <c r="AG6" s="3380"/>
      <c r="AH6" s="3380"/>
      <c r="AI6" s="3380"/>
      <c r="AJ6" s="3380"/>
      <c r="AK6" s="3774"/>
      <c r="AL6" s="3380"/>
      <c r="AM6" s="3380"/>
      <c r="AN6" s="3380"/>
      <c r="AO6" s="3380"/>
      <c r="AP6" s="3380"/>
      <c r="AQ6" s="3380"/>
      <c r="AR6" s="3380"/>
      <c r="AS6" s="3380"/>
      <c r="AT6" s="3381"/>
      <c r="AU6" s="2312"/>
      <c r="AV6" s="2313"/>
      <c r="AW6" s="2313"/>
      <c r="AX6" s="2313"/>
      <c r="AY6" s="2313"/>
      <c r="AZ6" s="2313"/>
      <c r="BA6" s="2313"/>
      <c r="BB6" s="2313"/>
      <c r="BC6" s="2314"/>
      <c r="BD6" s="3776"/>
      <c r="BE6" s="3776"/>
      <c r="BF6" s="3776"/>
      <c r="BG6" s="3776"/>
      <c r="BH6" s="3776"/>
      <c r="BI6" s="3776"/>
      <c r="BJ6" s="3776"/>
      <c r="BK6" s="3776"/>
      <c r="BL6" s="3776"/>
      <c r="BM6" s="3776"/>
      <c r="BN6" s="3776"/>
      <c r="BO6" s="3776"/>
      <c r="BP6" s="3776"/>
      <c r="BQ6" s="3776"/>
      <c r="BR6" s="3776"/>
      <c r="BS6" s="3779"/>
      <c r="BT6" s="3779"/>
      <c r="BU6" s="3779"/>
      <c r="BV6" s="3779"/>
      <c r="BW6" s="3779"/>
      <c r="BX6" s="3779"/>
      <c r="BY6" s="3780"/>
      <c r="BZ6" s="3380"/>
      <c r="CA6" s="3380"/>
      <c r="CB6" s="3380"/>
      <c r="CC6" s="3380"/>
      <c r="CD6" s="3380"/>
      <c r="CE6" s="3380"/>
      <c r="CF6" s="3380"/>
      <c r="CG6" s="3380"/>
      <c r="CH6" s="3380"/>
      <c r="CI6" s="3380"/>
      <c r="CJ6" s="3380"/>
      <c r="CK6" s="3380"/>
      <c r="CL6" s="3380"/>
      <c r="CM6" s="3380"/>
      <c r="CN6" s="3380"/>
      <c r="CO6" s="3380"/>
      <c r="CP6" s="3380"/>
      <c r="CQ6" s="3380"/>
      <c r="CR6" s="3380"/>
      <c r="CS6" s="3380"/>
      <c r="CT6" s="3380"/>
      <c r="CU6" s="3380"/>
      <c r="CV6" s="3380"/>
      <c r="CW6" s="3380"/>
      <c r="CX6" s="3380"/>
      <c r="CY6" s="3380"/>
      <c r="CZ6" s="3380"/>
      <c r="DA6" s="3380"/>
      <c r="DB6" s="3380"/>
      <c r="DC6" s="3380"/>
      <c r="DD6" s="3380"/>
      <c r="DE6" s="3380"/>
      <c r="DF6" s="3380"/>
      <c r="DG6" s="3380"/>
      <c r="DH6" s="3380"/>
      <c r="DI6" s="3380"/>
      <c r="DJ6" s="3381"/>
      <c r="DK6" s="3379"/>
      <c r="DL6" s="3380"/>
      <c r="DM6" s="3380"/>
      <c r="DN6" s="3380"/>
      <c r="DO6" s="3380"/>
      <c r="DP6" s="3380"/>
      <c r="DQ6" s="3380"/>
      <c r="DR6" s="3380"/>
      <c r="DS6" s="3380"/>
      <c r="DT6" s="3380"/>
      <c r="DU6" s="3380"/>
      <c r="DV6" s="3380"/>
      <c r="DW6" s="3380"/>
      <c r="DX6" s="3380"/>
      <c r="DY6" s="3380"/>
      <c r="DZ6" s="3380"/>
      <c r="EA6" s="3380"/>
      <c r="EB6" s="3380"/>
      <c r="EC6" s="3380"/>
      <c r="ED6" s="3380"/>
      <c r="EE6" s="3380"/>
      <c r="EF6" s="3380"/>
      <c r="EG6" s="3380"/>
      <c r="EH6" s="3380"/>
      <c r="EI6" s="3380"/>
      <c r="EJ6" s="3380"/>
      <c r="EK6" s="3380"/>
      <c r="EL6" s="3380"/>
      <c r="EM6" s="3380"/>
      <c r="EN6" s="3380"/>
      <c r="EO6" s="3380"/>
      <c r="EP6" s="3380"/>
      <c r="EQ6" s="3380"/>
      <c r="ER6" s="3380"/>
      <c r="ES6" s="3380"/>
      <c r="ET6" s="3380"/>
      <c r="EU6" s="3380"/>
      <c r="EV6" s="3380"/>
      <c r="EW6" s="3380"/>
      <c r="EX6" s="3380"/>
      <c r="EY6" s="3380"/>
      <c r="EZ6" s="3380"/>
      <c r="FA6" s="3380"/>
      <c r="FB6" s="3380"/>
      <c r="FC6" s="3380"/>
      <c r="FD6" s="3380"/>
      <c r="FE6" s="3380"/>
      <c r="FF6" s="3380"/>
      <c r="FG6" s="3380"/>
      <c r="FH6" s="3381"/>
      <c r="FK6" s="2307"/>
      <c r="FL6" s="2307"/>
      <c r="FM6" s="2307"/>
      <c r="FN6" s="2307"/>
      <c r="FO6" s="2307"/>
      <c r="FP6" s="2307"/>
      <c r="FQ6" s="2307"/>
      <c r="FR6" s="2307"/>
      <c r="FS6" s="2307"/>
      <c r="FT6" s="2307"/>
      <c r="FU6" s="2307"/>
      <c r="FV6" s="2307"/>
      <c r="FW6" s="2307"/>
    </row>
    <row r="7" spans="1:179" ht="8.65" customHeight="1">
      <c r="A7" s="2298"/>
      <c r="B7" s="3667" t="s">
        <v>1083</v>
      </c>
      <c r="C7" s="3668"/>
      <c r="D7" s="3668"/>
      <c r="E7" s="3668"/>
      <c r="F7" s="3668"/>
      <c r="G7" s="3668"/>
      <c r="H7" s="3668"/>
      <c r="I7" s="3668"/>
      <c r="J7" s="3668"/>
      <c r="K7" s="3668"/>
      <c r="L7" s="3669"/>
      <c r="M7" s="3670" t="s">
        <v>1084</v>
      </c>
      <c r="N7" s="3668"/>
      <c r="O7" s="3668"/>
      <c r="P7" s="3668"/>
      <c r="Q7" s="3668"/>
      <c r="R7" s="3668"/>
      <c r="S7" s="3668"/>
      <c r="T7" s="3668"/>
      <c r="U7" s="3668"/>
      <c r="V7" s="3668"/>
      <c r="W7" s="3668"/>
      <c r="X7" s="3668"/>
      <c r="Y7" s="3668"/>
      <c r="Z7" s="3668"/>
      <c r="AA7" s="3668"/>
      <c r="AB7" s="3669"/>
      <c r="AC7" s="3671" t="s">
        <v>1085</v>
      </c>
      <c r="AD7" s="3672"/>
      <c r="AE7" s="3672"/>
      <c r="AF7" s="3672"/>
      <c r="AG7" s="3672"/>
      <c r="AH7" s="3672"/>
      <c r="AI7" s="3672"/>
      <c r="AJ7" s="3672"/>
      <c r="AK7" s="3673"/>
      <c r="AL7" s="3719" t="s">
        <v>1086</v>
      </c>
      <c r="AM7" s="3719"/>
      <c r="AN7" s="3719"/>
      <c r="AO7" s="3719"/>
      <c r="AP7" s="3719"/>
      <c r="AQ7" s="3719"/>
      <c r="AR7" s="3719"/>
      <c r="AS7" s="3719"/>
      <c r="AT7" s="3720"/>
      <c r="AU7" s="3723" t="s">
        <v>1087</v>
      </c>
      <c r="AV7" s="3724"/>
      <c r="AW7" s="3724"/>
      <c r="AX7" s="3724"/>
      <c r="AY7" s="3724"/>
      <c r="AZ7" s="3724"/>
      <c r="BA7" s="3724"/>
      <c r="BB7" s="3724"/>
      <c r="BC7" s="3724"/>
      <c r="BD7" s="3761" t="s">
        <v>1088</v>
      </c>
      <c r="BE7" s="3761"/>
      <c r="BF7" s="3761"/>
      <c r="BG7" s="3761"/>
      <c r="BH7" s="3761"/>
      <c r="BI7" s="3761"/>
      <c r="BJ7" s="3761"/>
      <c r="BK7" s="3761"/>
      <c r="BL7" s="3761"/>
      <c r="BM7" s="3761"/>
      <c r="BN7" s="3761"/>
      <c r="BO7" s="3761"/>
      <c r="BP7" s="3761"/>
      <c r="BQ7" s="3761"/>
      <c r="BR7" s="3761"/>
      <c r="BS7" s="3731" t="s">
        <v>1089</v>
      </c>
      <c r="BT7" s="3731"/>
      <c r="BU7" s="3731"/>
      <c r="BV7" s="3731"/>
      <c r="BW7" s="3731"/>
      <c r="BX7" s="3731"/>
      <c r="BY7" s="3732"/>
      <c r="BZ7" s="3719" t="s">
        <v>1090</v>
      </c>
      <c r="CA7" s="3719"/>
      <c r="CB7" s="3719"/>
      <c r="CC7" s="3719"/>
      <c r="CD7" s="3719"/>
      <c r="CE7" s="3719"/>
      <c r="CF7" s="3719"/>
      <c r="CG7" s="3719"/>
      <c r="CH7" s="3719"/>
      <c r="CI7" s="3719"/>
      <c r="CJ7" s="3719"/>
      <c r="CK7" s="3719"/>
      <c r="CL7" s="3719"/>
      <c r="CM7" s="3719"/>
      <c r="CN7" s="3719"/>
      <c r="CO7" s="3719"/>
      <c r="CP7" s="3719"/>
      <c r="CQ7" s="3719"/>
      <c r="CR7" s="3719"/>
      <c r="CS7" s="3719"/>
      <c r="CT7" s="3719"/>
      <c r="CU7" s="3719"/>
      <c r="CV7" s="3719"/>
      <c r="CW7" s="3719"/>
      <c r="CX7" s="3719"/>
      <c r="CY7" s="3719"/>
      <c r="CZ7" s="3719"/>
      <c r="DA7" s="3719"/>
      <c r="DB7" s="3719"/>
      <c r="DC7" s="3719"/>
      <c r="DD7" s="3719"/>
      <c r="DE7" s="3719"/>
      <c r="DF7" s="3719"/>
      <c r="DG7" s="3719"/>
      <c r="DH7" s="3719"/>
      <c r="DI7" s="3719"/>
      <c r="DJ7" s="3720"/>
      <c r="DK7" s="3738" t="s">
        <v>1091</v>
      </c>
      <c r="DL7" s="3719"/>
      <c r="DM7" s="3719"/>
      <c r="DN7" s="3719"/>
      <c r="DO7" s="3719"/>
      <c r="DP7" s="3719"/>
      <c r="DQ7" s="3719"/>
      <c r="DR7" s="3719"/>
      <c r="DS7" s="3719"/>
      <c r="DT7" s="3719"/>
      <c r="DU7" s="3719"/>
      <c r="DV7" s="3719"/>
      <c r="DW7" s="3719"/>
      <c r="DX7" s="3719"/>
      <c r="DY7" s="3719"/>
      <c r="DZ7" s="3719"/>
      <c r="EA7" s="3739"/>
      <c r="EB7" s="3743" t="s">
        <v>1092</v>
      </c>
      <c r="EC7" s="3719"/>
      <c r="ED7" s="3719"/>
      <c r="EE7" s="3719"/>
      <c r="EF7" s="3719"/>
      <c r="EG7" s="3719"/>
      <c r="EH7" s="3719"/>
      <c r="EI7" s="3719"/>
      <c r="EJ7" s="3719"/>
      <c r="EK7" s="3719"/>
      <c r="EL7" s="3719"/>
      <c r="EM7" s="3719"/>
      <c r="EN7" s="3719"/>
      <c r="EO7" s="3719"/>
      <c r="EP7" s="3719"/>
      <c r="EQ7" s="3719"/>
      <c r="ER7" s="3719"/>
      <c r="ES7" s="3719"/>
      <c r="ET7" s="3719"/>
      <c r="EU7" s="3719"/>
      <c r="EV7" s="3719"/>
      <c r="EW7" s="3719"/>
      <c r="EX7" s="3719"/>
      <c r="EY7" s="3719"/>
      <c r="EZ7" s="3719"/>
      <c r="FA7" s="3719"/>
      <c r="FB7" s="3719"/>
      <c r="FC7" s="3719"/>
      <c r="FD7" s="3719"/>
      <c r="FE7" s="3719"/>
      <c r="FF7" s="3719"/>
      <c r="FG7" s="3719"/>
      <c r="FH7" s="3720"/>
    </row>
    <row r="8" spans="1:179" ht="8.65" customHeight="1">
      <c r="A8" s="2298"/>
      <c r="B8" s="3667"/>
      <c r="C8" s="3668"/>
      <c r="D8" s="3668"/>
      <c r="E8" s="3668"/>
      <c r="F8" s="3668"/>
      <c r="G8" s="3668"/>
      <c r="H8" s="3668"/>
      <c r="I8" s="3668"/>
      <c r="J8" s="3668"/>
      <c r="K8" s="3668"/>
      <c r="L8" s="3669"/>
      <c r="M8" s="3670"/>
      <c r="N8" s="3668"/>
      <c r="O8" s="3668"/>
      <c r="P8" s="3668"/>
      <c r="Q8" s="3668"/>
      <c r="R8" s="3668"/>
      <c r="S8" s="3668"/>
      <c r="T8" s="3668"/>
      <c r="U8" s="3668"/>
      <c r="V8" s="3668"/>
      <c r="W8" s="3668"/>
      <c r="X8" s="3668"/>
      <c r="Y8" s="3668"/>
      <c r="Z8" s="3668"/>
      <c r="AA8" s="3668"/>
      <c r="AB8" s="3669"/>
      <c r="AC8" s="3674"/>
      <c r="AD8" s="3675"/>
      <c r="AE8" s="3675"/>
      <c r="AF8" s="3675"/>
      <c r="AG8" s="3675"/>
      <c r="AH8" s="3675"/>
      <c r="AI8" s="3675"/>
      <c r="AJ8" s="3675"/>
      <c r="AK8" s="3676"/>
      <c r="AL8" s="3721"/>
      <c r="AM8" s="3721"/>
      <c r="AN8" s="3721"/>
      <c r="AO8" s="3721"/>
      <c r="AP8" s="3721"/>
      <c r="AQ8" s="3721"/>
      <c r="AR8" s="3721"/>
      <c r="AS8" s="3721"/>
      <c r="AT8" s="3722"/>
      <c r="AU8" s="3723"/>
      <c r="AV8" s="3724"/>
      <c r="AW8" s="3724"/>
      <c r="AX8" s="3724"/>
      <c r="AY8" s="3724"/>
      <c r="AZ8" s="3724"/>
      <c r="BA8" s="3724"/>
      <c r="BB8" s="3724"/>
      <c r="BC8" s="3724"/>
      <c r="BD8" s="3762"/>
      <c r="BE8" s="3762"/>
      <c r="BF8" s="3762"/>
      <c r="BG8" s="3762"/>
      <c r="BH8" s="3762"/>
      <c r="BI8" s="3762"/>
      <c r="BJ8" s="3762"/>
      <c r="BK8" s="3762"/>
      <c r="BL8" s="3762"/>
      <c r="BM8" s="3762"/>
      <c r="BN8" s="3762"/>
      <c r="BO8" s="3762"/>
      <c r="BP8" s="3762"/>
      <c r="BQ8" s="3762"/>
      <c r="BR8" s="3762"/>
      <c r="BS8" s="3733"/>
      <c r="BT8" s="3733"/>
      <c r="BU8" s="3733"/>
      <c r="BV8" s="3733"/>
      <c r="BW8" s="3733"/>
      <c r="BX8" s="3733"/>
      <c r="BY8" s="3734"/>
      <c r="BZ8" s="3668"/>
      <c r="CA8" s="3668"/>
      <c r="CB8" s="3668"/>
      <c r="CC8" s="3668"/>
      <c r="CD8" s="3668"/>
      <c r="CE8" s="3668"/>
      <c r="CF8" s="3668"/>
      <c r="CG8" s="3668"/>
      <c r="CH8" s="3668"/>
      <c r="CI8" s="3668"/>
      <c r="CJ8" s="3668"/>
      <c r="CK8" s="3668"/>
      <c r="CL8" s="3668"/>
      <c r="CM8" s="3668"/>
      <c r="CN8" s="3668"/>
      <c r="CO8" s="3668"/>
      <c r="CP8" s="3668"/>
      <c r="CQ8" s="3668"/>
      <c r="CR8" s="3668"/>
      <c r="CS8" s="3668"/>
      <c r="CT8" s="3668"/>
      <c r="CU8" s="3668"/>
      <c r="CV8" s="3668"/>
      <c r="CW8" s="3668"/>
      <c r="CX8" s="3668"/>
      <c r="CY8" s="3668"/>
      <c r="CZ8" s="3668"/>
      <c r="DA8" s="3668"/>
      <c r="DB8" s="3668"/>
      <c r="DC8" s="3668"/>
      <c r="DD8" s="3668"/>
      <c r="DE8" s="3668"/>
      <c r="DF8" s="3668"/>
      <c r="DG8" s="3668"/>
      <c r="DH8" s="3668"/>
      <c r="DI8" s="3668"/>
      <c r="DJ8" s="3737"/>
      <c r="DK8" s="3667"/>
      <c r="DL8" s="3668"/>
      <c r="DM8" s="3668"/>
      <c r="DN8" s="3668"/>
      <c r="DO8" s="3668"/>
      <c r="DP8" s="3668"/>
      <c r="DQ8" s="3668"/>
      <c r="DR8" s="3668"/>
      <c r="DS8" s="3668"/>
      <c r="DT8" s="3668"/>
      <c r="DU8" s="3668"/>
      <c r="DV8" s="3668"/>
      <c r="DW8" s="3668"/>
      <c r="DX8" s="3668"/>
      <c r="DY8" s="3668"/>
      <c r="DZ8" s="3668"/>
      <c r="EA8" s="3740"/>
      <c r="EB8" s="3744"/>
      <c r="EC8" s="3668"/>
      <c r="ED8" s="3668"/>
      <c r="EE8" s="3668"/>
      <c r="EF8" s="3668"/>
      <c r="EG8" s="3668"/>
      <c r="EH8" s="3668"/>
      <c r="EI8" s="3668"/>
      <c r="EJ8" s="3668"/>
      <c r="EK8" s="3668"/>
      <c r="EL8" s="3668"/>
      <c r="EM8" s="3668"/>
      <c r="EN8" s="3668"/>
      <c r="EO8" s="3668"/>
      <c r="EP8" s="3668"/>
      <c r="EQ8" s="3668"/>
      <c r="ER8" s="3668"/>
      <c r="ES8" s="3668"/>
      <c r="ET8" s="3668"/>
      <c r="EU8" s="3668"/>
      <c r="EV8" s="3668"/>
      <c r="EW8" s="3668"/>
      <c r="EX8" s="3668"/>
      <c r="EY8" s="3668"/>
      <c r="EZ8" s="3668"/>
      <c r="FA8" s="3668"/>
      <c r="FB8" s="3668"/>
      <c r="FC8" s="3668"/>
      <c r="FD8" s="3668"/>
      <c r="FE8" s="3668"/>
      <c r="FF8" s="3668"/>
      <c r="FG8" s="3668"/>
      <c r="FH8" s="3737"/>
    </row>
    <row r="9" spans="1:179" ht="8.65" customHeight="1">
      <c r="A9" s="2298"/>
      <c r="B9" s="3667" t="s">
        <v>1093</v>
      </c>
      <c r="C9" s="3668"/>
      <c r="D9" s="3668"/>
      <c r="E9" s="3668"/>
      <c r="F9" s="3668"/>
      <c r="G9" s="3668"/>
      <c r="H9" s="3668"/>
      <c r="I9" s="3668"/>
      <c r="J9" s="3668"/>
      <c r="K9" s="3668"/>
      <c r="L9" s="3669"/>
      <c r="M9" s="3670"/>
      <c r="N9" s="3668"/>
      <c r="O9" s="3668"/>
      <c r="P9" s="3668"/>
      <c r="Q9" s="3668"/>
      <c r="R9" s="3668"/>
      <c r="S9" s="3668"/>
      <c r="T9" s="3668"/>
      <c r="U9" s="3668"/>
      <c r="V9" s="3668"/>
      <c r="W9" s="3668"/>
      <c r="X9" s="3668"/>
      <c r="Y9" s="3668"/>
      <c r="Z9" s="3668"/>
      <c r="AA9" s="3668"/>
      <c r="AB9" s="3669"/>
      <c r="AC9" s="3746" t="s">
        <v>1094</v>
      </c>
      <c r="AD9" s="3747"/>
      <c r="AE9" s="3748"/>
      <c r="AF9" s="3755" t="s">
        <v>1095</v>
      </c>
      <c r="AG9" s="3747"/>
      <c r="AH9" s="3748"/>
      <c r="AI9" s="3755" t="s">
        <v>1096</v>
      </c>
      <c r="AJ9" s="3747"/>
      <c r="AK9" s="3758"/>
      <c r="AL9" s="3747" t="s">
        <v>1094</v>
      </c>
      <c r="AM9" s="3747"/>
      <c r="AN9" s="3748"/>
      <c r="AO9" s="3755" t="s">
        <v>1095</v>
      </c>
      <c r="AP9" s="3747"/>
      <c r="AQ9" s="3748"/>
      <c r="AR9" s="3755" t="s">
        <v>1096</v>
      </c>
      <c r="AS9" s="3747"/>
      <c r="AT9" s="3763"/>
      <c r="AU9" s="3723" t="s">
        <v>1097</v>
      </c>
      <c r="AV9" s="3724"/>
      <c r="AW9" s="3724"/>
      <c r="AX9" s="3724"/>
      <c r="AY9" s="3724"/>
      <c r="AZ9" s="3724"/>
      <c r="BA9" s="3724"/>
      <c r="BB9" s="3724"/>
      <c r="BC9" s="3724"/>
      <c r="BD9" s="3731" t="s">
        <v>1098</v>
      </c>
      <c r="BE9" s="3731"/>
      <c r="BF9" s="3731"/>
      <c r="BG9" s="3731"/>
      <c r="BH9" s="3731"/>
      <c r="BI9" s="3731"/>
      <c r="BJ9" s="3731"/>
      <c r="BK9" s="3731"/>
      <c r="BL9" s="3731" t="s">
        <v>1256</v>
      </c>
      <c r="BM9" s="3731"/>
      <c r="BN9" s="3731"/>
      <c r="BO9" s="3731"/>
      <c r="BP9" s="3731"/>
      <c r="BQ9" s="3731"/>
      <c r="BR9" s="3731"/>
      <c r="BS9" s="3733"/>
      <c r="BT9" s="3733"/>
      <c r="BU9" s="3733"/>
      <c r="BV9" s="3733"/>
      <c r="BW9" s="3733"/>
      <c r="BX9" s="3733"/>
      <c r="BY9" s="3734"/>
      <c r="BZ9" s="3668"/>
      <c r="CA9" s="3668"/>
      <c r="CB9" s="3668"/>
      <c r="CC9" s="3668"/>
      <c r="CD9" s="3668"/>
      <c r="CE9" s="3668"/>
      <c r="CF9" s="3668"/>
      <c r="CG9" s="3668"/>
      <c r="CH9" s="3668"/>
      <c r="CI9" s="3668"/>
      <c r="CJ9" s="3668"/>
      <c r="CK9" s="3668"/>
      <c r="CL9" s="3668"/>
      <c r="CM9" s="3668"/>
      <c r="CN9" s="3668"/>
      <c r="CO9" s="3668"/>
      <c r="CP9" s="3668"/>
      <c r="CQ9" s="3668"/>
      <c r="CR9" s="3668"/>
      <c r="CS9" s="3668"/>
      <c r="CT9" s="3668"/>
      <c r="CU9" s="3668"/>
      <c r="CV9" s="3668"/>
      <c r="CW9" s="3668"/>
      <c r="CX9" s="3668"/>
      <c r="CY9" s="3668"/>
      <c r="CZ9" s="3668"/>
      <c r="DA9" s="3668"/>
      <c r="DB9" s="3668"/>
      <c r="DC9" s="3668"/>
      <c r="DD9" s="3668"/>
      <c r="DE9" s="3668"/>
      <c r="DF9" s="3668"/>
      <c r="DG9" s="3668"/>
      <c r="DH9" s="3668"/>
      <c r="DI9" s="3668"/>
      <c r="DJ9" s="3737"/>
      <c r="DK9" s="3667"/>
      <c r="DL9" s="3668"/>
      <c r="DM9" s="3668"/>
      <c r="DN9" s="3668"/>
      <c r="DO9" s="3668"/>
      <c r="DP9" s="3668"/>
      <c r="DQ9" s="3668"/>
      <c r="DR9" s="3668"/>
      <c r="DS9" s="3668"/>
      <c r="DT9" s="3668"/>
      <c r="DU9" s="3668"/>
      <c r="DV9" s="3668"/>
      <c r="DW9" s="3668"/>
      <c r="DX9" s="3668"/>
      <c r="DY9" s="3668"/>
      <c r="DZ9" s="3668"/>
      <c r="EA9" s="3740"/>
      <c r="EB9" s="3744"/>
      <c r="EC9" s="3668"/>
      <c r="ED9" s="3668"/>
      <c r="EE9" s="3668"/>
      <c r="EF9" s="3668"/>
      <c r="EG9" s="3668"/>
      <c r="EH9" s="3668"/>
      <c r="EI9" s="3668"/>
      <c r="EJ9" s="3668"/>
      <c r="EK9" s="3668"/>
      <c r="EL9" s="3668"/>
      <c r="EM9" s="3668"/>
      <c r="EN9" s="3668"/>
      <c r="EO9" s="3668"/>
      <c r="EP9" s="3668"/>
      <c r="EQ9" s="3668"/>
      <c r="ER9" s="3668"/>
      <c r="ES9" s="3668"/>
      <c r="ET9" s="3668"/>
      <c r="EU9" s="3668"/>
      <c r="EV9" s="3668"/>
      <c r="EW9" s="3668"/>
      <c r="EX9" s="3668"/>
      <c r="EY9" s="3668"/>
      <c r="EZ9" s="3668"/>
      <c r="FA9" s="3668"/>
      <c r="FB9" s="3668"/>
      <c r="FC9" s="3668"/>
      <c r="FD9" s="3668"/>
      <c r="FE9" s="3668"/>
      <c r="FF9" s="3668"/>
      <c r="FG9" s="3668"/>
      <c r="FH9" s="3737"/>
    </row>
    <row r="10" spans="1:179" ht="8.65" customHeight="1">
      <c r="A10" s="2298"/>
      <c r="B10" s="3667"/>
      <c r="C10" s="3668"/>
      <c r="D10" s="3668"/>
      <c r="E10" s="3668"/>
      <c r="F10" s="3668"/>
      <c r="G10" s="3668"/>
      <c r="H10" s="3668"/>
      <c r="I10" s="3668"/>
      <c r="J10" s="3668"/>
      <c r="K10" s="3668"/>
      <c r="L10" s="3669"/>
      <c r="M10" s="3670"/>
      <c r="N10" s="3668"/>
      <c r="O10" s="3668"/>
      <c r="P10" s="3668"/>
      <c r="Q10" s="3668"/>
      <c r="R10" s="3668"/>
      <c r="S10" s="3668"/>
      <c r="T10" s="3668"/>
      <c r="U10" s="3668"/>
      <c r="V10" s="3668"/>
      <c r="W10" s="3668"/>
      <c r="X10" s="3668"/>
      <c r="Y10" s="3668"/>
      <c r="Z10" s="3668"/>
      <c r="AA10" s="3668"/>
      <c r="AB10" s="3669"/>
      <c r="AC10" s="3749"/>
      <c r="AD10" s="3750"/>
      <c r="AE10" s="3751"/>
      <c r="AF10" s="3756"/>
      <c r="AG10" s="3750"/>
      <c r="AH10" s="3751"/>
      <c r="AI10" s="3756"/>
      <c r="AJ10" s="3750"/>
      <c r="AK10" s="3759"/>
      <c r="AL10" s="3750"/>
      <c r="AM10" s="3750"/>
      <c r="AN10" s="3751"/>
      <c r="AO10" s="3756"/>
      <c r="AP10" s="3750"/>
      <c r="AQ10" s="3751"/>
      <c r="AR10" s="3756"/>
      <c r="AS10" s="3750"/>
      <c r="AT10" s="3764"/>
      <c r="AU10" s="3723"/>
      <c r="AV10" s="3724"/>
      <c r="AW10" s="3724"/>
      <c r="AX10" s="3724"/>
      <c r="AY10" s="3724"/>
      <c r="AZ10" s="3724"/>
      <c r="BA10" s="3724"/>
      <c r="BB10" s="3724"/>
      <c r="BC10" s="3724"/>
      <c r="BD10" s="3733"/>
      <c r="BE10" s="3733"/>
      <c r="BF10" s="3733"/>
      <c r="BG10" s="3733"/>
      <c r="BH10" s="3733"/>
      <c r="BI10" s="3733"/>
      <c r="BJ10" s="3733"/>
      <c r="BK10" s="3733"/>
      <c r="BL10" s="3733"/>
      <c r="BM10" s="3733"/>
      <c r="BN10" s="3733"/>
      <c r="BO10" s="3733"/>
      <c r="BP10" s="3733"/>
      <c r="BQ10" s="3733"/>
      <c r="BR10" s="3733"/>
      <c r="BS10" s="3733"/>
      <c r="BT10" s="3733"/>
      <c r="BU10" s="3733"/>
      <c r="BV10" s="3733"/>
      <c r="BW10" s="3733"/>
      <c r="BX10" s="3733"/>
      <c r="BY10" s="3734"/>
      <c r="BZ10" s="3721"/>
      <c r="CA10" s="3721"/>
      <c r="CB10" s="3721"/>
      <c r="CC10" s="3721"/>
      <c r="CD10" s="3721"/>
      <c r="CE10" s="3721"/>
      <c r="CF10" s="3721"/>
      <c r="CG10" s="3721"/>
      <c r="CH10" s="3721"/>
      <c r="CI10" s="3721"/>
      <c r="CJ10" s="3721"/>
      <c r="CK10" s="3721"/>
      <c r="CL10" s="3721"/>
      <c r="CM10" s="3721"/>
      <c r="CN10" s="3721"/>
      <c r="CO10" s="3721"/>
      <c r="CP10" s="3721"/>
      <c r="CQ10" s="3721"/>
      <c r="CR10" s="3721"/>
      <c r="CS10" s="3721"/>
      <c r="CT10" s="3721"/>
      <c r="CU10" s="3721"/>
      <c r="CV10" s="3721"/>
      <c r="CW10" s="3721"/>
      <c r="CX10" s="3721"/>
      <c r="CY10" s="3721"/>
      <c r="CZ10" s="3721"/>
      <c r="DA10" s="3721"/>
      <c r="DB10" s="3721"/>
      <c r="DC10" s="3721"/>
      <c r="DD10" s="3721"/>
      <c r="DE10" s="3721"/>
      <c r="DF10" s="3721"/>
      <c r="DG10" s="3721"/>
      <c r="DH10" s="3721"/>
      <c r="DI10" s="3721"/>
      <c r="DJ10" s="3722"/>
      <c r="DK10" s="3741"/>
      <c r="DL10" s="3721"/>
      <c r="DM10" s="3721"/>
      <c r="DN10" s="3721"/>
      <c r="DO10" s="3721"/>
      <c r="DP10" s="3721"/>
      <c r="DQ10" s="3721"/>
      <c r="DR10" s="3721"/>
      <c r="DS10" s="3721"/>
      <c r="DT10" s="3721"/>
      <c r="DU10" s="3721"/>
      <c r="DV10" s="3721"/>
      <c r="DW10" s="3721"/>
      <c r="DX10" s="3721"/>
      <c r="DY10" s="3721"/>
      <c r="DZ10" s="3721"/>
      <c r="EA10" s="3742"/>
      <c r="EB10" s="3745"/>
      <c r="EC10" s="3721"/>
      <c r="ED10" s="3721"/>
      <c r="EE10" s="3721"/>
      <c r="EF10" s="3721"/>
      <c r="EG10" s="3721"/>
      <c r="EH10" s="3721"/>
      <c r="EI10" s="3721"/>
      <c r="EJ10" s="3721"/>
      <c r="EK10" s="3721"/>
      <c r="EL10" s="3721"/>
      <c r="EM10" s="3721"/>
      <c r="EN10" s="3721"/>
      <c r="EO10" s="3721"/>
      <c r="EP10" s="3721"/>
      <c r="EQ10" s="3721"/>
      <c r="ER10" s="3721"/>
      <c r="ES10" s="3721"/>
      <c r="ET10" s="3721"/>
      <c r="EU10" s="3721"/>
      <c r="EV10" s="3721"/>
      <c r="EW10" s="3721"/>
      <c r="EX10" s="3721"/>
      <c r="EY10" s="3721"/>
      <c r="EZ10" s="3721"/>
      <c r="FA10" s="3721"/>
      <c r="FB10" s="3721"/>
      <c r="FC10" s="3721"/>
      <c r="FD10" s="3721"/>
      <c r="FE10" s="3721"/>
      <c r="FF10" s="3721"/>
      <c r="FG10" s="3721"/>
      <c r="FH10" s="3722"/>
    </row>
    <row r="11" spans="1:179" ht="8.65" customHeight="1">
      <c r="A11" s="2298"/>
      <c r="B11" s="2315"/>
      <c r="C11" s="2316"/>
      <c r="D11" s="2316"/>
      <c r="E11" s="2316"/>
      <c r="F11" s="2316"/>
      <c r="G11" s="2316"/>
      <c r="H11" s="2316"/>
      <c r="I11" s="2316"/>
      <c r="J11" s="2316"/>
      <c r="K11" s="2316"/>
      <c r="L11" s="2317"/>
      <c r="M11" s="2318"/>
      <c r="N11" s="2316"/>
      <c r="O11" s="2316"/>
      <c r="P11" s="2316"/>
      <c r="Q11" s="2316"/>
      <c r="R11" s="2316"/>
      <c r="S11" s="2316"/>
      <c r="T11" s="2316"/>
      <c r="U11" s="2316"/>
      <c r="V11" s="2316"/>
      <c r="W11" s="2316"/>
      <c r="X11" s="2316"/>
      <c r="Y11" s="2316"/>
      <c r="Z11" s="2316"/>
      <c r="AA11" s="2316"/>
      <c r="AB11" s="2317"/>
      <c r="AC11" s="3749"/>
      <c r="AD11" s="3750"/>
      <c r="AE11" s="3751"/>
      <c r="AF11" s="3756"/>
      <c r="AG11" s="3750"/>
      <c r="AH11" s="3751"/>
      <c r="AI11" s="3756"/>
      <c r="AJ11" s="3750"/>
      <c r="AK11" s="3759"/>
      <c r="AL11" s="3750"/>
      <c r="AM11" s="3750"/>
      <c r="AN11" s="3751"/>
      <c r="AO11" s="3756"/>
      <c r="AP11" s="3750"/>
      <c r="AQ11" s="3751"/>
      <c r="AR11" s="3756"/>
      <c r="AS11" s="3750"/>
      <c r="AT11" s="3764"/>
      <c r="AU11" s="2315"/>
      <c r="AV11" s="2316"/>
      <c r="AW11" s="2316"/>
      <c r="AX11" s="2316"/>
      <c r="AY11" s="2316"/>
      <c r="AZ11" s="2316"/>
      <c r="BA11" s="2316"/>
      <c r="BB11" s="2316"/>
      <c r="BC11" s="2317"/>
      <c r="BD11" s="3733"/>
      <c r="BE11" s="3733"/>
      <c r="BF11" s="3733"/>
      <c r="BG11" s="3733"/>
      <c r="BH11" s="3733"/>
      <c r="BI11" s="3733"/>
      <c r="BJ11" s="3733"/>
      <c r="BK11" s="3733"/>
      <c r="BL11" s="3733"/>
      <c r="BM11" s="3733"/>
      <c r="BN11" s="3733"/>
      <c r="BO11" s="3733"/>
      <c r="BP11" s="3733"/>
      <c r="BQ11" s="3733"/>
      <c r="BR11" s="3733"/>
      <c r="BS11" s="3733"/>
      <c r="BT11" s="3733"/>
      <c r="BU11" s="3733"/>
      <c r="BV11" s="3733"/>
      <c r="BW11" s="3733"/>
      <c r="BX11" s="3733"/>
      <c r="BY11" s="3734"/>
      <c r="BZ11" s="3725" t="s">
        <v>1099</v>
      </c>
      <c r="CA11" s="3726"/>
      <c r="CB11" s="3726"/>
      <c r="CC11" s="3726"/>
      <c r="CD11" s="3726"/>
      <c r="CE11" s="3726"/>
      <c r="CF11" s="3726"/>
      <c r="CG11" s="3726"/>
      <c r="CH11" s="3726"/>
      <c r="CI11" s="3726"/>
      <c r="CJ11" s="3726"/>
      <c r="CK11" s="3726"/>
      <c r="CL11" s="3726"/>
      <c r="CM11" s="3726"/>
      <c r="CN11" s="3743" t="s">
        <v>1100</v>
      </c>
      <c r="CO11" s="3719"/>
      <c r="CP11" s="3719"/>
      <c r="CQ11" s="3719"/>
      <c r="CR11" s="3719"/>
      <c r="CS11" s="3719"/>
      <c r="CT11" s="3719"/>
      <c r="CU11" s="3719"/>
      <c r="CV11" s="3719"/>
      <c r="CW11" s="3719"/>
      <c r="CX11" s="3719"/>
      <c r="CY11" s="3719"/>
      <c r="CZ11" s="3719"/>
      <c r="DA11" s="3719"/>
      <c r="DB11" s="3719"/>
      <c r="DC11" s="3719"/>
      <c r="DD11" s="3719"/>
      <c r="DE11" s="3719"/>
      <c r="DF11" s="3719"/>
      <c r="DG11" s="3719"/>
      <c r="DH11" s="3719"/>
      <c r="DI11" s="3719"/>
      <c r="DJ11" s="3720"/>
      <c r="DK11" s="3738" t="s">
        <v>1101</v>
      </c>
      <c r="DL11" s="3719"/>
      <c r="DM11" s="3719"/>
      <c r="DN11" s="3719"/>
      <c r="DO11" s="3719"/>
      <c r="DP11" s="3719"/>
      <c r="DQ11" s="3719"/>
      <c r="DR11" s="3719"/>
      <c r="DS11" s="3719"/>
      <c r="DT11" s="3719"/>
      <c r="DU11" s="3719"/>
      <c r="DV11" s="3719"/>
      <c r="DW11" s="3719"/>
      <c r="DX11" s="3719"/>
      <c r="DY11" s="3719"/>
      <c r="DZ11" s="3719"/>
      <c r="EA11" s="3739"/>
      <c r="EB11" s="3743" t="s">
        <v>1257</v>
      </c>
      <c r="EC11" s="3719"/>
      <c r="ED11" s="3719"/>
      <c r="EE11" s="3719"/>
      <c r="EF11" s="3719"/>
      <c r="EG11" s="3719"/>
      <c r="EH11" s="3719"/>
      <c r="EI11" s="3719"/>
      <c r="EJ11" s="3719"/>
      <c r="EK11" s="3719"/>
      <c r="EL11" s="3719"/>
      <c r="EM11" s="3719"/>
      <c r="EN11" s="3719"/>
      <c r="EO11" s="3719"/>
      <c r="EP11" s="3719"/>
      <c r="EQ11" s="3719"/>
      <c r="ER11" s="3719"/>
      <c r="ES11" s="3719"/>
      <c r="ET11" s="3719"/>
      <c r="EU11" s="3719"/>
      <c r="EV11" s="3719"/>
      <c r="EW11" s="3719"/>
      <c r="EX11" s="3719"/>
      <c r="EY11" s="3719"/>
      <c r="EZ11" s="3719"/>
      <c r="FA11" s="3719"/>
      <c r="FB11" s="3719"/>
      <c r="FC11" s="3719"/>
      <c r="FD11" s="3719"/>
      <c r="FE11" s="3719"/>
      <c r="FF11" s="3719"/>
      <c r="FG11" s="3719"/>
      <c r="FH11" s="3720"/>
    </row>
    <row r="12" spans="1:179" ht="8.65" customHeight="1">
      <c r="A12" s="2298"/>
      <c r="B12" s="2315"/>
      <c r="C12" s="2316"/>
      <c r="D12" s="2316"/>
      <c r="E12" s="2316"/>
      <c r="F12" s="2316"/>
      <c r="G12" s="2316"/>
      <c r="H12" s="2316"/>
      <c r="I12" s="2316"/>
      <c r="J12" s="2316"/>
      <c r="K12" s="2316"/>
      <c r="L12" s="2317"/>
      <c r="M12" s="2318"/>
      <c r="N12" s="2316"/>
      <c r="O12" s="2316"/>
      <c r="P12" s="2316"/>
      <c r="Q12" s="2316"/>
      <c r="R12" s="2316"/>
      <c r="S12" s="2316"/>
      <c r="T12" s="2316"/>
      <c r="U12" s="2316"/>
      <c r="V12" s="2316"/>
      <c r="W12" s="2316"/>
      <c r="X12" s="2316"/>
      <c r="Y12" s="2316"/>
      <c r="Z12" s="2316"/>
      <c r="AA12" s="2316"/>
      <c r="AB12" s="2317"/>
      <c r="AC12" s="3749"/>
      <c r="AD12" s="3750"/>
      <c r="AE12" s="3751"/>
      <c r="AF12" s="3756"/>
      <c r="AG12" s="3750"/>
      <c r="AH12" s="3751"/>
      <c r="AI12" s="3756"/>
      <c r="AJ12" s="3750"/>
      <c r="AK12" s="3759"/>
      <c r="AL12" s="3750"/>
      <c r="AM12" s="3750"/>
      <c r="AN12" s="3751"/>
      <c r="AO12" s="3756"/>
      <c r="AP12" s="3750"/>
      <c r="AQ12" s="3751"/>
      <c r="AR12" s="3756"/>
      <c r="AS12" s="3750"/>
      <c r="AT12" s="3764"/>
      <c r="AU12" s="2315"/>
      <c r="AV12" s="2316"/>
      <c r="AW12" s="2316"/>
      <c r="AX12" s="2316"/>
      <c r="AY12" s="2316"/>
      <c r="AZ12" s="2316"/>
      <c r="BA12" s="2316"/>
      <c r="BB12" s="2316"/>
      <c r="BC12" s="2317"/>
      <c r="BD12" s="3733"/>
      <c r="BE12" s="3733"/>
      <c r="BF12" s="3733"/>
      <c r="BG12" s="3733"/>
      <c r="BH12" s="3733"/>
      <c r="BI12" s="3733"/>
      <c r="BJ12" s="3733"/>
      <c r="BK12" s="3733"/>
      <c r="BL12" s="3733"/>
      <c r="BM12" s="3733"/>
      <c r="BN12" s="3733"/>
      <c r="BO12" s="3733"/>
      <c r="BP12" s="3733"/>
      <c r="BQ12" s="3733"/>
      <c r="BR12" s="3733"/>
      <c r="BS12" s="3733"/>
      <c r="BT12" s="3733"/>
      <c r="BU12" s="3733"/>
      <c r="BV12" s="3733"/>
      <c r="BW12" s="3733"/>
      <c r="BX12" s="3733"/>
      <c r="BY12" s="3734"/>
      <c r="BZ12" s="3727"/>
      <c r="CA12" s="3728"/>
      <c r="CB12" s="3728"/>
      <c r="CC12" s="3728"/>
      <c r="CD12" s="3728"/>
      <c r="CE12" s="3728"/>
      <c r="CF12" s="3728"/>
      <c r="CG12" s="3728"/>
      <c r="CH12" s="3728"/>
      <c r="CI12" s="3728"/>
      <c r="CJ12" s="3728"/>
      <c r="CK12" s="3728"/>
      <c r="CL12" s="3728"/>
      <c r="CM12" s="3728"/>
      <c r="CN12" s="3744"/>
      <c r="CO12" s="3668"/>
      <c r="CP12" s="3668"/>
      <c r="CQ12" s="3668"/>
      <c r="CR12" s="3668"/>
      <c r="CS12" s="3668"/>
      <c r="CT12" s="3668"/>
      <c r="CU12" s="3668"/>
      <c r="CV12" s="3668"/>
      <c r="CW12" s="3668"/>
      <c r="CX12" s="3668"/>
      <c r="CY12" s="3668"/>
      <c r="CZ12" s="3668"/>
      <c r="DA12" s="3668"/>
      <c r="DB12" s="3668"/>
      <c r="DC12" s="3668"/>
      <c r="DD12" s="3668"/>
      <c r="DE12" s="3668"/>
      <c r="DF12" s="3668"/>
      <c r="DG12" s="3668"/>
      <c r="DH12" s="3668"/>
      <c r="DI12" s="3668"/>
      <c r="DJ12" s="3737"/>
      <c r="DK12" s="3667"/>
      <c r="DL12" s="3668"/>
      <c r="DM12" s="3668"/>
      <c r="DN12" s="3668"/>
      <c r="DO12" s="3668"/>
      <c r="DP12" s="3668"/>
      <c r="DQ12" s="3668"/>
      <c r="DR12" s="3668"/>
      <c r="DS12" s="3668"/>
      <c r="DT12" s="3668"/>
      <c r="DU12" s="3668"/>
      <c r="DV12" s="3668"/>
      <c r="DW12" s="3668"/>
      <c r="DX12" s="3668"/>
      <c r="DY12" s="3668"/>
      <c r="DZ12" s="3668"/>
      <c r="EA12" s="3740"/>
      <c r="EB12" s="3744"/>
      <c r="EC12" s="3668"/>
      <c r="ED12" s="3668"/>
      <c r="EE12" s="3668"/>
      <c r="EF12" s="3668"/>
      <c r="EG12" s="3668"/>
      <c r="EH12" s="3668"/>
      <c r="EI12" s="3668"/>
      <c r="EJ12" s="3668"/>
      <c r="EK12" s="3668"/>
      <c r="EL12" s="3668"/>
      <c r="EM12" s="3668"/>
      <c r="EN12" s="3668"/>
      <c r="EO12" s="3668"/>
      <c r="EP12" s="3668"/>
      <c r="EQ12" s="3668"/>
      <c r="ER12" s="3668"/>
      <c r="ES12" s="3668"/>
      <c r="ET12" s="3668"/>
      <c r="EU12" s="3668"/>
      <c r="EV12" s="3668"/>
      <c r="EW12" s="3668"/>
      <c r="EX12" s="3668"/>
      <c r="EY12" s="3668"/>
      <c r="EZ12" s="3668"/>
      <c r="FA12" s="3668"/>
      <c r="FB12" s="3668"/>
      <c r="FC12" s="3668"/>
      <c r="FD12" s="3668"/>
      <c r="FE12" s="3668"/>
      <c r="FF12" s="3668"/>
      <c r="FG12" s="3668"/>
      <c r="FH12" s="3737"/>
    </row>
    <row r="13" spans="1:179" ht="8.65" customHeight="1">
      <c r="A13" s="2298"/>
      <c r="B13" s="2315"/>
      <c r="C13" s="2316"/>
      <c r="D13" s="2316"/>
      <c r="E13" s="2316"/>
      <c r="F13" s="2316"/>
      <c r="G13" s="2316"/>
      <c r="H13" s="2316"/>
      <c r="I13" s="2316"/>
      <c r="J13" s="2316"/>
      <c r="K13" s="2316"/>
      <c r="L13" s="2317"/>
      <c r="M13" s="2318"/>
      <c r="N13" s="2316"/>
      <c r="O13" s="2316"/>
      <c r="P13" s="2316"/>
      <c r="Q13" s="2316"/>
      <c r="R13" s="2316"/>
      <c r="S13" s="2316"/>
      <c r="T13" s="2316"/>
      <c r="U13" s="2316"/>
      <c r="V13" s="2316"/>
      <c r="W13" s="2316"/>
      <c r="X13" s="2316"/>
      <c r="Y13" s="2316"/>
      <c r="Z13" s="2316"/>
      <c r="AA13" s="2316"/>
      <c r="AB13" s="2317"/>
      <c r="AC13" s="3749"/>
      <c r="AD13" s="3750"/>
      <c r="AE13" s="3751"/>
      <c r="AF13" s="3756"/>
      <c r="AG13" s="3750"/>
      <c r="AH13" s="3751"/>
      <c r="AI13" s="3756"/>
      <c r="AJ13" s="3750"/>
      <c r="AK13" s="3759"/>
      <c r="AL13" s="3750"/>
      <c r="AM13" s="3750"/>
      <c r="AN13" s="3751"/>
      <c r="AO13" s="3756"/>
      <c r="AP13" s="3750"/>
      <c r="AQ13" s="3751"/>
      <c r="AR13" s="3756"/>
      <c r="AS13" s="3750"/>
      <c r="AT13" s="3764"/>
      <c r="AU13" s="2315"/>
      <c r="AV13" s="2316"/>
      <c r="AW13" s="2316"/>
      <c r="AX13" s="2316"/>
      <c r="AY13" s="2316"/>
      <c r="AZ13" s="2316"/>
      <c r="BA13" s="2316"/>
      <c r="BB13" s="2316"/>
      <c r="BC13" s="2317"/>
      <c r="BD13" s="3733"/>
      <c r="BE13" s="3733"/>
      <c r="BF13" s="3733"/>
      <c r="BG13" s="3733"/>
      <c r="BH13" s="3733"/>
      <c r="BI13" s="3733"/>
      <c r="BJ13" s="3733"/>
      <c r="BK13" s="3733"/>
      <c r="BL13" s="3733"/>
      <c r="BM13" s="3733"/>
      <c r="BN13" s="3733"/>
      <c r="BO13" s="3733"/>
      <c r="BP13" s="3733"/>
      <c r="BQ13" s="3733"/>
      <c r="BR13" s="3733"/>
      <c r="BS13" s="3733"/>
      <c r="BT13" s="3733"/>
      <c r="BU13" s="3733"/>
      <c r="BV13" s="3733"/>
      <c r="BW13" s="3733"/>
      <c r="BX13" s="3733"/>
      <c r="BY13" s="3734"/>
      <c r="BZ13" s="3727"/>
      <c r="CA13" s="3728"/>
      <c r="CB13" s="3728"/>
      <c r="CC13" s="3728"/>
      <c r="CD13" s="3728"/>
      <c r="CE13" s="3728"/>
      <c r="CF13" s="3728"/>
      <c r="CG13" s="3728"/>
      <c r="CH13" s="3728"/>
      <c r="CI13" s="3728"/>
      <c r="CJ13" s="3728"/>
      <c r="CK13" s="3728"/>
      <c r="CL13" s="3728"/>
      <c r="CM13" s="3728"/>
      <c r="CN13" s="3744"/>
      <c r="CO13" s="3668"/>
      <c r="CP13" s="3668"/>
      <c r="CQ13" s="3668"/>
      <c r="CR13" s="3668"/>
      <c r="CS13" s="3668"/>
      <c r="CT13" s="3668"/>
      <c r="CU13" s="3668"/>
      <c r="CV13" s="3668"/>
      <c r="CW13" s="3668"/>
      <c r="CX13" s="3668"/>
      <c r="CY13" s="3668"/>
      <c r="CZ13" s="3668"/>
      <c r="DA13" s="3668"/>
      <c r="DB13" s="3668"/>
      <c r="DC13" s="3668"/>
      <c r="DD13" s="3668"/>
      <c r="DE13" s="3668"/>
      <c r="DF13" s="3668"/>
      <c r="DG13" s="3668"/>
      <c r="DH13" s="3668"/>
      <c r="DI13" s="3668"/>
      <c r="DJ13" s="3737"/>
      <c r="DK13" s="3667"/>
      <c r="DL13" s="3668"/>
      <c r="DM13" s="3668"/>
      <c r="DN13" s="3668"/>
      <c r="DO13" s="3668"/>
      <c r="DP13" s="3668"/>
      <c r="DQ13" s="3668"/>
      <c r="DR13" s="3668"/>
      <c r="DS13" s="3668"/>
      <c r="DT13" s="3668"/>
      <c r="DU13" s="3668"/>
      <c r="DV13" s="3668"/>
      <c r="DW13" s="3668"/>
      <c r="DX13" s="3668"/>
      <c r="DY13" s="3668"/>
      <c r="DZ13" s="3668"/>
      <c r="EA13" s="3740"/>
      <c r="EB13" s="3744" t="s">
        <v>1258</v>
      </c>
      <c r="EC13" s="3668"/>
      <c r="ED13" s="3668"/>
      <c r="EE13" s="3668"/>
      <c r="EF13" s="3668"/>
      <c r="EG13" s="3668"/>
      <c r="EH13" s="3668"/>
      <c r="EI13" s="3668"/>
      <c r="EJ13" s="3668"/>
      <c r="EK13" s="3668"/>
      <c r="EL13" s="3668"/>
      <c r="EM13" s="3668"/>
      <c r="EN13" s="3668"/>
      <c r="EO13" s="3668"/>
      <c r="EP13" s="3668"/>
      <c r="EQ13" s="3668"/>
      <c r="ER13" s="3668"/>
      <c r="ES13" s="3668"/>
      <c r="ET13" s="3668"/>
      <c r="EU13" s="3668"/>
      <c r="EV13" s="3668"/>
      <c r="EW13" s="3668"/>
      <c r="EX13" s="3668"/>
      <c r="EY13" s="3668"/>
      <c r="EZ13" s="3668"/>
      <c r="FA13" s="3668"/>
      <c r="FB13" s="3668"/>
      <c r="FC13" s="3668"/>
      <c r="FD13" s="3668"/>
      <c r="FE13" s="3668"/>
      <c r="FF13" s="3668"/>
      <c r="FG13" s="3668"/>
      <c r="FH13" s="3737"/>
    </row>
    <row r="14" spans="1:179" ht="8.65" customHeight="1">
      <c r="A14" s="2298"/>
      <c r="B14" s="2319"/>
      <c r="C14" s="2320"/>
      <c r="D14" s="2320"/>
      <c r="E14" s="2320"/>
      <c r="F14" s="2320"/>
      <c r="G14" s="2320"/>
      <c r="H14" s="2320"/>
      <c r="I14" s="2320"/>
      <c r="J14" s="2320"/>
      <c r="K14" s="2320"/>
      <c r="L14" s="2321"/>
      <c r="M14" s="2322"/>
      <c r="N14" s="2320"/>
      <c r="O14" s="2320"/>
      <c r="P14" s="2320"/>
      <c r="Q14" s="2320"/>
      <c r="R14" s="2320"/>
      <c r="S14" s="2320"/>
      <c r="T14" s="2320"/>
      <c r="U14" s="2320"/>
      <c r="V14" s="2320"/>
      <c r="W14" s="2320"/>
      <c r="X14" s="2320"/>
      <c r="Y14" s="2320"/>
      <c r="Z14" s="2320"/>
      <c r="AA14" s="2320"/>
      <c r="AB14" s="2321"/>
      <c r="AC14" s="3752"/>
      <c r="AD14" s="3753"/>
      <c r="AE14" s="3754"/>
      <c r="AF14" s="3757"/>
      <c r="AG14" s="3753"/>
      <c r="AH14" s="3754"/>
      <c r="AI14" s="3757"/>
      <c r="AJ14" s="3753"/>
      <c r="AK14" s="3760"/>
      <c r="AL14" s="3753"/>
      <c r="AM14" s="3753"/>
      <c r="AN14" s="3754"/>
      <c r="AO14" s="3757"/>
      <c r="AP14" s="3753"/>
      <c r="AQ14" s="3754"/>
      <c r="AR14" s="3757"/>
      <c r="AS14" s="3753"/>
      <c r="AT14" s="3765"/>
      <c r="AU14" s="2319"/>
      <c r="AV14" s="2320"/>
      <c r="AW14" s="2320"/>
      <c r="AX14" s="2320"/>
      <c r="AY14" s="2320"/>
      <c r="AZ14" s="2320"/>
      <c r="BA14" s="2320"/>
      <c r="BB14" s="2320"/>
      <c r="BC14" s="2321"/>
      <c r="BD14" s="3735"/>
      <c r="BE14" s="3735"/>
      <c r="BF14" s="3735"/>
      <c r="BG14" s="3735"/>
      <c r="BH14" s="3735"/>
      <c r="BI14" s="3735"/>
      <c r="BJ14" s="3735"/>
      <c r="BK14" s="3735"/>
      <c r="BL14" s="3735"/>
      <c r="BM14" s="3735"/>
      <c r="BN14" s="3735"/>
      <c r="BO14" s="3735"/>
      <c r="BP14" s="3735"/>
      <c r="BQ14" s="3735"/>
      <c r="BR14" s="3735"/>
      <c r="BS14" s="3735"/>
      <c r="BT14" s="3735"/>
      <c r="BU14" s="3735"/>
      <c r="BV14" s="3735"/>
      <c r="BW14" s="3735"/>
      <c r="BX14" s="3735"/>
      <c r="BY14" s="3736"/>
      <c r="BZ14" s="3729"/>
      <c r="CA14" s="3730"/>
      <c r="CB14" s="3730"/>
      <c r="CC14" s="3730"/>
      <c r="CD14" s="3730"/>
      <c r="CE14" s="3730"/>
      <c r="CF14" s="3730"/>
      <c r="CG14" s="3730"/>
      <c r="CH14" s="3730"/>
      <c r="CI14" s="3730"/>
      <c r="CJ14" s="3730"/>
      <c r="CK14" s="3730"/>
      <c r="CL14" s="3730"/>
      <c r="CM14" s="3730"/>
      <c r="CN14" s="3745"/>
      <c r="CO14" s="3721"/>
      <c r="CP14" s="3721"/>
      <c r="CQ14" s="3721"/>
      <c r="CR14" s="3721"/>
      <c r="CS14" s="3721"/>
      <c r="CT14" s="3721"/>
      <c r="CU14" s="3721"/>
      <c r="CV14" s="3721"/>
      <c r="CW14" s="3721"/>
      <c r="CX14" s="3721"/>
      <c r="CY14" s="3721"/>
      <c r="CZ14" s="3721"/>
      <c r="DA14" s="3721"/>
      <c r="DB14" s="3721"/>
      <c r="DC14" s="3721"/>
      <c r="DD14" s="3721"/>
      <c r="DE14" s="3721"/>
      <c r="DF14" s="3721"/>
      <c r="DG14" s="3721"/>
      <c r="DH14" s="3721"/>
      <c r="DI14" s="3721"/>
      <c r="DJ14" s="3722"/>
      <c r="DK14" s="3741"/>
      <c r="DL14" s="3721"/>
      <c r="DM14" s="3721"/>
      <c r="DN14" s="3721"/>
      <c r="DO14" s="3721"/>
      <c r="DP14" s="3721"/>
      <c r="DQ14" s="3721"/>
      <c r="DR14" s="3721"/>
      <c r="DS14" s="3721"/>
      <c r="DT14" s="3721"/>
      <c r="DU14" s="3721"/>
      <c r="DV14" s="3721"/>
      <c r="DW14" s="3721"/>
      <c r="DX14" s="3721"/>
      <c r="DY14" s="3721"/>
      <c r="DZ14" s="3721"/>
      <c r="EA14" s="3742"/>
      <c r="EB14" s="3745"/>
      <c r="EC14" s="3721"/>
      <c r="ED14" s="3721"/>
      <c r="EE14" s="3721"/>
      <c r="EF14" s="3721"/>
      <c r="EG14" s="3721"/>
      <c r="EH14" s="3721"/>
      <c r="EI14" s="3721"/>
      <c r="EJ14" s="3721"/>
      <c r="EK14" s="3721"/>
      <c r="EL14" s="3721"/>
      <c r="EM14" s="3721"/>
      <c r="EN14" s="3721"/>
      <c r="EO14" s="3721"/>
      <c r="EP14" s="3721"/>
      <c r="EQ14" s="3721"/>
      <c r="ER14" s="3721"/>
      <c r="ES14" s="3721"/>
      <c r="ET14" s="3721"/>
      <c r="EU14" s="3721"/>
      <c r="EV14" s="3721"/>
      <c r="EW14" s="3721"/>
      <c r="EX14" s="3721"/>
      <c r="EY14" s="3721"/>
      <c r="EZ14" s="3721"/>
      <c r="FA14" s="3721"/>
      <c r="FB14" s="3721"/>
      <c r="FC14" s="3721"/>
      <c r="FD14" s="3721"/>
      <c r="FE14" s="3721"/>
      <c r="FF14" s="3721"/>
      <c r="FG14" s="3721"/>
      <c r="FH14" s="3722"/>
    </row>
    <row r="15" spans="1:179" ht="8.65" customHeight="1">
      <c r="A15" s="2298"/>
      <c r="B15" s="3511" t="s">
        <v>1259</v>
      </c>
      <c r="C15" s="3494"/>
      <c r="D15" s="3494"/>
      <c r="E15" s="3494"/>
      <c r="F15" s="3494"/>
      <c r="G15" s="3494"/>
      <c r="H15" s="3494"/>
      <c r="I15" s="3494"/>
      <c r="J15" s="3494"/>
      <c r="K15" s="3494"/>
      <c r="L15" s="3494"/>
      <c r="M15" s="3493" t="s">
        <v>1103</v>
      </c>
      <c r="N15" s="3494"/>
      <c r="O15" s="3494"/>
      <c r="P15" s="3494"/>
      <c r="Q15" s="3494"/>
      <c r="R15" s="3494"/>
      <c r="S15" s="3494"/>
      <c r="T15" s="3494"/>
      <c r="U15" s="3494"/>
      <c r="V15" s="3494"/>
      <c r="W15" s="3494"/>
      <c r="X15" s="3494"/>
      <c r="Y15" s="3494"/>
      <c r="Z15" s="3494"/>
      <c r="AA15" s="3494"/>
      <c r="AB15" s="3495"/>
      <c r="AC15" s="3714">
        <v>16.5</v>
      </c>
      <c r="AD15" s="3715"/>
      <c r="AE15" s="3715"/>
      <c r="AF15" s="3500">
        <v>16.2</v>
      </c>
      <c r="AG15" s="3500"/>
      <c r="AH15" s="3500"/>
      <c r="AI15" s="3500">
        <f>AC15</f>
        <v>16.5</v>
      </c>
      <c r="AJ15" s="3500"/>
      <c r="AK15" s="3503"/>
      <c r="AL15" s="3714">
        <v>5.2</v>
      </c>
      <c r="AM15" s="3715"/>
      <c r="AN15" s="3715"/>
      <c r="AO15" s="3500">
        <v>4.5999999999999996</v>
      </c>
      <c r="AP15" s="3500"/>
      <c r="AQ15" s="3500"/>
      <c r="AR15" s="3500">
        <f>AL15</f>
        <v>5.2</v>
      </c>
      <c r="AS15" s="3500"/>
      <c r="AT15" s="3505"/>
      <c r="AU15" s="3511" t="s">
        <v>1104</v>
      </c>
      <c r="AV15" s="3494"/>
      <c r="AW15" s="3494"/>
      <c r="AX15" s="3494"/>
      <c r="AY15" s="3494"/>
      <c r="AZ15" s="3494"/>
      <c r="BA15" s="3494"/>
      <c r="BB15" s="3494"/>
      <c r="BC15" s="3495"/>
      <c r="BD15" s="3659">
        <v>8</v>
      </c>
      <c r="BE15" s="3660"/>
      <c r="BF15" s="3660"/>
      <c r="BG15" s="3660"/>
      <c r="BH15" s="3660"/>
      <c r="BI15" s="3660"/>
      <c r="BJ15" s="3660"/>
      <c r="BK15" s="3661"/>
      <c r="BL15" s="3516">
        <v>8</v>
      </c>
      <c r="BM15" s="3517"/>
      <c r="BN15" s="3517"/>
      <c r="BO15" s="3517"/>
      <c r="BP15" s="3517"/>
      <c r="BQ15" s="3517"/>
      <c r="BR15" s="3517"/>
      <c r="BS15" s="3522">
        <v>15</v>
      </c>
      <c r="BT15" s="3523"/>
      <c r="BU15" s="3523"/>
      <c r="BV15" s="3523"/>
      <c r="BW15" s="3523"/>
      <c r="BX15" s="3523"/>
      <c r="BY15" s="3524"/>
      <c r="BZ15" s="3686" t="s">
        <v>986</v>
      </c>
      <c r="CA15" s="3687"/>
      <c r="CB15" s="3687"/>
      <c r="CC15" s="3687"/>
      <c r="CD15" s="3687"/>
      <c r="CE15" s="3687"/>
      <c r="CF15" s="3687"/>
      <c r="CG15" s="3687"/>
      <c r="CH15" s="3687"/>
      <c r="CI15" s="3687" t="s">
        <v>1105</v>
      </c>
      <c r="CJ15" s="3687"/>
      <c r="CK15" s="3687"/>
      <c r="CL15" s="3687"/>
      <c r="CM15" s="3687"/>
      <c r="CN15" s="3677" t="s">
        <v>1106</v>
      </c>
      <c r="CO15" s="3678"/>
      <c r="CP15" s="3678"/>
      <c r="CQ15" s="3678"/>
      <c r="CR15" s="3678"/>
      <c r="CS15" s="3678"/>
      <c r="CT15" s="3678"/>
      <c r="CU15" s="3678"/>
      <c r="CV15" s="3678"/>
      <c r="CW15" s="3678"/>
      <c r="CX15" s="3678"/>
      <c r="CY15" s="3678"/>
      <c r="CZ15" s="3678"/>
      <c r="DA15" s="3678"/>
      <c r="DB15" s="3678"/>
      <c r="DC15" s="3678"/>
      <c r="DD15" s="3686"/>
      <c r="DE15" s="3677" t="s">
        <v>1105</v>
      </c>
      <c r="DF15" s="3678"/>
      <c r="DG15" s="3678"/>
      <c r="DH15" s="3678"/>
      <c r="DI15" s="3678"/>
      <c r="DJ15" s="3679"/>
      <c r="DK15" s="3692" t="s">
        <v>1260</v>
      </c>
      <c r="DL15" s="3693"/>
      <c r="DM15" s="3693"/>
      <c r="DN15" s="3693"/>
      <c r="DO15" s="3693"/>
      <c r="DP15" s="3693"/>
      <c r="DQ15" s="3693"/>
      <c r="DR15" s="3693"/>
      <c r="DS15" s="3693"/>
      <c r="DT15" s="3693"/>
      <c r="DU15" s="3693"/>
      <c r="DV15" s="3693"/>
      <c r="DW15" s="3693"/>
      <c r="DX15" s="3693"/>
      <c r="DY15" s="3693"/>
      <c r="DZ15" s="3693"/>
      <c r="EA15" s="3694"/>
      <c r="EB15" s="3677" t="s">
        <v>986</v>
      </c>
      <c r="EC15" s="3678"/>
      <c r="ED15" s="3678"/>
      <c r="EE15" s="3678"/>
      <c r="EF15" s="3678"/>
      <c r="EG15" s="3678"/>
      <c r="EH15" s="3678"/>
      <c r="EI15" s="3678"/>
      <c r="EJ15" s="3678"/>
      <c r="EK15" s="3678"/>
      <c r="EL15" s="3678"/>
      <c r="EM15" s="3678"/>
      <c r="EN15" s="3678"/>
      <c r="EO15" s="3678"/>
      <c r="EP15" s="3678"/>
      <c r="EQ15" s="3678"/>
      <c r="ER15" s="3686"/>
      <c r="ES15" s="3677" t="s">
        <v>1105</v>
      </c>
      <c r="ET15" s="3678"/>
      <c r="EU15" s="3678"/>
      <c r="EV15" s="3678"/>
      <c r="EW15" s="3678"/>
      <c r="EX15" s="3678"/>
      <c r="EY15" s="3678"/>
      <c r="EZ15" s="3686"/>
      <c r="FA15" s="3677" t="s">
        <v>1107</v>
      </c>
      <c r="FB15" s="3678"/>
      <c r="FC15" s="3678"/>
      <c r="FD15" s="3678"/>
      <c r="FE15" s="3678"/>
      <c r="FF15" s="3678"/>
      <c r="FG15" s="3678"/>
      <c r="FH15" s="3679"/>
      <c r="FI15" s="2307"/>
    </row>
    <row r="16" spans="1:179" ht="8.65" customHeight="1">
      <c r="A16" s="2298"/>
      <c r="B16" s="3512"/>
      <c r="C16" s="3513"/>
      <c r="D16" s="3513"/>
      <c r="E16" s="3513"/>
      <c r="F16" s="3513"/>
      <c r="G16" s="3513"/>
      <c r="H16" s="3513"/>
      <c r="I16" s="3513"/>
      <c r="J16" s="3513"/>
      <c r="K16" s="3513"/>
      <c r="L16" s="3513"/>
      <c r="M16" s="3496"/>
      <c r="N16" s="3497"/>
      <c r="O16" s="3497"/>
      <c r="P16" s="3497"/>
      <c r="Q16" s="3497"/>
      <c r="R16" s="3497"/>
      <c r="S16" s="3497"/>
      <c r="T16" s="3497"/>
      <c r="U16" s="3497"/>
      <c r="V16" s="3497"/>
      <c r="W16" s="3497"/>
      <c r="X16" s="3497"/>
      <c r="Y16" s="3497"/>
      <c r="Z16" s="3497"/>
      <c r="AA16" s="3497"/>
      <c r="AB16" s="3498"/>
      <c r="AC16" s="3716"/>
      <c r="AD16" s="3717"/>
      <c r="AE16" s="3717"/>
      <c r="AF16" s="3502"/>
      <c r="AG16" s="3502"/>
      <c r="AH16" s="3502"/>
      <c r="AI16" s="3502"/>
      <c r="AJ16" s="3502"/>
      <c r="AK16" s="3504"/>
      <c r="AL16" s="3716"/>
      <c r="AM16" s="3717"/>
      <c r="AN16" s="3717"/>
      <c r="AO16" s="3502"/>
      <c r="AP16" s="3502"/>
      <c r="AQ16" s="3502"/>
      <c r="AR16" s="3502"/>
      <c r="AS16" s="3502"/>
      <c r="AT16" s="3506"/>
      <c r="AU16" s="3512"/>
      <c r="AV16" s="3513"/>
      <c r="AW16" s="3513"/>
      <c r="AX16" s="3513"/>
      <c r="AY16" s="3513"/>
      <c r="AZ16" s="3513"/>
      <c r="BA16" s="3513"/>
      <c r="BB16" s="3513"/>
      <c r="BC16" s="3514"/>
      <c r="BD16" s="3662"/>
      <c r="BE16" s="3663"/>
      <c r="BF16" s="3663"/>
      <c r="BG16" s="3663"/>
      <c r="BH16" s="3663"/>
      <c r="BI16" s="3663"/>
      <c r="BJ16" s="3663"/>
      <c r="BK16" s="3664"/>
      <c r="BL16" s="3518"/>
      <c r="BM16" s="3519"/>
      <c r="BN16" s="3519"/>
      <c r="BO16" s="3519"/>
      <c r="BP16" s="3519"/>
      <c r="BQ16" s="3519"/>
      <c r="BR16" s="3519"/>
      <c r="BS16" s="3525"/>
      <c r="BT16" s="3526"/>
      <c r="BU16" s="3526"/>
      <c r="BV16" s="3526"/>
      <c r="BW16" s="3526"/>
      <c r="BX16" s="3526"/>
      <c r="BY16" s="3527"/>
      <c r="BZ16" s="3688"/>
      <c r="CA16" s="3689"/>
      <c r="CB16" s="3689"/>
      <c r="CC16" s="3689"/>
      <c r="CD16" s="3689"/>
      <c r="CE16" s="3689"/>
      <c r="CF16" s="3689"/>
      <c r="CG16" s="3689"/>
      <c r="CH16" s="3689"/>
      <c r="CI16" s="3689"/>
      <c r="CJ16" s="3689"/>
      <c r="CK16" s="3689"/>
      <c r="CL16" s="3689"/>
      <c r="CM16" s="3689"/>
      <c r="CN16" s="3680"/>
      <c r="CO16" s="3681"/>
      <c r="CP16" s="3681"/>
      <c r="CQ16" s="3681"/>
      <c r="CR16" s="3681"/>
      <c r="CS16" s="3681"/>
      <c r="CT16" s="3681"/>
      <c r="CU16" s="3681"/>
      <c r="CV16" s="3681"/>
      <c r="CW16" s="3681"/>
      <c r="CX16" s="3681"/>
      <c r="CY16" s="3681"/>
      <c r="CZ16" s="3681"/>
      <c r="DA16" s="3681"/>
      <c r="DB16" s="3681"/>
      <c r="DC16" s="3681"/>
      <c r="DD16" s="3688"/>
      <c r="DE16" s="3680"/>
      <c r="DF16" s="3681"/>
      <c r="DG16" s="3681"/>
      <c r="DH16" s="3681"/>
      <c r="DI16" s="3681"/>
      <c r="DJ16" s="3682"/>
      <c r="DK16" s="3695"/>
      <c r="DL16" s="3696"/>
      <c r="DM16" s="3696"/>
      <c r="DN16" s="3696"/>
      <c r="DO16" s="3696"/>
      <c r="DP16" s="3696"/>
      <c r="DQ16" s="3696"/>
      <c r="DR16" s="3696"/>
      <c r="DS16" s="3696"/>
      <c r="DT16" s="3696"/>
      <c r="DU16" s="3696"/>
      <c r="DV16" s="3696"/>
      <c r="DW16" s="3696"/>
      <c r="DX16" s="3696"/>
      <c r="DY16" s="3696"/>
      <c r="DZ16" s="3696"/>
      <c r="EA16" s="3697"/>
      <c r="EB16" s="3680"/>
      <c r="EC16" s="3681"/>
      <c r="ED16" s="3681"/>
      <c r="EE16" s="3681"/>
      <c r="EF16" s="3681"/>
      <c r="EG16" s="3681"/>
      <c r="EH16" s="3681"/>
      <c r="EI16" s="3681"/>
      <c r="EJ16" s="3681"/>
      <c r="EK16" s="3681"/>
      <c r="EL16" s="3681"/>
      <c r="EM16" s="3681"/>
      <c r="EN16" s="3681"/>
      <c r="EO16" s="3681"/>
      <c r="EP16" s="3681"/>
      <c r="EQ16" s="3681"/>
      <c r="ER16" s="3688"/>
      <c r="ES16" s="3680"/>
      <c r="ET16" s="3681"/>
      <c r="EU16" s="3681"/>
      <c r="EV16" s="3681"/>
      <c r="EW16" s="3681"/>
      <c r="EX16" s="3681"/>
      <c r="EY16" s="3681"/>
      <c r="EZ16" s="3688"/>
      <c r="FA16" s="3680"/>
      <c r="FB16" s="3681"/>
      <c r="FC16" s="3681"/>
      <c r="FD16" s="3681"/>
      <c r="FE16" s="3681"/>
      <c r="FF16" s="3681"/>
      <c r="FG16" s="3681"/>
      <c r="FH16" s="3682"/>
      <c r="FI16" s="2307"/>
    </row>
    <row r="17" spans="1:165" ht="8.65" customHeight="1">
      <c r="A17" s="2298"/>
      <c r="B17" s="3512"/>
      <c r="C17" s="3513"/>
      <c r="D17" s="3513"/>
      <c r="E17" s="3513"/>
      <c r="F17" s="3513"/>
      <c r="G17" s="3513"/>
      <c r="H17" s="3513"/>
      <c r="I17" s="3513"/>
      <c r="J17" s="3513"/>
      <c r="K17" s="3513"/>
      <c r="L17" s="3513"/>
      <c r="M17" s="3493" t="s">
        <v>1108</v>
      </c>
      <c r="N17" s="3494"/>
      <c r="O17" s="3494"/>
      <c r="P17" s="3494"/>
      <c r="Q17" s="3494"/>
      <c r="R17" s="3494"/>
      <c r="S17" s="3494"/>
      <c r="T17" s="3494"/>
      <c r="U17" s="3494"/>
      <c r="V17" s="3494"/>
      <c r="W17" s="3494"/>
      <c r="X17" s="3494"/>
      <c r="Y17" s="3494"/>
      <c r="Z17" s="3494"/>
      <c r="AA17" s="3494"/>
      <c r="AB17" s="3495"/>
      <c r="AC17" s="3499">
        <v>16.7</v>
      </c>
      <c r="AD17" s="3500"/>
      <c r="AE17" s="3500"/>
      <c r="AF17" s="3500">
        <v>16.3</v>
      </c>
      <c r="AG17" s="3500"/>
      <c r="AH17" s="3500"/>
      <c r="AI17" s="3500">
        <f t="shared" ref="AI17" si="0">AC17</f>
        <v>16.7</v>
      </c>
      <c r="AJ17" s="3500"/>
      <c r="AK17" s="3503"/>
      <c r="AL17" s="3499">
        <v>5.3</v>
      </c>
      <c r="AM17" s="3500"/>
      <c r="AN17" s="3500"/>
      <c r="AO17" s="3500">
        <v>4.7</v>
      </c>
      <c r="AP17" s="3500"/>
      <c r="AQ17" s="3500"/>
      <c r="AR17" s="3500">
        <f t="shared" ref="AR17" si="1">AL17</f>
        <v>5.3</v>
      </c>
      <c r="AS17" s="3500"/>
      <c r="AT17" s="3505"/>
      <c r="AU17" s="3512"/>
      <c r="AV17" s="3513"/>
      <c r="AW17" s="3513"/>
      <c r="AX17" s="3513"/>
      <c r="AY17" s="3513"/>
      <c r="AZ17" s="3513"/>
      <c r="BA17" s="3513"/>
      <c r="BB17" s="3513"/>
      <c r="BC17" s="3514"/>
      <c r="BD17" s="3662"/>
      <c r="BE17" s="3663"/>
      <c r="BF17" s="3663"/>
      <c r="BG17" s="3663"/>
      <c r="BH17" s="3663"/>
      <c r="BI17" s="3663"/>
      <c r="BJ17" s="3663"/>
      <c r="BK17" s="3664"/>
      <c r="BL17" s="3518"/>
      <c r="BM17" s="3519"/>
      <c r="BN17" s="3519"/>
      <c r="BO17" s="3519"/>
      <c r="BP17" s="3519"/>
      <c r="BQ17" s="3519"/>
      <c r="BR17" s="3519"/>
      <c r="BS17" s="3525"/>
      <c r="BT17" s="3526"/>
      <c r="BU17" s="3526"/>
      <c r="BV17" s="3526"/>
      <c r="BW17" s="3526"/>
      <c r="BX17" s="3526"/>
      <c r="BY17" s="3527"/>
      <c r="BZ17" s="3688"/>
      <c r="CA17" s="3689"/>
      <c r="CB17" s="3689"/>
      <c r="CC17" s="3689"/>
      <c r="CD17" s="3689"/>
      <c r="CE17" s="3689"/>
      <c r="CF17" s="3689"/>
      <c r="CG17" s="3689"/>
      <c r="CH17" s="3689"/>
      <c r="CI17" s="3689"/>
      <c r="CJ17" s="3689"/>
      <c r="CK17" s="3689"/>
      <c r="CL17" s="3689"/>
      <c r="CM17" s="3689"/>
      <c r="CN17" s="3680"/>
      <c r="CO17" s="3681"/>
      <c r="CP17" s="3681"/>
      <c r="CQ17" s="3681"/>
      <c r="CR17" s="3681"/>
      <c r="CS17" s="3681"/>
      <c r="CT17" s="3681"/>
      <c r="CU17" s="3681"/>
      <c r="CV17" s="3681"/>
      <c r="CW17" s="3681"/>
      <c r="CX17" s="3681"/>
      <c r="CY17" s="3681"/>
      <c r="CZ17" s="3681"/>
      <c r="DA17" s="3681"/>
      <c r="DB17" s="3681"/>
      <c r="DC17" s="3681"/>
      <c r="DD17" s="3688"/>
      <c r="DE17" s="3680"/>
      <c r="DF17" s="3681"/>
      <c r="DG17" s="3681"/>
      <c r="DH17" s="3681"/>
      <c r="DI17" s="3681"/>
      <c r="DJ17" s="3682"/>
      <c r="DK17" s="3695"/>
      <c r="DL17" s="3696"/>
      <c r="DM17" s="3696"/>
      <c r="DN17" s="3696"/>
      <c r="DO17" s="3696"/>
      <c r="DP17" s="3696"/>
      <c r="DQ17" s="3696"/>
      <c r="DR17" s="3696"/>
      <c r="DS17" s="3696"/>
      <c r="DT17" s="3696"/>
      <c r="DU17" s="3696"/>
      <c r="DV17" s="3696"/>
      <c r="DW17" s="3696"/>
      <c r="DX17" s="3696"/>
      <c r="DY17" s="3696"/>
      <c r="DZ17" s="3696"/>
      <c r="EA17" s="3697"/>
      <c r="EB17" s="3680"/>
      <c r="EC17" s="3681"/>
      <c r="ED17" s="3681"/>
      <c r="EE17" s="3681"/>
      <c r="EF17" s="3681"/>
      <c r="EG17" s="3681"/>
      <c r="EH17" s="3681"/>
      <c r="EI17" s="3681"/>
      <c r="EJ17" s="3681"/>
      <c r="EK17" s="3681"/>
      <c r="EL17" s="3681"/>
      <c r="EM17" s="3681"/>
      <c r="EN17" s="3681"/>
      <c r="EO17" s="3681"/>
      <c r="EP17" s="3681"/>
      <c r="EQ17" s="3681"/>
      <c r="ER17" s="3688"/>
      <c r="ES17" s="3680"/>
      <c r="ET17" s="3681"/>
      <c r="EU17" s="3681"/>
      <c r="EV17" s="3681"/>
      <c r="EW17" s="3681"/>
      <c r="EX17" s="3681"/>
      <c r="EY17" s="3681"/>
      <c r="EZ17" s="3688"/>
      <c r="FA17" s="3680"/>
      <c r="FB17" s="3681"/>
      <c r="FC17" s="3681"/>
      <c r="FD17" s="3681"/>
      <c r="FE17" s="3681"/>
      <c r="FF17" s="3681"/>
      <c r="FG17" s="3681"/>
      <c r="FH17" s="3682"/>
      <c r="FI17" s="2323"/>
    </row>
    <row r="18" spans="1:165" ht="8.65" customHeight="1">
      <c r="A18" s="2298"/>
      <c r="B18" s="3512"/>
      <c r="C18" s="3513"/>
      <c r="D18" s="3513"/>
      <c r="E18" s="3513"/>
      <c r="F18" s="3513"/>
      <c r="G18" s="3513"/>
      <c r="H18" s="3513"/>
      <c r="I18" s="3513"/>
      <c r="J18" s="3513"/>
      <c r="K18" s="3513"/>
      <c r="L18" s="3513"/>
      <c r="M18" s="3496"/>
      <c r="N18" s="3497"/>
      <c r="O18" s="3497"/>
      <c r="P18" s="3497"/>
      <c r="Q18" s="3497"/>
      <c r="R18" s="3497"/>
      <c r="S18" s="3497"/>
      <c r="T18" s="3497"/>
      <c r="U18" s="3497"/>
      <c r="V18" s="3497"/>
      <c r="W18" s="3497"/>
      <c r="X18" s="3497"/>
      <c r="Y18" s="3497"/>
      <c r="Z18" s="3497"/>
      <c r="AA18" s="3497"/>
      <c r="AB18" s="3498"/>
      <c r="AC18" s="3501"/>
      <c r="AD18" s="3502"/>
      <c r="AE18" s="3502"/>
      <c r="AF18" s="3502"/>
      <c r="AG18" s="3502"/>
      <c r="AH18" s="3502"/>
      <c r="AI18" s="3502"/>
      <c r="AJ18" s="3502"/>
      <c r="AK18" s="3504"/>
      <c r="AL18" s="3501"/>
      <c r="AM18" s="3502"/>
      <c r="AN18" s="3502"/>
      <c r="AO18" s="3502"/>
      <c r="AP18" s="3502"/>
      <c r="AQ18" s="3502"/>
      <c r="AR18" s="3502"/>
      <c r="AS18" s="3502"/>
      <c r="AT18" s="3506"/>
      <c r="AU18" s="3512"/>
      <c r="AV18" s="3513"/>
      <c r="AW18" s="3513"/>
      <c r="AX18" s="3513"/>
      <c r="AY18" s="3513"/>
      <c r="AZ18" s="3513"/>
      <c r="BA18" s="3513"/>
      <c r="BB18" s="3513"/>
      <c r="BC18" s="3514"/>
      <c r="BD18" s="3662"/>
      <c r="BE18" s="3663"/>
      <c r="BF18" s="3663"/>
      <c r="BG18" s="3663"/>
      <c r="BH18" s="3663"/>
      <c r="BI18" s="3663"/>
      <c r="BJ18" s="3663"/>
      <c r="BK18" s="3664"/>
      <c r="BL18" s="3518"/>
      <c r="BM18" s="3519"/>
      <c r="BN18" s="3519"/>
      <c r="BO18" s="3519"/>
      <c r="BP18" s="3519"/>
      <c r="BQ18" s="3519"/>
      <c r="BR18" s="3519"/>
      <c r="BS18" s="3525"/>
      <c r="BT18" s="3526"/>
      <c r="BU18" s="3526"/>
      <c r="BV18" s="3526"/>
      <c r="BW18" s="3526"/>
      <c r="BX18" s="3526"/>
      <c r="BY18" s="3527"/>
      <c r="BZ18" s="3690"/>
      <c r="CA18" s="3691"/>
      <c r="CB18" s="3691"/>
      <c r="CC18" s="3691"/>
      <c r="CD18" s="3691"/>
      <c r="CE18" s="3691"/>
      <c r="CF18" s="3691"/>
      <c r="CG18" s="3691"/>
      <c r="CH18" s="3691"/>
      <c r="CI18" s="3691"/>
      <c r="CJ18" s="3691"/>
      <c r="CK18" s="3691"/>
      <c r="CL18" s="3691"/>
      <c r="CM18" s="3691"/>
      <c r="CN18" s="3683"/>
      <c r="CO18" s="3684"/>
      <c r="CP18" s="3684"/>
      <c r="CQ18" s="3684"/>
      <c r="CR18" s="3684"/>
      <c r="CS18" s="3684"/>
      <c r="CT18" s="3684"/>
      <c r="CU18" s="3684"/>
      <c r="CV18" s="3684"/>
      <c r="CW18" s="3684"/>
      <c r="CX18" s="3684"/>
      <c r="CY18" s="3684"/>
      <c r="CZ18" s="3684"/>
      <c r="DA18" s="3684"/>
      <c r="DB18" s="3684"/>
      <c r="DC18" s="3684"/>
      <c r="DD18" s="3690"/>
      <c r="DE18" s="3683"/>
      <c r="DF18" s="3684"/>
      <c r="DG18" s="3684"/>
      <c r="DH18" s="3684"/>
      <c r="DI18" s="3684"/>
      <c r="DJ18" s="3685"/>
      <c r="DK18" s="3698"/>
      <c r="DL18" s="3699"/>
      <c r="DM18" s="3699"/>
      <c r="DN18" s="3699"/>
      <c r="DO18" s="3699"/>
      <c r="DP18" s="3699"/>
      <c r="DQ18" s="3699"/>
      <c r="DR18" s="3699"/>
      <c r="DS18" s="3699"/>
      <c r="DT18" s="3699"/>
      <c r="DU18" s="3699"/>
      <c r="DV18" s="3699"/>
      <c r="DW18" s="3699"/>
      <c r="DX18" s="3699"/>
      <c r="DY18" s="3699"/>
      <c r="DZ18" s="3699"/>
      <c r="EA18" s="3700"/>
      <c r="EB18" s="3683"/>
      <c r="EC18" s="3684"/>
      <c r="ED18" s="3684"/>
      <c r="EE18" s="3684"/>
      <c r="EF18" s="3684"/>
      <c r="EG18" s="3684"/>
      <c r="EH18" s="3684"/>
      <c r="EI18" s="3684"/>
      <c r="EJ18" s="3684"/>
      <c r="EK18" s="3684"/>
      <c r="EL18" s="3684"/>
      <c r="EM18" s="3684"/>
      <c r="EN18" s="3684"/>
      <c r="EO18" s="3684"/>
      <c r="EP18" s="3684"/>
      <c r="EQ18" s="3684"/>
      <c r="ER18" s="3690"/>
      <c r="ES18" s="3683"/>
      <c r="ET18" s="3684"/>
      <c r="EU18" s="3684"/>
      <c r="EV18" s="3684"/>
      <c r="EW18" s="3684"/>
      <c r="EX18" s="3684"/>
      <c r="EY18" s="3684"/>
      <c r="EZ18" s="3690"/>
      <c r="FA18" s="3683"/>
      <c r="FB18" s="3684"/>
      <c r="FC18" s="3684"/>
      <c r="FD18" s="3684"/>
      <c r="FE18" s="3684"/>
      <c r="FF18" s="3684"/>
      <c r="FG18" s="3684"/>
      <c r="FH18" s="3685"/>
      <c r="FI18" s="2323"/>
    </row>
    <row r="19" spans="1:165" ht="8.65" customHeight="1">
      <c r="A19" s="2298"/>
      <c r="B19" s="3512"/>
      <c r="C19" s="3513"/>
      <c r="D19" s="3513"/>
      <c r="E19" s="3513"/>
      <c r="F19" s="3513"/>
      <c r="G19" s="3513"/>
      <c r="H19" s="3513"/>
      <c r="I19" s="3513"/>
      <c r="J19" s="3513"/>
      <c r="K19" s="3513"/>
      <c r="L19" s="3513"/>
      <c r="M19" s="3493" t="s">
        <v>1109</v>
      </c>
      <c r="N19" s="3494"/>
      <c r="O19" s="3494"/>
      <c r="P19" s="3494"/>
      <c r="Q19" s="3494"/>
      <c r="R19" s="3494"/>
      <c r="S19" s="3494"/>
      <c r="T19" s="3494"/>
      <c r="U19" s="3494"/>
      <c r="V19" s="3494"/>
      <c r="W19" s="3494"/>
      <c r="X19" s="3494"/>
      <c r="Y19" s="3494"/>
      <c r="Z19" s="3494"/>
      <c r="AA19" s="3494"/>
      <c r="AB19" s="3495"/>
      <c r="AC19" s="3499">
        <v>16.8</v>
      </c>
      <c r="AD19" s="3500"/>
      <c r="AE19" s="3500"/>
      <c r="AF19" s="3500">
        <v>16.5</v>
      </c>
      <c r="AG19" s="3500"/>
      <c r="AH19" s="3500"/>
      <c r="AI19" s="3500">
        <f t="shared" ref="AI19" si="2">AC19</f>
        <v>16.8</v>
      </c>
      <c r="AJ19" s="3500"/>
      <c r="AK19" s="3503"/>
      <c r="AL19" s="3499">
        <v>5.6</v>
      </c>
      <c r="AM19" s="3500"/>
      <c r="AN19" s="3500"/>
      <c r="AO19" s="3500">
        <v>5</v>
      </c>
      <c r="AP19" s="3500"/>
      <c r="AQ19" s="3500"/>
      <c r="AR19" s="3500">
        <f t="shared" ref="AR19" si="3">AL19</f>
        <v>5.6</v>
      </c>
      <c r="AS19" s="3500"/>
      <c r="AT19" s="3505"/>
      <c r="AU19" s="3512"/>
      <c r="AV19" s="3513"/>
      <c r="AW19" s="3513"/>
      <c r="AX19" s="3513"/>
      <c r="AY19" s="3513"/>
      <c r="AZ19" s="3513"/>
      <c r="BA19" s="3513"/>
      <c r="BB19" s="3513"/>
      <c r="BC19" s="3514"/>
      <c r="BD19" s="3662"/>
      <c r="BE19" s="3663"/>
      <c r="BF19" s="3663"/>
      <c r="BG19" s="3663"/>
      <c r="BH19" s="3663"/>
      <c r="BI19" s="3663"/>
      <c r="BJ19" s="3663"/>
      <c r="BK19" s="3664"/>
      <c r="BL19" s="3518"/>
      <c r="BM19" s="3519"/>
      <c r="BN19" s="3519"/>
      <c r="BO19" s="3519"/>
      <c r="BP19" s="3519"/>
      <c r="BQ19" s="3519"/>
      <c r="BR19" s="3519"/>
      <c r="BS19" s="3525"/>
      <c r="BT19" s="3526"/>
      <c r="BU19" s="3526"/>
      <c r="BV19" s="3526"/>
      <c r="BW19" s="3526"/>
      <c r="BX19" s="3526"/>
      <c r="BY19" s="3527"/>
      <c r="BZ19" s="3493" t="s">
        <v>1110</v>
      </c>
      <c r="CA19" s="3494"/>
      <c r="CB19" s="3494"/>
      <c r="CC19" s="3494"/>
      <c r="CD19" s="3494"/>
      <c r="CE19" s="3494"/>
      <c r="CF19" s="3494"/>
      <c r="CG19" s="3494"/>
      <c r="CH19" s="3701"/>
      <c r="CI19" s="3705">
        <v>0.4</v>
      </c>
      <c r="CJ19" s="3706"/>
      <c r="CK19" s="3706"/>
      <c r="CL19" s="3706"/>
      <c r="CM19" s="3707"/>
      <c r="CN19" s="3616" t="s">
        <v>1111</v>
      </c>
      <c r="CO19" s="3387"/>
      <c r="CP19" s="3387"/>
      <c r="CQ19" s="3387"/>
      <c r="CR19" s="3387"/>
      <c r="CS19" s="3387"/>
      <c r="CT19" s="3387"/>
      <c r="CU19" s="3387"/>
      <c r="CV19" s="3387"/>
      <c r="CW19" s="3387"/>
      <c r="CX19" s="3387"/>
      <c r="CY19" s="3387"/>
      <c r="CZ19" s="3387"/>
      <c r="DA19" s="3387"/>
      <c r="DB19" s="3387"/>
      <c r="DC19" s="3387"/>
      <c r="DD19" s="3388"/>
      <c r="DE19" s="3617">
        <v>0.68</v>
      </c>
      <c r="DF19" s="3618"/>
      <c r="DG19" s="3618"/>
      <c r="DH19" s="3618"/>
      <c r="DI19" s="3618"/>
      <c r="DJ19" s="3619"/>
      <c r="DK19" s="3595" t="s">
        <v>1112</v>
      </c>
      <c r="DL19" s="3596"/>
      <c r="DM19" s="3596"/>
      <c r="DN19" s="3596"/>
      <c r="DO19" s="3596"/>
      <c r="DP19" s="3596"/>
      <c r="DQ19" s="3596"/>
      <c r="DR19" s="3596"/>
      <c r="DS19" s="3596"/>
      <c r="DT19" s="3596"/>
      <c r="DU19" s="3596"/>
      <c r="DV19" s="3596"/>
      <c r="DW19" s="3596"/>
      <c r="DX19" s="3596"/>
      <c r="DY19" s="3596"/>
      <c r="DZ19" s="3596"/>
      <c r="EA19" s="3597"/>
      <c r="EB19" s="3557" t="s">
        <v>1113</v>
      </c>
      <c r="EC19" s="3557"/>
      <c r="ED19" s="3557"/>
      <c r="EE19" s="3557"/>
      <c r="EF19" s="3557"/>
      <c r="EG19" s="3557"/>
      <c r="EH19" s="3557"/>
      <c r="EI19" s="3557"/>
      <c r="EJ19" s="3557"/>
      <c r="EK19" s="3557"/>
      <c r="EL19" s="3557"/>
      <c r="EM19" s="3557"/>
      <c r="EN19" s="3557"/>
      <c r="EO19" s="3557"/>
      <c r="EP19" s="3557"/>
      <c r="EQ19" s="3557"/>
      <c r="ER19" s="3557"/>
      <c r="ES19" s="3558">
        <v>3.11</v>
      </c>
      <c r="ET19" s="3558"/>
      <c r="EU19" s="3558"/>
      <c r="EV19" s="3558"/>
      <c r="EW19" s="3558"/>
      <c r="EX19" s="3558"/>
      <c r="EY19" s="3558"/>
      <c r="EZ19" s="3558"/>
      <c r="FA19" s="3540"/>
      <c r="FB19" s="3540"/>
      <c r="FC19" s="3540"/>
      <c r="FD19" s="3540"/>
      <c r="FE19" s="3540"/>
      <c r="FF19" s="3540"/>
      <c r="FG19" s="3540"/>
      <c r="FH19" s="3541"/>
      <c r="FI19" s="2323"/>
    </row>
    <row r="20" spans="1:165" ht="8.65" customHeight="1">
      <c r="A20" s="2298"/>
      <c r="B20" s="3512"/>
      <c r="C20" s="3513"/>
      <c r="D20" s="3513"/>
      <c r="E20" s="3513"/>
      <c r="F20" s="3513"/>
      <c r="G20" s="3513"/>
      <c r="H20" s="3513"/>
      <c r="I20" s="3513"/>
      <c r="J20" s="3513"/>
      <c r="K20" s="3513"/>
      <c r="L20" s="3513"/>
      <c r="M20" s="3496"/>
      <c r="N20" s="3497"/>
      <c r="O20" s="3497"/>
      <c r="P20" s="3497"/>
      <c r="Q20" s="3497"/>
      <c r="R20" s="3497"/>
      <c r="S20" s="3497"/>
      <c r="T20" s="3497"/>
      <c r="U20" s="3497"/>
      <c r="V20" s="3497"/>
      <c r="W20" s="3497"/>
      <c r="X20" s="3497"/>
      <c r="Y20" s="3497"/>
      <c r="Z20" s="3497"/>
      <c r="AA20" s="3497"/>
      <c r="AB20" s="3498"/>
      <c r="AC20" s="3501"/>
      <c r="AD20" s="3502"/>
      <c r="AE20" s="3502"/>
      <c r="AF20" s="3502"/>
      <c r="AG20" s="3502"/>
      <c r="AH20" s="3502"/>
      <c r="AI20" s="3502"/>
      <c r="AJ20" s="3502"/>
      <c r="AK20" s="3504"/>
      <c r="AL20" s="3501"/>
      <c r="AM20" s="3502"/>
      <c r="AN20" s="3502"/>
      <c r="AO20" s="3502"/>
      <c r="AP20" s="3502"/>
      <c r="AQ20" s="3502"/>
      <c r="AR20" s="3502"/>
      <c r="AS20" s="3502"/>
      <c r="AT20" s="3506"/>
      <c r="AU20" s="3515"/>
      <c r="AV20" s="3497"/>
      <c r="AW20" s="3497"/>
      <c r="AX20" s="3497"/>
      <c r="AY20" s="3497"/>
      <c r="AZ20" s="3497"/>
      <c r="BA20" s="3497"/>
      <c r="BB20" s="3497"/>
      <c r="BC20" s="3498"/>
      <c r="BD20" s="3662"/>
      <c r="BE20" s="3663"/>
      <c r="BF20" s="3663"/>
      <c r="BG20" s="3663"/>
      <c r="BH20" s="3663"/>
      <c r="BI20" s="3663"/>
      <c r="BJ20" s="3663"/>
      <c r="BK20" s="3664"/>
      <c r="BL20" s="3520"/>
      <c r="BM20" s="3521"/>
      <c r="BN20" s="3521"/>
      <c r="BO20" s="3521"/>
      <c r="BP20" s="3521"/>
      <c r="BQ20" s="3521"/>
      <c r="BR20" s="3521"/>
      <c r="BS20" s="3525"/>
      <c r="BT20" s="3526"/>
      <c r="BU20" s="3526"/>
      <c r="BV20" s="3526"/>
      <c r="BW20" s="3526"/>
      <c r="BX20" s="3526"/>
      <c r="BY20" s="3527"/>
      <c r="BZ20" s="3702"/>
      <c r="CA20" s="3513"/>
      <c r="CB20" s="3513"/>
      <c r="CC20" s="3513"/>
      <c r="CD20" s="3513"/>
      <c r="CE20" s="3513"/>
      <c r="CF20" s="3513"/>
      <c r="CG20" s="3513"/>
      <c r="CH20" s="3703"/>
      <c r="CI20" s="3708"/>
      <c r="CJ20" s="3709"/>
      <c r="CK20" s="3709"/>
      <c r="CL20" s="3709"/>
      <c r="CM20" s="3710"/>
      <c r="CN20" s="3562"/>
      <c r="CO20" s="3563"/>
      <c r="CP20" s="3563"/>
      <c r="CQ20" s="3563"/>
      <c r="CR20" s="3563"/>
      <c r="CS20" s="3563"/>
      <c r="CT20" s="3563"/>
      <c r="CU20" s="3563"/>
      <c r="CV20" s="3563"/>
      <c r="CW20" s="3563"/>
      <c r="CX20" s="3563"/>
      <c r="CY20" s="3563"/>
      <c r="CZ20" s="3563"/>
      <c r="DA20" s="3563"/>
      <c r="DB20" s="3563"/>
      <c r="DC20" s="3563"/>
      <c r="DD20" s="3391"/>
      <c r="DE20" s="3617"/>
      <c r="DF20" s="3618"/>
      <c r="DG20" s="3618"/>
      <c r="DH20" s="3618"/>
      <c r="DI20" s="3618"/>
      <c r="DJ20" s="3619"/>
      <c r="DK20" s="3598"/>
      <c r="DL20" s="3599"/>
      <c r="DM20" s="3599"/>
      <c r="DN20" s="3599"/>
      <c r="DO20" s="3599"/>
      <c r="DP20" s="3599"/>
      <c r="DQ20" s="3599"/>
      <c r="DR20" s="3599"/>
      <c r="DS20" s="3599"/>
      <c r="DT20" s="3599"/>
      <c r="DU20" s="3599"/>
      <c r="DV20" s="3599"/>
      <c r="DW20" s="3599"/>
      <c r="DX20" s="3599"/>
      <c r="DY20" s="3599"/>
      <c r="DZ20" s="3599"/>
      <c r="EA20" s="3600"/>
      <c r="EB20" s="3557"/>
      <c r="EC20" s="3557"/>
      <c r="ED20" s="3557"/>
      <c r="EE20" s="3557"/>
      <c r="EF20" s="3557"/>
      <c r="EG20" s="3557"/>
      <c r="EH20" s="3557"/>
      <c r="EI20" s="3557"/>
      <c r="EJ20" s="3557"/>
      <c r="EK20" s="3557"/>
      <c r="EL20" s="3557"/>
      <c r="EM20" s="3557"/>
      <c r="EN20" s="3557"/>
      <c r="EO20" s="3557"/>
      <c r="EP20" s="3557"/>
      <c r="EQ20" s="3557"/>
      <c r="ER20" s="3557"/>
      <c r="ES20" s="3558"/>
      <c r="ET20" s="3558"/>
      <c r="EU20" s="3558"/>
      <c r="EV20" s="3558"/>
      <c r="EW20" s="3558"/>
      <c r="EX20" s="3558"/>
      <c r="EY20" s="3558"/>
      <c r="EZ20" s="3558"/>
      <c r="FA20" s="3540"/>
      <c r="FB20" s="3540"/>
      <c r="FC20" s="3540"/>
      <c r="FD20" s="3540"/>
      <c r="FE20" s="3540"/>
      <c r="FF20" s="3540"/>
      <c r="FG20" s="3540"/>
      <c r="FH20" s="3541"/>
      <c r="FI20" s="2323"/>
    </row>
    <row r="21" spans="1:165" ht="8.65" customHeight="1">
      <c r="A21" s="2298"/>
      <c r="B21" s="3512"/>
      <c r="C21" s="3513"/>
      <c r="D21" s="3513"/>
      <c r="E21" s="3513"/>
      <c r="F21" s="3513"/>
      <c r="G21" s="3513"/>
      <c r="H21" s="3513"/>
      <c r="I21" s="3513"/>
      <c r="J21" s="3513"/>
      <c r="K21" s="3513"/>
      <c r="L21" s="3513"/>
      <c r="M21" s="3493" t="s">
        <v>1114</v>
      </c>
      <c r="N21" s="3494"/>
      <c r="O21" s="3494"/>
      <c r="P21" s="3494"/>
      <c r="Q21" s="3494"/>
      <c r="R21" s="3494"/>
      <c r="S21" s="3494"/>
      <c r="T21" s="3494"/>
      <c r="U21" s="3494"/>
      <c r="V21" s="3494"/>
      <c r="W21" s="3494"/>
      <c r="X21" s="3494"/>
      <c r="Y21" s="3494"/>
      <c r="Z21" s="3494"/>
      <c r="AA21" s="3494"/>
      <c r="AB21" s="3495"/>
      <c r="AC21" s="3499">
        <v>17.7</v>
      </c>
      <c r="AD21" s="3500"/>
      <c r="AE21" s="3500"/>
      <c r="AF21" s="3500">
        <v>17.399999999999999</v>
      </c>
      <c r="AG21" s="3500"/>
      <c r="AH21" s="3500"/>
      <c r="AI21" s="3500">
        <f t="shared" ref="AI21" si="4">AC21</f>
        <v>17.7</v>
      </c>
      <c r="AJ21" s="3500"/>
      <c r="AK21" s="3503"/>
      <c r="AL21" s="3499">
        <v>6.1</v>
      </c>
      <c r="AM21" s="3500"/>
      <c r="AN21" s="3500"/>
      <c r="AO21" s="3500">
        <v>5.6</v>
      </c>
      <c r="AP21" s="3500"/>
      <c r="AQ21" s="3500"/>
      <c r="AR21" s="3500">
        <f t="shared" ref="AR21" si="5">AL21</f>
        <v>6.1</v>
      </c>
      <c r="AS21" s="3500"/>
      <c r="AT21" s="3505"/>
      <c r="AU21" s="3559" t="s">
        <v>1115</v>
      </c>
      <c r="AV21" s="3549"/>
      <c r="AW21" s="3549"/>
      <c r="AX21" s="3549"/>
      <c r="AY21" s="3549"/>
      <c r="AZ21" s="3549"/>
      <c r="BA21" s="3549"/>
      <c r="BB21" s="3549"/>
      <c r="BC21" s="3656"/>
      <c r="BD21" s="3662"/>
      <c r="BE21" s="3663"/>
      <c r="BF21" s="3663"/>
      <c r="BG21" s="3663"/>
      <c r="BH21" s="3663"/>
      <c r="BI21" s="3663"/>
      <c r="BJ21" s="3663"/>
      <c r="BK21" s="3664"/>
      <c r="BL21" s="3516">
        <v>6.5</v>
      </c>
      <c r="BM21" s="3517"/>
      <c r="BN21" s="3517"/>
      <c r="BO21" s="3517"/>
      <c r="BP21" s="3517"/>
      <c r="BQ21" s="3517"/>
      <c r="BR21" s="3517"/>
      <c r="BS21" s="3525"/>
      <c r="BT21" s="3526"/>
      <c r="BU21" s="3526"/>
      <c r="BV21" s="3526"/>
      <c r="BW21" s="3526"/>
      <c r="BX21" s="3526"/>
      <c r="BY21" s="3527"/>
      <c r="BZ21" s="3702"/>
      <c r="CA21" s="3513"/>
      <c r="CB21" s="3513"/>
      <c r="CC21" s="3513"/>
      <c r="CD21" s="3513"/>
      <c r="CE21" s="3513"/>
      <c r="CF21" s="3513"/>
      <c r="CG21" s="3513"/>
      <c r="CH21" s="3703"/>
      <c r="CI21" s="3708"/>
      <c r="CJ21" s="3709"/>
      <c r="CK21" s="3709"/>
      <c r="CL21" s="3709"/>
      <c r="CM21" s="3710"/>
      <c r="CN21" s="3562"/>
      <c r="CO21" s="3563"/>
      <c r="CP21" s="3563"/>
      <c r="CQ21" s="3563"/>
      <c r="CR21" s="3563"/>
      <c r="CS21" s="3563"/>
      <c r="CT21" s="3563"/>
      <c r="CU21" s="3563"/>
      <c r="CV21" s="3563"/>
      <c r="CW21" s="3563"/>
      <c r="CX21" s="3563"/>
      <c r="CY21" s="3563"/>
      <c r="CZ21" s="3563"/>
      <c r="DA21" s="3563"/>
      <c r="DB21" s="3563"/>
      <c r="DC21" s="3563"/>
      <c r="DD21" s="3391"/>
      <c r="DE21" s="3617"/>
      <c r="DF21" s="3618"/>
      <c r="DG21" s="3618"/>
      <c r="DH21" s="3618"/>
      <c r="DI21" s="3618"/>
      <c r="DJ21" s="3619"/>
      <c r="DK21" s="3598"/>
      <c r="DL21" s="3599"/>
      <c r="DM21" s="3599"/>
      <c r="DN21" s="3599"/>
      <c r="DO21" s="3599"/>
      <c r="DP21" s="3599"/>
      <c r="DQ21" s="3599"/>
      <c r="DR21" s="3599"/>
      <c r="DS21" s="3599"/>
      <c r="DT21" s="3599"/>
      <c r="DU21" s="3599"/>
      <c r="DV21" s="3599"/>
      <c r="DW21" s="3599"/>
      <c r="DX21" s="3599"/>
      <c r="DY21" s="3599"/>
      <c r="DZ21" s="3599"/>
      <c r="EA21" s="3600"/>
      <c r="EB21" s="3557" t="s">
        <v>1117</v>
      </c>
      <c r="EC21" s="3557"/>
      <c r="ED21" s="3557"/>
      <c r="EE21" s="3557"/>
      <c r="EF21" s="3557"/>
      <c r="EG21" s="3557"/>
      <c r="EH21" s="3557"/>
      <c r="EI21" s="3557"/>
      <c r="EJ21" s="3557"/>
      <c r="EK21" s="3557"/>
      <c r="EL21" s="3557"/>
      <c r="EM21" s="3557"/>
      <c r="EN21" s="3557"/>
      <c r="EO21" s="3557"/>
      <c r="EP21" s="3557"/>
      <c r="EQ21" s="3557"/>
      <c r="ER21" s="3557"/>
      <c r="ES21" s="3718">
        <v>3.15</v>
      </c>
      <c r="ET21" s="3718"/>
      <c r="EU21" s="3718"/>
      <c r="EV21" s="3718"/>
      <c r="EW21" s="3718"/>
      <c r="EX21" s="3718"/>
      <c r="EY21" s="3718"/>
      <c r="EZ21" s="3718"/>
      <c r="FA21" s="3540" t="s">
        <v>1261</v>
      </c>
      <c r="FB21" s="3540"/>
      <c r="FC21" s="3540"/>
      <c r="FD21" s="3540"/>
      <c r="FE21" s="3540"/>
      <c r="FF21" s="3540"/>
      <c r="FG21" s="3540"/>
      <c r="FH21" s="3541"/>
      <c r="FI21" s="2323"/>
    </row>
    <row r="22" spans="1:165" ht="8.25" customHeight="1">
      <c r="A22" s="2298"/>
      <c r="B22" s="3515"/>
      <c r="C22" s="3497"/>
      <c r="D22" s="3497"/>
      <c r="E22" s="3497"/>
      <c r="F22" s="3497"/>
      <c r="G22" s="3497"/>
      <c r="H22" s="3497"/>
      <c r="I22" s="3497"/>
      <c r="J22" s="3497"/>
      <c r="K22" s="3497"/>
      <c r="L22" s="3497"/>
      <c r="M22" s="3496"/>
      <c r="N22" s="3497"/>
      <c r="O22" s="3497"/>
      <c r="P22" s="3497"/>
      <c r="Q22" s="3497"/>
      <c r="R22" s="3497"/>
      <c r="S22" s="3497"/>
      <c r="T22" s="3497"/>
      <c r="U22" s="3497"/>
      <c r="V22" s="3497"/>
      <c r="W22" s="3497"/>
      <c r="X22" s="3497"/>
      <c r="Y22" s="3497"/>
      <c r="Z22" s="3497"/>
      <c r="AA22" s="3497"/>
      <c r="AB22" s="3498"/>
      <c r="AC22" s="3501"/>
      <c r="AD22" s="3502"/>
      <c r="AE22" s="3502"/>
      <c r="AF22" s="3502"/>
      <c r="AG22" s="3502"/>
      <c r="AH22" s="3502"/>
      <c r="AI22" s="3502"/>
      <c r="AJ22" s="3502"/>
      <c r="AK22" s="3504"/>
      <c r="AL22" s="3501"/>
      <c r="AM22" s="3502"/>
      <c r="AN22" s="3502"/>
      <c r="AO22" s="3502"/>
      <c r="AP22" s="3502"/>
      <c r="AQ22" s="3502"/>
      <c r="AR22" s="3502"/>
      <c r="AS22" s="3502"/>
      <c r="AT22" s="3506"/>
      <c r="AU22" s="3560"/>
      <c r="AV22" s="3552"/>
      <c r="AW22" s="3552"/>
      <c r="AX22" s="3552"/>
      <c r="AY22" s="3552"/>
      <c r="AZ22" s="3552"/>
      <c r="BA22" s="3552"/>
      <c r="BB22" s="3552"/>
      <c r="BC22" s="3657"/>
      <c r="BD22" s="3662"/>
      <c r="BE22" s="3663"/>
      <c r="BF22" s="3663"/>
      <c r="BG22" s="3663"/>
      <c r="BH22" s="3663"/>
      <c r="BI22" s="3663"/>
      <c r="BJ22" s="3663"/>
      <c r="BK22" s="3664"/>
      <c r="BL22" s="3518"/>
      <c r="BM22" s="3519"/>
      <c r="BN22" s="3519"/>
      <c r="BO22" s="3519"/>
      <c r="BP22" s="3519"/>
      <c r="BQ22" s="3519"/>
      <c r="BR22" s="3519"/>
      <c r="BS22" s="3525"/>
      <c r="BT22" s="3526"/>
      <c r="BU22" s="3526"/>
      <c r="BV22" s="3526"/>
      <c r="BW22" s="3526"/>
      <c r="BX22" s="3526"/>
      <c r="BY22" s="3527"/>
      <c r="BZ22" s="3702"/>
      <c r="CA22" s="3513"/>
      <c r="CB22" s="3513"/>
      <c r="CC22" s="3513"/>
      <c r="CD22" s="3513"/>
      <c r="CE22" s="3513"/>
      <c r="CF22" s="3513"/>
      <c r="CG22" s="3513"/>
      <c r="CH22" s="3703"/>
      <c r="CI22" s="3708"/>
      <c r="CJ22" s="3709"/>
      <c r="CK22" s="3709"/>
      <c r="CL22" s="3709"/>
      <c r="CM22" s="3710"/>
      <c r="CN22" s="2324"/>
      <c r="CO22" s="2325"/>
      <c r="CP22" s="2325"/>
      <c r="CQ22" s="2325"/>
      <c r="CR22" s="2325"/>
      <c r="CS22" s="2325"/>
      <c r="CT22" s="2325"/>
      <c r="CU22" s="2325"/>
      <c r="CV22" s="2325"/>
      <c r="CW22" s="2325"/>
      <c r="CX22" s="2325"/>
      <c r="CY22" s="2325"/>
      <c r="CZ22" s="2325"/>
      <c r="DA22" s="2325"/>
      <c r="DB22" s="2325"/>
      <c r="DC22" s="2325"/>
      <c r="DD22" s="2326"/>
      <c r="DE22" s="3617"/>
      <c r="DF22" s="3618"/>
      <c r="DG22" s="3618"/>
      <c r="DH22" s="3618"/>
      <c r="DI22" s="3618"/>
      <c r="DJ22" s="3619"/>
      <c r="DK22" s="3598"/>
      <c r="DL22" s="3599"/>
      <c r="DM22" s="3599"/>
      <c r="DN22" s="3599"/>
      <c r="DO22" s="3599"/>
      <c r="DP22" s="3599"/>
      <c r="DQ22" s="3599"/>
      <c r="DR22" s="3599"/>
      <c r="DS22" s="3599"/>
      <c r="DT22" s="3599"/>
      <c r="DU22" s="3599"/>
      <c r="DV22" s="3599"/>
      <c r="DW22" s="3599"/>
      <c r="DX22" s="3599"/>
      <c r="DY22" s="3599"/>
      <c r="DZ22" s="3599"/>
      <c r="EA22" s="3600"/>
      <c r="EB22" s="3557"/>
      <c r="EC22" s="3557"/>
      <c r="ED22" s="3557"/>
      <c r="EE22" s="3557"/>
      <c r="EF22" s="3557"/>
      <c r="EG22" s="3557"/>
      <c r="EH22" s="3557"/>
      <c r="EI22" s="3557"/>
      <c r="EJ22" s="3557"/>
      <c r="EK22" s="3557"/>
      <c r="EL22" s="3557"/>
      <c r="EM22" s="3557"/>
      <c r="EN22" s="3557"/>
      <c r="EO22" s="3557"/>
      <c r="EP22" s="3557"/>
      <c r="EQ22" s="3557"/>
      <c r="ER22" s="3557"/>
      <c r="ES22" s="3718"/>
      <c r="ET22" s="3718"/>
      <c r="EU22" s="3718"/>
      <c r="EV22" s="3718"/>
      <c r="EW22" s="3718"/>
      <c r="EX22" s="3718"/>
      <c r="EY22" s="3718"/>
      <c r="EZ22" s="3718"/>
      <c r="FA22" s="3540"/>
      <c r="FB22" s="3540"/>
      <c r="FC22" s="3540"/>
      <c r="FD22" s="3540"/>
      <c r="FE22" s="3540"/>
      <c r="FF22" s="3540"/>
      <c r="FG22" s="3540"/>
      <c r="FH22" s="3541"/>
      <c r="FI22" s="2323"/>
    </row>
    <row r="23" spans="1:165" ht="8.65" customHeight="1">
      <c r="A23" s="2298"/>
      <c r="B23" s="3559" t="s">
        <v>1262</v>
      </c>
      <c r="C23" s="3549"/>
      <c r="D23" s="3549"/>
      <c r="E23" s="3549"/>
      <c r="F23" s="3549"/>
      <c r="G23" s="3549"/>
      <c r="H23" s="3549"/>
      <c r="I23" s="3549"/>
      <c r="J23" s="3549"/>
      <c r="K23" s="3549"/>
      <c r="L23" s="3549"/>
      <c r="M23" s="3493" t="s">
        <v>1103</v>
      </c>
      <c r="N23" s="3494"/>
      <c r="O23" s="3494"/>
      <c r="P23" s="3494"/>
      <c r="Q23" s="3494"/>
      <c r="R23" s="3494"/>
      <c r="S23" s="3494"/>
      <c r="T23" s="3494"/>
      <c r="U23" s="3494"/>
      <c r="V23" s="3494"/>
      <c r="W23" s="3494"/>
      <c r="X23" s="3494"/>
      <c r="Y23" s="3494"/>
      <c r="Z23" s="3494"/>
      <c r="AA23" s="3494"/>
      <c r="AB23" s="3495"/>
      <c r="AC23" s="3499">
        <v>16.2</v>
      </c>
      <c r="AD23" s="3500"/>
      <c r="AE23" s="3500"/>
      <c r="AF23" s="3500">
        <v>15.9</v>
      </c>
      <c r="AG23" s="3500"/>
      <c r="AH23" s="3500"/>
      <c r="AI23" s="3500">
        <f>AC23</f>
        <v>16.2</v>
      </c>
      <c r="AJ23" s="3500"/>
      <c r="AK23" s="3503"/>
      <c r="AL23" s="3499">
        <v>5.3</v>
      </c>
      <c r="AM23" s="3500"/>
      <c r="AN23" s="3500"/>
      <c r="AO23" s="3500">
        <v>4.7</v>
      </c>
      <c r="AP23" s="3500"/>
      <c r="AQ23" s="3500"/>
      <c r="AR23" s="3500">
        <f>AL23</f>
        <v>5.3</v>
      </c>
      <c r="AS23" s="3500"/>
      <c r="AT23" s="3505"/>
      <c r="AU23" s="3560"/>
      <c r="AV23" s="3552"/>
      <c r="AW23" s="3552"/>
      <c r="AX23" s="3552"/>
      <c r="AY23" s="3552"/>
      <c r="AZ23" s="3552"/>
      <c r="BA23" s="3552"/>
      <c r="BB23" s="3552"/>
      <c r="BC23" s="3657"/>
      <c r="BD23" s="3662"/>
      <c r="BE23" s="3663"/>
      <c r="BF23" s="3663"/>
      <c r="BG23" s="3663"/>
      <c r="BH23" s="3663"/>
      <c r="BI23" s="3663"/>
      <c r="BJ23" s="3663"/>
      <c r="BK23" s="3664"/>
      <c r="BL23" s="3518"/>
      <c r="BM23" s="3519"/>
      <c r="BN23" s="3519"/>
      <c r="BO23" s="3519"/>
      <c r="BP23" s="3519"/>
      <c r="BQ23" s="3519"/>
      <c r="BR23" s="3519"/>
      <c r="BS23" s="3525"/>
      <c r="BT23" s="3526"/>
      <c r="BU23" s="3526"/>
      <c r="BV23" s="3526"/>
      <c r="BW23" s="3526"/>
      <c r="BX23" s="3526"/>
      <c r="BY23" s="3527"/>
      <c r="BZ23" s="3702"/>
      <c r="CA23" s="3513"/>
      <c r="CB23" s="3513"/>
      <c r="CC23" s="3513"/>
      <c r="CD23" s="3513"/>
      <c r="CE23" s="3513"/>
      <c r="CF23" s="3513"/>
      <c r="CG23" s="3513"/>
      <c r="CH23" s="3703"/>
      <c r="CI23" s="3708"/>
      <c r="CJ23" s="3709"/>
      <c r="CK23" s="3709"/>
      <c r="CL23" s="3709"/>
      <c r="CM23" s="3710"/>
      <c r="CN23" s="3562" t="s">
        <v>1116</v>
      </c>
      <c r="CO23" s="3563"/>
      <c r="CP23" s="3563"/>
      <c r="CQ23" s="3563"/>
      <c r="CR23" s="3563"/>
      <c r="CS23" s="3563"/>
      <c r="CT23" s="3563"/>
      <c r="CU23" s="3563"/>
      <c r="CV23" s="3563"/>
      <c r="CW23" s="3563"/>
      <c r="CX23" s="3563"/>
      <c r="CY23" s="3563"/>
      <c r="CZ23" s="3563"/>
      <c r="DA23" s="3563"/>
      <c r="DB23" s="3563"/>
      <c r="DC23" s="3563"/>
      <c r="DD23" s="3391"/>
      <c r="DE23" s="3617"/>
      <c r="DF23" s="3618"/>
      <c r="DG23" s="3618"/>
      <c r="DH23" s="3618"/>
      <c r="DI23" s="3618"/>
      <c r="DJ23" s="3619"/>
      <c r="DK23" s="3598"/>
      <c r="DL23" s="3599"/>
      <c r="DM23" s="3599"/>
      <c r="DN23" s="3599"/>
      <c r="DO23" s="3599"/>
      <c r="DP23" s="3599"/>
      <c r="DQ23" s="3599"/>
      <c r="DR23" s="3599"/>
      <c r="DS23" s="3599"/>
      <c r="DT23" s="3599"/>
      <c r="DU23" s="3599"/>
      <c r="DV23" s="3599"/>
      <c r="DW23" s="3599"/>
      <c r="DX23" s="3599"/>
      <c r="DY23" s="3599"/>
      <c r="DZ23" s="3599"/>
      <c r="EA23" s="3600"/>
      <c r="EB23" s="3557" t="s">
        <v>1121</v>
      </c>
      <c r="EC23" s="3557"/>
      <c r="ED23" s="3557"/>
      <c r="EE23" s="3557"/>
      <c r="EF23" s="3557"/>
      <c r="EG23" s="3557"/>
      <c r="EH23" s="3557"/>
      <c r="EI23" s="3557"/>
      <c r="EJ23" s="3557"/>
      <c r="EK23" s="3557"/>
      <c r="EL23" s="3557"/>
      <c r="EM23" s="3557"/>
      <c r="EN23" s="3557"/>
      <c r="EO23" s="3557"/>
      <c r="EP23" s="3557"/>
      <c r="EQ23" s="3557"/>
      <c r="ER23" s="3557"/>
      <c r="ES23" s="3558">
        <v>3.64</v>
      </c>
      <c r="ET23" s="3558"/>
      <c r="EU23" s="3558"/>
      <c r="EV23" s="3558"/>
      <c r="EW23" s="3558"/>
      <c r="EX23" s="3558"/>
      <c r="EY23" s="3558"/>
      <c r="EZ23" s="3558"/>
      <c r="FA23" s="3540"/>
      <c r="FB23" s="3540"/>
      <c r="FC23" s="3540"/>
      <c r="FD23" s="3540"/>
      <c r="FE23" s="3540"/>
      <c r="FF23" s="3540"/>
      <c r="FG23" s="3540"/>
      <c r="FH23" s="3541"/>
      <c r="FI23" s="2323"/>
    </row>
    <row r="24" spans="1:165" ht="8.65" customHeight="1">
      <c r="A24" s="2298"/>
      <c r="B24" s="3560"/>
      <c r="C24" s="3552"/>
      <c r="D24" s="3552"/>
      <c r="E24" s="3552"/>
      <c r="F24" s="3552"/>
      <c r="G24" s="3552"/>
      <c r="H24" s="3552"/>
      <c r="I24" s="3552"/>
      <c r="J24" s="3552"/>
      <c r="K24" s="3552"/>
      <c r="L24" s="3552"/>
      <c r="M24" s="3496"/>
      <c r="N24" s="3497"/>
      <c r="O24" s="3497"/>
      <c r="P24" s="3497"/>
      <c r="Q24" s="3497"/>
      <c r="R24" s="3497"/>
      <c r="S24" s="3497"/>
      <c r="T24" s="3497"/>
      <c r="U24" s="3497"/>
      <c r="V24" s="3497"/>
      <c r="W24" s="3497"/>
      <c r="X24" s="3497"/>
      <c r="Y24" s="3497"/>
      <c r="Z24" s="3497"/>
      <c r="AA24" s="3497"/>
      <c r="AB24" s="3498"/>
      <c r="AC24" s="3501"/>
      <c r="AD24" s="3502"/>
      <c r="AE24" s="3502"/>
      <c r="AF24" s="3502"/>
      <c r="AG24" s="3502"/>
      <c r="AH24" s="3502"/>
      <c r="AI24" s="3502"/>
      <c r="AJ24" s="3502"/>
      <c r="AK24" s="3504"/>
      <c r="AL24" s="3501"/>
      <c r="AM24" s="3502"/>
      <c r="AN24" s="3502"/>
      <c r="AO24" s="3502"/>
      <c r="AP24" s="3502"/>
      <c r="AQ24" s="3502"/>
      <c r="AR24" s="3502"/>
      <c r="AS24" s="3502"/>
      <c r="AT24" s="3506"/>
      <c r="AU24" s="3560"/>
      <c r="AV24" s="3552"/>
      <c r="AW24" s="3552"/>
      <c r="AX24" s="3552"/>
      <c r="AY24" s="3552"/>
      <c r="AZ24" s="3552"/>
      <c r="BA24" s="3552"/>
      <c r="BB24" s="3552"/>
      <c r="BC24" s="3657"/>
      <c r="BD24" s="3662"/>
      <c r="BE24" s="3663"/>
      <c r="BF24" s="3663"/>
      <c r="BG24" s="3663"/>
      <c r="BH24" s="3663"/>
      <c r="BI24" s="3663"/>
      <c r="BJ24" s="3663"/>
      <c r="BK24" s="3664"/>
      <c r="BL24" s="3518"/>
      <c r="BM24" s="3519"/>
      <c r="BN24" s="3519"/>
      <c r="BO24" s="3519"/>
      <c r="BP24" s="3519"/>
      <c r="BQ24" s="3519"/>
      <c r="BR24" s="3519"/>
      <c r="BS24" s="3525"/>
      <c r="BT24" s="3526"/>
      <c r="BU24" s="3526"/>
      <c r="BV24" s="3526"/>
      <c r="BW24" s="3526"/>
      <c r="BX24" s="3526"/>
      <c r="BY24" s="3527"/>
      <c r="BZ24" s="3702"/>
      <c r="CA24" s="3513"/>
      <c r="CB24" s="3513"/>
      <c r="CC24" s="3513"/>
      <c r="CD24" s="3513"/>
      <c r="CE24" s="3513"/>
      <c r="CF24" s="3513"/>
      <c r="CG24" s="3513"/>
      <c r="CH24" s="3703"/>
      <c r="CI24" s="3708"/>
      <c r="CJ24" s="3709"/>
      <c r="CK24" s="3709"/>
      <c r="CL24" s="3709"/>
      <c r="CM24" s="3710"/>
      <c r="CN24" s="3562"/>
      <c r="CO24" s="3563"/>
      <c r="CP24" s="3563"/>
      <c r="CQ24" s="3563"/>
      <c r="CR24" s="3563"/>
      <c r="CS24" s="3563"/>
      <c r="CT24" s="3563"/>
      <c r="CU24" s="3563"/>
      <c r="CV24" s="3563"/>
      <c r="CW24" s="3563"/>
      <c r="CX24" s="3563"/>
      <c r="CY24" s="3563"/>
      <c r="CZ24" s="3563"/>
      <c r="DA24" s="3563"/>
      <c r="DB24" s="3563"/>
      <c r="DC24" s="3563"/>
      <c r="DD24" s="3391"/>
      <c r="DE24" s="3617"/>
      <c r="DF24" s="3618"/>
      <c r="DG24" s="3618"/>
      <c r="DH24" s="3618"/>
      <c r="DI24" s="3618"/>
      <c r="DJ24" s="3619"/>
      <c r="DK24" s="3598"/>
      <c r="DL24" s="3599"/>
      <c r="DM24" s="3599"/>
      <c r="DN24" s="3599"/>
      <c r="DO24" s="3599"/>
      <c r="DP24" s="3599"/>
      <c r="DQ24" s="3599"/>
      <c r="DR24" s="3599"/>
      <c r="DS24" s="3599"/>
      <c r="DT24" s="3599"/>
      <c r="DU24" s="3599"/>
      <c r="DV24" s="3599"/>
      <c r="DW24" s="3599"/>
      <c r="DX24" s="3599"/>
      <c r="DY24" s="3599"/>
      <c r="DZ24" s="3599"/>
      <c r="EA24" s="3600"/>
      <c r="EB24" s="3557"/>
      <c r="EC24" s="3557"/>
      <c r="ED24" s="3557"/>
      <c r="EE24" s="3557"/>
      <c r="EF24" s="3557"/>
      <c r="EG24" s="3557"/>
      <c r="EH24" s="3557"/>
      <c r="EI24" s="3557"/>
      <c r="EJ24" s="3557"/>
      <c r="EK24" s="3557"/>
      <c r="EL24" s="3557"/>
      <c r="EM24" s="3557"/>
      <c r="EN24" s="3557"/>
      <c r="EO24" s="3557"/>
      <c r="EP24" s="3557"/>
      <c r="EQ24" s="3557"/>
      <c r="ER24" s="3557"/>
      <c r="ES24" s="3558"/>
      <c r="ET24" s="3558"/>
      <c r="EU24" s="3558"/>
      <c r="EV24" s="3558"/>
      <c r="EW24" s="3558"/>
      <c r="EX24" s="3558"/>
      <c r="EY24" s="3558"/>
      <c r="EZ24" s="3558"/>
      <c r="FA24" s="3540"/>
      <c r="FB24" s="3540"/>
      <c r="FC24" s="3540"/>
      <c r="FD24" s="3540"/>
      <c r="FE24" s="3540"/>
      <c r="FF24" s="3540"/>
      <c r="FG24" s="3540"/>
      <c r="FH24" s="3541"/>
      <c r="FI24" s="2323"/>
    </row>
    <row r="25" spans="1:165" ht="8.65" customHeight="1">
      <c r="A25" s="2298"/>
      <c r="B25" s="3560"/>
      <c r="C25" s="3552"/>
      <c r="D25" s="3552"/>
      <c r="E25" s="3552"/>
      <c r="F25" s="3552"/>
      <c r="G25" s="3552"/>
      <c r="H25" s="3552"/>
      <c r="I25" s="3552"/>
      <c r="J25" s="3552"/>
      <c r="K25" s="3552"/>
      <c r="L25" s="3552"/>
      <c r="M25" s="3493" t="s">
        <v>1108</v>
      </c>
      <c r="N25" s="3494"/>
      <c r="O25" s="3494"/>
      <c r="P25" s="3494"/>
      <c r="Q25" s="3494"/>
      <c r="R25" s="3494"/>
      <c r="S25" s="3494"/>
      <c r="T25" s="3494"/>
      <c r="U25" s="3494"/>
      <c r="V25" s="3494"/>
      <c r="W25" s="3494"/>
      <c r="X25" s="3494"/>
      <c r="Y25" s="3494"/>
      <c r="Z25" s="3494"/>
      <c r="AA25" s="3494"/>
      <c r="AB25" s="3495"/>
      <c r="AC25" s="3499">
        <v>16.399999999999999</v>
      </c>
      <c r="AD25" s="3500"/>
      <c r="AE25" s="3500"/>
      <c r="AF25" s="3500">
        <v>16</v>
      </c>
      <c r="AG25" s="3500"/>
      <c r="AH25" s="3500"/>
      <c r="AI25" s="3500">
        <f t="shared" ref="AI25" si="6">AC25</f>
        <v>16.399999999999999</v>
      </c>
      <c r="AJ25" s="3500"/>
      <c r="AK25" s="3503"/>
      <c r="AL25" s="3499">
        <v>5.4</v>
      </c>
      <c r="AM25" s="3500"/>
      <c r="AN25" s="3500"/>
      <c r="AO25" s="3500">
        <v>4.8</v>
      </c>
      <c r="AP25" s="3500"/>
      <c r="AQ25" s="3500"/>
      <c r="AR25" s="3500">
        <f t="shared" ref="AR25" si="7">AL25</f>
        <v>5.4</v>
      </c>
      <c r="AS25" s="3500"/>
      <c r="AT25" s="3505"/>
      <c r="AU25" s="3560"/>
      <c r="AV25" s="3552"/>
      <c r="AW25" s="3552"/>
      <c r="AX25" s="3552"/>
      <c r="AY25" s="3552"/>
      <c r="AZ25" s="3552"/>
      <c r="BA25" s="3552"/>
      <c r="BB25" s="3552"/>
      <c r="BC25" s="3657"/>
      <c r="BD25" s="3662"/>
      <c r="BE25" s="3663"/>
      <c r="BF25" s="3663"/>
      <c r="BG25" s="3663"/>
      <c r="BH25" s="3663"/>
      <c r="BI25" s="3663"/>
      <c r="BJ25" s="3663"/>
      <c r="BK25" s="3664"/>
      <c r="BL25" s="3518"/>
      <c r="BM25" s="3519"/>
      <c r="BN25" s="3519"/>
      <c r="BO25" s="3519"/>
      <c r="BP25" s="3519"/>
      <c r="BQ25" s="3519"/>
      <c r="BR25" s="3519"/>
      <c r="BS25" s="3525"/>
      <c r="BT25" s="3526"/>
      <c r="BU25" s="3526"/>
      <c r="BV25" s="3526"/>
      <c r="BW25" s="3526"/>
      <c r="BX25" s="3526"/>
      <c r="BY25" s="3527"/>
      <c r="BZ25" s="3702"/>
      <c r="CA25" s="3513"/>
      <c r="CB25" s="3513"/>
      <c r="CC25" s="3513"/>
      <c r="CD25" s="3513"/>
      <c r="CE25" s="3513"/>
      <c r="CF25" s="3513"/>
      <c r="CG25" s="3513"/>
      <c r="CH25" s="3703"/>
      <c r="CI25" s="3708"/>
      <c r="CJ25" s="3709"/>
      <c r="CK25" s="3709"/>
      <c r="CL25" s="3709"/>
      <c r="CM25" s="3710"/>
      <c r="CN25" s="3564"/>
      <c r="CO25" s="3393"/>
      <c r="CP25" s="3393"/>
      <c r="CQ25" s="3393"/>
      <c r="CR25" s="3393"/>
      <c r="CS25" s="3393"/>
      <c r="CT25" s="3393"/>
      <c r="CU25" s="3393"/>
      <c r="CV25" s="3393"/>
      <c r="CW25" s="3393"/>
      <c r="CX25" s="3393"/>
      <c r="CY25" s="3393"/>
      <c r="CZ25" s="3393"/>
      <c r="DA25" s="3393"/>
      <c r="DB25" s="3393"/>
      <c r="DC25" s="3393"/>
      <c r="DD25" s="3394"/>
      <c r="DE25" s="3617"/>
      <c r="DF25" s="3618"/>
      <c r="DG25" s="3618"/>
      <c r="DH25" s="3618"/>
      <c r="DI25" s="3618"/>
      <c r="DJ25" s="3619"/>
      <c r="DK25" s="3598"/>
      <c r="DL25" s="3599"/>
      <c r="DM25" s="3599"/>
      <c r="DN25" s="3599"/>
      <c r="DO25" s="3599"/>
      <c r="DP25" s="3599"/>
      <c r="DQ25" s="3599"/>
      <c r="DR25" s="3599"/>
      <c r="DS25" s="3599"/>
      <c r="DT25" s="3599"/>
      <c r="DU25" s="3599"/>
      <c r="DV25" s="3599"/>
      <c r="DW25" s="3599"/>
      <c r="DX25" s="3599"/>
      <c r="DY25" s="3599"/>
      <c r="DZ25" s="3599"/>
      <c r="EA25" s="3600"/>
      <c r="EB25" s="3557" t="s">
        <v>1124</v>
      </c>
      <c r="EC25" s="3557"/>
      <c r="ED25" s="3557"/>
      <c r="EE25" s="3557"/>
      <c r="EF25" s="3557"/>
      <c r="EG25" s="3557"/>
      <c r="EH25" s="3557"/>
      <c r="EI25" s="3557"/>
      <c r="EJ25" s="3557"/>
      <c r="EK25" s="3557"/>
      <c r="EL25" s="3557"/>
      <c r="EM25" s="3557"/>
      <c r="EN25" s="3557"/>
      <c r="EO25" s="3557"/>
      <c r="EP25" s="3557"/>
      <c r="EQ25" s="3557"/>
      <c r="ER25" s="3557"/>
      <c r="ES25" s="3558">
        <v>2.0699999999999998</v>
      </c>
      <c r="ET25" s="3558"/>
      <c r="EU25" s="3558"/>
      <c r="EV25" s="3558"/>
      <c r="EW25" s="3558"/>
      <c r="EX25" s="3558"/>
      <c r="EY25" s="3558"/>
      <c r="EZ25" s="3558"/>
      <c r="FA25" s="3540"/>
      <c r="FB25" s="3540"/>
      <c r="FC25" s="3540"/>
      <c r="FD25" s="3540"/>
      <c r="FE25" s="3540"/>
      <c r="FF25" s="3540"/>
      <c r="FG25" s="3540"/>
      <c r="FH25" s="3541"/>
      <c r="FI25" s="2323"/>
    </row>
    <row r="26" spans="1:165" ht="8.65" customHeight="1">
      <c r="A26" s="2298"/>
      <c r="B26" s="3560"/>
      <c r="C26" s="3552"/>
      <c r="D26" s="3552"/>
      <c r="E26" s="3552"/>
      <c r="F26" s="3552"/>
      <c r="G26" s="3552"/>
      <c r="H26" s="3552"/>
      <c r="I26" s="3552"/>
      <c r="J26" s="3552"/>
      <c r="K26" s="3552"/>
      <c r="L26" s="3552"/>
      <c r="M26" s="3496"/>
      <c r="N26" s="3497"/>
      <c r="O26" s="3497"/>
      <c r="P26" s="3497"/>
      <c r="Q26" s="3497"/>
      <c r="R26" s="3497"/>
      <c r="S26" s="3497"/>
      <c r="T26" s="3497"/>
      <c r="U26" s="3497"/>
      <c r="V26" s="3497"/>
      <c r="W26" s="3497"/>
      <c r="X26" s="3497"/>
      <c r="Y26" s="3497"/>
      <c r="Z26" s="3497"/>
      <c r="AA26" s="3497"/>
      <c r="AB26" s="3498"/>
      <c r="AC26" s="3501"/>
      <c r="AD26" s="3502"/>
      <c r="AE26" s="3502"/>
      <c r="AF26" s="3502"/>
      <c r="AG26" s="3502"/>
      <c r="AH26" s="3502"/>
      <c r="AI26" s="3502"/>
      <c r="AJ26" s="3502"/>
      <c r="AK26" s="3504"/>
      <c r="AL26" s="3501"/>
      <c r="AM26" s="3502"/>
      <c r="AN26" s="3502"/>
      <c r="AO26" s="3502"/>
      <c r="AP26" s="3502"/>
      <c r="AQ26" s="3502"/>
      <c r="AR26" s="3502"/>
      <c r="AS26" s="3502"/>
      <c r="AT26" s="3506"/>
      <c r="AU26" s="3561"/>
      <c r="AV26" s="3555"/>
      <c r="AW26" s="3555"/>
      <c r="AX26" s="3555"/>
      <c r="AY26" s="3555"/>
      <c r="AZ26" s="3555"/>
      <c r="BA26" s="3555"/>
      <c r="BB26" s="3555"/>
      <c r="BC26" s="3658"/>
      <c r="BD26" s="3662"/>
      <c r="BE26" s="3663"/>
      <c r="BF26" s="3663"/>
      <c r="BG26" s="3663"/>
      <c r="BH26" s="3663"/>
      <c r="BI26" s="3663"/>
      <c r="BJ26" s="3663"/>
      <c r="BK26" s="3664"/>
      <c r="BL26" s="3520"/>
      <c r="BM26" s="3521"/>
      <c r="BN26" s="3521"/>
      <c r="BO26" s="3521"/>
      <c r="BP26" s="3521"/>
      <c r="BQ26" s="3521"/>
      <c r="BR26" s="3521"/>
      <c r="BS26" s="3525"/>
      <c r="BT26" s="3526"/>
      <c r="BU26" s="3526"/>
      <c r="BV26" s="3526"/>
      <c r="BW26" s="3526"/>
      <c r="BX26" s="3526"/>
      <c r="BY26" s="3527"/>
      <c r="BZ26" s="3702"/>
      <c r="CA26" s="3513"/>
      <c r="CB26" s="3513"/>
      <c r="CC26" s="3513"/>
      <c r="CD26" s="3513"/>
      <c r="CE26" s="3513"/>
      <c r="CF26" s="3513"/>
      <c r="CG26" s="3513"/>
      <c r="CH26" s="3703"/>
      <c r="CI26" s="3708"/>
      <c r="CJ26" s="3709"/>
      <c r="CK26" s="3709"/>
      <c r="CL26" s="3709"/>
      <c r="CM26" s="3710"/>
      <c r="CN26" s="3616" t="s">
        <v>1120</v>
      </c>
      <c r="CO26" s="3387"/>
      <c r="CP26" s="3387"/>
      <c r="CQ26" s="3387"/>
      <c r="CR26" s="3387"/>
      <c r="CS26" s="3387"/>
      <c r="CT26" s="3387"/>
      <c r="CU26" s="3387"/>
      <c r="CV26" s="3387"/>
      <c r="CW26" s="3387"/>
      <c r="CX26" s="3387"/>
      <c r="CY26" s="3387"/>
      <c r="CZ26" s="3387"/>
      <c r="DA26" s="3387"/>
      <c r="DB26" s="3387"/>
      <c r="DC26" s="3387"/>
      <c r="DD26" s="3388"/>
      <c r="DE26" s="3617">
        <v>0.51</v>
      </c>
      <c r="DF26" s="3618"/>
      <c r="DG26" s="3618"/>
      <c r="DH26" s="3618"/>
      <c r="DI26" s="3618"/>
      <c r="DJ26" s="3619"/>
      <c r="DK26" s="3598"/>
      <c r="DL26" s="3599"/>
      <c r="DM26" s="3599"/>
      <c r="DN26" s="3599"/>
      <c r="DO26" s="3599"/>
      <c r="DP26" s="3599"/>
      <c r="DQ26" s="3599"/>
      <c r="DR26" s="3599"/>
      <c r="DS26" s="3599"/>
      <c r="DT26" s="3599"/>
      <c r="DU26" s="3599"/>
      <c r="DV26" s="3599"/>
      <c r="DW26" s="3599"/>
      <c r="DX26" s="3599"/>
      <c r="DY26" s="3599"/>
      <c r="DZ26" s="3599"/>
      <c r="EA26" s="3600"/>
      <c r="EB26" s="3557"/>
      <c r="EC26" s="3557"/>
      <c r="ED26" s="3557"/>
      <c r="EE26" s="3557"/>
      <c r="EF26" s="3557"/>
      <c r="EG26" s="3557"/>
      <c r="EH26" s="3557"/>
      <c r="EI26" s="3557"/>
      <c r="EJ26" s="3557"/>
      <c r="EK26" s="3557"/>
      <c r="EL26" s="3557"/>
      <c r="EM26" s="3557"/>
      <c r="EN26" s="3557"/>
      <c r="EO26" s="3557"/>
      <c r="EP26" s="3557"/>
      <c r="EQ26" s="3557"/>
      <c r="ER26" s="3557"/>
      <c r="ES26" s="3558"/>
      <c r="ET26" s="3558"/>
      <c r="EU26" s="3558"/>
      <c r="EV26" s="3558"/>
      <c r="EW26" s="3558"/>
      <c r="EX26" s="3558"/>
      <c r="EY26" s="3558"/>
      <c r="EZ26" s="3558"/>
      <c r="FA26" s="3540"/>
      <c r="FB26" s="3540"/>
      <c r="FC26" s="3540"/>
      <c r="FD26" s="3540"/>
      <c r="FE26" s="3540"/>
      <c r="FF26" s="3540"/>
      <c r="FG26" s="3540"/>
      <c r="FH26" s="3541"/>
      <c r="FI26" s="2323"/>
    </row>
    <row r="27" spans="1:165" ht="8.65" customHeight="1">
      <c r="A27" s="2298"/>
      <c r="B27" s="3560"/>
      <c r="C27" s="3552"/>
      <c r="D27" s="3552"/>
      <c r="E27" s="3552"/>
      <c r="F27" s="3552"/>
      <c r="G27" s="3552"/>
      <c r="H27" s="3552"/>
      <c r="I27" s="3552"/>
      <c r="J27" s="3552"/>
      <c r="K27" s="3552"/>
      <c r="L27" s="3552"/>
      <c r="M27" s="3493" t="s">
        <v>1109</v>
      </c>
      <c r="N27" s="3494"/>
      <c r="O27" s="3494"/>
      <c r="P27" s="3494"/>
      <c r="Q27" s="3494"/>
      <c r="R27" s="3494"/>
      <c r="S27" s="3494"/>
      <c r="T27" s="3494"/>
      <c r="U27" s="3494"/>
      <c r="V27" s="3494"/>
      <c r="W27" s="3494"/>
      <c r="X27" s="3494"/>
      <c r="Y27" s="3494"/>
      <c r="Z27" s="3494"/>
      <c r="AA27" s="3494"/>
      <c r="AB27" s="3495"/>
      <c r="AC27" s="3499">
        <v>16.5</v>
      </c>
      <c r="AD27" s="3500"/>
      <c r="AE27" s="3500"/>
      <c r="AF27" s="3500">
        <v>16.2</v>
      </c>
      <c r="AG27" s="3500"/>
      <c r="AH27" s="3500"/>
      <c r="AI27" s="3500">
        <f t="shared" ref="AI27" si="8">AC27</f>
        <v>16.5</v>
      </c>
      <c r="AJ27" s="3500"/>
      <c r="AK27" s="3503"/>
      <c r="AL27" s="3499">
        <v>5.7</v>
      </c>
      <c r="AM27" s="3500"/>
      <c r="AN27" s="3500"/>
      <c r="AO27" s="3500">
        <v>5.0999999999999996</v>
      </c>
      <c r="AP27" s="3500"/>
      <c r="AQ27" s="3500"/>
      <c r="AR27" s="3500">
        <f t="shared" ref="AR27" si="9">AL27</f>
        <v>5.7</v>
      </c>
      <c r="AS27" s="3500"/>
      <c r="AT27" s="3505"/>
      <c r="AU27" s="3559" t="s">
        <v>1122</v>
      </c>
      <c r="AV27" s="3549"/>
      <c r="AW27" s="3549"/>
      <c r="AX27" s="3549"/>
      <c r="AY27" s="3549"/>
      <c r="AZ27" s="3549"/>
      <c r="BA27" s="3549"/>
      <c r="BB27" s="3549"/>
      <c r="BC27" s="3656"/>
      <c r="BD27" s="3662"/>
      <c r="BE27" s="3663"/>
      <c r="BF27" s="3663"/>
      <c r="BG27" s="3663"/>
      <c r="BH27" s="3663"/>
      <c r="BI27" s="3663"/>
      <c r="BJ27" s="3663"/>
      <c r="BK27" s="3663"/>
      <c r="BL27" s="3516">
        <v>5</v>
      </c>
      <c r="BM27" s="3517"/>
      <c r="BN27" s="3517"/>
      <c r="BO27" s="3517"/>
      <c r="BP27" s="3517"/>
      <c r="BQ27" s="3517"/>
      <c r="BR27" s="3613"/>
      <c r="BS27" s="3525"/>
      <c r="BT27" s="3526"/>
      <c r="BU27" s="3526"/>
      <c r="BV27" s="3526"/>
      <c r="BW27" s="3526"/>
      <c r="BX27" s="3526"/>
      <c r="BY27" s="3527"/>
      <c r="BZ27" s="3702"/>
      <c r="CA27" s="3513"/>
      <c r="CB27" s="3513"/>
      <c r="CC27" s="3513"/>
      <c r="CD27" s="3513"/>
      <c r="CE27" s="3513"/>
      <c r="CF27" s="3513"/>
      <c r="CG27" s="3513"/>
      <c r="CH27" s="3703"/>
      <c r="CI27" s="3708"/>
      <c r="CJ27" s="3709"/>
      <c r="CK27" s="3709"/>
      <c r="CL27" s="3709"/>
      <c r="CM27" s="3710"/>
      <c r="CN27" s="3562"/>
      <c r="CO27" s="3563"/>
      <c r="CP27" s="3563"/>
      <c r="CQ27" s="3563"/>
      <c r="CR27" s="3563"/>
      <c r="CS27" s="3563"/>
      <c r="CT27" s="3563"/>
      <c r="CU27" s="3563"/>
      <c r="CV27" s="3563"/>
      <c r="CW27" s="3563"/>
      <c r="CX27" s="3563"/>
      <c r="CY27" s="3563"/>
      <c r="CZ27" s="3563"/>
      <c r="DA27" s="3563"/>
      <c r="DB27" s="3563"/>
      <c r="DC27" s="3563"/>
      <c r="DD27" s="3391"/>
      <c r="DE27" s="3617"/>
      <c r="DF27" s="3618"/>
      <c r="DG27" s="3618"/>
      <c r="DH27" s="3618"/>
      <c r="DI27" s="3618"/>
      <c r="DJ27" s="3619"/>
      <c r="DK27" s="3653" t="s">
        <v>1128</v>
      </c>
      <c r="DL27" s="3605"/>
      <c r="DM27" s="3605"/>
      <c r="DN27" s="3605"/>
      <c r="DO27" s="3605"/>
      <c r="DP27" s="3605"/>
      <c r="DQ27" s="3605"/>
      <c r="DR27" s="3605"/>
      <c r="DS27" s="3605"/>
      <c r="DT27" s="3605"/>
      <c r="DU27" s="3605"/>
      <c r="DV27" s="3605"/>
      <c r="DW27" s="3605"/>
      <c r="DX27" s="3605"/>
      <c r="DY27" s="3605"/>
      <c r="DZ27" s="3605"/>
      <c r="EA27" s="3606"/>
      <c r="EB27" s="3571" t="s">
        <v>1113</v>
      </c>
      <c r="EC27" s="3572"/>
      <c r="ED27" s="3572"/>
      <c r="EE27" s="3572"/>
      <c r="EF27" s="3572"/>
      <c r="EG27" s="3572"/>
      <c r="EH27" s="3572"/>
      <c r="EI27" s="3572"/>
      <c r="EJ27" s="3572"/>
      <c r="EK27" s="3572"/>
      <c r="EL27" s="3572"/>
      <c r="EM27" s="3572"/>
      <c r="EN27" s="3572"/>
      <c r="EO27" s="3572"/>
      <c r="EP27" s="3572"/>
      <c r="EQ27" s="3572"/>
      <c r="ER27" s="3573"/>
      <c r="ES27" s="3565">
        <v>2.2799999999999998</v>
      </c>
      <c r="ET27" s="3566"/>
      <c r="EU27" s="3566"/>
      <c r="EV27" s="3566"/>
      <c r="EW27" s="3566"/>
      <c r="EX27" s="3566"/>
      <c r="EY27" s="3566"/>
      <c r="EZ27" s="3567"/>
      <c r="FA27" s="3629">
        <v>4325</v>
      </c>
      <c r="FB27" s="3630"/>
      <c r="FC27" s="3630"/>
      <c r="FD27" s="3630"/>
      <c r="FE27" s="3630"/>
      <c r="FF27" s="3630"/>
      <c r="FG27" s="3630"/>
      <c r="FH27" s="3631"/>
      <c r="FI27" s="2323"/>
    </row>
    <row r="28" spans="1:165" ht="8.65" customHeight="1">
      <c r="A28" s="2298"/>
      <c r="B28" s="3560"/>
      <c r="C28" s="3552"/>
      <c r="D28" s="3552"/>
      <c r="E28" s="3552"/>
      <c r="F28" s="3552"/>
      <c r="G28" s="3552"/>
      <c r="H28" s="3552"/>
      <c r="I28" s="3552"/>
      <c r="J28" s="3552"/>
      <c r="K28" s="3552"/>
      <c r="L28" s="3552"/>
      <c r="M28" s="3496"/>
      <c r="N28" s="3497"/>
      <c r="O28" s="3497"/>
      <c r="P28" s="3497"/>
      <c r="Q28" s="3497"/>
      <c r="R28" s="3497"/>
      <c r="S28" s="3497"/>
      <c r="T28" s="3497"/>
      <c r="U28" s="3497"/>
      <c r="V28" s="3497"/>
      <c r="W28" s="3497"/>
      <c r="X28" s="3497"/>
      <c r="Y28" s="3497"/>
      <c r="Z28" s="3497"/>
      <c r="AA28" s="3497"/>
      <c r="AB28" s="3498"/>
      <c r="AC28" s="3501"/>
      <c r="AD28" s="3502"/>
      <c r="AE28" s="3502"/>
      <c r="AF28" s="3502"/>
      <c r="AG28" s="3502"/>
      <c r="AH28" s="3502"/>
      <c r="AI28" s="3502"/>
      <c r="AJ28" s="3502"/>
      <c r="AK28" s="3504"/>
      <c r="AL28" s="3501"/>
      <c r="AM28" s="3502"/>
      <c r="AN28" s="3502"/>
      <c r="AO28" s="3502"/>
      <c r="AP28" s="3502"/>
      <c r="AQ28" s="3502"/>
      <c r="AR28" s="3502"/>
      <c r="AS28" s="3502"/>
      <c r="AT28" s="3506"/>
      <c r="AU28" s="3560"/>
      <c r="AV28" s="3552"/>
      <c r="AW28" s="3552"/>
      <c r="AX28" s="3552"/>
      <c r="AY28" s="3552"/>
      <c r="AZ28" s="3552"/>
      <c r="BA28" s="3552"/>
      <c r="BB28" s="3552"/>
      <c r="BC28" s="3657"/>
      <c r="BD28" s="3662"/>
      <c r="BE28" s="3663"/>
      <c r="BF28" s="3663"/>
      <c r="BG28" s="3663"/>
      <c r="BH28" s="3663"/>
      <c r="BI28" s="3663"/>
      <c r="BJ28" s="3663"/>
      <c r="BK28" s="3663"/>
      <c r="BL28" s="3518"/>
      <c r="BM28" s="3519"/>
      <c r="BN28" s="3519"/>
      <c r="BO28" s="3519"/>
      <c r="BP28" s="3519"/>
      <c r="BQ28" s="3519"/>
      <c r="BR28" s="3614"/>
      <c r="BS28" s="3525"/>
      <c r="BT28" s="3526"/>
      <c r="BU28" s="3526"/>
      <c r="BV28" s="3526"/>
      <c r="BW28" s="3526"/>
      <c r="BX28" s="3526"/>
      <c r="BY28" s="3527"/>
      <c r="BZ28" s="3496"/>
      <c r="CA28" s="3497"/>
      <c r="CB28" s="3497"/>
      <c r="CC28" s="3497"/>
      <c r="CD28" s="3497"/>
      <c r="CE28" s="3497"/>
      <c r="CF28" s="3497"/>
      <c r="CG28" s="3497"/>
      <c r="CH28" s="3704"/>
      <c r="CI28" s="3711"/>
      <c r="CJ28" s="3712"/>
      <c r="CK28" s="3712"/>
      <c r="CL28" s="3712"/>
      <c r="CM28" s="3713"/>
      <c r="CN28" s="3562"/>
      <c r="CO28" s="3563"/>
      <c r="CP28" s="3563"/>
      <c r="CQ28" s="3563"/>
      <c r="CR28" s="3563"/>
      <c r="CS28" s="3563"/>
      <c r="CT28" s="3563"/>
      <c r="CU28" s="3563"/>
      <c r="CV28" s="3563"/>
      <c r="CW28" s="3563"/>
      <c r="CX28" s="3563"/>
      <c r="CY28" s="3563"/>
      <c r="CZ28" s="3563"/>
      <c r="DA28" s="3563"/>
      <c r="DB28" s="3563"/>
      <c r="DC28" s="3563"/>
      <c r="DD28" s="3391"/>
      <c r="DE28" s="3617"/>
      <c r="DF28" s="3618"/>
      <c r="DG28" s="3618"/>
      <c r="DH28" s="3618"/>
      <c r="DI28" s="3618"/>
      <c r="DJ28" s="3619"/>
      <c r="DK28" s="3654"/>
      <c r="DL28" s="3608"/>
      <c r="DM28" s="3608"/>
      <c r="DN28" s="3608"/>
      <c r="DO28" s="3608"/>
      <c r="DP28" s="3608"/>
      <c r="DQ28" s="3608"/>
      <c r="DR28" s="3608"/>
      <c r="DS28" s="3608"/>
      <c r="DT28" s="3608"/>
      <c r="DU28" s="3608"/>
      <c r="DV28" s="3608"/>
      <c r="DW28" s="3608"/>
      <c r="DX28" s="3608"/>
      <c r="DY28" s="3608"/>
      <c r="DZ28" s="3608"/>
      <c r="EA28" s="3609"/>
      <c r="EB28" s="3590"/>
      <c r="EC28" s="3591"/>
      <c r="ED28" s="3591"/>
      <c r="EE28" s="3591"/>
      <c r="EF28" s="3591"/>
      <c r="EG28" s="3591"/>
      <c r="EH28" s="3591"/>
      <c r="EI28" s="3591"/>
      <c r="EJ28" s="3591"/>
      <c r="EK28" s="3591"/>
      <c r="EL28" s="3591"/>
      <c r="EM28" s="3591"/>
      <c r="EN28" s="3591"/>
      <c r="EO28" s="3591"/>
      <c r="EP28" s="3591"/>
      <c r="EQ28" s="3591"/>
      <c r="ER28" s="3592"/>
      <c r="ES28" s="3568"/>
      <c r="ET28" s="3569"/>
      <c r="EU28" s="3569"/>
      <c r="EV28" s="3569"/>
      <c r="EW28" s="3569"/>
      <c r="EX28" s="3569"/>
      <c r="EY28" s="3569"/>
      <c r="EZ28" s="3570"/>
      <c r="FA28" s="3632"/>
      <c r="FB28" s="3633"/>
      <c r="FC28" s="3633"/>
      <c r="FD28" s="3633"/>
      <c r="FE28" s="3633"/>
      <c r="FF28" s="3633"/>
      <c r="FG28" s="3633"/>
      <c r="FH28" s="3634"/>
      <c r="FI28" s="2323"/>
    </row>
    <row r="29" spans="1:165" ht="8.65" customHeight="1">
      <c r="A29" s="2298"/>
      <c r="B29" s="3560"/>
      <c r="C29" s="3552"/>
      <c r="D29" s="3552"/>
      <c r="E29" s="3552"/>
      <c r="F29" s="3552"/>
      <c r="G29" s="3552"/>
      <c r="H29" s="3552"/>
      <c r="I29" s="3552"/>
      <c r="J29" s="3552"/>
      <c r="K29" s="3552"/>
      <c r="L29" s="3552"/>
      <c r="M29" s="3493" t="s">
        <v>1114</v>
      </c>
      <c r="N29" s="3494"/>
      <c r="O29" s="3494"/>
      <c r="P29" s="3494"/>
      <c r="Q29" s="3494"/>
      <c r="R29" s="3494"/>
      <c r="S29" s="3494"/>
      <c r="T29" s="3494"/>
      <c r="U29" s="3494"/>
      <c r="V29" s="3494"/>
      <c r="W29" s="3494"/>
      <c r="X29" s="3494"/>
      <c r="Y29" s="3494"/>
      <c r="Z29" s="3494"/>
      <c r="AA29" s="3494"/>
      <c r="AB29" s="3495"/>
      <c r="AC29" s="3499">
        <v>17.5</v>
      </c>
      <c r="AD29" s="3500"/>
      <c r="AE29" s="3500"/>
      <c r="AF29" s="3500">
        <v>17.100000000000001</v>
      </c>
      <c r="AG29" s="3500"/>
      <c r="AH29" s="3500"/>
      <c r="AI29" s="3500">
        <f t="shared" ref="AI29" si="10">AC29</f>
        <v>17.5</v>
      </c>
      <c r="AJ29" s="3500"/>
      <c r="AK29" s="3503"/>
      <c r="AL29" s="3499">
        <v>6.3</v>
      </c>
      <c r="AM29" s="3500"/>
      <c r="AN29" s="3500"/>
      <c r="AO29" s="3500">
        <v>5.7</v>
      </c>
      <c r="AP29" s="3500"/>
      <c r="AQ29" s="3500"/>
      <c r="AR29" s="3500">
        <f t="shared" ref="AR29" si="11">AL29</f>
        <v>6.3</v>
      </c>
      <c r="AS29" s="3500"/>
      <c r="AT29" s="3505"/>
      <c r="AU29" s="3560"/>
      <c r="AV29" s="3552"/>
      <c r="AW29" s="3552"/>
      <c r="AX29" s="3552"/>
      <c r="AY29" s="3552"/>
      <c r="AZ29" s="3552"/>
      <c r="BA29" s="3552"/>
      <c r="BB29" s="3552"/>
      <c r="BC29" s="3657"/>
      <c r="BD29" s="3662"/>
      <c r="BE29" s="3663"/>
      <c r="BF29" s="3663"/>
      <c r="BG29" s="3663"/>
      <c r="BH29" s="3663"/>
      <c r="BI29" s="3663"/>
      <c r="BJ29" s="3663"/>
      <c r="BK29" s="3663"/>
      <c r="BL29" s="3518"/>
      <c r="BM29" s="3519"/>
      <c r="BN29" s="3519"/>
      <c r="BO29" s="3519"/>
      <c r="BP29" s="3519"/>
      <c r="BQ29" s="3519"/>
      <c r="BR29" s="3614"/>
      <c r="BS29" s="3525"/>
      <c r="BT29" s="3526"/>
      <c r="BU29" s="3526"/>
      <c r="BV29" s="3526"/>
      <c r="BW29" s="3526"/>
      <c r="BX29" s="3526"/>
      <c r="BY29" s="3527"/>
      <c r="BZ29" s="3635" t="s">
        <v>1119</v>
      </c>
      <c r="CA29" s="3636"/>
      <c r="CB29" s="3636"/>
      <c r="CC29" s="3636"/>
      <c r="CD29" s="3636"/>
      <c r="CE29" s="3636"/>
      <c r="CF29" s="3636"/>
      <c r="CG29" s="3636"/>
      <c r="CH29" s="3637"/>
      <c r="CI29" s="3644">
        <v>0.16</v>
      </c>
      <c r="CJ29" s="3645"/>
      <c r="CK29" s="3645"/>
      <c r="CL29" s="3645"/>
      <c r="CM29" s="3646"/>
      <c r="CN29" s="3562" t="s">
        <v>1123</v>
      </c>
      <c r="CO29" s="3563"/>
      <c r="CP29" s="3563"/>
      <c r="CQ29" s="3563"/>
      <c r="CR29" s="3563"/>
      <c r="CS29" s="3563"/>
      <c r="CT29" s="3563"/>
      <c r="CU29" s="3563"/>
      <c r="CV29" s="3563"/>
      <c r="CW29" s="3563"/>
      <c r="CX29" s="3563"/>
      <c r="CY29" s="3563"/>
      <c r="CZ29" s="3563"/>
      <c r="DA29" s="3563"/>
      <c r="DB29" s="3563"/>
      <c r="DC29" s="3563"/>
      <c r="DD29" s="3391"/>
      <c r="DE29" s="3617"/>
      <c r="DF29" s="3618"/>
      <c r="DG29" s="3618"/>
      <c r="DH29" s="3618"/>
      <c r="DI29" s="3618"/>
      <c r="DJ29" s="3619"/>
      <c r="DK29" s="3654"/>
      <c r="DL29" s="3608"/>
      <c r="DM29" s="3608"/>
      <c r="DN29" s="3608"/>
      <c r="DO29" s="3608"/>
      <c r="DP29" s="3608"/>
      <c r="DQ29" s="3608"/>
      <c r="DR29" s="3608"/>
      <c r="DS29" s="3608"/>
      <c r="DT29" s="3608"/>
      <c r="DU29" s="3608"/>
      <c r="DV29" s="3608"/>
      <c r="DW29" s="3608"/>
      <c r="DX29" s="3608"/>
      <c r="DY29" s="3608"/>
      <c r="DZ29" s="3608"/>
      <c r="EA29" s="3609"/>
      <c r="EB29" s="3571" t="s">
        <v>1117</v>
      </c>
      <c r="EC29" s="3572"/>
      <c r="ED29" s="3572"/>
      <c r="EE29" s="3572"/>
      <c r="EF29" s="3572"/>
      <c r="EG29" s="3572"/>
      <c r="EH29" s="3572"/>
      <c r="EI29" s="3572"/>
      <c r="EJ29" s="3572"/>
      <c r="EK29" s="3572"/>
      <c r="EL29" s="3572"/>
      <c r="EM29" s="3572"/>
      <c r="EN29" s="3572"/>
      <c r="EO29" s="3572"/>
      <c r="EP29" s="3572"/>
      <c r="EQ29" s="3572"/>
      <c r="ER29" s="3573"/>
      <c r="ES29" s="3565">
        <v>2.5299999999999998</v>
      </c>
      <c r="ET29" s="3566"/>
      <c r="EU29" s="3566"/>
      <c r="EV29" s="3566"/>
      <c r="EW29" s="3566"/>
      <c r="EX29" s="3566"/>
      <c r="EY29" s="3566"/>
      <c r="EZ29" s="3567"/>
      <c r="FA29" s="3629">
        <v>3300</v>
      </c>
      <c r="FB29" s="3630"/>
      <c r="FC29" s="3630"/>
      <c r="FD29" s="3630"/>
      <c r="FE29" s="3630"/>
      <c r="FF29" s="3630"/>
      <c r="FG29" s="3630"/>
      <c r="FH29" s="3631"/>
      <c r="FI29" s="2323"/>
    </row>
    <row r="30" spans="1:165" ht="8.65" customHeight="1">
      <c r="A30" s="2298"/>
      <c r="B30" s="3561"/>
      <c r="C30" s="3555"/>
      <c r="D30" s="3555"/>
      <c r="E30" s="3555"/>
      <c r="F30" s="3555"/>
      <c r="G30" s="3555"/>
      <c r="H30" s="3555"/>
      <c r="I30" s="3555"/>
      <c r="J30" s="3555"/>
      <c r="K30" s="3555"/>
      <c r="L30" s="3555"/>
      <c r="M30" s="3496"/>
      <c r="N30" s="3497"/>
      <c r="O30" s="3497"/>
      <c r="P30" s="3497"/>
      <c r="Q30" s="3497"/>
      <c r="R30" s="3497"/>
      <c r="S30" s="3497"/>
      <c r="T30" s="3497"/>
      <c r="U30" s="3497"/>
      <c r="V30" s="3497"/>
      <c r="W30" s="3497"/>
      <c r="X30" s="3497"/>
      <c r="Y30" s="3497"/>
      <c r="Z30" s="3497"/>
      <c r="AA30" s="3497"/>
      <c r="AB30" s="3498"/>
      <c r="AC30" s="3501"/>
      <c r="AD30" s="3502"/>
      <c r="AE30" s="3502"/>
      <c r="AF30" s="3502"/>
      <c r="AG30" s="3502"/>
      <c r="AH30" s="3502"/>
      <c r="AI30" s="3502"/>
      <c r="AJ30" s="3502"/>
      <c r="AK30" s="3504"/>
      <c r="AL30" s="3501"/>
      <c r="AM30" s="3502"/>
      <c r="AN30" s="3502"/>
      <c r="AO30" s="3502"/>
      <c r="AP30" s="3502"/>
      <c r="AQ30" s="3502"/>
      <c r="AR30" s="3502"/>
      <c r="AS30" s="3502"/>
      <c r="AT30" s="3506"/>
      <c r="AU30" s="3560"/>
      <c r="AV30" s="3552"/>
      <c r="AW30" s="3552"/>
      <c r="AX30" s="3552"/>
      <c r="AY30" s="3552"/>
      <c r="AZ30" s="3552"/>
      <c r="BA30" s="3552"/>
      <c r="BB30" s="3552"/>
      <c r="BC30" s="3657"/>
      <c r="BD30" s="3662"/>
      <c r="BE30" s="3663"/>
      <c r="BF30" s="3663"/>
      <c r="BG30" s="3663"/>
      <c r="BH30" s="3663"/>
      <c r="BI30" s="3663"/>
      <c r="BJ30" s="3663"/>
      <c r="BK30" s="3663"/>
      <c r="BL30" s="3518"/>
      <c r="BM30" s="3519"/>
      <c r="BN30" s="3519"/>
      <c r="BO30" s="3519"/>
      <c r="BP30" s="3519"/>
      <c r="BQ30" s="3519"/>
      <c r="BR30" s="3614"/>
      <c r="BS30" s="3525"/>
      <c r="BT30" s="3526"/>
      <c r="BU30" s="3526"/>
      <c r="BV30" s="3526"/>
      <c r="BW30" s="3526"/>
      <c r="BX30" s="3526"/>
      <c r="BY30" s="3527"/>
      <c r="BZ30" s="3638"/>
      <c r="CA30" s="3639"/>
      <c r="CB30" s="3639"/>
      <c r="CC30" s="3639"/>
      <c r="CD30" s="3639"/>
      <c r="CE30" s="3639"/>
      <c r="CF30" s="3639"/>
      <c r="CG30" s="3639"/>
      <c r="CH30" s="3640"/>
      <c r="CI30" s="3647"/>
      <c r="CJ30" s="3648"/>
      <c r="CK30" s="3648"/>
      <c r="CL30" s="3648"/>
      <c r="CM30" s="3649"/>
      <c r="CN30" s="3562"/>
      <c r="CO30" s="3563"/>
      <c r="CP30" s="3563"/>
      <c r="CQ30" s="3563"/>
      <c r="CR30" s="3563"/>
      <c r="CS30" s="3563"/>
      <c r="CT30" s="3563"/>
      <c r="CU30" s="3563"/>
      <c r="CV30" s="3563"/>
      <c r="CW30" s="3563"/>
      <c r="CX30" s="3563"/>
      <c r="CY30" s="3563"/>
      <c r="CZ30" s="3563"/>
      <c r="DA30" s="3563"/>
      <c r="DB30" s="3563"/>
      <c r="DC30" s="3563"/>
      <c r="DD30" s="3391"/>
      <c r="DE30" s="3617"/>
      <c r="DF30" s="3618"/>
      <c r="DG30" s="3618"/>
      <c r="DH30" s="3618"/>
      <c r="DI30" s="3618"/>
      <c r="DJ30" s="3619"/>
      <c r="DK30" s="3654"/>
      <c r="DL30" s="3608"/>
      <c r="DM30" s="3608"/>
      <c r="DN30" s="3608"/>
      <c r="DO30" s="3608"/>
      <c r="DP30" s="3608"/>
      <c r="DQ30" s="3608"/>
      <c r="DR30" s="3608"/>
      <c r="DS30" s="3608"/>
      <c r="DT30" s="3608"/>
      <c r="DU30" s="3608"/>
      <c r="DV30" s="3608"/>
      <c r="DW30" s="3608"/>
      <c r="DX30" s="3608"/>
      <c r="DY30" s="3608"/>
      <c r="DZ30" s="3608"/>
      <c r="EA30" s="3609"/>
      <c r="EB30" s="3590"/>
      <c r="EC30" s="3591"/>
      <c r="ED30" s="3591"/>
      <c r="EE30" s="3591"/>
      <c r="EF30" s="3591"/>
      <c r="EG30" s="3591"/>
      <c r="EH30" s="3591"/>
      <c r="EI30" s="3591"/>
      <c r="EJ30" s="3591"/>
      <c r="EK30" s="3591"/>
      <c r="EL30" s="3591"/>
      <c r="EM30" s="3591"/>
      <c r="EN30" s="3591"/>
      <c r="EO30" s="3591"/>
      <c r="EP30" s="3591"/>
      <c r="EQ30" s="3591"/>
      <c r="ER30" s="3592"/>
      <c r="ES30" s="3568"/>
      <c r="ET30" s="3569"/>
      <c r="EU30" s="3569"/>
      <c r="EV30" s="3569"/>
      <c r="EW30" s="3569"/>
      <c r="EX30" s="3569"/>
      <c r="EY30" s="3569"/>
      <c r="EZ30" s="3570"/>
      <c r="FA30" s="3632"/>
      <c r="FB30" s="3633"/>
      <c r="FC30" s="3633"/>
      <c r="FD30" s="3633"/>
      <c r="FE30" s="3633"/>
      <c r="FF30" s="3633"/>
      <c r="FG30" s="3633"/>
      <c r="FH30" s="3634"/>
      <c r="FI30" s="2323"/>
    </row>
    <row r="31" spans="1:165" ht="8.65" customHeight="1">
      <c r="A31" s="2327"/>
      <c r="B31" s="3559" t="s">
        <v>1118</v>
      </c>
      <c r="C31" s="3549"/>
      <c r="D31" s="3549"/>
      <c r="E31" s="3549"/>
      <c r="F31" s="3549"/>
      <c r="G31" s="3549"/>
      <c r="H31" s="3549"/>
      <c r="I31" s="3549"/>
      <c r="J31" s="3549"/>
      <c r="K31" s="3549"/>
      <c r="L31" s="3549"/>
      <c r="M31" s="3493" t="s">
        <v>1103</v>
      </c>
      <c r="N31" s="3494"/>
      <c r="O31" s="3494"/>
      <c r="P31" s="3494"/>
      <c r="Q31" s="3494"/>
      <c r="R31" s="3494"/>
      <c r="S31" s="3494"/>
      <c r="T31" s="3494"/>
      <c r="U31" s="3494"/>
      <c r="V31" s="3494"/>
      <c r="W31" s="3494"/>
      <c r="X31" s="3494"/>
      <c r="Y31" s="3494"/>
      <c r="Z31" s="3494"/>
      <c r="AA31" s="3494"/>
      <c r="AB31" s="3495"/>
      <c r="AC31" s="3499">
        <v>16.3</v>
      </c>
      <c r="AD31" s="3500"/>
      <c r="AE31" s="3500"/>
      <c r="AF31" s="3500">
        <v>15.9</v>
      </c>
      <c r="AG31" s="3500"/>
      <c r="AH31" s="3500"/>
      <c r="AI31" s="3500">
        <f t="shared" ref="AI31" si="12">AC31</f>
        <v>16.3</v>
      </c>
      <c r="AJ31" s="3500"/>
      <c r="AK31" s="3503"/>
      <c r="AL31" s="3499">
        <v>5.7</v>
      </c>
      <c r="AM31" s="3500"/>
      <c r="AN31" s="3500"/>
      <c r="AO31" s="3500">
        <v>5.2</v>
      </c>
      <c r="AP31" s="3500"/>
      <c r="AQ31" s="3500"/>
      <c r="AR31" s="3500">
        <f t="shared" ref="AR31" si="13">AL31</f>
        <v>5.7</v>
      </c>
      <c r="AS31" s="3500"/>
      <c r="AT31" s="3505"/>
      <c r="AU31" s="3560"/>
      <c r="AV31" s="3552"/>
      <c r="AW31" s="3552"/>
      <c r="AX31" s="3552"/>
      <c r="AY31" s="3552"/>
      <c r="AZ31" s="3552"/>
      <c r="BA31" s="3552"/>
      <c r="BB31" s="3552"/>
      <c r="BC31" s="3657"/>
      <c r="BD31" s="3662"/>
      <c r="BE31" s="3663"/>
      <c r="BF31" s="3663"/>
      <c r="BG31" s="3663"/>
      <c r="BH31" s="3663"/>
      <c r="BI31" s="3663"/>
      <c r="BJ31" s="3663"/>
      <c r="BK31" s="3663"/>
      <c r="BL31" s="3518"/>
      <c r="BM31" s="3519"/>
      <c r="BN31" s="3519"/>
      <c r="BO31" s="3519"/>
      <c r="BP31" s="3519"/>
      <c r="BQ31" s="3519"/>
      <c r="BR31" s="3614"/>
      <c r="BS31" s="3525"/>
      <c r="BT31" s="3526"/>
      <c r="BU31" s="3526"/>
      <c r="BV31" s="3526"/>
      <c r="BW31" s="3526"/>
      <c r="BX31" s="3526"/>
      <c r="BY31" s="3527"/>
      <c r="BZ31" s="3638"/>
      <c r="CA31" s="3639"/>
      <c r="CB31" s="3639"/>
      <c r="CC31" s="3639"/>
      <c r="CD31" s="3639"/>
      <c r="CE31" s="3639"/>
      <c r="CF31" s="3639"/>
      <c r="CG31" s="3639"/>
      <c r="CH31" s="3640"/>
      <c r="CI31" s="3647"/>
      <c r="CJ31" s="3648"/>
      <c r="CK31" s="3648"/>
      <c r="CL31" s="3648"/>
      <c r="CM31" s="3649"/>
      <c r="CN31" s="3562"/>
      <c r="CO31" s="3563"/>
      <c r="CP31" s="3563"/>
      <c r="CQ31" s="3563"/>
      <c r="CR31" s="3563"/>
      <c r="CS31" s="3563"/>
      <c r="CT31" s="3563"/>
      <c r="CU31" s="3563"/>
      <c r="CV31" s="3563"/>
      <c r="CW31" s="3563"/>
      <c r="CX31" s="3563"/>
      <c r="CY31" s="3563"/>
      <c r="CZ31" s="3563"/>
      <c r="DA31" s="3563"/>
      <c r="DB31" s="3563"/>
      <c r="DC31" s="3563"/>
      <c r="DD31" s="3391"/>
      <c r="DE31" s="3617"/>
      <c r="DF31" s="3618"/>
      <c r="DG31" s="3618"/>
      <c r="DH31" s="3618"/>
      <c r="DI31" s="3618"/>
      <c r="DJ31" s="3619"/>
      <c r="DK31" s="3654"/>
      <c r="DL31" s="3608"/>
      <c r="DM31" s="3608"/>
      <c r="DN31" s="3608"/>
      <c r="DO31" s="3608"/>
      <c r="DP31" s="3608"/>
      <c r="DQ31" s="3608"/>
      <c r="DR31" s="3608"/>
      <c r="DS31" s="3608"/>
      <c r="DT31" s="3608"/>
      <c r="DU31" s="3608"/>
      <c r="DV31" s="3608"/>
      <c r="DW31" s="3608"/>
      <c r="DX31" s="3608"/>
      <c r="DY31" s="3608"/>
      <c r="DZ31" s="3608"/>
      <c r="EA31" s="3609"/>
      <c r="EB31" s="3557" t="s">
        <v>1121</v>
      </c>
      <c r="EC31" s="3557"/>
      <c r="ED31" s="3557"/>
      <c r="EE31" s="3557"/>
      <c r="EF31" s="3557"/>
      <c r="EG31" s="3557"/>
      <c r="EH31" s="3557"/>
      <c r="EI31" s="3557"/>
      <c r="EJ31" s="3557"/>
      <c r="EK31" s="3557"/>
      <c r="EL31" s="3557"/>
      <c r="EM31" s="3557"/>
      <c r="EN31" s="3557"/>
      <c r="EO31" s="3557"/>
      <c r="EP31" s="3557"/>
      <c r="EQ31" s="3557"/>
      <c r="ER31" s="3557"/>
      <c r="ES31" s="3558">
        <v>3.05</v>
      </c>
      <c r="ET31" s="3558"/>
      <c r="EU31" s="3558"/>
      <c r="EV31" s="3558"/>
      <c r="EW31" s="3558"/>
      <c r="EX31" s="3558"/>
      <c r="EY31" s="3558"/>
      <c r="EZ31" s="3558"/>
      <c r="FA31" s="3593">
        <v>2975</v>
      </c>
      <c r="FB31" s="3593"/>
      <c r="FC31" s="3593"/>
      <c r="FD31" s="3593"/>
      <c r="FE31" s="3593"/>
      <c r="FF31" s="3593"/>
      <c r="FG31" s="3593"/>
      <c r="FH31" s="3594"/>
      <c r="FI31" s="2323"/>
    </row>
    <row r="32" spans="1:165" ht="8.65" customHeight="1">
      <c r="A32" s="2327"/>
      <c r="B32" s="3560"/>
      <c r="C32" s="3552"/>
      <c r="D32" s="3552"/>
      <c r="E32" s="3552"/>
      <c r="F32" s="3552"/>
      <c r="G32" s="3552"/>
      <c r="H32" s="3552"/>
      <c r="I32" s="3552"/>
      <c r="J32" s="3552"/>
      <c r="K32" s="3552"/>
      <c r="L32" s="3552"/>
      <c r="M32" s="3496"/>
      <c r="N32" s="3497"/>
      <c r="O32" s="3497"/>
      <c r="P32" s="3497"/>
      <c r="Q32" s="3497"/>
      <c r="R32" s="3497"/>
      <c r="S32" s="3497"/>
      <c r="T32" s="3497"/>
      <c r="U32" s="3497"/>
      <c r="V32" s="3497"/>
      <c r="W32" s="3497"/>
      <c r="X32" s="3497"/>
      <c r="Y32" s="3497"/>
      <c r="Z32" s="3497"/>
      <c r="AA32" s="3497"/>
      <c r="AB32" s="3498"/>
      <c r="AC32" s="3501"/>
      <c r="AD32" s="3502"/>
      <c r="AE32" s="3502"/>
      <c r="AF32" s="3502"/>
      <c r="AG32" s="3502"/>
      <c r="AH32" s="3502"/>
      <c r="AI32" s="3502"/>
      <c r="AJ32" s="3502"/>
      <c r="AK32" s="3504"/>
      <c r="AL32" s="3501"/>
      <c r="AM32" s="3502"/>
      <c r="AN32" s="3502"/>
      <c r="AO32" s="3502"/>
      <c r="AP32" s="3502"/>
      <c r="AQ32" s="3502"/>
      <c r="AR32" s="3502"/>
      <c r="AS32" s="3502"/>
      <c r="AT32" s="3506"/>
      <c r="AU32" s="3561"/>
      <c r="AV32" s="3555"/>
      <c r="AW32" s="3555"/>
      <c r="AX32" s="3555"/>
      <c r="AY32" s="3555"/>
      <c r="AZ32" s="3555"/>
      <c r="BA32" s="3555"/>
      <c r="BB32" s="3555"/>
      <c r="BC32" s="3658"/>
      <c r="BD32" s="3665"/>
      <c r="BE32" s="3666"/>
      <c r="BF32" s="3666"/>
      <c r="BG32" s="3666"/>
      <c r="BH32" s="3666"/>
      <c r="BI32" s="3666"/>
      <c r="BJ32" s="3666"/>
      <c r="BK32" s="3666"/>
      <c r="BL32" s="3518"/>
      <c r="BM32" s="3519"/>
      <c r="BN32" s="3519"/>
      <c r="BO32" s="3519"/>
      <c r="BP32" s="3519"/>
      <c r="BQ32" s="3519"/>
      <c r="BR32" s="3614"/>
      <c r="BS32" s="3525"/>
      <c r="BT32" s="3526"/>
      <c r="BU32" s="3526"/>
      <c r="BV32" s="3526"/>
      <c r="BW32" s="3526"/>
      <c r="BX32" s="3526"/>
      <c r="BY32" s="3527"/>
      <c r="BZ32" s="3638"/>
      <c r="CA32" s="3639"/>
      <c r="CB32" s="3639"/>
      <c r="CC32" s="3639"/>
      <c r="CD32" s="3639"/>
      <c r="CE32" s="3639"/>
      <c r="CF32" s="3639"/>
      <c r="CG32" s="3639"/>
      <c r="CH32" s="3640"/>
      <c r="CI32" s="3647"/>
      <c r="CJ32" s="3648"/>
      <c r="CK32" s="3648"/>
      <c r="CL32" s="3648"/>
      <c r="CM32" s="3649"/>
      <c r="CN32" s="3616" t="s">
        <v>1127</v>
      </c>
      <c r="CO32" s="3387"/>
      <c r="CP32" s="3387"/>
      <c r="CQ32" s="3387"/>
      <c r="CR32" s="3387"/>
      <c r="CS32" s="3387"/>
      <c r="CT32" s="3387"/>
      <c r="CU32" s="3387"/>
      <c r="CV32" s="3387"/>
      <c r="CW32" s="3387"/>
      <c r="CX32" s="3387"/>
      <c r="CY32" s="3387"/>
      <c r="CZ32" s="3387"/>
      <c r="DA32" s="3387"/>
      <c r="DB32" s="3387"/>
      <c r="DC32" s="3387"/>
      <c r="DD32" s="3388"/>
      <c r="DE32" s="3617">
        <v>0.32</v>
      </c>
      <c r="DF32" s="3618"/>
      <c r="DG32" s="3618"/>
      <c r="DH32" s="3618"/>
      <c r="DI32" s="3618"/>
      <c r="DJ32" s="3619"/>
      <c r="DK32" s="3654"/>
      <c r="DL32" s="3608"/>
      <c r="DM32" s="3608"/>
      <c r="DN32" s="3608"/>
      <c r="DO32" s="3608"/>
      <c r="DP32" s="3608"/>
      <c r="DQ32" s="3608"/>
      <c r="DR32" s="3608"/>
      <c r="DS32" s="3608"/>
      <c r="DT32" s="3608"/>
      <c r="DU32" s="3608"/>
      <c r="DV32" s="3608"/>
      <c r="DW32" s="3608"/>
      <c r="DX32" s="3608"/>
      <c r="DY32" s="3608"/>
      <c r="DZ32" s="3608"/>
      <c r="EA32" s="3609"/>
      <c r="EB32" s="3557"/>
      <c r="EC32" s="3557"/>
      <c r="ED32" s="3557"/>
      <c r="EE32" s="3557"/>
      <c r="EF32" s="3557"/>
      <c r="EG32" s="3557"/>
      <c r="EH32" s="3557"/>
      <c r="EI32" s="3557"/>
      <c r="EJ32" s="3557"/>
      <c r="EK32" s="3557"/>
      <c r="EL32" s="3557"/>
      <c r="EM32" s="3557"/>
      <c r="EN32" s="3557"/>
      <c r="EO32" s="3557"/>
      <c r="EP32" s="3557"/>
      <c r="EQ32" s="3557"/>
      <c r="ER32" s="3557"/>
      <c r="ES32" s="3558"/>
      <c r="ET32" s="3558"/>
      <c r="EU32" s="3558"/>
      <c r="EV32" s="3558"/>
      <c r="EW32" s="3558"/>
      <c r="EX32" s="3558"/>
      <c r="EY32" s="3558"/>
      <c r="EZ32" s="3558"/>
      <c r="FA32" s="3593"/>
      <c r="FB32" s="3593"/>
      <c r="FC32" s="3593"/>
      <c r="FD32" s="3593"/>
      <c r="FE32" s="3593"/>
      <c r="FF32" s="3593"/>
      <c r="FG32" s="3593"/>
      <c r="FH32" s="3594"/>
      <c r="FI32" s="2323"/>
    </row>
    <row r="33" spans="1:165" ht="8.65" customHeight="1">
      <c r="A33" s="2298"/>
      <c r="B33" s="3560"/>
      <c r="C33" s="3552"/>
      <c r="D33" s="3552"/>
      <c r="E33" s="3552"/>
      <c r="F33" s="3552"/>
      <c r="G33" s="3552"/>
      <c r="H33" s="3552"/>
      <c r="I33" s="3552"/>
      <c r="J33" s="3552"/>
      <c r="K33" s="3552"/>
      <c r="L33" s="3552"/>
      <c r="M33" s="3493" t="s">
        <v>1108</v>
      </c>
      <c r="N33" s="3494"/>
      <c r="O33" s="3494"/>
      <c r="P33" s="3494"/>
      <c r="Q33" s="3494"/>
      <c r="R33" s="3494"/>
      <c r="S33" s="3494"/>
      <c r="T33" s="3494"/>
      <c r="U33" s="3494"/>
      <c r="V33" s="3494"/>
      <c r="W33" s="3494"/>
      <c r="X33" s="3494"/>
      <c r="Y33" s="3494"/>
      <c r="Z33" s="3494"/>
      <c r="AA33" s="3494"/>
      <c r="AB33" s="3495"/>
      <c r="AC33" s="3499">
        <v>16.399999999999999</v>
      </c>
      <c r="AD33" s="3500"/>
      <c r="AE33" s="3500"/>
      <c r="AF33" s="3500">
        <v>16.100000000000001</v>
      </c>
      <c r="AG33" s="3500"/>
      <c r="AH33" s="3500"/>
      <c r="AI33" s="3500">
        <f t="shared" ref="AI33" si="14">AC33</f>
        <v>16.399999999999999</v>
      </c>
      <c r="AJ33" s="3500"/>
      <c r="AK33" s="3503"/>
      <c r="AL33" s="3499">
        <v>5.8</v>
      </c>
      <c r="AM33" s="3500"/>
      <c r="AN33" s="3500"/>
      <c r="AO33" s="3500">
        <v>5.3</v>
      </c>
      <c r="AP33" s="3500"/>
      <c r="AQ33" s="3500"/>
      <c r="AR33" s="3500">
        <f t="shared" ref="AR33" si="15">AL33</f>
        <v>5.8</v>
      </c>
      <c r="AS33" s="3500"/>
      <c r="AT33" s="3505"/>
      <c r="AU33" s="3560" t="s">
        <v>1129</v>
      </c>
      <c r="AV33" s="3552"/>
      <c r="AW33" s="3552"/>
      <c r="AX33" s="3552"/>
      <c r="AY33" s="3552"/>
      <c r="AZ33" s="3552"/>
      <c r="BA33" s="3552"/>
      <c r="BB33" s="3552"/>
      <c r="BC33" s="3552"/>
      <c r="BD33" s="3516">
        <v>6.5</v>
      </c>
      <c r="BE33" s="3517"/>
      <c r="BF33" s="3517"/>
      <c r="BG33" s="3517"/>
      <c r="BH33" s="3517"/>
      <c r="BI33" s="3517"/>
      <c r="BJ33" s="3517"/>
      <c r="BK33" s="3517"/>
      <c r="BL33" s="3518"/>
      <c r="BM33" s="3519"/>
      <c r="BN33" s="3519"/>
      <c r="BO33" s="3519"/>
      <c r="BP33" s="3519"/>
      <c r="BQ33" s="3519"/>
      <c r="BR33" s="3614"/>
      <c r="BS33" s="3522">
        <v>12</v>
      </c>
      <c r="BT33" s="3523"/>
      <c r="BU33" s="3523"/>
      <c r="BV33" s="3523"/>
      <c r="BW33" s="3523"/>
      <c r="BX33" s="3523"/>
      <c r="BY33" s="3524"/>
      <c r="BZ33" s="3638"/>
      <c r="CA33" s="3639"/>
      <c r="CB33" s="3639"/>
      <c r="CC33" s="3639"/>
      <c r="CD33" s="3639"/>
      <c r="CE33" s="3639"/>
      <c r="CF33" s="3639"/>
      <c r="CG33" s="3639"/>
      <c r="CH33" s="3640"/>
      <c r="CI33" s="3647"/>
      <c r="CJ33" s="3648"/>
      <c r="CK33" s="3648"/>
      <c r="CL33" s="3648"/>
      <c r="CM33" s="3649"/>
      <c r="CN33" s="3562"/>
      <c r="CO33" s="3563"/>
      <c r="CP33" s="3563"/>
      <c r="CQ33" s="3563"/>
      <c r="CR33" s="3563"/>
      <c r="CS33" s="3563"/>
      <c r="CT33" s="3563"/>
      <c r="CU33" s="3563"/>
      <c r="CV33" s="3563"/>
      <c r="CW33" s="3563"/>
      <c r="CX33" s="3563"/>
      <c r="CY33" s="3563"/>
      <c r="CZ33" s="3563"/>
      <c r="DA33" s="3563"/>
      <c r="DB33" s="3563"/>
      <c r="DC33" s="3563"/>
      <c r="DD33" s="3391"/>
      <c r="DE33" s="3617"/>
      <c r="DF33" s="3618"/>
      <c r="DG33" s="3618"/>
      <c r="DH33" s="3618"/>
      <c r="DI33" s="3618"/>
      <c r="DJ33" s="3619"/>
      <c r="DK33" s="3654"/>
      <c r="DL33" s="3608"/>
      <c r="DM33" s="3608"/>
      <c r="DN33" s="3608"/>
      <c r="DO33" s="3608"/>
      <c r="DP33" s="3608"/>
      <c r="DQ33" s="3608"/>
      <c r="DR33" s="3608"/>
      <c r="DS33" s="3608"/>
      <c r="DT33" s="3608"/>
      <c r="DU33" s="3608"/>
      <c r="DV33" s="3608"/>
      <c r="DW33" s="3608"/>
      <c r="DX33" s="3608"/>
      <c r="DY33" s="3608"/>
      <c r="DZ33" s="3608"/>
      <c r="EA33" s="3609"/>
      <c r="EB33" s="3557" t="s">
        <v>1124</v>
      </c>
      <c r="EC33" s="3557"/>
      <c r="ED33" s="3557"/>
      <c r="EE33" s="3557"/>
      <c r="EF33" s="3557"/>
      <c r="EG33" s="3557"/>
      <c r="EH33" s="3557"/>
      <c r="EI33" s="3557"/>
      <c r="EJ33" s="3557"/>
      <c r="EK33" s="3557"/>
      <c r="EL33" s="3557"/>
      <c r="EM33" s="3557"/>
      <c r="EN33" s="3557"/>
      <c r="EO33" s="3557"/>
      <c r="EP33" s="3557"/>
      <c r="EQ33" s="3557"/>
      <c r="ER33" s="3557"/>
      <c r="ES33" s="3558">
        <v>1.59</v>
      </c>
      <c r="ET33" s="3558"/>
      <c r="EU33" s="3558"/>
      <c r="EV33" s="3558"/>
      <c r="EW33" s="3558"/>
      <c r="EX33" s="3558"/>
      <c r="EY33" s="3558"/>
      <c r="EZ33" s="3558"/>
      <c r="FA33" s="3593">
        <v>2450</v>
      </c>
      <c r="FB33" s="3593"/>
      <c r="FC33" s="3593"/>
      <c r="FD33" s="3593"/>
      <c r="FE33" s="3593"/>
      <c r="FF33" s="3593"/>
      <c r="FG33" s="3593"/>
      <c r="FH33" s="3594"/>
      <c r="FI33" s="2307"/>
    </row>
    <row r="34" spans="1:165" ht="8.65" customHeight="1">
      <c r="A34" s="2298"/>
      <c r="B34" s="3560"/>
      <c r="C34" s="3552"/>
      <c r="D34" s="3552"/>
      <c r="E34" s="3552"/>
      <c r="F34" s="3552"/>
      <c r="G34" s="3552"/>
      <c r="H34" s="3552"/>
      <c r="I34" s="3552"/>
      <c r="J34" s="3552"/>
      <c r="K34" s="3552"/>
      <c r="L34" s="3552"/>
      <c r="M34" s="3496"/>
      <c r="N34" s="3497"/>
      <c r="O34" s="3497"/>
      <c r="P34" s="3497"/>
      <c r="Q34" s="3497"/>
      <c r="R34" s="3497"/>
      <c r="S34" s="3497"/>
      <c r="T34" s="3497"/>
      <c r="U34" s="3497"/>
      <c r="V34" s="3497"/>
      <c r="W34" s="3497"/>
      <c r="X34" s="3497"/>
      <c r="Y34" s="3497"/>
      <c r="Z34" s="3497"/>
      <c r="AA34" s="3497"/>
      <c r="AB34" s="3498"/>
      <c r="AC34" s="3501"/>
      <c r="AD34" s="3502"/>
      <c r="AE34" s="3502"/>
      <c r="AF34" s="3502"/>
      <c r="AG34" s="3502"/>
      <c r="AH34" s="3502"/>
      <c r="AI34" s="3502"/>
      <c r="AJ34" s="3502"/>
      <c r="AK34" s="3504"/>
      <c r="AL34" s="3501"/>
      <c r="AM34" s="3502"/>
      <c r="AN34" s="3502"/>
      <c r="AO34" s="3502"/>
      <c r="AP34" s="3502"/>
      <c r="AQ34" s="3502"/>
      <c r="AR34" s="3502"/>
      <c r="AS34" s="3502"/>
      <c r="AT34" s="3506"/>
      <c r="AU34" s="3560"/>
      <c r="AV34" s="3552"/>
      <c r="AW34" s="3552"/>
      <c r="AX34" s="3552"/>
      <c r="AY34" s="3552"/>
      <c r="AZ34" s="3552"/>
      <c r="BA34" s="3552"/>
      <c r="BB34" s="3552"/>
      <c r="BC34" s="3552"/>
      <c r="BD34" s="3518"/>
      <c r="BE34" s="3519"/>
      <c r="BF34" s="3519"/>
      <c r="BG34" s="3519"/>
      <c r="BH34" s="3519"/>
      <c r="BI34" s="3519"/>
      <c r="BJ34" s="3519"/>
      <c r="BK34" s="3519"/>
      <c r="BL34" s="3518"/>
      <c r="BM34" s="3519"/>
      <c r="BN34" s="3519"/>
      <c r="BO34" s="3519"/>
      <c r="BP34" s="3519"/>
      <c r="BQ34" s="3519"/>
      <c r="BR34" s="3614"/>
      <c r="BS34" s="3525"/>
      <c r="BT34" s="3526"/>
      <c r="BU34" s="3526"/>
      <c r="BV34" s="3526"/>
      <c r="BW34" s="3526"/>
      <c r="BX34" s="3526"/>
      <c r="BY34" s="3527"/>
      <c r="BZ34" s="3638"/>
      <c r="CA34" s="3639"/>
      <c r="CB34" s="3639"/>
      <c r="CC34" s="3639"/>
      <c r="CD34" s="3639"/>
      <c r="CE34" s="3639"/>
      <c r="CF34" s="3639"/>
      <c r="CG34" s="3639"/>
      <c r="CH34" s="3640"/>
      <c r="CI34" s="3647"/>
      <c r="CJ34" s="3648"/>
      <c r="CK34" s="3648"/>
      <c r="CL34" s="3648"/>
      <c r="CM34" s="3649"/>
      <c r="CN34" s="3562"/>
      <c r="CO34" s="3563"/>
      <c r="CP34" s="3563"/>
      <c r="CQ34" s="3563"/>
      <c r="CR34" s="3563"/>
      <c r="CS34" s="3563"/>
      <c r="CT34" s="3563"/>
      <c r="CU34" s="3563"/>
      <c r="CV34" s="3563"/>
      <c r="CW34" s="3563"/>
      <c r="CX34" s="3563"/>
      <c r="CY34" s="3563"/>
      <c r="CZ34" s="3563"/>
      <c r="DA34" s="3563"/>
      <c r="DB34" s="3563"/>
      <c r="DC34" s="3563"/>
      <c r="DD34" s="3391"/>
      <c r="DE34" s="3617"/>
      <c r="DF34" s="3618"/>
      <c r="DG34" s="3618"/>
      <c r="DH34" s="3618"/>
      <c r="DI34" s="3618"/>
      <c r="DJ34" s="3619"/>
      <c r="DK34" s="3655"/>
      <c r="DL34" s="3611"/>
      <c r="DM34" s="3611"/>
      <c r="DN34" s="3611"/>
      <c r="DO34" s="3611"/>
      <c r="DP34" s="3611"/>
      <c r="DQ34" s="3611"/>
      <c r="DR34" s="3611"/>
      <c r="DS34" s="3611"/>
      <c r="DT34" s="3611"/>
      <c r="DU34" s="3611"/>
      <c r="DV34" s="3611"/>
      <c r="DW34" s="3611"/>
      <c r="DX34" s="3611"/>
      <c r="DY34" s="3611"/>
      <c r="DZ34" s="3611"/>
      <c r="EA34" s="3612"/>
      <c r="EB34" s="3557"/>
      <c r="EC34" s="3557"/>
      <c r="ED34" s="3557"/>
      <c r="EE34" s="3557"/>
      <c r="EF34" s="3557"/>
      <c r="EG34" s="3557"/>
      <c r="EH34" s="3557"/>
      <c r="EI34" s="3557"/>
      <c r="EJ34" s="3557"/>
      <c r="EK34" s="3557"/>
      <c r="EL34" s="3557"/>
      <c r="EM34" s="3557"/>
      <c r="EN34" s="3557"/>
      <c r="EO34" s="3557"/>
      <c r="EP34" s="3557"/>
      <c r="EQ34" s="3557"/>
      <c r="ER34" s="3557"/>
      <c r="ES34" s="3558"/>
      <c r="ET34" s="3558"/>
      <c r="EU34" s="3558"/>
      <c r="EV34" s="3558"/>
      <c r="EW34" s="3558"/>
      <c r="EX34" s="3558"/>
      <c r="EY34" s="3558"/>
      <c r="EZ34" s="3558"/>
      <c r="FA34" s="3593"/>
      <c r="FB34" s="3593"/>
      <c r="FC34" s="3593"/>
      <c r="FD34" s="3593"/>
      <c r="FE34" s="3593"/>
      <c r="FF34" s="3593"/>
      <c r="FG34" s="3593"/>
      <c r="FH34" s="3594"/>
      <c r="FI34" s="2307"/>
    </row>
    <row r="35" spans="1:165" ht="8.65" customHeight="1">
      <c r="A35" s="2298"/>
      <c r="B35" s="3560"/>
      <c r="C35" s="3552"/>
      <c r="D35" s="3552"/>
      <c r="E35" s="3552"/>
      <c r="F35" s="3552"/>
      <c r="G35" s="3552"/>
      <c r="H35" s="3552"/>
      <c r="I35" s="3552"/>
      <c r="J35" s="3552"/>
      <c r="K35" s="3552"/>
      <c r="L35" s="3552"/>
      <c r="M35" s="3493" t="s">
        <v>1125</v>
      </c>
      <c r="N35" s="3494"/>
      <c r="O35" s="3494"/>
      <c r="P35" s="3494"/>
      <c r="Q35" s="3494"/>
      <c r="R35" s="3494"/>
      <c r="S35" s="3494"/>
      <c r="T35" s="3494"/>
      <c r="U35" s="3494"/>
      <c r="V35" s="3494"/>
      <c r="W35" s="3494"/>
      <c r="X35" s="3494"/>
      <c r="Y35" s="3494"/>
      <c r="Z35" s="3494"/>
      <c r="AA35" s="3494"/>
      <c r="AB35" s="3495"/>
      <c r="AC35" s="3499">
        <v>16.600000000000001</v>
      </c>
      <c r="AD35" s="3500"/>
      <c r="AE35" s="3500"/>
      <c r="AF35" s="3500">
        <v>16.2</v>
      </c>
      <c r="AG35" s="3500"/>
      <c r="AH35" s="3500"/>
      <c r="AI35" s="3500">
        <f t="shared" ref="AI35" si="16">AC35</f>
        <v>16.600000000000001</v>
      </c>
      <c r="AJ35" s="3500"/>
      <c r="AK35" s="3503"/>
      <c r="AL35" s="3499">
        <v>6.1</v>
      </c>
      <c r="AM35" s="3500"/>
      <c r="AN35" s="3500"/>
      <c r="AO35" s="3500">
        <v>5.6</v>
      </c>
      <c r="AP35" s="3500"/>
      <c r="AQ35" s="3500"/>
      <c r="AR35" s="3500">
        <f t="shared" ref="AR35" si="17">AL35</f>
        <v>6.1</v>
      </c>
      <c r="AS35" s="3500"/>
      <c r="AT35" s="3505"/>
      <c r="AU35" s="3560"/>
      <c r="AV35" s="3552"/>
      <c r="AW35" s="3552"/>
      <c r="AX35" s="3552"/>
      <c r="AY35" s="3552"/>
      <c r="AZ35" s="3552"/>
      <c r="BA35" s="3552"/>
      <c r="BB35" s="3552"/>
      <c r="BC35" s="3552"/>
      <c r="BD35" s="3518"/>
      <c r="BE35" s="3519"/>
      <c r="BF35" s="3519"/>
      <c r="BG35" s="3519"/>
      <c r="BH35" s="3519"/>
      <c r="BI35" s="3519"/>
      <c r="BJ35" s="3519"/>
      <c r="BK35" s="3519"/>
      <c r="BL35" s="3518"/>
      <c r="BM35" s="3519"/>
      <c r="BN35" s="3519"/>
      <c r="BO35" s="3519"/>
      <c r="BP35" s="3519"/>
      <c r="BQ35" s="3519"/>
      <c r="BR35" s="3614"/>
      <c r="BS35" s="3525"/>
      <c r="BT35" s="3526"/>
      <c r="BU35" s="3526"/>
      <c r="BV35" s="3526"/>
      <c r="BW35" s="3526"/>
      <c r="BX35" s="3526"/>
      <c r="BY35" s="3527"/>
      <c r="BZ35" s="3638"/>
      <c r="CA35" s="3639"/>
      <c r="CB35" s="3639"/>
      <c r="CC35" s="3639"/>
      <c r="CD35" s="3639"/>
      <c r="CE35" s="3639"/>
      <c r="CF35" s="3639"/>
      <c r="CG35" s="3639"/>
      <c r="CH35" s="3640"/>
      <c r="CI35" s="3647"/>
      <c r="CJ35" s="3648"/>
      <c r="CK35" s="3648"/>
      <c r="CL35" s="3648"/>
      <c r="CM35" s="3649"/>
      <c r="CN35" s="3562" t="s">
        <v>1130</v>
      </c>
      <c r="CO35" s="3563"/>
      <c r="CP35" s="3563"/>
      <c r="CQ35" s="3563"/>
      <c r="CR35" s="3563"/>
      <c r="CS35" s="3563"/>
      <c r="CT35" s="3563"/>
      <c r="CU35" s="3563"/>
      <c r="CV35" s="3563"/>
      <c r="CW35" s="3563"/>
      <c r="CX35" s="3563"/>
      <c r="CY35" s="3563"/>
      <c r="CZ35" s="3563"/>
      <c r="DA35" s="3563"/>
      <c r="DB35" s="3563"/>
      <c r="DC35" s="3563"/>
      <c r="DD35" s="3391"/>
      <c r="DE35" s="3617"/>
      <c r="DF35" s="3618"/>
      <c r="DG35" s="3618"/>
      <c r="DH35" s="3618"/>
      <c r="DI35" s="3618"/>
      <c r="DJ35" s="3619"/>
      <c r="DK35" s="3595" t="s">
        <v>1136</v>
      </c>
      <c r="DL35" s="3596"/>
      <c r="DM35" s="3596"/>
      <c r="DN35" s="3596"/>
      <c r="DO35" s="3596"/>
      <c r="DP35" s="3596"/>
      <c r="DQ35" s="3597"/>
      <c r="DR35" s="3604" t="s">
        <v>1137</v>
      </c>
      <c r="DS35" s="3605"/>
      <c r="DT35" s="3605"/>
      <c r="DU35" s="3605"/>
      <c r="DV35" s="3605"/>
      <c r="DW35" s="3605"/>
      <c r="DX35" s="3605"/>
      <c r="DY35" s="3605"/>
      <c r="DZ35" s="3605"/>
      <c r="EA35" s="3606"/>
      <c r="EB35" s="3557" t="s">
        <v>1113</v>
      </c>
      <c r="EC35" s="3557"/>
      <c r="ED35" s="3557"/>
      <c r="EE35" s="3557"/>
      <c r="EF35" s="3557"/>
      <c r="EG35" s="3557"/>
      <c r="EH35" s="3557"/>
      <c r="EI35" s="3557"/>
      <c r="EJ35" s="3557"/>
      <c r="EK35" s="3557"/>
      <c r="EL35" s="3557"/>
      <c r="EM35" s="3557"/>
      <c r="EN35" s="3557"/>
      <c r="EO35" s="3557"/>
      <c r="EP35" s="3557"/>
      <c r="EQ35" s="3557"/>
      <c r="ER35" s="3557"/>
      <c r="ES35" s="3558">
        <v>2.37</v>
      </c>
      <c r="ET35" s="3558"/>
      <c r="EU35" s="3558"/>
      <c r="EV35" s="3558"/>
      <c r="EW35" s="3558"/>
      <c r="EX35" s="3558"/>
      <c r="EY35" s="3558"/>
      <c r="EZ35" s="3558"/>
      <c r="FA35" s="3593"/>
      <c r="FB35" s="3593"/>
      <c r="FC35" s="3593"/>
      <c r="FD35" s="3593"/>
      <c r="FE35" s="3593"/>
      <c r="FF35" s="3593"/>
      <c r="FG35" s="3593"/>
      <c r="FH35" s="3594"/>
      <c r="FI35" s="2307"/>
    </row>
    <row r="36" spans="1:165" ht="8.65" customHeight="1">
      <c r="A36" s="2298"/>
      <c r="B36" s="3560"/>
      <c r="C36" s="3552"/>
      <c r="D36" s="3552"/>
      <c r="E36" s="3552"/>
      <c r="F36" s="3552"/>
      <c r="G36" s="3552"/>
      <c r="H36" s="3552"/>
      <c r="I36" s="3552"/>
      <c r="J36" s="3552"/>
      <c r="K36" s="3552"/>
      <c r="L36" s="3552"/>
      <c r="M36" s="3496"/>
      <c r="N36" s="3497"/>
      <c r="O36" s="3497"/>
      <c r="P36" s="3497"/>
      <c r="Q36" s="3497"/>
      <c r="R36" s="3497"/>
      <c r="S36" s="3497"/>
      <c r="T36" s="3497"/>
      <c r="U36" s="3497"/>
      <c r="V36" s="3497"/>
      <c r="W36" s="3497"/>
      <c r="X36" s="3497"/>
      <c r="Y36" s="3497"/>
      <c r="Z36" s="3497"/>
      <c r="AA36" s="3497"/>
      <c r="AB36" s="3498"/>
      <c r="AC36" s="3501"/>
      <c r="AD36" s="3502"/>
      <c r="AE36" s="3502"/>
      <c r="AF36" s="3502"/>
      <c r="AG36" s="3502"/>
      <c r="AH36" s="3502"/>
      <c r="AI36" s="3502"/>
      <c r="AJ36" s="3502"/>
      <c r="AK36" s="3504"/>
      <c r="AL36" s="3501"/>
      <c r="AM36" s="3502"/>
      <c r="AN36" s="3502"/>
      <c r="AO36" s="3502"/>
      <c r="AP36" s="3502"/>
      <c r="AQ36" s="3502"/>
      <c r="AR36" s="3502"/>
      <c r="AS36" s="3502"/>
      <c r="AT36" s="3506"/>
      <c r="AU36" s="3560"/>
      <c r="AV36" s="3552"/>
      <c r="AW36" s="3552"/>
      <c r="AX36" s="3552"/>
      <c r="AY36" s="3552"/>
      <c r="AZ36" s="3552"/>
      <c r="BA36" s="3552"/>
      <c r="BB36" s="3552"/>
      <c r="BC36" s="3552"/>
      <c r="BD36" s="3518"/>
      <c r="BE36" s="3519"/>
      <c r="BF36" s="3519"/>
      <c r="BG36" s="3519"/>
      <c r="BH36" s="3519"/>
      <c r="BI36" s="3519"/>
      <c r="BJ36" s="3519"/>
      <c r="BK36" s="3519"/>
      <c r="BL36" s="3518"/>
      <c r="BM36" s="3519"/>
      <c r="BN36" s="3519"/>
      <c r="BO36" s="3519"/>
      <c r="BP36" s="3519"/>
      <c r="BQ36" s="3519"/>
      <c r="BR36" s="3614"/>
      <c r="BS36" s="3525"/>
      <c r="BT36" s="3526"/>
      <c r="BU36" s="3526"/>
      <c r="BV36" s="3526"/>
      <c r="BW36" s="3526"/>
      <c r="BX36" s="3526"/>
      <c r="BY36" s="3527"/>
      <c r="BZ36" s="3638"/>
      <c r="CA36" s="3639"/>
      <c r="CB36" s="3639"/>
      <c r="CC36" s="3639"/>
      <c r="CD36" s="3639"/>
      <c r="CE36" s="3639"/>
      <c r="CF36" s="3639"/>
      <c r="CG36" s="3639"/>
      <c r="CH36" s="3640"/>
      <c r="CI36" s="3647"/>
      <c r="CJ36" s="3648"/>
      <c r="CK36" s="3648"/>
      <c r="CL36" s="3648"/>
      <c r="CM36" s="3649"/>
      <c r="CN36" s="3562"/>
      <c r="CO36" s="3563"/>
      <c r="CP36" s="3563"/>
      <c r="CQ36" s="3563"/>
      <c r="CR36" s="3563"/>
      <c r="CS36" s="3563"/>
      <c r="CT36" s="3563"/>
      <c r="CU36" s="3563"/>
      <c r="CV36" s="3563"/>
      <c r="CW36" s="3563"/>
      <c r="CX36" s="3563"/>
      <c r="CY36" s="3563"/>
      <c r="CZ36" s="3563"/>
      <c r="DA36" s="3563"/>
      <c r="DB36" s="3563"/>
      <c r="DC36" s="3563"/>
      <c r="DD36" s="3391"/>
      <c r="DE36" s="3617"/>
      <c r="DF36" s="3618"/>
      <c r="DG36" s="3618"/>
      <c r="DH36" s="3618"/>
      <c r="DI36" s="3618"/>
      <c r="DJ36" s="3619"/>
      <c r="DK36" s="3598"/>
      <c r="DL36" s="3599"/>
      <c r="DM36" s="3599"/>
      <c r="DN36" s="3599"/>
      <c r="DO36" s="3599"/>
      <c r="DP36" s="3599"/>
      <c r="DQ36" s="3600"/>
      <c r="DR36" s="3607"/>
      <c r="DS36" s="3608"/>
      <c r="DT36" s="3608"/>
      <c r="DU36" s="3608"/>
      <c r="DV36" s="3608"/>
      <c r="DW36" s="3608"/>
      <c r="DX36" s="3608"/>
      <c r="DY36" s="3608"/>
      <c r="DZ36" s="3608"/>
      <c r="EA36" s="3609"/>
      <c r="EB36" s="3557"/>
      <c r="EC36" s="3557"/>
      <c r="ED36" s="3557"/>
      <c r="EE36" s="3557"/>
      <c r="EF36" s="3557"/>
      <c r="EG36" s="3557"/>
      <c r="EH36" s="3557"/>
      <c r="EI36" s="3557"/>
      <c r="EJ36" s="3557"/>
      <c r="EK36" s="3557"/>
      <c r="EL36" s="3557"/>
      <c r="EM36" s="3557"/>
      <c r="EN36" s="3557"/>
      <c r="EO36" s="3557"/>
      <c r="EP36" s="3557"/>
      <c r="EQ36" s="3557"/>
      <c r="ER36" s="3557"/>
      <c r="ES36" s="3558"/>
      <c r="ET36" s="3558"/>
      <c r="EU36" s="3558"/>
      <c r="EV36" s="3558"/>
      <c r="EW36" s="3558"/>
      <c r="EX36" s="3558"/>
      <c r="EY36" s="3558"/>
      <c r="EZ36" s="3558"/>
      <c r="FA36" s="3593"/>
      <c r="FB36" s="3593"/>
      <c r="FC36" s="3593"/>
      <c r="FD36" s="3593"/>
      <c r="FE36" s="3593"/>
      <c r="FF36" s="3593"/>
      <c r="FG36" s="3593"/>
      <c r="FH36" s="3594"/>
      <c r="FI36" s="2307"/>
    </row>
    <row r="37" spans="1:165" ht="8.65" customHeight="1">
      <c r="A37" s="2298"/>
      <c r="B37" s="3560"/>
      <c r="C37" s="3552"/>
      <c r="D37" s="3552"/>
      <c r="E37" s="3552"/>
      <c r="F37" s="3552"/>
      <c r="G37" s="3552"/>
      <c r="H37" s="3552"/>
      <c r="I37" s="3552"/>
      <c r="J37" s="3552"/>
      <c r="K37" s="3552"/>
      <c r="L37" s="3552"/>
      <c r="M37" s="3493" t="s">
        <v>1114</v>
      </c>
      <c r="N37" s="3494"/>
      <c r="O37" s="3494"/>
      <c r="P37" s="3494"/>
      <c r="Q37" s="3494"/>
      <c r="R37" s="3494"/>
      <c r="S37" s="3494"/>
      <c r="T37" s="3494"/>
      <c r="U37" s="3494"/>
      <c r="V37" s="3494"/>
      <c r="W37" s="3494"/>
      <c r="X37" s="3494"/>
      <c r="Y37" s="3494"/>
      <c r="Z37" s="3494"/>
      <c r="AA37" s="3494"/>
      <c r="AB37" s="3495"/>
      <c r="AC37" s="3499">
        <v>17.5</v>
      </c>
      <c r="AD37" s="3500"/>
      <c r="AE37" s="3500"/>
      <c r="AF37" s="3500">
        <v>17.2</v>
      </c>
      <c r="AG37" s="3500"/>
      <c r="AH37" s="3500"/>
      <c r="AI37" s="3500">
        <f t="shared" ref="AI37" si="18">AC37</f>
        <v>17.5</v>
      </c>
      <c r="AJ37" s="3500"/>
      <c r="AK37" s="3503"/>
      <c r="AL37" s="3499">
        <v>6.7</v>
      </c>
      <c r="AM37" s="3500"/>
      <c r="AN37" s="3500"/>
      <c r="AO37" s="3500">
        <v>6.2</v>
      </c>
      <c r="AP37" s="3500"/>
      <c r="AQ37" s="3500"/>
      <c r="AR37" s="3500">
        <f t="shared" ref="AR37" si="19">AL37</f>
        <v>6.7</v>
      </c>
      <c r="AS37" s="3500"/>
      <c r="AT37" s="3505"/>
      <c r="AU37" s="3560"/>
      <c r="AV37" s="3552"/>
      <c r="AW37" s="3552"/>
      <c r="AX37" s="3552"/>
      <c r="AY37" s="3552"/>
      <c r="AZ37" s="3552"/>
      <c r="BA37" s="3552"/>
      <c r="BB37" s="3552"/>
      <c r="BC37" s="3552"/>
      <c r="BD37" s="3518"/>
      <c r="BE37" s="3519"/>
      <c r="BF37" s="3519"/>
      <c r="BG37" s="3519"/>
      <c r="BH37" s="3519"/>
      <c r="BI37" s="3519"/>
      <c r="BJ37" s="3519"/>
      <c r="BK37" s="3519"/>
      <c r="BL37" s="3518"/>
      <c r="BM37" s="3519"/>
      <c r="BN37" s="3519"/>
      <c r="BO37" s="3519"/>
      <c r="BP37" s="3519"/>
      <c r="BQ37" s="3519"/>
      <c r="BR37" s="3614"/>
      <c r="BS37" s="3525"/>
      <c r="BT37" s="3526"/>
      <c r="BU37" s="3526"/>
      <c r="BV37" s="3526"/>
      <c r="BW37" s="3526"/>
      <c r="BX37" s="3526"/>
      <c r="BY37" s="3527"/>
      <c r="BZ37" s="3641"/>
      <c r="CA37" s="3642"/>
      <c r="CB37" s="3642"/>
      <c r="CC37" s="3642"/>
      <c r="CD37" s="3642"/>
      <c r="CE37" s="3642"/>
      <c r="CF37" s="3642"/>
      <c r="CG37" s="3642"/>
      <c r="CH37" s="3643"/>
      <c r="CI37" s="3650"/>
      <c r="CJ37" s="3651"/>
      <c r="CK37" s="3651"/>
      <c r="CL37" s="3651"/>
      <c r="CM37" s="3652"/>
      <c r="CN37" s="3562"/>
      <c r="CO37" s="3563"/>
      <c r="CP37" s="3563"/>
      <c r="CQ37" s="3563"/>
      <c r="CR37" s="3563"/>
      <c r="CS37" s="3563"/>
      <c r="CT37" s="3563"/>
      <c r="CU37" s="3563"/>
      <c r="CV37" s="3563"/>
      <c r="CW37" s="3563"/>
      <c r="CX37" s="3563"/>
      <c r="CY37" s="3563"/>
      <c r="CZ37" s="3563"/>
      <c r="DA37" s="3563"/>
      <c r="DB37" s="3563"/>
      <c r="DC37" s="3563"/>
      <c r="DD37" s="3391"/>
      <c r="DE37" s="3617"/>
      <c r="DF37" s="3618"/>
      <c r="DG37" s="3618"/>
      <c r="DH37" s="3618"/>
      <c r="DI37" s="3618"/>
      <c r="DJ37" s="3619"/>
      <c r="DK37" s="3598"/>
      <c r="DL37" s="3599"/>
      <c r="DM37" s="3599"/>
      <c r="DN37" s="3599"/>
      <c r="DO37" s="3599"/>
      <c r="DP37" s="3599"/>
      <c r="DQ37" s="3600"/>
      <c r="DR37" s="3607"/>
      <c r="DS37" s="3608"/>
      <c r="DT37" s="3608"/>
      <c r="DU37" s="3608"/>
      <c r="DV37" s="3608"/>
      <c r="DW37" s="3608"/>
      <c r="DX37" s="3608"/>
      <c r="DY37" s="3608"/>
      <c r="DZ37" s="3608"/>
      <c r="EA37" s="3609"/>
      <c r="EB37" s="3557" t="s">
        <v>1117</v>
      </c>
      <c r="EC37" s="3557"/>
      <c r="ED37" s="3557"/>
      <c r="EE37" s="3557"/>
      <c r="EF37" s="3557"/>
      <c r="EG37" s="3557"/>
      <c r="EH37" s="3557"/>
      <c r="EI37" s="3557"/>
      <c r="EJ37" s="3557"/>
      <c r="EK37" s="3557"/>
      <c r="EL37" s="3557"/>
      <c r="EM37" s="3557"/>
      <c r="EN37" s="3557"/>
      <c r="EO37" s="3557"/>
      <c r="EP37" s="3557"/>
      <c r="EQ37" s="3557"/>
      <c r="ER37" s="3557"/>
      <c r="ES37" s="3558">
        <v>2.6</v>
      </c>
      <c r="ET37" s="3558"/>
      <c r="EU37" s="3558"/>
      <c r="EV37" s="3558"/>
      <c r="EW37" s="3558"/>
      <c r="EX37" s="3558"/>
      <c r="EY37" s="3558"/>
      <c r="EZ37" s="3558"/>
      <c r="FA37" s="3593"/>
      <c r="FB37" s="3593"/>
      <c r="FC37" s="3593"/>
      <c r="FD37" s="3593"/>
      <c r="FE37" s="3593"/>
      <c r="FF37" s="3593"/>
      <c r="FG37" s="3593"/>
      <c r="FH37" s="3594"/>
      <c r="FI37" s="2307"/>
    </row>
    <row r="38" spans="1:165" ht="8.65" customHeight="1">
      <c r="A38" s="2298"/>
      <c r="B38" s="3561"/>
      <c r="C38" s="3555"/>
      <c r="D38" s="3555"/>
      <c r="E38" s="3555"/>
      <c r="F38" s="3555"/>
      <c r="G38" s="3555"/>
      <c r="H38" s="3555"/>
      <c r="I38" s="3555"/>
      <c r="J38" s="3555"/>
      <c r="K38" s="3555"/>
      <c r="L38" s="3555"/>
      <c r="M38" s="3496"/>
      <c r="N38" s="3497"/>
      <c r="O38" s="3497"/>
      <c r="P38" s="3497"/>
      <c r="Q38" s="3497"/>
      <c r="R38" s="3497"/>
      <c r="S38" s="3497"/>
      <c r="T38" s="3497"/>
      <c r="U38" s="3497"/>
      <c r="V38" s="3497"/>
      <c r="W38" s="3497"/>
      <c r="X38" s="3497"/>
      <c r="Y38" s="3497"/>
      <c r="Z38" s="3497"/>
      <c r="AA38" s="3497"/>
      <c r="AB38" s="3498"/>
      <c r="AC38" s="3501"/>
      <c r="AD38" s="3502"/>
      <c r="AE38" s="3502"/>
      <c r="AF38" s="3502"/>
      <c r="AG38" s="3502"/>
      <c r="AH38" s="3502"/>
      <c r="AI38" s="3502"/>
      <c r="AJ38" s="3502"/>
      <c r="AK38" s="3504"/>
      <c r="AL38" s="3501"/>
      <c r="AM38" s="3502"/>
      <c r="AN38" s="3502"/>
      <c r="AO38" s="3502"/>
      <c r="AP38" s="3502"/>
      <c r="AQ38" s="3502"/>
      <c r="AR38" s="3502"/>
      <c r="AS38" s="3502"/>
      <c r="AT38" s="3506"/>
      <c r="AU38" s="3561"/>
      <c r="AV38" s="3555"/>
      <c r="AW38" s="3555"/>
      <c r="AX38" s="3555"/>
      <c r="AY38" s="3555"/>
      <c r="AZ38" s="3555"/>
      <c r="BA38" s="3555"/>
      <c r="BB38" s="3555"/>
      <c r="BC38" s="3555"/>
      <c r="BD38" s="3518"/>
      <c r="BE38" s="3519"/>
      <c r="BF38" s="3519"/>
      <c r="BG38" s="3519"/>
      <c r="BH38" s="3519"/>
      <c r="BI38" s="3519"/>
      <c r="BJ38" s="3519"/>
      <c r="BK38" s="3519"/>
      <c r="BL38" s="3518"/>
      <c r="BM38" s="3519"/>
      <c r="BN38" s="3519"/>
      <c r="BO38" s="3519"/>
      <c r="BP38" s="3519"/>
      <c r="BQ38" s="3519"/>
      <c r="BR38" s="3614"/>
      <c r="BS38" s="3525"/>
      <c r="BT38" s="3526"/>
      <c r="BU38" s="3526"/>
      <c r="BV38" s="3526"/>
      <c r="BW38" s="3526"/>
      <c r="BX38" s="3526"/>
      <c r="BY38" s="3527"/>
      <c r="BZ38" s="3620" t="s">
        <v>1126</v>
      </c>
      <c r="CA38" s="3621"/>
      <c r="CB38" s="3621"/>
      <c r="CC38" s="3621"/>
      <c r="CD38" s="3621"/>
      <c r="CE38" s="3621"/>
      <c r="CF38" s="3621"/>
      <c r="CG38" s="3621"/>
      <c r="CH38" s="3621"/>
      <c r="CI38" s="3626">
        <v>0.18</v>
      </c>
      <c r="CJ38" s="3626"/>
      <c r="CK38" s="3626"/>
      <c r="CL38" s="3626"/>
      <c r="CM38" s="3626"/>
      <c r="CN38" s="3616" t="s">
        <v>1132</v>
      </c>
      <c r="CO38" s="3387"/>
      <c r="CP38" s="3387"/>
      <c r="CQ38" s="3387"/>
      <c r="CR38" s="3387"/>
      <c r="CS38" s="3387"/>
      <c r="CT38" s="3387"/>
      <c r="CU38" s="3387"/>
      <c r="CV38" s="3387"/>
      <c r="CW38" s="3387"/>
      <c r="CX38" s="3387"/>
      <c r="CY38" s="3387"/>
      <c r="CZ38" s="3387"/>
      <c r="DA38" s="3387"/>
      <c r="DB38" s="3387"/>
      <c r="DC38" s="3387"/>
      <c r="DD38" s="3388"/>
      <c r="DE38" s="3617">
        <v>0.16</v>
      </c>
      <c r="DF38" s="3618"/>
      <c r="DG38" s="3618"/>
      <c r="DH38" s="3618"/>
      <c r="DI38" s="3618"/>
      <c r="DJ38" s="3619"/>
      <c r="DK38" s="3598"/>
      <c r="DL38" s="3599"/>
      <c r="DM38" s="3599"/>
      <c r="DN38" s="3599"/>
      <c r="DO38" s="3599"/>
      <c r="DP38" s="3599"/>
      <c r="DQ38" s="3600"/>
      <c r="DR38" s="3607"/>
      <c r="DS38" s="3608"/>
      <c r="DT38" s="3608"/>
      <c r="DU38" s="3608"/>
      <c r="DV38" s="3608"/>
      <c r="DW38" s="3608"/>
      <c r="DX38" s="3608"/>
      <c r="DY38" s="3608"/>
      <c r="DZ38" s="3608"/>
      <c r="EA38" s="3609"/>
      <c r="EB38" s="3557"/>
      <c r="EC38" s="3557"/>
      <c r="ED38" s="3557"/>
      <c r="EE38" s="3557"/>
      <c r="EF38" s="3557"/>
      <c r="EG38" s="3557"/>
      <c r="EH38" s="3557"/>
      <c r="EI38" s="3557"/>
      <c r="EJ38" s="3557"/>
      <c r="EK38" s="3557"/>
      <c r="EL38" s="3557"/>
      <c r="EM38" s="3557"/>
      <c r="EN38" s="3557"/>
      <c r="EO38" s="3557"/>
      <c r="EP38" s="3557"/>
      <c r="EQ38" s="3557"/>
      <c r="ER38" s="3557"/>
      <c r="ES38" s="3558"/>
      <c r="ET38" s="3558"/>
      <c r="EU38" s="3558"/>
      <c r="EV38" s="3558"/>
      <c r="EW38" s="3558"/>
      <c r="EX38" s="3558"/>
      <c r="EY38" s="3558"/>
      <c r="EZ38" s="3558"/>
      <c r="FA38" s="3593"/>
      <c r="FB38" s="3593"/>
      <c r="FC38" s="3593"/>
      <c r="FD38" s="3593"/>
      <c r="FE38" s="3593"/>
      <c r="FF38" s="3593"/>
      <c r="FG38" s="3593"/>
      <c r="FH38" s="3594"/>
      <c r="FI38" s="2307"/>
    </row>
    <row r="39" spans="1:165" ht="8.65" customHeight="1">
      <c r="A39" s="2298"/>
      <c r="B39" s="3559" t="s">
        <v>1131</v>
      </c>
      <c r="C39" s="3549"/>
      <c r="D39" s="3549"/>
      <c r="E39" s="3549"/>
      <c r="F39" s="3549"/>
      <c r="G39" s="3549"/>
      <c r="H39" s="3549"/>
      <c r="I39" s="3549"/>
      <c r="J39" s="3549"/>
      <c r="K39" s="3549"/>
      <c r="L39" s="3549"/>
      <c r="M39" s="3493" t="s">
        <v>1103</v>
      </c>
      <c r="N39" s="3494"/>
      <c r="O39" s="3494"/>
      <c r="P39" s="3494"/>
      <c r="Q39" s="3494"/>
      <c r="R39" s="3494"/>
      <c r="S39" s="3494"/>
      <c r="T39" s="3494"/>
      <c r="U39" s="3494"/>
      <c r="V39" s="3494"/>
      <c r="W39" s="3494"/>
      <c r="X39" s="3494"/>
      <c r="Y39" s="3494"/>
      <c r="Z39" s="3494"/>
      <c r="AA39" s="3494"/>
      <c r="AB39" s="3495"/>
      <c r="AC39" s="3499">
        <v>15.7</v>
      </c>
      <c r="AD39" s="3500"/>
      <c r="AE39" s="3500"/>
      <c r="AF39" s="3500">
        <v>15.4</v>
      </c>
      <c r="AG39" s="3500"/>
      <c r="AH39" s="3500"/>
      <c r="AI39" s="3500">
        <f t="shared" ref="AI39" si="20">AC39</f>
        <v>15.7</v>
      </c>
      <c r="AJ39" s="3500"/>
      <c r="AK39" s="3503"/>
      <c r="AL39" s="3499">
        <v>6</v>
      </c>
      <c r="AM39" s="3500"/>
      <c r="AN39" s="3500"/>
      <c r="AO39" s="3500">
        <v>5.5</v>
      </c>
      <c r="AP39" s="3500"/>
      <c r="AQ39" s="3500"/>
      <c r="AR39" s="3500">
        <f t="shared" ref="AR39" si="21">AL39</f>
        <v>6</v>
      </c>
      <c r="AS39" s="3500"/>
      <c r="AT39" s="3505"/>
      <c r="AU39" s="3559" t="s">
        <v>1133</v>
      </c>
      <c r="AV39" s="3549"/>
      <c r="AW39" s="3549"/>
      <c r="AX39" s="3549"/>
      <c r="AY39" s="3549"/>
      <c r="AZ39" s="3549"/>
      <c r="BA39" s="3549"/>
      <c r="BB39" s="3549"/>
      <c r="BC39" s="3549"/>
      <c r="BD39" s="3518"/>
      <c r="BE39" s="3519"/>
      <c r="BF39" s="3519"/>
      <c r="BG39" s="3519"/>
      <c r="BH39" s="3519"/>
      <c r="BI39" s="3519"/>
      <c r="BJ39" s="3519"/>
      <c r="BK39" s="3519"/>
      <c r="BL39" s="3516">
        <v>4.5</v>
      </c>
      <c r="BM39" s="3517"/>
      <c r="BN39" s="3517"/>
      <c r="BO39" s="3517"/>
      <c r="BP39" s="3517"/>
      <c r="BQ39" s="3517"/>
      <c r="BR39" s="3613"/>
      <c r="BS39" s="3525"/>
      <c r="BT39" s="3526"/>
      <c r="BU39" s="3526"/>
      <c r="BV39" s="3526"/>
      <c r="BW39" s="3526"/>
      <c r="BX39" s="3526"/>
      <c r="BY39" s="3527"/>
      <c r="BZ39" s="3622"/>
      <c r="CA39" s="3623"/>
      <c r="CB39" s="3623"/>
      <c r="CC39" s="3623"/>
      <c r="CD39" s="3623"/>
      <c r="CE39" s="3623"/>
      <c r="CF39" s="3623"/>
      <c r="CG39" s="3623"/>
      <c r="CH39" s="3623"/>
      <c r="CI39" s="3627"/>
      <c r="CJ39" s="3627"/>
      <c r="CK39" s="3627"/>
      <c r="CL39" s="3627"/>
      <c r="CM39" s="3627"/>
      <c r="CN39" s="3562"/>
      <c r="CO39" s="3563"/>
      <c r="CP39" s="3563"/>
      <c r="CQ39" s="3563"/>
      <c r="CR39" s="3563"/>
      <c r="CS39" s="3563"/>
      <c r="CT39" s="3563"/>
      <c r="CU39" s="3563"/>
      <c r="CV39" s="3563"/>
      <c r="CW39" s="3563"/>
      <c r="CX39" s="3563"/>
      <c r="CY39" s="3563"/>
      <c r="CZ39" s="3563"/>
      <c r="DA39" s="3563"/>
      <c r="DB39" s="3563"/>
      <c r="DC39" s="3563"/>
      <c r="DD39" s="3391"/>
      <c r="DE39" s="3617"/>
      <c r="DF39" s="3618"/>
      <c r="DG39" s="3618"/>
      <c r="DH39" s="3618"/>
      <c r="DI39" s="3618"/>
      <c r="DJ39" s="3619"/>
      <c r="DK39" s="3598"/>
      <c r="DL39" s="3599"/>
      <c r="DM39" s="3599"/>
      <c r="DN39" s="3599"/>
      <c r="DO39" s="3599"/>
      <c r="DP39" s="3599"/>
      <c r="DQ39" s="3600"/>
      <c r="DR39" s="3607"/>
      <c r="DS39" s="3608"/>
      <c r="DT39" s="3608"/>
      <c r="DU39" s="3608"/>
      <c r="DV39" s="3608"/>
      <c r="DW39" s="3608"/>
      <c r="DX39" s="3608"/>
      <c r="DY39" s="3608"/>
      <c r="DZ39" s="3608"/>
      <c r="EA39" s="3609"/>
      <c r="EB39" s="3557" t="s">
        <v>1140</v>
      </c>
      <c r="EC39" s="3557"/>
      <c r="ED39" s="3557"/>
      <c r="EE39" s="3557"/>
      <c r="EF39" s="3557"/>
      <c r="EG39" s="3557"/>
      <c r="EH39" s="3557"/>
      <c r="EI39" s="3557"/>
      <c r="EJ39" s="3557"/>
      <c r="EK39" s="3557"/>
      <c r="EL39" s="3557"/>
      <c r="EM39" s="3557"/>
      <c r="EN39" s="3557"/>
      <c r="EO39" s="3557"/>
      <c r="EP39" s="3557"/>
      <c r="EQ39" s="3557"/>
      <c r="ER39" s="3557"/>
      <c r="ES39" s="3558">
        <v>3.11</v>
      </c>
      <c r="ET39" s="3558"/>
      <c r="EU39" s="3558"/>
      <c r="EV39" s="3558"/>
      <c r="EW39" s="3558"/>
      <c r="EX39" s="3558"/>
      <c r="EY39" s="3558"/>
      <c r="EZ39" s="3558"/>
      <c r="FA39" s="3540"/>
      <c r="FB39" s="3540"/>
      <c r="FC39" s="3540"/>
      <c r="FD39" s="3540"/>
      <c r="FE39" s="3540"/>
      <c r="FF39" s="3540"/>
      <c r="FG39" s="3540"/>
      <c r="FH39" s="3541"/>
      <c r="FI39" s="2307"/>
    </row>
    <row r="40" spans="1:165" ht="8.65" customHeight="1">
      <c r="A40" s="2298"/>
      <c r="B40" s="3560"/>
      <c r="C40" s="3552"/>
      <c r="D40" s="3552"/>
      <c r="E40" s="3552"/>
      <c r="F40" s="3552"/>
      <c r="G40" s="3552"/>
      <c r="H40" s="3552"/>
      <c r="I40" s="3552"/>
      <c r="J40" s="3552"/>
      <c r="K40" s="3552"/>
      <c r="L40" s="3552"/>
      <c r="M40" s="3496"/>
      <c r="N40" s="3497"/>
      <c r="O40" s="3497"/>
      <c r="P40" s="3497"/>
      <c r="Q40" s="3497"/>
      <c r="R40" s="3497"/>
      <c r="S40" s="3497"/>
      <c r="T40" s="3497"/>
      <c r="U40" s="3497"/>
      <c r="V40" s="3497"/>
      <c r="W40" s="3497"/>
      <c r="X40" s="3497"/>
      <c r="Y40" s="3497"/>
      <c r="Z40" s="3497"/>
      <c r="AA40" s="3497"/>
      <c r="AB40" s="3498"/>
      <c r="AC40" s="3501"/>
      <c r="AD40" s="3502"/>
      <c r="AE40" s="3502"/>
      <c r="AF40" s="3502"/>
      <c r="AG40" s="3502"/>
      <c r="AH40" s="3502"/>
      <c r="AI40" s="3502"/>
      <c r="AJ40" s="3502"/>
      <c r="AK40" s="3504"/>
      <c r="AL40" s="3501"/>
      <c r="AM40" s="3502"/>
      <c r="AN40" s="3502"/>
      <c r="AO40" s="3502"/>
      <c r="AP40" s="3502"/>
      <c r="AQ40" s="3502"/>
      <c r="AR40" s="3502"/>
      <c r="AS40" s="3502"/>
      <c r="AT40" s="3506"/>
      <c r="AU40" s="3560"/>
      <c r="AV40" s="3552"/>
      <c r="AW40" s="3552"/>
      <c r="AX40" s="3552"/>
      <c r="AY40" s="3552"/>
      <c r="AZ40" s="3552"/>
      <c r="BA40" s="3552"/>
      <c r="BB40" s="3552"/>
      <c r="BC40" s="3552"/>
      <c r="BD40" s="3518"/>
      <c r="BE40" s="3519"/>
      <c r="BF40" s="3519"/>
      <c r="BG40" s="3519"/>
      <c r="BH40" s="3519"/>
      <c r="BI40" s="3519"/>
      <c r="BJ40" s="3519"/>
      <c r="BK40" s="3519"/>
      <c r="BL40" s="3518"/>
      <c r="BM40" s="3519"/>
      <c r="BN40" s="3519"/>
      <c r="BO40" s="3519"/>
      <c r="BP40" s="3519"/>
      <c r="BQ40" s="3519"/>
      <c r="BR40" s="3614"/>
      <c r="BS40" s="3525"/>
      <c r="BT40" s="3526"/>
      <c r="BU40" s="3526"/>
      <c r="BV40" s="3526"/>
      <c r="BW40" s="3526"/>
      <c r="BX40" s="3526"/>
      <c r="BY40" s="3527"/>
      <c r="BZ40" s="3622"/>
      <c r="CA40" s="3623"/>
      <c r="CB40" s="3623"/>
      <c r="CC40" s="3623"/>
      <c r="CD40" s="3623"/>
      <c r="CE40" s="3623"/>
      <c r="CF40" s="3623"/>
      <c r="CG40" s="3623"/>
      <c r="CH40" s="3623"/>
      <c r="CI40" s="3627"/>
      <c r="CJ40" s="3627"/>
      <c r="CK40" s="3627"/>
      <c r="CL40" s="3627"/>
      <c r="CM40" s="3627"/>
      <c r="CN40" s="3562"/>
      <c r="CO40" s="3563"/>
      <c r="CP40" s="3563"/>
      <c r="CQ40" s="3563"/>
      <c r="CR40" s="3563"/>
      <c r="CS40" s="3563"/>
      <c r="CT40" s="3563"/>
      <c r="CU40" s="3563"/>
      <c r="CV40" s="3563"/>
      <c r="CW40" s="3563"/>
      <c r="CX40" s="3563"/>
      <c r="CY40" s="3563"/>
      <c r="CZ40" s="3563"/>
      <c r="DA40" s="3563"/>
      <c r="DB40" s="3563"/>
      <c r="DC40" s="3563"/>
      <c r="DD40" s="3391"/>
      <c r="DE40" s="3617"/>
      <c r="DF40" s="3618"/>
      <c r="DG40" s="3618"/>
      <c r="DH40" s="3618"/>
      <c r="DI40" s="3618"/>
      <c r="DJ40" s="3619"/>
      <c r="DK40" s="3598"/>
      <c r="DL40" s="3599"/>
      <c r="DM40" s="3599"/>
      <c r="DN40" s="3599"/>
      <c r="DO40" s="3599"/>
      <c r="DP40" s="3599"/>
      <c r="DQ40" s="3600"/>
      <c r="DR40" s="3607"/>
      <c r="DS40" s="3608"/>
      <c r="DT40" s="3608"/>
      <c r="DU40" s="3608"/>
      <c r="DV40" s="3608"/>
      <c r="DW40" s="3608"/>
      <c r="DX40" s="3608"/>
      <c r="DY40" s="3608"/>
      <c r="DZ40" s="3608"/>
      <c r="EA40" s="3609"/>
      <c r="EB40" s="3557"/>
      <c r="EC40" s="3557"/>
      <c r="ED40" s="3557"/>
      <c r="EE40" s="3557"/>
      <c r="EF40" s="3557"/>
      <c r="EG40" s="3557"/>
      <c r="EH40" s="3557"/>
      <c r="EI40" s="3557"/>
      <c r="EJ40" s="3557"/>
      <c r="EK40" s="3557"/>
      <c r="EL40" s="3557"/>
      <c r="EM40" s="3557"/>
      <c r="EN40" s="3557"/>
      <c r="EO40" s="3557"/>
      <c r="EP40" s="3557"/>
      <c r="EQ40" s="3557"/>
      <c r="ER40" s="3557"/>
      <c r="ES40" s="3558"/>
      <c r="ET40" s="3558"/>
      <c r="EU40" s="3558"/>
      <c r="EV40" s="3558"/>
      <c r="EW40" s="3558"/>
      <c r="EX40" s="3558"/>
      <c r="EY40" s="3558"/>
      <c r="EZ40" s="3558"/>
      <c r="FA40" s="3540"/>
      <c r="FB40" s="3540"/>
      <c r="FC40" s="3540"/>
      <c r="FD40" s="3540"/>
      <c r="FE40" s="3540"/>
      <c r="FF40" s="3540"/>
      <c r="FG40" s="3540"/>
      <c r="FH40" s="3541"/>
      <c r="FI40" s="2307"/>
    </row>
    <row r="41" spans="1:165" ht="8.65" customHeight="1">
      <c r="A41" s="2298"/>
      <c r="B41" s="3560"/>
      <c r="C41" s="3552"/>
      <c r="D41" s="3552"/>
      <c r="E41" s="3552"/>
      <c r="F41" s="3552"/>
      <c r="G41" s="3552"/>
      <c r="H41" s="3552"/>
      <c r="I41" s="3552"/>
      <c r="J41" s="3552"/>
      <c r="K41" s="3552"/>
      <c r="L41" s="3552"/>
      <c r="M41" s="3493" t="s">
        <v>1108</v>
      </c>
      <c r="N41" s="3494"/>
      <c r="O41" s="3494"/>
      <c r="P41" s="3494"/>
      <c r="Q41" s="3494"/>
      <c r="R41" s="3494"/>
      <c r="S41" s="3494"/>
      <c r="T41" s="3494"/>
      <c r="U41" s="3494"/>
      <c r="V41" s="3494"/>
      <c r="W41" s="3494"/>
      <c r="X41" s="3494"/>
      <c r="Y41" s="3494"/>
      <c r="Z41" s="3494"/>
      <c r="AA41" s="3494"/>
      <c r="AB41" s="3495"/>
      <c r="AC41" s="3499">
        <v>15.9</v>
      </c>
      <c r="AD41" s="3500"/>
      <c r="AE41" s="3500"/>
      <c r="AF41" s="3500">
        <v>15.5</v>
      </c>
      <c r="AG41" s="3500"/>
      <c r="AH41" s="3500"/>
      <c r="AI41" s="3500">
        <f t="shared" ref="AI41" si="22">AC41</f>
        <v>15.9</v>
      </c>
      <c r="AJ41" s="3500"/>
      <c r="AK41" s="3503"/>
      <c r="AL41" s="3499">
        <v>6.1</v>
      </c>
      <c r="AM41" s="3500"/>
      <c r="AN41" s="3500"/>
      <c r="AO41" s="3500">
        <v>5.6</v>
      </c>
      <c r="AP41" s="3500"/>
      <c r="AQ41" s="3500"/>
      <c r="AR41" s="3500">
        <f t="shared" ref="AR41" si="23">AL41</f>
        <v>6.1</v>
      </c>
      <c r="AS41" s="3500"/>
      <c r="AT41" s="3505"/>
      <c r="AU41" s="3560"/>
      <c r="AV41" s="3552"/>
      <c r="AW41" s="3552"/>
      <c r="AX41" s="3552"/>
      <c r="AY41" s="3552"/>
      <c r="AZ41" s="3552"/>
      <c r="BA41" s="3552"/>
      <c r="BB41" s="3552"/>
      <c r="BC41" s="3552"/>
      <c r="BD41" s="3518"/>
      <c r="BE41" s="3519"/>
      <c r="BF41" s="3519"/>
      <c r="BG41" s="3519"/>
      <c r="BH41" s="3519"/>
      <c r="BI41" s="3519"/>
      <c r="BJ41" s="3519"/>
      <c r="BK41" s="3519"/>
      <c r="BL41" s="3518"/>
      <c r="BM41" s="3519"/>
      <c r="BN41" s="3519"/>
      <c r="BO41" s="3519"/>
      <c r="BP41" s="3519"/>
      <c r="BQ41" s="3519"/>
      <c r="BR41" s="3614"/>
      <c r="BS41" s="3525"/>
      <c r="BT41" s="3526"/>
      <c r="BU41" s="3526"/>
      <c r="BV41" s="3526"/>
      <c r="BW41" s="3526"/>
      <c r="BX41" s="3526"/>
      <c r="BY41" s="3527"/>
      <c r="BZ41" s="3622"/>
      <c r="CA41" s="3623"/>
      <c r="CB41" s="3623"/>
      <c r="CC41" s="3623"/>
      <c r="CD41" s="3623"/>
      <c r="CE41" s="3623"/>
      <c r="CF41" s="3623"/>
      <c r="CG41" s="3623"/>
      <c r="CH41" s="3623"/>
      <c r="CI41" s="3627"/>
      <c r="CJ41" s="3627"/>
      <c r="CK41" s="3627"/>
      <c r="CL41" s="3627"/>
      <c r="CM41" s="3627"/>
      <c r="CN41" s="3562" t="s">
        <v>1134</v>
      </c>
      <c r="CO41" s="3563"/>
      <c r="CP41" s="3563"/>
      <c r="CQ41" s="3563"/>
      <c r="CR41" s="3563"/>
      <c r="CS41" s="3563"/>
      <c r="CT41" s="3563"/>
      <c r="CU41" s="3563"/>
      <c r="CV41" s="3563"/>
      <c r="CW41" s="3563"/>
      <c r="CX41" s="3563"/>
      <c r="CY41" s="3563"/>
      <c r="CZ41" s="3563"/>
      <c r="DA41" s="3563"/>
      <c r="DB41" s="3563"/>
      <c r="DC41" s="3563"/>
      <c r="DD41" s="3391"/>
      <c r="DE41" s="3617"/>
      <c r="DF41" s="3618"/>
      <c r="DG41" s="3618"/>
      <c r="DH41" s="3618"/>
      <c r="DI41" s="3618"/>
      <c r="DJ41" s="3619"/>
      <c r="DK41" s="3598"/>
      <c r="DL41" s="3599"/>
      <c r="DM41" s="3599"/>
      <c r="DN41" s="3599"/>
      <c r="DO41" s="3599"/>
      <c r="DP41" s="3599"/>
      <c r="DQ41" s="3600"/>
      <c r="DR41" s="3607"/>
      <c r="DS41" s="3608"/>
      <c r="DT41" s="3608"/>
      <c r="DU41" s="3608"/>
      <c r="DV41" s="3608"/>
      <c r="DW41" s="3608"/>
      <c r="DX41" s="3608"/>
      <c r="DY41" s="3608"/>
      <c r="DZ41" s="3608"/>
      <c r="EA41" s="3609"/>
      <c r="EB41" s="3557" t="s">
        <v>1124</v>
      </c>
      <c r="EC41" s="3557"/>
      <c r="ED41" s="3557"/>
      <c r="EE41" s="3557"/>
      <c r="EF41" s="3557"/>
      <c r="EG41" s="3557"/>
      <c r="EH41" s="3557"/>
      <c r="EI41" s="3557"/>
      <c r="EJ41" s="3557"/>
      <c r="EK41" s="3557"/>
      <c r="EL41" s="3557"/>
      <c r="EM41" s="3557"/>
      <c r="EN41" s="3557"/>
      <c r="EO41" s="3557"/>
      <c r="EP41" s="3557"/>
      <c r="EQ41" s="3557"/>
      <c r="ER41" s="3557"/>
      <c r="ES41" s="3558">
        <v>1.64</v>
      </c>
      <c r="ET41" s="3558"/>
      <c r="EU41" s="3558"/>
      <c r="EV41" s="3558"/>
      <c r="EW41" s="3558"/>
      <c r="EX41" s="3558"/>
      <c r="EY41" s="3558"/>
      <c r="EZ41" s="3558"/>
      <c r="FA41" s="3540"/>
      <c r="FB41" s="3540"/>
      <c r="FC41" s="3540"/>
      <c r="FD41" s="3540"/>
      <c r="FE41" s="3540"/>
      <c r="FF41" s="3540"/>
      <c r="FG41" s="3540"/>
      <c r="FH41" s="3541"/>
      <c r="FI41" s="2307"/>
    </row>
    <row r="42" spans="1:165" ht="8.65" customHeight="1">
      <c r="A42" s="2298"/>
      <c r="B42" s="3560"/>
      <c r="C42" s="3552"/>
      <c r="D42" s="3552"/>
      <c r="E42" s="3552"/>
      <c r="F42" s="3552"/>
      <c r="G42" s="3552"/>
      <c r="H42" s="3552"/>
      <c r="I42" s="3552"/>
      <c r="J42" s="3552"/>
      <c r="K42" s="3552"/>
      <c r="L42" s="3552"/>
      <c r="M42" s="3496"/>
      <c r="N42" s="3497"/>
      <c r="O42" s="3497"/>
      <c r="P42" s="3497"/>
      <c r="Q42" s="3497"/>
      <c r="R42" s="3497"/>
      <c r="S42" s="3497"/>
      <c r="T42" s="3497"/>
      <c r="U42" s="3497"/>
      <c r="V42" s="3497"/>
      <c r="W42" s="3497"/>
      <c r="X42" s="3497"/>
      <c r="Y42" s="3497"/>
      <c r="Z42" s="3497"/>
      <c r="AA42" s="3497"/>
      <c r="AB42" s="3498"/>
      <c r="AC42" s="3501"/>
      <c r="AD42" s="3502"/>
      <c r="AE42" s="3502"/>
      <c r="AF42" s="3502"/>
      <c r="AG42" s="3502"/>
      <c r="AH42" s="3502"/>
      <c r="AI42" s="3502"/>
      <c r="AJ42" s="3502"/>
      <c r="AK42" s="3504"/>
      <c r="AL42" s="3501"/>
      <c r="AM42" s="3502"/>
      <c r="AN42" s="3502"/>
      <c r="AO42" s="3502"/>
      <c r="AP42" s="3502"/>
      <c r="AQ42" s="3502"/>
      <c r="AR42" s="3502"/>
      <c r="AS42" s="3502"/>
      <c r="AT42" s="3506"/>
      <c r="AU42" s="3560"/>
      <c r="AV42" s="3552"/>
      <c r="AW42" s="3552"/>
      <c r="AX42" s="3552"/>
      <c r="AY42" s="3552"/>
      <c r="AZ42" s="3552"/>
      <c r="BA42" s="3552"/>
      <c r="BB42" s="3552"/>
      <c r="BC42" s="3552"/>
      <c r="BD42" s="3518"/>
      <c r="BE42" s="3519"/>
      <c r="BF42" s="3519"/>
      <c r="BG42" s="3519"/>
      <c r="BH42" s="3519"/>
      <c r="BI42" s="3519"/>
      <c r="BJ42" s="3519"/>
      <c r="BK42" s="3519"/>
      <c r="BL42" s="3518"/>
      <c r="BM42" s="3519"/>
      <c r="BN42" s="3519"/>
      <c r="BO42" s="3519"/>
      <c r="BP42" s="3519"/>
      <c r="BQ42" s="3519"/>
      <c r="BR42" s="3614"/>
      <c r="BS42" s="3525"/>
      <c r="BT42" s="3526"/>
      <c r="BU42" s="3526"/>
      <c r="BV42" s="3526"/>
      <c r="BW42" s="3526"/>
      <c r="BX42" s="3526"/>
      <c r="BY42" s="3527"/>
      <c r="BZ42" s="3622"/>
      <c r="CA42" s="3623"/>
      <c r="CB42" s="3623"/>
      <c r="CC42" s="3623"/>
      <c r="CD42" s="3623"/>
      <c r="CE42" s="3623"/>
      <c r="CF42" s="3623"/>
      <c r="CG42" s="3623"/>
      <c r="CH42" s="3623"/>
      <c r="CI42" s="3627"/>
      <c r="CJ42" s="3627"/>
      <c r="CK42" s="3627"/>
      <c r="CL42" s="3627"/>
      <c r="CM42" s="3627"/>
      <c r="CN42" s="3562"/>
      <c r="CO42" s="3563"/>
      <c r="CP42" s="3563"/>
      <c r="CQ42" s="3563"/>
      <c r="CR42" s="3563"/>
      <c r="CS42" s="3563"/>
      <c r="CT42" s="3563"/>
      <c r="CU42" s="3563"/>
      <c r="CV42" s="3563"/>
      <c r="CW42" s="3563"/>
      <c r="CX42" s="3563"/>
      <c r="CY42" s="3563"/>
      <c r="CZ42" s="3563"/>
      <c r="DA42" s="3563"/>
      <c r="DB42" s="3563"/>
      <c r="DC42" s="3563"/>
      <c r="DD42" s="3391"/>
      <c r="DE42" s="3617"/>
      <c r="DF42" s="3618"/>
      <c r="DG42" s="3618"/>
      <c r="DH42" s="3618"/>
      <c r="DI42" s="3618"/>
      <c r="DJ42" s="3619"/>
      <c r="DK42" s="3598"/>
      <c r="DL42" s="3599"/>
      <c r="DM42" s="3599"/>
      <c r="DN42" s="3599"/>
      <c r="DO42" s="3599"/>
      <c r="DP42" s="3599"/>
      <c r="DQ42" s="3600"/>
      <c r="DR42" s="3610"/>
      <c r="DS42" s="3611"/>
      <c r="DT42" s="3611"/>
      <c r="DU42" s="3611"/>
      <c r="DV42" s="3611"/>
      <c r="DW42" s="3611"/>
      <c r="DX42" s="3611"/>
      <c r="DY42" s="3611"/>
      <c r="DZ42" s="3611"/>
      <c r="EA42" s="3612"/>
      <c r="EB42" s="3557"/>
      <c r="EC42" s="3557"/>
      <c r="ED42" s="3557"/>
      <c r="EE42" s="3557"/>
      <c r="EF42" s="3557"/>
      <c r="EG42" s="3557"/>
      <c r="EH42" s="3557"/>
      <c r="EI42" s="3557"/>
      <c r="EJ42" s="3557"/>
      <c r="EK42" s="3557"/>
      <c r="EL42" s="3557"/>
      <c r="EM42" s="3557"/>
      <c r="EN42" s="3557"/>
      <c r="EO42" s="3557"/>
      <c r="EP42" s="3557"/>
      <c r="EQ42" s="3557"/>
      <c r="ER42" s="3557"/>
      <c r="ES42" s="3558"/>
      <c r="ET42" s="3558"/>
      <c r="EU42" s="3558"/>
      <c r="EV42" s="3558"/>
      <c r="EW42" s="3558"/>
      <c r="EX42" s="3558"/>
      <c r="EY42" s="3558"/>
      <c r="EZ42" s="3558"/>
      <c r="FA42" s="3540"/>
      <c r="FB42" s="3540"/>
      <c r="FC42" s="3540"/>
      <c r="FD42" s="3540"/>
      <c r="FE42" s="3540"/>
      <c r="FF42" s="3540"/>
      <c r="FG42" s="3540"/>
      <c r="FH42" s="3541"/>
      <c r="FI42" s="2307"/>
    </row>
    <row r="43" spans="1:165" ht="8.65" customHeight="1">
      <c r="A43" s="2298"/>
      <c r="B43" s="3560"/>
      <c r="C43" s="3552"/>
      <c r="D43" s="3552"/>
      <c r="E43" s="3552"/>
      <c r="F43" s="3552"/>
      <c r="G43" s="3552"/>
      <c r="H43" s="3552"/>
      <c r="I43" s="3552"/>
      <c r="J43" s="3552"/>
      <c r="K43" s="3552"/>
      <c r="L43" s="3552"/>
      <c r="M43" s="3493" t="s">
        <v>1125</v>
      </c>
      <c r="N43" s="3494"/>
      <c r="O43" s="3494"/>
      <c r="P43" s="3494"/>
      <c r="Q43" s="3494"/>
      <c r="R43" s="3494"/>
      <c r="S43" s="3494"/>
      <c r="T43" s="3494"/>
      <c r="U43" s="3494"/>
      <c r="V43" s="3494"/>
      <c r="W43" s="3494"/>
      <c r="X43" s="3494"/>
      <c r="Y43" s="3494"/>
      <c r="Z43" s="3494"/>
      <c r="AA43" s="3494"/>
      <c r="AB43" s="3495"/>
      <c r="AC43" s="3499">
        <v>16</v>
      </c>
      <c r="AD43" s="3500"/>
      <c r="AE43" s="3500"/>
      <c r="AF43" s="3500">
        <v>15.6</v>
      </c>
      <c r="AG43" s="3500"/>
      <c r="AH43" s="3500"/>
      <c r="AI43" s="3500">
        <f t="shared" ref="AI43" si="24">AC43</f>
        <v>16</v>
      </c>
      <c r="AJ43" s="3500"/>
      <c r="AK43" s="3503"/>
      <c r="AL43" s="3499">
        <v>6.4</v>
      </c>
      <c r="AM43" s="3500"/>
      <c r="AN43" s="3500"/>
      <c r="AO43" s="3500">
        <v>5.9</v>
      </c>
      <c r="AP43" s="3500"/>
      <c r="AQ43" s="3500"/>
      <c r="AR43" s="3500">
        <f t="shared" ref="AR43" si="25">AL43</f>
        <v>6.4</v>
      </c>
      <c r="AS43" s="3500"/>
      <c r="AT43" s="3505"/>
      <c r="AU43" s="3560"/>
      <c r="AV43" s="3552"/>
      <c r="AW43" s="3552"/>
      <c r="AX43" s="3552"/>
      <c r="AY43" s="3552"/>
      <c r="AZ43" s="3552"/>
      <c r="BA43" s="3552"/>
      <c r="BB43" s="3552"/>
      <c r="BC43" s="3552"/>
      <c r="BD43" s="3518"/>
      <c r="BE43" s="3519"/>
      <c r="BF43" s="3519"/>
      <c r="BG43" s="3519"/>
      <c r="BH43" s="3519"/>
      <c r="BI43" s="3519"/>
      <c r="BJ43" s="3519"/>
      <c r="BK43" s="3519"/>
      <c r="BL43" s="3518"/>
      <c r="BM43" s="3519"/>
      <c r="BN43" s="3519"/>
      <c r="BO43" s="3519"/>
      <c r="BP43" s="3519"/>
      <c r="BQ43" s="3519"/>
      <c r="BR43" s="3614"/>
      <c r="BS43" s="3525"/>
      <c r="BT43" s="3526"/>
      <c r="BU43" s="3526"/>
      <c r="BV43" s="3526"/>
      <c r="BW43" s="3526"/>
      <c r="BX43" s="3526"/>
      <c r="BY43" s="3527"/>
      <c r="BZ43" s="3622"/>
      <c r="CA43" s="3623"/>
      <c r="CB43" s="3623"/>
      <c r="CC43" s="3623"/>
      <c r="CD43" s="3623"/>
      <c r="CE43" s="3623"/>
      <c r="CF43" s="3623"/>
      <c r="CG43" s="3623"/>
      <c r="CH43" s="3623"/>
      <c r="CI43" s="3627"/>
      <c r="CJ43" s="3627"/>
      <c r="CK43" s="3627"/>
      <c r="CL43" s="3627"/>
      <c r="CM43" s="3627"/>
      <c r="CN43" s="3562"/>
      <c r="CO43" s="3563"/>
      <c r="CP43" s="3563"/>
      <c r="CQ43" s="3563"/>
      <c r="CR43" s="3563"/>
      <c r="CS43" s="3563"/>
      <c r="CT43" s="3563"/>
      <c r="CU43" s="3563"/>
      <c r="CV43" s="3563"/>
      <c r="CW43" s="3563"/>
      <c r="CX43" s="3563"/>
      <c r="CY43" s="3563"/>
      <c r="CZ43" s="3563"/>
      <c r="DA43" s="3563"/>
      <c r="DB43" s="3563"/>
      <c r="DC43" s="3563"/>
      <c r="DD43" s="3391"/>
      <c r="DE43" s="3617"/>
      <c r="DF43" s="3618"/>
      <c r="DG43" s="3618"/>
      <c r="DH43" s="3618"/>
      <c r="DI43" s="3618"/>
      <c r="DJ43" s="3619"/>
      <c r="DK43" s="3598"/>
      <c r="DL43" s="3599"/>
      <c r="DM43" s="3599"/>
      <c r="DN43" s="3599"/>
      <c r="DO43" s="3599"/>
      <c r="DP43" s="3599"/>
      <c r="DQ43" s="3600"/>
      <c r="DR43" s="3548" t="s">
        <v>1142</v>
      </c>
      <c r="DS43" s="3549"/>
      <c r="DT43" s="3549"/>
      <c r="DU43" s="3549"/>
      <c r="DV43" s="3549"/>
      <c r="DW43" s="3549"/>
      <c r="DX43" s="3549"/>
      <c r="DY43" s="3549"/>
      <c r="DZ43" s="3549"/>
      <c r="EA43" s="3550"/>
      <c r="EB43" s="3557" t="s">
        <v>1113</v>
      </c>
      <c r="EC43" s="3557"/>
      <c r="ED43" s="3557"/>
      <c r="EE43" s="3557"/>
      <c r="EF43" s="3557"/>
      <c r="EG43" s="3557"/>
      <c r="EH43" s="3557"/>
      <c r="EI43" s="3557"/>
      <c r="EJ43" s="3557"/>
      <c r="EK43" s="3557"/>
      <c r="EL43" s="3557"/>
      <c r="EM43" s="3557"/>
      <c r="EN43" s="3557"/>
      <c r="EO43" s="3557"/>
      <c r="EP43" s="3557"/>
      <c r="EQ43" s="3557"/>
      <c r="ER43" s="3557"/>
      <c r="ES43" s="3558">
        <v>2.64</v>
      </c>
      <c r="ET43" s="3558"/>
      <c r="EU43" s="3558"/>
      <c r="EV43" s="3558"/>
      <c r="EW43" s="3558"/>
      <c r="EX43" s="3558"/>
      <c r="EY43" s="3558"/>
      <c r="EZ43" s="3558"/>
      <c r="FA43" s="3540"/>
      <c r="FB43" s="3540"/>
      <c r="FC43" s="3540"/>
      <c r="FD43" s="3540"/>
      <c r="FE43" s="3540"/>
      <c r="FF43" s="3540"/>
      <c r="FG43" s="3540"/>
      <c r="FH43" s="3541"/>
      <c r="FI43" s="2307"/>
    </row>
    <row r="44" spans="1:165" ht="8.65" customHeight="1">
      <c r="A44" s="2298"/>
      <c r="B44" s="3560"/>
      <c r="C44" s="3552"/>
      <c r="D44" s="3552"/>
      <c r="E44" s="3552"/>
      <c r="F44" s="3552"/>
      <c r="G44" s="3552"/>
      <c r="H44" s="3552"/>
      <c r="I44" s="3552"/>
      <c r="J44" s="3552"/>
      <c r="K44" s="3552"/>
      <c r="L44" s="3552"/>
      <c r="M44" s="3496"/>
      <c r="N44" s="3497"/>
      <c r="O44" s="3497"/>
      <c r="P44" s="3497"/>
      <c r="Q44" s="3497"/>
      <c r="R44" s="3497"/>
      <c r="S44" s="3497"/>
      <c r="T44" s="3497"/>
      <c r="U44" s="3497"/>
      <c r="V44" s="3497"/>
      <c r="W44" s="3497"/>
      <c r="X44" s="3497"/>
      <c r="Y44" s="3497"/>
      <c r="Z44" s="3497"/>
      <c r="AA44" s="3497"/>
      <c r="AB44" s="3498"/>
      <c r="AC44" s="3501"/>
      <c r="AD44" s="3502"/>
      <c r="AE44" s="3502"/>
      <c r="AF44" s="3502"/>
      <c r="AG44" s="3502"/>
      <c r="AH44" s="3502"/>
      <c r="AI44" s="3502"/>
      <c r="AJ44" s="3502"/>
      <c r="AK44" s="3504"/>
      <c r="AL44" s="3501"/>
      <c r="AM44" s="3502"/>
      <c r="AN44" s="3502"/>
      <c r="AO44" s="3502"/>
      <c r="AP44" s="3502"/>
      <c r="AQ44" s="3502"/>
      <c r="AR44" s="3502"/>
      <c r="AS44" s="3502"/>
      <c r="AT44" s="3506"/>
      <c r="AU44" s="3561"/>
      <c r="AV44" s="3555"/>
      <c r="AW44" s="3555"/>
      <c r="AX44" s="3555"/>
      <c r="AY44" s="3555"/>
      <c r="AZ44" s="3555"/>
      <c r="BA44" s="3555"/>
      <c r="BB44" s="3555"/>
      <c r="BC44" s="3555"/>
      <c r="BD44" s="3520"/>
      <c r="BE44" s="3521"/>
      <c r="BF44" s="3521"/>
      <c r="BG44" s="3521"/>
      <c r="BH44" s="3521"/>
      <c r="BI44" s="3521"/>
      <c r="BJ44" s="3521"/>
      <c r="BK44" s="3521"/>
      <c r="BL44" s="3518"/>
      <c r="BM44" s="3519"/>
      <c r="BN44" s="3519"/>
      <c r="BO44" s="3519"/>
      <c r="BP44" s="3519"/>
      <c r="BQ44" s="3519"/>
      <c r="BR44" s="3614"/>
      <c r="BS44" s="3528"/>
      <c r="BT44" s="3529"/>
      <c r="BU44" s="3529"/>
      <c r="BV44" s="3529"/>
      <c r="BW44" s="3529"/>
      <c r="BX44" s="3529"/>
      <c r="BY44" s="3530"/>
      <c r="BZ44" s="3622"/>
      <c r="CA44" s="3623"/>
      <c r="CB44" s="3623"/>
      <c r="CC44" s="3623"/>
      <c r="CD44" s="3623"/>
      <c r="CE44" s="3623"/>
      <c r="CF44" s="3623"/>
      <c r="CG44" s="3623"/>
      <c r="CH44" s="3623"/>
      <c r="CI44" s="3627"/>
      <c r="CJ44" s="3627"/>
      <c r="CK44" s="3627"/>
      <c r="CL44" s="3627"/>
      <c r="CM44" s="3627"/>
      <c r="CN44" s="3562" t="s">
        <v>1135</v>
      </c>
      <c r="CO44" s="3563"/>
      <c r="CP44" s="3563"/>
      <c r="CQ44" s="3563"/>
      <c r="CR44" s="3563"/>
      <c r="CS44" s="3563"/>
      <c r="CT44" s="3563"/>
      <c r="CU44" s="3563"/>
      <c r="CV44" s="3563"/>
      <c r="CW44" s="3563"/>
      <c r="CX44" s="3563"/>
      <c r="CY44" s="3563"/>
      <c r="CZ44" s="3563"/>
      <c r="DA44" s="3563"/>
      <c r="DB44" s="3563"/>
      <c r="DC44" s="3563"/>
      <c r="DD44" s="3391"/>
      <c r="DE44" s="3617"/>
      <c r="DF44" s="3618"/>
      <c r="DG44" s="3618"/>
      <c r="DH44" s="3618"/>
      <c r="DI44" s="3618"/>
      <c r="DJ44" s="3619"/>
      <c r="DK44" s="3598"/>
      <c r="DL44" s="3599"/>
      <c r="DM44" s="3599"/>
      <c r="DN44" s="3599"/>
      <c r="DO44" s="3599"/>
      <c r="DP44" s="3599"/>
      <c r="DQ44" s="3600"/>
      <c r="DR44" s="3551"/>
      <c r="DS44" s="3552"/>
      <c r="DT44" s="3552"/>
      <c r="DU44" s="3552"/>
      <c r="DV44" s="3552"/>
      <c r="DW44" s="3552"/>
      <c r="DX44" s="3552"/>
      <c r="DY44" s="3552"/>
      <c r="DZ44" s="3552"/>
      <c r="EA44" s="3553"/>
      <c r="EB44" s="3557"/>
      <c r="EC44" s="3557"/>
      <c r="ED44" s="3557"/>
      <c r="EE44" s="3557"/>
      <c r="EF44" s="3557"/>
      <c r="EG44" s="3557"/>
      <c r="EH44" s="3557"/>
      <c r="EI44" s="3557"/>
      <c r="EJ44" s="3557"/>
      <c r="EK44" s="3557"/>
      <c r="EL44" s="3557"/>
      <c r="EM44" s="3557"/>
      <c r="EN44" s="3557"/>
      <c r="EO44" s="3557"/>
      <c r="EP44" s="3557"/>
      <c r="EQ44" s="3557"/>
      <c r="ER44" s="3557"/>
      <c r="ES44" s="3558"/>
      <c r="ET44" s="3558"/>
      <c r="EU44" s="3558"/>
      <c r="EV44" s="3558"/>
      <c r="EW44" s="3558"/>
      <c r="EX44" s="3558"/>
      <c r="EY44" s="3558"/>
      <c r="EZ44" s="3558"/>
      <c r="FA44" s="3540"/>
      <c r="FB44" s="3540"/>
      <c r="FC44" s="3540"/>
      <c r="FD44" s="3540"/>
      <c r="FE44" s="3540"/>
      <c r="FF44" s="3540"/>
      <c r="FG44" s="3540"/>
      <c r="FH44" s="3541"/>
      <c r="FI44" s="2307"/>
    </row>
    <row r="45" spans="1:165" ht="8.65" customHeight="1">
      <c r="A45" s="2298"/>
      <c r="B45" s="3560"/>
      <c r="C45" s="3552"/>
      <c r="D45" s="3552"/>
      <c r="E45" s="3552"/>
      <c r="F45" s="3552"/>
      <c r="G45" s="3552"/>
      <c r="H45" s="3552"/>
      <c r="I45" s="3552"/>
      <c r="J45" s="3552"/>
      <c r="K45" s="3552"/>
      <c r="L45" s="3552"/>
      <c r="M45" s="3493" t="s">
        <v>1114</v>
      </c>
      <c r="N45" s="3494"/>
      <c r="O45" s="3494"/>
      <c r="P45" s="3494"/>
      <c r="Q45" s="3494"/>
      <c r="R45" s="3494"/>
      <c r="S45" s="3494"/>
      <c r="T45" s="3494"/>
      <c r="U45" s="3494"/>
      <c r="V45" s="3494"/>
      <c r="W45" s="3494"/>
      <c r="X45" s="3494"/>
      <c r="Y45" s="3494"/>
      <c r="Z45" s="3494"/>
      <c r="AA45" s="3494"/>
      <c r="AB45" s="3495"/>
      <c r="AC45" s="3499">
        <v>16.899999999999999</v>
      </c>
      <c r="AD45" s="3500"/>
      <c r="AE45" s="3500"/>
      <c r="AF45" s="3500">
        <v>16.600000000000001</v>
      </c>
      <c r="AG45" s="3500"/>
      <c r="AH45" s="3500"/>
      <c r="AI45" s="3500">
        <f t="shared" ref="AI45" si="26">AC45</f>
        <v>16.899999999999999</v>
      </c>
      <c r="AJ45" s="3500"/>
      <c r="AK45" s="3503"/>
      <c r="AL45" s="3499">
        <v>7</v>
      </c>
      <c r="AM45" s="3500"/>
      <c r="AN45" s="3500"/>
      <c r="AO45" s="3500">
        <v>6.4</v>
      </c>
      <c r="AP45" s="3500"/>
      <c r="AQ45" s="3500"/>
      <c r="AR45" s="3500">
        <f t="shared" ref="AR45" si="27">AL45</f>
        <v>7</v>
      </c>
      <c r="AS45" s="3500"/>
      <c r="AT45" s="3505"/>
      <c r="AU45" s="3559" t="s">
        <v>1131</v>
      </c>
      <c r="AV45" s="3549"/>
      <c r="AW45" s="3549"/>
      <c r="AX45" s="3549"/>
      <c r="AY45" s="3549"/>
      <c r="AZ45" s="3549"/>
      <c r="BA45" s="3549"/>
      <c r="BB45" s="3549"/>
      <c r="BC45" s="3549"/>
      <c r="BD45" s="3516">
        <v>5</v>
      </c>
      <c r="BE45" s="3517"/>
      <c r="BF45" s="3517"/>
      <c r="BG45" s="3517"/>
      <c r="BH45" s="3517"/>
      <c r="BI45" s="3517"/>
      <c r="BJ45" s="3517"/>
      <c r="BK45" s="3517"/>
      <c r="BL45" s="3518"/>
      <c r="BM45" s="3519"/>
      <c r="BN45" s="3519"/>
      <c r="BO45" s="3519"/>
      <c r="BP45" s="3519"/>
      <c r="BQ45" s="3519"/>
      <c r="BR45" s="3614"/>
      <c r="BS45" s="3522">
        <v>10</v>
      </c>
      <c r="BT45" s="3523"/>
      <c r="BU45" s="3523"/>
      <c r="BV45" s="3523"/>
      <c r="BW45" s="3523"/>
      <c r="BX45" s="3523"/>
      <c r="BY45" s="3524"/>
      <c r="BZ45" s="3622"/>
      <c r="CA45" s="3623"/>
      <c r="CB45" s="3623"/>
      <c r="CC45" s="3623"/>
      <c r="CD45" s="3623"/>
      <c r="CE45" s="3623"/>
      <c r="CF45" s="3623"/>
      <c r="CG45" s="3623"/>
      <c r="CH45" s="3623"/>
      <c r="CI45" s="3627"/>
      <c r="CJ45" s="3627"/>
      <c r="CK45" s="3627"/>
      <c r="CL45" s="3627"/>
      <c r="CM45" s="3627"/>
      <c r="CN45" s="3562"/>
      <c r="CO45" s="3563"/>
      <c r="CP45" s="3563"/>
      <c r="CQ45" s="3563"/>
      <c r="CR45" s="3563"/>
      <c r="CS45" s="3563"/>
      <c r="CT45" s="3563"/>
      <c r="CU45" s="3563"/>
      <c r="CV45" s="3563"/>
      <c r="CW45" s="3563"/>
      <c r="CX45" s="3563"/>
      <c r="CY45" s="3563"/>
      <c r="CZ45" s="3563"/>
      <c r="DA45" s="3563"/>
      <c r="DB45" s="3563"/>
      <c r="DC45" s="3563"/>
      <c r="DD45" s="3391"/>
      <c r="DE45" s="3617"/>
      <c r="DF45" s="3618"/>
      <c r="DG45" s="3618"/>
      <c r="DH45" s="3618"/>
      <c r="DI45" s="3618"/>
      <c r="DJ45" s="3619"/>
      <c r="DK45" s="3598"/>
      <c r="DL45" s="3599"/>
      <c r="DM45" s="3599"/>
      <c r="DN45" s="3599"/>
      <c r="DO45" s="3599"/>
      <c r="DP45" s="3599"/>
      <c r="DQ45" s="3600"/>
      <c r="DR45" s="3551"/>
      <c r="DS45" s="3552"/>
      <c r="DT45" s="3552"/>
      <c r="DU45" s="3552"/>
      <c r="DV45" s="3552"/>
      <c r="DW45" s="3552"/>
      <c r="DX45" s="3552"/>
      <c r="DY45" s="3552"/>
      <c r="DZ45" s="3552"/>
      <c r="EA45" s="3553"/>
      <c r="EB45" s="3571" t="s">
        <v>1117</v>
      </c>
      <c r="EC45" s="3572"/>
      <c r="ED45" s="3572"/>
      <c r="EE45" s="3572"/>
      <c r="EF45" s="3572"/>
      <c r="EG45" s="3572"/>
      <c r="EH45" s="3572"/>
      <c r="EI45" s="3572"/>
      <c r="EJ45" s="3572"/>
      <c r="EK45" s="3572"/>
      <c r="EL45" s="3572"/>
      <c r="EM45" s="3572"/>
      <c r="EN45" s="3572"/>
      <c r="EO45" s="3572"/>
      <c r="EP45" s="3572"/>
      <c r="EQ45" s="3572"/>
      <c r="ER45" s="3573"/>
      <c r="ES45" s="3565">
        <v>2.73</v>
      </c>
      <c r="ET45" s="3566"/>
      <c r="EU45" s="3566"/>
      <c r="EV45" s="3566"/>
      <c r="EW45" s="3566"/>
      <c r="EX45" s="3566"/>
      <c r="EY45" s="3566"/>
      <c r="EZ45" s="3567"/>
      <c r="FA45" s="3540"/>
      <c r="FB45" s="3540"/>
      <c r="FC45" s="3540"/>
      <c r="FD45" s="3540"/>
      <c r="FE45" s="3540"/>
      <c r="FF45" s="3540"/>
      <c r="FG45" s="3540"/>
      <c r="FH45" s="3541"/>
      <c r="FI45" s="2307"/>
    </row>
    <row r="46" spans="1:165" ht="8.65" customHeight="1">
      <c r="A46" s="2298"/>
      <c r="B46" s="3561"/>
      <c r="C46" s="3555"/>
      <c r="D46" s="3555"/>
      <c r="E46" s="3555"/>
      <c r="F46" s="3555"/>
      <c r="G46" s="3555"/>
      <c r="H46" s="3555"/>
      <c r="I46" s="3555"/>
      <c r="J46" s="3555"/>
      <c r="K46" s="3555"/>
      <c r="L46" s="3555"/>
      <c r="M46" s="3496"/>
      <c r="N46" s="3497"/>
      <c r="O46" s="3497"/>
      <c r="P46" s="3497"/>
      <c r="Q46" s="3497"/>
      <c r="R46" s="3497"/>
      <c r="S46" s="3497"/>
      <c r="T46" s="3497"/>
      <c r="U46" s="3497"/>
      <c r="V46" s="3497"/>
      <c r="W46" s="3497"/>
      <c r="X46" s="3497"/>
      <c r="Y46" s="3497"/>
      <c r="Z46" s="3497"/>
      <c r="AA46" s="3497"/>
      <c r="AB46" s="3498"/>
      <c r="AC46" s="3501"/>
      <c r="AD46" s="3502"/>
      <c r="AE46" s="3502"/>
      <c r="AF46" s="3502"/>
      <c r="AG46" s="3502"/>
      <c r="AH46" s="3502"/>
      <c r="AI46" s="3502"/>
      <c r="AJ46" s="3502"/>
      <c r="AK46" s="3504"/>
      <c r="AL46" s="3501"/>
      <c r="AM46" s="3502"/>
      <c r="AN46" s="3502"/>
      <c r="AO46" s="3502"/>
      <c r="AP46" s="3502"/>
      <c r="AQ46" s="3502"/>
      <c r="AR46" s="3502"/>
      <c r="AS46" s="3502"/>
      <c r="AT46" s="3506"/>
      <c r="AU46" s="3560"/>
      <c r="AV46" s="3552"/>
      <c r="AW46" s="3552"/>
      <c r="AX46" s="3552"/>
      <c r="AY46" s="3552"/>
      <c r="AZ46" s="3552"/>
      <c r="BA46" s="3552"/>
      <c r="BB46" s="3552"/>
      <c r="BC46" s="3552"/>
      <c r="BD46" s="3518"/>
      <c r="BE46" s="3519"/>
      <c r="BF46" s="3519"/>
      <c r="BG46" s="3519"/>
      <c r="BH46" s="3519"/>
      <c r="BI46" s="3519"/>
      <c r="BJ46" s="3519"/>
      <c r="BK46" s="3519"/>
      <c r="BL46" s="3518"/>
      <c r="BM46" s="3519"/>
      <c r="BN46" s="3519"/>
      <c r="BO46" s="3519"/>
      <c r="BP46" s="3519"/>
      <c r="BQ46" s="3519"/>
      <c r="BR46" s="3614"/>
      <c r="BS46" s="3525"/>
      <c r="BT46" s="3526"/>
      <c r="BU46" s="3526"/>
      <c r="BV46" s="3526"/>
      <c r="BW46" s="3526"/>
      <c r="BX46" s="3526"/>
      <c r="BY46" s="3527"/>
      <c r="BZ46" s="3624"/>
      <c r="CA46" s="3625"/>
      <c r="CB46" s="3625"/>
      <c r="CC46" s="3625"/>
      <c r="CD46" s="3625"/>
      <c r="CE46" s="3625"/>
      <c r="CF46" s="3625"/>
      <c r="CG46" s="3625"/>
      <c r="CH46" s="3625"/>
      <c r="CI46" s="3628"/>
      <c r="CJ46" s="3628"/>
      <c r="CK46" s="3628"/>
      <c r="CL46" s="3628"/>
      <c r="CM46" s="3628"/>
      <c r="CN46" s="3564"/>
      <c r="CO46" s="3393"/>
      <c r="CP46" s="3393"/>
      <c r="CQ46" s="3393"/>
      <c r="CR46" s="3393"/>
      <c r="CS46" s="3393"/>
      <c r="CT46" s="3393"/>
      <c r="CU46" s="3393"/>
      <c r="CV46" s="3393"/>
      <c r="CW46" s="3393"/>
      <c r="CX46" s="3393"/>
      <c r="CY46" s="3393"/>
      <c r="CZ46" s="3393"/>
      <c r="DA46" s="3393"/>
      <c r="DB46" s="3393"/>
      <c r="DC46" s="3393"/>
      <c r="DD46" s="3394"/>
      <c r="DE46" s="3617"/>
      <c r="DF46" s="3618"/>
      <c r="DG46" s="3618"/>
      <c r="DH46" s="3618"/>
      <c r="DI46" s="3618"/>
      <c r="DJ46" s="3619"/>
      <c r="DK46" s="3598"/>
      <c r="DL46" s="3599"/>
      <c r="DM46" s="3599"/>
      <c r="DN46" s="3599"/>
      <c r="DO46" s="3599"/>
      <c r="DP46" s="3599"/>
      <c r="DQ46" s="3600"/>
      <c r="DR46" s="3551"/>
      <c r="DS46" s="3552"/>
      <c r="DT46" s="3552"/>
      <c r="DU46" s="3552"/>
      <c r="DV46" s="3552"/>
      <c r="DW46" s="3552"/>
      <c r="DX46" s="3552"/>
      <c r="DY46" s="3552"/>
      <c r="DZ46" s="3552"/>
      <c r="EA46" s="3553"/>
      <c r="EB46" s="3574"/>
      <c r="EC46" s="3575"/>
      <c r="ED46" s="3575"/>
      <c r="EE46" s="3575"/>
      <c r="EF46" s="3575"/>
      <c r="EG46" s="3575"/>
      <c r="EH46" s="3575"/>
      <c r="EI46" s="3575"/>
      <c r="EJ46" s="3575"/>
      <c r="EK46" s="3575"/>
      <c r="EL46" s="3575"/>
      <c r="EM46" s="3575"/>
      <c r="EN46" s="3575"/>
      <c r="EO46" s="3575"/>
      <c r="EP46" s="3575"/>
      <c r="EQ46" s="3575"/>
      <c r="ER46" s="3576"/>
      <c r="ES46" s="3577"/>
      <c r="ET46" s="3578"/>
      <c r="EU46" s="3578"/>
      <c r="EV46" s="3578"/>
      <c r="EW46" s="3578"/>
      <c r="EX46" s="3578"/>
      <c r="EY46" s="3578"/>
      <c r="EZ46" s="3579"/>
      <c r="FA46" s="3540"/>
      <c r="FB46" s="3540"/>
      <c r="FC46" s="3540"/>
      <c r="FD46" s="3540"/>
      <c r="FE46" s="3540"/>
      <c r="FF46" s="3540"/>
      <c r="FG46" s="3540"/>
      <c r="FH46" s="3541"/>
      <c r="FI46" s="2307"/>
    </row>
    <row r="47" spans="1:165" ht="8.65" customHeight="1">
      <c r="A47" s="2298"/>
      <c r="B47" s="3511" t="s">
        <v>1139</v>
      </c>
      <c r="C47" s="3494"/>
      <c r="D47" s="3494"/>
      <c r="E47" s="3494"/>
      <c r="F47" s="3494"/>
      <c r="G47" s="3494"/>
      <c r="H47" s="3494"/>
      <c r="I47" s="3494"/>
      <c r="J47" s="3494"/>
      <c r="K47" s="3494"/>
      <c r="L47" s="3494"/>
      <c r="M47" s="3493" t="s">
        <v>1103</v>
      </c>
      <c r="N47" s="3494"/>
      <c r="O47" s="3494"/>
      <c r="P47" s="3494"/>
      <c r="Q47" s="3494"/>
      <c r="R47" s="3494"/>
      <c r="S47" s="3494"/>
      <c r="T47" s="3494"/>
      <c r="U47" s="3494"/>
      <c r="V47" s="3494"/>
      <c r="W47" s="3494"/>
      <c r="X47" s="3494"/>
      <c r="Y47" s="3494"/>
      <c r="Z47" s="3494"/>
      <c r="AA47" s="3494"/>
      <c r="AB47" s="3495"/>
      <c r="AC47" s="3499">
        <v>15.7</v>
      </c>
      <c r="AD47" s="3500"/>
      <c r="AE47" s="3500"/>
      <c r="AF47" s="3500">
        <v>15.3</v>
      </c>
      <c r="AG47" s="3500"/>
      <c r="AH47" s="3500"/>
      <c r="AI47" s="3500">
        <f t="shared" ref="AI47" si="28">AC47</f>
        <v>15.7</v>
      </c>
      <c r="AJ47" s="3500"/>
      <c r="AK47" s="3503"/>
      <c r="AL47" s="3499">
        <v>6.1</v>
      </c>
      <c r="AM47" s="3500"/>
      <c r="AN47" s="3500"/>
      <c r="AO47" s="3500">
        <v>5.5</v>
      </c>
      <c r="AP47" s="3500"/>
      <c r="AQ47" s="3500"/>
      <c r="AR47" s="3500">
        <f t="shared" ref="AR47" si="29">AL47</f>
        <v>6.1</v>
      </c>
      <c r="AS47" s="3500"/>
      <c r="AT47" s="3505"/>
      <c r="AU47" s="3560"/>
      <c r="AV47" s="3552"/>
      <c r="AW47" s="3552"/>
      <c r="AX47" s="3552"/>
      <c r="AY47" s="3552"/>
      <c r="AZ47" s="3552"/>
      <c r="BA47" s="3552"/>
      <c r="BB47" s="3552"/>
      <c r="BC47" s="3552"/>
      <c r="BD47" s="3518"/>
      <c r="BE47" s="3519"/>
      <c r="BF47" s="3519"/>
      <c r="BG47" s="3519"/>
      <c r="BH47" s="3519"/>
      <c r="BI47" s="3519"/>
      <c r="BJ47" s="3519"/>
      <c r="BK47" s="3519"/>
      <c r="BL47" s="3518"/>
      <c r="BM47" s="3519"/>
      <c r="BN47" s="3519"/>
      <c r="BO47" s="3519"/>
      <c r="BP47" s="3519"/>
      <c r="BQ47" s="3519"/>
      <c r="BR47" s="3614"/>
      <c r="BS47" s="3525"/>
      <c r="BT47" s="3526"/>
      <c r="BU47" s="3526"/>
      <c r="BV47" s="3526"/>
      <c r="BW47" s="3526"/>
      <c r="BX47" s="3526"/>
      <c r="BY47" s="3527"/>
      <c r="BZ47" s="2328"/>
      <c r="CA47" s="2328"/>
      <c r="CB47" s="2328"/>
      <c r="CC47" s="2328"/>
      <c r="CD47" s="2328"/>
      <c r="CE47" s="2328"/>
      <c r="CF47" s="2328"/>
      <c r="CG47" s="2328"/>
      <c r="CH47" s="2328"/>
      <c r="CI47" s="2328"/>
      <c r="CJ47" s="2328"/>
      <c r="CK47" s="2328"/>
      <c r="CL47" s="2328"/>
      <c r="CM47" s="2328"/>
      <c r="CN47" s="3562" t="s">
        <v>1138</v>
      </c>
      <c r="CO47" s="3390"/>
      <c r="CP47" s="3390"/>
      <c r="CQ47" s="3390"/>
      <c r="CR47" s="3390"/>
      <c r="CS47" s="3390"/>
      <c r="CT47" s="3390"/>
      <c r="CU47" s="3390"/>
      <c r="CV47" s="3390"/>
      <c r="CW47" s="3390"/>
      <c r="CX47" s="3390"/>
      <c r="CY47" s="3390"/>
      <c r="CZ47" s="3390"/>
      <c r="DA47" s="3390"/>
      <c r="DB47" s="3390"/>
      <c r="DC47" s="3390"/>
      <c r="DD47" s="3391"/>
      <c r="DE47" s="3584">
        <v>0.1</v>
      </c>
      <c r="DF47" s="3585"/>
      <c r="DG47" s="3585"/>
      <c r="DH47" s="3585"/>
      <c r="DI47" s="3585"/>
      <c r="DJ47" s="3586"/>
      <c r="DK47" s="3598"/>
      <c r="DL47" s="3599"/>
      <c r="DM47" s="3599"/>
      <c r="DN47" s="3599"/>
      <c r="DO47" s="3599"/>
      <c r="DP47" s="3599"/>
      <c r="DQ47" s="3600"/>
      <c r="DR47" s="3551"/>
      <c r="DS47" s="3552"/>
      <c r="DT47" s="3552"/>
      <c r="DU47" s="3552"/>
      <c r="DV47" s="3552"/>
      <c r="DW47" s="3552"/>
      <c r="DX47" s="3552"/>
      <c r="DY47" s="3552"/>
      <c r="DZ47" s="3552"/>
      <c r="EA47" s="3553"/>
      <c r="EB47" s="3571" t="s">
        <v>1121</v>
      </c>
      <c r="EC47" s="3572"/>
      <c r="ED47" s="3572"/>
      <c r="EE47" s="3572"/>
      <c r="EF47" s="3572"/>
      <c r="EG47" s="3572"/>
      <c r="EH47" s="3572"/>
      <c r="EI47" s="3572"/>
      <c r="EJ47" s="3572"/>
      <c r="EK47" s="3572"/>
      <c r="EL47" s="3572"/>
      <c r="EM47" s="3572"/>
      <c r="EN47" s="3572"/>
      <c r="EO47" s="3572"/>
      <c r="EP47" s="3572"/>
      <c r="EQ47" s="3572"/>
      <c r="ER47" s="3573"/>
      <c r="ES47" s="3565">
        <v>3.39</v>
      </c>
      <c r="ET47" s="3566"/>
      <c r="EU47" s="3566"/>
      <c r="EV47" s="3566"/>
      <c r="EW47" s="3566"/>
      <c r="EX47" s="3566"/>
      <c r="EY47" s="3566"/>
      <c r="EZ47" s="3567"/>
      <c r="FA47" s="3540"/>
      <c r="FB47" s="3540"/>
      <c r="FC47" s="3540"/>
      <c r="FD47" s="3540"/>
      <c r="FE47" s="3540"/>
      <c r="FF47" s="3540"/>
      <c r="FG47" s="3540"/>
      <c r="FH47" s="3541"/>
      <c r="FI47" s="2307"/>
    </row>
    <row r="48" spans="1:165" ht="8.65" customHeight="1">
      <c r="A48" s="2298"/>
      <c r="B48" s="3512"/>
      <c r="C48" s="3513"/>
      <c r="D48" s="3513"/>
      <c r="E48" s="3513"/>
      <c r="F48" s="3513"/>
      <c r="G48" s="3513"/>
      <c r="H48" s="3513"/>
      <c r="I48" s="3513"/>
      <c r="J48" s="3513"/>
      <c r="K48" s="3513"/>
      <c r="L48" s="3513"/>
      <c r="M48" s="3496"/>
      <c r="N48" s="3497"/>
      <c r="O48" s="3497"/>
      <c r="P48" s="3497"/>
      <c r="Q48" s="3497"/>
      <c r="R48" s="3497"/>
      <c r="S48" s="3497"/>
      <c r="T48" s="3497"/>
      <c r="U48" s="3497"/>
      <c r="V48" s="3497"/>
      <c r="W48" s="3497"/>
      <c r="X48" s="3497"/>
      <c r="Y48" s="3497"/>
      <c r="Z48" s="3497"/>
      <c r="AA48" s="3497"/>
      <c r="AB48" s="3498"/>
      <c r="AC48" s="3501"/>
      <c r="AD48" s="3502"/>
      <c r="AE48" s="3502"/>
      <c r="AF48" s="3502"/>
      <c r="AG48" s="3502"/>
      <c r="AH48" s="3502"/>
      <c r="AI48" s="3502"/>
      <c r="AJ48" s="3502"/>
      <c r="AK48" s="3504"/>
      <c r="AL48" s="3501"/>
      <c r="AM48" s="3502"/>
      <c r="AN48" s="3502"/>
      <c r="AO48" s="3502"/>
      <c r="AP48" s="3502"/>
      <c r="AQ48" s="3502"/>
      <c r="AR48" s="3502"/>
      <c r="AS48" s="3502"/>
      <c r="AT48" s="3506"/>
      <c r="AU48" s="3560"/>
      <c r="AV48" s="3552"/>
      <c r="AW48" s="3552"/>
      <c r="AX48" s="3552"/>
      <c r="AY48" s="3552"/>
      <c r="AZ48" s="3552"/>
      <c r="BA48" s="3552"/>
      <c r="BB48" s="3552"/>
      <c r="BC48" s="3552"/>
      <c r="BD48" s="3518"/>
      <c r="BE48" s="3519"/>
      <c r="BF48" s="3519"/>
      <c r="BG48" s="3519"/>
      <c r="BH48" s="3519"/>
      <c r="BI48" s="3519"/>
      <c r="BJ48" s="3519"/>
      <c r="BK48" s="3519"/>
      <c r="BL48" s="3518"/>
      <c r="BM48" s="3519"/>
      <c r="BN48" s="3519"/>
      <c r="BO48" s="3519"/>
      <c r="BP48" s="3519"/>
      <c r="BQ48" s="3519"/>
      <c r="BR48" s="3614"/>
      <c r="BS48" s="3525"/>
      <c r="BT48" s="3526"/>
      <c r="BU48" s="3526"/>
      <c r="BV48" s="3526"/>
      <c r="BW48" s="3526"/>
      <c r="BX48" s="3526"/>
      <c r="BY48" s="3527"/>
      <c r="BZ48" s="2328"/>
      <c r="CA48" s="2328"/>
      <c r="CB48" s="2328"/>
      <c r="CC48" s="2328"/>
      <c r="CD48" s="2328"/>
      <c r="CE48" s="2328"/>
      <c r="CF48" s="2328"/>
      <c r="CG48" s="2328"/>
      <c r="CH48" s="2328"/>
      <c r="CI48" s="2328"/>
      <c r="CJ48" s="2328"/>
      <c r="CK48" s="2328"/>
      <c r="CL48" s="2328"/>
      <c r="CM48" s="2328"/>
      <c r="CN48" s="3564"/>
      <c r="CO48" s="3393"/>
      <c r="CP48" s="3393"/>
      <c r="CQ48" s="3393"/>
      <c r="CR48" s="3393"/>
      <c r="CS48" s="3393"/>
      <c r="CT48" s="3393"/>
      <c r="CU48" s="3393"/>
      <c r="CV48" s="3393"/>
      <c r="CW48" s="3393"/>
      <c r="CX48" s="3393"/>
      <c r="CY48" s="3393"/>
      <c r="CZ48" s="3393"/>
      <c r="DA48" s="3393"/>
      <c r="DB48" s="3393"/>
      <c r="DC48" s="3393"/>
      <c r="DD48" s="3394"/>
      <c r="DE48" s="3587"/>
      <c r="DF48" s="3588"/>
      <c r="DG48" s="3588"/>
      <c r="DH48" s="3588"/>
      <c r="DI48" s="3588"/>
      <c r="DJ48" s="3589"/>
      <c r="DK48" s="3598"/>
      <c r="DL48" s="3599"/>
      <c r="DM48" s="3599"/>
      <c r="DN48" s="3599"/>
      <c r="DO48" s="3599"/>
      <c r="DP48" s="3599"/>
      <c r="DQ48" s="3600"/>
      <c r="DR48" s="3551"/>
      <c r="DS48" s="3552"/>
      <c r="DT48" s="3552"/>
      <c r="DU48" s="3552"/>
      <c r="DV48" s="3552"/>
      <c r="DW48" s="3552"/>
      <c r="DX48" s="3552"/>
      <c r="DY48" s="3552"/>
      <c r="DZ48" s="3552"/>
      <c r="EA48" s="3553"/>
      <c r="EB48" s="3590"/>
      <c r="EC48" s="3591"/>
      <c r="ED48" s="3591"/>
      <c r="EE48" s="3591"/>
      <c r="EF48" s="3591"/>
      <c r="EG48" s="3591"/>
      <c r="EH48" s="3591"/>
      <c r="EI48" s="3591"/>
      <c r="EJ48" s="3591"/>
      <c r="EK48" s="3591"/>
      <c r="EL48" s="3591"/>
      <c r="EM48" s="3591"/>
      <c r="EN48" s="3591"/>
      <c r="EO48" s="3591"/>
      <c r="EP48" s="3591"/>
      <c r="EQ48" s="3591"/>
      <c r="ER48" s="3592"/>
      <c r="ES48" s="3568"/>
      <c r="ET48" s="3569"/>
      <c r="EU48" s="3569"/>
      <c r="EV48" s="3569"/>
      <c r="EW48" s="3569"/>
      <c r="EX48" s="3569"/>
      <c r="EY48" s="3569"/>
      <c r="EZ48" s="3570"/>
      <c r="FA48" s="3540"/>
      <c r="FB48" s="3540"/>
      <c r="FC48" s="3540"/>
      <c r="FD48" s="3540"/>
      <c r="FE48" s="3540"/>
      <c r="FF48" s="3540"/>
      <c r="FG48" s="3540"/>
      <c r="FH48" s="3541"/>
      <c r="FI48" s="2307"/>
    </row>
    <row r="49" spans="1:165" ht="8.65" customHeight="1">
      <c r="A49" s="2298"/>
      <c r="B49" s="3512"/>
      <c r="C49" s="3513"/>
      <c r="D49" s="3513"/>
      <c r="E49" s="3513"/>
      <c r="F49" s="3513"/>
      <c r="G49" s="3513"/>
      <c r="H49" s="3513"/>
      <c r="I49" s="3513"/>
      <c r="J49" s="3513"/>
      <c r="K49" s="3513"/>
      <c r="L49" s="3513"/>
      <c r="M49" s="3493" t="s">
        <v>1108</v>
      </c>
      <c r="N49" s="3494"/>
      <c r="O49" s="3494"/>
      <c r="P49" s="3494"/>
      <c r="Q49" s="3494"/>
      <c r="R49" s="3494"/>
      <c r="S49" s="3494"/>
      <c r="T49" s="3494"/>
      <c r="U49" s="3494"/>
      <c r="V49" s="3494"/>
      <c r="W49" s="3494"/>
      <c r="X49" s="3494"/>
      <c r="Y49" s="3494"/>
      <c r="Z49" s="3494"/>
      <c r="AA49" s="3494"/>
      <c r="AB49" s="3495"/>
      <c r="AC49" s="3499">
        <v>15.8</v>
      </c>
      <c r="AD49" s="3500"/>
      <c r="AE49" s="3500"/>
      <c r="AF49" s="3500">
        <v>15.5</v>
      </c>
      <c r="AG49" s="3500"/>
      <c r="AH49" s="3500"/>
      <c r="AI49" s="3500">
        <f t="shared" ref="AI49" si="30">AC49</f>
        <v>15.8</v>
      </c>
      <c r="AJ49" s="3500"/>
      <c r="AK49" s="3503"/>
      <c r="AL49" s="3499">
        <v>6.2</v>
      </c>
      <c r="AM49" s="3500"/>
      <c r="AN49" s="3500"/>
      <c r="AO49" s="3500">
        <v>5.7</v>
      </c>
      <c r="AP49" s="3500"/>
      <c r="AQ49" s="3500"/>
      <c r="AR49" s="3500">
        <f t="shared" ref="AR49" si="31">AL49</f>
        <v>6.2</v>
      </c>
      <c r="AS49" s="3500"/>
      <c r="AT49" s="3505"/>
      <c r="AU49" s="3560"/>
      <c r="AV49" s="3552"/>
      <c r="AW49" s="3552"/>
      <c r="AX49" s="3552"/>
      <c r="AY49" s="3552"/>
      <c r="AZ49" s="3552"/>
      <c r="BA49" s="3552"/>
      <c r="BB49" s="3552"/>
      <c r="BC49" s="3552"/>
      <c r="BD49" s="3518"/>
      <c r="BE49" s="3519"/>
      <c r="BF49" s="3519"/>
      <c r="BG49" s="3519"/>
      <c r="BH49" s="3519"/>
      <c r="BI49" s="3519"/>
      <c r="BJ49" s="3519"/>
      <c r="BK49" s="3519"/>
      <c r="BL49" s="3518"/>
      <c r="BM49" s="3519"/>
      <c r="BN49" s="3519"/>
      <c r="BO49" s="3519"/>
      <c r="BP49" s="3519"/>
      <c r="BQ49" s="3519"/>
      <c r="BR49" s="3614"/>
      <c r="BS49" s="3525"/>
      <c r="BT49" s="3526"/>
      <c r="BU49" s="3526"/>
      <c r="BV49" s="3526"/>
      <c r="BW49" s="3526"/>
      <c r="BX49" s="3526"/>
      <c r="BY49" s="3527"/>
      <c r="BZ49" s="3580" t="s">
        <v>1263</v>
      </c>
      <c r="CA49" s="3580"/>
      <c r="CB49" s="3580"/>
      <c r="CC49" s="3580"/>
      <c r="CD49" s="3580"/>
      <c r="CE49" s="3580"/>
      <c r="CF49" s="3580"/>
      <c r="CG49" s="3580"/>
      <c r="CH49" s="3580"/>
      <c r="CI49" s="3580"/>
      <c r="CJ49" s="3580"/>
      <c r="CK49" s="3580"/>
      <c r="CL49" s="3580"/>
      <c r="CM49" s="3580"/>
      <c r="CN49" s="3580"/>
      <c r="CO49" s="3580"/>
      <c r="CP49" s="3580"/>
      <c r="CQ49" s="3580"/>
      <c r="CR49" s="3580"/>
      <c r="CS49" s="3580"/>
      <c r="CT49" s="3580"/>
      <c r="CU49" s="3580"/>
      <c r="CV49" s="3580"/>
      <c r="CW49" s="3580"/>
      <c r="CX49" s="3580"/>
      <c r="CY49" s="3580"/>
      <c r="CZ49" s="3580"/>
      <c r="DA49" s="3580"/>
      <c r="DB49" s="3580"/>
      <c r="DC49" s="3580"/>
      <c r="DD49" s="3580"/>
      <c r="DE49" s="3580"/>
      <c r="DF49" s="3580"/>
      <c r="DG49" s="3580"/>
      <c r="DH49" s="3580"/>
      <c r="DI49" s="3580"/>
      <c r="DJ49" s="3581"/>
      <c r="DK49" s="3598"/>
      <c r="DL49" s="3599"/>
      <c r="DM49" s="3599"/>
      <c r="DN49" s="3599"/>
      <c r="DO49" s="3599"/>
      <c r="DP49" s="3599"/>
      <c r="DQ49" s="3600"/>
      <c r="DR49" s="3551"/>
      <c r="DS49" s="3552"/>
      <c r="DT49" s="3552"/>
      <c r="DU49" s="3552"/>
      <c r="DV49" s="3552"/>
      <c r="DW49" s="3552"/>
      <c r="DX49" s="3552"/>
      <c r="DY49" s="3552"/>
      <c r="DZ49" s="3552"/>
      <c r="EA49" s="3553"/>
      <c r="EB49" s="3557" t="s">
        <v>1124</v>
      </c>
      <c r="EC49" s="3557"/>
      <c r="ED49" s="3557"/>
      <c r="EE49" s="3557"/>
      <c r="EF49" s="3557"/>
      <c r="EG49" s="3557"/>
      <c r="EH49" s="3557"/>
      <c r="EI49" s="3557"/>
      <c r="EJ49" s="3557"/>
      <c r="EK49" s="3557"/>
      <c r="EL49" s="3557"/>
      <c r="EM49" s="3557"/>
      <c r="EN49" s="3557"/>
      <c r="EO49" s="3557"/>
      <c r="EP49" s="3557"/>
      <c r="EQ49" s="3557"/>
      <c r="ER49" s="3557"/>
      <c r="ES49" s="3558">
        <v>1.78</v>
      </c>
      <c r="ET49" s="3558"/>
      <c r="EU49" s="3558"/>
      <c r="EV49" s="3558"/>
      <c r="EW49" s="3558"/>
      <c r="EX49" s="3558"/>
      <c r="EY49" s="3558"/>
      <c r="EZ49" s="3558"/>
      <c r="FA49" s="3540"/>
      <c r="FB49" s="3540"/>
      <c r="FC49" s="3540"/>
      <c r="FD49" s="3540"/>
      <c r="FE49" s="3540"/>
      <c r="FF49" s="3540"/>
      <c r="FG49" s="3540"/>
      <c r="FH49" s="3541"/>
      <c r="FI49" s="2307"/>
    </row>
    <row r="50" spans="1:165" ht="8.65" customHeight="1">
      <c r="A50" s="2298"/>
      <c r="B50" s="3512"/>
      <c r="C50" s="3513"/>
      <c r="D50" s="3513"/>
      <c r="E50" s="3513"/>
      <c r="F50" s="3513"/>
      <c r="G50" s="3513"/>
      <c r="H50" s="3513"/>
      <c r="I50" s="3513"/>
      <c r="J50" s="3513"/>
      <c r="K50" s="3513"/>
      <c r="L50" s="3513"/>
      <c r="M50" s="3496"/>
      <c r="N50" s="3497"/>
      <c r="O50" s="3497"/>
      <c r="P50" s="3497"/>
      <c r="Q50" s="3497"/>
      <c r="R50" s="3497"/>
      <c r="S50" s="3497"/>
      <c r="T50" s="3497"/>
      <c r="U50" s="3497"/>
      <c r="V50" s="3497"/>
      <c r="W50" s="3497"/>
      <c r="X50" s="3497"/>
      <c r="Y50" s="3497"/>
      <c r="Z50" s="3497"/>
      <c r="AA50" s="3497"/>
      <c r="AB50" s="3498"/>
      <c r="AC50" s="3501"/>
      <c r="AD50" s="3502"/>
      <c r="AE50" s="3502"/>
      <c r="AF50" s="3502"/>
      <c r="AG50" s="3502"/>
      <c r="AH50" s="3502"/>
      <c r="AI50" s="3502"/>
      <c r="AJ50" s="3502"/>
      <c r="AK50" s="3504"/>
      <c r="AL50" s="3501"/>
      <c r="AM50" s="3502"/>
      <c r="AN50" s="3502"/>
      <c r="AO50" s="3502"/>
      <c r="AP50" s="3502"/>
      <c r="AQ50" s="3502"/>
      <c r="AR50" s="3502"/>
      <c r="AS50" s="3502"/>
      <c r="AT50" s="3506"/>
      <c r="AU50" s="3561"/>
      <c r="AV50" s="3555"/>
      <c r="AW50" s="3555"/>
      <c r="AX50" s="3555"/>
      <c r="AY50" s="3555"/>
      <c r="AZ50" s="3555"/>
      <c r="BA50" s="3555"/>
      <c r="BB50" s="3555"/>
      <c r="BC50" s="3555"/>
      <c r="BD50" s="3520"/>
      <c r="BE50" s="3521"/>
      <c r="BF50" s="3521"/>
      <c r="BG50" s="3521"/>
      <c r="BH50" s="3521"/>
      <c r="BI50" s="3521"/>
      <c r="BJ50" s="3521"/>
      <c r="BK50" s="3521"/>
      <c r="BL50" s="3518"/>
      <c r="BM50" s="3519"/>
      <c r="BN50" s="3519"/>
      <c r="BO50" s="3519"/>
      <c r="BP50" s="3519"/>
      <c r="BQ50" s="3519"/>
      <c r="BR50" s="3614"/>
      <c r="BS50" s="3528"/>
      <c r="BT50" s="3529"/>
      <c r="BU50" s="3529"/>
      <c r="BV50" s="3529"/>
      <c r="BW50" s="3529"/>
      <c r="BX50" s="3529"/>
      <c r="BY50" s="3530"/>
      <c r="BZ50" s="3582"/>
      <c r="CA50" s="3582"/>
      <c r="CB50" s="3582"/>
      <c r="CC50" s="3582"/>
      <c r="CD50" s="3582"/>
      <c r="CE50" s="3582"/>
      <c r="CF50" s="3582"/>
      <c r="CG50" s="3582"/>
      <c r="CH50" s="3582"/>
      <c r="CI50" s="3582"/>
      <c r="CJ50" s="3582"/>
      <c r="CK50" s="3582"/>
      <c r="CL50" s="3582"/>
      <c r="CM50" s="3582"/>
      <c r="CN50" s="3582"/>
      <c r="CO50" s="3582"/>
      <c r="CP50" s="3582"/>
      <c r="CQ50" s="3582"/>
      <c r="CR50" s="3582"/>
      <c r="CS50" s="3582"/>
      <c r="CT50" s="3582"/>
      <c r="CU50" s="3582"/>
      <c r="CV50" s="3582"/>
      <c r="CW50" s="3582"/>
      <c r="CX50" s="3582"/>
      <c r="CY50" s="3582"/>
      <c r="CZ50" s="3582"/>
      <c r="DA50" s="3582"/>
      <c r="DB50" s="3582"/>
      <c r="DC50" s="3582"/>
      <c r="DD50" s="3582"/>
      <c r="DE50" s="3582"/>
      <c r="DF50" s="3582"/>
      <c r="DG50" s="3582"/>
      <c r="DH50" s="3582"/>
      <c r="DI50" s="3582"/>
      <c r="DJ50" s="3583"/>
      <c r="DK50" s="3601"/>
      <c r="DL50" s="3602"/>
      <c r="DM50" s="3602"/>
      <c r="DN50" s="3602"/>
      <c r="DO50" s="3602"/>
      <c r="DP50" s="3602"/>
      <c r="DQ50" s="3603"/>
      <c r="DR50" s="3554"/>
      <c r="DS50" s="3555"/>
      <c r="DT50" s="3555"/>
      <c r="DU50" s="3555"/>
      <c r="DV50" s="3555"/>
      <c r="DW50" s="3555"/>
      <c r="DX50" s="3555"/>
      <c r="DY50" s="3555"/>
      <c r="DZ50" s="3555"/>
      <c r="EA50" s="3556"/>
      <c r="EB50" s="3557"/>
      <c r="EC50" s="3557"/>
      <c r="ED50" s="3557"/>
      <c r="EE50" s="3557"/>
      <c r="EF50" s="3557"/>
      <c r="EG50" s="3557"/>
      <c r="EH50" s="3557"/>
      <c r="EI50" s="3557"/>
      <c r="EJ50" s="3557"/>
      <c r="EK50" s="3557"/>
      <c r="EL50" s="3557"/>
      <c r="EM50" s="3557"/>
      <c r="EN50" s="3557"/>
      <c r="EO50" s="3557"/>
      <c r="EP50" s="3557"/>
      <c r="EQ50" s="3557"/>
      <c r="ER50" s="3557"/>
      <c r="ES50" s="3558"/>
      <c r="ET50" s="3558"/>
      <c r="EU50" s="3558"/>
      <c r="EV50" s="3558"/>
      <c r="EW50" s="3558"/>
      <c r="EX50" s="3558"/>
      <c r="EY50" s="3558"/>
      <c r="EZ50" s="3558"/>
      <c r="FA50" s="3540"/>
      <c r="FB50" s="3540"/>
      <c r="FC50" s="3540"/>
      <c r="FD50" s="3540"/>
      <c r="FE50" s="3540"/>
      <c r="FF50" s="3540"/>
      <c r="FG50" s="3540"/>
      <c r="FH50" s="3541"/>
      <c r="FI50" s="2307"/>
    </row>
    <row r="51" spans="1:165" ht="8.65" customHeight="1">
      <c r="A51" s="2327"/>
      <c r="B51" s="3512"/>
      <c r="C51" s="3513"/>
      <c r="D51" s="3513"/>
      <c r="E51" s="3513"/>
      <c r="F51" s="3513"/>
      <c r="G51" s="3513"/>
      <c r="H51" s="3513"/>
      <c r="I51" s="3513"/>
      <c r="J51" s="3513"/>
      <c r="K51" s="3513"/>
      <c r="L51" s="3513"/>
      <c r="M51" s="3493" t="s">
        <v>1125</v>
      </c>
      <c r="N51" s="3494"/>
      <c r="O51" s="3494"/>
      <c r="P51" s="3494"/>
      <c r="Q51" s="3494"/>
      <c r="R51" s="3494"/>
      <c r="S51" s="3494"/>
      <c r="T51" s="3494"/>
      <c r="U51" s="3494"/>
      <c r="V51" s="3494"/>
      <c r="W51" s="3494"/>
      <c r="X51" s="3494"/>
      <c r="Y51" s="3494"/>
      <c r="Z51" s="3494"/>
      <c r="AA51" s="3494"/>
      <c r="AB51" s="3495"/>
      <c r="AC51" s="3499">
        <v>16</v>
      </c>
      <c r="AD51" s="3500"/>
      <c r="AE51" s="3500"/>
      <c r="AF51" s="3500">
        <v>15.6</v>
      </c>
      <c r="AG51" s="3500"/>
      <c r="AH51" s="3500"/>
      <c r="AI51" s="3500">
        <f t="shared" ref="AI51" si="32">AC51</f>
        <v>16</v>
      </c>
      <c r="AJ51" s="3500"/>
      <c r="AK51" s="3503"/>
      <c r="AL51" s="3499">
        <v>6.5</v>
      </c>
      <c r="AM51" s="3500"/>
      <c r="AN51" s="3500"/>
      <c r="AO51" s="3500">
        <v>6</v>
      </c>
      <c r="AP51" s="3500"/>
      <c r="AQ51" s="3500"/>
      <c r="AR51" s="3500">
        <f t="shared" ref="AR51" si="33">AL51</f>
        <v>6.5</v>
      </c>
      <c r="AS51" s="3500"/>
      <c r="AT51" s="3505"/>
      <c r="AU51" s="3511" t="s">
        <v>1139</v>
      </c>
      <c r="AV51" s="3494"/>
      <c r="AW51" s="3494"/>
      <c r="AX51" s="3494"/>
      <c r="AY51" s="3494"/>
      <c r="AZ51" s="3494"/>
      <c r="BA51" s="3494"/>
      <c r="BB51" s="3494"/>
      <c r="BC51" s="3495"/>
      <c r="BD51" s="3516">
        <v>4.5</v>
      </c>
      <c r="BE51" s="3517"/>
      <c r="BF51" s="3517"/>
      <c r="BG51" s="3517"/>
      <c r="BH51" s="3517"/>
      <c r="BI51" s="3517"/>
      <c r="BJ51" s="3517"/>
      <c r="BK51" s="3517"/>
      <c r="BL51" s="3518"/>
      <c r="BM51" s="3519"/>
      <c r="BN51" s="3519"/>
      <c r="BO51" s="3519"/>
      <c r="BP51" s="3519"/>
      <c r="BQ51" s="3519"/>
      <c r="BR51" s="3614"/>
      <c r="BS51" s="3522">
        <v>9</v>
      </c>
      <c r="BT51" s="3523"/>
      <c r="BU51" s="3523"/>
      <c r="BV51" s="3523"/>
      <c r="BW51" s="3523"/>
      <c r="BX51" s="3523"/>
      <c r="BY51" s="3524"/>
      <c r="BZ51" s="3316" t="s">
        <v>1141</v>
      </c>
      <c r="CA51" s="3316"/>
      <c r="CB51" s="3316"/>
      <c r="CC51" s="3316"/>
      <c r="CD51" s="3316"/>
      <c r="CE51" s="3316"/>
      <c r="CF51" s="3316"/>
      <c r="CG51" s="3316"/>
      <c r="CH51" s="3316"/>
      <c r="CI51" s="3316"/>
      <c r="CJ51" s="3316"/>
      <c r="CK51" s="3316"/>
      <c r="CL51" s="3316"/>
      <c r="CM51" s="3316"/>
      <c r="CN51" s="3316"/>
      <c r="CO51" s="3316"/>
      <c r="CP51" s="3316"/>
      <c r="CQ51" s="3316"/>
      <c r="CR51" s="3316"/>
      <c r="CS51" s="3316"/>
      <c r="CT51" s="3316"/>
      <c r="CU51" s="3316"/>
      <c r="CV51" s="3316"/>
      <c r="CW51" s="3316"/>
      <c r="CX51" s="3316"/>
      <c r="CY51" s="3316"/>
      <c r="CZ51" s="3316"/>
      <c r="DA51" s="3316"/>
      <c r="DB51" s="3316"/>
      <c r="DC51" s="3316"/>
      <c r="DD51" s="3316"/>
      <c r="DE51" s="3316"/>
      <c r="DF51" s="3316"/>
      <c r="DG51" s="3316"/>
      <c r="DH51" s="3316"/>
      <c r="DI51" s="3316"/>
      <c r="DJ51" s="3340"/>
      <c r="DK51" s="3542" t="s">
        <v>1149</v>
      </c>
      <c r="DL51" s="3543"/>
      <c r="DM51" s="3543"/>
      <c r="DN51" s="3543"/>
      <c r="DO51" s="3543"/>
      <c r="DP51" s="3543"/>
      <c r="DQ51" s="3543"/>
      <c r="DR51" s="3543"/>
      <c r="DS51" s="3543"/>
      <c r="DT51" s="3543"/>
      <c r="DU51" s="3543"/>
      <c r="DV51" s="3543"/>
      <c r="DW51" s="3543"/>
      <c r="DX51" s="3543"/>
      <c r="DY51" s="3543"/>
      <c r="DZ51" s="3543"/>
      <c r="EA51" s="3543"/>
      <c r="EB51" s="3543"/>
      <c r="EC51" s="3543"/>
      <c r="ED51" s="3543"/>
      <c r="EE51" s="3543"/>
      <c r="EF51" s="3543"/>
      <c r="EG51" s="3543"/>
      <c r="EH51" s="3543"/>
      <c r="EI51" s="3543"/>
      <c r="EJ51" s="3543"/>
      <c r="EK51" s="3543"/>
      <c r="EL51" s="3543"/>
      <c r="EM51" s="3543"/>
      <c r="EN51" s="3543"/>
      <c r="EO51" s="3543"/>
      <c r="EP51" s="3543"/>
      <c r="EQ51" s="3543"/>
      <c r="ER51" s="3543"/>
      <c r="ES51" s="3543"/>
      <c r="ET51" s="3543"/>
      <c r="EU51" s="3543"/>
      <c r="EV51" s="3543"/>
      <c r="EW51" s="3543"/>
      <c r="EX51" s="3543"/>
      <c r="EY51" s="3543"/>
      <c r="EZ51" s="3543"/>
      <c r="FA51" s="3543"/>
      <c r="FB51" s="3543"/>
      <c r="FC51" s="3543"/>
      <c r="FD51" s="3543"/>
      <c r="FE51" s="3543"/>
      <c r="FF51" s="3543"/>
      <c r="FG51" s="3543"/>
      <c r="FH51" s="3544"/>
      <c r="FI51" s="2307"/>
    </row>
    <row r="52" spans="1:165" ht="8.65" customHeight="1">
      <c r="A52" s="2327"/>
      <c r="B52" s="3512"/>
      <c r="C52" s="3513"/>
      <c r="D52" s="3513"/>
      <c r="E52" s="3513"/>
      <c r="F52" s="3513"/>
      <c r="G52" s="3513"/>
      <c r="H52" s="3513"/>
      <c r="I52" s="3513"/>
      <c r="J52" s="3513"/>
      <c r="K52" s="3513"/>
      <c r="L52" s="3513"/>
      <c r="M52" s="3496"/>
      <c r="N52" s="3497"/>
      <c r="O52" s="3497"/>
      <c r="P52" s="3497"/>
      <c r="Q52" s="3497"/>
      <c r="R52" s="3497"/>
      <c r="S52" s="3497"/>
      <c r="T52" s="3497"/>
      <c r="U52" s="3497"/>
      <c r="V52" s="3497"/>
      <c r="W52" s="3497"/>
      <c r="X52" s="3497"/>
      <c r="Y52" s="3497"/>
      <c r="Z52" s="3497"/>
      <c r="AA52" s="3497"/>
      <c r="AB52" s="3498"/>
      <c r="AC52" s="3501"/>
      <c r="AD52" s="3502"/>
      <c r="AE52" s="3502"/>
      <c r="AF52" s="3502"/>
      <c r="AG52" s="3502"/>
      <c r="AH52" s="3502"/>
      <c r="AI52" s="3502"/>
      <c r="AJ52" s="3502"/>
      <c r="AK52" s="3504"/>
      <c r="AL52" s="3501"/>
      <c r="AM52" s="3502"/>
      <c r="AN52" s="3502"/>
      <c r="AO52" s="3502"/>
      <c r="AP52" s="3502"/>
      <c r="AQ52" s="3502"/>
      <c r="AR52" s="3502"/>
      <c r="AS52" s="3502"/>
      <c r="AT52" s="3506"/>
      <c r="AU52" s="3512"/>
      <c r="AV52" s="3513"/>
      <c r="AW52" s="3513"/>
      <c r="AX52" s="3513"/>
      <c r="AY52" s="3513"/>
      <c r="AZ52" s="3513"/>
      <c r="BA52" s="3513"/>
      <c r="BB52" s="3513"/>
      <c r="BC52" s="3514"/>
      <c r="BD52" s="3518"/>
      <c r="BE52" s="3519"/>
      <c r="BF52" s="3519"/>
      <c r="BG52" s="3519"/>
      <c r="BH52" s="3519"/>
      <c r="BI52" s="3519"/>
      <c r="BJ52" s="3519"/>
      <c r="BK52" s="3519"/>
      <c r="BL52" s="3518"/>
      <c r="BM52" s="3519"/>
      <c r="BN52" s="3519"/>
      <c r="BO52" s="3519"/>
      <c r="BP52" s="3519"/>
      <c r="BQ52" s="3519"/>
      <c r="BR52" s="3614"/>
      <c r="BS52" s="3525"/>
      <c r="BT52" s="3526"/>
      <c r="BU52" s="3526"/>
      <c r="BV52" s="3526"/>
      <c r="BW52" s="3526"/>
      <c r="BX52" s="3526"/>
      <c r="BY52" s="3527"/>
      <c r="BZ52" s="3316"/>
      <c r="CA52" s="3316"/>
      <c r="CB52" s="3316"/>
      <c r="CC52" s="3316"/>
      <c r="CD52" s="3316"/>
      <c r="CE52" s="3316"/>
      <c r="CF52" s="3316"/>
      <c r="CG52" s="3316"/>
      <c r="CH52" s="3316"/>
      <c r="CI52" s="3316"/>
      <c r="CJ52" s="3316"/>
      <c r="CK52" s="3316"/>
      <c r="CL52" s="3316"/>
      <c r="CM52" s="3316"/>
      <c r="CN52" s="3316"/>
      <c r="CO52" s="3316"/>
      <c r="CP52" s="3316"/>
      <c r="CQ52" s="3316"/>
      <c r="CR52" s="3316"/>
      <c r="CS52" s="3316"/>
      <c r="CT52" s="3316"/>
      <c r="CU52" s="3316"/>
      <c r="CV52" s="3316"/>
      <c r="CW52" s="3316"/>
      <c r="CX52" s="3316"/>
      <c r="CY52" s="3316"/>
      <c r="CZ52" s="3316"/>
      <c r="DA52" s="3316"/>
      <c r="DB52" s="3316"/>
      <c r="DC52" s="3316"/>
      <c r="DD52" s="3316"/>
      <c r="DE52" s="3316"/>
      <c r="DF52" s="3316"/>
      <c r="DG52" s="3316"/>
      <c r="DH52" s="3316"/>
      <c r="DI52" s="3316"/>
      <c r="DJ52" s="3340"/>
      <c r="DK52" s="3545"/>
      <c r="DL52" s="3546"/>
      <c r="DM52" s="3546"/>
      <c r="DN52" s="3546"/>
      <c r="DO52" s="3546"/>
      <c r="DP52" s="3546"/>
      <c r="DQ52" s="3546"/>
      <c r="DR52" s="3546"/>
      <c r="DS52" s="3546"/>
      <c r="DT52" s="3546"/>
      <c r="DU52" s="3546"/>
      <c r="DV52" s="3546"/>
      <c r="DW52" s="3546"/>
      <c r="DX52" s="3546"/>
      <c r="DY52" s="3546"/>
      <c r="DZ52" s="3546"/>
      <c r="EA52" s="3546"/>
      <c r="EB52" s="3546"/>
      <c r="EC52" s="3546"/>
      <c r="ED52" s="3546"/>
      <c r="EE52" s="3546"/>
      <c r="EF52" s="3546"/>
      <c r="EG52" s="3546"/>
      <c r="EH52" s="3546"/>
      <c r="EI52" s="3546"/>
      <c r="EJ52" s="3546"/>
      <c r="EK52" s="3546"/>
      <c r="EL52" s="3546"/>
      <c r="EM52" s="3546"/>
      <c r="EN52" s="3546"/>
      <c r="EO52" s="3546"/>
      <c r="EP52" s="3546"/>
      <c r="EQ52" s="3546"/>
      <c r="ER52" s="3546"/>
      <c r="ES52" s="3546"/>
      <c r="ET52" s="3546"/>
      <c r="EU52" s="3546"/>
      <c r="EV52" s="3546"/>
      <c r="EW52" s="3546"/>
      <c r="EX52" s="3546"/>
      <c r="EY52" s="3546"/>
      <c r="EZ52" s="3546"/>
      <c r="FA52" s="3546"/>
      <c r="FB52" s="3546"/>
      <c r="FC52" s="3546"/>
      <c r="FD52" s="3546"/>
      <c r="FE52" s="3546"/>
      <c r="FF52" s="3546"/>
      <c r="FG52" s="3546"/>
      <c r="FH52" s="3547"/>
      <c r="FI52" s="2307"/>
    </row>
    <row r="53" spans="1:165" ht="8.65" customHeight="1">
      <c r="A53" s="2298"/>
      <c r="B53" s="3512"/>
      <c r="C53" s="3513"/>
      <c r="D53" s="3513"/>
      <c r="E53" s="3513"/>
      <c r="F53" s="3513"/>
      <c r="G53" s="3513"/>
      <c r="H53" s="3513"/>
      <c r="I53" s="3513"/>
      <c r="J53" s="3513"/>
      <c r="K53" s="3513"/>
      <c r="L53" s="3513"/>
      <c r="M53" s="3493" t="s">
        <v>1114</v>
      </c>
      <c r="N53" s="3494"/>
      <c r="O53" s="3494"/>
      <c r="P53" s="3494"/>
      <c r="Q53" s="3494"/>
      <c r="R53" s="3494"/>
      <c r="S53" s="3494"/>
      <c r="T53" s="3494"/>
      <c r="U53" s="3494"/>
      <c r="V53" s="3494"/>
      <c r="W53" s="3494"/>
      <c r="X53" s="3494"/>
      <c r="Y53" s="3494"/>
      <c r="Z53" s="3494"/>
      <c r="AA53" s="3494"/>
      <c r="AB53" s="3495"/>
      <c r="AC53" s="3499">
        <v>16.899999999999999</v>
      </c>
      <c r="AD53" s="3500"/>
      <c r="AE53" s="3500"/>
      <c r="AF53" s="3500">
        <v>16.600000000000001</v>
      </c>
      <c r="AG53" s="3500"/>
      <c r="AH53" s="3500"/>
      <c r="AI53" s="3500">
        <f t="shared" ref="AI53" si="34">AC53</f>
        <v>16.899999999999999</v>
      </c>
      <c r="AJ53" s="3500"/>
      <c r="AK53" s="3503"/>
      <c r="AL53" s="3499">
        <v>7.1</v>
      </c>
      <c r="AM53" s="3500"/>
      <c r="AN53" s="3500"/>
      <c r="AO53" s="3500">
        <v>6.5</v>
      </c>
      <c r="AP53" s="3500"/>
      <c r="AQ53" s="3500"/>
      <c r="AR53" s="3500">
        <f t="shared" ref="AR53" si="35">AL53</f>
        <v>7.1</v>
      </c>
      <c r="AS53" s="3500"/>
      <c r="AT53" s="3505"/>
      <c r="AU53" s="3512"/>
      <c r="AV53" s="3513"/>
      <c r="AW53" s="3513"/>
      <c r="AX53" s="3513"/>
      <c r="AY53" s="3513"/>
      <c r="AZ53" s="3513"/>
      <c r="BA53" s="3513"/>
      <c r="BB53" s="3513"/>
      <c r="BC53" s="3514"/>
      <c r="BD53" s="3518"/>
      <c r="BE53" s="3519"/>
      <c r="BF53" s="3519"/>
      <c r="BG53" s="3519"/>
      <c r="BH53" s="3519"/>
      <c r="BI53" s="3519"/>
      <c r="BJ53" s="3519"/>
      <c r="BK53" s="3519"/>
      <c r="BL53" s="3518"/>
      <c r="BM53" s="3519"/>
      <c r="BN53" s="3519"/>
      <c r="BO53" s="3519"/>
      <c r="BP53" s="3519"/>
      <c r="BQ53" s="3519"/>
      <c r="BR53" s="3614"/>
      <c r="BS53" s="3525"/>
      <c r="BT53" s="3526"/>
      <c r="BU53" s="3526"/>
      <c r="BV53" s="3526"/>
      <c r="BW53" s="3526"/>
      <c r="BX53" s="3526"/>
      <c r="BY53" s="3527"/>
      <c r="BZ53" s="3507" t="s">
        <v>1143</v>
      </c>
      <c r="CA53" s="3316"/>
      <c r="CB53" s="3316"/>
      <c r="CC53" s="3316"/>
      <c r="CD53" s="3316"/>
      <c r="CE53" s="3316"/>
      <c r="CF53" s="3316"/>
      <c r="CG53" s="3316"/>
      <c r="CH53" s="3316"/>
      <c r="CI53" s="3316"/>
      <c r="CJ53" s="3316"/>
      <c r="CK53" s="3316"/>
      <c r="CL53" s="3316"/>
      <c r="CM53" s="3316"/>
      <c r="CN53" s="3316"/>
      <c r="CO53" s="3316"/>
      <c r="CP53" s="3316"/>
      <c r="CQ53" s="3316"/>
      <c r="CR53" s="3316"/>
      <c r="CS53" s="3316"/>
      <c r="CT53" s="3316"/>
      <c r="CU53" s="3316"/>
      <c r="CV53" s="3316"/>
      <c r="CW53" s="3316"/>
      <c r="CX53" s="3316"/>
      <c r="CY53" s="3316"/>
      <c r="CZ53" s="3316"/>
      <c r="DA53" s="3316"/>
      <c r="DB53" s="3316"/>
      <c r="DC53" s="3316"/>
      <c r="DD53" s="3316"/>
      <c r="DE53" s="3316"/>
      <c r="DF53" s="3316"/>
      <c r="DG53" s="3316"/>
      <c r="DH53" s="3316"/>
      <c r="DI53" s="3316"/>
      <c r="DJ53" s="3340"/>
      <c r="DK53" s="3341" t="s">
        <v>1264</v>
      </c>
      <c r="DL53" s="3342"/>
      <c r="DM53" s="3342"/>
      <c r="DN53" s="3342"/>
      <c r="DO53" s="3342"/>
      <c r="DP53" s="3342"/>
      <c r="DQ53" s="3342"/>
      <c r="DR53" s="3342"/>
      <c r="DS53" s="3342"/>
      <c r="DT53" s="3342"/>
      <c r="DU53" s="3342"/>
      <c r="DV53" s="3342"/>
      <c r="DW53" s="3342"/>
      <c r="DX53" s="3342"/>
      <c r="DY53" s="3342"/>
      <c r="DZ53" s="3342"/>
      <c r="EA53" s="3342"/>
      <c r="EB53" s="3342"/>
      <c r="EC53" s="3342"/>
      <c r="ED53" s="3342"/>
      <c r="EE53" s="3342"/>
      <c r="EF53" s="3342"/>
      <c r="EG53" s="3342"/>
      <c r="EH53" s="3342"/>
      <c r="EI53" s="3342"/>
      <c r="EJ53" s="3342"/>
      <c r="EK53" s="3342"/>
      <c r="EL53" s="3342"/>
      <c r="EM53" s="3342"/>
      <c r="EN53" s="3342"/>
      <c r="EO53" s="3342"/>
      <c r="EP53" s="3342"/>
      <c r="EQ53" s="3342"/>
      <c r="ER53" s="3342"/>
      <c r="ES53" s="3342"/>
      <c r="ET53" s="3342"/>
      <c r="EU53" s="3342"/>
      <c r="EV53" s="3342"/>
      <c r="EW53" s="3342"/>
      <c r="EX53" s="3342"/>
      <c r="EY53" s="3342"/>
      <c r="EZ53" s="3342"/>
      <c r="FA53" s="3342"/>
      <c r="FB53" s="3342"/>
      <c r="FC53" s="3342"/>
      <c r="FD53" s="3342"/>
      <c r="FE53" s="3342"/>
      <c r="FF53" s="3342"/>
      <c r="FG53" s="3342"/>
      <c r="FH53" s="3343"/>
      <c r="FI53" s="2307"/>
    </row>
    <row r="54" spans="1:165" ht="8.65" customHeight="1">
      <c r="A54" s="2298"/>
      <c r="B54" s="3515"/>
      <c r="C54" s="3497"/>
      <c r="D54" s="3497"/>
      <c r="E54" s="3497"/>
      <c r="F54" s="3497"/>
      <c r="G54" s="3497"/>
      <c r="H54" s="3497"/>
      <c r="I54" s="3497"/>
      <c r="J54" s="3497"/>
      <c r="K54" s="3497"/>
      <c r="L54" s="3497"/>
      <c r="M54" s="3496"/>
      <c r="N54" s="3497"/>
      <c r="O54" s="3497"/>
      <c r="P54" s="3497"/>
      <c r="Q54" s="3497"/>
      <c r="R54" s="3497"/>
      <c r="S54" s="3497"/>
      <c r="T54" s="3497"/>
      <c r="U54" s="3497"/>
      <c r="V54" s="3497"/>
      <c r="W54" s="3497"/>
      <c r="X54" s="3497"/>
      <c r="Y54" s="3497"/>
      <c r="Z54" s="3497"/>
      <c r="AA54" s="3497"/>
      <c r="AB54" s="3498"/>
      <c r="AC54" s="3501"/>
      <c r="AD54" s="3502"/>
      <c r="AE54" s="3502"/>
      <c r="AF54" s="3502"/>
      <c r="AG54" s="3502"/>
      <c r="AH54" s="3502"/>
      <c r="AI54" s="3502"/>
      <c r="AJ54" s="3502"/>
      <c r="AK54" s="3504"/>
      <c r="AL54" s="3501"/>
      <c r="AM54" s="3502"/>
      <c r="AN54" s="3502"/>
      <c r="AO54" s="3502"/>
      <c r="AP54" s="3502"/>
      <c r="AQ54" s="3502"/>
      <c r="AR54" s="3502"/>
      <c r="AS54" s="3502"/>
      <c r="AT54" s="3506"/>
      <c r="AU54" s="3515"/>
      <c r="AV54" s="3497"/>
      <c r="AW54" s="3497"/>
      <c r="AX54" s="3497"/>
      <c r="AY54" s="3497"/>
      <c r="AZ54" s="3497"/>
      <c r="BA54" s="3497"/>
      <c r="BB54" s="3497"/>
      <c r="BC54" s="3498"/>
      <c r="BD54" s="3520"/>
      <c r="BE54" s="3521"/>
      <c r="BF54" s="3521"/>
      <c r="BG54" s="3521"/>
      <c r="BH54" s="3521"/>
      <c r="BI54" s="3521"/>
      <c r="BJ54" s="3521"/>
      <c r="BK54" s="3521"/>
      <c r="BL54" s="3520"/>
      <c r="BM54" s="3521"/>
      <c r="BN54" s="3521"/>
      <c r="BO54" s="3521"/>
      <c r="BP54" s="3521"/>
      <c r="BQ54" s="3521"/>
      <c r="BR54" s="3615"/>
      <c r="BS54" s="3528"/>
      <c r="BT54" s="3529"/>
      <c r="BU54" s="3529"/>
      <c r="BV54" s="3529"/>
      <c r="BW54" s="3529"/>
      <c r="BX54" s="3529"/>
      <c r="BY54" s="3530"/>
      <c r="BZ54" s="3508"/>
      <c r="CA54" s="3509"/>
      <c r="CB54" s="3509"/>
      <c r="CC54" s="3509"/>
      <c r="CD54" s="3509"/>
      <c r="CE54" s="3509"/>
      <c r="CF54" s="3509"/>
      <c r="CG54" s="3509"/>
      <c r="CH54" s="3509"/>
      <c r="CI54" s="3509"/>
      <c r="CJ54" s="3509"/>
      <c r="CK54" s="3509"/>
      <c r="CL54" s="3509"/>
      <c r="CM54" s="3509"/>
      <c r="CN54" s="3509"/>
      <c r="CO54" s="3509"/>
      <c r="CP54" s="3509"/>
      <c r="CQ54" s="3509"/>
      <c r="CR54" s="3509"/>
      <c r="CS54" s="3509"/>
      <c r="CT54" s="3509"/>
      <c r="CU54" s="3509"/>
      <c r="CV54" s="3509"/>
      <c r="CW54" s="3509"/>
      <c r="CX54" s="3509"/>
      <c r="CY54" s="3509"/>
      <c r="CZ54" s="3509"/>
      <c r="DA54" s="3509"/>
      <c r="DB54" s="3509"/>
      <c r="DC54" s="3509"/>
      <c r="DD54" s="3509"/>
      <c r="DE54" s="3509"/>
      <c r="DF54" s="3509"/>
      <c r="DG54" s="3509"/>
      <c r="DH54" s="3509"/>
      <c r="DI54" s="3509"/>
      <c r="DJ54" s="3510"/>
      <c r="DK54" s="3303"/>
      <c r="DL54" s="3317"/>
      <c r="DM54" s="3317"/>
      <c r="DN54" s="3317"/>
      <c r="DO54" s="3317"/>
      <c r="DP54" s="3317"/>
      <c r="DQ54" s="3317"/>
      <c r="DR54" s="3317"/>
      <c r="DS54" s="3317"/>
      <c r="DT54" s="3317"/>
      <c r="DU54" s="3317"/>
      <c r="DV54" s="3317"/>
      <c r="DW54" s="3317"/>
      <c r="DX54" s="3317"/>
      <c r="DY54" s="3317"/>
      <c r="DZ54" s="3317"/>
      <c r="EA54" s="3317"/>
      <c r="EB54" s="3317"/>
      <c r="EC54" s="3317"/>
      <c r="ED54" s="3317"/>
      <c r="EE54" s="3317"/>
      <c r="EF54" s="3317"/>
      <c r="EG54" s="3317"/>
      <c r="EH54" s="3317"/>
      <c r="EI54" s="3317"/>
      <c r="EJ54" s="3317"/>
      <c r="EK54" s="3317"/>
      <c r="EL54" s="3317"/>
      <c r="EM54" s="3317"/>
      <c r="EN54" s="3317"/>
      <c r="EO54" s="3317"/>
      <c r="EP54" s="3317"/>
      <c r="EQ54" s="3317"/>
      <c r="ER54" s="3317"/>
      <c r="ES54" s="3317"/>
      <c r="ET54" s="3317"/>
      <c r="EU54" s="3317"/>
      <c r="EV54" s="3317"/>
      <c r="EW54" s="3317"/>
      <c r="EX54" s="3317"/>
      <c r="EY54" s="3317"/>
      <c r="EZ54" s="3317"/>
      <c r="FA54" s="3317"/>
      <c r="FB54" s="3317"/>
      <c r="FC54" s="3317"/>
      <c r="FD54" s="3317"/>
      <c r="FE54" s="3317"/>
      <c r="FF54" s="3317"/>
      <c r="FG54" s="3317"/>
      <c r="FH54" s="3305"/>
      <c r="FI54" s="2307"/>
    </row>
    <row r="55" spans="1:165" ht="8.65" customHeight="1">
      <c r="A55" s="2298"/>
      <c r="B55" s="3531" t="s">
        <v>1144</v>
      </c>
      <c r="C55" s="3532"/>
      <c r="D55" s="3532"/>
      <c r="E55" s="3532"/>
      <c r="F55" s="3532"/>
      <c r="G55" s="3532"/>
      <c r="H55" s="3532"/>
      <c r="I55" s="3532"/>
      <c r="J55" s="3532"/>
      <c r="K55" s="3532"/>
      <c r="L55" s="3532"/>
      <c r="M55" s="3532"/>
      <c r="N55" s="3532"/>
      <c r="O55" s="3532"/>
      <c r="P55" s="3532"/>
      <c r="Q55" s="3532"/>
      <c r="R55" s="3532"/>
      <c r="S55" s="3532"/>
      <c r="T55" s="3532"/>
      <c r="U55" s="3532"/>
      <c r="V55" s="3532"/>
      <c r="W55" s="3532"/>
      <c r="X55" s="3532"/>
      <c r="Y55" s="3532"/>
      <c r="Z55" s="3532"/>
      <c r="AA55" s="3532"/>
      <c r="AB55" s="3532"/>
      <c r="AC55" s="3532"/>
      <c r="AD55" s="3532"/>
      <c r="AE55" s="3532"/>
      <c r="AF55" s="3532"/>
      <c r="AG55" s="3532"/>
      <c r="AH55" s="3532"/>
      <c r="AI55" s="3532"/>
      <c r="AJ55" s="3532"/>
      <c r="AK55" s="3532"/>
      <c r="AL55" s="3532"/>
      <c r="AM55" s="3532"/>
      <c r="AN55" s="3532"/>
      <c r="AO55" s="3532"/>
      <c r="AP55" s="3532"/>
      <c r="AQ55" s="3532"/>
      <c r="AR55" s="3532"/>
      <c r="AS55" s="3532"/>
      <c r="AT55" s="3532"/>
      <c r="AU55" s="3532"/>
      <c r="AV55" s="3532"/>
      <c r="AW55" s="3532"/>
      <c r="AX55" s="3532"/>
      <c r="AY55" s="3532"/>
      <c r="AZ55" s="3532"/>
      <c r="BA55" s="3532"/>
      <c r="BB55" s="3532"/>
      <c r="BC55" s="3532"/>
      <c r="BD55" s="3532"/>
      <c r="BE55" s="3532"/>
      <c r="BF55" s="3532"/>
      <c r="BG55" s="3532"/>
      <c r="BH55" s="3532"/>
      <c r="BI55" s="3532"/>
      <c r="BJ55" s="3532"/>
      <c r="BK55" s="3532"/>
      <c r="BL55" s="3532"/>
      <c r="BM55" s="3532"/>
      <c r="BN55" s="3532"/>
      <c r="BO55" s="3532"/>
      <c r="BP55" s="3532"/>
      <c r="BQ55" s="3532"/>
      <c r="BR55" s="3532"/>
      <c r="BS55" s="3532"/>
      <c r="BT55" s="3532"/>
      <c r="BU55" s="3532"/>
      <c r="BV55" s="3532"/>
      <c r="BW55" s="3532"/>
      <c r="BX55" s="3532"/>
      <c r="BY55" s="3532"/>
      <c r="BZ55" s="3532"/>
      <c r="CA55" s="3532"/>
      <c r="CB55" s="3532"/>
      <c r="CC55" s="3532"/>
      <c r="CD55" s="3532"/>
      <c r="CE55" s="3532"/>
      <c r="CF55" s="3532"/>
      <c r="CG55" s="3532"/>
      <c r="CH55" s="3532"/>
      <c r="CI55" s="3532"/>
      <c r="CJ55" s="3532"/>
      <c r="CK55" s="3532"/>
      <c r="CL55" s="3532"/>
      <c r="CM55" s="3532"/>
      <c r="CN55" s="3532"/>
      <c r="CO55" s="3532"/>
      <c r="CP55" s="3532"/>
      <c r="CQ55" s="3532"/>
      <c r="CR55" s="3532"/>
      <c r="CS55" s="3532"/>
      <c r="CT55" s="3532"/>
      <c r="CU55" s="3532"/>
      <c r="CV55" s="3532"/>
      <c r="CW55" s="3532"/>
      <c r="CX55" s="3532"/>
      <c r="CY55" s="3532"/>
      <c r="CZ55" s="3532"/>
      <c r="DA55" s="3532"/>
      <c r="DB55" s="3532"/>
      <c r="DC55" s="3532"/>
      <c r="DD55" s="3532"/>
      <c r="DE55" s="3532"/>
      <c r="DF55" s="3532"/>
      <c r="DG55" s="3532"/>
      <c r="DH55" s="3532"/>
      <c r="DI55" s="3532"/>
      <c r="DJ55" s="3533"/>
      <c r="DK55" s="3303"/>
      <c r="DL55" s="3317"/>
      <c r="DM55" s="3317"/>
      <c r="DN55" s="3317"/>
      <c r="DO55" s="3317"/>
      <c r="DP55" s="3317"/>
      <c r="DQ55" s="3317"/>
      <c r="DR55" s="3317"/>
      <c r="DS55" s="3317"/>
      <c r="DT55" s="3317"/>
      <c r="DU55" s="3317"/>
      <c r="DV55" s="3317"/>
      <c r="DW55" s="3317"/>
      <c r="DX55" s="3317"/>
      <c r="DY55" s="3317"/>
      <c r="DZ55" s="3317"/>
      <c r="EA55" s="3317"/>
      <c r="EB55" s="3317"/>
      <c r="EC55" s="3317"/>
      <c r="ED55" s="3317"/>
      <c r="EE55" s="3317"/>
      <c r="EF55" s="3317"/>
      <c r="EG55" s="3317"/>
      <c r="EH55" s="3317"/>
      <c r="EI55" s="3317"/>
      <c r="EJ55" s="3317"/>
      <c r="EK55" s="3317"/>
      <c r="EL55" s="3317"/>
      <c r="EM55" s="3317"/>
      <c r="EN55" s="3317"/>
      <c r="EO55" s="3317"/>
      <c r="EP55" s="3317"/>
      <c r="EQ55" s="3317"/>
      <c r="ER55" s="3317"/>
      <c r="ES55" s="3317"/>
      <c r="ET55" s="3317"/>
      <c r="EU55" s="3317"/>
      <c r="EV55" s="3317"/>
      <c r="EW55" s="3317"/>
      <c r="EX55" s="3317"/>
      <c r="EY55" s="3317"/>
      <c r="EZ55" s="3317"/>
      <c r="FA55" s="3317"/>
      <c r="FB55" s="3317"/>
      <c r="FC55" s="3317"/>
      <c r="FD55" s="3317"/>
      <c r="FE55" s="3317"/>
      <c r="FF55" s="3317"/>
      <c r="FG55" s="3317"/>
      <c r="FH55" s="3305"/>
      <c r="FI55" s="2307"/>
    </row>
    <row r="56" spans="1:165" ht="8.65" customHeight="1">
      <c r="A56" s="2298"/>
      <c r="B56" s="3531"/>
      <c r="C56" s="3532"/>
      <c r="D56" s="3532"/>
      <c r="E56" s="3532"/>
      <c r="F56" s="3532"/>
      <c r="G56" s="3532"/>
      <c r="H56" s="3532"/>
      <c r="I56" s="3532"/>
      <c r="J56" s="3532"/>
      <c r="K56" s="3532"/>
      <c r="L56" s="3532"/>
      <c r="M56" s="3532"/>
      <c r="N56" s="3532"/>
      <c r="O56" s="3532"/>
      <c r="P56" s="3532"/>
      <c r="Q56" s="3532"/>
      <c r="R56" s="3532"/>
      <c r="S56" s="3532"/>
      <c r="T56" s="3532"/>
      <c r="U56" s="3532"/>
      <c r="V56" s="3532"/>
      <c r="W56" s="3532"/>
      <c r="X56" s="3532"/>
      <c r="Y56" s="3532"/>
      <c r="Z56" s="3532"/>
      <c r="AA56" s="3532"/>
      <c r="AB56" s="3532"/>
      <c r="AC56" s="3532"/>
      <c r="AD56" s="3532"/>
      <c r="AE56" s="3532"/>
      <c r="AF56" s="3532"/>
      <c r="AG56" s="3532"/>
      <c r="AH56" s="3532"/>
      <c r="AI56" s="3532"/>
      <c r="AJ56" s="3532"/>
      <c r="AK56" s="3532"/>
      <c r="AL56" s="3532"/>
      <c r="AM56" s="3532"/>
      <c r="AN56" s="3532"/>
      <c r="AO56" s="3532"/>
      <c r="AP56" s="3532"/>
      <c r="AQ56" s="3532"/>
      <c r="AR56" s="3532"/>
      <c r="AS56" s="3532"/>
      <c r="AT56" s="3532"/>
      <c r="AU56" s="3532"/>
      <c r="AV56" s="3532"/>
      <c r="AW56" s="3532"/>
      <c r="AX56" s="3532"/>
      <c r="AY56" s="3532"/>
      <c r="AZ56" s="3532"/>
      <c r="BA56" s="3532"/>
      <c r="BB56" s="3532"/>
      <c r="BC56" s="3532"/>
      <c r="BD56" s="3532"/>
      <c r="BE56" s="3532"/>
      <c r="BF56" s="3532"/>
      <c r="BG56" s="3532"/>
      <c r="BH56" s="3532"/>
      <c r="BI56" s="3532"/>
      <c r="BJ56" s="3532"/>
      <c r="BK56" s="3532"/>
      <c r="BL56" s="3532"/>
      <c r="BM56" s="3532"/>
      <c r="BN56" s="3532"/>
      <c r="BO56" s="3532"/>
      <c r="BP56" s="3532"/>
      <c r="BQ56" s="3532"/>
      <c r="BR56" s="3532"/>
      <c r="BS56" s="3532"/>
      <c r="BT56" s="3532"/>
      <c r="BU56" s="3532"/>
      <c r="BV56" s="3532"/>
      <c r="BW56" s="3532"/>
      <c r="BX56" s="3532"/>
      <c r="BY56" s="3532"/>
      <c r="BZ56" s="3532"/>
      <c r="CA56" s="3532"/>
      <c r="CB56" s="3532"/>
      <c r="CC56" s="3532"/>
      <c r="CD56" s="3532"/>
      <c r="CE56" s="3532"/>
      <c r="CF56" s="3532"/>
      <c r="CG56" s="3532"/>
      <c r="CH56" s="3532"/>
      <c r="CI56" s="3532"/>
      <c r="CJ56" s="3532"/>
      <c r="CK56" s="3532"/>
      <c r="CL56" s="3532"/>
      <c r="CM56" s="3532"/>
      <c r="CN56" s="3532"/>
      <c r="CO56" s="3532"/>
      <c r="CP56" s="3532"/>
      <c r="CQ56" s="3532"/>
      <c r="CR56" s="3532"/>
      <c r="CS56" s="3532"/>
      <c r="CT56" s="3532"/>
      <c r="CU56" s="3532"/>
      <c r="CV56" s="3532"/>
      <c r="CW56" s="3532"/>
      <c r="CX56" s="3532"/>
      <c r="CY56" s="3532"/>
      <c r="CZ56" s="3532"/>
      <c r="DA56" s="3532"/>
      <c r="DB56" s="3532"/>
      <c r="DC56" s="3532"/>
      <c r="DD56" s="3532"/>
      <c r="DE56" s="3532"/>
      <c r="DF56" s="3532"/>
      <c r="DG56" s="3532"/>
      <c r="DH56" s="3532"/>
      <c r="DI56" s="3532"/>
      <c r="DJ56" s="3533"/>
      <c r="DK56" s="3303" t="s">
        <v>1265</v>
      </c>
      <c r="DL56" s="3317"/>
      <c r="DM56" s="3317"/>
      <c r="DN56" s="3317"/>
      <c r="DO56" s="3317"/>
      <c r="DP56" s="3317"/>
      <c r="DQ56" s="3317"/>
      <c r="DR56" s="3317"/>
      <c r="DS56" s="3317"/>
      <c r="DT56" s="3317"/>
      <c r="DU56" s="3317"/>
      <c r="DV56" s="3317"/>
      <c r="DW56" s="3317"/>
      <c r="DX56" s="3317"/>
      <c r="DY56" s="3317"/>
      <c r="DZ56" s="3317"/>
      <c r="EA56" s="3317"/>
      <c r="EB56" s="3317"/>
      <c r="EC56" s="3317"/>
      <c r="ED56" s="3317"/>
      <c r="EE56" s="3317"/>
      <c r="EF56" s="3317"/>
      <c r="EG56" s="3317"/>
      <c r="EH56" s="3317"/>
      <c r="EI56" s="3317"/>
      <c r="EJ56" s="3317"/>
      <c r="EK56" s="3317"/>
      <c r="EL56" s="3317"/>
      <c r="EM56" s="3317"/>
      <c r="EN56" s="3317"/>
      <c r="EO56" s="3317"/>
      <c r="EP56" s="3317"/>
      <c r="EQ56" s="3317"/>
      <c r="ER56" s="3317"/>
      <c r="ES56" s="3317"/>
      <c r="ET56" s="3317"/>
      <c r="EU56" s="3317"/>
      <c r="EV56" s="3317"/>
      <c r="EW56" s="3317"/>
      <c r="EX56" s="3317"/>
      <c r="EY56" s="3317"/>
      <c r="EZ56" s="3317"/>
      <c r="FA56" s="3317"/>
      <c r="FB56" s="3317"/>
      <c r="FC56" s="3317"/>
      <c r="FD56" s="3317"/>
      <c r="FE56" s="3317"/>
      <c r="FF56" s="3317"/>
      <c r="FG56" s="3317"/>
      <c r="FH56" s="3305"/>
      <c r="FI56" s="2307"/>
    </row>
    <row r="57" spans="1:165" ht="8.65" customHeight="1">
      <c r="A57" s="2298"/>
      <c r="B57" s="3534" t="s">
        <v>1145</v>
      </c>
      <c r="C57" s="3535"/>
      <c r="D57" s="3535"/>
      <c r="E57" s="3535"/>
      <c r="F57" s="3535"/>
      <c r="G57" s="3535"/>
      <c r="H57" s="3535"/>
      <c r="I57" s="3535"/>
      <c r="J57" s="3535"/>
      <c r="K57" s="3535"/>
      <c r="L57" s="3535"/>
      <c r="M57" s="3535"/>
      <c r="N57" s="3535"/>
      <c r="O57" s="3535"/>
      <c r="P57" s="3535"/>
      <c r="Q57" s="3535"/>
      <c r="R57" s="3535"/>
      <c r="S57" s="3535"/>
      <c r="T57" s="3535"/>
      <c r="U57" s="3535"/>
      <c r="V57" s="3535"/>
      <c r="W57" s="3535"/>
      <c r="X57" s="3535"/>
      <c r="Y57" s="3535"/>
      <c r="Z57" s="3535"/>
      <c r="AA57" s="3535"/>
      <c r="AB57" s="3535"/>
      <c r="AC57" s="3535"/>
      <c r="AD57" s="3535"/>
      <c r="AE57" s="3535"/>
      <c r="AF57" s="3535"/>
      <c r="AG57" s="3535"/>
      <c r="AH57" s="3535"/>
      <c r="AI57" s="3535"/>
      <c r="AJ57" s="3535"/>
      <c r="AK57" s="3535"/>
      <c r="AL57" s="3535"/>
      <c r="AM57" s="3535"/>
      <c r="AN57" s="3535"/>
      <c r="AO57" s="3535"/>
      <c r="AP57" s="3535"/>
      <c r="AQ57" s="3535"/>
      <c r="AR57" s="3535"/>
      <c r="AS57" s="3535"/>
      <c r="AT57" s="3535"/>
      <c r="AU57" s="3535"/>
      <c r="AV57" s="3535"/>
      <c r="AW57" s="3535"/>
      <c r="AX57" s="3535"/>
      <c r="AY57" s="3535"/>
      <c r="AZ57" s="3535"/>
      <c r="BA57" s="3535"/>
      <c r="BB57" s="3535"/>
      <c r="BC57" s="3535"/>
      <c r="BD57" s="3535"/>
      <c r="BE57" s="3535"/>
      <c r="BF57" s="3535"/>
      <c r="BG57" s="3535"/>
      <c r="BH57" s="3535"/>
      <c r="BI57" s="3535"/>
      <c r="BJ57" s="3535"/>
      <c r="BK57" s="3535"/>
      <c r="BL57" s="3535"/>
      <c r="BM57" s="3535"/>
      <c r="BN57" s="3535"/>
      <c r="BO57" s="3535"/>
      <c r="BP57" s="3535"/>
      <c r="BQ57" s="3535"/>
      <c r="BR57" s="3535"/>
      <c r="BS57" s="3535"/>
      <c r="BT57" s="3535"/>
      <c r="BU57" s="3535"/>
      <c r="BV57" s="3535"/>
      <c r="BW57" s="3535"/>
      <c r="BX57" s="3535"/>
      <c r="BY57" s="3535"/>
      <c r="BZ57" s="3535"/>
      <c r="CA57" s="3535"/>
      <c r="CB57" s="3535"/>
      <c r="CC57" s="3535"/>
      <c r="CD57" s="3535"/>
      <c r="CE57" s="3535"/>
      <c r="CF57" s="3535"/>
      <c r="CG57" s="3535"/>
      <c r="CH57" s="3535"/>
      <c r="CI57" s="3535"/>
      <c r="CJ57" s="3535"/>
      <c r="CK57" s="3535"/>
      <c r="CL57" s="3535"/>
      <c r="CM57" s="3535"/>
      <c r="CN57" s="3535"/>
      <c r="CO57" s="3535"/>
      <c r="CP57" s="3535"/>
      <c r="CQ57" s="3535"/>
      <c r="CR57" s="3535"/>
      <c r="CS57" s="3535"/>
      <c r="CT57" s="3535"/>
      <c r="CU57" s="3535"/>
      <c r="CV57" s="3535"/>
      <c r="CW57" s="3535"/>
      <c r="CX57" s="3535"/>
      <c r="CY57" s="3535"/>
      <c r="CZ57" s="3535"/>
      <c r="DA57" s="3535"/>
      <c r="DB57" s="3535"/>
      <c r="DC57" s="3535"/>
      <c r="DD57" s="3535"/>
      <c r="DE57" s="3535"/>
      <c r="DF57" s="3535"/>
      <c r="DG57" s="3535"/>
      <c r="DH57" s="3535"/>
      <c r="DI57" s="3535"/>
      <c r="DJ57" s="3536"/>
      <c r="DK57" s="3303"/>
      <c r="DL57" s="3317"/>
      <c r="DM57" s="3317"/>
      <c r="DN57" s="3317"/>
      <c r="DO57" s="3317"/>
      <c r="DP57" s="3317"/>
      <c r="DQ57" s="3317"/>
      <c r="DR57" s="3317"/>
      <c r="DS57" s="3317"/>
      <c r="DT57" s="3317"/>
      <c r="DU57" s="3317"/>
      <c r="DV57" s="3317"/>
      <c r="DW57" s="3317"/>
      <c r="DX57" s="3317"/>
      <c r="DY57" s="3317"/>
      <c r="DZ57" s="3317"/>
      <c r="EA57" s="3317"/>
      <c r="EB57" s="3317"/>
      <c r="EC57" s="3317"/>
      <c r="ED57" s="3317"/>
      <c r="EE57" s="3317"/>
      <c r="EF57" s="3317"/>
      <c r="EG57" s="3317"/>
      <c r="EH57" s="3317"/>
      <c r="EI57" s="3317"/>
      <c r="EJ57" s="3317"/>
      <c r="EK57" s="3317"/>
      <c r="EL57" s="3317"/>
      <c r="EM57" s="3317"/>
      <c r="EN57" s="3317"/>
      <c r="EO57" s="3317"/>
      <c r="EP57" s="3317"/>
      <c r="EQ57" s="3317"/>
      <c r="ER57" s="3317"/>
      <c r="ES57" s="3317"/>
      <c r="ET57" s="3317"/>
      <c r="EU57" s="3317"/>
      <c r="EV57" s="3317"/>
      <c r="EW57" s="3317"/>
      <c r="EX57" s="3317"/>
      <c r="EY57" s="3317"/>
      <c r="EZ57" s="3317"/>
      <c r="FA57" s="3317"/>
      <c r="FB57" s="3317"/>
      <c r="FC57" s="3317"/>
      <c r="FD57" s="3317"/>
      <c r="FE57" s="3317"/>
      <c r="FF57" s="3317"/>
      <c r="FG57" s="3317"/>
      <c r="FH57" s="3305"/>
      <c r="FI57" s="2307"/>
    </row>
    <row r="58" spans="1:165" ht="8.65" customHeight="1" thickBot="1">
      <c r="A58" s="2298"/>
      <c r="B58" s="3537"/>
      <c r="C58" s="3538"/>
      <c r="D58" s="3538"/>
      <c r="E58" s="3538"/>
      <c r="F58" s="3538"/>
      <c r="G58" s="3538"/>
      <c r="H58" s="3538"/>
      <c r="I58" s="3538"/>
      <c r="J58" s="3538"/>
      <c r="K58" s="3538"/>
      <c r="L58" s="3538"/>
      <c r="M58" s="3538"/>
      <c r="N58" s="3538"/>
      <c r="O58" s="3538"/>
      <c r="P58" s="3538"/>
      <c r="Q58" s="3538"/>
      <c r="R58" s="3538"/>
      <c r="S58" s="3538"/>
      <c r="T58" s="3538"/>
      <c r="U58" s="3538"/>
      <c r="V58" s="3538"/>
      <c r="W58" s="3538"/>
      <c r="X58" s="3538"/>
      <c r="Y58" s="3538"/>
      <c r="Z58" s="3538"/>
      <c r="AA58" s="3538"/>
      <c r="AB58" s="3538"/>
      <c r="AC58" s="3538"/>
      <c r="AD58" s="3538"/>
      <c r="AE58" s="3538"/>
      <c r="AF58" s="3538"/>
      <c r="AG58" s="3538"/>
      <c r="AH58" s="3538"/>
      <c r="AI58" s="3538"/>
      <c r="AJ58" s="3538"/>
      <c r="AK58" s="3538"/>
      <c r="AL58" s="3538"/>
      <c r="AM58" s="3538"/>
      <c r="AN58" s="3538"/>
      <c r="AO58" s="3538"/>
      <c r="AP58" s="3538"/>
      <c r="AQ58" s="3538"/>
      <c r="AR58" s="3538"/>
      <c r="AS58" s="3538"/>
      <c r="AT58" s="3538"/>
      <c r="AU58" s="3538"/>
      <c r="AV58" s="3538"/>
      <c r="AW58" s="3538"/>
      <c r="AX58" s="3538"/>
      <c r="AY58" s="3538"/>
      <c r="AZ58" s="3538"/>
      <c r="BA58" s="3538"/>
      <c r="BB58" s="3538"/>
      <c r="BC58" s="3538"/>
      <c r="BD58" s="3538"/>
      <c r="BE58" s="3538"/>
      <c r="BF58" s="3538"/>
      <c r="BG58" s="3538"/>
      <c r="BH58" s="3538"/>
      <c r="BI58" s="3538"/>
      <c r="BJ58" s="3538"/>
      <c r="BK58" s="3538"/>
      <c r="BL58" s="3538"/>
      <c r="BM58" s="3538"/>
      <c r="BN58" s="3538"/>
      <c r="BO58" s="3538"/>
      <c r="BP58" s="3538"/>
      <c r="BQ58" s="3538"/>
      <c r="BR58" s="3538"/>
      <c r="BS58" s="3538"/>
      <c r="BT58" s="3538"/>
      <c r="BU58" s="3538"/>
      <c r="BV58" s="3538"/>
      <c r="BW58" s="3538"/>
      <c r="BX58" s="3538"/>
      <c r="BY58" s="3538"/>
      <c r="BZ58" s="3538"/>
      <c r="CA58" s="3538"/>
      <c r="CB58" s="3538"/>
      <c r="CC58" s="3538"/>
      <c r="CD58" s="3538"/>
      <c r="CE58" s="3538"/>
      <c r="CF58" s="3538"/>
      <c r="CG58" s="3538"/>
      <c r="CH58" s="3538"/>
      <c r="CI58" s="3538"/>
      <c r="CJ58" s="3538"/>
      <c r="CK58" s="3538"/>
      <c r="CL58" s="3538"/>
      <c r="CM58" s="3538"/>
      <c r="CN58" s="3538"/>
      <c r="CO58" s="3538"/>
      <c r="CP58" s="3538"/>
      <c r="CQ58" s="3538"/>
      <c r="CR58" s="3538"/>
      <c r="CS58" s="3538"/>
      <c r="CT58" s="3538"/>
      <c r="CU58" s="3538"/>
      <c r="CV58" s="3538"/>
      <c r="CW58" s="3538"/>
      <c r="CX58" s="3538"/>
      <c r="CY58" s="3538"/>
      <c r="CZ58" s="3538"/>
      <c r="DA58" s="3538"/>
      <c r="DB58" s="3538"/>
      <c r="DC58" s="3538"/>
      <c r="DD58" s="3538"/>
      <c r="DE58" s="3538"/>
      <c r="DF58" s="3538"/>
      <c r="DG58" s="3538"/>
      <c r="DH58" s="3538"/>
      <c r="DI58" s="3538"/>
      <c r="DJ58" s="3539"/>
      <c r="DK58" s="3303"/>
      <c r="DL58" s="3317"/>
      <c r="DM58" s="3317"/>
      <c r="DN58" s="3317"/>
      <c r="DO58" s="3317"/>
      <c r="DP58" s="3317"/>
      <c r="DQ58" s="3317"/>
      <c r="DR58" s="3317"/>
      <c r="DS58" s="3317"/>
      <c r="DT58" s="3317"/>
      <c r="DU58" s="3317"/>
      <c r="DV58" s="3317"/>
      <c r="DW58" s="3317"/>
      <c r="DX58" s="3317"/>
      <c r="DY58" s="3317"/>
      <c r="DZ58" s="3317"/>
      <c r="EA58" s="3317"/>
      <c r="EB58" s="3317"/>
      <c r="EC58" s="3317"/>
      <c r="ED58" s="3317"/>
      <c r="EE58" s="3317"/>
      <c r="EF58" s="3317"/>
      <c r="EG58" s="3317"/>
      <c r="EH58" s="3317"/>
      <c r="EI58" s="3317"/>
      <c r="EJ58" s="3317"/>
      <c r="EK58" s="3317"/>
      <c r="EL58" s="3317"/>
      <c r="EM58" s="3317"/>
      <c r="EN58" s="3317"/>
      <c r="EO58" s="3317"/>
      <c r="EP58" s="3317"/>
      <c r="EQ58" s="3317"/>
      <c r="ER58" s="3317"/>
      <c r="ES58" s="3317"/>
      <c r="ET58" s="3317"/>
      <c r="EU58" s="3317"/>
      <c r="EV58" s="3317"/>
      <c r="EW58" s="3317"/>
      <c r="EX58" s="3317"/>
      <c r="EY58" s="3317"/>
      <c r="EZ58" s="3317"/>
      <c r="FA58" s="3317"/>
      <c r="FB58" s="3317"/>
      <c r="FC58" s="3317"/>
      <c r="FD58" s="3317"/>
      <c r="FE58" s="3317"/>
      <c r="FF58" s="3317"/>
      <c r="FG58" s="3317"/>
      <c r="FH58" s="3305"/>
      <c r="FI58" s="2307"/>
    </row>
    <row r="59" spans="1:165" ht="8.65" customHeight="1" thickTop="1">
      <c r="A59" s="2298"/>
      <c r="B59" s="3376" t="s">
        <v>1155</v>
      </c>
      <c r="C59" s="3377"/>
      <c r="D59" s="3377"/>
      <c r="E59" s="3377"/>
      <c r="F59" s="3377"/>
      <c r="G59" s="3377"/>
      <c r="H59" s="3377"/>
      <c r="I59" s="3377"/>
      <c r="J59" s="3377"/>
      <c r="K59" s="3377"/>
      <c r="L59" s="3377"/>
      <c r="M59" s="3377"/>
      <c r="N59" s="3377"/>
      <c r="O59" s="3377"/>
      <c r="P59" s="3377"/>
      <c r="Q59" s="3377"/>
      <c r="R59" s="3377"/>
      <c r="S59" s="3377"/>
      <c r="T59" s="3377"/>
      <c r="U59" s="3377"/>
      <c r="V59" s="3377"/>
      <c r="W59" s="3377"/>
      <c r="X59" s="3377"/>
      <c r="Y59" s="3377"/>
      <c r="Z59" s="3377"/>
      <c r="AA59" s="3377"/>
      <c r="AB59" s="3377"/>
      <c r="AC59" s="3377"/>
      <c r="AD59" s="3377"/>
      <c r="AE59" s="3377"/>
      <c r="AF59" s="3377"/>
      <c r="AG59" s="3377"/>
      <c r="AH59" s="3377"/>
      <c r="AI59" s="3377"/>
      <c r="AJ59" s="3377"/>
      <c r="AK59" s="3377"/>
      <c r="AL59" s="3377"/>
      <c r="AM59" s="3377"/>
      <c r="AN59" s="3377"/>
      <c r="AO59" s="3377"/>
      <c r="AP59" s="3377"/>
      <c r="AQ59" s="3377"/>
      <c r="AR59" s="3377"/>
      <c r="AS59" s="3377"/>
      <c r="AT59" s="3377"/>
      <c r="AU59" s="3376" t="s">
        <v>1206</v>
      </c>
      <c r="AV59" s="3377"/>
      <c r="AW59" s="3377"/>
      <c r="AX59" s="3377"/>
      <c r="AY59" s="3377"/>
      <c r="AZ59" s="3377"/>
      <c r="BA59" s="3377"/>
      <c r="BB59" s="3377"/>
      <c r="BC59" s="3377"/>
      <c r="BD59" s="3469" t="s">
        <v>1207</v>
      </c>
      <c r="BE59" s="3377"/>
      <c r="BF59" s="3377"/>
      <c r="BG59" s="3377"/>
      <c r="BH59" s="3377"/>
      <c r="BI59" s="3377"/>
      <c r="BJ59" s="3377"/>
      <c r="BK59" s="3377"/>
      <c r="BL59" s="3377"/>
      <c r="BM59" s="3377"/>
      <c r="BN59" s="3377"/>
      <c r="BO59" s="3377"/>
      <c r="BP59" s="3377"/>
      <c r="BQ59" s="3470"/>
      <c r="BR59" s="3475" t="s">
        <v>1208</v>
      </c>
      <c r="BS59" s="3476"/>
      <c r="BT59" s="3476"/>
      <c r="BU59" s="3476"/>
      <c r="BV59" s="3476"/>
      <c r="BW59" s="3476"/>
      <c r="BX59" s="3476"/>
      <c r="BY59" s="3476"/>
      <c r="BZ59" s="3475" t="s">
        <v>1146</v>
      </c>
      <c r="CA59" s="3476"/>
      <c r="CB59" s="3476"/>
      <c r="CC59" s="3476"/>
      <c r="CD59" s="3476"/>
      <c r="CE59" s="3476"/>
      <c r="CF59" s="3476"/>
      <c r="CG59" s="3476"/>
      <c r="CH59" s="3476"/>
      <c r="CI59" s="3476"/>
      <c r="CJ59" s="3476"/>
      <c r="CK59" s="3476"/>
      <c r="CL59" s="3476"/>
      <c r="CM59" s="3476"/>
      <c r="CN59" s="3476"/>
      <c r="CO59" s="3476"/>
      <c r="CP59" s="3476"/>
      <c r="CQ59" s="3476"/>
      <c r="CR59" s="3476"/>
      <c r="CS59" s="3476"/>
      <c r="CT59" s="3476"/>
      <c r="CU59" s="3476"/>
      <c r="CV59" s="3476"/>
      <c r="CW59" s="3476"/>
      <c r="CX59" s="3476"/>
      <c r="CY59" s="3476"/>
      <c r="CZ59" s="3476"/>
      <c r="DA59" s="3476"/>
      <c r="DB59" s="3476"/>
      <c r="DC59" s="3476"/>
      <c r="DD59" s="3476"/>
      <c r="DE59" s="3476"/>
      <c r="DF59" s="3476"/>
      <c r="DG59" s="3476"/>
      <c r="DH59" s="3476"/>
      <c r="DI59" s="3476"/>
      <c r="DJ59" s="3476"/>
      <c r="DK59" s="3303" t="s">
        <v>1266</v>
      </c>
      <c r="DL59" s="3317"/>
      <c r="DM59" s="3317"/>
      <c r="DN59" s="3317"/>
      <c r="DO59" s="3317"/>
      <c r="DP59" s="3317"/>
      <c r="DQ59" s="3317"/>
      <c r="DR59" s="3317"/>
      <c r="DS59" s="3317"/>
      <c r="DT59" s="3317"/>
      <c r="DU59" s="3317"/>
      <c r="DV59" s="3317"/>
      <c r="DW59" s="3317"/>
      <c r="DX59" s="3317"/>
      <c r="DY59" s="3317"/>
      <c r="DZ59" s="3317"/>
      <c r="EA59" s="3317"/>
      <c r="EB59" s="3317"/>
      <c r="EC59" s="3317"/>
      <c r="ED59" s="3317"/>
      <c r="EE59" s="3317"/>
      <c r="EF59" s="3317"/>
      <c r="EG59" s="3317"/>
      <c r="EH59" s="3317"/>
      <c r="EI59" s="3317"/>
      <c r="EJ59" s="3317"/>
      <c r="EK59" s="3317"/>
      <c r="EL59" s="3317"/>
      <c r="EM59" s="3317"/>
      <c r="EN59" s="3317"/>
      <c r="EO59" s="3317"/>
      <c r="EP59" s="3317"/>
      <c r="EQ59" s="3317"/>
      <c r="ER59" s="3317"/>
      <c r="ES59" s="3317"/>
      <c r="ET59" s="3317"/>
      <c r="EU59" s="3317"/>
      <c r="EV59" s="3317"/>
      <c r="EW59" s="3317"/>
      <c r="EX59" s="3317"/>
      <c r="EY59" s="3317"/>
      <c r="EZ59" s="3317"/>
      <c r="FA59" s="3317"/>
      <c r="FB59" s="3317"/>
      <c r="FC59" s="3317"/>
      <c r="FD59" s="3317"/>
      <c r="FE59" s="3317"/>
      <c r="FF59" s="3317"/>
      <c r="FG59" s="3317"/>
      <c r="FH59" s="3305"/>
      <c r="FI59" s="2307"/>
    </row>
    <row r="60" spans="1:165" ht="8.65" customHeight="1">
      <c r="A60" s="2298"/>
      <c r="B60" s="3379"/>
      <c r="C60" s="3380"/>
      <c r="D60" s="3380"/>
      <c r="E60" s="3380"/>
      <c r="F60" s="3380"/>
      <c r="G60" s="3380"/>
      <c r="H60" s="3380"/>
      <c r="I60" s="3380"/>
      <c r="J60" s="3380"/>
      <c r="K60" s="3380"/>
      <c r="L60" s="3380"/>
      <c r="M60" s="3380"/>
      <c r="N60" s="3380"/>
      <c r="O60" s="3380"/>
      <c r="P60" s="3380"/>
      <c r="Q60" s="3380"/>
      <c r="R60" s="3380"/>
      <c r="S60" s="3380"/>
      <c r="T60" s="3380"/>
      <c r="U60" s="3380"/>
      <c r="V60" s="3380"/>
      <c r="W60" s="3380"/>
      <c r="X60" s="3380"/>
      <c r="Y60" s="3380"/>
      <c r="Z60" s="3380"/>
      <c r="AA60" s="3380"/>
      <c r="AB60" s="3380"/>
      <c r="AC60" s="3380"/>
      <c r="AD60" s="3380"/>
      <c r="AE60" s="3380"/>
      <c r="AF60" s="3380"/>
      <c r="AG60" s="3380"/>
      <c r="AH60" s="3380"/>
      <c r="AI60" s="3380"/>
      <c r="AJ60" s="3380"/>
      <c r="AK60" s="3380"/>
      <c r="AL60" s="3380"/>
      <c r="AM60" s="3380"/>
      <c r="AN60" s="3380"/>
      <c r="AO60" s="3380"/>
      <c r="AP60" s="3380"/>
      <c r="AQ60" s="3380"/>
      <c r="AR60" s="3380"/>
      <c r="AS60" s="3380"/>
      <c r="AT60" s="3380"/>
      <c r="AU60" s="3379"/>
      <c r="AV60" s="3380"/>
      <c r="AW60" s="3380"/>
      <c r="AX60" s="3380"/>
      <c r="AY60" s="3380"/>
      <c r="AZ60" s="3380"/>
      <c r="BA60" s="3380"/>
      <c r="BB60" s="3380"/>
      <c r="BC60" s="3380"/>
      <c r="BD60" s="3471"/>
      <c r="BE60" s="3380"/>
      <c r="BF60" s="3380"/>
      <c r="BG60" s="3380"/>
      <c r="BH60" s="3380"/>
      <c r="BI60" s="3380"/>
      <c r="BJ60" s="3380"/>
      <c r="BK60" s="3380"/>
      <c r="BL60" s="3380"/>
      <c r="BM60" s="3380"/>
      <c r="BN60" s="3380"/>
      <c r="BO60" s="3380"/>
      <c r="BP60" s="3380"/>
      <c r="BQ60" s="3472"/>
      <c r="BR60" s="3477"/>
      <c r="BS60" s="3478"/>
      <c r="BT60" s="3478"/>
      <c r="BU60" s="3478"/>
      <c r="BV60" s="3478"/>
      <c r="BW60" s="3478"/>
      <c r="BX60" s="3478"/>
      <c r="BY60" s="3478"/>
      <c r="BZ60" s="3477"/>
      <c r="CA60" s="3478"/>
      <c r="CB60" s="3478"/>
      <c r="CC60" s="3478"/>
      <c r="CD60" s="3478"/>
      <c r="CE60" s="3478"/>
      <c r="CF60" s="3478"/>
      <c r="CG60" s="3478"/>
      <c r="CH60" s="3478"/>
      <c r="CI60" s="3478"/>
      <c r="CJ60" s="3478"/>
      <c r="CK60" s="3478"/>
      <c r="CL60" s="3478"/>
      <c r="CM60" s="3478"/>
      <c r="CN60" s="3478"/>
      <c r="CO60" s="3478"/>
      <c r="CP60" s="3478"/>
      <c r="CQ60" s="3478"/>
      <c r="CR60" s="3478"/>
      <c r="CS60" s="3478"/>
      <c r="CT60" s="3478"/>
      <c r="CU60" s="3478"/>
      <c r="CV60" s="3478"/>
      <c r="CW60" s="3478"/>
      <c r="CX60" s="3478"/>
      <c r="CY60" s="3478"/>
      <c r="CZ60" s="3478"/>
      <c r="DA60" s="3478"/>
      <c r="DB60" s="3478"/>
      <c r="DC60" s="3478"/>
      <c r="DD60" s="3478"/>
      <c r="DE60" s="3478"/>
      <c r="DF60" s="3478"/>
      <c r="DG60" s="3478"/>
      <c r="DH60" s="3478"/>
      <c r="DI60" s="3478"/>
      <c r="DJ60" s="3478"/>
      <c r="DK60" s="3303"/>
      <c r="DL60" s="3317"/>
      <c r="DM60" s="3317"/>
      <c r="DN60" s="3317"/>
      <c r="DO60" s="3317"/>
      <c r="DP60" s="3317"/>
      <c r="DQ60" s="3317"/>
      <c r="DR60" s="3317"/>
      <c r="DS60" s="3317"/>
      <c r="DT60" s="3317"/>
      <c r="DU60" s="3317"/>
      <c r="DV60" s="3317"/>
      <c r="DW60" s="3317"/>
      <c r="DX60" s="3317"/>
      <c r="DY60" s="3317"/>
      <c r="DZ60" s="3317"/>
      <c r="EA60" s="3317"/>
      <c r="EB60" s="3317"/>
      <c r="EC60" s="3317"/>
      <c r="ED60" s="3317"/>
      <c r="EE60" s="3317"/>
      <c r="EF60" s="3317"/>
      <c r="EG60" s="3317"/>
      <c r="EH60" s="3317"/>
      <c r="EI60" s="3317"/>
      <c r="EJ60" s="3317"/>
      <c r="EK60" s="3317"/>
      <c r="EL60" s="3317"/>
      <c r="EM60" s="3317"/>
      <c r="EN60" s="3317"/>
      <c r="EO60" s="3317"/>
      <c r="EP60" s="3317"/>
      <c r="EQ60" s="3317"/>
      <c r="ER60" s="3317"/>
      <c r="ES60" s="3317"/>
      <c r="ET60" s="3317"/>
      <c r="EU60" s="3317"/>
      <c r="EV60" s="3317"/>
      <c r="EW60" s="3317"/>
      <c r="EX60" s="3317"/>
      <c r="EY60" s="3317"/>
      <c r="EZ60" s="3317"/>
      <c r="FA60" s="3317"/>
      <c r="FB60" s="3317"/>
      <c r="FC60" s="3317"/>
      <c r="FD60" s="3317"/>
      <c r="FE60" s="3317"/>
      <c r="FF60" s="3317"/>
      <c r="FG60" s="3317"/>
      <c r="FH60" s="3305"/>
      <c r="FI60" s="2307"/>
    </row>
    <row r="61" spans="1:165" ht="8.65" customHeight="1">
      <c r="A61" s="2298"/>
      <c r="B61" s="3379"/>
      <c r="C61" s="3380"/>
      <c r="D61" s="3380"/>
      <c r="E61" s="3380"/>
      <c r="F61" s="3380"/>
      <c r="G61" s="3380"/>
      <c r="H61" s="3380"/>
      <c r="I61" s="3380"/>
      <c r="J61" s="3380"/>
      <c r="K61" s="3380"/>
      <c r="L61" s="3380"/>
      <c r="M61" s="3380"/>
      <c r="N61" s="3380"/>
      <c r="O61" s="3380"/>
      <c r="P61" s="3380"/>
      <c r="Q61" s="3380"/>
      <c r="R61" s="3380"/>
      <c r="S61" s="3380"/>
      <c r="T61" s="3380"/>
      <c r="U61" s="3380"/>
      <c r="V61" s="3380"/>
      <c r="W61" s="3380"/>
      <c r="X61" s="3380"/>
      <c r="Y61" s="3380"/>
      <c r="Z61" s="3380"/>
      <c r="AA61" s="3380"/>
      <c r="AB61" s="3380"/>
      <c r="AC61" s="3380"/>
      <c r="AD61" s="3380"/>
      <c r="AE61" s="3380"/>
      <c r="AF61" s="3380"/>
      <c r="AG61" s="3380"/>
      <c r="AH61" s="3380"/>
      <c r="AI61" s="3380"/>
      <c r="AJ61" s="3380"/>
      <c r="AK61" s="3380"/>
      <c r="AL61" s="3380"/>
      <c r="AM61" s="3380"/>
      <c r="AN61" s="3380"/>
      <c r="AO61" s="3380"/>
      <c r="AP61" s="3380"/>
      <c r="AQ61" s="3380"/>
      <c r="AR61" s="3380"/>
      <c r="AS61" s="3380"/>
      <c r="AT61" s="3380"/>
      <c r="AU61" s="3379"/>
      <c r="AV61" s="3380"/>
      <c r="AW61" s="3380"/>
      <c r="AX61" s="3380"/>
      <c r="AY61" s="3380"/>
      <c r="AZ61" s="3380"/>
      <c r="BA61" s="3380"/>
      <c r="BB61" s="3380"/>
      <c r="BC61" s="3380"/>
      <c r="BD61" s="3471"/>
      <c r="BE61" s="3380"/>
      <c r="BF61" s="3380"/>
      <c r="BG61" s="3380"/>
      <c r="BH61" s="3380"/>
      <c r="BI61" s="3380"/>
      <c r="BJ61" s="3380"/>
      <c r="BK61" s="3380"/>
      <c r="BL61" s="3380"/>
      <c r="BM61" s="3380"/>
      <c r="BN61" s="3380"/>
      <c r="BO61" s="3380"/>
      <c r="BP61" s="3380"/>
      <c r="BQ61" s="3472"/>
      <c r="BR61" s="3477"/>
      <c r="BS61" s="3478"/>
      <c r="BT61" s="3478"/>
      <c r="BU61" s="3478"/>
      <c r="BV61" s="3478"/>
      <c r="BW61" s="3478"/>
      <c r="BX61" s="3478"/>
      <c r="BY61" s="3478"/>
      <c r="BZ61" s="3477"/>
      <c r="CA61" s="3478"/>
      <c r="CB61" s="3478"/>
      <c r="CC61" s="3478"/>
      <c r="CD61" s="3478"/>
      <c r="CE61" s="3478"/>
      <c r="CF61" s="3478"/>
      <c r="CG61" s="3478"/>
      <c r="CH61" s="3478"/>
      <c r="CI61" s="3478"/>
      <c r="CJ61" s="3478"/>
      <c r="CK61" s="3478"/>
      <c r="CL61" s="3478"/>
      <c r="CM61" s="3478"/>
      <c r="CN61" s="3478"/>
      <c r="CO61" s="3478"/>
      <c r="CP61" s="3478"/>
      <c r="CQ61" s="3478"/>
      <c r="CR61" s="3478"/>
      <c r="CS61" s="3478"/>
      <c r="CT61" s="3478"/>
      <c r="CU61" s="3478"/>
      <c r="CV61" s="3478"/>
      <c r="CW61" s="3478"/>
      <c r="CX61" s="3478"/>
      <c r="CY61" s="3478"/>
      <c r="CZ61" s="3478"/>
      <c r="DA61" s="3478"/>
      <c r="DB61" s="3478"/>
      <c r="DC61" s="3478"/>
      <c r="DD61" s="3478"/>
      <c r="DE61" s="3478"/>
      <c r="DF61" s="3478"/>
      <c r="DG61" s="3478"/>
      <c r="DH61" s="3478"/>
      <c r="DI61" s="3478"/>
      <c r="DJ61" s="3478"/>
      <c r="DK61" s="3303"/>
      <c r="DL61" s="3317"/>
      <c r="DM61" s="3317"/>
      <c r="DN61" s="3317"/>
      <c r="DO61" s="3317"/>
      <c r="DP61" s="3317"/>
      <c r="DQ61" s="3317"/>
      <c r="DR61" s="3317"/>
      <c r="DS61" s="3317"/>
      <c r="DT61" s="3317"/>
      <c r="DU61" s="3317"/>
      <c r="DV61" s="3317"/>
      <c r="DW61" s="3317"/>
      <c r="DX61" s="3317"/>
      <c r="DY61" s="3317"/>
      <c r="DZ61" s="3317"/>
      <c r="EA61" s="3317"/>
      <c r="EB61" s="3317"/>
      <c r="EC61" s="3317"/>
      <c r="ED61" s="3317"/>
      <c r="EE61" s="3317"/>
      <c r="EF61" s="3317"/>
      <c r="EG61" s="3317"/>
      <c r="EH61" s="3317"/>
      <c r="EI61" s="3317"/>
      <c r="EJ61" s="3317"/>
      <c r="EK61" s="3317"/>
      <c r="EL61" s="3317"/>
      <c r="EM61" s="3317"/>
      <c r="EN61" s="3317"/>
      <c r="EO61" s="3317"/>
      <c r="EP61" s="3317"/>
      <c r="EQ61" s="3317"/>
      <c r="ER61" s="3317"/>
      <c r="ES61" s="3317"/>
      <c r="ET61" s="3317"/>
      <c r="EU61" s="3317"/>
      <c r="EV61" s="3317"/>
      <c r="EW61" s="3317"/>
      <c r="EX61" s="3317"/>
      <c r="EY61" s="3317"/>
      <c r="EZ61" s="3317"/>
      <c r="FA61" s="3317"/>
      <c r="FB61" s="3317"/>
      <c r="FC61" s="3317"/>
      <c r="FD61" s="3317"/>
      <c r="FE61" s="3317"/>
      <c r="FF61" s="3317"/>
      <c r="FG61" s="3317"/>
      <c r="FH61" s="3305"/>
      <c r="FI61" s="2307"/>
    </row>
    <row r="62" spans="1:165" ht="8.65" customHeight="1">
      <c r="A62" s="2298"/>
      <c r="B62" s="3382"/>
      <c r="C62" s="3383"/>
      <c r="D62" s="3383"/>
      <c r="E62" s="3383"/>
      <c r="F62" s="3383"/>
      <c r="G62" s="3383"/>
      <c r="H62" s="3383"/>
      <c r="I62" s="3383"/>
      <c r="J62" s="3383"/>
      <c r="K62" s="3383"/>
      <c r="L62" s="3383"/>
      <c r="M62" s="3383"/>
      <c r="N62" s="3383"/>
      <c r="O62" s="3383"/>
      <c r="P62" s="3383"/>
      <c r="Q62" s="3383"/>
      <c r="R62" s="3383"/>
      <c r="S62" s="3383"/>
      <c r="T62" s="3383"/>
      <c r="U62" s="3383"/>
      <c r="V62" s="3383"/>
      <c r="W62" s="3383"/>
      <c r="X62" s="3383"/>
      <c r="Y62" s="3383"/>
      <c r="Z62" s="3383"/>
      <c r="AA62" s="3383"/>
      <c r="AB62" s="3383"/>
      <c r="AC62" s="3383"/>
      <c r="AD62" s="3383"/>
      <c r="AE62" s="3383"/>
      <c r="AF62" s="3383"/>
      <c r="AG62" s="3383"/>
      <c r="AH62" s="3383"/>
      <c r="AI62" s="3383"/>
      <c r="AJ62" s="3383"/>
      <c r="AK62" s="3383"/>
      <c r="AL62" s="3383"/>
      <c r="AM62" s="3383"/>
      <c r="AN62" s="3383"/>
      <c r="AO62" s="3383"/>
      <c r="AP62" s="3383"/>
      <c r="AQ62" s="3383"/>
      <c r="AR62" s="3383"/>
      <c r="AS62" s="3383"/>
      <c r="AT62" s="3383"/>
      <c r="AU62" s="3382"/>
      <c r="AV62" s="3383"/>
      <c r="AW62" s="3383"/>
      <c r="AX62" s="3383"/>
      <c r="AY62" s="3383"/>
      <c r="AZ62" s="3383"/>
      <c r="BA62" s="3383"/>
      <c r="BB62" s="3383"/>
      <c r="BC62" s="3383"/>
      <c r="BD62" s="3473"/>
      <c r="BE62" s="3383"/>
      <c r="BF62" s="3383"/>
      <c r="BG62" s="3383"/>
      <c r="BH62" s="3383"/>
      <c r="BI62" s="3383"/>
      <c r="BJ62" s="3383"/>
      <c r="BK62" s="3383"/>
      <c r="BL62" s="3383"/>
      <c r="BM62" s="3383"/>
      <c r="BN62" s="3383"/>
      <c r="BO62" s="3383"/>
      <c r="BP62" s="3383"/>
      <c r="BQ62" s="3474"/>
      <c r="BR62" s="3477"/>
      <c r="BS62" s="3478"/>
      <c r="BT62" s="3478"/>
      <c r="BU62" s="3478"/>
      <c r="BV62" s="3478"/>
      <c r="BW62" s="3478"/>
      <c r="BX62" s="3478"/>
      <c r="BY62" s="3478"/>
      <c r="BZ62" s="3477"/>
      <c r="CA62" s="3478"/>
      <c r="CB62" s="3478"/>
      <c r="CC62" s="3478"/>
      <c r="CD62" s="3478"/>
      <c r="CE62" s="3478"/>
      <c r="CF62" s="3478"/>
      <c r="CG62" s="3478"/>
      <c r="CH62" s="3478"/>
      <c r="CI62" s="3478"/>
      <c r="CJ62" s="3478"/>
      <c r="CK62" s="3478"/>
      <c r="CL62" s="3478"/>
      <c r="CM62" s="3478"/>
      <c r="CN62" s="3478"/>
      <c r="CO62" s="3478"/>
      <c r="CP62" s="3478"/>
      <c r="CQ62" s="3478"/>
      <c r="CR62" s="3478"/>
      <c r="CS62" s="3478"/>
      <c r="CT62" s="3478"/>
      <c r="CU62" s="3478"/>
      <c r="CV62" s="3478"/>
      <c r="CW62" s="3478"/>
      <c r="CX62" s="3478"/>
      <c r="CY62" s="3478"/>
      <c r="CZ62" s="3478"/>
      <c r="DA62" s="3478"/>
      <c r="DB62" s="3478"/>
      <c r="DC62" s="3478"/>
      <c r="DD62" s="3478"/>
      <c r="DE62" s="3478"/>
      <c r="DF62" s="3478"/>
      <c r="DG62" s="3478"/>
      <c r="DH62" s="3478"/>
      <c r="DI62" s="3478"/>
      <c r="DJ62" s="3478"/>
      <c r="DK62" s="3421" t="s">
        <v>1267</v>
      </c>
      <c r="DL62" s="3479"/>
      <c r="DM62" s="3479"/>
      <c r="DN62" s="3479"/>
      <c r="DO62" s="3479"/>
      <c r="DP62" s="3479"/>
      <c r="DQ62" s="3479"/>
      <c r="DR62" s="3479"/>
      <c r="DS62" s="3479"/>
      <c r="DT62" s="3479"/>
      <c r="DU62" s="3479"/>
      <c r="DV62" s="3479"/>
      <c r="DW62" s="3479"/>
      <c r="DX62" s="3479"/>
      <c r="DY62" s="3479"/>
      <c r="DZ62" s="3479"/>
      <c r="EA62" s="3479"/>
      <c r="EB62" s="3479"/>
      <c r="EC62" s="3479"/>
      <c r="ED62" s="3479"/>
      <c r="EE62" s="3479"/>
      <c r="EF62" s="3479"/>
      <c r="EG62" s="3479"/>
      <c r="EH62" s="3479"/>
      <c r="EI62" s="3479"/>
      <c r="EJ62" s="3479"/>
      <c r="EK62" s="3479"/>
      <c r="EL62" s="3479"/>
      <c r="EM62" s="3479"/>
      <c r="EN62" s="3479"/>
      <c r="EO62" s="3479"/>
      <c r="EP62" s="3479"/>
      <c r="EQ62" s="3479"/>
      <c r="ER62" s="3479"/>
      <c r="ES62" s="3479"/>
      <c r="ET62" s="3479"/>
      <c r="EU62" s="3479"/>
      <c r="EV62" s="3479"/>
      <c r="EW62" s="3479"/>
      <c r="EX62" s="3479"/>
      <c r="EY62" s="3479"/>
      <c r="EZ62" s="3479"/>
      <c r="FA62" s="3479"/>
      <c r="FB62" s="3479"/>
      <c r="FC62" s="3479"/>
      <c r="FD62" s="3479"/>
      <c r="FE62" s="3479"/>
      <c r="FF62" s="3479"/>
      <c r="FG62" s="3479"/>
      <c r="FH62" s="3480"/>
      <c r="FI62" s="2307"/>
    </row>
    <row r="63" spans="1:165" ht="8.65" customHeight="1">
      <c r="A63" s="2298"/>
      <c r="B63" s="3447" t="s">
        <v>1159</v>
      </c>
      <c r="C63" s="3448"/>
      <c r="D63" s="3448"/>
      <c r="E63" s="3448"/>
      <c r="F63" s="3448"/>
      <c r="G63" s="3448"/>
      <c r="H63" s="3448"/>
      <c r="I63" s="3448"/>
      <c r="J63" s="3448"/>
      <c r="K63" s="3448"/>
      <c r="L63" s="3448"/>
      <c r="M63" s="3448"/>
      <c r="N63" s="3448"/>
      <c r="O63" s="3448"/>
      <c r="P63" s="3448"/>
      <c r="Q63" s="3448"/>
      <c r="R63" s="3448"/>
      <c r="S63" s="3448"/>
      <c r="T63" s="3448"/>
      <c r="U63" s="3448"/>
      <c r="V63" s="3448"/>
      <c r="W63" s="3448"/>
      <c r="X63" s="3448"/>
      <c r="Y63" s="3448"/>
      <c r="Z63" s="3448"/>
      <c r="AA63" s="3448"/>
      <c r="AB63" s="3448"/>
      <c r="AC63" s="3448"/>
      <c r="AD63" s="3448"/>
      <c r="AE63" s="3448"/>
      <c r="AF63" s="3448"/>
      <c r="AG63" s="3448"/>
      <c r="AH63" s="3448"/>
      <c r="AI63" s="3448"/>
      <c r="AJ63" s="3448"/>
      <c r="AK63" s="3448"/>
      <c r="AL63" s="3448"/>
      <c r="AM63" s="3448"/>
      <c r="AN63" s="3448"/>
      <c r="AO63" s="3448"/>
      <c r="AP63" s="3448"/>
      <c r="AQ63" s="3448"/>
      <c r="AR63" s="3448"/>
      <c r="AS63" s="3448"/>
      <c r="AT63" s="3481"/>
      <c r="AU63" s="3482" t="s">
        <v>1268</v>
      </c>
      <c r="AV63" s="3483"/>
      <c r="AW63" s="3483"/>
      <c r="AX63" s="3483"/>
      <c r="AY63" s="3483"/>
      <c r="AZ63" s="3483"/>
      <c r="BA63" s="3483"/>
      <c r="BB63" s="3483"/>
      <c r="BC63" s="3484"/>
      <c r="BD63" s="3483" t="s">
        <v>1269</v>
      </c>
      <c r="BE63" s="3483"/>
      <c r="BF63" s="3483"/>
      <c r="BG63" s="3483"/>
      <c r="BH63" s="3483"/>
      <c r="BI63" s="3483"/>
      <c r="BJ63" s="3483"/>
      <c r="BK63" s="3483"/>
      <c r="BL63" s="3483"/>
      <c r="BM63" s="3483"/>
      <c r="BN63" s="3483"/>
      <c r="BO63" s="3483"/>
      <c r="BP63" s="3483"/>
      <c r="BQ63" s="3484"/>
      <c r="BR63" s="3488" t="s">
        <v>1270</v>
      </c>
      <c r="BS63" s="3489"/>
      <c r="BT63" s="3489"/>
      <c r="BU63" s="3489"/>
      <c r="BV63" s="3489"/>
      <c r="BW63" s="3489"/>
      <c r="BX63" s="3489"/>
      <c r="BY63" s="3489"/>
      <c r="BZ63" s="3490" t="s">
        <v>1150</v>
      </c>
      <c r="CA63" s="3491"/>
      <c r="CB63" s="3491"/>
      <c r="CC63" s="3491"/>
      <c r="CD63" s="3491"/>
      <c r="CE63" s="3491"/>
      <c r="CF63" s="3491"/>
      <c r="CG63" s="3491"/>
      <c r="CH63" s="3491"/>
      <c r="CI63" s="3491"/>
      <c r="CJ63" s="3491"/>
      <c r="CK63" s="3491"/>
      <c r="CL63" s="3491"/>
      <c r="CM63" s="3491"/>
      <c r="CN63" s="3491"/>
      <c r="CO63" s="3491"/>
      <c r="CP63" s="3491"/>
      <c r="CQ63" s="3491"/>
      <c r="CR63" s="3491"/>
      <c r="CS63" s="3491"/>
      <c r="CT63" s="3491"/>
      <c r="CU63" s="3491"/>
      <c r="CV63" s="3491"/>
      <c r="CW63" s="3491"/>
      <c r="CX63" s="3491"/>
      <c r="CY63" s="3491"/>
      <c r="CZ63" s="3491"/>
      <c r="DA63" s="3491"/>
      <c r="DB63" s="3491"/>
      <c r="DC63" s="3491"/>
      <c r="DD63" s="3491"/>
      <c r="DE63" s="3491"/>
      <c r="DF63" s="3491"/>
      <c r="DG63" s="3491"/>
      <c r="DH63" s="3491"/>
      <c r="DI63" s="3491"/>
      <c r="DJ63" s="3492"/>
      <c r="DK63" s="3421"/>
      <c r="DL63" s="3479"/>
      <c r="DM63" s="3479"/>
      <c r="DN63" s="3479"/>
      <c r="DO63" s="3479"/>
      <c r="DP63" s="3479"/>
      <c r="DQ63" s="3479"/>
      <c r="DR63" s="3479"/>
      <c r="DS63" s="3479"/>
      <c r="DT63" s="3479"/>
      <c r="DU63" s="3479"/>
      <c r="DV63" s="3479"/>
      <c r="DW63" s="3479"/>
      <c r="DX63" s="3479"/>
      <c r="DY63" s="3479"/>
      <c r="DZ63" s="3479"/>
      <c r="EA63" s="3479"/>
      <c r="EB63" s="3479"/>
      <c r="EC63" s="3479"/>
      <c r="ED63" s="3479"/>
      <c r="EE63" s="3479"/>
      <c r="EF63" s="3479"/>
      <c r="EG63" s="3479"/>
      <c r="EH63" s="3479"/>
      <c r="EI63" s="3479"/>
      <c r="EJ63" s="3479"/>
      <c r="EK63" s="3479"/>
      <c r="EL63" s="3479"/>
      <c r="EM63" s="3479"/>
      <c r="EN63" s="3479"/>
      <c r="EO63" s="3479"/>
      <c r="EP63" s="3479"/>
      <c r="EQ63" s="3479"/>
      <c r="ER63" s="3479"/>
      <c r="ES63" s="3479"/>
      <c r="ET63" s="3479"/>
      <c r="EU63" s="3479"/>
      <c r="EV63" s="3479"/>
      <c r="EW63" s="3479"/>
      <c r="EX63" s="3479"/>
      <c r="EY63" s="3479"/>
      <c r="EZ63" s="3479"/>
      <c r="FA63" s="3479"/>
      <c r="FB63" s="3479"/>
      <c r="FC63" s="3479"/>
      <c r="FD63" s="3479"/>
      <c r="FE63" s="3479"/>
      <c r="FF63" s="3479"/>
      <c r="FG63" s="3479"/>
      <c r="FH63" s="3480"/>
      <c r="FI63" s="2307"/>
    </row>
    <row r="64" spans="1:165" ht="8.65" customHeight="1">
      <c r="A64" s="2298"/>
      <c r="B64" s="3447"/>
      <c r="C64" s="3448"/>
      <c r="D64" s="3448"/>
      <c r="E64" s="3448"/>
      <c r="F64" s="3448"/>
      <c r="G64" s="3448"/>
      <c r="H64" s="3448"/>
      <c r="I64" s="3448"/>
      <c r="J64" s="3448"/>
      <c r="K64" s="3448"/>
      <c r="L64" s="3448"/>
      <c r="M64" s="3448"/>
      <c r="N64" s="3448"/>
      <c r="O64" s="3448"/>
      <c r="P64" s="3448"/>
      <c r="Q64" s="3448"/>
      <c r="R64" s="3448"/>
      <c r="S64" s="3448"/>
      <c r="T64" s="3448"/>
      <c r="U64" s="3448"/>
      <c r="V64" s="3448"/>
      <c r="W64" s="3448"/>
      <c r="X64" s="3448"/>
      <c r="Y64" s="3448"/>
      <c r="Z64" s="3448"/>
      <c r="AA64" s="3448"/>
      <c r="AB64" s="3448"/>
      <c r="AC64" s="3448"/>
      <c r="AD64" s="3448"/>
      <c r="AE64" s="3448"/>
      <c r="AF64" s="3448"/>
      <c r="AG64" s="3448"/>
      <c r="AH64" s="3448"/>
      <c r="AI64" s="3448"/>
      <c r="AJ64" s="3448"/>
      <c r="AK64" s="3448"/>
      <c r="AL64" s="3448"/>
      <c r="AM64" s="3448"/>
      <c r="AN64" s="3448"/>
      <c r="AO64" s="3448"/>
      <c r="AP64" s="3448"/>
      <c r="AQ64" s="3448"/>
      <c r="AR64" s="3448"/>
      <c r="AS64" s="3448"/>
      <c r="AT64" s="3481"/>
      <c r="AU64" s="3485"/>
      <c r="AV64" s="3486"/>
      <c r="AW64" s="3486"/>
      <c r="AX64" s="3486"/>
      <c r="AY64" s="3486"/>
      <c r="AZ64" s="3486"/>
      <c r="BA64" s="3486"/>
      <c r="BB64" s="3486"/>
      <c r="BC64" s="3487"/>
      <c r="BD64" s="3486"/>
      <c r="BE64" s="3486"/>
      <c r="BF64" s="3486"/>
      <c r="BG64" s="3486"/>
      <c r="BH64" s="3486"/>
      <c r="BI64" s="3486"/>
      <c r="BJ64" s="3486"/>
      <c r="BK64" s="3486"/>
      <c r="BL64" s="3486"/>
      <c r="BM64" s="3486"/>
      <c r="BN64" s="3486"/>
      <c r="BO64" s="3486"/>
      <c r="BP64" s="3486"/>
      <c r="BQ64" s="3487"/>
      <c r="BR64" s="3488"/>
      <c r="BS64" s="3489"/>
      <c r="BT64" s="3489"/>
      <c r="BU64" s="3489"/>
      <c r="BV64" s="3489"/>
      <c r="BW64" s="3489"/>
      <c r="BX64" s="3489"/>
      <c r="BY64" s="3489"/>
      <c r="BZ64" s="3490"/>
      <c r="CA64" s="3491"/>
      <c r="CB64" s="3491"/>
      <c r="CC64" s="3491"/>
      <c r="CD64" s="3491"/>
      <c r="CE64" s="3491"/>
      <c r="CF64" s="3491"/>
      <c r="CG64" s="3491"/>
      <c r="CH64" s="3491"/>
      <c r="CI64" s="3491"/>
      <c r="CJ64" s="3491"/>
      <c r="CK64" s="3491"/>
      <c r="CL64" s="3491"/>
      <c r="CM64" s="3491"/>
      <c r="CN64" s="3491"/>
      <c r="CO64" s="3491"/>
      <c r="CP64" s="3491"/>
      <c r="CQ64" s="3491"/>
      <c r="CR64" s="3491"/>
      <c r="CS64" s="3491"/>
      <c r="CT64" s="3491"/>
      <c r="CU64" s="3491"/>
      <c r="CV64" s="3491"/>
      <c r="CW64" s="3491"/>
      <c r="CX64" s="3491"/>
      <c r="CY64" s="3491"/>
      <c r="CZ64" s="3491"/>
      <c r="DA64" s="3491"/>
      <c r="DB64" s="3491"/>
      <c r="DC64" s="3491"/>
      <c r="DD64" s="3491"/>
      <c r="DE64" s="3491"/>
      <c r="DF64" s="3491"/>
      <c r="DG64" s="3491"/>
      <c r="DH64" s="3491"/>
      <c r="DI64" s="3491"/>
      <c r="DJ64" s="3492"/>
      <c r="DK64" s="3421"/>
      <c r="DL64" s="3479"/>
      <c r="DM64" s="3479"/>
      <c r="DN64" s="3479"/>
      <c r="DO64" s="3479"/>
      <c r="DP64" s="3479"/>
      <c r="DQ64" s="3479"/>
      <c r="DR64" s="3479"/>
      <c r="DS64" s="3479"/>
      <c r="DT64" s="3479"/>
      <c r="DU64" s="3479"/>
      <c r="DV64" s="3479"/>
      <c r="DW64" s="3479"/>
      <c r="DX64" s="3479"/>
      <c r="DY64" s="3479"/>
      <c r="DZ64" s="3479"/>
      <c r="EA64" s="3479"/>
      <c r="EB64" s="3479"/>
      <c r="EC64" s="3479"/>
      <c r="ED64" s="3479"/>
      <c r="EE64" s="3479"/>
      <c r="EF64" s="3479"/>
      <c r="EG64" s="3479"/>
      <c r="EH64" s="3479"/>
      <c r="EI64" s="3479"/>
      <c r="EJ64" s="3479"/>
      <c r="EK64" s="3479"/>
      <c r="EL64" s="3479"/>
      <c r="EM64" s="3479"/>
      <c r="EN64" s="3479"/>
      <c r="EO64" s="3479"/>
      <c r="EP64" s="3479"/>
      <c r="EQ64" s="3479"/>
      <c r="ER64" s="3479"/>
      <c r="ES64" s="3479"/>
      <c r="ET64" s="3479"/>
      <c r="EU64" s="3479"/>
      <c r="EV64" s="3479"/>
      <c r="EW64" s="3479"/>
      <c r="EX64" s="3479"/>
      <c r="EY64" s="3479"/>
      <c r="EZ64" s="3479"/>
      <c r="FA64" s="3479"/>
      <c r="FB64" s="3479"/>
      <c r="FC64" s="3479"/>
      <c r="FD64" s="3479"/>
      <c r="FE64" s="3479"/>
      <c r="FF64" s="3479"/>
      <c r="FG64" s="3479"/>
      <c r="FH64" s="3480"/>
      <c r="FI64" s="2307"/>
    </row>
    <row r="65" spans="1:169" ht="8.65" customHeight="1">
      <c r="A65" s="2298"/>
      <c r="B65" s="3447" t="s">
        <v>1162</v>
      </c>
      <c r="C65" s="3448"/>
      <c r="D65" s="3448"/>
      <c r="E65" s="3448"/>
      <c r="F65" s="3448"/>
      <c r="G65" s="3448"/>
      <c r="H65" s="3448"/>
      <c r="I65" s="3448"/>
      <c r="J65" s="3448"/>
      <c r="K65" s="3448"/>
      <c r="L65" s="3448"/>
      <c r="M65" s="3448"/>
      <c r="N65" s="3448"/>
      <c r="O65" s="3448"/>
      <c r="P65" s="3448"/>
      <c r="Q65" s="3448"/>
      <c r="R65" s="3448"/>
      <c r="S65" s="3448"/>
      <c r="T65" s="3448"/>
      <c r="U65" s="3448"/>
      <c r="V65" s="3448"/>
      <c r="W65" s="3448"/>
      <c r="X65" s="3448"/>
      <c r="Y65" s="3448"/>
      <c r="Z65" s="3448"/>
      <c r="AA65" s="3448"/>
      <c r="AB65" s="3448"/>
      <c r="AC65" s="3448"/>
      <c r="AD65" s="3448"/>
      <c r="AE65" s="3448"/>
      <c r="AF65" s="3448"/>
      <c r="AG65" s="3448"/>
      <c r="AH65" s="3419" t="s">
        <v>1105</v>
      </c>
      <c r="AI65" s="3419"/>
      <c r="AJ65" s="3419"/>
      <c r="AK65" s="3419"/>
      <c r="AL65" s="3419"/>
      <c r="AM65" s="3419"/>
      <c r="AN65" s="3419"/>
      <c r="AO65" s="3419"/>
      <c r="AP65" s="3419"/>
      <c r="AQ65" s="3419"/>
      <c r="AR65" s="3419"/>
      <c r="AS65" s="3419"/>
      <c r="AT65" s="3420"/>
      <c r="AU65" s="3449" t="s">
        <v>1271</v>
      </c>
      <c r="AV65" s="3450"/>
      <c r="AW65" s="3450"/>
      <c r="AX65" s="3450"/>
      <c r="AY65" s="3450"/>
      <c r="AZ65" s="3450"/>
      <c r="BA65" s="3450"/>
      <c r="BB65" s="3450"/>
      <c r="BC65" s="3450"/>
      <c r="BD65" s="3450"/>
      <c r="BE65" s="3450"/>
      <c r="BF65" s="3450"/>
      <c r="BG65" s="3450"/>
      <c r="BH65" s="3450"/>
      <c r="BI65" s="3450"/>
      <c r="BJ65" s="3450"/>
      <c r="BK65" s="3450"/>
      <c r="BL65" s="3450"/>
      <c r="BM65" s="3450"/>
      <c r="BN65" s="3450"/>
      <c r="BO65" s="3450"/>
      <c r="BP65" s="3450"/>
      <c r="BQ65" s="3450"/>
      <c r="BR65" s="3450"/>
      <c r="BS65" s="3450"/>
      <c r="BT65" s="3450"/>
      <c r="BU65" s="3450"/>
      <c r="BV65" s="3450"/>
      <c r="BW65" s="3450"/>
      <c r="BX65" s="3450"/>
      <c r="BY65" s="3451"/>
      <c r="BZ65" s="3452" t="s">
        <v>1272</v>
      </c>
      <c r="CA65" s="3453"/>
      <c r="CB65" s="3453"/>
      <c r="CC65" s="3453"/>
      <c r="CD65" s="3453"/>
      <c r="CE65" s="3453"/>
      <c r="CF65" s="3453"/>
      <c r="CG65" s="3453"/>
      <c r="CH65" s="3453"/>
      <c r="CI65" s="3453"/>
      <c r="CJ65" s="3453"/>
      <c r="CK65" s="3453"/>
      <c r="CL65" s="3453"/>
      <c r="CM65" s="3453"/>
      <c r="CN65" s="3453"/>
      <c r="CO65" s="3453"/>
      <c r="CP65" s="3453"/>
      <c r="CQ65" s="3453"/>
      <c r="CR65" s="3453"/>
      <c r="CS65" s="3453"/>
      <c r="CT65" s="3453"/>
      <c r="CU65" s="3453"/>
      <c r="CV65" s="3453"/>
      <c r="CW65" s="3453"/>
      <c r="CX65" s="3453"/>
      <c r="CY65" s="3453"/>
      <c r="CZ65" s="3453"/>
      <c r="DA65" s="3453"/>
      <c r="DB65" s="3453"/>
      <c r="DC65" s="3453"/>
      <c r="DD65" s="3453"/>
      <c r="DE65" s="3453"/>
      <c r="DF65" s="3453"/>
      <c r="DG65" s="3453"/>
      <c r="DH65" s="3453"/>
      <c r="DI65" s="3453"/>
      <c r="DJ65" s="3454"/>
      <c r="DK65" s="3455" t="s">
        <v>1273</v>
      </c>
      <c r="DL65" s="3456"/>
      <c r="DM65" s="3456"/>
      <c r="DN65" s="3456"/>
      <c r="DO65" s="3456"/>
      <c r="DP65" s="3456"/>
      <c r="DQ65" s="3456"/>
      <c r="DR65" s="3456"/>
      <c r="DS65" s="3456"/>
      <c r="DT65" s="3456"/>
      <c r="DU65" s="3456"/>
      <c r="DV65" s="3456"/>
      <c r="DW65" s="3456"/>
      <c r="DX65" s="3456"/>
      <c r="DY65" s="3456"/>
      <c r="DZ65" s="3456"/>
      <c r="EA65" s="3456"/>
      <c r="EB65" s="3456"/>
      <c r="EC65" s="3456"/>
      <c r="ED65" s="3456"/>
      <c r="EE65" s="3456"/>
      <c r="EF65" s="3456"/>
      <c r="EG65" s="3456"/>
      <c r="EH65" s="3456"/>
      <c r="EI65" s="3456"/>
      <c r="EJ65" s="3456"/>
      <c r="EK65" s="3456"/>
      <c r="EL65" s="3456"/>
      <c r="EM65" s="3456"/>
      <c r="EN65" s="3456"/>
      <c r="EO65" s="3456"/>
      <c r="EP65" s="3456"/>
      <c r="EQ65" s="3456"/>
      <c r="ER65" s="3456"/>
      <c r="ES65" s="3456"/>
      <c r="ET65" s="3456"/>
      <c r="EU65" s="3456"/>
      <c r="EV65" s="3456"/>
      <c r="EW65" s="3456"/>
      <c r="EX65" s="3456"/>
      <c r="EY65" s="3456"/>
      <c r="EZ65" s="3456"/>
      <c r="FA65" s="3456"/>
      <c r="FB65" s="3456"/>
      <c r="FC65" s="3456"/>
      <c r="FD65" s="3456"/>
      <c r="FE65" s="3456"/>
      <c r="FF65" s="3456"/>
      <c r="FG65" s="3456"/>
      <c r="FH65" s="3457"/>
      <c r="FI65" s="2307"/>
    </row>
    <row r="66" spans="1:169" ht="8.65" customHeight="1">
      <c r="A66" s="2298"/>
      <c r="B66" s="3447"/>
      <c r="C66" s="3448"/>
      <c r="D66" s="3448"/>
      <c r="E66" s="3448"/>
      <c r="F66" s="3448"/>
      <c r="G66" s="3448"/>
      <c r="H66" s="3448"/>
      <c r="I66" s="3448"/>
      <c r="J66" s="3448"/>
      <c r="K66" s="3448"/>
      <c r="L66" s="3448"/>
      <c r="M66" s="3448"/>
      <c r="N66" s="3448"/>
      <c r="O66" s="3448"/>
      <c r="P66" s="3448"/>
      <c r="Q66" s="3448"/>
      <c r="R66" s="3448"/>
      <c r="S66" s="3448"/>
      <c r="T66" s="3448"/>
      <c r="U66" s="3448"/>
      <c r="V66" s="3448"/>
      <c r="W66" s="3448"/>
      <c r="X66" s="3448"/>
      <c r="Y66" s="3448"/>
      <c r="Z66" s="3448"/>
      <c r="AA66" s="3448"/>
      <c r="AB66" s="3448"/>
      <c r="AC66" s="3448"/>
      <c r="AD66" s="3448"/>
      <c r="AE66" s="3448"/>
      <c r="AF66" s="3448"/>
      <c r="AG66" s="3448"/>
      <c r="AH66" s="3419"/>
      <c r="AI66" s="3419"/>
      <c r="AJ66" s="3419"/>
      <c r="AK66" s="3419"/>
      <c r="AL66" s="3419"/>
      <c r="AM66" s="3419"/>
      <c r="AN66" s="3419"/>
      <c r="AO66" s="3419"/>
      <c r="AP66" s="3419"/>
      <c r="AQ66" s="3419"/>
      <c r="AR66" s="3419"/>
      <c r="AS66" s="3419"/>
      <c r="AT66" s="3420"/>
      <c r="AU66" s="3449"/>
      <c r="AV66" s="3450"/>
      <c r="AW66" s="3450"/>
      <c r="AX66" s="3450"/>
      <c r="AY66" s="3450"/>
      <c r="AZ66" s="3450"/>
      <c r="BA66" s="3450"/>
      <c r="BB66" s="3450"/>
      <c r="BC66" s="3450"/>
      <c r="BD66" s="3450"/>
      <c r="BE66" s="3450"/>
      <c r="BF66" s="3450"/>
      <c r="BG66" s="3450"/>
      <c r="BH66" s="3450"/>
      <c r="BI66" s="3450"/>
      <c r="BJ66" s="3450"/>
      <c r="BK66" s="3450"/>
      <c r="BL66" s="3450"/>
      <c r="BM66" s="3450"/>
      <c r="BN66" s="3450"/>
      <c r="BO66" s="3450"/>
      <c r="BP66" s="3450"/>
      <c r="BQ66" s="3450"/>
      <c r="BR66" s="3450"/>
      <c r="BS66" s="3450"/>
      <c r="BT66" s="3450"/>
      <c r="BU66" s="3450"/>
      <c r="BV66" s="3450"/>
      <c r="BW66" s="3450"/>
      <c r="BX66" s="3450"/>
      <c r="BY66" s="3451"/>
      <c r="BZ66" s="3452"/>
      <c r="CA66" s="3453"/>
      <c r="CB66" s="3453"/>
      <c r="CC66" s="3453"/>
      <c r="CD66" s="3453"/>
      <c r="CE66" s="3453"/>
      <c r="CF66" s="3453"/>
      <c r="CG66" s="3453"/>
      <c r="CH66" s="3453"/>
      <c r="CI66" s="3453"/>
      <c r="CJ66" s="3453"/>
      <c r="CK66" s="3453"/>
      <c r="CL66" s="3453"/>
      <c r="CM66" s="3453"/>
      <c r="CN66" s="3453"/>
      <c r="CO66" s="3453"/>
      <c r="CP66" s="3453"/>
      <c r="CQ66" s="3453"/>
      <c r="CR66" s="3453"/>
      <c r="CS66" s="3453"/>
      <c r="CT66" s="3453"/>
      <c r="CU66" s="3453"/>
      <c r="CV66" s="3453"/>
      <c r="CW66" s="3453"/>
      <c r="CX66" s="3453"/>
      <c r="CY66" s="3453"/>
      <c r="CZ66" s="3453"/>
      <c r="DA66" s="3453"/>
      <c r="DB66" s="3453"/>
      <c r="DC66" s="3453"/>
      <c r="DD66" s="3453"/>
      <c r="DE66" s="3453"/>
      <c r="DF66" s="3453"/>
      <c r="DG66" s="3453"/>
      <c r="DH66" s="3453"/>
      <c r="DI66" s="3453"/>
      <c r="DJ66" s="3454"/>
      <c r="DK66" s="3458"/>
      <c r="DL66" s="3459"/>
      <c r="DM66" s="3459"/>
      <c r="DN66" s="3459"/>
      <c r="DO66" s="3459"/>
      <c r="DP66" s="3459"/>
      <c r="DQ66" s="3459"/>
      <c r="DR66" s="3459"/>
      <c r="DS66" s="3459"/>
      <c r="DT66" s="3459"/>
      <c r="DU66" s="3459"/>
      <c r="DV66" s="3459"/>
      <c r="DW66" s="3459"/>
      <c r="DX66" s="3459"/>
      <c r="DY66" s="3459"/>
      <c r="DZ66" s="3459"/>
      <c r="EA66" s="3459"/>
      <c r="EB66" s="3459"/>
      <c r="EC66" s="3459"/>
      <c r="ED66" s="3459"/>
      <c r="EE66" s="3459"/>
      <c r="EF66" s="3459"/>
      <c r="EG66" s="3459"/>
      <c r="EH66" s="3459"/>
      <c r="EI66" s="3459"/>
      <c r="EJ66" s="3459"/>
      <c r="EK66" s="3459"/>
      <c r="EL66" s="3459"/>
      <c r="EM66" s="3459"/>
      <c r="EN66" s="3459"/>
      <c r="EO66" s="3459"/>
      <c r="EP66" s="3459"/>
      <c r="EQ66" s="3459"/>
      <c r="ER66" s="3459"/>
      <c r="ES66" s="3459"/>
      <c r="ET66" s="3459"/>
      <c r="EU66" s="3459"/>
      <c r="EV66" s="3459"/>
      <c r="EW66" s="3459"/>
      <c r="EX66" s="3459"/>
      <c r="EY66" s="3459"/>
      <c r="EZ66" s="3459"/>
      <c r="FA66" s="3459"/>
      <c r="FB66" s="3459"/>
      <c r="FC66" s="3459"/>
      <c r="FD66" s="3459"/>
      <c r="FE66" s="3459"/>
      <c r="FF66" s="3459"/>
      <c r="FG66" s="3459"/>
      <c r="FH66" s="3460"/>
      <c r="FI66" s="2307"/>
    </row>
    <row r="67" spans="1:169" ht="8.65" customHeight="1">
      <c r="A67" s="2298"/>
      <c r="B67" s="3439" t="s">
        <v>1164</v>
      </c>
      <c r="C67" s="3440"/>
      <c r="D67" s="3440"/>
      <c r="E67" s="3440"/>
      <c r="F67" s="3440"/>
      <c r="G67" s="3440"/>
      <c r="H67" s="3440"/>
      <c r="I67" s="3440"/>
      <c r="J67" s="3440"/>
      <c r="K67" s="3440"/>
      <c r="L67" s="3440"/>
      <c r="M67" s="3440"/>
      <c r="N67" s="3440"/>
      <c r="O67" s="3440"/>
      <c r="P67" s="3440"/>
      <c r="Q67" s="3440"/>
      <c r="R67" s="3440"/>
      <c r="S67" s="3440"/>
      <c r="T67" s="3440"/>
      <c r="U67" s="3440"/>
      <c r="V67" s="3440"/>
      <c r="W67" s="3440"/>
      <c r="X67" s="3440"/>
      <c r="Y67" s="3440"/>
      <c r="Z67" s="3440"/>
      <c r="AA67" s="3440"/>
      <c r="AB67" s="3440"/>
      <c r="AC67" s="3440"/>
      <c r="AD67" s="3440"/>
      <c r="AE67" s="3440"/>
      <c r="AF67" s="3440"/>
      <c r="AG67" s="3440"/>
      <c r="AH67" s="3419">
        <v>1.57</v>
      </c>
      <c r="AI67" s="3419"/>
      <c r="AJ67" s="3419"/>
      <c r="AK67" s="3419"/>
      <c r="AL67" s="3419"/>
      <c r="AM67" s="3419"/>
      <c r="AN67" s="3419"/>
      <c r="AO67" s="3419"/>
      <c r="AP67" s="3419"/>
      <c r="AQ67" s="3419"/>
      <c r="AR67" s="3419"/>
      <c r="AS67" s="3419"/>
      <c r="AT67" s="3420"/>
      <c r="AU67" s="3449"/>
      <c r="AV67" s="3450"/>
      <c r="AW67" s="3450"/>
      <c r="AX67" s="3450"/>
      <c r="AY67" s="3450"/>
      <c r="AZ67" s="3450"/>
      <c r="BA67" s="3450"/>
      <c r="BB67" s="3450"/>
      <c r="BC67" s="3450"/>
      <c r="BD67" s="3450"/>
      <c r="BE67" s="3450"/>
      <c r="BF67" s="3450"/>
      <c r="BG67" s="3450"/>
      <c r="BH67" s="3450"/>
      <c r="BI67" s="3450"/>
      <c r="BJ67" s="3450"/>
      <c r="BK67" s="3450"/>
      <c r="BL67" s="3450"/>
      <c r="BM67" s="3450"/>
      <c r="BN67" s="3450"/>
      <c r="BO67" s="3450"/>
      <c r="BP67" s="3450"/>
      <c r="BQ67" s="3450"/>
      <c r="BR67" s="3450"/>
      <c r="BS67" s="3450"/>
      <c r="BT67" s="3450"/>
      <c r="BU67" s="3450"/>
      <c r="BV67" s="3450"/>
      <c r="BW67" s="3450"/>
      <c r="BX67" s="3450"/>
      <c r="BY67" s="3451"/>
      <c r="BZ67" s="3452"/>
      <c r="CA67" s="3453"/>
      <c r="CB67" s="3453"/>
      <c r="CC67" s="3453"/>
      <c r="CD67" s="3453"/>
      <c r="CE67" s="3453"/>
      <c r="CF67" s="3453"/>
      <c r="CG67" s="3453"/>
      <c r="CH67" s="3453"/>
      <c r="CI67" s="3453"/>
      <c r="CJ67" s="3453"/>
      <c r="CK67" s="3453"/>
      <c r="CL67" s="3453"/>
      <c r="CM67" s="3453"/>
      <c r="CN67" s="3453"/>
      <c r="CO67" s="3453"/>
      <c r="CP67" s="3453"/>
      <c r="CQ67" s="3453"/>
      <c r="CR67" s="3453"/>
      <c r="CS67" s="3453"/>
      <c r="CT67" s="3453"/>
      <c r="CU67" s="3453"/>
      <c r="CV67" s="3453"/>
      <c r="CW67" s="3453"/>
      <c r="CX67" s="3453"/>
      <c r="CY67" s="3453"/>
      <c r="CZ67" s="3453"/>
      <c r="DA67" s="3453"/>
      <c r="DB67" s="3453"/>
      <c r="DC67" s="3453"/>
      <c r="DD67" s="3453"/>
      <c r="DE67" s="3453"/>
      <c r="DF67" s="3453"/>
      <c r="DG67" s="3453"/>
      <c r="DH67" s="3453"/>
      <c r="DI67" s="3453"/>
      <c r="DJ67" s="3454"/>
      <c r="DK67" s="3458"/>
      <c r="DL67" s="3459"/>
      <c r="DM67" s="3459"/>
      <c r="DN67" s="3459"/>
      <c r="DO67" s="3459"/>
      <c r="DP67" s="3459"/>
      <c r="DQ67" s="3459"/>
      <c r="DR67" s="3459"/>
      <c r="DS67" s="3459"/>
      <c r="DT67" s="3459"/>
      <c r="DU67" s="3459"/>
      <c r="DV67" s="3459"/>
      <c r="DW67" s="3459"/>
      <c r="DX67" s="3459"/>
      <c r="DY67" s="3459"/>
      <c r="DZ67" s="3459"/>
      <c r="EA67" s="3459"/>
      <c r="EB67" s="3459"/>
      <c r="EC67" s="3459"/>
      <c r="ED67" s="3459"/>
      <c r="EE67" s="3459"/>
      <c r="EF67" s="3459"/>
      <c r="EG67" s="3459"/>
      <c r="EH67" s="3459"/>
      <c r="EI67" s="3459"/>
      <c r="EJ67" s="3459"/>
      <c r="EK67" s="3459"/>
      <c r="EL67" s="3459"/>
      <c r="EM67" s="3459"/>
      <c r="EN67" s="3459"/>
      <c r="EO67" s="3459"/>
      <c r="EP67" s="3459"/>
      <c r="EQ67" s="3459"/>
      <c r="ER67" s="3459"/>
      <c r="ES67" s="3459"/>
      <c r="ET67" s="3459"/>
      <c r="EU67" s="3459"/>
      <c r="EV67" s="3459"/>
      <c r="EW67" s="3459"/>
      <c r="EX67" s="3459"/>
      <c r="EY67" s="3459"/>
      <c r="EZ67" s="3459"/>
      <c r="FA67" s="3459"/>
      <c r="FB67" s="3459"/>
      <c r="FC67" s="3459"/>
      <c r="FD67" s="3459"/>
      <c r="FE67" s="3459"/>
      <c r="FF67" s="3459"/>
      <c r="FG67" s="3459"/>
      <c r="FH67" s="3460"/>
      <c r="FI67" s="2307"/>
    </row>
    <row r="68" spans="1:169" ht="8.65" customHeight="1">
      <c r="A68" s="2298"/>
      <c r="B68" s="3439"/>
      <c r="C68" s="3440"/>
      <c r="D68" s="3440"/>
      <c r="E68" s="3440"/>
      <c r="F68" s="3440"/>
      <c r="G68" s="3440"/>
      <c r="H68" s="3440"/>
      <c r="I68" s="3440"/>
      <c r="J68" s="3440"/>
      <c r="K68" s="3440"/>
      <c r="L68" s="3440"/>
      <c r="M68" s="3440"/>
      <c r="N68" s="3440"/>
      <c r="O68" s="3440"/>
      <c r="P68" s="3440"/>
      <c r="Q68" s="3440"/>
      <c r="R68" s="3440"/>
      <c r="S68" s="3440"/>
      <c r="T68" s="3440"/>
      <c r="U68" s="3440"/>
      <c r="V68" s="3440"/>
      <c r="W68" s="3440"/>
      <c r="X68" s="3440"/>
      <c r="Y68" s="3440"/>
      <c r="Z68" s="3440"/>
      <c r="AA68" s="3440"/>
      <c r="AB68" s="3440"/>
      <c r="AC68" s="3440"/>
      <c r="AD68" s="3440"/>
      <c r="AE68" s="3440"/>
      <c r="AF68" s="3440"/>
      <c r="AG68" s="3440"/>
      <c r="AH68" s="3419"/>
      <c r="AI68" s="3419"/>
      <c r="AJ68" s="3419"/>
      <c r="AK68" s="3419"/>
      <c r="AL68" s="3419"/>
      <c r="AM68" s="3419"/>
      <c r="AN68" s="3419"/>
      <c r="AO68" s="3419"/>
      <c r="AP68" s="3419"/>
      <c r="AQ68" s="3419"/>
      <c r="AR68" s="3419"/>
      <c r="AS68" s="3419"/>
      <c r="AT68" s="3420"/>
      <c r="AU68" s="3449"/>
      <c r="AV68" s="3450"/>
      <c r="AW68" s="3450"/>
      <c r="AX68" s="3450"/>
      <c r="AY68" s="3450"/>
      <c r="AZ68" s="3450"/>
      <c r="BA68" s="3450"/>
      <c r="BB68" s="3450"/>
      <c r="BC68" s="3450"/>
      <c r="BD68" s="3450"/>
      <c r="BE68" s="3450"/>
      <c r="BF68" s="3450"/>
      <c r="BG68" s="3450"/>
      <c r="BH68" s="3450"/>
      <c r="BI68" s="3450"/>
      <c r="BJ68" s="3450"/>
      <c r="BK68" s="3450"/>
      <c r="BL68" s="3450"/>
      <c r="BM68" s="3450"/>
      <c r="BN68" s="3450"/>
      <c r="BO68" s="3450"/>
      <c r="BP68" s="3450"/>
      <c r="BQ68" s="3450"/>
      <c r="BR68" s="3450"/>
      <c r="BS68" s="3450"/>
      <c r="BT68" s="3450"/>
      <c r="BU68" s="3450"/>
      <c r="BV68" s="3450"/>
      <c r="BW68" s="3450"/>
      <c r="BX68" s="3450"/>
      <c r="BY68" s="3451"/>
      <c r="BZ68" s="3452"/>
      <c r="CA68" s="3453"/>
      <c r="CB68" s="3453"/>
      <c r="CC68" s="3453"/>
      <c r="CD68" s="3453"/>
      <c r="CE68" s="3453"/>
      <c r="CF68" s="3453"/>
      <c r="CG68" s="3453"/>
      <c r="CH68" s="3453"/>
      <c r="CI68" s="3453"/>
      <c r="CJ68" s="3453"/>
      <c r="CK68" s="3453"/>
      <c r="CL68" s="3453"/>
      <c r="CM68" s="3453"/>
      <c r="CN68" s="3453"/>
      <c r="CO68" s="3453"/>
      <c r="CP68" s="3453"/>
      <c r="CQ68" s="3453"/>
      <c r="CR68" s="3453"/>
      <c r="CS68" s="3453"/>
      <c r="CT68" s="3453"/>
      <c r="CU68" s="3453"/>
      <c r="CV68" s="3453"/>
      <c r="CW68" s="3453"/>
      <c r="CX68" s="3453"/>
      <c r="CY68" s="3453"/>
      <c r="CZ68" s="3453"/>
      <c r="DA68" s="3453"/>
      <c r="DB68" s="3453"/>
      <c r="DC68" s="3453"/>
      <c r="DD68" s="3453"/>
      <c r="DE68" s="3453"/>
      <c r="DF68" s="3453"/>
      <c r="DG68" s="3453"/>
      <c r="DH68" s="3453"/>
      <c r="DI68" s="3453"/>
      <c r="DJ68" s="3454"/>
      <c r="DK68" s="3360" t="s">
        <v>1166</v>
      </c>
      <c r="DL68" s="3361"/>
      <c r="DM68" s="3361"/>
      <c r="DN68" s="3361"/>
      <c r="DO68" s="3361"/>
      <c r="DP68" s="3361"/>
      <c r="DQ68" s="3361"/>
      <c r="DR68" s="3361"/>
      <c r="DS68" s="3361"/>
      <c r="DT68" s="3361"/>
      <c r="DU68" s="3361"/>
      <c r="DV68" s="3361"/>
      <c r="DW68" s="3361"/>
      <c r="DX68" s="3361"/>
      <c r="DY68" s="3361"/>
      <c r="DZ68" s="3361"/>
      <c r="EA68" s="3361"/>
      <c r="EB68" s="3361"/>
      <c r="EC68" s="3361"/>
      <c r="ED68" s="3361"/>
      <c r="EE68" s="3361"/>
      <c r="EF68" s="3361"/>
      <c r="EG68" s="3361"/>
      <c r="EH68" s="3361"/>
      <c r="EI68" s="3361"/>
      <c r="EJ68" s="3361"/>
      <c r="EK68" s="3361"/>
      <c r="EL68" s="3361"/>
      <c r="EM68" s="3361"/>
      <c r="EN68" s="3361"/>
      <c r="EO68" s="3361"/>
      <c r="EP68" s="3361"/>
      <c r="EQ68" s="3361"/>
      <c r="ER68" s="3361"/>
      <c r="ES68" s="3361"/>
      <c r="ET68" s="3361"/>
      <c r="EU68" s="3361"/>
      <c r="EV68" s="3361"/>
      <c r="EW68" s="3361"/>
      <c r="EX68" s="3361"/>
      <c r="EY68" s="3361"/>
      <c r="EZ68" s="3361"/>
      <c r="FA68" s="3361"/>
      <c r="FB68" s="3361"/>
      <c r="FC68" s="3361"/>
      <c r="FD68" s="3361"/>
      <c r="FE68" s="3361"/>
      <c r="FF68" s="3361"/>
      <c r="FG68" s="3361"/>
      <c r="FH68" s="3362"/>
      <c r="FI68" s="2307"/>
    </row>
    <row r="69" spans="1:169" ht="8.65" customHeight="1">
      <c r="A69" s="2298"/>
      <c r="B69" s="3439" t="s">
        <v>1168</v>
      </c>
      <c r="C69" s="3440"/>
      <c r="D69" s="3440"/>
      <c r="E69" s="3440"/>
      <c r="F69" s="3440"/>
      <c r="G69" s="3440"/>
      <c r="H69" s="3440"/>
      <c r="I69" s="3440"/>
      <c r="J69" s="3440"/>
      <c r="K69" s="3440"/>
      <c r="L69" s="3440"/>
      <c r="M69" s="3440"/>
      <c r="N69" s="3440"/>
      <c r="O69" s="3440"/>
      <c r="P69" s="3440"/>
      <c r="Q69" s="3440"/>
      <c r="R69" s="3440"/>
      <c r="S69" s="3440"/>
      <c r="T69" s="3440"/>
      <c r="U69" s="3440"/>
      <c r="V69" s="3440"/>
      <c r="W69" s="3440"/>
      <c r="X69" s="3440"/>
      <c r="Y69" s="3440"/>
      <c r="Z69" s="3440"/>
      <c r="AA69" s="3440"/>
      <c r="AB69" s="3440"/>
      <c r="AC69" s="3440"/>
      <c r="AD69" s="3440"/>
      <c r="AE69" s="3440"/>
      <c r="AF69" s="3440"/>
      <c r="AG69" s="3440"/>
      <c r="AH69" s="3461" t="s">
        <v>1169</v>
      </c>
      <c r="AI69" s="3419"/>
      <c r="AJ69" s="3419"/>
      <c r="AK69" s="3419"/>
      <c r="AL69" s="3419"/>
      <c r="AM69" s="3419"/>
      <c r="AN69" s="3419"/>
      <c r="AO69" s="3419"/>
      <c r="AP69" s="3419"/>
      <c r="AQ69" s="3419"/>
      <c r="AR69" s="3419"/>
      <c r="AS69" s="3419"/>
      <c r="AT69" s="3420"/>
      <c r="AU69" s="3462" t="s">
        <v>1214</v>
      </c>
      <c r="AV69" s="3463"/>
      <c r="AW69" s="3463"/>
      <c r="AX69" s="3463"/>
      <c r="AY69" s="3463"/>
      <c r="AZ69" s="3463"/>
      <c r="BA69" s="3463"/>
      <c r="BB69" s="3463"/>
      <c r="BC69" s="3463"/>
      <c r="BD69" s="3463"/>
      <c r="BE69" s="3463"/>
      <c r="BF69" s="3463"/>
      <c r="BG69" s="3463"/>
      <c r="BH69" s="3463"/>
      <c r="BI69" s="3463"/>
      <c r="BJ69" s="3463"/>
      <c r="BK69" s="3463"/>
      <c r="BL69" s="3463"/>
      <c r="BM69" s="3463"/>
      <c r="BN69" s="3463"/>
      <c r="BO69" s="3463"/>
      <c r="BP69" s="3463"/>
      <c r="BQ69" s="3463"/>
      <c r="BR69" s="3463"/>
      <c r="BS69" s="3463"/>
      <c r="BT69" s="3463"/>
      <c r="BU69" s="3463"/>
      <c r="BV69" s="3463"/>
      <c r="BW69" s="3463"/>
      <c r="BX69" s="3463"/>
      <c r="BY69" s="3464"/>
      <c r="BZ69" s="3463" t="s">
        <v>1214</v>
      </c>
      <c r="CA69" s="3463"/>
      <c r="CB69" s="3463"/>
      <c r="CC69" s="3463"/>
      <c r="CD69" s="3463"/>
      <c r="CE69" s="3463"/>
      <c r="CF69" s="3463"/>
      <c r="CG69" s="3463"/>
      <c r="CH69" s="3463"/>
      <c r="CI69" s="3463"/>
      <c r="CJ69" s="3463"/>
      <c r="CK69" s="3463"/>
      <c r="CL69" s="3463"/>
      <c r="CM69" s="3463"/>
      <c r="CN69" s="3463"/>
      <c r="CO69" s="3463"/>
      <c r="CP69" s="3463"/>
      <c r="CQ69" s="3463"/>
      <c r="CR69" s="3463"/>
      <c r="CS69" s="3463"/>
      <c r="CT69" s="3463"/>
      <c r="CU69" s="3463"/>
      <c r="CV69" s="3463"/>
      <c r="CW69" s="3463"/>
      <c r="CX69" s="3463"/>
      <c r="CY69" s="3463"/>
      <c r="CZ69" s="3463"/>
      <c r="DA69" s="3463"/>
      <c r="DB69" s="3463"/>
      <c r="DC69" s="3463"/>
      <c r="DD69" s="3463"/>
      <c r="DE69" s="3463"/>
      <c r="DF69" s="3463"/>
      <c r="DG69" s="3463"/>
      <c r="DH69" s="3463"/>
      <c r="DI69" s="3463"/>
      <c r="DJ69" s="3464"/>
      <c r="DK69" s="3360"/>
      <c r="DL69" s="3361"/>
      <c r="DM69" s="3361"/>
      <c r="DN69" s="3361"/>
      <c r="DO69" s="3361"/>
      <c r="DP69" s="3361"/>
      <c r="DQ69" s="3361"/>
      <c r="DR69" s="3361"/>
      <c r="DS69" s="3361"/>
      <c r="DT69" s="3361"/>
      <c r="DU69" s="3361"/>
      <c r="DV69" s="3361"/>
      <c r="DW69" s="3361"/>
      <c r="DX69" s="3361"/>
      <c r="DY69" s="3361"/>
      <c r="DZ69" s="3361"/>
      <c r="EA69" s="3361"/>
      <c r="EB69" s="3361"/>
      <c r="EC69" s="3361"/>
      <c r="ED69" s="3361"/>
      <c r="EE69" s="3361"/>
      <c r="EF69" s="3361"/>
      <c r="EG69" s="3361"/>
      <c r="EH69" s="3361"/>
      <c r="EI69" s="3361"/>
      <c r="EJ69" s="3361"/>
      <c r="EK69" s="3361"/>
      <c r="EL69" s="3361"/>
      <c r="EM69" s="3361"/>
      <c r="EN69" s="3361"/>
      <c r="EO69" s="3361"/>
      <c r="EP69" s="3361"/>
      <c r="EQ69" s="3361"/>
      <c r="ER69" s="3361"/>
      <c r="ES69" s="3361"/>
      <c r="ET69" s="3361"/>
      <c r="EU69" s="3361"/>
      <c r="EV69" s="3361"/>
      <c r="EW69" s="3361"/>
      <c r="EX69" s="3361"/>
      <c r="EY69" s="3361"/>
      <c r="EZ69" s="3361"/>
      <c r="FA69" s="3361"/>
      <c r="FB69" s="3361"/>
      <c r="FC69" s="3361"/>
      <c r="FD69" s="3361"/>
      <c r="FE69" s="3361"/>
      <c r="FF69" s="3361"/>
      <c r="FG69" s="3361"/>
      <c r="FH69" s="3362"/>
      <c r="FI69" s="2307"/>
    </row>
    <row r="70" spans="1:169" ht="8.65" customHeight="1" thickBot="1">
      <c r="A70" s="2298"/>
      <c r="B70" s="3439"/>
      <c r="C70" s="3440"/>
      <c r="D70" s="3440"/>
      <c r="E70" s="3440"/>
      <c r="F70" s="3440"/>
      <c r="G70" s="3440"/>
      <c r="H70" s="3440"/>
      <c r="I70" s="3440"/>
      <c r="J70" s="3440"/>
      <c r="K70" s="3440"/>
      <c r="L70" s="3440"/>
      <c r="M70" s="3440"/>
      <c r="N70" s="3440"/>
      <c r="O70" s="3440"/>
      <c r="P70" s="3440"/>
      <c r="Q70" s="3440"/>
      <c r="R70" s="3440"/>
      <c r="S70" s="3440"/>
      <c r="T70" s="3440"/>
      <c r="U70" s="3440"/>
      <c r="V70" s="3440"/>
      <c r="W70" s="3440"/>
      <c r="X70" s="3440"/>
      <c r="Y70" s="3440"/>
      <c r="Z70" s="3440"/>
      <c r="AA70" s="3440"/>
      <c r="AB70" s="3440"/>
      <c r="AC70" s="3440"/>
      <c r="AD70" s="3440"/>
      <c r="AE70" s="3440"/>
      <c r="AF70" s="3440"/>
      <c r="AG70" s="3440"/>
      <c r="AH70" s="3419"/>
      <c r="AI70" s="3419"/>
      <c r="AJ70" s="3419"/>
      <c r="AK70" s="3419"/>
      <c r="AL70" s="3419"/>
      <c r="AM70" s="3419"/>
      <c r="AN70" s="3419"/>
      <c r="AO70" s="3419"/>
      <c r="AP70" s="3419"/>
      <c r="AQ70" s="3419"/>
      <c r="AR70" s="3419"/>
      <c r="AS70" s="3419"/>
      <c r="AT70" s="3420"/>
      <c r="AU70" s="3465"/>
      <c r="AV70" s="3466"/>
      <c r="AW70" s="3466"/>
      <c r="AX70" s="3466"/>
      <c r="AY70" s="3466"/>
      <c r="AZ70" s="3466"/>
      <c r="BA70" s="3466"/>
      <c r="BB70" s="3466"/>
      <c r="BC70" s="3466"/>
      <c r="BD70" s="3466"/>
      <c r="BE70" s="3466"/>
      <c r="BF70" s="3466"/>
      <c r="BG70" s="3466"/>
      <c r="BH70" s="3466"/>
      <c r="BI70" s="3466"/>
      <c r="BJ70" s="3466"/>
      <c r="BK70" s="3466"/>
      <c r="BL70" s="3466"/>
      <c r="BM70" s="3466"/>
      <c r="BN70" s="3466"/>
      <c r="BO70" s="3466"/>
      <c r="BP70" s="3466"/>
      <c r="BQ70" s="3466"/>
      <c r="BR70" s="3466"/>
      <c r="BS70" s="3466"/>
      <c r="BT70" s="3466"/>
      <c r="BU70" s="3466"/>
      <c r="BV70" s="3466"/>
      <c r="BW70" s="3466"/>
      <c r="BX70" s="3466"/>
      <c r="BY70" s="3467"/>
      <c r="BZ70" s="3466"/>
      <c r="CA70" s="3466"/>
      <c r="CB70" s="3466"/>
      <c r="CC70" s="3466"/>
      <c r="CD70" s="3466"/>
      <c r="CE70" s="3466"/>
      <c r="CF70" s="3466"/>
      <c r="CG70" s="3466"/>
      <c r="CH70" s="3466"/>
      <c r="CI70" s="3466"/>
      <c r="CJ70" s="3466"/>
      <c r="CK70" s="3466"/>
      <c r="CL70" s="3466"/>
      <c r="CM70" s="3466"/>
      <c r="CN70" s="3466"/>
      <c r="CO70" s="3466"/>
      <c r="CP70" s="3466"/>
      <c r="CQ70" s="3466"/>
      <c r="CR70" s="3466"/>
      <c r="CS70" s="3466"/>
      <c r="CT70" s="3466"/>
      <c r="CU70" s="3466"/>
      <c r="CV70" s="3466"/>
      <c r="CW70" s="3466"/>
      <c r="CX70" s="3466"/>
      <c r="CY70" s="3466"/>
      <c r="CZ70" s="3466"/>
      <c r="DA70" s="3466"/>
      <c r="DB70" s="3466"/>
      <c r="DC70" s="3466"/>
      <c r="DD70" s="3466"/>
      <c r="DE70" s="3466"/>
      <c r="DF70" s="3466"/>
      <c r="DG70" s="3466"/>
      <c r="DH70" s="3466"/>
      <c r="DI70" s="3466"/>
      <c r="DJ70" s="3467"/>
      <c r="DK70" s="3360"/>
      <c r="DL70" s="3361"/>
      <c r="DM70" s="3361"/>
      <c r="DN70" s="3361"/>
      <c r="DO70" s="3361"/>
      <c r="DP70" s="3361"/>
      <c r="DQ70" s="3361"/>
      <c r="DR70" s="3361"/>
      <c r="DS70" s="3361"/>
      <c r="DT70" s="3361"/>
      <c r="DU70" s="3361"/>
      <c r="DV70" s="3361"/>
      <c r="DW70" s="3361"/>
      <c r="DX70" s="3361"/>
      <c r="DY70" s="3361"/>
      <c r="DZ70" s="3361"/>
      <c r="EA70" s="3361"/>
      <c r="EB70" s="3361"/>
      <c r="EC70" s="3361"/>
      <c r="ED70" s="3361"/>
      <c r="EE70" s="3361"/>
      <c r="EF70" s="3361"/>
      <c r="EG70" s="3361"/>
      <c r="EH70" s="3361"/>
      <c r="EI70" s="3361"/>
      <c r="EJ70" s="3361"/>
      <c r="EK70" s="3361"/>
      <c r="EL70" s="3361"/>
      <c r="EM70" s="3361"/>
      <c r="EN70" s="3361"/>
      <c r="EO70" s="3361"/>
      <c r="EP70" s="3361"/>
      <c r="EQ70" s="3361"/>
      <c r="ER70" s="3361"/>
      <c r="ES70" s="3361"/>
      <c r="ET70" s="3361"/>
      <c r="EU70" s="3361"/>
      <c r="EV70" s="3361"/>
      <c r="EW70" s="3361"/>
      <c r="EX70" s="3361"/>
      <c r="EY70" s="3361"/>
      <c r="EZ70" s="3361"/>
      <c r="FA70" s="3361"/>
      <c r="FB70" s="3361"/>
      <c r="FC70" s="3361"/>
      <c r="FD70" s="3361"/>
      <c r="FE70" s="3361"/>
      <c r="FF70" s="3361"/>
      <c r="FG70" s="3361"/>
      <c r="FH70" s="3362"/>
      <c r="FI70" s="2307"/>
    </row>
    <row r="71" spans="1:169" ht="8.65" customHeight="1" thickTop="1">
      <c r="A71" s="2298"/>
      <c r="B71" s="3439" t="s">
        <v>1174</v>
      </c>
      <c r="C71" s="3440"/>
      <c r="D71" s="3440"/>
      <c r="E71" s="3440"/>
      <c r="F71" s="3440"/>
      <c r="G71" s="3440"/>
      <c r="H71" s="3440"/>
      <c r="I71" s="3440"/>
      <c r="J71" s="3440"/>
      <c r="K71" s="3440"/>
      <c r="L71" s="3440"/>
      <c r="M71" s="3440"/>
      <c r="N71" s="3440"/>
      <c r="O71" s="3440"/>
      <c r="P71" s="3440"/>
      <c r="Q71" s="3440"/>
      <c r="R71" s="3440"/>
      <c r="S71" s="3440"/>
      <c r="T71" s="3440"/>
      <c r="U71" s="3440"/>
      <c r="V71" s="3440"/>
      <c r="W71" s="3440"/>
      <c r="X71" s="3440"/>
      <c r="Y71" s="3440"/>
      <c r="Z71" s="3440"/>
      <c r="AA71" s="3440"/>
      <c r="AB71" s="3440"/>
      <c r="AC71" s="3440"/>
      <c r="AD71" s="3440"/>
      <c r="AE71" s="3440"/>
      <c r="AF71" s="3440"/>
      <c r="AG71" s="3440"/>
      <c r="AH71" s="3419">
        <v>1.1299999999999999</v>
      </c>
      <c r="AI71" s="3419"/>
      <c r="AJ71" s="3419"/>
      <c r="AK71" s="3419"/>
      <c r="AL71" s="3419"/>
      <c r="AM71" s="3419"/>
      <c r="AN71" s="3419"/>
      <c r="AO71" s="3419"/>
      <c r="AP71" s="3419"/>
      <c r="AQ71" s="3419"/>
      <c r="AR71" s="3419"/>
      <c r="AS71" s="3419"/>
      <c r="AT71" s="3420"/>
      <c r="AU71" s="3441" t="s">
        <v>1147</v>
      </c>
      <c r="AV71" s="3442"/>
      <c r="AW71" s="3442"/>
      <c r="AX71" s="3442"/>
      <c r="AY71" s="3442"/>
      <c r="AZ71" s="3442"/>
      <c r="BA71" s="3442"/>
      <c r="BB71" s="3442"/>
      <c r="BC71" s="3442"/>
      <c r="BD71" s="3442"/>
      <c r="BE71" s="3442"/>
      <c r="BF71" s="3442"/>
      <c r="BG71" s="3442"/>
      <c r="BH71" s="3442"/>
      <c r="BI71" s="3442"/>
      <c r="BJ71" s="3442"/>
      <c r="BK71" s="3442"/>
      <c r="BL71" s="3442"/>
      <c r="BM71" s="3442"/>
      <c r="BN71" s="3442"/>
      <c r="BO71" s="3442"/>
      <c r="BP71" s="3442"/>
      <c r="BQ71" s="3442"/>
      <c r="BR71" s="3442"/>
      <c r="BS71" s="3442"/>
      <c r="BT71" s="3442"/>
      <c r="BU71" s="3442"/>
      <c r="BV71" s="3442"/>
      <c r="BW71" s="3442"/>
      <c r="BX71" s="3442"/>
      <c r="BY71" s="3443"/>
      <c r="BZ71" s="3441" t="s">
        <v>1148</v>
      </c>
      <c r="CA71" s="3442"/>
      <c r="CB71" s="3442"/>
      <c r="CC71" s="3442"/>
      <c r="CD71" s="3442"/>
      <c r="CE71" s="3442"/>
      <c r="CF71" s="3442"/>
      <c r="CG71" s="3442"/>
      <c r="CH71" s="3442"/>
      <c r="CI71" s="3442"/>
      <c r="CJ71" s="3442"/>
      <c r="CK71" s="3442"/>
      <c r="CL71" s="3442"/>
      <c r="CM71" s="3442"/>
      <c r="CN71" s="3442"/>
      <c r="CO71" s="3442"/>
      <c r="CP71" s="3442"/>
      <c r="CQ71" s="3442"/>
      <c r="CR71" s="3442"/>
      <c r="CS71" s="3442"/>
      <c r="CT71" s="3442"/>
      <c r="CU71" s="3442"/>
      <c r="CV71" s="3442"/>
      <c r="CW71" s="3442"/>
      <c r="CX71" s="3442"/>
      <c r="CY71" s="3442"/>
      <c r="CZ71" s="3442"/>
      <c r="DA71" s="3442"/>
      <c r="DB71" s="3442"/>
      <c r="DC71" s="3442"/>
      <c r="DD71" s="3442"/>
      <c r="DE71" s="3442"/>
      <c r="DF71" s="3442"/>
      <c r="DG71" s="3442"/>
      <c r="DH71" s="3442"/>
      <c r="DI71" s="3442"/>
      <c r="DJ71" s="3443"/>
      <c r="DK71" s="3421" t="s">
        <v>1173</v>
      </c>
      <c r="DL71" s="3317"/>
      <c r="DM71" s="3317"/>
      <c r="DN71" s="3317"/>
      <c r="DO71" s="3317"/>
      <c r="DP71" s="3317"/>
      <c r="DQ71" s="3317"/>
      <c r="DR71" s="3317"/>
      <c r="DS71" s="3317"/>
      <c r="DT71" s="3317"/>
      <c r="DU71" s="3317"/>
      <c r="DV71" s="3317"/>
      <c r="DW71" s="3317"/>
      <c r="DX71" s="3317"/>
      <c r="DY71" s="3317"/>
      <c r="DZ71" s="3317"/>
      <c r="EA71" s="3317"/>
      <c r="EB71" s="3317"/>
      <c r="EC71" s="3317"/>
      <c r="ED71" s="3317"/>
      <c r="EE71" s="3317"/>
      <c r="EF71" s="3317"/>
      <c r="EG71" s="3317"/>
      <c r="EH71" s="3317"/>
      <c r="EI71" s="3317"/>
      <c r="EJ71" s="3317"/>
      <c r="EK71" s="3317"/>
      <c r="EL71" s="3317"/>
      <c r="EM71" s="3317"/>
      <c r="EN71" s="3317"/>
      <c r="EO71" s="3317"/>
      <c r="EP71" s="3317"/>
      <c r="EQ71" s="3317"/>
      <c r="ER71" s="3317"/>
      <c r="ES71" s="3317"/>
      <c r="ET71" s="3317"/>
      <c r="EU71" s="3317"/>
      <c r="EV71" s="3317"/>
      <c r="EW71" s="3317"/>
      <c r="EX71" s="3317"/>
      <c r="EY71" s="3317"/>
      <c r="EZ71" s="3317"/>
      <c r="FA71" s="3317"/>
      <c r="FB71" s="3317"/>
      <c r="FC71" s="3317"/>
      <c r="FD71" s="3317"/>
      <c r="FE71" s="3317"/>
      <c r="FF71" s="3317"/>
      <c r="FG71" s="3317"/>
      <c r="FH71" s="3305"/>
      <c r="FI71" s="2307"/>
    </row>
    <row r="72" spans="1:169" ht="8.65" customHeight="1">
      <c r="A72" s="2298"/>
      <c r="B72" s="3439"/>
      <c r="C72" s="3440"/>
      <c r="D72" s="3440"/>
      <c r="E72" s="3440"/>
      <c r="F72" s="3440"/>
      <c r="G72" s="3440"/>
      <c r="H72" s="3440"/>
      <c r="I72" s="3440"/>
      <c r="J72" s="3440"/>
      <c r="K72" s="3440"/>
      <c r="L72" s="3440"/>
      <c r="M72" s="3440"/>
      <c r="N72" s="3440"/>
      <c r="O72" s="3440"/>
      <c r="P72" s="3440"/>
      <c r="Q72" s="3440"/>
      <c r="R72" s="3440"/>
      <c r="S72" s="3440"/>
      <c r="T72" s="3440"/>
      <c r="U72" s="3440"/>
      <c r="V72" s="3440"/>
      <c r="W72" s="3440"/>
      <c r="X72" s="3440"/>
      <c r="Y72" s="3440"/>
      <c r="Z72" s="3440"/>
      <c r="AA72" s="3440"/>
      <c r="AB72" s="3440"/>
      <c r="AC72" s="3440"/>
      <c r="AD72" s="3440"/>
      <c r="AE72" s="3440"/>
      <c r="AF72" s="3440"/>
      <c r="AG72" s="3440"/>
      <c r="AH72" s="3419"/>
      <c r="AI72" s="3419"/>
      <c r="AJ72" s="3419"/>
      <c r="AK72" s="3419"/>
      <c r="AL72" s="3419"/>
      <c r="AM72" s="3419"/>
      <c r="AN72" s="3419"/>
      <c r="AO72" s="3419"/>
      <c r="AP72" s="3419"/>
      <c r="AQ72" s="3419"/>
      <c r="AR72" s="3419"/>
      <c r="AS72" s="3419"/>
      <c r="AT72" s="3420"/>
      <c r="AU72" s="3444"/>
      <c r="AV72" s="3445"/>
      <c r="AW72" s="3445"/>
      <c r="AX72" s="3445"/>
      <c r="AY72" s="3445"/>
      <c r="AZ72" s="3445"/>
      <c r="BA72" s="3445"/>
      <c r="BB72" s="3445"/>
      <c r="BC72" s="3445"/>
      <c r="BD72" s="3445"/>
      <c r="BE72" s="3445"/>
      <c r="BF72" s="3445"/>
      <c r="BG72" s="3445"/>
      <c r="BH72" s="3445"/>
      <c r="BI72" s="3445"/>
      <c r="BJ72" s="3445"/>
      <c r="BK72" s="3445"/>
      <c r="BL72" s="3445"/>
      <c r="BM72" s="3445"/>
      <c r="BN72" s="3445"/>
      <c r="BO72" s="3445"/>
      <c r="BP72" s="3445"/>
      <c r="BQ72" s="3445"/>
      <c r="BR72" s="3445"/>
      <c r="BS72" s="3445"/>
      <c r="BT72" s="3445"/>
      <c r="BU72" s="3445"/>
      <c r="BV72" s="3445"/>
      <c r="BW72" s="3445"/>
      <c r="BX72" s="3445"/>
      <c r="BY72" s="3446"/>
      <c r="BZ72" s="3444"/>
      <c r="CA72" s="3445"/>
      <c r="CB72" s="3445"/>
      <c r="CC72" s="3445"/>
      <c r="CD72" s="3445"/>
      <c r="CE72" s="3445"/>
      <c r="CF72" s="3445"/>
      <c r="CG72" s="3445"/>
      <c r="CH72" s="3445"/>
      <c r="CI72" s="3445"/>
      <c r="CJ72" s="3445"/>
      <c r="CK72" s="3445"/>
      <c r="CL72" s="3445"/>
      <c r="CM72" s="3445"/>
      <c r="CN72" s="3445"/>
      <c r="CO72" s="3445"/>
      <c r="CP72" s="3445"/>
      <c r="CQ72" s="3445"/>
      <c r="CR72" s="3445"/>
      <c r="CS72" s="3445"/>
      <c r="CT72" s="3445"/>
      <c r="CU72" s="3445"/>
      <c r="CV72" s="3445"/>
      <c r="CW72" s="3445"/>
      <c r="CX72" s="3445"/>
      <c r="CY72" s="3445"/>
      <c r="CZ72" s="3445"/>
      <c r="DA72" s="3445"/>
      <c r="DB72" s="3445"/>
      <c r="DC72" s="3445"/>
      <c r="DD72" s="3445"/>
      <c r="DE72" s="3445"/>
      <c r="DF72" s="3445"/>
      <c r="DG72" s="3445"/>
      <c r="DH72" s="3445"/>
      <c r="DI72" s="3445"/>
      <c r="DJ72" s="3446"/>
      <c r="DK72" s="3303"/>
      <c r="DL72" s="3317"/>
      <c r="DM72" s="3317"/>
      <c r="DN72" s="3317"/>
      <c r="DO72" s="3317"/>
      <c r="DP72" s="3317"/>
      <c r="DQ72" s="3317"/>
      <c r="DR72" s="3317"/>
      <c r="DS72" s="3317"/>
      <c r="DT72" s="3317"/>
      <c r="DU72" s="3317"/>
      <c r="DV72" s="3317"/>
      <c r="DW72" s="3317"/>
      <c r="DX72" s="3317"/>
      <c r="DY72" s="3317"/>
      <c r="DZ72" s="3317"/>
      <c r="EA72" s="3317"/>
      <c r="EB72" s="3317"/>
      <c r="EC72" s="3317"/>
      <c r="ED72" s="3317"/>
      <c r="EE72" s="3317"/>
      <c r="EF72" s="3317"/>
      <c r="EG72" s="3317"/>
      <c r="EH72" s="3317"/>
      <c r="EI72" s="3317"/>
      <c r="EJ72" s="3317"/>
      <c r="EK72" s="3317"/>
      <c r="EL72" s="3317"/>
      <c r="EM72" s="3317"/>
      <c r="EN72" s="3317"/>
      <c r="EO72" s="3317"/>
      <c r="EP72" s="3317"/>
      <c r="EQ72" s="3317"/>
      <c r="ER72" s="3317"/>
      <c r="ES72" s="3317"/>
      <c r="ET72" s="3317"/>
      <c r="EU72" s="3317"/>
      <c r="EV72" s="3317"/>
      <c r="EW72" s="3317"/>
      <c r="EX72" s="3317"/>
      <c r="EY72" s="3317"/>
      <c r="EZ72" s="3317"/>
      <c r="FA72" s="3317"/>
      <c r="FB72" s="3317"/>
      <c r="FC72" s="3317"/>
      <c r="FD72" s="3317"/>
      <c r="FE72" s="3317"/>
      <c r="FF72" s="3317"/>
      <c r="FG72" s="3317"/>
      <c r="FH72" s="3305"/>
      <c r="FI72" s="2307"/>
    </row>
    <row r="73" spans="1:169" ht="8.65" customHeight="1">
      <c r="A73" s="2298"/>
      <c r="B73" s="3439" t="s">
        <v>1176</v>
      </c>
      <c r="C73" s="3440"/>
      <c r="D73" s="3440"/>
      <c r="E73" s="3440"/>
      <c r="F73" s="3440"/>
      <c r="G73" s="3440"/>
      <c r="H73" s="3440"/>
      <c r="I73" s="3440"/>
      <c r="J73" s="3440"/>
      <c r="K73" s="3440"/>
      <c r="L73" s="3440"/>
      <c r="M73" s="3440"/>
      <c r="N73" s="3440"/>
      <c r="O73" s="3440"/>
      <c r="P73" s="3440"/>
      <c r="Q73" s="3440"/>
      <c r="R73" s="3440"/>
      <c r="S73" s="3440"/>
      <c r="T73" s="3440"/>
      <c r="U73" s="3440"/>
      <c r="V73" s="3440"/>
      <c r="W73" s="3440"/>
      <c r="X73" s="3440"/>
      <c r="Y73" s="3440"/>
      <c r="Z73" s="3440"/>
      <c r="AA73" s="3440"/>
      <c r="AB73" s="3440"/>
      <c r="AC73" s="3440"/>
      <c r="AD73" s="3440"/>
      <c r="AE73" s="3440"/>
      <c r="AF73" s="3440"/>
      <c r="AG73" s="3440"/>
      <c r="AH73" s="3419">
        <v>1.06</v>
      </c>
      <c r="AI73" s="3419"/>
      <c r="AJ73" s="3419"/>
      <c r="AK73" s="3419"/>
      <c r="AL73" s="3419"/>
      <c r="AM73" s="3419"/>
      <c r="AN73" s="3419"/>
      <c r="AO73" s="3419"/>
      <c r="AP73" s="3419"/>
      <c r="AQ73" s="3419"/>
      <c r="AR73" s="3419"/>
      <c r="AS73" s="3419"/>
      <c r="AT73" s="3420"/>
      <c r="AU73" s="3444"/>
      <c r="AV73" s="3445"/>
      <c r="AW73" s="3445"/>
      <c r="AX73" s="3445"/>
      <c r="AY73" s="3445"/>
      <c r="AZ73" s="3445"/>
      <c r="BA73" s="3445"/>
      <c r="BB73" s="3445"/>
      <c r="BC73" s="3445"/>
      <c r="BD73" s="3445"/>
      <c r="BE73" s="3445"/>
      <c r="BF73" s="3445"/>
      <c r="BG73" s="3445"/>
      <c r="BH73" s="3445"/>
      <c r="BI73" s="3445"/>
      <c r="BJ73" s="3445"/>
      <c r="BK73" s="3445"/>
      <c r="BL73" s="3445"/>
      <c r="BM73" s="3445"/>
      <c r="BN73" s="3445"/>
      <c r="BO73" s="3445"/>
      <c r="BP73" s="3445"/>
      <c r="BQ73" s="3445"/>
      <c r="BR73" s="3445"/>
      <c r="BS73" s="3445"/>
      <c r="BT73" s="3445"/>
      <c r="BU73" s="3445"/>
      <c r="BV73" s="3445"/>
      <c r="BW73" s="3445"/>
      <c r="BX73" s="3445"/>
      <c r="BY73" s="3446"/>
      <c r="BZ73" s="3444"/>
      <c r="CA73" s="3445"/>
      <c r="CB73" s="3445"/>
      <c r="CC73" s="3445"/>
      <c r="CD73" s="3445"/>
      <c r="CE73" s="3445"/>
      <c r="CF73" s="3445"/>
      <c r="CG73" s="3445"/>
      <c r="CH73" s="3445"/>
      <c r="CI73" s="3445"/>
      <c r="CJ73" s="3445"/>
      <c r="CK73" s="3445"/>
      <c r="CL73" s="3445"/>
      <c r="CM73" s="3445"/>
      <c r="CN73" s="3445"/>
      <c r="CO73" s="3445"/>
      <c r="CP73" s="3445"/>
      <c r="CQ73" s="3445"/>
      <c r="CR73" s="3445"/>
      <c r="CS73" s="3445"/>
      <c r="CT73" s="3445"/>
      <c r="CU73" s="3445"/>
      <c r="CV73" s="3445"/>
      <c r="CW73" s="3445"/>
      <c r="CX73" s="3445"/>
      <c r="CY73" s="3445"/>
      <c r="CZ73" s="3445"/>
      <c r="DA73" s="3445"/>
      <c r="DB73" s="3445"/>
      <c r="DC73" s="3445"/>
      <c r="DD73" s="3445"/>
      <c r="DE73" s="3445"/>
      <c r="DF73" s="3445"/>
      <c r="DG73" s="3445"/>
      <c r="DH73" s="3445"/>
      <c r="DI73" s="3445"/>
      <c r="DJ73" s="3446"/>
      <c r="DK73" s="3303"/>
      <c r="DL73" s="3317"/>
      <c r="DM73" s="3317"/>
      <c r="DN73" s="3317"/>
      <c r="DO73" s="3317"/>
      <c r="DP73" s="3317"/>
      <c r="DQ73" s="3317"/>
      <c r="DR73" s="3317"/>
      <c r="DS73" s="3317"/>
      <c r="DT73" s="3317"/>
      <c r="DU73" s="3317"/>
      <c r="DV73" s="3317"/>
      <c r="DW73" s="3317"/>
      <c r="DX73" s="3317"/>
      <c r="DY73" s="3317"/>
      <c r="DZ73" s="3317"/>
      <c r="EA73" s="3317"/>
      <c r="EB73" s="3317"/>
      <c r="EC73" s="3317"/>
      <c r="ED73" s="3317"/>
      <c r="EE73" s="3317"/>
      <c r="EF73" s="3317"/>
      <c r="EG73" s="3317"/>
      <c r="EH73" s="3317"/>
      <c r="EI73" s="3317"/>
      <c r="EJ73" s="3317"/>
      <c r="EK73" s="3317"/>
      <c r="EL73" s="3317"/>
      <c r="EM73" s="3317"/>
      <c r="EN73" s="3317"/>
      <c r="EO73" s="3317"/>
      <c r="EP73" s="3317"/>
      <c r="EQ73" s="3317"/>
      <c r="ER73" s="3317"/>
      <c r="ES73" s="3317"/>
      <c r="ET73" s="3317"/>
      <c r="EU73" s="3317"/>
      <c r="EV73" s="3317"/>
      <c r="EW73" s="3317"/>
      <c r="EX73" s="3317"/>
      <c r="EY73" s="3317"/>
      <c r="EZ73" s="3317"/>
      <c r="FA73" s="3317"/>
      <c r="FB73" s="3317"/>
      <c r="FC73" s="3317"/>
      <c r="FD73" s="3317"/>
      <c r="FE73" s="3317"/>
      <c r="FF73" s="3317"/>
      <c r="FG73" s="3317"/>
      <c r="FH73" s="3305"/>
      <c r="FI73" s="2307"/>
    </row>
    <row r="74" spans="1:169" ht="8.65" customHeight="1">
      <c r="A74" s="2298"/>
      <c r="B74" s="3439"/>
      <c r="C74" s="3440"/>
      <c r="D74" s="3440"/>
      <c r="E74" s="3440"/>
      <c r="F74" s="3440"/>
      <c r="G74" s="3440"/>
      <c r="H74" s="3440"/>
      <c r="I74" s="3440"/>
      <c r="J74" s="3440"/>
      <c r="K74" s="3440"/>
      <c r="L74" s="3440"/>
      <c r="M74" s="3440"/>
      <c r="N74" s="3440"/>
      <c r="O74" s="3440"/>
      <c r="P74" s="3440"/>
      <c r="Q74" s="3440"/>
      <c r="R74" s="3440"/>
      <c r="S74" s="3440"/>
      <c r="T74" s="3440"/>
      <c r="U74" s="3440"/>
      <c r="V74" s="3440"/>
      <c r="W74" s="3440"/>
      <c r="X74" s="3440"/>
      <c r="Y74" s="3440"/>
      <c r="Z74" s="3440"/>
      <c r="AA74" s="3440"/>
      <c r="AB74" s="3440"/>
      <c r="AC74" s="3440"/>
      <c r="AD74" s="3440"/>
      <c r="AE74" s="3440"/>
      <c r="AF74" s="3440"/>
      <c r="AG74" s="3440"/>
      <c r="AH74" s="3419"/>
      <c r="AI74" s="3419"/>
      <c r="AJ74" s="3419"/>
      <c r="AK74" s="3419"/>
      <c r="AL74" s="3419"/>
      <c r="AM74" s="3419"/>
      <c r="AN74" s="3419"/>
      <c r="AO74" s="3419"/>
      <c r="AP74" s="3419"/>
      <c r="AQ74" s="3419"/>
      <c r="AR74" s="3419"/>
      <c r="AS74" s="3419"/>
      <c r="AT74" s="3420"/>
      <c r="AU74" s="3444"/>
      <c r="AV74" s="3445"/>
      <c r="AW74" s="3445"/>
      <c r="AX74" s="3445"/>
      <c r="AY74" s="3445"/>
      <c r="AZ74" s="3445"/>
      <c r="BA74" s="3445"/>
      <c r="BB74" s="3445"/>
      <c r="BC74" s="3445"/>
      <c r="BD74" s="3445"/>
      <c r="BE74" s="3445"/>
      <c r="BF74" s="3445"/>
      <c r="BG74" s="3445"/>
      <c r="BH74" s="3445"/>
      <c r="BI74" s="3445"/>
      <c r="BJ74" s="3445"/>
      <c r="BK74" s="3445"/>
      <c r="BL74" s="3445"/>
      <c r="BM74" s="3445"/>
      <c r="BN74" s="3445"/>
      <c r="BO74" s="3445"/>
      <c r="BP74" s="3445"/>
      <c r="BQ74" s="3445"/>
      <c r="BR74" s="3445"/>
      <c r="BS74" s="3445"/>
      <c r="BT74" s="3445"/>
      <c r="BU74" s="3445"/>
      <c r="BV74" s="3445"/>
      <c r="BW74" s="3445"/>
      <c r="BX74" s="3445"/>
      <c r="BY74" s="3446"/>
      <c r="BZ74" s="3444"/>
      <c r="CA74" s="3445"/>
      <c r="CB74" s="3445"/>
      <c r="CC74" s="3445"/>
      <c r="CD74" s="3445"/>
      <c r="CE74" s="3445"/>
      <c r="CF74" s="3445"/>
      <c r="CG74" s="3445"/>
      <c r="CH74" s="3445"/>
      <c r="CI74" s="3445"/>
      <c r="CJ74" s="3445"/>
      <c r="CK74" s="3445"/>
      <c r="CL74" s="3445"/>
      <c r="CM74" s="3445"/>
      <c r="CN74" s="3445"/>
      <c r="CO74" s="3445"/>
      <c r="CP74" s="3445"/>
      <c r="CQ74" s="3445"/>
      <c r="CR74" s="3445"/>
      <c r="CS74" s="3445"/>
      <c r="CT74" s="3445"/>
      <c r="CU74" s="3445"/>
      <c r="CV74" s="3445"/>
      <c r="CW74" s="3445"/>
      <c r="CX74" s="3445"/>
      <c r="CY74" s="3445"/>
      <c r="CZ74" s="3445"/>
      <c r="DA74" s="3445"/>
      <c r="DB74" s="3445"/>
      <c r="DC74" s="3445"/>
      <c r="DD74" s="3445"/>
      <c r="DE74" s="3445"/>
      <c r="DF74" s="3445"/>
      <c r="DG74" s="3445"/>
      <c r="DH74" s="3445"/>
      <c r="DI74" s="3445"/>
      <c r="DJ74" s="3446"/>
      <c r="DK74" s="3360" t="s">
        <v>1178</v>
      </c>
      <c r="DL74" s="3361"/>
      <c r="DM74" s="3361"/>
      <c r="DN74" s="3361"/>
      <c r="DO74" s="3361"/>
      <c r="DP74" s="3361"/>
      <c r="DQ74" s="3361"/>
      <c r="DR74" s="3361"/>
      <c r="DS74" s="3361"/>
      <c r="DT74" s="3361"/>
      <c r="DU74" s="3361"/>
      <c r="DV74" s="3361"/>
      <c r="DW74" s="3361"/>
      <c r="DX74" s="3361"/>
      <c r="DY74" s="3361"/>
      <c r="DZ74" s="3361"/>
      <c r="EA74" s="3361"/>
      <c r="EB74" s="3361"/>
      <c r="EC74" s="3361"/>
      <c r="ED74" s="3361"/>
      <c r="EE74" s="3361"/>
      <c r="EF74" s="3361"/>
      <c r="EG74" s="3361"/>
      <c r="EH74" s="3361"/>
      <c r="EI74" s="3361"/>
      <c r="EJ74" s="3361"/>
      <c r="EK74" s="3361"/>
      <c r="EL74" s="3361"/>
      <c r="EM74" s="3361"/>
      <c r="EN74" s="3361"/>
      <c r="EO74" s="3361"/>
      <c r="EP74" s="3361"/>
      <c r="EQ74" s="3361"/>
      <c r="ER74" s="3361"/>
      <c r="ES74" s="3361"/>
      <c r="ET74" s="3361"/>
      <c r="EU74" s="3361"/>
      <c r="EV74" s="3361"/>
      <c r="EW74" s="3361"/>
      <c r="EX74" s="3361"/>
      <c r="EY74" s="3361"/>
      <c r="EZ74" s="3361"/>
      <c r="FA74" s="3361"/>
      <c r="FB74" s="3361"/>
      <c r="FC74" s="3361"/>
      <c r="FD74" s="3361"/>
      <c r="FE74" s="3361"/>
      <c r="FF74" s="3361"/>
      <c r="FG74" s="3361"/>
      <c r="FH74" s="3362"/>
      <c r="FI74" s="2307"/>
    </row>
    <row r="75" spans="1:169" ht="8.65" customHeight="1">
      <c r="A75" s="2327"/>
      <c r="B75" s="3439" t="s">
        <v>1180</v>
      </c>
      <c r="C75" s="3440"/>
      <c r="D75" s="3440"/>
      <c r="E75" s="3440"/>
      <c r="F75" s="3440"/>
      <c r="G75" s="3440"/>
      <c r="H75" s="3440"/>
      <c r="I75" s="3440"/>
      <c r="J75" s="3440"/>
      <c r="K75" s="3440"/>
      <c r="L75" s="3440"/>
      <c r="M75" s="3440"/>
      <c r="N75" s="3440"/>
      <c r="O75" s="3440"/>
      <c r="P75" s="3440"/>
      <c r="Q75" s="3440"/>
      <c r="R75" s="3440"/>
      <c r="S75" s="3440"/>
      <c r="T75" s="3440"/>
      <c r="U75" s="3440"/>
      <c r="V75" s="3440"/>
      <c r="W75" s="3440"/>
      <c r="X75" s="3440"/>
      <c r="Y75" s="3440"/>
      <c r="Z75" s="3440"/>
      <c r="AA75" s="3440"/>
      <c r="AB75" s="3440"/>
      <c r="AC75" s="3440"/>
      <c r="AD75" s="3440"/>
      <c r="AE75" s="3440"/>
      <c r="AF75" s="3440"/>
      <c r="AG75" s="3440"/>
      <c r="AH75" s="3419">
        <v>1.03</v>
      </c>
      <c r="AI75" s="3419"/>
      <c r="AJ75" s="3419"/>
      <c r="AK75" s="3419"/>
      <c r="AL75" s="3419"/>
      <c r="AM75" s="3419"/>
      <c r="AN75" s="3419"/>
      <c r="AO75" s="3419"/>
      <c r="AP75" s="3419"/>
      <c r="AQ75" s="3419"/>
      <c r="AR75" s="3419"/>
      <c r="AS75" s="3419"/>
      <c r="AT75" s="3420"/>
      <c r="AU75" s="3422" t="s">
        <v>1090</v>
      </c>
      <c r="AV75" s="3423"/>
      <c r="AW75" s="3423"/>
      <c r="AX75" s="3423"/>
      <c r="AY75" s="3423"/>
      <c r="AZ75" s="3423"/>
      <c r="BA75" s="3423"/>
      <c r="BB75" s="3423"/>
      <c r="BC75" s="3423"/>
      <c r="BD75" s="3423"/>
      <c r="BE75" s="3423"/>
      <c r="BF75" s="3423"/>
      <c r="BG75" s="3423"/>
      <c r="BH75" s="3423"/>
      <c r="BI75" s="3423"/>
      <c r="BJ75" s="3423"/>
      <c r="BK75" s="3423"/>
      <c r="BL75" s="3423"/>
      <c r="BM75" s="3423"/>
      <c r="BN75" s="3423"/>
      <c r="BO75" s="3423"/>
      <c r="BP75" s="3423"/>
      <c r="BQ75" s="3423"/>
      <c r="BR75" s="3423"/>
      <c r="BS75" s="3423"/>
      <c r="BT75" s="3423"/>
      <c r="BU75" s="3423"/>
      <c r="BV75" s="3423"/>
      <c r="BW75" s="3423"/>
      <c r="BX75" s="3423"/>
      <c r="BY75" s="3468"/>
      <c r="BZ75" s="3422" t="s">
        <v>1090</v>
      </c>
      <c r="CA75" s="3423"/>
      <c r="CB75" s="3423"/>
      <c r="CC75" s="3423"/>
      <c r="CD75" s="3423"/>
      <c r="CE75" s="3423"/>
      <c r="CF75" s="3423"/>
      <c r="CG75" s="3423"/>
      <c r="CH75" s="3423"/>
      <c r="CI75" s="3423"/>
      <c r="CJ75" s="3423"/>
      <c r="CK75" s="3423"/>
      <c r="CL75" s="3423"/>
      <c r="CM75" s="3423"/>
      <c r="CN75" s="3423"/>
      <c r="CO75" s="3423"/>
      <c r="CP75" s="3423"/>
      <c r="CQ75" s="3423"/>
      <c r="CR75" s="3423"/>
      <c r="CS75" s="3423"/>
      <c r="CT75" s="3423"/>
      <c r="CU75" s="3423"/>
      <c r="CV75" s="3423"/>
      <c r="CW75" s="3423"/>
      <c r="CX75" s="3423"/>
      <c r="CY75" s="3423"/>
      <c r="CZ75" s="3423"/>
      <c r="DA75" s="3423"/>
      <c r="DB75" s="3423"/>
      <c r="DC75" s="3423"/>
      <c r="DD75" s="3423"/>
      <c r="DE75" s="3423"/>
      <c r="DF75" s="3423"/>
      <c r="DG75" s="3423"/>
      <c r="DH75" s="3423"/>
      <c r="DI75" s="3423"/>
      <c r="DJ75" s="3468"/>
      <c r="DK75" s="3360"/>
      <c r="DL75" s="3361"/>
      <c r="DM75" s="3361"/>
      <c r="DN75" s="3361"/>
      <c r="DO75" s="3361"/>
      <c r="DP75" s="3361"/>
      <c r="DQ75" s="3361"/>
      <c r="DR75" s="3361"/>
      <c r="DS75" s="3361"/>
      <c r="DT75" s="3361"/>
      <c r="DU75" s="3361"/>
      <c r="DV75" s="3361"/>
      <c r="DW75" s="3361"/>
      <c r="DX75" s="3361"/>
      <c r="DY75" s="3361"/>
      <c r="DZ75" s="3361"/>
      <c r="EA75" s="3361"/>
      <c r="EB75" s="3361"/>
      <c r="EC75" s="3361"/>
      <c r="ED75" s="3361"/>
      <c r="EE75" s="3361"/>
      <c r="EF75" s="3361"/>
      <c r="EG75" s="3361"/>
      <c r="EH75" s="3361"/>
      <c r="EI75" s="3361"/>
      <c r="EJ75" s="3361"/>
      <c r="EK75" s="3361"/>
      <c r="EL75" s="3361"/>
      <c r="EM75" s="3361"/>
      <c r="EN75" s="3361"/>
      <c r="EO75" s="3361"/>
      <c r="EP75" s="3361"/>
      <c r="EQ75" s="3361"/>
      <c r="ER75" s="3361"/>
      <c r="ES75" s="3361"/>
      <c r="ET75" s="3361"/>
      <c r="EU75" s="3361"/>
      <c r="EV75" s="3361"/>
      <c r="EW75" s="3361"/>
      <c r="EX75" s="3361"/>
      <c r="EY75" s="3361"/>
      <c r="EZ75" s="3361"/>
      <c r="FA75" s="3361"/>
      <c r="FB75" s="3361"/>
      <c r="FC75" s="3361"/>
      <c r="FD75" s="3361"/>
      <c r="FE75" s="3361"/>
      <c r="FF75" s="3361"/>
      <c r="FG75" s="3361"/>
      <c r="FH75" s="3362"/>
      <c r="FI75" s="2307"/>
    </row>
    <row r="76" spans="1:169" ht="8.65" customHeight="1">
      <c r="A76" s="2327"/>
      <c r="B76" s="3439"/>
      <c r="C76" s="3440"/>
      <c r="D76" s="3440"/>
      <c r="E76" s="3440"/>
      <c r="F76" s="3440"/>
      <c r="G76" s="3440"/>
      <c r="H76" s="3440"/>
      <c r="I76" s="3440"/>
      <c r="J76" s="3440"/>
      <c r="K76" s="3440"/>
      <c r="L76" s="3440"/>
      <c r="M76" s="3440"/>
      <c r="N76" s="3440"/>
      <c r="O76" s="3440"/>
      <c r="P76" s="3440"/>
      <c r="Q76" s="3440"/>
      <c r="R76" s="3440"/>
      <c r="S76" s="3440"/>
      <c r="T76" s="3440"/>
      <c r="U76" s="3440"/>
      <c r="V76" s="3440"/>
      <c r="W76" s="3440"/>
      <c r="X76" s="3440"/>
      <c r="Y76" s="3440"/>
      <c r="Z76" s="3440"/>
      <c r="AA76" s="3440"/>
      <c r="AB76" s="3440"/>
      <c r="AC76" s="3440"/>
      <c r="AD76" s="3440"/>
      <c r="AE76" s="3440"/>
      <c r="AF76" s="3440"/>
      <c r="AG76" s="3440"/>
      <c r="AH76" s="3419"/>
      <c r="AI76" s="3419"/>
      <c r="AJ76" s="3419"/>
      <c r="AK76" s="3419"/>
      <c r="AL76" s="3419"/>
      <c r="AM76" s="3419"/>
      <c r="AN76" s="3419"/>
      <c r="AO76" s="3419"/>
      <c r="AP76" s="3419"/>
      <c r="AQ76" s="3419"/>
      <c r="AR76" s="3419"/>
      <c r="AS76" s="3419"/>
      <c r="AT76" s="3420"/>
      <c r="AU76" s="3422"/>
      <c r="AV76" s="3423"/>
      <c r="AW76" s="3423"/>
      <c r="AX76" s="3423"/>
      <c r="AY76" s="3423"/>
      <c r="AZ76" s="3423"/>
      <c r="BA76" s="3423"/>
      <c r="BB76" s="3423"/>
      <c r="BC76" s="3423"/>
      <c r="BD76" s="3423"/>
      <c r="BE76" s="3423"/>
      <c r="BF76" s="3423"/>
      <c r="BG76" s="3423"/>
      <c r="BH76" s="3423"/>
      <c r="BI76" s="3423"/>
      <c r="BJ76" s="3423"/>
      <c r="BK76" s="3423"/>
      <c r="BL76" s="3423"/>
      <c r="BM76" s="3423"/>
      <c r="BN76" s="3423"/>
      <c r="BO76" s="3423"/>
      <c r="BP76" s="3423"/>
      <c r="BQ76" s="3423"/>
      <c r="BR76" s="3423"/>
      <c r="BS76" s="3423"/>
      <c r="BT76" s="3423"/>
      <c r="BU76" s="3423"/>
      <c r="BV76" s="3423"/>
      <c r="BW76" s="3423"/>
      <c r="BX76" s="3423"/>
      <c r="BY76" s="3468"/>
      <c r="BZ76" s="3422"/>
      <c r="CA76" s="3423"/>
      <c r="CB76" s="3423"/>
      <c r="CC76" s="3423"/>
      <c r="CD76" s="3423"/>
      <c r="CE76" s="3423"/>
      <c r="CF76" s="3423"/>
      <c r="CG76" s="3423"/>
      <c r="CH76" s="3423"/>
      <c r="CI76" s="3423"/>
      <c r="CJ76" s="3423"/>
      <c r="CK76" s="3423"/>
      <c r="CL76" s="3423"/>
      <c r="CM76" s="3423"/>
      <c r="CN76" s="3423"/>
      <c r="CO76" s="3423"/>
      <c r="CP76" s="3423"/>
      <c r="CQ76" s="3423"/>
      <c r="CR76" s="3423"/>
      <c r="CS76" s="3423"/>
      <c r="CT76" s="3423"/>
      <c r="CU76" s="3423"/>
      <c r="CV76" s="3423"/>
      <c r="CW76" s="3423"/>
      <c r="CX76" s="3423"/>
      <c r="CY76" s="3423"/>
      <c r="CZ76" s="3423"/>
      <c r="DA76" s="3423"/>
      <c r="DB76" s="3423"/>
      <c r="DC76" s="3423"/>
      <c r="DD76" s="3423"/>
      <c r="DE76" s="3423"/>
      <c r="DF76" s="3423"/>
      <c r="DG76" s="3423"/>
      <c r="DH76" s="3423"/>
      <c r="DI76" s="3423"/>
      <c r="DJ76" s="3468"/>
      <c r="DK76" s="3360"/>
      <c r="DL76" s="3361"/>
      <c r="DM76" s="3361"/>
      <c r="DN76" s="3361"/>
      <c r="DO76" s="3361"/>
      <c r="DP76" s="3361"/>
      <c r="DQ76" s="3361"/>
      <c r="DR76" s="3361"/>
      <c r="DS76" s="3361"/>
      <c r="DT76" s="3361"/>
      <c r="DU76" s="3361"/>
      <c r="DV76" s="3361"/>
      <c r="DW76" s="3361"/>
      <c r="DX76" s="3361"/>
      <c r="DY76" s="3361"/>
      <c r="DZ76" s="3361"/>
      <c r="EA76" s="3361"/>
      <c r="EB76" s="3361"/>
      <c r="EC76" s="3361"/>
      <c r="ED76" s="3361"/>
      <c r="EE76" s="3361"/>
      <c r="EF76" s="3361"/>
      <c r="EG76" s="3361"/>
      <c r="EH76" s="3361"/>
      <c r="EI76" s="3361"/>
      <c r="EJ76" s="3361"/>
      <c r="EK76" s="3361"/>
      <c r="EL76" s="3361"/>
      <c r="EM76" s="3361"/>
      <c r="EN76" s="3361"/>
      <c r="EO76" s="3361"/>
      <c r="EP76" s="3361"/>
      <c r="EQ76" s="3361"/>
      <c r="ER76" s="3361"/>
      <c r="ES76" s="3361"/>
      <c r="ET76" s="3361"/>
      <c r="EU76" s="3361"/>
      <c r="EV76" s="3361"/>
      <c r="EW76" s="3361"/>
      <c r="EX76" s="3361"/>
      <c r="EY76" s="3361"/>
      <c r="EZ76" s="3361"/>
      <c r="FA76" s="3361"/>
      <c r="FB76" s="3361"/>
      <c r="FC76" s="3361"/>
      <c r="FD76" s="3361"/>
      <c r="FE76" s="3361"/>
      <c r="FF76" s="3361"/>
      <c r="FG76" s="3361"/>
      <c r="FH76" s="3362"/>
      <c r="FI76" s="2307"/>
    </row>
    <row r="77" spans="1:169" ht="8.65" customHeight="1">
      <c r="A77" s="2298"/>
      <c r="B77" s="3417" t="s">
        <v>1184</v>
      </c>
      <c r="C77" s="3418"/>
      <c r="D77" s="3418"/>
      <c r="E77" s="3418"/>
      <c r="F77" s="3418"/>
      <c r="G77" s="3418"/>
      <c r="H77" s="3418"/>
      <c r="I77" s="3418"/>
      <c r="J77" s="3418"/>
      <c r="K77" s="3418"/>
      <c r="L77" s="3418"/>
      <c r="M77" s="3418"/>
      <c r="N77" s="3418"/>
      <c r="O77" s="3418"/>
      <c r="P77" s="3418"/>
      <c r="Q77" s="3418"/>
      <c r="R77" s="3418"/>
      <c r="S77" s="3418"/>
      <c r="T77" s="3418"/>
      <c r="U77" s="3418"/>
      <c r="V77" s="3418"/>
      <c r="W77" s="3418"/>
      <c r="X77" s="3418"/>
      <c r="Y77" s="3418"/>
      <c r="Z77" s="3418"/>
      <c r="AA77" s="3418"/>
      <c r="AB77" s="3418"/>
      <c r="AC77" s="3418"/>
      <c r="AD77" s="3418"/>
      <c r="AE77" s="3418"/>
      <c r="AF77" s="3418"/>
      <c r="AG77" s="3418"/>
      <c r="AH77" s="3419">
        <v>1.02</v>
      </c>
      <c r="AI77" s="3419"/>
      <c r="AJ77" s="3419"/>
      <c r="AK77" s="3419"/>
      <c r="AL77" s="3419"/>
      <c r="AM77" s="3419"/>
      <c r="AN77" s="3419"/>
      <c r="AO77" s="3419"/>
      <c r="AP77" s="3419"/>
      <c r="AQ77" s="3419"/>
      <c r="AR77" s="3419"/>
      <c r="AS77" s="3419"/>
      <c r="AT77" s="3420"/>
      <c r="AU77" s="3422" t="s">
        <v>1151</v>
      </c>
      <c r="AV77" s="3423"/>
      <c r="AW77" s="3423"/>
      <c r="AX77" s="3423"/>
      <c r="AY77" s="3423"/>
      <c r="AZ77" s="3423"/>
      <c r="BA77" s="3423"/>
      <c r="BB77" s="3423"/>
      <c r="BC77" s="3423"/>
      <c r="BD77" s="3423"/>
      <c r="BE77" s="3423"/>
      <c r="BF77" s="3423"/>
      <c r="BG77" s="3423"/>
      <c r="BH77" s="3423"/>
      <c r="BI77" s="3423"/>
      <c r="BJ77" s="3423"/>
      <c r="BK77" s="3423"/>
      <c r="BL77" s="3423"/>
      <c r="BM77" s="3423"/>
      <c r="BN77" s="3423"/>
      <c r="BO77" s="3423"/>
      <c r="BP77" s="3423"/>
      <c r="BQ77" s="3423"/>
      <c r="BR77" s="3423"/>
      <c r="BS77" s="3423"/>
      <c r="BT77" s="3423"/>
      <c r="BU77" s="3290" t="s">
        <v>1105</v>
      </c>
      <c r="BV77" s="3290"/>
      <c r="BW77" s="3290"/>
      <c r="BX77" s="3290"/>
      <c r="BY77" s="3291"/>
      <c r="BZ77" s="3424" t="s">
        <v>1152</v>
      </c>
      <c r="CA77" s="3425"/>
      <c r="CB77" s="3425"/>
      <c r="CC77" s="3425"/>
      <c r="CD77" s="3425"/>
      <c r="CE77" s="3425"/>
      <c r="CF77" s="3425"/>
      <c r="CG77" s="3425"/>
      <c r="CH77" s="3425"/>
      <c r="CI77" s="3425"/>
      <c r="CJ77" s="3425"/>
      <c r="CK77" s="3425"/>
      <c r="CL77" s="3425"/>
      <c r="CM77" s="3425"/>
      <c r="CN77" s="3425"/>
      <c r="CO77" s="3425"/>
      <c r="CP77" s="3425"/>
      <c r="CQ77" s="3425"/>
      <c r="CR77" s="3425"/>
      <c r="CS77" s="3425"/>
      <c r="CT77" s="3425"/>
      <c r="CU77" s="3425"/>
      <c r="CV77" s="3425"/>
      <c r="CW77" s="3425"/>
      <c r="CX77" s="3425"/>
      <c r="CY77" s="3425"/>
      <c r="CZ77" s="3425"/>
      <c r="DA77" s="3425"/>
      <c r="DB77" s="3426"/>
      <c r="DC77" s="3433" t="s">
        <v>1105</v>
      </c>
      <c r="DD77" s="3425"/>
      <c r="DE77" s="3425"/>
      <c r="DF77" s="3425"/>
      <c r="DG77" s="3425"/>
      <c r="DH77" s="3425"/>
      <c r="DI77" s="3425"/>
      <c r="DJ77" s="3434"/>
      <c r="DK77" s="3413" t="s">
        <v>1183</v>
      </c>
      <c r="DL77" s="3414"/>
      <c r="DM77" s="3414"/>
      <c r="DN77" s="3414"/>
      <c r="DO77" s="3414"/>
      <c r="DP77" s="3414"/>
      <c r="DQ77" s="3414"/>
      <c r="DR77" s="3414"/>
      <c r="DS77" s="3414"/>
      <c r="DT77" s="3414"/>
      <c r="DU77" s="3414"/>
      <c r="DV77" s="3414"/>
      <c r="DW77" s="3414"/>
      <c r="DX77" s="3414"/>
      <c r="DY77" s="3414"/>
      <c r="DZ77" s="3414"/>
      <c r="EA77" s="3414"/>
      <c r="EB77" s="3414"/>
      <c r="EC77" s="3414"/>
      <c r="ED77" s="3414"/>
      <c r="EE77" s="3414"/>
      <c r="EF77" s="3414"/>
      <c r="EG77" s="3414"/>
      <c r="EH77" s="3414"/>
      <c r="EI77" s="3414"/>
      <c r="EJ77" s="3414"/>
      <c r="EK77" s="3414"/>
      <c r="EL77" s="3414"/>
      <c r="EM77" s="3414"/>
      <c r="EN77" s="3414"/>
      <c r="EO77" s="3414"/>
      <c r="EP77" s="3414"/>
      <c r="EQ77" s="3414"/>
      <c r="ER77" s="3414"/>
      <c r="ES77" s="3414"/>
      <c r="ET77" s="3414"/>
      <c r="EU77" s="3414"/>
      <c r="EV77" s="3414"/>
      <c r="EW77" s="3414"/>
      <c r="EX77" s="3414"/>
      <c r="EY77" s="3414"/>
      <c r="EZ77" s="3414"/>
      <c r="FA77" s="3414"/>
      <c r="FB77" s="3414"/>
      <c r="FC77" s="3414"/>
      <c r="FD77" s="3414"/>
      <c r="FE77" s="3414"/>
      <c r="FF77" s="3414"/>
      <c r="FG77" s="3414"/>
      <c r="FH77" s="3415"/>
      <c r="FI77" s="2307"/>
    </row>
    <row r="78" spans="1:169" ht="8.65" customHeight="1">
      <c r="A78" s="2298"/>
      <c r="B78" s="3417"/>
      <c r="C78" s="3418"/>
      <c r="D78" s="3418"/>
      <c r="E78" s="3418"/>
      <c r="F78" s="3418"/>
      <c r="G78" s="3418"/>
      <c r="H78" s="3418"/>
      <c r="I78" s="3418"/>
      <c r="J78" s="3418"/>
      <c r="K78" s="3418"/>
      <c r="L78" s="3418"/>
      <c r="M78" s="3418"/>
      <c r="N78" s="3418"/>
      <c r="O78" s="3418"/>
      <c r="P78" s="3418"/>
      <c r="Q78" s="3418"/>
      <c r="R78" s="3418"/>
      <c r="S78" s="3418"/>
      <c r="T78" s="3418"/>
      <c r="U78" s="3418"/>
      <c r="V78" s="3418"/>
      <c r="W78" s="3418"/>
      <c r="X78" s="3418"/>
      <c r="Y78" s="3418"/>
      <c r="Z78" s="3418"/>
      <c r="AA78" s="3418"/>
      <c r="AB78" s="3418"/>
      <c r="AC78" s="3418"/>
      <c r="AD78" s="3418"/>
      <c r="AE78" s="3418"/>
      <c r="AF78" s="3418"/>
      <c r="AG78" s="3418"/>
      <c r="AH78" s="3419"/>
      <c r="AI78" s="3419"/>
      <c r="AJ78" s="3419"/>
      <c r="AK78" s="3419"/>
      <c r="AL78" s="3419"/>
      <c r="AM78" s="3419"/>
      <c r="AN78" s="3419"/>
      <c r="AO78" s="3419"/>
      <c r="AP78" s="3419"/>
      <c r="AQ78" s="3419"/>
      <c r="AR78" s="3419"/>
      <c r="AS78" s="3419"/>
      <c r="AT78" s="3420"/>
      <c r="AU78" s="3422"/>
      <c r="AV78" s="3423"/>
      <c r="AW78" s="3423"/>
      <c r="AX78" s="3423"/>
      <c r="AY78" s="3423"/>
      <c r="AZ78" s="3423"/>
      <c r="BA78" s="3423"/>
      <c r="BB78" s="3423"/>
      <c r="BC78" s="3423"/>
      <c r="BD78" s="3423"/>
      <c r="BE78" s="3423"/>
      <c r="BF78" s="3423"/>
      <c r="BG78" s="3423"/>
      <c r="BH78" s="3423"/>
      <c r="BI78" s="3423"/>
      <c r="BJ78" s="3423"/>
      <c r="BK78" s="3423"/>
      <c r="BL78" s="3423"/>
      <c r="BM78" s="3423"/>
      <c r="BN78" s="3423"/>
      <c r="BO78" s="3423"/>
      <c r="BP78" s="3423"/>
      <c r="BQ78" s="3423"/>
      <c r="BR78" s="3423"/>
      <c r="BS78" s="3423"/>
      <c r="BT78" s="3423"/>
      <c r="BU78" s="3290"/>
      <c r="BV78" s="3290"/>
      <c r="BW78" s="3290"/>
      <c r="BX78" s="3290"/>
      <c r="BY78" s="3291"/>
      <c r="BZ78" s="3427"/>
      <c r="CA78" s="3428"/>
      <c r="CB78" s="3428"/>
      <c r="CC78" s="3428"/>
      <c r="CD78" s="3428"/>
      <c r="CE78" s="3428"/>
      <c r="CF78" s="3428"/>
      <c r="CG78" s="3428"/>
      <c r="CH78" s="3428"/>
      <c r="CI78" s="3428"/>
      <c r="CJ78" s="3428"/>
      <c r="CK78" s="3428"/>
      <c r="CL78" s="3428"/>
      <c r="CM78" s="3428"/>
      <c r="CN78" s="3428"/>
      <c r="CO78" s="3428"/>
      <c r="CP78" s="3428"/>
      <c r="CQ78" s="3428"/>
      <c r="CR78" s="3428"/>
      <c r="CS78" s="3428"/>
      <c r="CT78" s="3428"/>
      <c r="CU78" s="3428"/>
      <c r="CV78" s="3428"/>
      <c r="CW78" s="3428"/>
      <c r="CX78" s="3428"/>
      <c r="CY78" s="3428"/>
      <c r="CZ78" s="3428"/>
      <c r="DA78" s="3428"/>
      <c r="DB78" s="3429"/>
      <c r="DC78" s="3435"/>
      <c r="DD78" s="3428"/>
      <c r="DE78" s="3428"/>
      <c r="DF78" s="3428"/>
      <c r="DG78" s="3428"/>
      <c r="DH78" s="3428"/>
      <c r="DI78" s="3428"/>
      <c r="DJ78" s="3436"/>
      <c r="DK78" s="3416"/>
      <c r="DL78" s="3414"/>
      <c r="DM78" s="3414"/>
      <c r="DN78" s="3414"/>
      <c r="DO78" s="3414"/>
      <c r="DP78" s="3414"/>
      <c r="DQ78" s="3414"/>
      <c r="DR78" s="3414"/>
      <c r="DS78" s="3414"/>
      <c r="DT78" s="3414"/>
      <c r="DU78" s="3414"/>
      <c r="DV78" s="3414"/>
      <c r="DW78" s="3414"/>
      <c r="DX78" s="3414"/>
      <c r="DY78" s="3414"/>
      <c r="DZ78" s="3414"/>
      <c r="EA78" s="3414"/>
      <c r="EB78" s="3414"/>
      <c r="EC78" s="3414"/>
      <c r="ED78" s="3414"/>
      <c r="EE78" s="3414"/>
      <c r="EF78" s="3414"/>
      <c r="EG78" s="3414"/>
      <c r="EH78" s="3414"/>
      <c r="EI78" s="3414"/>
      <c r="EJ78" s="3414"/>
      <c r="EK78" s="3414"/>
      <c r="EL78" s="3414"/>
      <c r="EM78" s="3414"/>
      <c r="EN78" s="3414"/>
      <c r="EO78" s="3414"/>
      <c r="EP78" s="3414"/>
      <c r="EQ78" s="3414"/>
      <c r="ER78" s="3414"/>
      <c r="ES78" s="3414"/>
      <c r="ET78" s="3414"/>
      <c r="EU78" s="3414"/>
      <c r="EV78" s="3414"/>
      <c r="EW78" s="3414"/>
      <c r="EX78" s="3414"/>
      <c r="EY78" s="3414"/>
      <c r="EZ78" s="3414"/>
      <c r="FA78" s="3414"/>
      <c r="FB78" s="3414"/>
      <c r="FC78" s="3414"/>
      <c r="FD78" s="3414"/>
      <c r="FE78" s="3414"/>
      <c r="FF78" s="3414"/>
      <c r="FG78" s="3414"/>
      <c r="FH78" s="3415"/>
      <c r="FI78" s="2307"/>
    </row>
    <row r="79" spans="1:169" ht="8.65" customHeight="1">
      <c r="A79" s="2298"/>
      <c r="B79" s="3417" t="s">
        <v>1187</v>
      </c>
      <c r="C79" s="3418"/>
      <c r="D79" s="3418"/>
      <c r="E79" s="3418"/>
      <c r="F79" s="3418"/>
      <c r="G79" s="3418"/>
      <c r="H79" s="3418"/>
      <c r="I79" s="3418"/>
      <c r="J79" s="3418"/>
      <c r="K79" s="3418"/>
      <c r="L79" s="3418"/>
      <c r="M79" s="3418"/>
      <c r="N79" s="3418"/>
      <c r="O79" s="3418"/>
      <c r="P79" s="3418"/>
      <c r="Q79" s="3418"/>
      <c r="R79" s="3418"/>
      <c r="S79" s="3418"/>
      <c r="T79" s="3418"/>
      <c r="U79" s="3418"/>
      <c r="V79" s="3418"/>
      <c r="W79" s="3418"/>
      <c r="X79" s="3418"/>
      <c r="Y79" s="3418"/>
      <c r="Z79" s="3418"/>
      <c r="AA79" s="3418"/>
      <c r="AB79" s="3418"/>
      <c r="AC79" s="3418"/>
      <c r="AD79" s="3418"/>
      <c r="AE79" s="3418"/>
      <c r="AF79" s="3418"/>
      <c r="AG79" s="3418"/>
      <c r="AH79" s="3419">
        <v>1.01</v>
      </c>
      <c r="AI79" s="3419"/>
      <c r="AJ79" s="3419"/>
      <c r="AK79" s="3419"/>
      <c r="AL79" s="3419"/>
      <c r="AM79" s="3419"/>
      <c r="AN79" s="3419"/>
      <c r="AO79" s="3419"/>
      <c r="AP79" s="3419"/>
      <c r="AQ79" s="3419"/>
      <c r="AR79" s="3419"/>
      <c r="AS79" s="3419"/>
      <c r="AT79" s="3420"/>
      <c r="AU79" s="3422"/>
      <c r="AV79" s="3423"/>
      <c r="AW79" s="3423"/>
      <c r="AX79" s="3423"/>
      <c r="AY79" s="3423"/>
      <c r="AZ79" s="3423"/>
      <c r="BA79" s="3423"/>
      <c r="BB79" s="3423"/>
      <c r="BC79" s="3423"/>
      <c r="BD79" s="3423"/>
      <c r="BE79" s="3423"/>
      <c r="BF79" s="3423"/>
      <c r="BG79" s="3423"/>
      <c r="BH79" s="3423"/>
      <c r="BI79" s="3423"/>
      <c r="BJ79" s="3423"/>
      <c r="BK79" s="3423"/>
      <c r="BL79" s="3423"/>
      <c r="BM79" s="3423"/>
      <c r="BN79" s="3423"/>
      <c r="BO79" s="3423"/>
      <c r="BP79" s="3423"/>
      <c r="BQ79" s="3423"/>
      <c r="BR79" s="3423"/>
      <c r="BS79" s="3423"/>
      <c r="BT79" s="3423"/>
      <c r="BU79" s="3290"/>
      <c r="BV79" s="3290"/>
      <c r="BW79" s="3290"/>
      <c r="BX79" s="3290"/>
      <c r="BY79" s="3291"/>
      <c r="BZ79" s="3430"/>
      <c r="CA79" s="3431"/>
      <c r="CB79" s="3431"/>
      <c r="CC79" s="3431"/>
      <c r="CD79" s="3431"/>
      <c r="CE79" s="3431"/>
      <c r="CF79" s="3431"/>
      <c r="CG79" s="3431"/>
      <c r="CH79" s="3431"/>
      <c r="CI79" s="3431"/>
      <c r="CJ79" s="3431"/>
      <c r="CK79" s="3431"/>
      <c r="CL79" s="3431"/>
      <c r="CM79" s="3431"/>
      <c r="CN79" s="3431"/>
      <c r="CO79" s="3431"/>
      <c r="CP79" s="3431"/>
      <c r="CQ79" s="3431"/>
      <c r="CR79" s="3431"/>
      <c r="CS79" s="3431"/>
      <c r="CT79" s="3431"/>
      <c r="CU79" s="3431"/>
      <c r="CV79" s="3431"/>
      <c r="CW79" s="3431"/>
      <c r="CX79" s="3431"/>
      <c r="CY79" s="3431"/>
      <c r="CZ79" s="3431"/>
      <c r="DA79" s="3431"/>
      <c r="DB79" s="3432"/>
      <c r="DC79" s="3437"/>
      <c r="DD79" s="3431"/>
      <c r="DE79" s="3431"/>
      <c r="DF79" s="3431"/>
      <c r="DG79" s="3431"/>
      <c r="DH79" s="3431"/>
      <c r="DI79" s="3431"/>
      <c r="DJ79" s="3438"/>
      <c r="DK79" s="3416"/>
      <c r="DL79" s="3414"/>
      <c r="DM79" s="3414"/>
      <c r="DN79" s="3414"/>
      <c r="DO79" s="3414"/>
      <c r="DP79" s="3414"/>
      <c r="DQ79" s="3414"/>
      <c r="DR79" s="3414"/>
      <c r="DS79" s="3414"/>
      <c r="DT79" s="3414"/>
      <c r="DU79" s="3414"/>
      <c r="DV79" s="3414"/>
      <c r="DW79" s="3414"/>
      <c r="DX79" s="3414"/>
      <c r="DY79" s="3414"/>
      <c r="DZ79" s="3414"/>
      <c r="EA79" s="3414"/>
      <c r="EB79" s="3414"/>
      <c r="EC79" s="3414"/>
      <c r="ED79" s="3414"/>
      <c r="EE79" s="3414"/>
      <c r="EF79" s="3414"/>
      <c r="EG79" s="3414"/>
      <c r="EH79" s="3414"/>
      <c r="EI79" s="3414"/>
      <c r="EJ79" s="3414"/>
      <c r="EK79" s="3414"/>
      <c r="EL79" s="3414"/>
      <c r="EM79" s="3414"/>
      <c r="EN79" s="3414"/>
      <c r="EO79" s="3414"/>
      <c r="EP79" s="3414"/>
      <c r="EQ79" s="3414"/>
      <c r="ER79" s="3414"/>
      <c r="ES79" s="3414"/>
      <c r="ET79" s="3414"/>
      <c r="EU79" s="3414"/>
      <c r="EV79" s="3414"/>
      <c r="EW79" s="3414"/>
      <c r="EX79" s="3414"/>
      <c r="EY79" s="3414"/>
      <c r="EZ79" s="3414"/>
      <c r="FA79" s="3414"/>
      <c r="FB79" s="3414"/>
      <c r="FC79" s="3414"/>
      <c r="FD79" s="3414"/>
      <c r="FE79" s="3414"/>
      <c r="FF79" s="3414"/>
      <c r="FG79" s="3414"/>
      <c r="FH79" s="3415"/>
      <c r="FI79" s="2307"/>
      <c r="FJ79" s="2307"/>
      <c r="FK79" s="2307"/>
      <c r="FL79" s="2307"/>
      <c r="FM79" s="2307"/>
    </row>
    <row r="80" spans="1:169" ht="8.65" customHeight="1">
      <c r="A80" s="2298"/>
      <c r="B80" s="3417"/>
      <c r="C80" s="3418"/>
      <c r="D80" s="3418"/>
      <c r="E80" s="3418"/>
      <c r="F80" s="3418"/>
      <c r="G80" s="3418"/>
      <c r="H80" s="3418"/>
      <c r="I80" s="3418"/>
      <c r="J80" s="3418"/>
      <c r="K80" s="3418"/>
      <c r="L80" s="3418"/>
      <c r="M80" s="3418"/>
      <c r="N80" s="3418"/>
      <c r="O80" s="3418"/>
      <c r="P80" s="3418"/>
      <c r="Q80" s="3418"/>
      <c r="R80" s="3418"/>
      <c r="S80" s="3418"/>
      <c r="T80" s="3418"/>
      <c r="U80" s="3418"/>
      <c r="V80" s="3418"/>
      <c r="W80" s="3418"/>
      <c r="X80" s="3418"/>
      <c r="Y80" s="3418"/>
      <c r="Z80" s="3418"/>
      <c r="AA80" s="3418"/>
      <c r="AB80" s="3418"/>
      <c r="AC80" s="3418"/>
      <c r="AD80" s="3418"/>
      <c r="AE80" s="3418"/>
      <c r="AF80" s="3418"/>
      <c r="AG80" s="3418"/>
      <c r="AH80" s="3419"/>
      <c r="AI80" s="3419"/>
      <c r="AJ80" s="3419"/>
      <c r="AK80" s="3419"/>
      <c r="AL80" s="3419"/>
      <c r="AM80" s="3419"/>
      <c r="AN80" s="3419"/>
      <c r="AO80" s="3419"/>
      <c r="AP80" s="3419"/>
      <c r="AQ80" s="3419"/>
      <c r="AR80" s="3419"/>
      <c r="AS80" s="3419"/>
      <c r="AT80" s="3420"/>
      <c r="AU80" s="3363" t="s">
        <v>1153</v>
      </c>
      <c r="AV80" s="3354"/>
      <c r="AW80" s="3354"/>
      <c r="AX80" s="3354"/>
      <c r="AY80" s="3354"/>
      <c r="AZ80" s="3353" t="s">
        <v>1154</v>
      </c>
      <c r="BA80" s="3354"/>
      <c r="BB80" s="3354"/>
      <c r="BC80" s="3354"/>
      <c r="BD80" s="3354"/>
      <c r="BE80" s="3354"/>
      <c r="BF80" s="3354"/>
      <c r="BG80" s="3354"/>
      <c r="BH80" s="3354"/>
      <c r="BI80" s="3354"/>
      <c r="BJ80" s="3354"/>
      <c r="BK80" s="3354"/>
      <c r="BL80" s="3354"/>
      <c r="BM80" s="3354"/>
      <c r="BN80" s="3354"/>
      <c r="BO80" s="3354"/>
      <c r="BP80" s="3354"/>
      <c r="BQ80" s="3354"/>
      <c r="BR80" s="3354"/>
      <c r="BS80" s="3354"/>
      <c r="BT80" s="3355"/>
      <c r="BU80" s="3290">
        <v>0.9</v>
      </c>
      <c r="BV80" s="3290"/>
      <c r="BW80" s="3290"/>
      <c r="BX80" s="3290"/>
      <c r="BY80" s="3291"/>
      <c r="BZ80" s="3386" t="s">
        <v>1102</v>
      </c>
      <c r="CA80" s="3387"/>
      <c r="CB80" s="3387"/>
      <c r="CC80" s="3387"/>
      <c r="CD80" s="3387"/>
      <c r="CE80" s="3387"/>
      <c r="CF80" s="3387"/>
      <c r="CG80" s="3387"/>
      <c r="CH80" s="3387"/>
      <c r="CI80" s="3387"/>
      <c r="CJ80" s="3387"/>
      <c r="CK80" s="3387"/>
      <c r="CL80" s="3387"/>
      <c r="CM80" s="3387"/>
      <c r="CN80" s="3387"/>
      <c r="CO80" s="3387"/>
      <c r="CP80" s="3387"/>
      <c r="CQ80" s="3387"/>
      <c r="CR80" s="3387"/>
      <c r="CS80" s="3387"/>
      <c r="CT80" s="3387"/>
      <c r="CU80" s="3387"/>
      <c r="CV80" s="3387"/>
      <c r="CW80" s="3387"/>
      <c r="CX80" s="3387"/>
      <c r="CY80" s="3387"/>
      <c r="CZ80" s="3387"/>
      <c r="DA80" s="3387"/>
      <c r="DB80" s="3388"/>
      <c r="DC80" s="3395">
        <v>8.1000000000000003E-2</v>
      </c>
      <c r="DD80" s="3396"/>
      <c r="DE80" s="3396"/>
      <c r="DF80" s="3396"/>
      <c r="DG80" s="3396"/>
      <c r="DH80" s="3396"/>
      <c r="DI80" s="3396"/>
      <c r="DJ80" s="3397"/>
      <c r="DK80" s="3360" t="s">
        <v>1188</v>
      </c>
      <c r="DL80" s="3361"/>
      <c r="DM80" s="3361"/>
      <c r="DN80" s="3361"/>
      <c r="DO80" s="3361"/>
      <c r="DP80" s="3361"/>
      <c r="DQ80" s="3361"/>
      <c r="DR80" s="3361"/>
      <c r="DS80" s="3361"/>
      <c r="DT80" s="3361"/>
      <c r="DU80" s="3361"/>
      <c r="DV80" s="3361"/>
      <c r="DW80" s="3361"/>
      <c r="DX80" s="3361"/>
      <c r="DY80" s="3361"/>
      <c r="DZ80" s="3361"/>
      <c r="EA80" s="3361"/>
      <c r="EB80" s="3361"/>
      <c r="EC80" s="3361"/>
      <c r="ED80" s="3361"/>
      <c r="EE80" s="3361"/>
      <c r="EF80" s="3361"/>
      <c r="EG80" s="3361"/>
      <c r="EH80" s="3361"/>
      <c r="EI80" s="3361"/>
      <c r="EJ80" s="3361"/>
      <c r="EK80" s="3361"/>
      <c r="EL80" s="3361"/>
      <c r="EM80" s="3361"/>
      <c r="EN80" s="3361"/>
      <c r="EO80" s="3361"/>
      <c r="EP80" s="3361"/>
      <c r="EQ80" s="3361"/>
      <c r="ER80" s="3361"/>
      <c r="ES80" s="3361"/>
      <c r="ET80" s="3361"/>
      <c r="EU80" s="3361"/>
      <c r="EV80" s="3361"/>
      <c r="EW80" s="3361"/>
      <c r="EX80" s="3361"/>
      <c r="EY80" s="3361"/>
      <c r="EZ80" s="3361"/>
      <c r="FA80" s="3361"/>
      <c r="FB80" s="3361"/>
      <c r="FC80" s="3361"/>
      <c r="FD80" s="3361"/>
      <c r="FE80" s="3361"/>
      <c r="FF80" s="3361"/>
      <c r="FG80" s="3361"/>
      <c r="FH80" s="3362"/>
      <c r="FI80" s="2307"/>
      <c r="FJ80" s="2307"/>
      <c r="FK80" s="2307"/>
      <c r="FL80" s="2307"/>
      <c r="FM80" s="2307"/>
    </row>
    <row r="81" spans="1:166" ht="8.65" customHeight="1">
      <c r="A81" s="2298"/>
      <c r="B81" s="3417" t="s">
        <v>1192</v>
      </c>
      <c r="C81" s="3418"/>
      <c r="D81" s="3418"/>
      <c r="E81" s="3418"/>
      <c r="F81" s="3418"/>
      <c r="G81" s="3418"/>
      <c r="H81" s="3418"/>
      <c r="I81" s="3418"/>
      <c r="J81" s="3418"/>
      <c r="K81" s="3418"/>
      <c r="L81" s="3418"/>
      <c r="M81" s="3418"/>
      <c r="N81" s="3418"/>
      <c r="O81" s="3418"/>
      <c r="P81" s="3418"/>
      <c r="Q81" s="3418"/>
      <c r="R81" s="3418"/>
      <c r="S81" s="3418"/>
      <c r="T81" s="3418"/>
      <c r="U81" s="3418"/>
      <c r="V81" s="3418"/>
      <c r="W81" s="3418"/>
      <c r="X81" s="3418"/>
      <c r="Y81" s="3418"/>
      <c r="Z81" s="3418"/>
      <c r="AA81" s="3418"/>
      <c r="AB81" s="3418"/>
      <c r="AC81" s="3418"/>
      <c r="AD81" s="3418"/>
      <c r="AE81" s="3418"/>
      <c r="AF81" s="3418"/>
      <c r="AG81" s="3418"/>
      <c r="AH81" s="3419"/>
      <c r="AI81" s="3419"/>
      <c r="AJ81" s="3419"/>
      <c r="AK81" s="3419"/>
      <c r="AL81" s="3419"/>
      <c r="AM81" s="3419"/>
      <c r="AN81" s="3419"/>
      <c r="AO81" s="3419"/>
      <c r="AP81" s="3419"/>
      <c r="AQ81" s="3419"/>
      <c r="AR81" s="3419"/>
      <c r="AS81" s="3419"/>
      <c r="AT81" s="3420"/>
      <c r="AU81" s="3370"/>
      <c r="AV81" s="3371"/>
      <c r="AW81" s="3371"/>
      <c r="AX81" s="3371"/>
      <c r="AY81" s="3371"/>
      <c r="AZ81" s="3356"/>
      <c r="BA81" s="3357"/>
      <c r="BB81" s="3357"/>
      <c r="BC81" s="3357"/>
      <c r="BD81" s="3357"/>
      <c r="BE81" s="3357"/>
      <c r="BF81" s="3357"/>
      <c r="BG81" s="3357"/>
      <c r="BH81" s="3357"/>
      <c r="BI81" s="3357"/>
      <c r="BJ81" s="3357"/>
      <c r="BK81" s="3357"/>
      <c r="BL81" s="3357"/>
      <c r="BM81" s="3357"/>
      <c r="BN81" s="3357"/>
      <c r="BO81" s="3357"/>
      <c r="BP81" s="3357"/>
      <c r="BQ81" s="3357"/>
      <c r="BR81" s="3357"/>
      <c r="BS81" s="3357"/>
      <c r="BT81" s="3358"/>
      <c r="BU81" s="3290"/>
      <c r="BV81" s="3290"/>
      <c r="BW81" s="3290"/>
      <c r="BX81" s="3290"/>
      <c r="BY81" s="3291"/>
      <c r="BZ81" s="3389"/>
      <c r="CA81" s="3390"/>
      <c r="CB81" s="3390"/>
      <c r="CC81" s="3390"/>
      <c r="CD81" s="3390"/>
      <c r="CE81" s="3390"/>
      <c r="CF81" s="3390"/>
      <c r="CG81" s="3390"/>
      <c r="CH81" s="3390"/>
      <c r="CI81" s="3390"/>
      <c r="CJ81" s="3390"/>
      <c r="CK81" s="3390"/>
      <c r="CL81" s="3390"/>
      <c r="CM81" s="3390"/>
      <c r="CN81" s="3390"/>
      <c r="CO81" s="3390"/>
      <c r="CP81" s="3390"/>
      <c r="CQ81" s="3390"/>
      <c r="CR81" s="3390"/>
      <c r="CS81" s="3390"/>
      <c r="CT81" s="3390"/>
      <c r="CU81" s="3390"/>
      <c r="CV81" s="3390"/>
      <c r="CW81" s="3390"/>
      <c r="CX81" s="3390"/>
      <c r="CY81" s="3390"/>
      <c r="CZ81" s="3390"/>
      <c r="DA81" s="3390"/>
      <c r="DB81" s="3391"/>
      <c r="DC81" s="3398"/>
      <c r="DD81" s="3399"/>
      <c r="DE81" s="3399"/>
      <c r="DF81" s="3399"/>
      <c r="DG81" s="3399"/>
      <c r="DH81" s="3399"/>
      <c r="DI81" s="3399"/>
      <c r="DJ81" s="3400"/>
      <c r="DK81" s="3360"/>
      <c r="DL81" s="3361"/>
      <c r="DM81" s="3361"/>
      <c r="DN81" s="3361"/>
      <c r="DO81" s="3361"/>
      <c r="DP81" s="3361"/>
      <c r="DQ81" s="3361"/>
      <c r="DR81" s="3361"/>
      <c r="DS81" s="3361"/>
      <c r="DT81" s="3361"/>
      <c r="DU81" s="3361"/>
      <c r="DV81" s="3361"/>
      <c r="DW81" s="3361"/>
      <c r="DX81" s="3361"/>
      <c r="DY81" s="3361"/>
      <c r="DZ81" s="3361"/>
      <c r="EA81" s="3361"/>
      <c r="EB81" s="3361"/>
      <c r="EC81" s="3361"/>
      <c r="ED81" s="3361"/>
      <c r="EE81" s="3361"/>
      <c r="EF81" s="3361"/>
      <c r="EG81" s="3361"/>
      <c r="EH81" s="3361"/>
      <c r="EI81" s="3361"/>
      <c r="EJ81" s="3361"/>
      <c r="EK81" s="3361"/>
      <c r="EL81" s="3361"/>
      <c r="EM81" s="3361"/>
      <c r="EN81" s="3361"/>
      <c r="EO81" s="3361"/>
      <c r="EP81" s="3361"/>
      <c r="EQ81" s="3361"/>
      <c r="ER81" s="3361"/>
      <c r="ES81" s="3361"/>
      <c r="ET81" s="3361"/>
      <c r="EU81" s="3361"/>
      <c r="EV81" s="3361"/>
      <c r="EW81" s="3361"/>
      <c r="EX81" s="3361"/>
      <c r="EY81" s="3361"/>
      <c r="EZ81" s="3361"/>
      <c r="FA81" s="3361"/>
      <c r="FB81" s="3361"/>
      <c r="FC81" s="3361"/>
      <c r="FD81" s="3361"/>
      <c r="FE81" s="3361"/>
      <c r="FF81" s="3361"/>
      <c r="FG81" s="3361"/>
      <c r="FH81" s="3362"/>
      <c r="FI81" s="2307"/>
      <c r="FJ81" s="2307"/>
    </row>
    <row r="82" spans="1:166" ht="8.65" customHeight="1">
      <c r="A82" s="2298"/>
      <c r="B82" s="3417"/>
      <c r="C82" s="3418"/>
      <c r="D82" s="3418"/>
      <c r="E82" s="3418"/>
      <c r="F82" s="3418"/>
      <c r="G82" s="3418"/>
      <c r="H82" s="3418"/>
      <c r="I82" s="3418"/>
      <c r="J82" s="3418"/>
      <c r="K82" s="3418"/>
      <c r="L82" s="3418"/>
      <c r="M82" s="3418"/>
      <c r="N82" s="3418"/>
      <c r="O82" s="3418"/>
      <c r="P82" s="3418"/>
      <c r="Q82" s="3418"/>
      <c r="R82" s="3418"/>
      <c r="S82" s="3418"/>
      <c r="T82" s="3418"/>
      <c r="U82" s="3418"/>
      <c r="V82" s="3418"/>
      <c r="W82" s="3418"/>
      <c r="X82" s="3418"/>
      <c r="Y82" s="3418"/>
      <c r="Z82" s="3418"/>
      <c r="AA82" s="3418"/>
      <c r="AB82" s="3418"/>
      <c r="AC82" s="3418"/>
      <c r="AD82" s="3418"/>
      <c r="AE82" s="3418"/>
      <c r="AF82" s="3418"/>
      <c r="AG82" s="3418"/>
      <c r="AH82" s="3419"/>
      <c r="AI82" s="3419"/>
      <c r="AJ82" s="3419"/>
      <c r="AK82" s="3419"/>
      <c r="AL82" s="3419"/>
      <c r="AM82" s="3419"/>
      <c r="AN82" s="3419"/>
      <c r="AO82" s="3419"/>
      <c r="AP82" s="3419"/>
      <c r="AQ82" s="3419"/>
      <c r="AR82" s="3419"/>
      <c r="AS82" s="3419"/>
      <c r="AT82" s="3420"/>
      <c r="AU82" s="3370"/>
      <c r="AV82" s="3371"/>
      <c r="AW82" s="3371"/>
      <c r="AX82" s="3371"/>
      <c r="AY82" s="3371"/>
      <c r="AZ82" s="3353" t="s">
        <v>1156</v>
      </c>
      <c r="BA82" s="3354"/>
      <c r="BB82" s="3354"/>
      <c r="BC82" s="3354"/>
      <c r="BD82" s="3354"/>
      <c r="BE82" s="3354"/>
      <c r="BF82" s="3354"/>
      <c r="BG82" s="3354"/>
      <c r="BH82" s="3354"/>
      <c r="BI82" s="3354"/>
      <c r="BJ82" s="3354"/>
      <c r="BK82" s="3354"/>
      <c r="BL82" s="3354"/>
      <c r="BM82" s="3354"/>
      <c r="BN82" s="3354"/>
      <c r="BO82" s="3354"/>
      <c r="BP82" s="3354"/>
      <c r="BQ82" s="3354"/>
      <c r="BR82" s="3354"/>
      <c r="BS82" s="3354"/>
      <c r="BT82" s="3355"/>
      <c r="BU82" s="3290">
        <v>0.4</v>
      </c>
      <c r="BV82" s="3290"/>
      <c r="BW82" s="3290"/>
      <c r="BX82" s="3290"/>
      <c r="BY82" s="3291"/>
      <c r="BZ82" s="3392"/>
      <c r="CA82" s="3393"/>
      <c r="CB82" s="3393"/>
      <c r="CC82" s="3393"/>
      <c r="CD82" s="3393"/>
      <c r="CE82" s="3393"/>
      <c r="CF82" s="3393"/>
      <c r="CG82" s="3393"/>
      <c r="CH82" s="3393"/>
      <c r="CI82" s="3393"/>
      <c r="CJ82" s="3393"/>
      <c r="CK82" s="3393"/>
      <c r="CL82" s="3393"/>
      <c r="CM82" s="3393"/>
      <c r="CN82" s="3393"/>
      <c r="CO82" s="3393"/>
      <c r="CP82" s="3393"/>
      <c r="CQ82" s="3393"/>
      <c r="CR82" s="3393"/>
      <c r="CS82" s="3393"/>
      <c r="CT82" s="3393"/>
      <c r="CU82" s="3393"/>
      <c r="CV82" s="3393"/>
      <c r="CW82" s="3393"/>
      <c r="CX82" s="3393"/>
      <c r="CY82" s="3393"/>
      <c r="CZ82" s="3393"/>
      <c r="DA82" s="3393"/>
      <c r="DB82" s="3394"/>
      <c r="DC82" s="3401"/>
      <c r="DD82" s="3402"/>
      <c r="DE82" s="3402"/>
      <c r="DF82" s="3402"/>
      <c r="DG82" s="3402"/>
      <c r="DH82" s="3402"/>
      <c r="DI82" s="3402"/>
      <c r="DJ82" s="3403"/>
      <c r="DK82" s="3360"/>
      <c r="DL82" s="3361"/>
      <c r="DM82" s="3361"/>
      <c r="DN82" s="3361"/>
      <c r="DO82" s="3361"/>
      <c r="DP82" s="3361"/>
      <c r="DQ82" s="3361"/>
      <c r="DR82" s="3361"/>
      <c r="DS82" s="3361"/>
      <c r="DT82" s="3361"/>
      <c r="DU82" s="3361"/>
      <c r="DV82" s="3361"/>
      <c r="DW82" s="3361"/>
      <c r="DX82" s="3361"/>
      <c r="DY82" s="3361"/>
      <c r="DZ82" s="3361"/>
      <c r="EA82" s="3361"/>
      <c r="EB82" s="3361"/>
      <c r="EC82" s="3361"/>
      <c r="ED82" s="3361"/>
      <c r="EE82" s="3361"/>
      <c r="EF82" s="3361"/>
      <c r="EG82" s="3361"/>
      <c r="EH82" s="3361"/>
      <c r="EI82" s="3361"/>
      <c r="EJ82" s="3361"/>
      <c r="EK82" s="3361"/>
      <c r="EL82" s="3361"/>
      <c r="EM82" s="3361"/>
      <c r="EN82" s="3361"/>
      <c r="EO82" s="3361"/>
      <c r="EP82" s="3361"/>
      <c r="EQ82" s="3361"/>
      <c r="ER82" s="3361"/>
      <c r="ES82" s="3361"/>
      <c r="ET82" s="3361"/>
      <c r="EU82" s="3361"/>
      <c r="EV82" s="3361"/>
      <c r="EW82" s="3361"/>
      <c r="EX82" s="3361"/>
      <c r="EY82" s="3361"/>
      <c r="EZ82" s="3361"/>
      <c r="FA82" s="3361"/>
      <c r="FB82" s="3361"/>
      <c r="FC82" s="3361"/>
      <c r="FD82" s="3361"/>
      <c r="FE82" s="3361"/>
      <c r="FF82" s="3361"/>
      <c r="FG82" s="3361"/>
      <c r="FH82" s="3362"/>
      <c r="FI82" s="2307"/>
      <c r="FJ82" s="2307"/>
    </row>
    <row r="83" spans="1:166" ht="8.65" customHeight="1">
      <c r="A83" s="2298"/>
      <c r="B83" s="3404" t="s">
        <v>1196</v>
      </c>
      <c r="C83" s="3405"/>
      <c r="D83" s="3405"/>
      <c r="E83" s="3405"/>
      <c r="F83" s="3405"/>
      <c r="G83" s="3405"/>
      <c r="H83" s="3405"/>
      <c r="I83" s="3405"/>
      <c r="J83" s="3405"/>
      <c r="K83" s="3405"/>
      <c r="L83" s="3405"/>
      <c r="M83" s="3405"/>
      <c r="N83" s="3405"/>
      <c r="O83" s="3405"/>
      <c r="P83" s="3405"/>
      <c r="Q83" s="3405"/>
      <c r="R83" s="3405"/>
      <c r="S83" s="3405"/>
      <c r="T83" s="3405"/>
      <c r="U83" s="3405"/>
      <c r="V83" s="3405"/>
      <c r="W83" s="3405"/>
      <c r="X83" s="3405"/>
      <c r="Y83" s="3405"/>
      <c r="Z83" s="3405"/>
      <c r="AA83" s="3405"/>
      <c r="AB83" s="3405"/>
      <c r="AC83" s="3405"/>
      <c r="AD83" s="3405"/>
      <c r="AE83" s="3405"/>
      <c r="AF83" s="3405"/>
      <c r="AG83" s="3405"/>
      <c r="AH83" s="3405"/>
      <c r="AI83" s="3405"/>
      <c r="AJ83" s="3405"/>
      <c r="AK83" s="3405"/>
      <c r="AL83" s="3405"/>
      <c r="AM83" s="3405"/>
      <c r="AN83" s="3405"/>
      <c r="AO83" s="3405"/>
      <c r="AP83" s="3405"/>
      <c r="AQ83" s="3405"/>
      <c r="AR83" s="3405"/>
      <c r="AS83" s="3405"/>
      <c r="AT83" s="3405"/>
      <c r="AU83" s="3370"/>
      <c r="AV83" s="3371"/>
      <c r="AW83" s="3371"/>
      <c r="AX83" s="3371"/>
      <c r="AY83" s="3371"/>
      <c r="AZ83" s="3356"/>
      <c r="BA83" s="3357"/>
      <c r="BB83" s="3357"/>
      <c r="BC83" s="3357"/>
      <c r="BD83" s="3357"/>
      <c r="BE83" s="3357"/>
      <c r="BF83" s="3357"/>
      <c r="BG83" s="3357"/>
      <c r="BH83" s="3357"/>
      <c r="BI83" s="3357"/>
      <c r="BJ83" s="3357"/>
      <c r="BK83" s="3357"/>
      <c r="BL83" s="3357"/>
      <c r="BM83" s="3357"/>
      <c r="BN83" s="3357"/>
      <c r="BO83" s="3357"/>
      <c r="BP83" s="3357"/>
      <c r="BQ83" s="3357"/>
      <c r="BR83" s="3357"/>
      <c r="BS83" s="3357"/>
      <c r="BT83" s="3358"/>
      <c r="BU83" s="3290"/>
      <c r="BV83" s="3290"/>
      <c r="BW83" s="3290"/>
      <c r="BX83" s="3290"/>
      <c r="BY83" s="3291"/>
      <c r="BZ83" s="3386" t="s">
        <v>1157</v>
      </c>
      <c r="CA83" s="3387"/>
      <c r="CB83" s="3387"/>
      <c r="CC83" s="3387"/>
      <c r="CD83" s="3387"/>
      <c r="CE83" s="3387"/>
      <c r="CF83" s="3387"/>
      <c r="CG83" s="3387"/>
      <c r="CH83" s="3387"/>
      <c r="CI83" s="3387"/>
      <c r="CJ83" s="3387"/>
      <c r="CK83" s="3387"/>
      <c r="CL83" s="3387"/>
      <c r="CM83" s="3387"/>
      <c r="CN83" s="3387"/>
      <c r="CO83" s="3387"/>
      <c r="CP83" s="3387"/>
      <c r="CQ83" s="3387"/>
      <c r="CR83" s="3387"/>
      <c r="CS83" s="3387"/>
      <c r="CT83" s="3387"/>
      <c r="CU83" s="3387"/>
      <c r="CV83" s="3387"/>
      <c r="CW83" s="3387"/>
      <c r="CX83" s="3387"/>
      <c r="CY83" s="3387"/>
      <c r="CZ83" s="3387"/>
      <c r="DA83" s="3387"/>
      <c r="DB83" s="3388"/>
      <c r="DC83" s="3395">
        <v>0.08</v>
      </c>
      <c r="DD83" s="3396"/>
      <c r="DE83" s="3396"/>
      <c r="DF83" s="3396"/>
      <c r="DG83" s="3396"/>
      <c r="DH83" s="3396"/>
      <c r="DI83" s="3396"/>
      <c r="DJ83" s="3397"/>
      <c r="DK83" s="3421" t="s">
        <v>1195</v>
      </c>
      <c r="DL83" s="3317"/>
      <c r="DM83" s="3317"/>
      <c r="DN83" s="3317"/>
      <c r="DO83" s="3317"/>
      <c r="DP83" s="3317"/>
      <c r="DQ83" s="3317"/>
      <c r="DR83" s="3317"/>
      <c r="DS83" s="3317"/>
      <c r="DT83" s="3317"/>
      <c r="DU83" s="3317"/>
      <c r="DV83" s="3317"/>
      <c r="DW83" s="3317"/>
      <c r="DX83" s="3317"/>
      <c r="DY83" s="3317"/>
      <c r="DZ83" s="3317"/>
      <c r="EA83" s="3317"/>
      <c r="EB83" s="3317"/>
      <c r="EC83" s="3317"/>
      <c r="ED83" s="3317"/>
      <c r="EE83" s="3317"/>
      <c r="EF83" s="3317"/>
      <c r="EG83" s="3317"/>
      <c r="EH83" s="3317"/>
      <c r="EI83" s="3317"/>
      <c r="EJ83" s="3317"/>
      <c r="EK83" s="3317"/>
      <c r="EL83" s="3317"/>
      <c r="EM83" s="3317"/>
      <c r="EN83" s="3317"/>
      <c r="EO83" s="3317"/>
      <c r="EP83" s="3317"/>
      <c r="EQ83" s="3317"/>
      <c r="ER83" s="3317"/>
      <c r="ES83" s="3317"/>
      <c r="ET83" s="3317"/>
      <c r="EU83" s="3317"/>
      <c r="EV83" s="3317"/>
      <c r="EW83" s="3317"/>
      <c r="EX83" s="3317"/>
      <c r="EY83" s="3317"/>
      <c r="EZ83" s="3317"/>
      <c r="FA83" s="3317"/>
      <c r="FB83" s="3317"/>
      <c r="FC83" s="3317"/>
      <c r="FD83" s="3317"/>
      <c r="FE83" s="3317"/>
      <c r="FF83" s="3317"/>
      <c r="FG83" s="3317"/>
      <c r="FH83" s="3305"/>
      <c r="FI83" s="2307"/>
      <c r="FJ83" s="2307"/>
    </row>
    <row r="84" spans="1:166" ht="8.65" customHeight="1">
      <c r="A84" s="2298"/>
      <c r="B84" s="3404"/>
      <c r="C84" s="3405"/>
      <c r="D84" s="3405"/>
      <c r="E84" s="3405"/>
      <c r="F84" s="3405"/>
      <c r="G84" s="3405"/>
      <c r="H84" s="3405"/>
      <c r="I84" s="3405"/>
      <c r="J84" s="3405"/>
      <c r="K84" s="3405"/>
      <c r="L84" s="3405"/>
      <c r="M84" s="3405"/>
      <c r="N84" s="3405"/>
      <c r="O84" s="3405"/>
      <c r="P84" s="3405"/>
      <c r="Q84" s="3405"/>
      <c r="R84" s="3405"/>
      <c r="S84" s="3405"/>
      <c r="T84" s="3405"/>
      <c r="U84" s="3405"/>
      <c r="V84" s="3405"/>
      <c r="W84" s="3405"/>
      <c r="X84" s="3405"/>
      <c r="Y84" s="3405"/>
      <c r="Z84" s="3405"/>
      <c r="AA84" s="3405"/>
      <c r="AB84" s="3405"/>
      <c r="AC84" s="3405"/>
      <c r="AD84" s="3405"/>
      <c r="AE84" s="3405"/>
      <c r="AF84" s="3405"/>
      <c r="AG84" s="3405"/>
      <c r="AH84" s="3405"/>
      <c r="AI84" s="3405"/>
      <c r="AJ84" s="3405"/>
      <c r="AK84" s="3405"/>
      <c r="AL84" s="3405"/>
      <c r="AM84" s="3405"/>
      <c r="AN84" s="3405"/>
      <c r="AO84" s="3405"/>
      <c r="AP84" s="3405"/>
      <c r="AQ84" s="3405"/>
      <c r="AR84" s="3405"/>
      <c r="AS84" s="3405"/>
      <c r="AT84" s="3405"/>
      <c r="AU84" s="3370"/>
      <c r="AV84" s="3371"/>
      <c r="AW84" s="3371"/>
      <c r="AX84" s="3371"/>
      <c r="AY84" s="3371"/>
      <c r="AZ84" s="3353" t="s">
        <v>1158</v>
      </c>
      <c r="BA84" s="3354"/>
      <c r="BB84" s="3354"/>
      <c r="BC84" s="3354"/>
      <c r="BD84" s="3354"/>
      <c r="BE84" s="3354"/>
      <c r="BF84" s="3354"/>
      <c r="BG84" s="3354"/>
      <c r="BH84" s="3354"/>
      <c r="BI84" s="3354"/>
      <c r="BJ84" s="3354"/>
      <c r="BK84" s="3354"/>
      <c r="BL84" s="3354"/>
      <c r="BM84" s="3354"/>
      <c r="BN84" s="3354"/>
      <c r="BO84" s="3354"/>
      <c r="BP84" s="3354"/>
      <c r="BQ84" s="3354"/>
      <c r="BR84" s="3354"/>
      <c r="BS84" s="3354"/>
      <c r="BT84" s="3355"/>
      <c r="BU84" s="3290">
        <v>0.5</v>
      </c>
      <c r="BV84" s="3290"/>
      <c r="BW84" s="3290"/>
      <c r="BX84" s="3290"/>
      <c r="BY84" s="3291"/>
      <c r="BZ84" s="3389"/>
      <c r="CA84" s="3390"/>
      <c r="CB84" s="3390"/>
      <c r="CC84" s="3390"/>
      <c r="CD84" s="3390"/>
      <c r="CE84" s="3390"/>
      <c r="CF84" s="3390"/>
      <c r="CG84" s="3390"/>
      <c r="CH84" s="3390"/>
      <c r="CI84" s="3390"/>
      <c r="CJ84" s="3390"/>
      <c r="CK84" s="3390"/>
      <c r="CL84" s="3390"/>
      <c r="CM84" s="3390"/>
      <c r="CN84" s="3390"/>
      <c r="CO84" s="3390"/>
      <c r="CP84" s="3390"/>
      <c r="CQ84" s="3390"/>
      <c r="CR84" s="3390"/>
      <c r="CS84" s="3390"/>
      <c r="CT84" s="3390"/>
      <c r="CU84" s="3390"/>
      <c r="CV84" s="3390"/>
      <c r="CW84" s="3390"/>
      <c r="CX84" s="3390"/>
      <c r="CY84" s="3390"/>
      <c r="CZ84" s="3390"/>
      <c r="DA84" s="3390"/>
      <c r="DB84" s="3391"/>
      <c r="DC84" s="3398"/>
      <c r="DD84" s="3399"/>
      <c r="DE84" s="3399"/>
      <c r="DF84" s="3399"/>
      <c r="DG84" s="3399"/>
      <c r="DH84" s="3399"/>
      <c r="DI84" s="3399"/>
      <c r="DJ84" s="3400"/>
      <c r="DK84" s="3303"/>
      <c r="DL84" s="3317"/>
      <c r="DM84" s="3317"/>
      <c r="DN84" s="3317"/>
      <c r="DO84" s="3317"/>
      <c r="DP84" s="3317"/>
      <c r="DQ84" s="3317"/>
      <c r="DR84" s="3317"/>
      <c r="DS84" s="3317"/>
      <c r="DT84" s="3317"/>
      <c r="DU84" s="3317"/>
      <c r="DV84" s="3317"/>
      <c r="DW84" s="3317"/>
      <c r="DX84" s="3317"/>
      <c r="DY84" s="3317"/>
      <c r="DZ84" s="3317"/>
      <c r="EA84" s="3317"/>
      <c r="EB84" s="3317"/>
      <c r="EC84" s="3317"/>
      <c r="ED84" s="3317"/>
      <c r="EE84" s="3317"/>
      <c r="EF84" s="3317"/>
      <c r="EG84" s="3317"/>
      <c r="EH84" s="3317"/>
      <c r="EI84" s="3317"/>
      <c r="EJ84" s="3317"/>
      <c r="EK84" s="3317"/>
      <c r="EL84" s="3317"/>
      <c r="EM84" s="3317"/>
      <c r="EN84" s="3317"/>
      <c r="EO84" s="3317"/>
      <c r="EP84" s="3317"/>
      <c r="EQ84" s="3317"/>
      <c r="ER84" s="3317"/>
      <c r="ES84" s="3317"/>
      <c r="ET84" s="3317"/>
      <c r="EU84" s="3317"/>
      <c r="EV84" s="3317"/>
      <c r="EW84" s="3317"/>
      <c r="EX84" s="3317"/>
      <c r="EY84" s="3317"/>
      <c r="EZ84" s="3317"/>
      <c r="FA84" s="3317"/>
      <c r="FB84" s="3317"/>
      <c r="FC84" s="3317"/>
      <c r="FD84" s="3317"/>
      <c r="FE84" s="3317"/>
      <c r="FF84" s="3317"/>
      <c r="FG84" s="3317"/>
      <c r="FH84" s="3305"/>
      <c r="FI84" s="2307"/>
      <c r="FJ84" s="2307"/>
    </row>
    <row r="85" spans="1:166" ht="8.65" customHeight="1">
      <c r="A85" s="2298"/>
      <c r="B85" s="3404" t="s">
        <v>1198</v>
      </c>
      <c r="C85" s="3405"/>
      <c r="D85" s="3405"/>
      <c r="E85" s="3405"/>
      <c r="F85" s="3405"/>
      <c r="G85" s="3405"/>
      <c r="H85" s="3405"/>
      <c r="I85" s="3405"/>
      <c r="J85" s="3405"/>
      <c r="K85" s="3405"/>
      <c r="L85" s="3405"/>
      <c r="M85" s="3405"/>
      <c r="N85" s="3405"/>
      <c r="O85" s="3405"/>
      <c r="P85" s="3405"/>
      <c r="Q85" s="3405"/>
      <c r="R85" s="3405"/>
      <c r="S85" s="3405"/>
      <c r="T85" s="3405"/>
      <c r="U85" s="3405"/>
      <c r="V85" s="3405"/>
      <c r="W85" s="3405"/>
      <c r="X85" s="3405"/>
      <c r="Y85" s="3405"/>
      <c r="Z85" s="3405"/>
      <c r="AA85" s="3405"/>
      <c r="AB85" s="3405"/>
      <c r="AC85" s="3405"/>
      <c r="AD85" s="3405"/>
      <c r="AE85" s="3405"/>
      <c r="AF85" s="3405"/>
      <c r="AG85" s="3405"/>
      <c r="AH85" s="3405"/>
      <c r="AI85" s="3405"/>
      <c r="AJ85" s="3405"/>
      <c r="AK85" s="3405"/>
      <c r="AL85" s="3405"/>
      <c r="AM85" s="3405"/>
      <c r="AN85" s="3405"/>
      <c r="AO85" s="3405"/>
      <c r="AP85" s="3405"/>
      <c r="AQ85" s="3405"/>
      <c r="AR85" s="3405"/>
      <c r="AS85" s="3405"/>
      <c r="AT85" s="3405"/>
      <c r="AU85" s="3370"/>
      <c r="AV85" s="3371"/>
      <c r="AW85" s="3371"/>
      <c r="AX85" s="3371"/>
      <c r="AY85" s="3371"/>
      <c r="AZ85" s="3356"/>
      <c r="BA85" s="3357"/>
      <c r="BB85" s="3357"/>
      <c r="BC85" s="3357"/>
      <c r="BD85" s="3357"/>
      <c r="BE85" s="3357"/>
      <c r="BF85" s="3357"/>
      <c r="BG85" s="3357"/>
      <c r="BH85" s="3357"/>
      <c r="BI85" s="3357"/>
      <c r="BJ85" s="3357"/>
      <c r="BK85" s="3357"/>
      <c r="BL85" s="3357"/>
      <c r="BM85" s="3357"/>
      <c r="BN85" s="3357"/>
      <c r="BO85" s="3357"/>
      <c r="BP85" s="3357"/>
      <c r="BQ85" s="3357"/>
      <c r="BR85" s="3357"/>
      <c r="BS85" s="3357"/>
      <c r="BT85" s="3358"/>
      <c r="BU85" s="3290"/>
      <c r="BV85" s="3290"/>
      <c r="BW85" s="3290"/>
      <c r="BX85" s="3290"/>
      <c r="BY85" s="3291"/>
      <c r="BZ85" s="3392"/>
      <c r="CA85" s="3393"/>
      <c r="CB85" s="3393"/>
      <c r="CC85" s="3393"/>
      <c r="CD85" s="3393"/>
      <c r="CE85" s="3393"/>
      <c r="CF85" s="3393"/>
      <c r="CG85" s="3393"/>
      <c r="CH85" s="3393"/>
      <c r="CI85" s="3393"/>
      <c r="CJ85" s="3393"/>
      <c r="CK85" s="3393"/>
      <c r="CL85" s="3393"/>
      <c r="CM85" s="3393"/>
      <c r="CN85" s="3393"/>
      <c r="CO85" s="3393"/>
      <c r="CP85" s="3393"/>
      <c r="CQ85" s="3393"/>
      <c r="CR85" s="3393"/>
      <c r="CS85" s="3393"/>
      <c r="CT85" s="3393"/>
      <c r="CU85" s="3393"/>
      <c r="CV85" s="3393"/>
      <c r="CW85" s="3393"/>
      <c r="CX85" s="3393"/>
      <c r="CY85" s="3393"/>
      <c r="CZ85" s="3393"/>
      <c r="DA85" s="3393"/>
      <c r="DB85" s="3394"/>
      <c r="DC85" s="3401"/>
      <c r="DD85" s="3402"/>
      <c r="DE85" s="3402"/>
      <c r="DF85" s="3402"/>
      <c r="DG85" s="3402"/>
      <c r="DH85" s="3402"/>
      <c r="DI85" s="3402"/>
      <c r="DJ85" s="3403"/>
      <c r="DK85" s="3303"/>
      <c r="DL85" s="3317"/>
      <c r="DM85" s="3317"/>
      <c r="DN85" s="3317"/>
      <c r="DO85" s="3317"/>
      <c r="DP85" s="3317"/>
      <c r="DQ85" s="3317"/>
      <c r="DR85" s="3317"/>
      <c r="DS85" s="3317"/>
      <c r="DT85" s="3317"/>
      <c r="DU85" s="3317"/>
      <c r="DV85" s="3317"/>
      <c r="DW85" s="3317"/>
      <c r="DX85" s="3317"/>
      <c r="DY85" s="3317"/>
      <c r="DZ85" s="3317"/>
      <c r="EA85" s="3317"/>
      <c r="EB85" s="3317"/>
      <c r="EC85" s="3317"/>
      <c r="ED85" s="3317"/>
      <c r="EE85" s="3317"/>
      <c r="EF85" s="3317"/>
      <c r="EG85" s="3317"/>
      <c r="EH85" s="3317"/>
      <c r="EI85" s="3317"/>
      <c r="EJ85" s="3317"/>
      <c r="EK85" s="3317"/>
      <c r="EL85" s="3317"/>
      <c r="EM85" s="3317"/>
      <c r="EN85" s="3317"/>
      <c r="EO85" s="3317"/>
      <c r="EP85" s="3317"/>
      <c r="EQ85" s="3317"/>
      <c r="ER85" s="3317"/>
      <c r="ES85" s="3317"/>
      <c r="ET85" s="3317"/>
      <c r="EU85" s="3317"/>
      <c r="EV85" s="3317"/>
      <c r="EW85" s="3317"/>
      <c r="EX85" s="3317"/>
      <c r="EY85" s="3317"/>
      <c r="EZ85" s="3317"/>
      <c r="FA85" s="3317"/>
      <c r="FB85" s="3317"/>
      <c r="FC85" s="3317"/>
      <c r="FD85" s="3317"/>
      <c r="FE85" s="3317"/>
      <c r="FF85" s="3317"/>
      <c r="FG85" s="3317"/>
      <c r="FH85" s="3305"/>
      <c r="FI85" s="2307"/>
      <c r="FJ85" s="2307"/>
    </row>
    <row r="86" spans="1:166" ht="8.65" customHeight="1">
      <c r="A86" s="2298"/>
      <c r="B86" s="3404"/>
      <c r="C86" s="3405"/>
      <c r="D86" s="3405"/>
      <c r="E86" s="3405"/>
      <c r="F86" s="3405"/>
      <c r="G86" s="3405"/>
      <c r="H86" s="3405"/>
      <c r="I86" s="3405"/>
      <c r="J86" s="3405"/>
      <c r="K86" s="3405"/>
      <c r="L86" s="3405"/>
      <c r="M86" s="3405"/>
      <c r="N86" s="3405"/>
      <c r="O86" s="3405"/>
      <c r="P86" s="3405"/>
      <c r="Q86" s="3405"/>
      <c r="R86" s="3405"/>
      <c r="S86" s="3405"/>
      <c r="T86" s="3405"/>
      <c r="U86" s="3405"/>
      <c r="V86" s="3405"/>
      <c r="W86" s="3405"/>
      <c r="X86" s="3405"/>
      <c r="Y86" s="3405"/>
      <c r="Z86" s="3405"/>
      <c r="AA86" s="3405"/>
      <c r="AB86" s="3405"/>
      <c r="AC86" s="3405"/>
      <c r="AD86" s="3405"/>
      <c r="AE86" s="3405"/>
      <c r="AF86" s="3405"/>
      <c r="AG86" s="3405"/>
      <c r="AH86" s="3405"/>
      <c r="AI86" s="3405"/>
      <c r="AJ86" s="3405"/>
      <c r="AK86" s="3405"/>
      <c r="AL86" s="3405"/>
      <c r="AM86" s="3405"/>
      <c r="AN86" s="3405"/>
      <c r="AO86" s="3405"/>
      <c r="AP86" s="3405"/>
      <c r="AQ86" s="3405"/>
      <c r="AR86" s="3405"/>
      <c r="AS86" s="3405"/>
      <c r="AT86" s="3405"/>
      <c r="AU86" s="3370"/>
      <c r="AV86" s="3371"/>
      <c r="AW86" s="3371"/>
      <c r="AX86" s="3371"/>
      <c r="AY86" s="3371"/>
      <c r="AZ86" s="3353" t="s">
        <v>1160</v>
      </c>
      <c r="BA86" s="3354"/>
      <c r="BB86" s="3354"/>
      <c r="BC86" s="3354"/>
      <c r="BD86" s="3354"/>
      <c r="BE86" s="3354"/>
      <c r="BF86" s="3354"/>
      <c r="BG86" s="3354"/>
      <c r="BH86" s="3354"/>
      <c r="BI86" s="3354"/>
      <c r="BJ86" s="3354"/>
      <c r="BK86" s="3354"/>
      <c r="BL86" s="3354"/>
      <c r="BM86" s="3354"/>
      <c r="BN86" s="3354"/>
      <c r="BO86" s="3354"/>
      <c r="BP86" s="3354"/>
      <c r="BQ86" s="3354"/>
      <c r="BR86" s="3354"/>
      <c r="BS86" s="3354"/>
      <c r="BT86" s="3355"/>
      <c r="BU86" s="3290">
        <v>1.5</v>
      </c>
      <c r="BV86" s="3290"/>
      <c r="BW86" s="3290"/>
      <c r="BX86" s="3290"/>
      <c r="BY86" s="3291"/>
      <c r="BZ86" s="3386" t="s">
        <v>1161</v>
      </c>
      <c r="CA86" s="3387"/>
      <c r="CB86" s="3387"/>
      <c r="CC86" s="3387"/>
      <c r="CD86" s="3387"/>
      <c r="CE86" s="3387"/>
      <c r="CF86" s="3387"/>
      <c r="CG86" s="3387"/>
      <c r="CH86" s="3387"/>
      <c r="CI86" s="3387"/>
      <c r="CJ86" s="3387"/>
      <c r="CK86" s="3387"/>
      <c r="CL86" s="3387"/>
      <c r="CM86" s="3387"/>
      <c r="CN86" s="3387"/>
      <c r="CO86" s="3387"/>
      <c r="CP86" s="3387"/>
      <c r="CQ86" s="3387"/>
      <c r="CR86" s="3387"/>
      <c r="CS86" s="3387"/>
      <c r="CT86" s="3387"/>
      <c r="CU86" s="3387"/>
      <c r="CV86" s="3387"/>
      <c r="CW86" s="3387"/>
      <c r="CX86" s="3387"/>
      <c r="CY86" s="3387"/>
      <c r="CZ86" s="3387"/>
      <c r="DA86" s="3387"/>
      <c r="DB86" s="3388"/>
      <c r="DC86" s="3395">
        <v>7.4999999999999997E-2</v>
      </c>
      <c r="DD86" s="3396"/>
      <c r="DE86" s="3396"/>
      <c r="DF86" s="3396"/>
      <c r="DG86" s="3396"/>
      <c r="DH86" s="3396"/>
      <c r="DI86" s="3396"/>
      <c r="DJ86" s="3397"/>
      <c r="DK86" s="3372" t="s">
        <v>1199</v>
      </c>
      <c r="DL86" s="3373"/>
      <c r="DM86" s="3373"/>
      <c r="DN86" s="3373"/>
      <c r="DO86" s="3373"/>
      <c r="DP86" s="3373"/>
      <c r="DQ86" s="3373"/>
      <c r="DR86" s="3373"/>
      <c r="DS86" s="3373"/>
      <c r="DT86" s="3373"/>
      <c r="DU86" s="3373"/>
      <c r="DV86" s="3373"/>
      <c r="DW86" s="3373"/>
      <c r="DX86" s="3373"/>
      <c r="DY86" s="3373"/>
      <c r="DZ86" s="3373"/>
      <c r="EA86" s="3373"/>
      <c r="EB86" s="3373"/>
      <c r="EC86" s="3373"/>
      <c r="ED86" s="3373"/>
      <c r="EE86" s="3373"/>
      <c r="EF86" s="3373"/>
      <c r="EG86" s="3373"/>
      <c r="EH86" s="3373"/>
      <c r="EI86" s="3373"/>
      <c r="EJ86" s="3373"/>
      <c r="EK86" s="3373"/>
      <c r="EL86" s="3373"/>
      <c r="EM86" s="3373"/>
      <c r="EN86" s="3373"/>
      <c r="EO86" s="3373"/>
      <c r="EP86" s="3373"/>
      <c r="EQ86" s="3373"/>
      <c r="ER86" s="3373"/>
      <c r="ES86" s="3373"/>
      <c r="ET86" s="3373"/>
      <c r="EU86" s="3373"/>
      <c r="EV86" s="3373"/>
      <c r="EW86" s="3373"/>
      <c r="EX86" s="3373"/>
      <c r="EY86" s="3373"/>
      <c r="EZ86" s="3373"/>
      <c r="FA86" s="3373"/>
      <c r="FB86" s="3373"/>
      <c r="FC86" s="3373"/>
      <c r="FD86" s="3373"/>
      <c r="FE86" s="3373"/>
      <c r="FF86" s="3373"/>
      <c r="FG86" s="3373"/>
      <c r="FH86" s="3374"/>
      <c r="FI86" s="2307"/>
      <c r="FJ86" s="2307"/>
    </row>
    <row r="87" spans="1:166" ht="8.65" customHeight="1">
      <c r="A87" s="2298"/>
      <c r="B87" s="3404" t="s">
        <v>1202</v>
      </c>
      <c r="C87" s="3405"/>
      <c r="D87" s="3405"/>
      <c r="E87" s="3405"/>
      <c r="F87" s="3405"/>
      <c r="G87" s="3405"/>
      <c r="H87" s="3405"/>
      <c r="I87" s="3405"/>
      <c r="J87" s="3405"/>
      <c r="K87" s="3405"/>
      <c r="L87" s="3405"/>
      <c r="M87" s="3405"/>
      <c r="N87" s="3405"/>
      <c r="O87" s="3405"/>
      <c r="P87" s="3405"/>
      <c r="Q87" s="3405"/>
      <c r="R87" s="3405"/>
      <c r="S87" s="3405"/>
      <c r="T87" s="3405"/>
      <c r="U87" s="3405"/>
      <c r="V87" s="3405"/>
      <c r="W87" s="3405"/>
      <c r="X87" s="3405"/>
      <c r="Y87" s="3405"/>
      <c r="Z87" s="3405"/>
      <c r="AA87" s="3405"/>
      <c r="AB87" s="3405"/>
      <c r="AC87" s="3405"/>
      <c r="AD87" s="3405"/>
      <c r="AE87" s="3405"/>
      <c r="AF87" s="3405"/>
      <c r="AG87" s="3405"/>
      <c r="AH87" s="3405"/>
      <c r="AI87" s="3405"/>
      <c r="AJ87" s="3405"/>
      <c r="AK87" s="3405"/>
      <c r="AL87" s="3405"/>
      <c r="AM87" s="3405"/>
      <c r="AN87" s="3405"/>
      <c r="AO87" s="3405"/>
      <c r="AP87" s="3405"/>
      <c r="AQ87" s="3405"/>
      <c r="AR87" s="3405"/>
      <c r="AS87" s="3405"/>
      <c r="AT87" s="3405"/>
      <c r="AU87" s="3370"/>
      <c r="AV87" s="3371"/>
      <c r="AW87" s="3371"/>
      <c r="AX87" s="3371"/>
      <c r="AY87" s="3371"/>
      <c r="AZ87" s="3356"/>
      <c r="BA87" s="3357"/>
      <c r="BB87" s="3357"/>
      <c r="BC87" s="3357"/>
      <c r="BD87" s="3357"/>
      <c r="BE87" s="3357"/>
      <c r="BF87" s="3357"/>
      <c r="BG87" s="3357"/>
      <c r="BH87" s="3357"/>
      <c r="BI87" s="3357"/>
      <c r="BJ87" s="3357"/>
      <c r="BK87" s="3357"/>
      <c r="BL87" s="3357"/>
      <c r="BM87" s="3357"/>
      <c r="BN87" s="3357"/>
      <c r="BO87" s="3357"/>
      <c r="BP87" s="3357"/>
      <c r="BQ87" s="3357"/>
      <c r="BR87" s="3357"/>
      <c r="BS87" s="3357"/>
      <c r="BT87" s="3358"/>
      <c r="BU87" s="3290"/>
      <c r="BV87" s="3290"/>
      <c r="BW87" s="3290"/>
      <c r="BX87" s="3290"/>
      <c r="BY87" s="3291"/>
      <c r="BZ87" s="3389"/>
      <c r="CA87" s="3390"/>
      <c r="CB87" s="3390"/>
      <c r="CC87" s="3390"/>
      <c r="CD87" s="3390"/>
      <c r="CE87" s="3390"/>
      <c r="CF87" s="3390"/>
      <c r="CG87" s="3390"/>
      <c r="CH87" s="3390"/>
      <c r="CI87" s="3390"/>
      <c r="CJ87" s="3390"/>
      <c r="CK87" s="3390"/>
      <c r="CL87" s="3390"/>
      <c r="CM87" s="3390"/>
      <c r="CN87" s="3390"/>
      <c r="CO87" s="3390"/>
      <c r="CP87" s="3390"/>
      <c r="CQ87" s="3390"/>
      <c r="CR87" s="3390"/>
      <c r="CS87" s="3390"/>
      <c r="CT87" s="3390"/>
      <c r="CU87" s="3390"/>
      <c r="CV87" s="3390"/>
      <c r="CW87" s="3390"/>
      <c r="CX87" s="3390"/>
      <c r="CY87" s="3390"/>
      <c r="CZ87" s="3390"/>
      <c r="DA87" s="3390"/>
      <c r="DB87" s="3391"/>
      <c r="DC87" s="3398"/>
      <c r="DD87" s="3399"/>
      <c r="DE87" s="3399"/>
      <c r="DF87" s="3399"/>
      <c r="DG87" s="3399"/>
      <c r="DH87" s="3399"/>
      <c r="DI87" s="3399"/>
      <c r="DJ87" s="3400"/>
      <c r="DK87" s="3375"/>
      <c r="DL87" s="3373"/>
      <c r="DM87" s="3373"/>
      <c r="DN87" s="3373"/>
      <c r="DO87" s="3373"/>
      <c r="DP87" s="3373"/>
      <c r="DQ87" s="3373"/>
      <c r="DR87" s="3373"/>
      <c r="DS87" s="3373"/>
      <c r="DT87" s="3373"/>
      <c r="DU87" s="3373"/>
      <c r="DV87" s="3373"/>
      <c r="DW87" s="3373"/>
      <c r="DX87" s="3373"/>
      <c r="DY87" s="3373"/>
      <c r="DZ87" s="3373"/>
      <c r="EA87" s="3373"/>
      <c r="EB87" s="3373"/>
      <c r="EC87" s="3373"/>
      <c r="ED87" s="3373"/>
      <c r="EE87" s="3373"/>
      <c r="EF87" s="3373"/>
      <c r="EG87" s="3373"/>
      <c r="EH87" s="3373"/>
      <c r="EI87" s="3373"/>
      <c r="EJ87" s="3373"/>
      <c r="EK87" s="3373"/>
      <c r="EL87" s="3373"/>
      <c r="EM87" s="3373"/>
      <c r="EN87" s="3373"/>
      <c r="EO87" s="3373"/>
      <c r="EP87" s="3373"/>
      <c r="EQ87" s="3373"/>
      <c r="ER87" s="3373"/>
      <c r="ES87" s="3373"/>
      <c r="ET87" s="3373"/>
      <c r="EU87" s="3373"/>
      <c r="EV87" s="3373"/>
      <c r="EW87" s="3373"/>
      <c r="EX87" s="3373"/>
      <c r="EY87" s="3373"/>
      <c r="EZ87" s="3373"/>
      <c r="FA87" s="3373"/>
      <c r="FB87" s="3373"/>
      <c r="FC87" s="3373"/>
      <c r="FD87" s="3373"/>
      <c r="FE87" s="3373"/>
      <c r="FF87" s="3373"/>
      <c r="FG87" s="3373"/>
      <c r="FH87" s="3374"/>
      <c r="FI87" s="2307"/>
      <c r="FJ87" s="2307"/>
    </row>
    <row r="88" spans="1:166" ht="8.65" customHeight="1">
      <c r="A88" s="2298"/>
      <c r="B88" s="3404"/>
      <c r="C88" s="3405"/>
      <c r="D88" s="3405"/>
      <c r="E88" s="3405"/>
      <c r="F88" s="3405"/>
      <c r="G88" s="3405"/>
      <c r="H88" s="3405"/>
      <c r="I88" s="3405"/>
      <c r="J88" s="3405"/>
      <c r="K88" s="3405"/>
      <c r="L88" s="3405"/>
      <c r="M88" s="3405"/>
      <c r="N88" s="3405"/>
      <c r="O88" s="3405"/>
      <c r="P88" s="3405"/>
      <c r="Q88" s="3405"/>
      <c r="R88" s="3405"/>
      <c r="S88" s="3405"/>
      <c r="T88" s="3405"/>
      <c r="U88" s="3405"/>
      <c r="V88" s="3405"/>
      <c r="W88" s="3405"/>
      <c r="X88" s="3405"/>
      <c r="Y88" s="3405"/>
      <c r="Z88" s="3405"/>
      <c r="AA88" s="3405"/>
      <c r="AB88" s="3405"/>
      <c r="AC88" s="3405"/>
      <c r="AD88" s="3405"/>
      <c r="AE88" s="3405"/>
      <c r="AF88" s="3405"/>
      <c r="AG88" s="3405"/>
      <c r="AH88" s="3405"/>
      <c r="AI88" s="3405"/>
      <c r="AJ88" s="3405"/>
      <c r="AK88" s="3405"/>
      <c r="AL88" s="3405"/>
      <c r="AM88" s="3405"/>
      <c r="AN88" s="3405"/>
      <c r="AO88" s="3405"/>
      <c r="AP88" s="3405"/>
      <c r="AQ88" s="3405"/>
      <c r="AR88" s="3405"/>
      <c r="AS88" s="3405"/>
      <c r="AT88" s="3405"/>
      <c r="AU88" s="3370"/>
      <c r="AV88" s="3371"/>
      <c r="AW88" s="3371"/>
      <c r="AX88" s="3371"/>
      <c r="AY88" s="3371"/>
      <c r="AZ88" s="3353" t="s">
        <v>1163</v>
      </c>
      <c r="BA88" s="3354"/>
      <c r="BB88" s="3354"/>
      <c r="BC88" s="3354"/>
      <c r="BD88" s="3354"/>
      <c r="BE88" s="3354"/>
      <c r="BF88" s="3354"/>
      <c r="BG88" s="3354"/>
      <c r="BH88" s="3354"/>
      <c r="BI88" s="3354"/>
      <c r="BJ88" s="3354"/>
      <c r="BK88" s="3354"/>
      <c r="BL88" s="3354"/>
      <c r="BM88" s="3354"/>
      <c r="BN88" s="3354"/>
      <c r="BO88" s="3354"/>
      <c r="BP88" s="3354"/>
      <c r="BQ88" s="3354"/>
      <c r="BR88" s="3354"/>
      <c r="BS88" s="3354"/>
      <c r="BT88" s="3355"/>
      <c r="BU88" s="3290">
        <v>0.5</v>
      </c>
      <c r="BV88" s="3290"/>
      <c r="BW88" s="3290"/>
      <c r="BX88" s="3290"/>
      <c r="BY88" s="3291"/>
      <c r="BZ88" s="3392"/>
      <c r="CA88" s="3393"/>
      <c r="CB88" s="3393"/>
      <c r="CC88" s="3393"/>
      <c r="CD88" s="3393"/>
      <c r="CE88" s="3393"/>
      <c r="CF88" s="3393"/>
      <c r="CG88" s="3393"/>
      <c r="CH88" s="3393"/>
      <c r="CI88" s="3393"/>
      <c r="CJ88" s="3393"/>
      <c r="CK88" s="3393"/>
      <c r="CL88" s="3393"/>
      <c r="CM88" s="3393"/>
      <c r="CN88" s="3393"/>
      <c r="CO88" s="3393"/>
      <c r="CP88" s="3393"/>
      <c r="CQ88" s="3393"/>
      <c r="CR88" s="3393"/>
      <c r="CS88" s="3393"/>
      <c r="CT88" s="3393"/>
      <c r="CU88" s="3393"/>
      <c r="CV88" s="3393"/>
      <c r="CW88" s="3393"/>
      <c r="CX88" s="3393"/>
      <c r="CY88" s="3393"/>
      <c r="CZ88" s="3393"/>
      <c r="DA88" s="3393"/>
      <c r="DB88" s="3394"/>
      <c r="DC88" s="3401"/>
      <c r="DD88" s="3402"/>
      <c r="DE88" s="3402"/>
      <c r="DF88" s="3402"/>
      <c r="DG88" s="3402"/>
      <c r="DH88" s="3402"/>
      <c r="DI88" s="3402"/>
      <c r="DJ88" s="3403"/>
      <c r="DK88" s="3375"/>
      <c r="DL88" s="3373"/>
      <c r="DM88" s="3373"/>
      <c r="DN88" s="3373"/>
      <c r="DO88" s="3373"/>
      <c r="DP88" s="3373"/>
      <c r="DQ88" s="3373"/>
      <c r="DR88" s="3373"/>
      <c r="DS88" s="3373"/>
      <c r="DT88" s="3373"/>
      <c r="DU88" s="3373"/>
      <c r="DV88" s="3373"/>
      <c r="DW88" s="3373"/>
      <c r="DX88" s="3373"/>
      <c r="DY88" s="3373"/>
      <c r="DZ88" s="3373"/>
      <c r="EA88" s="3373"/>
      <c r="EB88" s="3373"/>
      <c r="EC88" s="3373"/>
      <c r="ED88" s="3373"/>
      <c r="EE88" s="3373"/>
      <c r="EF88" s="3373"/>
      <c r="EG88" s="3373"/>
      <c r="EH88" s="3373"/>
      <c r="EI88" s="3373"/>
      <c r="EJ88" s="3373"/>
      <c r="EK88" s="3373"/>
      <c r="EL88" s="3373"/>
      <c r="EM88" s="3373"/>
      <c r="EN88" s="3373"/>
      <c r="EO88" s="3373"/>
      <c r="EP88" s="3373"/>
      <c r="EQ88" s="3373"/>
      <c r="ER88" s="3373"/>
      <c r="ES88" s="3373"/>
      <c r="ET88" s="3373"/>
      <c r="EU88" s="3373"/>
      <c r="EV88" s="3373"/>
      <c r="EW88" s="3373"/>
      <c r="EX88" s="3373"/>
      <c r="EY88" s="3373"/>
      <c r="EZ88" s="3373"/>
      <c r="FA88" s="3373"/>
      <c r="FB88" s="3373"/>
      <c r="FC88" s="3373"/>
      <c r="FD88" s="3373"/>
      <c r="FE88" s="3373"/>
      <c r="FF88" s="3373"/>
      <c r="FG88" s="3373"/>
      <c r="FH88" s="3374"/>
      <c r="FI88" s="2307"/>
      <c r="FJ88" s="2307"/>
    </row>
    <row r="89" spans="1:166" ht="8.65" customHeight="1">
      <c r="A89" s="2298"/>
      <c r="B89" s="3406" t="s">
        <v>1214</v>
      </c>
      <c r="C89" s="3407"/>
      <c r="D89" s="3407"/>
      <c r="E89" s="3407"/>
      <c r="F89" s="3407"/>
      <c r="G89" s="3407"/>
      <c r="H89" s="3407"/>
      <c r="I89" s="3407"/>
      <c r="J89" s="3407"/>
      <c r="K89" s="3407"/>
      <c r="L89" s="3407"/>
      <c r="M89" s="3407"/>
      <c r="N89" s="3407"/>
      <c r="O89" s="3407"/>
      <c r="P89" s="3407"/>
      <c r="Q89" s="3407"/>
      <c r="R89" s="3407"/>
      <c r="S89" s="3407"/>
      <c r="T89" s="3407"/>
      <c r="U89" s="3407"/>
      <c r="V89" s="3407"/>
      <c r="W89" s="3407"/>
      <c r="X89" s="3407"/>
      <c r="Y89" s="3407"/>
      <c r="Z89" s="3407"/>
      <c r="AA89" s="3407"/>
      <c r="AB89" s="3407"/>
      <c r="AC89" s="3407"/>
      <c r="AD89" s="3407"/>
      <c r="AE89" s="3407"/>
      <c r="AF89" s="3407"/>
      <c r="AG89" s="3407"/>
      <c r="AH89" s="3407"/>
      <c r="AI89" s="3407"/>
      <c r="AJ89" s="3407"/>
      <c r="AK89" s="3407"/>
      <c r="AL89" s="3407"/>
      <c r="AM89" s="3407"/>
      <c r="AN89" s="3407"/>
      <c r="AO89" s="3407"/>
      <c r="AP89" s="3407"/>
      <c r="AQ89" s="3407"/>
      <c r="AR89" s="3407"/>
      <c r="AS89" s="3407"/>
      <c r="AT89" s="3407"/>
      <c r="AU89" s="3370"/>
      <c r="AV89" s="3371"/>
      <c r="AW89" s="3371"/>
      <c r="AX89" s="3371"/>
      <c r="AY89" s="3371"/>
      <c r="AZ89" s="3356"/>
      <c r="BA89" s="3357"/>
      <c r="BB89" s="3357"/>
      <c r="BC89" s="3357"/>
      <c r="BD89" s="3357"/>
      <c r="BE89" s="3357"/>
      <c r="BF89" s="3357"/>
      <c r="BG89" s="3357"/>
      <c r="BH89" s="3357"/>
      <c r="BI89" s="3357"/>
      <c r="BJ89" s="3357"/>
      <c r="BK89" s="3357"/>
      <c r="BL89" s="3357"/>
      <c r="BM89" s="3357"/>
      <c r="BN89" s="3357"/>
      <c r="BO89" s="3357"/>
      <c r="BP89" s="3357"/>
      <c r="BQ89" s="3357"/>
      <c r="BR89" s="3357"/>
      <c r="BS89" s="3357"/>
      <c r="BT89" s="3358"/>
      <c r="BU89" s="3290"/>
      <c r="BV89" s="3290"/>
      <c r="BW89" s="3290"/>
      <c r="BX89" s="3290"/>
      <c r="BY89" s="3291"/>
      <c r="BZ89" s="3386" t="s">
        <v>1165</v>
      </c>
      <c r="CA89" s="3387"/>
      <c r="CB89" s="3387"/>
      <c r="CC89" s="3387"/>
      <c r="CD89" s="3387"/>
      <c r="CE89" s="3387"/>
      <c r="CF89" s="3387"/>
      <c r="CG89" s="3387"/>
      <c r="CH89" s="3387"/>
      <c r="CI89" s="3387"/>
      <c r="CJ89" s="3387"/>
      <c r="CK89" s="3387"/>
      <c r="CL89" s="3387"/>
      <c r="CM89" s="3387"/>
      <c r="CN89" s="3387"/>
      <c r="CO89" s="3387"/>
      <c r="CP89" s="3387"/>
      <c r="CQ89" s="3387"/>
      <c r="CR89" s="3387"/>
      <c r="CS89" s="3387"/>
      <c r="CT89" s="3387"/>
      <c r="CU89" s="3387"/>
      <c r="CV89" s="3387"/>
      <c r="CW89" s="3387"/>
      <c r="CX89" s="3387"/>
      <c r="CY89" s="3387"/>
      <c r="CZ89" s="3387"/>
      <c r="DA89" s="3387"/>
      <c r="DB89" s="3388"/>
      <c r="DC89" s="3395">
        <v>7.0999999999999994E-2</v>
      </c>
      <c r="DD89" s="3396"/>
      <c r="DE89" s="3396"/>
      <c r="DF89" s="3396"/>
      <c r="DG89" s="3396"/>
      <c r="DH89" s="3396"/>
      <c r="DI89" s="3396"/>
      <c r="DJ89" s="3397"/>
      <c r="DK89" s="3372" t="s">
        <v>1203</v>
      </c>
      <c r="DL89" s="3373"/>
      <c r="DM89" s="3373"/>
      <c r="DN89" s="3373"/>
      <c r="DO89" s="3373"/>
      <c r="DP89" s="3373"/>
      <c r="DQ89" s="3373"/>
      <c r="DR89" s="3373"/>
      <c r="DS89" s="3373"/>
      <c r="DT89" s="3373"/>
      <c r="DU89" s="3373"/>
      <c r="DV89" s="3373"/>
      <c r="DW89" s="3373"/>
      <c r="DX89" s="3373"/>
      <c r="DY89" s="3373"/>
      <c r="DZ89" s="3373"/>
      <c r="EA89" s="3373"/>
      <c r="EB89" s="3373"/>
      <c r="EC89" s="3373"/>
      <c r="ED89" s="3373"/>
      <c r="EE89" s="3373"/>
      <c r="EF89" s="3373"/>
      <c r="EG89" s="3373"/>
      <c r="EH89" s="3373"/>
      <c r="EI89" s="3373"/>
      <c r="EJ89" s="3373"/>
      <c r="EK89" s="3373"/>
      <c r="EL89" s="3373"/>
      <c r="EM89" s="3373"/>
      <c r="EN89" s="3373"/>
      <c r="EO89" s="3373"/>
      <c r="EP89" s="3373"/>
      <c r="EQ89" s="3373"/>
      <c r="ER89" s="3373"/>
      <c r="ES89" s="3373"/>
      <c r="ET89" s="3373"/>
      <c r="EU89" s="3373"/>
      <c r="EV89" s="3373"/>
      <c r="EW89" s="3373"/>
      <c r="EX89" s="3373"/>
      <c r="EY89" s="3373"/>
      <c r="EZ89" s="3373"/>
      <c r="FA89" s="3373"/>
      <c r="FB89" s="3373"/>
      <c r="FC89" s="3373"/>
      <c r="FD89" s="3373"/>
      <c r="FE89" s="3373"/>
      <c r="FF89" s="3373"/>
      <c r="FG89" s="3373"/>
      <c r="FH89" s="3374"/>
      <c r="FI89" s="2307"/>
      <c r="FJ89" s="2307"/>
    </row>
    <row r="90" spans="1:166" ht="8.65" customHeight="1" thickBot="1">
      <c r="A90" s="2298"/>
      <c r="B90" s="3408"/>
      <c r="C90" s="3409"/>
      <c r="D90" s="3409"/>
      <c r="E90" s="3409"/>
      <c r="F90" s="3409"/>
      <c r="G90" s="3409"/>
      <c r="H90" s="3409"/>
      <c r="I90" s="3409"/>
      <c r="J90" s="3409"/>
      <c r="K90" s="3409"/>
      <c r="L90" s="3409"/>
      <c r="M90" s="3409"/>
      <c r="N90" s="3409"/>
      <c r="O90" s="3409"/>
      <c r="P90" s="3409"/>
      <c r="Q90" s="3409"/>
      <c r="R90" s="3409"/>
      <c r="S90" s="3409"/>
      <c r="T90" s="3409"/>
      <c r="U90" s="3409"/>
      <c r="V90" s="3409"/>
      <c r="W90" s="3409"/>
      <c r="X90" s="3409"/>
      <c r="Y90" s="3409"/>
      <c r="Z90" s="3409"/>
      <c r="AA90" s="3409"/>
      <c r="AB90" s="3409"/>
      <c r="AC90" s="3409"/>
      <c r="AD90" s="3409"/>
      <c r="AE90" s="3409"/>
      <c r="AF90" s="3409"/>
      <c r="AG90" s="3409"/>
      <c r="AH90" s="3409"/>
      <c r="AI90" s="3409"/>
      <c r="AJ90" s="3409"/>
      <c r="AK90" s="3409"/>
      <c r="AL90" s="3409"/>
      <c r="AM90" s="3409"/>
      <c r="AN90" s="3409"/>
      <c r="AO90" s="3409"/>
      <c r="AP90" s="3409"/>
      <c r="AQ90" s="3409"/>
      <c r="AR90" s="3409"/>
      <c r="AS90" s="3409"/>
      <c r="AT90" s="3409"/>
      <c r="AU90" s="3370"/>
      <c r="AV90" s="3371"/>
      <c r="AW90" s="3371"/>
      <c r="AX90" s="3371"/>
      <c r="AY90" s="3371"/>
      <c r="AZ90" s="3353" t="s">
        <v>1167</v>
      </c>
      <c r="BA90" s="3354"/>
      <c r="BB90" s="3354"/>
      <c r="BC90" s="3354"/>
      <c r="BD90" s="3354"/>
      <c r="BE90" s="3354"/>
      <c r="BF90" s="3354"/>
      <c r="BG90" s="3354"/>
      <c r="BH90" s="3354"/>
      <c r="BI90" s="3354"/>
      <c r="BJ90" s="3354"/>
      <c r="BK90" s="3354"/>
      <c r="BL90" s="3354"/>
      <c r="BM90" s="3354"/>
      <c r="BN90" s="3354"/>
      <c r="BO90" s="3354"/>
      <c r="BP90" s="3354"/>
      <c r="BQ90" s="3354"/>
      <c r="BR90" s="3354"/>
      <c r="BS90" s="3354"/>
      <c r="BT90" s="3355"/>
      <c r="BU90" s="3290">
        <v>0.8</v>
      </c>
      <c r="BV90" s="3290"/>
      <c r="BW90" s="3290"/>
      <c r="BX90" s="3290"/>
      <c r="BY90" s="3291"/>
      <c r="BZ90" s="3389"/>
      <c r="CA90" s="3390"/>
      <c r="CB90" s="3390"/>
      <c r="CC90" s="3390"/>
      <c r="CD90" s="3390"/>
      <c r="CE90" s="3390"/>
      <c r="CF90" s="3390"/>
      <c r="CG90" s="3390"/>
      <c r="CH90" s="3390"/>
      <c r="CI90" s="3390"/>
      <c r="CJ90" s="3390"/>
      <c r="CK90" s="3390"/>
      <c r="CL90" s="3390"/>
      <c r="CM90" s="3390"/>
      <c r="CN90" s="3390"/>
      <c r="CO90" s="3390"/>
      <c r="CP90" s="3390"/>
      <c r="CQ90" s="3390"/>
      <c r="CR90" s="3390"/>
      <c r="CS90" s="3390"/>
      <c r="CT90" s="3390"/>
      <c r="CU90" s="3390"/>
      <c r="CV90" s="3390"/>
      <c r="CW90" s="3390"/>
      <c r="CX90" s="3390"/>
      <c r="CY90" s="3390"/>
      <c r="CZ90" s="3390"/>
      <c r="DA90" s="3390"/>
      <c r="DB90" s="3391"/>
      <c r="DC90" s="3398"/>
      <c r="DD90" s="3399"/>
      <c r="DE90" s="3399"/>
      <c r="DF90" s="3399"/>
      <c r="DG90" s="3399"/>
      <c r="DH90" s="3399"/>
      <c r="DI90" s="3399"/>
      <c r="DJ90" s="3400"/>
      <c r="DK90" s="3375"/>
      <c r="DL90" s="3373"/>
      <c r="DM90" s="3373"/>
      <c r="DN90" s="3373"/>
      <c r="DO90" s="3373"/>
      <c r="DP90" s="3373"/>
      <c r="DQ90" s="3373"/>
      <c r="DR90" s="3373"/>
      <c r="DS90" s="3373"/>
      <c r="DT90" s="3373"/>
      <c r="DU90" s="3373"/>
      <c r="DV90" s="3373"/>
      <c r="DW90" s="3373"/>
      <c r="DX90" s="3373"/>
      <c r="DY90" s="3373"/>
      <c r="DZ90" s="3373"/>
      <c r="EA90" s="3373"/>
      <c r="EB90" s="3373"/>
      <c r="EC90" s="3373"/>
      <c r="ED90" s="3373"/>
      <c r="EE90" s="3373"/>
      <c r="EF90" s="3373"/>
      <c r="EG90" s="3373"/>
      <c r="EH90" s="3373"/>
      <c r="EI90" s="3373"/>
      <c r="EJ90" s="3373"/>
      <c r="EK90" s="3373"/>
      <c r="EL90" s="3373"/>
      <c r="EM90" s="3373"/>
      <c r="EN90" s="3373"/>
      <c r="EO90" s="3373"/>
      <c r="EP90" s="3373"/>
      <c r="EQ90" s="3373"/>
      <c r="ER90" s="3373"/>
      <c r="ES90" s="3373"/>
      <c r="ET90" s="3373"/>
      <c r="EU90" s="3373"/>
      <c r="EV90" s="3373"/>
      <c r="EW90" s="3373"/>
      <c r="EX90" s="3373"/>
      <c r="EY90" s="3373"/>
      <c r="EZ90" s="3373"/>
      <c r="FA90" s="3373"/>
      <c r="FB90" s="3373"/>
      <c r="FC90" s="3373"/>
      <c r="FD90" s="3373"/>
      <c r="FE90" s="3373"/>
      <c r="FF90" s="3373"/>
      <c r="FG90" s="3373"/>
      <c r="FH90" s="3374"/>
      <c r="FI90" s="2307"/>
      <c r="FJ90" s="2307"/>
    </row>
    <row r="91" spans="1:166" ht="8.65" customHeight="1" thickTop="1">
      <c r="A91" s="2298"/>
      <c r="B91" s="3376" t="s">
        <v>1194</v>
      </c>
      <c r="C91" s="3377"/>
      <c r="D91" s="3377"/>
      <c r="E91" s="3377"/>
      <c r="F91" s="3377"/>
      <c r="G91" s="3377"/>
      <c r="H91" s="3377"/>
      <c r="I91" s="3377"/>
      <c r="J91" s="3377"/>
      <c r="K91" s="3377"/>
      <c r="L91" s="3377"/>
      <c r="M91" s="3377"/>
      <c r="N91" s="3377"/>
      <c r="O91" s="3377"/>
      <c r="P91" s="3377"/>
      <c r="Q91" s="3377"/>
      <c r="R91" s="3377"/>
      <c r="S91" s="3377"/>
      <c r="T91" s="3377"/>
      <c r="U91" s="3377"/>
      <c r="V91" s="3377"/>
      <c r="W91" s="3377"/>
      <c r="X91" s="3377"/>
      <c r="Y91" s="3377"/>
      <c r="Z91" s="3377"/>
      <c r="AA91" s="3377"/>
      <c r="AB91" s="3377"/>
      <c r="AC91" s="3377"/>
      <c r="AD91" s="3377"/>
      <c r="AE91" s="3377"/>
      <c r="AF91" s="3377"/>
      <c r="AG91" s="3377"/>
      <c r="AH91" s="3377"/>
      <c r="AI91" s="3377"/>
      <c r="AJ91" s="3377"/>
      <c r="AK91" s="3377"/>
      <c r="AL91" s="3377"/>
      <c r="AM91" s="3377"/>
      <c r="AN91" s="3377"/>
      <c r="AO91" s="3377"/>
      <c r="AP91" s="3377"/>
      <c r="AQ91" s="3377"/>
      <c r="AR91" s="3377"/>
      <c r="AS91" s="3377"/>
      <c r="AT91" s="3377"/>
      <c r="AU91" s="3370"/>
      <c r="AV91" s="3371"/>
      <c r="AW91" s="3371"/>
      <c r="AX91" s="3371"/>
      <c r="AY91" s="3371"/>
      <c r="AZ91" s="3356"/>
      <c r="BA91" s="3357"/>
      <c r="BB91" s="3357"/>
      <c r="BC91" s="3357"/>
      <c r="BD91" s="3357"/>
      <c r="BE91" s="3357"/>
      <c r="BF91" s="3357"/>
      <c r="BG91" s="3357"/>
      <c r="BH91" s="3357"/>
      <c r="BI91" s="3357"/>
      <c r="BJ91" s="3357"/>
      <c r="BK91" s="3357"/>
      <c r="BL91" s="3357"/>
      <c r="BM91" s="3357"/>
      <c r="BN91" s="3357"/>
      <c r="BO91" s="3357"/>
      <c r="BP91" s="3357"/>
      <c r="BQ91" s="3357"/>
      <c r="BR91" s="3357"/>
      <c r="BS91" s="3357"/>
      <c r="BT91" s="3358"/>
      <c r="BU91" s="3290"/>
      <c r="BV91" s="3290"/>
      <c r="BW91" s="3290"/>
      <c r="BX91" s="3290"/>
      <c r="BY91" s="3291"/>
      <c r="BZ91" s="3392"/>
      <c r="CA91" s="3393"/>
      <c r="CB91" s="3393"/>
      <c r="CC91" s="3393"/>
      <c r="CD91" s="3393"/>
      <c r="CE91" s="3393"/>
      <c r="CF91" s="3393"/>
      <c r="CG91" s="3393"/>
      <c r="CH91" s="3393"/>
      <c r="CI91" s="3393"/>
      <c r="CJ91" s="3393"/>
      <c r="CK91" s="3393"/>
      <c r="CL91" s="3393"/>
      <c r="CM91" s="3393"/>
      <c r="CN91" s="3393"/>
      <c r="CO91" s="3393"/>
      <c r="CP91" s="3393"/>
      <c r="CQ91" s="3393"/>
      <c r="CR91" s="3393"/>
      <c r="CS91" s="3393"/>
      <c r="CT91" s="3393"/>
      <c r="CU91" s="3393"/>
      <c r="CV91" s="3393"/>
      <c r="CW91" s="3393"/>
      <c r="CX91" s="3393"/>
      <c r="CY91" s="3393"/>
      <c r="CZ91" s="3393"/>
      <c r="DA91" s="3393"/>
      <c r="DB91" s="3394"/>
      <c r="DC91" s="3401"/>
      <c r="DD91" s="3402"/>
      <c r="DE91" s="3402"/>
      <c r="DF91" s="3402"/>
      <c r="DG91" s="3402"/>
      <c r="DH91" s="3402"/>
      <c r="DI91" s="3402"/>
      <c r="DJ91" s="3403"/>
      <c r="DK91" s="3375"/>
      <c r="DL91" s="3373"/>
      <c r="DM91" s="3373"/>
      <c r="DN91" s="3373"/>
      <c r="DO91" s="3373"/>
      <c r="DP91" s="3373"/>
      <c r="DQ91" s="3373"/>
      <c r="DR91" s="3373"/>
      <c r="DS91" s="3373"/>
      <c r="DT91" s="3373"/>
      <c r="DU91" s="3373"/>
      <c r="DV91" s="3373"/>
      <c r="DW91" s="3373"/>
      <c r="DX91" s="3373"/>
      <c r="DY91" s="3373"/>
      <c r="DZ91" s="3373"/>
      <c r="EA91" s="3373"/>
      <c r="EB91" s="3373"/>
      <c r="EC91" s="3373"/>
      <c r="ED91" s="3373"/>
      <c r="EE91" s="3373"/>
      <c r="EF91" s="3373"/>
      <c r="EG91" s="3373"/>
      <c r="EH91" s="3373"/>
      <c r="EI91" s="3373"/>
      <c r="EJ91" s="3373"/>
      <c r="EK91" s="3373"/>
      <c r="EL91" s="3373"/>
      <c r="EM91" s="3373"/>
      <c r="EN91" s="3373"/>
      <c r="EO91" s="3373"/>
      <c r="EP91" s="3373"/>
      <c r="EQ91" s="3373"/>
      <c r="ER91" s="3373"/>
      <c r="ES91" s="3373"/>
      <c r="ET91" s="3373"/>
      <c r="EU91" s="3373"/>
      <c r="EV91" s="3373"/>
      <c r="EW91" s="3373"/>
      <c r="EX91" s="3373"/>
      <c r="EY91" s="3373"/>
      <c r="EZ91" s="3373"/>
      <c r="FA91" s="3373"/>
      <c r="FB91" s="3373"/>
      <c r="FC91" s="3373"/>
      <c r="FD91" s="3373"/>
      <c r="FE91" s="3373"/>
      <c r="FF91" s="3373"/>
      <c r="FG91" s="3373"/>
      <c r="FH91" s="3374"/>
      <c r="FI91" s="2307"/>
      <c r="FJ91" s="2307"/>
    </row>
    <row r="92" spans="1:166" ht="8.65" customHeight="1">
      <c r="A92" s="2298"/>
      <c r="B92" s="3379"/>
      <c r="C92" s="3380"/>
      <c r="D92" s="3380"/>
      <c r="E92" s="3380"/>
      <c r="F92" s="3380"/>
      <c r="G92" s="3380"/>
      <c r="H92" s="3380"/>
      <c r="I92" s="3380"/>
      <c r="J92" s="3380"/>
      <c r="K92" s="3380"/>
      <c r="L92" s="3380"/>
      <c r="M92" s="3380"/>
      <c r="N92" s="3380"/>
      <c r="O92" s="3380"/>
      <c r="P92" s="3380"/>
      <c r="Q92" s="3380"/>
      <c r="R92" s="3380"/>
      <c r="S92" s="3380"/>
      <c r="T92" s="3380"/>
      <c r="U92" s="3380"/>
      <c r="V92" s="3380"/>
      <c r="W92" s="3380"/>
      <c r="X92" s="3380"/>
      <c r="Y92" s="3380"/>
      <c r="Z92" s="3380"/>
      <c r="AA92" s="3380"/>
      <c r="AB92" s="3380"/>
      <c r="AC92" s="3380"/>
      <c r="AD92" s="3380"/>
      <c r="AE92" s="3380"/>
      <c r="AF92" s="3380"/>
      <c r="AG92" s="3380"/>
      <c r="AH92" s="3380"/>
      <c r="AI92" s="3380"/>
      <c r="AJ92" s="3380"/>
      <c r="AK92" s="3380"/>
      <c r="AL92" s="3380"/>
      <c r="AM92" s="3380"/>
      <c r="AN92" s="3380"/>
      <c r="AO92" s="3380"/>
      <c r="AP92" s="3380"/>
      <c r="AQ92" s="3380"/>
      <c r="AR92" s="3380"/>
      <c r="AS92" s="3380"/>
      <c r="AT92" s="3380"/>
      <c r="AU92" s="3370"/>
      <c r="AV92" s="3371"/>
      <c r="AW92" s="3371"/>
      <c r="AX92" s="3371"/>
      <c r="AY92" s="3371"/>
      <c r="AZ92" s="3353" t="s">
        <v>1170</v>
      </c>
      <c r="BA92" s="3354"/>
      <c r="BB92" s="3354"/>
      <c r="BC92" s="3354"/>
      <c r="BD92" s="3354"/>
      <c r="BE92" s="3354"/>
      <c r="BF92" s="3354"/>
      <c r="BG92" s="3354"/>
      <c r="BH92" s="3354"/>
      <c r="BI92" s="3354"/>
      <c r="BJ92" s="3354"/>
      <c r="BK92" s="3354"/>
      <c r="BL92" s="3354"/>
      <c r="BM92" s="3354"/>
      <c r="BN92" s="3354"/>
      <c r="BO92" s="3354"/>
      <c r="BP92" s="3354"/>
      <c r="BQ92" s="3354"/>
      <c r="BR92" s="3354"/>
      <c r="BS92" s="3354"/>
      <c r="BT92" s="3355"/>
      <c r="BU92" s="3385" t="s">
        <v>1171</v>
      </c>
      <c r="BV92" s="3290"/>
      <c r="BW92" s="3290"/>
      <c r="BX92" s="3290"/>
      <c r="BY92" s="3291"/>
      <c r="BZ92" s="3386" t="s">
        <v>1172</v>
      </c>
      <c r="CA92" s="3387"/>
      <c r="CB92" s="3387"/>
      <c r="CC92" s="3387"/>
      <c r="CD92" s="3387"/>
      <c r="CE92" s="3387"/>
      <c r="CF92" s="3387"/>
      <c r="CG92" s="3387"/>
      <c r="CH92" s="3387"/>
      <c r="CI92" s="3387"/>
      <c r="CJ92" s="3387"/>
      <c r="CK92" s="3387"/>
      <c r="CL92" s="3387"/>
      <c r="CM92" s="3387"/>
      <c r="CN92" s="3387"/>
      <c r="CO92" s="3387"/>
      <c r="CP92" s="3387"/>
      <c r="CQ92" s="3387"/>
      <c r="CR92" s="3387"/>
      <c r="CS92" s="3387"/>
      <c r="CT92" s="3387"/>
      <c r="CU92" s="3387"/>
      <c r="CV92" s="3387"/>
      <c r="CW92" s="3387"/>
      <c r="CX92" s="3387"/>
      <c r="CY92" s="3387"/>
      <c r="CZ92" s="3387"/>
      <c r="DA92" s="3387"/>
      <c r="DB92" s="3388"/>
      <c r="DC92" s="3395">
        <v>6.8000000000000005E-2</v>
      </c>
      <c r="DD92" s="3396"/>
      <c r="DE92" s="3396"/>
      <c r="DF92" s="3396"/>
      <c r="DG92" s="3396"/>
      <c r="DH92" s="3396"/>
      <c r="DI92" s="3396"/>
      <c r="DJ92" s="3397"/>
      <c r="DK92" s="3372" t="s">
        <v>1209</v>
      </c>
      <c r="DL92" s="3373"/>
      <c r="DM92" s="3373"/>
      <c r="DN92" s="3373"/>
      <c r="DO92" s="3373"/>
      <c r="DP92" s="3373"/>
      <c r="DQ92" s="3373"/>
      <c r="DR92" s="3373"/>
      <c r="DS92" s="3373"/>
      <c r="DT92" s="3373"/>
      <c r="DU92" s="3373"/>
      <c r="DV92" s="3373"/>
      <c r="DW92" s="3373"/>
      <c r="DX92" s="3373"/>
      <c r="DY92" s="3373"/>
      <c r="DZ92" s="3373"/>
      <c r="EA92" s="3373"/>
      <c r="EB92" s="3373"/>
      <c r="EC92" s="3373"/>
      <c r="ED92" s="3373"/>
      <c r="EE92" s="3373"/>
      <c r="EF92" s="3373"/>
      <c r="EG92" s="3373"/>
      <c r="EH92" s="3373"/>
      <c r="EI92" s="3373"/>
      <c r="EJ92" s="3373"/>
      <c r="EK92" s="3373"/>
      <c r="EL92" s="3373"/>
      <c r="EM92" s="3373"/>
      <c r="EN92" s="3373"/>
      <c r="EO92" s="3373"/>
      <c r="EP92" s="3373"/>
      <c r="EQ92" s="3373"/>
      <c r="ER92" s="3373"/>
      <c r="ES92" s="3373"/>
      <c r="ET92" s="3373"/>
      <c r="EU92" s="3373"/>
      <c r="EV92" s="3373"/>
      <c r="EW92" s="3373"/>
      <c r="EX92" s="3373"/>
      <c r="EY92" s="3373"/>
      <c r="EZ92" s="3373"/>
      <c r="FA92" s="3373"/>
      <c r="FB92" s="3373"/>
      <c r="FC92" s="3373"/>
      <c r="FD92" s="3373"/>
      <c r="FE92" s="3373"/>
      <c r="FF92" s="3373"/>
      <c r="FG92" s="3373"/>
      <c r="FH92" s="3374"/>
      <c r="FI92" s="2307"/>
      <c r="FJ92" s="2307"/>
    </row>
    <row r="93" spans="1:166" ht="8.65" customHeight="1">
      <c r="A93" s="2298"/>
      <c r="B93" s="3379"/>
      <c r="C93" s="3380"/>
      <c r="D93" s="3380"/>
      <c r="E93" s="3380"/>
      <c r="F93" s="3380"/>
      <c r="G93" s="3380"/>
      <c r="H93" s="3380"/>
      <c r="I93" s="3380"/>
      <c r="J93" s="3380"/>
      <c r="K93" s="3380"/>
      <c r="L93" s="3380"/>
      <c r="M93" s="3380"/>
      <c r="N93" s="3380"/>
      <c r="O93" s="3380"/>
      <c r="P93" s="3380"/>
      <c r="Q93" s="3380"/>
      <c r="R93" s="3380"/>
      <c r="S93" s="3380"/>
      <c r="T93" s="3380"/>
      <c r="U93" s="3380"/>
      <c r="V93" s="3380"/>
      <c r="W93" s="3380"/>
      <c r="X93" s="3380"/>
      <c r="Y93" s="3380"/>
      <c r="Z93" s="3380"/>
      <c r="AA93" s="3380"/>
      <c r="AB93" s="3380"/>
      <c r="AC93" s="3380"/>
      <c r="AD93" s="3380"/>
      <c r="AE93" s="3380"/>
      <c r="AF93" s="3380"/>
      <c r="AG93" s="3380"/>
      <c r="AH93" s="3380"/>
      <c r="AI93" s="3380"/>
      <c r="AJ93" s="3380"/>
      <c r="AK93" s="3380"/>
      <c r="AL93" s="3380"/>
      <c r="AM93" s="3380"/>
      <c r="AN93" s="3380"/>
      <c r="AO93" s="3380"/>
      <c r="AP93" s="3380"/>
      <c r="AQ93" s="3380"/>
      <c r="AR93" s="3380"/>
      <c r="AS93" s="3380"/>
      <c r="AT93" s="3380"/>
      <c r="AU93" s="3370"/>
      <c r="AV93" s="3371"/>
      <c r="AW93" s="3371"/>
      <c r="AX93" s="3371"/>
      <c r="AY93" s="3371"/>
      <c r="AZ93" s="3356"/>
      <c r="BA93" s="3357"/>
      <c r="BB93" s="3357"/>
      <c r="BC93" s="3357"/>
      <c r="BD93" s="3357"/>
      <c r="BE93" s="3357"/>
      <c r="BF93" s="3357"/>
      <c r="BG93" s="3357"/>
      <c r="BH93" s="3357"/>
      <c r="BI93" s="3357"/>
      <c r="BJ93" s="3357"/>
      <c r="BK93" s="3357"/>
      <c r="BL93" s="3357"/>
      <c r="BM93" s="3357"/>
      <c r="BN93" s="3357"/>
      <c r="BO93" s="3357"/>
      <c r="BP93" s="3357"/>
      <c r="BQ93" s="3357"/>
      <c r="BR93" s="3357"/>
      <c r="BS93" s="3357"/>
      <c r="BT93" s="3358"/>
      <c r="BU93" s="3290"/>
      <c r="BV93" s="3290"/>
      <c r="BW93" s="3290"/>
      <c r="BX93" s="3290"/>
      <c r="BY93" s="3291"/>
      <c r="BZ93" s="3389"/>
      <c r="CA93" s="3390"/>
      <c r="CB93" s="3390"/>
      <c r="CC93" s="3390"/>
      <c r="CD93" s="3390"/>
      <c r="CE93" s="3390"/>
      <c r="CF93" s="3390"/>
      <c r="CG93" s="3390"/>
      <c r="CH93" s="3390"/>
      <c r="CI93" s="3390"/>
      <c r="CJ93" s="3390"/>
      <c r="CK93" s="3390"/>
      <c r="CL93" s="3390"/>
      <c r="CM93" s="3390"/>
      <c r="CN93" s="3390"/>
      <c r="CO93" s="3390"/>
      <c r="CP93" s="3390"/>
      <c r="CQ93" s="3390"/>
      <c r="CR93" s="3390"/>
      <c r="CS93" s="3390"/>
      <c r="CT93" s="3390"/>
      <c r="CU93" s="3390"/>
      <c r="CV93" s="3390"/>
      <c r="CW93" s="3390"/>
      <c r="CX93" s="3390"/>
      <c r="CY93" s="3390"/>
      <c r="CZ93" s="3390"/>
      <c r="DA93" s="3390"/>
      <c r="DB93" s="3391"/>
      <c r="DC93" s="3398"/>
      <c r="DD93" s="3399"/>
      <c r="DE93" s="3399"/>
      <c r="DF93" s="3399"/>
      <c r="DG93" s="3399"/>
      <c r="DH93" s="3399"/>
      <c r="DI93" s="3399"/>
      <c r="DJ93" s="3400"/>
      <c r="DK93" s="3375"/>
      <c r="DL93" s="3373"/>
      <c r="DM93" s="3373"/>
      <c r="DN93" s="3373"/>
      <c r="DO93" s="3373"/>
      <c r="DP93" s="3373"/>
      <c r="DQ93" s="3373"/>
      <c r="DR93" s="3373"/>
      <c r="DS93" s="3373"/>
      <c r="DT93" s="3373"/>
      <c r="DU93" s="3373"/>
      <c r="DV93" s="3373"/>
      <c r="DW93" s="3373"/>
      <c r="DX93" s="3373"/>
      <c r="DY93" s="3373"/>
      <c r="DZ93" s="3373"/>
      <c r="EA93" s="3373"/>
      <c r="EB93" s="3373"/>
      <c r="EC93" s="3373"/>
      <c r="ED93" s="3373"/>
      <c r="EE93" s="3373"/>
      <c r="EF93" s="3373"/>
      <c r="EG93" s="3373"/>
      <c r="EH93" s="3373"/>
      <c r="EI93" s="3373"/>
      <c r="EJ93" s="3373"/>
      <c r="EK93" s="3373"/>
      <c r="EL93" s="3373"/>
      <c r="EM93" s="3373"/>
      <c r="EN93" s="3373"/>
      <c r="EO93" s="3373"/>
      <c r="EP93" s="3373"/>
      <c r="EQ93" s="3373"/>
      <c r="ER93" s="3373"/>
      <c r="ES93" s="3373"/>
      <c r="ET93" s="3373"/>
      <c r="EU93" s="3373"/>
      <c r="EV93" s="3373"/>
      <c r="EW93" s="3373"/>
      <c r="EX93" s="3373"/>
      <c r="EY93" s="3373"/>
      <c r="EZ93" s="3373"/>
      <c r="FA93" s="3373"/>
      <c r="FB93" s="3373"/>
      <c r="FC93" s="3373"/>
      <c r="FD93" s="3373"/>
      <c r="FE93" s="3373"/>
      <c r="FF93" s="3373"/>
      <c r="FG93" s="3373"/>
      <c r="FH93" s="3374"/>
      <c r="FI93" s="2307"/>
    </row>
    <row r="94" spans="1:166" ht="8.65" customHeight="1">
      <c r="A94" s="2298"/>
      <c r="B94" s="3382"/>
      <c r="C94" s="3383"/>
      <c r="D94" s="3383"/>
      <c r="E94" s="3383"/>
      <c r="F94" s="3383"/>
      <c r="G94" s="3383"/>
      <c r="H94" s="3383"/>
      <c r="I94" s="3383"/>
      <c r="J94" s="3383"/>
      <c r="K94" s="3383"/>
      <c r="L94" s="3383"/>
      <c r="M94" s="3383"/>
      <c r="N94" s="3383"/>
      <c r="O94" s="3383"/>
      <c r="P94" s="3383"/>
      <c r="Q94" s="3383"/>
      <c r="R94" s="3383"/>
      <c r="S94" s="3383"/>
      <c r="T94" s="3383"/>
      <c r="U94" s="3383"/>
      <c r="V94" s="3383"/>
      <c r="W94" s="3383"/>
      <c r="X94" s="3383"/>
      <c r="Y94" s="3383"/>
      <c r="Z94" s="3383"/>
      <c r="AA94" s="3383"/>
      <c r="AB94" s="3383"/>
      <c r="AC94" s="3383"/>
      <c r="AD94" s="3383"/>
      <c r="AE94" s="3383"/>
      <c r="AF94" s="3383"/>
      <c r="AG94" s="3383"/>
      <c r="AH94" s="3383"/>
      <c r="AI94" s="3383"/>
      <c r="AJ94" s="3383"/>
      <c r="AK94" s="3383"/>
      <c r="AL94" s="3383"/>
      <c r="AM94" s="3383"/>
      <c r="AN94" s="3383"/>
      <c r="AO94" s="3383"/>
      <c r="AP94" s="3383"/>
      <c r="AQ94" s="3383"/>
      <c r="AR94" s="3383"/>
      <c r="AS94" s="3383"/>
      <c r="AT94" s="3383"/>
      <c r="AU94" s="3370"/>
      <c r="AV94" s="3371"/>
      <c r="AW94" s="3371"/>
      <c r="AX94" s="3371"/>
      <c r="AY94" s="3371"/>
      <c r="AZ94" s="3353" t="s">
        <v>1175</v>
      </c>
      <c r="BA94" s="3354"/>
      <c r="BB94" s="3354"/>
      <c r="BC94" s="3354"/>
      <c r="BD94" s="3354"/>
      <c r="BE94" s="3354"/>
      <c r="BF94" s="3354"/>
      <c r="BG94" s="3354"/>
      <c r="BH94" s="3354"/>
      <c r="BI94" s="3354"/>
      <c r="BJ94" s="3354"/>
      <c r="BK94" s="3354"/>
      <c r="BL94" s="3354"/>
      <c r="BM94" s="3354"/>
      <c r="BN94" s="3354"/>
      <c r="BO94" s="3354"/>
      <c r="BP94" s="3354"/>
      <c r="BQ94" s="3354"/>
      <c r="BR94" s="3354"/>
      <c r="BS94" s="3354"/>
      <c r="BT94" s="3355"/>
      <c r="BU94" s="3290">
        <v>1.1000000000000001</v>
      </c>
      <c r="BV94" s="3290"/>
      <c r="BW94" s="3290"/>
      <c r="BX94" s="3290"/>
      <c r="BY94" s="3291"/>
      <c r="BZ94" s="3392"/>
      <c r="CA94" s="3393"/>
      <c r="CB94" s="3393"/>
      <c r="CC94" s="3393"/>
      <c r="CD94" s="3393"/>
      <c r="CE94" s="3393"/>
      <c r="CF94" s="3393"/>
      <c r="CG94" s="3393"/>
      <c r="CH94" s="3393"/>
      <c r="CI94" s="3393"/>
      <c r="CJ94" s="3393"/>
      <c r="CK94" s="3393"/>
      <c r="CL94" s="3393"/>
      <c r="CM94" s="3393"/>
      <c r="CN94" s="3393"/>
      <c r="CO94" s="3393"/>
      <c r="CP94" s="3393"/>
      <c r="CQ94" s="3393"/>
      <c r="CR94" s="3393"/>
      <c r="CS94" s="3393"/>
      <c r="CT94" s="3393"/>
      <c r="CU94" s="3393"/>
      <c r="CV94" s="3393"/>
      <c r="CW94" s="3393"/>
      <c r="CX94" s="3393"/>
      <c r="CY94" s="3393"/>
      <c r="CZ94" s="3393"/>
      <c r="DA94" s="3393"/>
      <c r="DB94" s="3394"/>
      <c r="DC94" s="3401"/>
      <c r="DD94" s="3402"/>
      <c r="DE94" s="3402"/>
      <c r="DF94" s="3402"/>
      <c r="DG94" s="3402"/>
      <c r="DH94" s="3402"/>
      <c r="DI94" s="3402"/>
      <c r="DJ94" s="3403"/>
      <c r="DK94" s="3375"/>
      <c r="DL94" s="3373"/>
      <c r="DM94" s="3373"/>
      <c r="DN94" s="3373"/>
      <c r="DO94" s="3373"/>
      <c r="DP94" s="3373"/>
      <c r="DQ94" s="3373"/>
      <c r="DR94" s="3373"/>
      <c r="DS94" s="3373"/>
      <c r="DT94" s="3373"/>
      <c r="DU94" s="3373"/>
      <c r="DV94" s="3373"/>
      <c r="DW94" s="3373"/>
      <c r="DX94" s="3373"/>
      <c r="DY94" s="3373"/>
      <c r="DZ94" s="3373"/>
      <c r="EA94" s="3373"/>
      <c r="EB94" s="3373"/>
      <c r="EC94" s="3373"/>
      <c r="ED94" s="3373"/>
      <c r="EE94" s="3373"/>
      <c r="EF94" s="3373"/>
      <c r="EG94" s="3373"/>
      <c r="EH94" s="3373"/>
      <c r="EI94" s="3373"/>
      <c r="EJ94" s="3373"/>
      <c r="EK94" s="3373"/>
      <c r="EL94" s="3373"/>
      <c r="EM94" s="3373"/>
      <c r="EN94" s="3373"/>
      <c r="EO94" s="3373"/>
      <c r="EP94" s="3373"/>
      <c r="EQ94" s="3373"/>
      <c r="ER94" s="3373"/>
      <c r="ES94" s="3373"/>
      <c r="ET94" s="3373"/>
      <c r="EU94" s="3373"/>
      <c r="EV94" s="3373"/>
      <c r="EW94" s="3373"/>
      <c r="EX94" s="3373"/>
      <c r="EY94" s="3373"/>
      <c r="EZ94" s="3373"/>
      <c r="FA94" s="3373"/>
      <c r="FB94" s="3373"/>
      <c r="FC94" s="3373"/>
      <c r="FD94" s="3373"/>
      <c r="FE94" s="3373"/>
      <c r="FF94" s="3373"/>
      <c r="FG94" s="3373"/>
      <c r="FH94" s="3374"/>
      <c r="FI94" s="2307"/>
    </row>
    <row r="95" spans="1:166" ht="8.65" customHeight="1">
      <c r="A95" s="2298"/>
      <c r="B95" s="3410" t="s">
        <v>1274</v>
      </c>
      <c r="C95" s="3411"/>
      <c r="D95" s="3411"/>
      <c r="E95" s="3411"/>
      <c r="F95" s="3411"/>
      <c r="G95" s="3411"/>
      <c r="H95" s="3411"/>
      <c r="I95" s="3411"/>
      <c r="J95" s="3411"/>
      <c r="K95" s="3411"/>
      <c r="L95" s="3411"/>
      <c r="M95" s="3411"/>
      <c r="N95" s="3411"/>
      <c r="O95" s="3411"/>
      <c r="P95" s="3411" t="s">
        <v>1201</v>
      </c>
      <c r="Q95" s="3411"/>
      <c r="R95" s="3411"/>
      <c r="S95" s="3411"/>
      <c r="T95" s="3411"/>
      <c r="U95" s="3411"/>
      <c r="V95" s="3411"/>
      <c r="W95" s="3411"/>
      <c r="X95" s="3411"/>
      <c r="Y95" s="3411"/>
      <c r="Z95" s="3411"/>
      <c r="AA95" s="3411"/>
      <c r="AB95" s="3411"/>
      <c r="AC95" s="3411"/>
      <c r="AD95" s="3411"/>
      <c r="AE95" s="3411"/>
      <c r="AF95" s="3411"/>
      <c r="AG95" s="3411"/>
      <c r="AH95" s="3411"/>
      <c r="AI95" s="3411"/>
      <c r="AJ95" s="3411"/>
      <c r="AK95" s="3411"/>
      <c r="AL95" s="3411"/>
      <c r="AM95" s="3411"/>
      <c r="AN95" s="3411"/>
      <c r="AO95" s="3411"/>
      <c r="AP95" s="3411"/>
      <c r="AQ95" s="3411"/>
      <c r="AR95" s="3411"/>
      <c r="AS95" s="3411"/>
      <c r="AT95" s="3412"/>
      <c r="AU95" s="3370"/>
      <c r="AV95" s="3371"/>
      <c r="AW95" s="3371"/>
      <c r="AX95" s="3371"/>
      <c r="AY95" s="3371"/>
      <c r="AZ95" s="3356"/>
      <c r="BA95" s="3357"/>
      <c r="BB95" s="3357"/>
      <c r="BC95" s="3357"/>
      <c r="BD95" s="3357"/>
      <c r="BE95" s="3357"/>
      <c r="BF95" s="3357"/>
      <c r="BG95" s="3357"/>
      <c r="BH95" s="3357"/>
      <c r="BI95" s="3357"/>
      <c r="BJ95" s="3357"/>
      <c r="BK95" s="3357"/>
      <c r="BL95" s="3357"/>
      <c r="BM95" s="3357"/>
      <c r="BN95" s="3357"/>
      <c r="BO95" s="3357"/>
      <c r="BP95" s="3357"/>
      <c r="BQ95" s="3357"/>
      <c r="BR95" s="3357"/>
      <c r="BS95" s="3357"/>
      <c r="BT95" s="3358"/>
      <c r="BU95" s="3290"/>
      <c r="BV95" s="3290"/>
      <c r="BW95" s="3290"/>
      <c r="BX95" s="3290"/>
      <c r="BY95" s="3291"/>
      <c r="BZ95" s="3386" t="s">
        <v>1177</v>
      </c>
      <c r="CA95" s="3387"/>
      <c r="CB95" s="3387"/>
      <c r="CC95" s="3387"/>
      <c r="CD95" s="3387"/>
      <c r="CE95" s="3387"/>
      <c r="CF95" s="3387"/>
      <c r="CG95" s="3387"/>
      <c r="CH95" s="3387"/>
      <c r="CI95" s="3387"/>
      <c r="CJ95" s="3387"/>
      <c r="CK95" s="3387"/>
      <c r="CL95" s="3387"/>
      <c r="CM95" s="3387"/>
      <c r="CN95" s="3387"/>
      <c r="CO95" s="3387"/>
      <c r="CP95" s="3387"/>
      <c r="CQ95" s="3387"/>
      <c r="CR95" s="3387"/>
      <c r="CS95" s="3387"/>
      <c r="CT95" s="3387"/>
      <c r="CU95" s="3387"/>
      <c r="CV95" s="3387"/>
      <c r="CW95" s="3387"/>
      <c r="CX95" s="3387"/>
      <c r="CY95" s="3387"/>
      <c r="CZ95" s="3387"/>
      <c r="DA95" s="3387"/>
      <c r="DB95" s="3388"/>
      <c r="DC95" s="3395">
        <v>8.4000000000000005E-2</v>
      </c>
      <c r="DD95" s="3396"/>
      <c r="DE95" s="3396"/>
      <c r="DF95" s="3396"/>
      <c r="DG95" s="3396"/>
      <c r="DH95" s="3396"/>
      <c r="DI95" s="3396"/>
      <c r="DJ95" s="3397"/>
      <c r="DK95" s="3372" t="s">
        <v>1211</v>
      </c>
      <c r="DL95" s="3373"/>
      <c r="DM95" s="3373"/>
      <c r="DN95" s="3373"/>
      <c r="DO95" s="3373"/>
      <c r="DP95" s="3373"/>
      <c r="DQ95" s="3373"/>
      <c r="DR95" s="3373"/>
      <c r="DS95" s="3373"/>
      <c r="DT95" s="3373"/>
      <c r="DU95" s="3373"/>
      <c r="DV95" s="3373"/>
      <c r="DW95" s="3373"/>
      <c r="DX95" s="3373"/>
      <c r="DY95" s="3373"/>
      <c r="DZ95" s="3373"/>
      <c r="EA95" s="3373"/>
      <c r="EB95" s="3373"/>
      <c r="EC95" s="3373"/>
      <c r="ED95" s="3373"/>
      <c r="EE95" s="3373"/>
      <c r="EF95" s="3373"/>
      <c r="EG95" s="3373"/>
      <c r="EH95" s="3373"/>
      <c r="EI95" s="3373"/>
      <c r="EJ95" s="3373"/>
      <c r="EK95" s="3373"/>
      <c r="EL95" s="3373"/>
      <c r="EM95" s="3373"/>
      <c r="EN95" s="3373"/>
      <c r="EO95" s="3373"/>
      <c r="EP95" s="3373"/>
      <c r="EQ95" s="3373"/>
      <c r="ER95" s="3373"/>
      <c r="ES95" s="3373"/>
      <c r="ET95" s="3373"/>
      <c r="EU95" s="3373"/>
      <c r="EV95" s="3373"/>
      <c r="EW95" s="3373"/>
      <c r="EX95" s="3373"/>
      <c r="EY95" s="3373"/>
      <c r="EZ95" s="3373"/>
      <c r="FA95" s="3373"/>
      <c r="FB95" s="3373"/>
      <c r="FC95" s="3373"/>
      <c r="FD95" s="3373"/>
      <c r="FE95" s="3373"/>
      <c r="FF95" s="3373"/>
      <c r="FG95" s="3373"/>
      <c r="FH95" s="3374"/>
      <c r="FI95" s="2307"/>
    </row>
    <row r="96" spans="1:166" ht="8.65" customHeight="1">
      <c r="A96" s="2327"/>
      <c r="B96" s="3410"/>
      <c r="C96" s="3411"/>
      <c r="D96" s="3411"/>
      <c r="E96" s="3411"/>
      <c r="F96" s="3411"/>
      <c r="G96" s="3411"/>
      <c r="H96" s="3411"/>
      <c r="I96" s="3411"/>
      <c r="J96" s="3411"/>
      <c r="K96" s="3411"/>
      <c r="L96" s="3411"/>
      <c r="M96" s="3411"/>
      <c r="N96" s="3411"/>
      <c r="O96" s="3411"/>
      <c r="P96" s="3411"/>
      <c r="Q96" s="3411"/>
      <c r="R96" s="3411"/>
      <c r="S96" s="3411"/>
      <c r="T96" s="3411"/>
      <c r="U96" s="3411"/>
      <c r="V96" s="3411"/>
      <c r="W96" s="3411"/>
      <c r="X96" s="3411"/>
      <c r="Y96" s="3411"/>
      <c r="Z96" s="3411"/>
      <c r="AA96" s="3411"/>
      <c r="AB96" s="3411"/>
      <c r="AC96" s="3411"/>
      <c r="AD96" s="3411"/>
      <c r="AE96" s="3411"/>
      <c r="AF96" s="3411"/>
      <c r="AG96" s="3411"/>
      <c r="AH96" s="3411"/>
      <c r="AI96" s="3411"/>
      <c r="AJ96" s="3411"/>
      <c r="AK96" s="3411"/>
      <c r="AL96" s="3411"/>
      <c r="AM96" s="3411"/>
      <c r="AN96" s="3411"/>
      <c r="AO96" s="3411"/>
      <c r="AP96" s="3411"/>
      <c r="AQ96" s="3411"/>
      <c r="AR96" s="3411"/>
      <c r="AS96" s="3411"/>
      <c r="AT96" s="3412"/>
      <c r="AU96" s="3370"/>
      <c r="AV96" s="3371"/>
      <c r="AW96" s="3371"/>
      <c r="AX96" s="3371"/>
      <c r="AY96" s="3371"/>
      <c r="AZ96" s="3353" t="s">
        <v>1179</v>
      </c>
      <c r="BA96" s="3354"/>
      <c r="BB96" s="3354"/>
      <c r="BC96" s="3354"/>
      <c r="BD96" s="3354"/>
      <c r="BE96" s="3354"/>
      <c r="BF96" s="3354"/>
      <c r="BG96" s="3354"/>
      <c r="BH96" s="3354"/>
      <c r="BI96" s="3354"/>
      <c r="BJ96" s="3354"/>
      <c r="BK96" s="3354"/>
      <c r="BL96" s="3354"/>
      <c r="BM96" s="3354"/>
      <c r="BN96" s="3354"/>
      <c r="BO96" s="3354"/>
      <c r="BP96" s="3354"/>
      <c r="BQ96" s="3354"/>
      <c r="BR96" s="3354"/>
      <c r="BS96" s="3354"/>
      <c r="BT96" s="3355"/>
      <c r="BU96" s="3290">
        <v>0.6</v>
      </c>
      <c r="BV96" s="3290"/>
      <c r="BW96" s="3290"/>
      <c r="BX96" s="3290"/>
      <c r="BY96" s="3291"/>
      <c r="BZ96" s="3389"/>
      <c r="CA96" s="3390"/>
      <c r="CB96" s="3390"/>
      <c r="CC96" s="3390"/>
      <c r="CD96" s="3390"/>
      <c r="CE96" s="3390"/>
      <c r="CF96" s="3390"/>
      <c r="CG96" s="3390"/>
      <c r="CH96" s="3390"/>
      <c r="CI96" s="3390"/>
      <c r="CJ96" s="3390"/>
      <c r="CK96" s="3390"/>
      <c r="CL96" s="3390"/>
      <c r="CM96" s="3390"/>
      <c r="CN96" s="3390"/>
      <c r="CO96" s="3390"/>
      <c r="CP96" s="3390"/>
      <c r="CQ96" s="3390"/>
      <c r="CR96" s="3390"/>
      <c r="CS96" s="3390"/>
      <c r="CT96" s="3390"/>
      <c r="CU96" s="3390"/>
      <c r="CV96" s="3390"/>
      <c r="CW96" s="3390"/>
      <c r="CX96" s="3390"/>
      <c r="CY96" s="3390"/>
      <c r="CZ96" s="3390"/>
      <c r="DA96" s="3390"/>
      <c r="DB96" s="3391"/>
      <c r="DC96" s="3398"/>
      <c r="DD96" s="3399"/>
      <c r="DE96" s="3399"/>
      <c r="DF96" s="3399"/>
      <c r="DG96" s="3399"/>
      <c r="DH96" s="3399"/>
      <c r="DI96" s="3399"/>
      <c r="DJ96" s="3400"/>
      <c r="DK96" s="3375"/>
      <c r="DL96" s="3373"/>
      <c r="DM96" s="3373"/>
      <c r="DN96" s="3373"/>
      <c r="DO96" s="3373"/>
      <c r="DP96" s="3373"/>
      <c r="DQ96" s="3373"/>
      <c r="DR96" s="3373"/>
      <c r="DS96" s="3373"/>
      <c r="DT96" s="3373"/>
      <c r="DU96" s="3373"/>
      <c r="DV96" s="3373"/>
      <c r="DW96" s="3373"/>
      <c r="DX96" s="3373"/>
      <c r="DY96" s="3373"/>
      <c r="DZ96" s="3373"/>
      <c r="EA96" s="3373"/>
      <c r="EB96" s="3373"/>
      <c r="EC96" s="3373"/>
      <c r="ED96" s="3373"/>
      <c r="EE96" s="3373"/>
      <c r="EF96" s="3373"/>
      <c r="EG96" s="3373"/>
      <c r="EH96" s="3373"/>
      <c r="EI96" s="3373"/>
      <c r="EJ96" s="3373"/>
      <c r="EK96" s="3373"/>
      <c r="EL96" s="3373"/>
      <c r="EM96" s="3373"/>
      <c r="EN96" s="3373"/>
      <c r="EO96" s="3373"/>
      <c r="EP96" s="3373"/>
      <c r="EQ96" s="3373"/>
      <c r="ER96" s="3373"/>
      <c r="ES96" s="3373"/>
      <c r="ET96" s="3373"/>
      <c r="EU96" s="3373"/>
      <c r="EV96" s="3373"/>
      <c r="EW96" s="3373"/>
      <c r="EX96" s="3373"/>
      <c r="EY96" s="3373"/>
      <c r="EZ96" s="3373"/>
      <c r="FA96" s="3373"/>
      <c r="FB96" s="3373"/>
      <c r="FC96" s="3373"/>
      <c r="FD96" s="3373"/>
      <c r="FE96" s="3373"/>
      <c r="FF96" s="3373"/>
      <c r="FG96" s="3373"/>
      <c r="FH96" s="3374"/>
      <c r="FI96" s="2307"/>
    </row>
    <row r="97" spans="1:166" ht="8.65" customHeight="1">
      <c r="A97" s="2327"/>
      <c r="B97" s="3410"/>
      <c r="C97" s="3411"/>
      <c r="D97" s="3411"/>
      <c r="E97" s="3411"/>
      <c r="F97" s="3411"/>
      <c r="G97" s="3411"/>
      <c r="H97" s="3411"/>
      <c r="I97" s="3411"/>
      <c r="J97" s="3411"/>
      <c r="K97" s="3411"/>
      <c r="L97" s="3411"/>
      <c r="M97" s="3411"/>
      <c r="N97" s="3411"/>
      <c r="O97" s="3411"/>
      <c r="P97" s="3411"/>
      <c r="Q97" s="3411"/>
      <c r="R97" s="3411"/>
      <c r="S97" s="3411"/>
      <c r="T97" s="3411"/>
      <c r="U97" s="3411"/>
      <c r="V97" s="3411"/>
      <c r="W97" s="3411"/>
      <c r="X97" s="3411"/>
      <c r="Y97" s="3411"/>
      <c r="Z97" s="3411"/>
      <c r="AA97" s="3411"/>
      <c r="AB97" s="3411"/>
      <c r="AC97" s="3411"/>
      <c r="AD97" s="3411"/>
      <c r="AE97" s="3411"/>
      <c r="AF97" s="3411"/>
      <c r="AG97" s="3411"/>
      <c r="AH97" s="3411"/>
      <c r="AI97" s="3411"/>
      <c r="AJ97" s="3411"/>
      <c r="AK97" s="3411"/>
      <c r="AL97" s="3411"/>
      <c r="AM97" s="3411"/>
      <c r="AN97" s="3411"/>
      <c r="AO97" s="3411"/>
      <c r="AP97" s="3411"/>
      <c r="AQ97" s="3411"/>
      <c r="AR97" s="3411"/>
      <c r="AS97" s="3411"/>
      <c r="AT97" s="3412"/>
      <c r="AU97" s="3370"/>
      <c r="AV97" s="3371"/>
      <c r="AW97" s="3371"/>
      <c r="AX97" s="3371"/>
      <c r="AY97" s="3371"/>
      <c r="AZ97" s="3356"/>
      <c r="BA97" s="3357"/>
      <c r="BB97" s="3357"/>
      <c r="BC97" s="3357"/>
      <c r="BD97" s="3357"/>
      <c r="BE97" s="3357"/>
      <c r="BF97" s="3357"/>
      <c r="BG97" s="3357"/>
      <c r="BH97" s="3357"/>
      <c r="BI97" s="3357"/>
      <c r="BJ97" s="3357"/>
      <c r="BK97" s="3357"/>
      <c r="BL97" s="3357"/>
      <c r="BM97" s="3357"/>
      <c r="BN97" s="3357"/>
      <c r="BO97" s="3357"/>
      <c r="BP97" s="3357"/>
      <c r="BQ97" s="3357"/>
      <c r="BR97" s="3357"/>
      <c r="BS97" s="3357"/>
      <c r="BT97" s="3358"/>
      <c r="BU97" s="3290"/>
      <c r="BV97" s="3290"/>
      <c r="BW97" s="3290"/>
      <c r="BX97" s="3290"/>
      <c r="BY97" s="3291"/>
      <c r="BZ97" s="3392"/>
      <c r="CA97" s="3393"/>
      <c r="CB97" s="3393"/>
      <c r="CC97" s="3393"/>
      <c r="CD97" s="3393"/>
      <c r="CE97" s="3393"/>
      <c r="CF97" s="3393"/>
      <c r="CG97" s="3393"/>
      <c r="CH97" s="3393"/>
      <c r="CI97" s="3393"/>
      <c r="CJ97" s="3393"/>
      <c r="CK97" s="3393"/>
      <c r="CL97" s="3393"/>
      <c r="CM97" s="3393"/>
      <c r="CN97" s="3393"/>
      <c r="CO97" s="3393"/>
      <c r="CP97" s="3393"/>
      <c r="CQ97" s="3393"/>
      <c r="CR97" s="3393"/>
      <c r="CS97" s="3393"/>
      <c r="CT97" s="3393"/>
      <c r="CU97" s="3393"/>
      <c r="CV97" s="3393"/>
      <c r="CW97" s="3393"/>
      <c r="CX97" s="3393"/>
      <c r="CY97" s="3393"/>
      <c r="CZ97" s="3393"/>
      <c r="DA97" s="3393"/>
      <c r="DB97" s="3394"/>
      <c r="DC97" s="3401"/>
      <c r="DD97" s="3402"/>
      <c r="DE97" s="3402"/>
      <c r="DF97" s="3402"/>
      <c r="DG97" s="3402"/>
      <c r="DH97" s="3402"/>
      <c r="DI97" s="3402"/>
      <c r="DJ97" s="3403"/>
      <c r="DK97" s="3375"/>
      <c r="DL97" s="3373"/>
      <c r="DM97" s="3373"/>
      <c r="DN97" s="3373"/>
      <c r="DO97" s="3373"/>
      <c r="DP97" s="3373"/>
      <c r="DQ97" s="3373"/>
      <c r="DR97" s="3373"/>
      <c r="DS97" s="3373"/>
      <c r="DT97" s="3373"/>
      <c r="DU97" s="3373"/>
      <c r="DV97" s="3373"/>
      <c r="DW97" s="3373"/>
      <c r="DX97" s="3373"/>
      <c r="DY97" s="3373"/>
      <c r="DZ97" s="3373"/>
      <c r="EA97" s="3373"/>
      <c r="EB97" s="3373"/>
      <c r="EC97" s="3373"/>
      <c r="ED97" s="3373"/>
      <c r="EE97" s="3373"/>
      <c r="EF97" s="3373"/>
      <c r="EG97" s="3373"/>
      <c r="EH97" s="3373"/>
      <c r="EI97" s="3373"/>
      <c r="EJ97" s="3373"/>
      <c r="EK97" s="3373"/>
      <c r="EL97" s="3373"/>
      <c r="EM97" s="3373"/>
      <c r="EN97" s="3373"/>
      <c r="EO97" s="3373"/>
      <c r="EP97" s="3373"/>
      <c r="EQ97" s="3373"/>
      <c r="ER97" s="3373"/>
      <c r="ES97" s="3373"/>
      <c r="ET97" s="3373"/>
      <c r="EU97" s="3373"/>
      <c r="EV97" s="3373"/>
      <c r="EW97" s="3373"/>
      <c r="EX97" s="3373"/>
      <c r="EY97" s="3373"/>
      <c r="EZ97" s="3373"/>
      <c r="FA97" s="3373"/>
      <c r="FB97" s="3373"/>
      <c r="FC97" s="3373"/>
      <c r="FD97" s="3373"/>
      <c r="FE97" s="3373"/>
      <c r="FF97" s="3373"/>
      <c r="FG97" s="3373"/>
      <c r="FH97" s="3374"/>
      <c r="FI97" s="2307"/>
    </row>
    <row r="98" spans="1:166" ht="8.65" customHeight="1">
      <c r="A98" s="2298"/>
      <c r="B98" s="3351" t="s">
        <v>1205</v>
      </c>
      <c r="C98" s="3352"/>
      <c r="D98" s="3352"/>
      <c r="E98" s="3352"/>
      <c r="F98" s="3352"/>
      <c r="G98" s="3352"/>
      <c r="H98" s="3352"/>
      <c r="I98" s="3352"/>
      <c r="J98" s="3352"/>
      <c r="K98" s="3352"/>
      <c r="L98" s="3352"/>
      <c r="M98" s="3352"/>
      <c r="N98" s="3352"/>
      <c r="O98" s="3352"/>
      <c r="P98" s="3334" t="s">
        <v>1275</v>
      </c>
      <c r="Q98" s="3334"/>
      <c r="R98" s="3334"/>
      <c r="S98" s="3334"/>
      <c r="T98" s="3334"/>
      <c r="U98" s="3334"/>
      <c r="V98" s="3334"/>
      <c r="W98" s="3334"/>
      <c r="X98" s="3334"/>
      <c r="Y98" s="3334"/>
      <c r="Z98" s="3334"/>
      <c r="AA98" s="3334"/>
      <c r="AB98" s="3334"/>
      <c r="AC98" s="3334"/>
      <c r="AD98" s="3334"/>
      <c r="AE98" s="3334"/>
      <c r="AF98" s="3334"/>
      <c r="AG98" s="3334"/>
      <c r="AH98" s="3334"/>
      <c r="AI98" s="3334"/>
      <c r="AJ98" s="3334"/>
      <c r="AK98" s="3334"/>
      <c r="AL98" s="3334"/>
      <c r="AM98" s="3334"/>
      <c r="AN98" s="3334"/>
      <c r="AO98" s="3334"/>
      <c r="AP98" s="3334"/>
      <c r="AQ98" s="3334"/>
      <c r="AR98" s="3334"/>
      <c r="AS98" s="3334"/>
      <c r="AT98" s="3335"/>
      <c r="AU98" s="3370"/>
      <c r="AV98" s="3371"/>
      <c r="AW98" s="3371"/>
      <c r="AX98" s="3371"/>
      <c r="AY98" s="3371"/>
      <c r="AZ98" s="3353" t="s">
        <v>1181</v>
      </c>
      <c r="BA98" s="3354"/>
      <c r="BB98" s="3354"/>
      <c r="BC98" s="3354"/>
      <c r="BD98" s="3354"/>
      <c r="BE98" s="3354"/>
      <c r="BF98" s="3354"/>
      <c r="BG98" s="3354"/>
      <c r="BH98" s="3354"/>
      <c r="BI98" s="3354"/>
      <c r="BJ98" s="3354"/>
      <c r="BK98" s="3354"/>
      <c r="BL98" s="3354"/>
      <c r="BM98" s="3354"/>
      <c r="BN98" s="3354"/>
      <c r="BO98" s="3354"/>
      <c r="BP98" s="3354"/>
      <c r="BQ98" s="3354"/>
      <c r="BR98" s="3354"/>
      <c r="BS98" s="3354"/>
      <c r="BT98" s="3355"/>
      <c r="BU98" s="3290">
        <v>0.8</v>
      </c>
      <c r="BV98" s="3290"/>
      <c r="BW98" s="3290"/>
      <c r="BX98" s="3290"/>
      <c r="BY98" s="3291"/>
      <c r="BZ98" s="3339" t="s">
        <v>1182</v>
      </c>
      <c r="CA98" s="3359"/>
      <c r="CB98" s="3359"/>
      <c r="CC98" s="3359"/>
      <c r="CD98" s="3359"/>
      <c r="CE98" s="3359"/>
      <c r="CF98" s="3359"/>
      <c r="CG98" s="3359"/>
      <c r="CH98" s="3359"/>
      <c r="CI98" s="3359"/>
      <c r="CJ98" s="3359"/>
      <c r="CK98" s="3359"/>
      <c r="CL98" s="3359"/>
      <c r="CM98" s="3359"/>
      <c r="CN98" s="3359"/>
      <c r="CO98" s="3359"/>
      <c r="CP98" s="3359"/>
      <c r="CQ98" s="3359"/>
      <c r="CR98" s="3359"/>
      <c r="CS98" s="3359"/>
      <c r="CT98" s="3359"/>
      <c r="CU98" s="3359"/>
      <c r="CV98" s="3359"/>
      <c r="CW98" s="3359"/>
      <c r="CX98" s="3359"/>
      <c r="CY98" s="3359"/>
      <c r="CZ98" s="3359"/>
      <c r="DA98" s="3359"/>
      <c r="DB98" s="3359"/>
      <c r="DC98" s="3359"/>
      <c r="DD98" s="3359"/>
      <c r="DE98" s="3359"/>
      <c r="DF98" s="3359"/>
      <c r="DG98" s="3359"/>
      <c r="DH98" s="3359"/>
      <c r="DI98" s="3359"/>
      <c r="DJ98" s="3340"/>
      <c r="DK98" s="3360" t="s">
        <v>1213</v>
      </c>
      <c r="DL98" s="3361"/>
      <c r="DM98" s="3361"/>
      <c r="DN98" s="3361"/>
      <c r="DO98" s="3361"/>
      <c r="DP98" s="3361"/>
      <c r="DQ98" s="3361"/>
      <c r="DR98" s="3361"/>
      <c r="DS98" s="3361"/>
      <c r="DT98" s="3361"/>
      <c r="DU98" s="3361"/>
      <c r="DV98" s="3361"/>
      <c r="DW98" s="3361"/>
      <c r="DX98" s="3361"/>
      <c r="DY98" s="3361"/>
      <c r="DZ98" s="3361"/>
      <c r="EA98" s="3361"/>
      <c r="EB98" s="3361"/>
      <c r="EC98" s="3361"/>
      <c r="ED98" s="3361"/>
      <c r="EE98" s="3361"/>
      <c r="EF98" s="3361"/>
      <c r="EG98" s="3361"/>
      <c r="EH98" s="3361"/>
      <c r="EI98" s="3361"/>
      <c r="EJ98" s="3361"/>
      <c r="EK98" s="3361"/>
      <c r="EL98" s="3361"/>
      <c r="EM98" s="3361"/>
      <c r="EN98" s="3361"/>
      <c r="EO98" s="3361"/>
      <c r="EP98" s="3361"/>
      <c r="EQ98" s="3361"/>
      <c r="ER98" s="3361"/>
      <c r="ES98" s="3361"/>
      <c r="ET98" s="3361"/>
      <c r="EU98" s="3361"/>
      <c r="EV98" s="3361"/>
      <c r="EW98" s="3361"/>
      <c r="EX98" s="3361"/>
      <c r="EY98" s="3361"/>
      <c r="EZ98" s="3361"/>
      <c r="FA98" s="3361"/>
      <c r="FB98" s="3361"/>
      <c r="FC98" s="3361"/>
      <c r="FD98" s="3361"/>
      <c r="FE98" s="3361"/>
      <c r="FF98" s="3361"/>
      <c r="FG98" s="3361"/>
      <c r="FH98" s="3362"/>
      <c r="FI98" s="2307"/>
    </row>
    <row r="99" spans="1:166" ht="8.65" customHeight="1">
      <c r="A99" s="2298"/>
      <c r="B99" s="3351"/>
      <c r="C99" s="3352"/>
      <c r="D99" s="3352"/>
      <c r="E99" s="3352"/>
      <c r="F99" s="3352"/>
      <c r="G99" s="3352"/>
      <c r="H99" s="3352"/>
      <c r="I99" s="3352"/>
      <c r="J99" s="3352"/>
      <c r="K99" s="3352"/>
      <c r="L99" s="3352"/>
      <c r="M99" s="3352"/>
      <c r="N99" s="3352"/>
      <c r="O99" s="3352"/>
      <c r="P99" s="3334"/>
      <c r="Q99" s="3334"/>
      <c r="R99" s="3334"/>
      <c r="S99" s="3334"/>
      <c r="T99" s="3334"/>
      <c r="U99" s="3334"/>
      <c r="V99" s="3334"/>
      <c r="W99" s="3334"/>
      <c r="X99" s="3334"/>
      <c r="Y99" s="3334"/>
      <c r="Z99" s="3334"/>
      <c r="AA99" s="3334"/>
      <c r="AB99" s="3334"/>
      <c r="AC99" s="3334"/>
      <c r="AD99" s="3334"/>
      <c r="AE99" s="3334"/>
      <c r="AF99" s="3334"/>
      <c r="AG99" s="3334"/>
      <c r="AH99" s="3334"/>
      <c r="AI99" s="3334"/>
      <c r="AJ99" s="3334"/>
      <c r="AK99" s="3334"/>
      <c r="AL99" s="3334"/>
      <c r="AM99" s="3334"/>
      <c r="AN99" s="3334"/>
      <c r="AO99" s="3334"/>
      <c r="AP99" s="3334"/>
      <c r="AQ99" s="3334"/>
      <c r="AR99" s="3334"/>
      <c r="AS99" s="3334"/>
      <c r="AT99" s="3335"/>
      <c r="AU99" s="3364"/>
      <c r="AV99" s="3357"/>
      <c r="AW99" s="3357"/>
      <c r="AX99" s="3357"/>
      <c r="AY99" s="3357"/>
      <c r="AZ99" s="3356"/>
      <c r="BA99" s="3357"/>
      <c r="BB99" s="3357"/>
      <c r="BC99" s="3357"/>
      <c r="BD99" s="3357"/>
      <c r="BE99" s="3357"/>
      <c r="BF99" s="3357"/>
      <c r="BG99" s="3357"/>
      <c r="BH99" s="3357"/>
      <c r="BI99" s="3357"/>
      <c r="BJ99" s="3357"/>
      <c r="BK99" s="3357"/>
      <c r="BL99" s="3357"/>
      <c r="BM99" s="3357"/>
      <c r="BN99" s="3357"/>
      <c r="BO99" s="3357"/>
      <c r="BP99" s="3357"/>
      <c r="BQ99" s="3357"/>
      <c r="BR99" s="3357"/>
      <c r="BS99" s="3357"/>
      <c r="BT99" s="3358"/>
      <c r="BU99" s="3290"/>
      <c r="BV99" s="3290"/>
      <c r="BW99" s="3290"/>
      <c r="BX99" s="3290"/>
      <c r="BY99" s="3291"/>
      <c r="BZ99" s="3339"/>
      <c r="CA99" s="3359"/>
      <c r="CB99" s="3359"/>
      <c r="CC99" s="3359"/>
      <c r="CD99" s="3359"/>
      <c r="CE99" s="3359"/>
      <c r="CF99" s="3359"/>
      <c r="CG99" s="3359"/>
      <c r="CH99" s="3359"/>
      <c r="CI99" s="3359"/>
      <c r="CJ99" s="3359"/>
      <c r="CK99" s="3359"/>
      <c r="CL99" s="3359"/>
      <c r="CM99" s="3359"/>
      <c r="CN99" s="3359"/>
      <c r="CO99" s="3359"/>
      <c r="CP99" s="3359"/>
      <c r="CQ99" s="3359"/>
      <c r="CR99" s="3359"/>
      <c r="CS99" s="3359"/>
      <c r="CT99" s="3359"/>
      <c r="CU99" s="3359"/>
      <c r="CV99" s="3359"/>
      <c r="CW99" s="3359"/>
      <c r="CX99" s="3359"/>
      <c r="CY99" s="3359"/>
      <c r="CZ99" s="3359"/>
      <c r="DA99" s="3359"/>
      <c r="DB99" s="3359"/>
      <c r="DC99" s="3359"/>
      <c r="DD99" s="3359"/>
      <c r="DE99" s="3359"/>
      <c r="DF99" s="3359"/>
      <c r="DG99" s="3359"/>
      <c r="DH99" s="3359"/>
      <c r="DI99" s="3359"/>
      <c r="DJ99" s="3340"/>
      <c r="DK99" s="3360"/>
      <c r="DL99" s="3361"/>
      <c r="DM99" s="3361"/>
      <c r="DN99" s="3361"/>
      <c r="DO99" s="3361"/>
      <c r="DP99" s="3361"/>
      <c r="DQ99" s="3361"/>
      <c r="DR99" s="3361"/>
      <c r="DS99" s="3361"/>
      <c r="DT99" s="3361"/>
      <c r="DU99" s="3361"/>
      <c r="DV99" s="3361"/>
      <c r="DW99" s="3361"/>
      <c r="DX99" s="3361"/>
      <c r="DY99" s="3361"/>
      <c r="DZ99" s="3361"/>
      <c r="EA99" s="3361"/>
      <c r="EB99" s="3361"/>
      <c r="EC99" s="3361"/>
      <c r="ED99" s="3361"/>
      <c r="EE99" s="3361"/>
      <c r="EF99" s="3361"/>
      <c r="EG99" s="3361"/>
      <c r="EH99" s="3361"/>
      <c r="EI99" s="3361"/>
      <c r="EJ99" s="3361"/>
      <c r="EK99" s="3361"/>
      <c r="EL99" s="3361"/>
      <c r="EM99" s="3361"/>
      <c r="EN99" s="3361"/>
      <c r="EO99" s="3361"/>
      <c r="EP99" s="3361"/>
      <c r="EQ99" s="3361"/>
      <c r="ER99" s="3361"/>
      <c r="ES99" s="3361"/>
      <c r="ET99" s="3361"/>
      <c r="EU99" s="3361"/>
      <c r="EV99" s="3361"/>
      <c r="EW99" s="3361"/>
      <c r="EX99" s="3361"/>
      <c r="EY99" s="3361"/>
      <c r="EZ99" s="3361"/>
      <c r="FA99" s="3361"/>
      <c r="FB99" s="3361"/>
      <c r="FC99" s="3361"/>
      <c r="FD99" s="3361"/>
      <c r="FE99" s="3361"/>
      <c r="FF99" s="3361"/>
      <c r="FG99" s="3361"/>
      <c r="FH99" s="3362"/>
      <c r="FI99" s="2307"/>
    </row>
    <row r="100" spans="1:166" ht="8.65" customHeight="1">
      <c r="A100" s="2298"/>
      <c r="B100" s="3351"/>
      <c r="C100" s="3352"/>
      <c r="D100" s="3352"/>
      <c r="E100" s="3352"/>
      <c r="F100" s="3352"/>
      <c r="G100" s="3352"/>
      <c r="H100" s="3352"/>
      <c r="I100" s="3352"/>
      <c r="J100" s="3352"/>
      <c r="K100" s="3352"/>
      <c r="L100" s="3352"/>
      <c r="M100" s="3352"/>
      <c r="N100" s="3352"/>
      <c r="O100" s="3352"/>
      <c r="P100" s="3334"/>
      <c r="Q100" s="3334"/>
      <c r="R100" s="3334"/>
      <c r="S100" s="3334"/>
      <c r="T100" s="3334"/>
      <c r="U100" s="3334"/>
      <c r="V100" s="3334"/>
      <c r="W100" s="3334"/>
      <c r="X100" s="3334"/>
      <c r="Y100" s="3334"/>
      <c r="Z100" s="3334"/>
      <c r="AA100" s="3334"/>
      <c r="AB100" s="3334"/>
      <c r="AC100" s="3334"/>
      <c r="AD100" s="3334"/>
      <c r="AE100" s="3334"/>
      <c r="AF100" s="3334"/>
      <c r="AG100" s="3334"/>
      <c r="AH100" s="3334"/>
      <c r="AI100" s="3334"/>
      <c r="AJ100" s="3334"/>
      <c r="AK100" s="3334"/>
      <c r="AL100" s="3334"/>
      <c r="AM100" s="3334"/>
      <c r="AN100" s="3334"/>
      <c r="AO100" s="3334"/>
      <c r="AP100" s="3334"/>
      <c r="AQ100" s="3334"/>
      <c r="AR100" s="3334"/>
      <c r="AS100" s="3334"/>
      <c r="AT100" s="3335"/>
      <c r="AU100" s="3363" t="s">
        <v>1185</v>
      </c>
      <c r="AV100" s="3354"/>
      <c r="AW100" s="3354"/>
      <c r="AX100" s="3354"/>
      <c r="AY100" s="3355"/>
      <c r="AZ100" s="3353" t="s">
        <v>1185</v>
      </c>
      <c r="BA100" s="3354"/>
      <c r="BB100" s="3354"/>
      <c r="BC100" s="3354"/>
      <c r="BD100" s="3354"/>
      <c r="BE100" s="3354"/>
      <c r="BF100" s="3354"/>
      <c r="BG100" s="3354"/>
      <c r="BH100" s="3354"/>
      <c r="BI100" s="3354"/>
      <c r="BJ100" s="3354"/>
      <c r="BK100" s="3354"/>
      <c r="BL100" s="3354"/>
      <c r="BM100" s="3354"/>
      <c r="BN100" s="3354"/>
      <c r="BO100" s="3354"/>
      <c r="BP100" s="3354"/>
      <c r="BQ100" s="3354"/>
      <c r="BR100" s="3354"/>
      <c r="BS100" s="3354"/>
      <c r="BT100" s="3355"/>
      <c r="BU100" s="3290">
        <v>0.3</v>
      </c>
      <c r="BV100" s="3290"/>
      <c r="BW100" s="3290"/>
      <c r="BX100" s="3290"/>
      <c r="BY100" s="3291"/>
      <c r="BZ100" s="3348" t="s">
        <v>1186</v>
      </c>
      <c r="CA100" s="3365"/>
      <c r="CB100" s="3365"/>
      <c r="CC100" s="3365"/>
      <c r="CD100" s="3365"/>
      <c r="CE100" s="3365"/>
      <c r="CF100" s="3365"/>
      <c r="CG100" s="3365"/>
      <c r="CH100" s="3365"/>
      <c r="CI100" s="3365"/>
      <c r="CJ100" s="3365"/>
      <c r="CK100" s="3365"/>
      <c r="CL100" s="3365"/>
      <c r="CM100" s="3365"/>
      <c r="CN100" s="3365"/>
      <c r="CO100" s="3365"/>
      <c r="CP100" s="3365"/>
      <c r="CQ100" s="3365"/>
      <c r="CR100" s="3365"/>
      <c r="CS100" s="3365"/>
      <c r="CT100" s="3365"/>
      <c r="CU100" s="3365"/>
      <c r="CV100" s="3365"/>
      <c r="CW100" s="3365"/>
      <c r="CX100" s="3365"/>
      <c r="CY100" s="3365"/>
      <c r="CZ100" s="3365"/>
      <c r="DA100" s="3365"/>
      <c r="DB100" s="3365"/>
      <c r="DC100" s="3365"/>
      <c r="DD100" s="3365"/>
      <c r="DE100" s="3365"/>
      <c r="DF100" s="3365"/>
      <c r="DG100" s="3365"/>
      <c r="DH100" s="3365"/>
      <c r="DI100" s="3365"/>
      <c r="DJ100" s="3350"/>
      <c r="DK100" s="3360"/>
      <c r="DL100" s="3361"/>
      <c r="DM100" s="3361"/>
      <c r="DN100" s="3361"/>
      <c r="DO100" s="3361"/>
      <c r="DP100" s="3361"/>
      <c r="DQ100" s="3361"/>
      <c r="DR100" s="3361"/>
      <c r="DS100" s="3361"/>
      <c r="DT100" s="3361"/>
      <c r="DU100" s="3361"/>
      <c r="DV100" s="3361"/>
      <c r="DW100" s="3361"/>
      <c r="DX100" s="3361"/>
      <c r="DY100" s="3361"/>
      <c r="DZ100" s="3361"/>
      <c r="EA100" s="3361"/>
      <c r="EB100" s="3361"/>
      <c r="EC100" s="3361"/>
      <c r="ED100" s="3361"/>
      <c r="EE100" s="3361"/>
      <c r="EF100" s="3361"/>
      <c r="EG100" s="3361"/>
      <c r="EH100" s="3361"/>
      <c r="EI100" s="3361"/>
      <c r="EJ100" s="3361"/>
      <c r="EK100" s="3361"/>
      <c r="EL100" s="3361"/>
      <c r="EM100" s="3361"/>
      <c r="EN100" s="3361"/>
      <c r="EO100" s="3361"/>
      <c r="EP100" s="3361"/>
      <c r="EQ100" s="3361"/>
      <c r="ER100" s="3361"/>
      <c r="ES100" s="3361"/>
      <c r="ET100" s="3361"/>
      <c r="EU100" s="3361"/>
      <c r="EV100" s="3361"/>
      <c r="EW100" s="3361"/>
      <c r="EX100" s="3361"/>
      <c r="EY100" s="3361"/>
      <c r="EZ100" s="3361"/>
      <c r="FA100" s="3361"/>
      <c r="FB100" s="3361"/>
      <c r="FC100" s="3361"/>
      <c r="FD100" s="3361"/>
      <c r="FE100" s="3361"/>
      <c r="FF100" s="3361"/>
      <c r="FG100" s="3361"/>
      <c r="FH100" s="3362"/>
      <c r="FI100" s="2307"/>
    </row>
    <row r="101" spans="1:166" ht="8.65" customHeight="1">
      <c r="A101" s="2298"/>
      <c r="B101" s="3351" t="s">
        <v>1210</v>
      </c>
      <c r="C101" s="3352"/>
      <c r="D101" s="3352"/>
      <c r="E101" s="3352"/>
      <c r="F101" s="3352"/>
      <c r="G101" s="3352"/>
      <c r="H101" s="3352"/>
      <c r="I101" s="3352"/>
      <c r="J101" s="3352"/>
      <c r="K101" s="3352"/>
      <c r="L101" s="3352"/>
      <c r="M101" s="3352"/>
      <c r="N101" s="3352"/>
      <c r="O101" s="3352"/>
      <c r="P101" s="3334" t="s">
        <v>1276</v>
      </c>
      <c r="Q101" s="3334"/>
      <c r="R101" s="3334"/>
      <c r="S101" s="3334"/>
      <c r="T101" s="3334"/>
      <c r="U101" s="3334"/>
      <c r="V101" s="3334"/>
      <c r="W101" s="3334"/>
      <c r="X101" s="3334"/>
      <c r="Y101" s="3334"/>
      <c r="Z101" s="3334"/>
      <c r="AA101" s="3334"/>
      <c r="AB101" s="3334"/>
      <c r="AC101" s="3334"/>
      <c r="AD101" s="3334"/>
      <c r="AE101" s="3334"/>
      <c r="AF101" s="3334"/>
      <c r="AG101" s="3334"/>
      <c r="AH101" s="3334"/>
      <c r="AI101" s="3334"/>
      <c r="AJ101" s="3334"/>
      <c r="AK101" s="3334"/>
      <c r="AL101" s="3334"/>
      <c r="AM101" s="3334"/>
      <c r="AN101" s="3334"/>
      <c r="AO101" s="3334"/>
      <c r="AP101" s="3334"/>
      <c r="AQ101" s="3334"/>
      <c r="AR101" s="3334"/>
      <c r="AS101" s="3334"/>
      <c r="AT101" s="3335"/>
      <c r="AU101" s="3364"/>
      <c r="AV101" s="3357"/>
      <c r="AW101" s="3357"/>
      <c r="AX101" s="3357"/>
      <c r="AY101" s="3358"/>
      <c r="AZ101" s="3356"/>
      <c r="BA101" s="3357"/>
      <c r="BB101" s="3357"/>
      <c r="BC101" s="3357"/>
      <c r="BD101" s="3357"/>
      <c r="BE101" s="3357"/>
      <c r="BF101" s="3357"/>
      <c r="BG101" s="3357"/>
      <c r="BH101" s="3357"/>
      <c r="BI101" s="3357"/>
      <c r="BJ101" s="3357"/>
      <c r="BK101" s="3357"/>
      <c r="BL101" s="3357"/>
      <c r="BM101" s="3357"/>
      <c r="BN101" s="3357"/>
      <c r="BO101" s="3357"/>
      <c r="BP101" s="3357"/>
      <c r="BQ101" s="3357"/>
      <c r="BR101" s="3357"/>
      <c r="BS101" s="3357"/>
      <c r="BT101" s="3358"/>
      <c r="BU101" s="3290"/>
      <c r="BV101" s="3290"/>
      <c r="BW101" s="3290"/>
      <c r="BX101" s="3290"/>
      <c r="BY101" s="3291"/>
      <c r="BZ101" s="3348"/>
      <c r="CA101" s="3365"/>
      <c r="CB101" s="3365"/>
      <c r="CC101" s="3365"/>
      <c r="CD101" s="3365"/>
      <c r="CE101" s="3365"/>
      <c r="CF101" s="3365"/>
      <c r="CG101" s="3365"/>
      <c r="CH101" s="3365"/>
      <c r="CI101" s="3365"/>
      <c r="CJ101" s="3365"/>
      <c r="CK101" s="3365"/>
      <c r="CL101" s="3365"/>
      <c r="CM101" s="3365"/>
      <c r="CN101" s="3365"/>
      <c r="CO101" s="3365"/>
      <c r="CP101" s="3365"/>
      <c r="CQ101" s="3365"/>
      <c r="CR101" s="3365"/>
      <c r="CS101" s="3365"/>
      <c r="CT101" s="3365"/>
      <c r="CU101" s="3365"/>
      <c r="CV101" s="3365"/>
      <c r="CW101" s="3365"/>
      <c r="CX101" s="3365"/>
      <c r="CY101" s="3365"/>
      <c r="CZ101" s="3365"/>
      <c r="DA101" s="3365"/>
      <c r="DB101" s="3365"/>
      <c r="DC101" s="3365"/>
      <c r="DD101" s="3365"/>
      <c r="DE101" s="3365"/>
      <c r="DF101" s="3365"/>
      <c r="DG101" s="3365"/>
      <c r="DH101" s="3365"/>
      <c r="DI101" s="3365"/>
      <c r="DJ101" s="3350"/>
      <c r="DK101" s="3366" t="s">
        <v>1215</v>
      </c>
      <c r="DL101" s="3367"/>
      <c r="DM101" s="3367"/>
      <c r="DN101" s="3367"/>
      <c r="DO101" s="3367"/>
      <c r="DP101" s="3367"/>
      <c r="DQ101" s="3367"/>
      <c r="DR101" s="3367"/>
      <c r="DS101" s="3367"/>
      <c r="DT101" s="3367"/>
      <c r="DU101" s="3367"/>
      <c r="DV101" s="3367"/>
      <c r="DW101" s="3367"/>
      <c r="DX101" s="3367"/>
      <c r="DY101" s="3367"/>
      <c r="DZ101" s="3367"/>
      <c r="EA101" s="3367"/>
      <c r="EB101" s="3367"/>
      <c r="EC101" s="3367"/>
      <c r="ED101" s="3367"/>
      <c r="EE101" s="3367"/>
      <c r="EF101" s="3367"/>
      <c r="EG101" s="3367"/>
      <c r="EH101" s="3367"/>
      <c r="EI101" s="3367"/>
      <c r="EJ101" s="3367"/>
      <c r="EK101" s="3367"/>
      <c r="EL101" s="3367"/>
      <c r="EM101" s="3367"/>
      <c r="EN101" s="3367"/>
      <c r="EO101" s="3367"/>
      <c r="EP101" s="3367"/>
      <c r="EQ101" s="3367"/>
      <c r="ER101" s="3367"/>
      <c r="ES101" s="3367"/>
      <c r="ET101" s="3367"/>
      <c r="EU101" s="3367"/>
      <c r="EV101" s="3367"/>
      <c r="EW101" s="3367"/>
      <c r="EX101" s="3367"/>
      <c r="EY101" s="3367"/>
      <c r="EZ101" s="3367"/>
      <c r="FA101" s="3367"/>
      <c r="FB101" s="3367"/>
      <c r="FC101" s="3367"/>
      <c r="FD101" s="3367"/>
      <c r="FE101" s="3367"/>
      <c r="FF101" s="3367"/>
      <c r="FG101" s="3367"/>
      <c r="FH101" s="3368"/>
      <c r="FI101" s="2307"/>
    </row>
    <row r="102" spans="1:166" ht="8.65" customHeight="1">
      <c r="A102" s="2298"/>
      <c r="B102" s="3351"/>
      <c r="C102" s="3352"/>
      <c r="D102" s="3352"/>
      <c r="E102" s="3352"/>
      <c r="F102" s="3352"/>
      <c r="G102" s="3352"/>
      <c r="H102" s="3352"/>
      <c r="I102" s="3352"/>
      <c r="J102" s="3352"/>
      <c r="K102" s="3352"/>
      <c r="L102" s="3352"/>
      <c r="M102" s="3352"/>
      <c r="N102" s="3352"/>
      <c r="O102" s="3352"/>
      <c r="P102" s="3334"/>
      <c r="Q102" s="3334"/>
      <c r="R102" s="3334"/>
      <c r="S102" s="3334"/>
      <c r="T102" s="3334"/>
      <c r="U102" s="3334"/>
      <c r="V102" s="3334"/>
      <c r="W102" s="3334"/>
      <c r="X102" s="3334"/>
      <c r="Y102" s="3334"/>
      <c r="Z102" s="3334"/>
      <c r="AA102" s="3334"/>
      <c r="AB102" s="3334"/>
      <c r="AC102" s="3334"/>
      <c r="AD102" s="3334"/>
      <c r="AE102" s="3334"/>
      <c r="AF102" s="3334"/>
      <c r="AG102" s="3334"/>
      <c r="AH102" s="3334"/>
      <c r="AI102" s="3334"/>
      <c r="AJ102" s="3334"/>
      <c r="AK102" s="3334"/>
      <c r="AL102" s="3334"/>
      <c r="AM102" s="3334"/>
      <c r="AN102" s="3334"/>
      <c r="AO102" s="3334"/>
      <c r="AP102" s="3334"/>
      <c r="AQ102" s="3334"/>
      <c r="AR102" s="3334"/>
      <c r="AS102" s="3334"/>
      <c r="AT102" s="3335"/>
      <c r="AU102" s="3363" t="s">
        <v>1189</v>
      </c>
      <c r="AV102" s="3354"/>
      <c r="AW102" s="3354"/>
      <c r="AX102" s="3354"/>
      <c r="AY102" s="3354"/>
      <c r="AZ102" s="3353" t="s">
        <v>1190</v>
      </c>
      <c r="BA102" s="3354"/>
      <c r="BB102" s="3354"/>
      <c r="BC102" s="3354"/>
      <c r="BD102" s="3354"/>
      <c r="BE102" s="3354"/>
      <c r="BF102" s="3354"/>
      <c r="BG102" s="3354"/>
      <c r="BH102" s="3354"/>
      <c r="BI102" s="3354"/>
      <c r="BJ102" s="3354"/>
      <c r="BK102" s="3354"/>
      <c r="BL102" s="3354"/>
      <c r="BM102" s="3354"/>
      <c r="BN102" s="3354"/>
      <c r="BO102" s="3354"/>
      <c r="BP102" s="3354"/>
      <c r="BQ102" s="3354"/>
      <c r="BR102" s="3354"/>
      <c r="BS102" s="3354"/>
      <c r="BT102" s="3355"/>
      <c r="BU102" s="3290">
        <v>0.7</v>
      </c>
      <c r="BV102" s="3290"/>
      <c r="BW102" s="3290"/>
      <c r="BX102" s="3290"/>
      <c r="BY102" s="3291"/>
      <c r="BZ102" s="3348" t="s">
        <v>1191</v>
      </c>
      <c r="CA102" s="3349"/>
      <c r="CB102" s="3349"/>
      <c r="CC102" s="3349"/>
      <c r="CD102" s="3349"/>
      <c r="CE102" s="3349"/>
      <c r="CF102" s="3349"/>
      <c r="CG102" s="3349"/>
      <c r="CH102" s="3349"/>
      <c r="CI102" s="3349"/>
      <c r="CJ102" s="3349"/>
      <c r="CK102" s="3349"/>
      <c r="CL102" s="3349"/>
      <c r="CM102" s="3349"/>
      <c r="CN102" s="3349"/>
      <c r="CO102" s="3349"/>
      <c r="CP102" s="3349"/>
      <c r="CQ102" s="3349"/>
      <c r="CR102" s="3349"/>
      <c r="CS102" s="3349"/>
      <c r="CT102" s="3349"/>
      <c r="CU102" s="3349"/>
      <c r="CV102" s="3349"/>
      <c r="CW102" s="3349"/>
      <c r="CX102" s="3349"/>
      <c r="CY102" s="3349"/>
      <c r="CZ102" s="3349"/>
      <c r="DA102" s="3349"/>
      <c r="DB102" s="3349"/>
      <c r="DC102" s="3349"/>
      <c r="DD102" s="3349"/>
      <c r="DE102" s="3349"/>
      <c r="DF102" s="3349"/>
      <c r="DG102" s="3349"/>
      <c r="DH102" s="3349"/>
      <c r="DI102" s="3349"/>
      <c r="DJ102" s="3350"/>
      <c r="DK102" s="3369"/>
      <c r="DL102" s="3367"/>
      <c r="DM102" s="3367"/>
      <c r="DN102" s="3367"/>
      <c r="DO102" s="3367"/>
      <c r="DP102" s="3367"/>
      <c r="DQ102" s="3367"/>
      <c r="DR102" s="3367"/>
      <c r="DS102" s="3367"/>
      <c r="DT102" s="3367"/>
      <c r="DU102" s="3367"/>
      <c r="DV102" s="3367"/>
      <c r="DW102" s="3367"/>
      <c r="DX102" s="3367"/>
      <c r="DY102" s="3367"/>
      <c r="DZ102" s="3367"/>
      <c r="EA102" s="3367"/>
      <c r="EB102" s="3367"/>
      <c r="EC102" s="3367"/>
      <c r="ED102" s="3367"/>
      <c r="EE102" s="3367"/>
      <c r="EF102" s="3367"/>
      <c r="EG102" s="3367"/>
      <c r="EH102" s="3367"/>
      <c r="EI102" s="3367"/>
      <c r="EJ102" s="3367"/>
      <c r="EK102" s="3367"/>
      <c r="EL102" s="3367"/>
      <c r="EM102" s="3367"/>
      <c r="EN102" s="3367"/>
      <c r="EO102" s="3367"/>
      <c r="EP102" s="3367"/>
      <c r="EQ102" s="3367"/>
      <c r="ER102" s="3367"/>
      <c r="ES102" s="3367"/>
      <c r="ET102" s="3367"/>
      <c r="EU102" s="3367"/>
      <c r="EV102" s="3367"/>
      <c r="EW102" s="3367"/>
      <c r="EX102" s="3367"/>
      <c r="EY102" s="3367"/>
      <c r="EZ102" s="3367"/>
      <c r="FA102" s="3367"/>
      <c r="FB102" s="3367"/>
      <c r="FC102" s="3367"/>
      <c r="FD102" s="3367"/>
      <c r="FE102" s="3367"/>
      <c r="FF102" s="3367"/>
      <c r="FG102" s="3367"/>
      <c r="FH102" s="3368"/>
      <c r="FI102" s="2307"/>
    </row>
    <row r="103" spans="1:166" ht="8.65" customHeight="1">
      <c r="A103" s="2298"/>
      <c r="B103" s="3351"/>
      <c r="C103" s="3352"/>
      <c r="D103" s="3352"/>
      <c r="E103" s="3352"/>
      <c r="F103" s="3352"/>
      <c r="G103" s="3352"/>
      <c r="H103" s="3352"/>
      <c r="I103" s="3352"/>
      <c r="J103" s="3352"/>
      <c r="K103" s="3352"/>
      <c r="L103" s="3352"/>
      <c r="M103" s="3352"/>
      <c r="N103" s="3352"/>
      <c r="O103" s="3352"/>
      <c r="P103" s="3334"/>
      <c r="Q103" s="3334"/>
      <c r="R103" s="3334"/>
      <c r="S103" s="3334"/>
      <c r="T103" s="3334"/>
      <c r="U103" s="3334"/>
      <c r="V103" s="3334"/>
      <c r="W103" s="3334"/>
      <c r="X103" s="3334"/>
      <c r="Y103" s="3334"/>
      <c r="Z103" s="3334"/>
      <c r="AA103" s="3334"/>
      <c r="AB103" s="3334"/>
      <c r="AC103" s="3334"/>
      <c r="AD103" s="3334"/>
      <c r="AE103" s="3334"/>
      <c r="AF103" s="3334"/>
      <c r="AG103" s="3334"/>
      <c r="AH103" s="3334"/>
      <c r="AI103" s="3334"/>
      <c r="AJ103" s="3334"/>
      <c r="AK103" s="3334"/>
      <c r="AL103" s="3334"/>
      <c r="AM103" s="3334"/>
      <c r="AN103" s="3334"/>
      <c r="AO103" s="3334"/>
      <c r="AP103" s="3334"/>
      <c r="AQ103" s="3334"/>
      <c r="AR103" s="3334"/>
      <c r="AS103" s="3334"/>
      <c r="AT103" s="3335"/>
      <c r="AU103" s="3370"/>
      <c r="AV103" s="3371"/>
      <c r="AW103" s="3371"/>
      <c r="AX103" s="3371"/>
      <c r="AY103" s="3371"/>
      <c r="AZ103" s="3356"/>
      <c r="BA103" s="3357"/>
      <c r="BB103" s="3357"/>
      <c r="BC103" s="3357"/>
      <c r="BD103" s="3357"/>
      <c r="BE103" s="3357"/>
      <c r="BF103" s="3357"/>
      <c r="BG103" s="3357"/>
      <c r="BH103" s="3357"/>
      <c r="BI103" s="3357"/>
      <c r="BJ103" s="3357"/>
      <c r="BK103" s="3357"/>
      <c r="BL103" s="3357"/>
      <c r="BM103" s="3357"/>
      <c r="BN103" s="3357"/>
      <c r="BO103" s="3357"/>
      <c r="BP103" s="3357"/>
      <c r="BQ103" s="3357"/>
      <c r="BR103" s="3357"/>
      <c r="BS103" s="3357"/>
      <c r="BT103" s="3358"/>
      <c r="BU103" s="3290"/>
      <c r="BV103" s="3290"/>
      <c r="BW103" s="3290"/>
      <c r="BX103" s="3290"/>
      <c r="BY103" s="3291"/>
      <c r="BZ103" s="3348"/>
      <c r="CA103" s="3349"/>
      <c r="CB103" s="3349"/>
      <c r="CC103" s="3349"/>
      <c r="CD103" s="3349"/>
      <c r="CE103" s="3349"/>
      <c r="CF103" s="3349"/>
      <c r="CG103" s="3349"/>
      <c r="CH103" s="3349"/>
      <c r="CI103" s="3349"/>
      <c r="CJ103" s="3349"/>
      <c r="CK103" s="3349"/>
      <c r="CL103" s="3349"/>
      <c r="CM103" s="3349"/>
      <c r="CN103" s="3349"/>
      <c r="CO103" s="3349"/>
      <c r="CP103" s="3349"/>
      <c r="CQ103" s="3349"/>
      <c r="CR103" s="3349"/>
      <c r="CS103" s="3349"/>
      <c r="CT103" s="3349"/>
      <c r="CU103" s="3349"/>
      <c r="CV103" s="3349"/>
      <c r="CW103" s="3349"/>
      <c r="CX103" s="3349"/>
      <c r="CY103" s="3349"/>
      <c r="CZ103" s="3349"/>
      <c r="DA103" s="3349"/>
      <c r="DB103" s="3349"/>
      <c r="DC103" s="3349"/>
      <c r="DD103" s="3349"/>
      <c r="DE103" s="3349"/>
      <c r="DF103" s="3349"/>
      <c r="DG103" s="3349"/>
      <c r="DH103" s="3349"/>
      <c r="DI103" s="3349"/>
      <c r="DJ103" s="3350"/>
      <c r="DK103" s="3369"/>
      <c r="DL103" s="3367"/>
      <c r="DM103" s="3367"/>
      <c r="DN103" s="3367"/>
      <c r="DO103" s="3367"/>
      <c r="DP103" s="3367"/>
      <c r="DQ103" s="3367"/>
      <c r="DR103" s="3367"/>
      <c r="DS103" s="3367"/>
      <c r="DT103" s="3367"/>
      <c r="DU103" s="3367"/>
      <c r="DV103" s="3367"/>
      <c r="DW103" s="3367"/>
      <c r="DX103" s="3367"/>
      <c r="DY103" s="3367"/>
      <c r="DZ103" s="3367"/>
      <c r="EA103" s="3367"/>
      <c r="EB103" s="3367"/>
      <c r="EC103" s="3367"/>
      <c r="ED103" s="3367"/>
      <c r="EE103" s="3367"/>
      <c r="EF103" s="3367"/>
      <c r="EG103" s="3367"/>
      <c r="EH103" s="3367"/>
      <c r="EI103" s="3367"/>
      <c r="EJ103" s="3367"/>
      <c r="EK103" s="3367"/>
      <c r="EL103" s="3367"/>
      <c r="EM103" s="3367"/>
      <c r="EN103" s="3367"/>
      <c r="EO103" s="3367"/>
      <c r="EP103" s="3367"/>
      <c r="EQ103" s="3367"/>
      <c r="ER103" s="3367"/>
      <c r="ES103" s="3367"/>
      <c r="ET103" s="3367"/>
      <c r="EU103" s="3367"/>
      <c r="EV103" s="3367"/>
      <c r="EW103" s="3367"/>
      <c r="EX103" s="3367"/>
      <c r="EY103" s="3367"/>
      <c r="EZ103" s="3367"/>
      <c r="FA103" s="3367"/>
      <c r="FB103" s="3367"/>
      <c r="FC103" s="3367"/>
      <c r="FD103" s="3367"/>
      <c r="FE103" s="3367"/>
      <c r="FF103" s="3367"/>
      <c r="FG103" s="3367"/>
      <c r="FH103" s="3368"/>
      <c r="FI103" s="2307"/>
    </row>
    <row r="104" spans="1:166" ht="8.65" customHeight="1" thickBot="1">
      <c r="A104" s="2298"/>
      <c r="B104" s="3351" t="s">
        <v>1212</v>
      </c>
      <c r="C104" s="3352"/>
      <c r="D104" s="3352"/>
      <c r="E104" s="3352"/>
      <c r="F104" s="3352"/>
      <c r="G104" s="3352"/>
      <c r="H104" s="3352"/>
      <c r="I104" s="3352"/>
      <c r="J104" s="3352"/>
      <c r="K104" s="3352"/>
      <c r="L104" s="3352"/>
      <c r="M104" s="3352"/>
      <c r="N104" s="3352"/>
      <c r="O104" s="3352"/>
      <c r="P104" s="3334" t="s">
        <v>1277</v>
      </c>
      <c r="Q104" s="3334"/>
      <c r="R104" s="3334"/>
      <c r="S104" s="3334"/>
      <c r="T104" s="3334"/>
      <c r="U104" s="3334"/>
      <c r="V104" s="3334"/>
      <c r="W104" s="3334"/>
      <c r="X104" s="3334"/>
      <c r="Y104" s="3334"/>
      <c r="Z104" s="3334"/>
      <c r="AA104" s="3334"/>
      <c r="AB104" s="3334"/>
      <c r="AC104" s="3334"/>
      <c r="AD104" s="3334"/>
      <c r="AE104" s="3334"/>
      <c r="AF104" s="3334"/>
      <c r="AG104" s="3334"/>
      <c r="AH104" s="3334"/>
      <c r="AI104" s="3334"/>
      <c r="AJ104" s="3334"/>
      <c r="AK104" s="3334"/>
      <c r="AL104" s="3334"/>
      <c r="AM104" s="3334"/>
      <c r="AN104" s="3334"/>
      <c r="AO104" s="3334"/>
      <c r="AP104" s="3334"/>
      <c r="AQ104" s="3334"/>
      <c r="AR104" s="3334"/>
      <c r="AS104" s="3334"/>
      <c r="AT104" s="3335"/>
      <c r="AU104" s="3370"/>
      <c r="AV104" s="3371"/>
      <c r="AW104" s="3371"/>
      <c r="AX104" s="3371"/>
      <c r="AY104" s="3371"/>
      <c r="AZ104" s="3353" t="s">
        <v>1193</v>
      </c>
      <c r="BA104" s="3354"/>
      <c r="BB104" s="3354"/>
      <c r="BC104" s="3354"/>
      <c r="BD104" s="3354"/>
      <c r="BE104" s="3354"/>
      <c r="BF104" s="3354"/>
      <c r="BG104" s="3354"/>
      <c r="BH104" s="3354"/>
      <c r="BI104" s="3354"/>
      <c r="BJ104" s="3354"/>
      <c r="BK104" s="3354"/>
      <c r="BL104" s="3354"/>
      <c r="BM104" s="3354"/>
      <c r="BN104" s="3354"/>
      <c r="BO104" s="3354"/>
      <c r="BP104" s="3354"/>
      <c r="BQ104" s="3354"/>
      <c r="BR104" s="3354"/>
      <c r="BS104" s="3354"/>
      <c r="BT104" s="3355"/>
      <c r="BU104" s="3290">
        <v>0.3</v>
      </c>
      <c r="BV104" s="3290"/>
      <c r="BW104" s="3290"/>
      <c r="BX104" s="3290"/>
      <c r="BY104" s="3291"/>
      <c r="BZ104" s="2329"/>
      <c r="CA104" s="2330"/>
      <c r="CB104" s="2330"/>
      <c r="CC104" s="2330"/>
      <c r="CD104" s="2330"/>
      <c r="CE104" s="2330"/>
      <c r="CF104" s="2330"/>
      <c r="CG104" s="2330"/>
      <c r="CH104" s="2330"/>
      <c r="CI104" s="2330"/>
      <c r="CJ104" s="2330"/>
      <c r="CK104" s="2330"/>
      <c r="CL104" s="2330"/>
      <c r="CM104" s="2330"/>
      <c r="CN104" s="2330"/>
      <c r="CO104" s="2330"/>
      <c r="CP104" s="2330"/>
      <c r="CQ104" s="2330"/>
      <c r="CR104" s="2330"/>
      <c r="CS104" s="2330"/>
      <c r="CT104" s="2330"/>
      <c r="CU104" s="2330"/>
      <c r="CV104" s="2330"/>
      <c r="CW104" s="2330"/>
      <c r="CX104" s="2330"/>
      <c r="CY104" s="2330"/>
      <c r="CZ104" s="2330"/>
      <c r="DA104" s="2330"/>
      <c r="DB104" s="2330"/>
      <c r="DC104" s="2330"/>
      <c r="DD104" s="2330"/>
      <c r="DE104" s="2330"/>
      <c r="DF104" s="2330"/>
      <c r="DG104" s="2330"/>
      <c r="DH104" s="2330"/>
      <c r="DI104" s="2330"/>
      <c r="DJ104" s="2331"/>
      <c r="DK104" s="3372" t="s">
        <v>1218</v>
      </c>
      <c r="DL104" s="3373"/>
      <c r="DM104" s="3373"/>
      <c r="DN104" s="3373"/>
      <c r="DO104" s="3373"/>
      <c r="DP104" s="3373"/>
      <c r="DQ104" s="3373"/>
      <c r="DR104" s="3373"/>
      <c r="DS104" s="3373"/>
      <c r="DT104" s="3373"/>
      <c r="DU104" s="3373"/>
      <c r="DV104" s="3373"/>
      <c r="DW104" s="3373"/>
      <c r="DX104" s="3373"/>
      <c r="DY104" s="3373"/>
      <c r="DZ104" s="3373"/>
      <c r="EA104" s="3373"/>
      <c r="EB104" s="3373"/>
      <c r="EC104" s="3373"/>
      <c r="ED104" s="3373"/>
      <c r="EE104" s="3373"/>
      <c r="EF104" s="3373"/>
      <c r="EG104" s="3373"/>
      <c r="EH104" s="3373"/>
      <c r="EI104" s="3373"/>
      <c r="EJ104" s="3373"/>
      <c r="EK104" s="3373"/>
      <c r="EL104" s="3373"/>
      <c r="EM104" s="3373"/>
      <c r="EN104" s="3373"/>
      <c r="EO104" s="3373"/>
      <c r="EP104" s="3373"/>
      <c r="EQ104" s="3373"/>
      <c r="ER104" s="3373"/>
      <c r="ES104" s="3373"/>
      <c r="ET104" s="3373"/>
      <c r="EU104" s="3373"/>
      <c r="EV104" s="3373"/>
      <c r="EW104" s="3373"/>
      <c r="EX104" s="3373"/>
      <c r="EY104" s="3373"/>
      <c r="EZ104" s="3373"/>
      <c r="FA104" s="3373"/>
      <c r="FB104" s="3373"/>
      <c r="FC104" s="3373"/>
      <c r="FD104" s="3373"/>
      <c r="FE104" s="3373"/>
      <c r="FF104" s="3373"/>
      <c r="FG104" s="3373"/>
      <c r="FH104" s="3374"/>
      <c r="FI104" s="2307"/>
    </row>
    <row r="105" spans="1:166" ht="8.65" customHeight="1" thickTop="1">
      <c r="A105" s="2298"/>
      <c r="B105" s="3351"/>
      <c r="C105" s="3352"/>
      <c r="D105" s="3352"/>
      <c r="E105" s="3352"/>
      <c r="F105" s="3352"/>
      <c r="G105" s="3352"/>
      <c r="H105" s="3352"/>
      <c r="I105" s="3352"/>
      <c r="J105" s="3352"/>
      <c r="K105" s="3352"/>
      <c r="L105" s="3352"/>
      <c r="M105" s="3352"/>
      <c r="N105" s="3352"/>
      <c r="O105" s="3352"/>
      <c r="P105" s="3334"/>
      <c r="Q105" s="3334"/>
      <c r="R105" s="3334"/>
      <c r="S105" s="3334"/>
      <c r="T105" s="3334"/>
      <c r="U105" s="3334"/>
      <c r="V105" s="3334"/>
      <c r="W105" s="3334"/>
      <c r="X105" s="3334"/>
      <c r="Y105" s="3334"/>
      <c r="Z105" s="3334"/>
      <c r="AA105" s="3334"/>
      <c r="AB105" s="3334"/>
      <c r="AC105" s="3334"/>
      <c r="AD105" s="3334"/>
      <c r="AE105" s="3334"/>
      <c r="AF105" s="3334"/>
      <c r="AG105" s="3334"/>
      <c r="AH105" s="3334"/>
      <c r="AI105" s="3334"/>
      <c r="AJ105" s="3334"/>
      <c r="AK105" s="3334"/>
      <c r="AL105" s="3334"/>
      <c r="AM105" s="3334"/>
      <c r="AN105" s="3334"/>
      <c r="AO105" s="3334"/>
      <c r="AP105" s="3334"/>
      <c r="AQ105" s="3334"/>
      <c r="AR105" s="3334"/>
      <c r="AS105" s="3334"/>
      <c r="AT105" s="3335"/>
      <c r="AU105" s="3370"/>
      <c r="AV105" s="3371"/>
      <c r="AW105" s="3371"/>
      <c r="AX105" s="3371"/>
      <c r="AY105" s="3371"/>
      <c r="AZ105" s="3356"/>
      <c r="BA105" s="3357"/>
      <c r="BB105" s="3357"/>
      <c r="BC105" s="3357"/>
      <c r="BD105" s="3357"/>
      <c r="BE105" s="3357"/>
      <c r="BF105" s="3357"/>
      <c r="BG105" s="3357"/>
      <c r="BH105" s="3357"/>
      <c r="BI105" s="3357"/>
      <c r="BJ105" s="3357"/>
      <c r="BK105" s="3357"/>
      <c r="BL105" s="3357"/>
      <c r="BM105" s="3357"/>
      <c r="BN105" s="3357"/>
      <c r="BO105" s="3357"/>
      <c r="BP105" s="3357"/>
      <c r="BQ105" s="3357"/>
      <c r="BR105" s="3357"/>
      <c r="BS105" s="3357"/>
      <c r="BT105" s="3358"/>
      <c r="BU105" s="3290"/>
      <c r="BV105" s="3290"/>
      <c r="BW105" s="3290"/>
      <c r="BX105" s="3290"/>
      <c r="BY105" s="3291"/>
      <c r="BZ105" s="3376" t="s">
        <v>1216</v>
      </c>
      <c r="CA105" s="3377"/>
      <c r="CB105" s="3377"/>
      <c r="CC105" s="3377"/>
      <c r="CD105" s="3377"/>
      <c r="CE105" s="3377"/>
      <c r="CF105" s="3377"/>
      <c r="CG105" s="3377"/>
      <c r="CH105" s="3377"/>
      <c r="CI105" s="3377"/>
      <c r="CJ105" s="3377"/>
      <c r="CK105" s="3377"/>
      <c r="CL105" s="3377"/>
      <c r="CM105" s="3377"/>
      <c r="CN105" s="3377"/>
      <c r="CO105" s="3377"/>
      <c r="CP105" s="3377"/>
      <c r="CQ105" s="3377"/>
      <c r="CR105" s="3377"/>
      <c r="CS105" s="3377"/>
      <c r="CT105" s="3377"/>
      <c r="CU105" s="3377"/>
      <c r="CV105" s="3377"/>
      <c r="CW105" s="3377"/>
      <c r="CX105" s="3377"/>
      <c r="CY105" s="3377"/>
      <c r="CZ105" s="3377"/>
      <c r="DA105" s="3377"/>
      <c r="DB105" s="3377"/>
      <c r="DC105" s="3377"/>
      <c r="DD105" s="3377"/>
      <c r="DE105" s="3377"/>
      <c r="DF105" s="3377"/>
      <c r="DG105" s="3377"/>
      <c r="DH105" s="3377"/>
      <c r="DI105" s="3377"/>
      <c r="DJ105" s="3378"/>
      <c r="DK105" s="3375"/>
      <c r="DL105" s="3373"/>
      <c r="DM105" s="3373"/>
      <c r="DN105" s="3373"/>
      <c r="DO105" s="3373"/>
      <c r="DP105" s="3373"/>
      <c r="DQ105" s="3373"/>
      <c r="DR105" s="3373"/>
      <c r="DS105" s="3373"/>
      <c r="DT105" s="3373"/>
      <c r="DU105" s="3373"/>
      <c r="DV105" s="3373"/>
      <c r="DW105" s="3373"/>
      <c r="DX105" s="3373"/>
      <c r="DY105" s="3373"/>
      <c r="DZ105" s="3373"/>
      <c r="EA105" s="3373"/>
      <c r="EB105" s="3373"/>
      <c r="EC105" s="3373"/>
      <c r="ED105" s="3373"/>
      <c r="EE105" s="3373"/>
      <c r="EF105" s="3373"/>
      <c r="EG105" s="3373"/>
      <c r="EH105" s="3373"/>
      <c r="EI105" s="3373"/>
      <c r="EJ105" s="3373"/>
      <c r="EK105" s="3373"/>
      <c r="EL105" s="3373"/>
      <c r="EM105" s="3373"/>
      <c r="EN105" s="3373"/>
      <c r="EO105" s="3373"/>
      <c r="EP105" s="3373"/>
      <c r="EQ105" s="3373"/>
      <c r="ER105" s="3373"/>
      <c r="ES105" s="3373"/>
      <c r="ET105" s="3373"/>
      <c r="EU105" s="3373"/>
      <c r="EV105" s="3373"/>
      <c r="EW105" s="3373"/>
      <c r="EX105" s="3373"/>
      <c r="EY105" s="3373"/>
      <c r="EZ105" s="3373"/>
      <c r="FA105" s="3373"/>
      <c r="FB105" s="3373"/>
      <c r="FC105" s="3373"/>
      <c r="FD105" s="3373"/>
      <c r="FE105" s="3373"/>
      <c r="FF105" s="3373"/>
      <c r="FG105" s="3373"/>
      <c r="FH105" s="3374"/>
      <c r="FI105" s="2307"/>
    </row>
    <row r="106" spans="1:166" ht="8.65" customHeight="1">
      <c r="A106" s="2298"/>
      <c r="B106" s="3351"/>
      <c r="C106" s="3352"/>
      <c r="D106" s="3352"/>
      <c r="E106" s="3352"/>
      <c r="F106" s="3352"/>
      <c r="G106" s="3352"/>
      <c r="H106" s="3352"/>
      <c r="I106" s="3352"/>
      <c r="J106" s="3352"/>
      <c r="K106" s="3352"/>
      <c r="L106" s="3352"/>
      <c r="M106" s="3352"/>
      <c r="N106" s="3352"/>
      <c r="O106" s="3352"/>
      <c r="P106" s="3334"/>
      <c r="Q106" s="3334"/>
      <c r="R106" s="3334"/>
      <c r="S106" s="3334"/>
      <c r="T106" s="3334"/>
      <c r="U106" s="3334"/>
      <c r="V106" s="3334"/>
      <c r="W106" s="3334"/>
      <c r="X106" s="3334"/>
      <c r="Y106" s="3334"/>
      <c r="Z106" s="3334"/>
      <c r="AA106" s="3334"/>
      <c r="AB106" s="3334"/>
      <c r="AC106" s="3334"/>
      <c r="AD106" s="3334"/>
      <c r="AE106" s="3334"/>
      <c r="AF106" s="3334"/>
      <c r="AG106" s="3334"/>
      <c r="AH106" s="3334"/>
      <c r="AI106" s="3334"/>
      <c r="AJ106" s="3334"/>
      <c r="AK106" s="3334"/>
      <c r="AL106" s="3334"/>
      <c r="AM106" s="3334"/>
      <c r="AN106" s="3334"/>
      <c r="AO106" s="3334"/>
      <c r="AP106" s="3334"/>
      <c r="AQ106" s="3334"/>
      <c r="AR106" s="3334"/>
      <c r="AS106" s="3334"/>
      <c r="AT106" s="3335"/>
      <c r="AU106" s="3370"/>
      <c r="AV106" s="3371"/>
      <c r="AW106" s="3371"/>
      <c r="AX106" s="3371"/>
      <c r="AY106" s="3371"/>
      <c r="AZ106" s="3353" t="s">
        <v>1197</v>
      </c>
      <c r="BA106" s="3354"/>
      <c r="BB106" s="3354"/>
      <c r="BC106" s="3354"/>
      <c r="BD106" s="3354"/>
      <c r="BE106" s="3354"/>
      <c r="BF106" s="3354"/>
      <c r="BG106" s="3354"/>
      <c r="BH106" s="3354"/>
      <c r="BI106" s="3354"/>
      <c r="BJ106" s="3354"/>
      <c r="BK106" s="3354"/>
      <c r="BL106" s="3354"/>
      <c r="BM106" s="3354"/>
      <c r="BN106" s="3354"/>
      <c r="BO106" s="3354"/>
      <c r="BP106" s="3354"/>
      <c r="BQ106" s="3354"/>
      <c r="BR106" s="3354"/>
      <c r="BS106" s="3354"/>
      <c r="BT106" s="3355"/>
      <c r="BU106" s="3290">
        <v>0.5</v>
      </c>
      <c r="BV106" s="3290"/>
      <c r="BW106" s="3290"/>
      <c r="BX106" s="3290"/>
      <c r="BY106" s="3291"/>
      <c r="BZ106" s="3379"/>
      <c r="CA106" s="3380"/>
      <c r="CB106" s="3380"/>
      <c r="CC106" s="3380"/>
      <c r="CD106" s="3380"/>
      <c r="CE106" s="3380"/>
      <c r="CF106" s="3380"/>
      <c r="CG106" s="3380"/>
      <c r="CH106" s="3380"/>
      <c r="CI106" s="3380"/>
      <c r="CJ106" s="3380"/>
      <c r="CK106" s="3380"/>
      <c r="CL106" s="3380"/>
      <c r="CM106" s="3380"/>
      <c r="CN106" s="3380"/>
      <c r="CO106" s="3380"/>
      <c r="CP106" s="3380"/>
      <c r="CQ106" s="3380"/>
      <c r="CR106" s="3380"/>
      <c r="CS106" s="3380"/>
      <c r="CT106" s="3380"/>
      <c r="CU106" s="3380"/>
      <c r="CV106" s="3380"/>
      <c r="CW106" s="3380"/>
      <c r="CX106" s="3380"/>
      <c r="CY106" s="3380"/>
      <c r="CZ106" s="3380"/>
      <c r="DA106" s="3380"/>
      <c r="DB106" s="3380"/>
      <c r="DC106" s="3380"/>
      <c r="DD106" s="3380"/>
      <c r="DE106" s="3380"/>
      <c r="DF106" s="3380"/>
      <c r="DG106" s="3380"/>
      <c r="DH106" s="3380"/>
      <c r="DI106" s="3380"/>
      <c r="DJ106" s="3381"/>
      <c r="DK106" s="3375"/>
      <c r="DL106" s="3373"/>
      <c r="DM106" s="3373"/>
      <c r="DN106" s="3373"/>
      <c r="DO106" s="3373"/>
      <c r="DP106" s="3373"/>
      <c r="DQ106" s="3373"/>
      <c r="DR106" s="3373"/>
      <c r="DS106" s="3373"/>
      <c r="DT106" s="3373"/>
      <c r="DU106" s="3373"/>
      <c r="DV106" s="3373"/>
      <c r="DW106" s="3373"/>
      <c r="DX106" s="3373"/>
      <c r="DY106" s="3373"/>
      <c r="DZ106" s="3373"/>
      <c r="EA106" s="3373"/>
      <c r="EB106" s="3373"/>
      <c r="EC106" s="3373"/>
      <c r="ED106" s="3373"/>
      <c r="EE106" s="3373"/>
      <c r="EF106" s="3373"/>
      <c r="EG106" s="3373"/>
      <c r="EH106" s="3373"/>
      <c r="EI106" s="3373"/>
      <c r="EJ106" s="3373"/>
      <c r="EK106" s="3373"/>
      <c r="EL106" s="3373"/>
      <c r="EM106" s="3373"/>
      <c r="EN106" s="3373"/>
      <c r="EO106" s="3373"/>
      <c r="EP106" s="3373"/>
      <c r="EQ106" s="3373"/>
      <c r="ER106" s="3373"/>
      <c r="ES106" s="3373"/>
      <c r="ET106" s="3373"/>
      <c r="EU106" s="3373"/>
      <c r="EV106" s="3373"/>
      <c r="EW106" s="3373"/>
      <c r="EX106" s="3373"/>
      <c r="EY106" s="3373"/>
      <c r="EZ106" s="3373"/>
      <c r="FA106" s="3373"/>
      <c r="FB106" s="3373"/>
      <c r="FC106" s="3373"/>
      <c r="FD106" s="3373"/>
      <c r="FE106" s="3373"/>
      <c r="FF106" s="3373"/>
      <c r="FG106" s="3373"/>
      <c r="FH106" s="3374"/>
      <c r="FI106" s="2307"/>
    </row>
    <row r="107" spans="1:166" ht="8.65" customHeight="1">
      <c r="A107" s="2298"/>
      <c r="B107" s="3292" t="s">
        <v>1217</v>
      </c>
      <c r="C107" s="3293"/>
      <c r="D107" s="3293"/>
      <c r="E107" s="3293"/>
      <c r="F107" s="3293"/>
      <c r="G107" s="3293"/>
      <c r="H107" s="3293"/>
      <c r="I107" s="3293"/>
      <c r="J107" s="3293"/>
      <c r="K107" s="3293"/>
      <c r="L107" s="3293"/>
      <c r="M107" s="3293"/>
      <c r="N107" s="3293"/>
      <c r="O107" s="3293"/>
      <c r="P107" s="3294" t="s">
        <v>1278</v>
      </c>
      <c r="Q107" s="3294"/>
      <c r="R107" s="3294"/>
      <c r="S107" s="3294"/>
      <c r="T107" s="3294"/>
      <c r="U107" s="3294"/>
      <c r="V107" s="3294"/>
      <c r="W107" s="3294"/>
      <c r="X107" s="3294"/>
      <c r="Y107" s="3294"/>
      <c r="Z107" s="3294"/>
      <c r="AA107" s="3294"/>
      <c r="AB107" s="3294"/>
      <c r="AC107" s="3294"/>
      <c r="AD107" s="3294"/>
      <c r="AE107" s="3294"/>
      <c r="AF107" s="3294"/>
      <c r="AG107" s="3294"/>
      <c r="AH107" s="3294"/>
      <c r="AI107" s="3294"/>
      <c r="AJ107" s="3294"/>
      <c r="AK107" s="3294"/>
      <c r="AL107" s="3294"/>
      <c r="AM107" s="3294"/>
      <c r="AN107" s="3294"/>
      <c r="AO107" s="3294"/>
      <c r="AP107" s="3294"/>
      <c r="AQ107" s="3294"/>
      <c r="AR107" s="3294"/>
      <c r="AS107" s="3294"/>
      <c r="AT107" s="3295"/>
      <c r="AU107" s="3364"/>
      <c r="AV107" s="3357"/>
      <c r="AW107" s="3357"/>
      <c r="AX107" s="3357"/>
      <c r="AY107" s="3357"/>
      <c r="AZ107" s="3356"/>
      <c r="BA107" s="3357"/>
      <c r="BB107" s="3357"/>
      <c r="BC107" s="3357"/>
      <c r="BD107" s="3357"/>
      <c r="BE107" s="3357"/>
      <c r="BF107" s="3357"/>
      <c r="BG107" s="3357"/>
      <c r="BH107" s="3357"/>
      <c r="BI107" s="3357"/>
      <c r="BJ107" s="3357"/>
      <c r="BK107" s="3357"/>
      <c r="BL107" s="3357"/>
      <c r="BM107" s="3357"/>
      <c r="BN107" s="3357"/>
      <c r="BO107" s="3357"/>
      <c r="BP107" s="3357"/>
      <c r="BQ107" s="3357"/>
      <c r="BR107" s="3357"/>
      <c r="BS107" s="3357"/>
      <c r="BT107" s="3358"/>
      <c r="BU107" s="3290"/>
      <c r="BV107" s="3290"/>
      <c r="BW107" s="3290"/>
      <c r="BX107" s="3290"/>
      <c r="BY107" s="3291"/>
      <c r="BZ107" s="3379"/>
      <c r="CA107" s="3380"/>
      <c r="CB107" s="3380"/>
      <c r="CC107" s="3380"/>
      <c r="CD107" s="3380"/>
      <c r="CE107" s="3380"/>
      <c r="CF107" s="3380"/>
      <c r="CG107" s="3380"/>
      <c r="CH107" s="3380"/>
      <c r="CI107" s="3380"/>
      <c r="CJ107" s="3380"/>
      <c r="CK107" s="3380"/>
      <c r="CL107" s="3380"/>
      <c r="CM107" s="3380"/>
      <c r="CN107" s="3380"/>
      <c r="CO107" s="3380"/>
      <c r="CP107" s="3380"/>
      <c r="CQ107" s="3380"/>
      <c r="CR107" s="3380"/>
      <c r="CS107" s="3380"/>
      <c r="CT107" s="3380"/>
      <c r="CU107" s="3380"/>
      <c r="CV107" s="3380"/>
      <c r="CW107" s="3380"/>
      <c r="CX107" s="3380"/>
      <c r="CY107" s="3380"/>
      <c r="CZ107" s="3380"/>
      <c r="DA107" s="3380"/>
      <c r="DB107" s="3380"/>
      <c r="DC107" s="3380"/>
      <c r="DD107" s="3380"/>
      <c r="DE107" s="3380"/>
      <c r="DF107" s="3380"/>
      <c r="DG107" s="3380"/>
      <c r="DH107" s="3380"/>
      <c r="DI107" s="3380"/>
      <c r="DJ107" s="3381"/>
      <c r="DK107" s="3296" t="s">
        <v>1222</v>
      </c>
      <c r="DL107" s="3297"/>
      <c r="DM107" s="3297"/>
      <c r="DN107" s="3297"/>
      <c r="DO107" s="3297"/>
      <c r="DP107" s="3297"/>
      <c r="DQ107" s="3297"/>
      <c r="DR107" s="3297"/>
      <c r="DS107" s="3297"/>
      <c r="DT107" s="3297"/>
      <c r="DU107" s="3297"/>
      <c r="DV107" s="3297"/>
      <c r="DW107" s="3297"/>
      <c r="DX107" s="3297"/>
      <c r="DY107" s="3297"/>
      <c r="DZ107" s="3297"/>
      <c r="EA107" s="3297"/>
      <c r="EB107" s="3297"/>
      <c r="EC107" s="3297"/>
      <c r="ED107" s="3297"/>
      <c r="EE107" s="3297"/>
      <c r="EF107" s="3297"/>
      <c r="EG107" s="3297"/>
      <c r="EH107" s="3297"/>
      <c r="EI107" s="3297"/>
      <c r="EJ107" s="3297"/>
      <c r="EK107" s="3297"/>
      <c r="EL107" s="3297"/>
      <c r="EM107" s="3297"/>
      <c r="EN107" s="3297"/>
      <c r="EO107" s="3297"/>
      <c r="EP107" s="3297"/>
      <c r="EQ107" s="3297"/>
      <c r="ER107" s="3297"/>
      <c r="ES107" s="3297"/>
      <c r="ET107" s="3297"/>
      <c r="EU107" s="3297"/>
      <c r="EV107" s="3297"/>
      <c r="EW107" s="3297"/>
      <c r="EX107" s="3297"/>
      <c r="EY107" s="3297"/>
      <c r="EZ107" s="3297"/>
      <c r="FA107" s="3297"/>
      <c r="FB107" s="3297"/>
      <c r="FC107" s="3297"/>
      <c r="FD107" s="3297"/>
      <c r="FE107" s="3297"/>
      <c r="FF107" s="3297"/>
      <c r="FG107" s="3297"/>
      <c r="FH107" s="3298"/>
      <c r="FI107" s="2307"/>
    </row>
    <row r="108" spans="1:166" ht="8.65" customHeight="1">
      <c r="A108" s="2298"/>
      <c r="B108" s="3292"/>
      <c r="C108" s="3293"/>
      <c r="D108" s="3293"/>
      <c r="E108" s="3293"/>
      <c r="F108" s="3293"/>
      <c r="G108" s="3293"/>
      <c r="H108" s="3293"/>
      <c r="I108" s="3293"/>
      <c r="J108" s="3293"/>
      <c r="K108" s="3293"/>
      <c r="L108" s="3293"/>
      <c r="M108" s="3293"/>
      <c r="N108" s="3293"/>
      <c r="O108" s="3293"/>
      <c r="P108" s="3294"/>
      <c r="Q108" s="3294"/>
      <c r="R108" s="3294"/>
      <c r="S108" s="3294"/>
      <c r="T108" s="3294"/>
      <c r="U108" s="3294"/>
      <c r="V108" s="3294"/>
      <c r="W108" s="3294"/>
      <c r="X108" s="3294"/>
      <c r="Y108" s="3294"/>
      <c r="Z108" s="3294"/>
      <c r="AA108" s="3294"/>
      <c r="AB108" s="3294"/>
      <c r="AC108" s="3294"/>
      <c r="AD108" s="3294"/>
      <c r="AE108" s="3294"/>
      <c r="AF108" s="3294"/>
      <c r="AG108" s="3294"/>
      <c r="AH108" s="3294"/>
      <c r="AI108" s="3294"/>
      <c r="AJ108" s="3294"/>
      <c r="AK108" s="3294"/>
      <c r="AL108" s="3294"/>
      <c r="AM108" s="3294"/>
      <c r="AN108" s="3294"/>
      <c r="AO108" s="3294"/>
      <c r="AP108" s="3294"/>
      <c r="AQ108" s="3294"/>
      <c r="AR108" s="3294"/>
      <c r="AS108" s="3294"/>
      <c r="AT108" s="3295"/>
      <c r="AU108" s="3300" t="s">
        <v>1200</v>
      </c>
      <c r="AV108" s="3301"/>
      <c r="AW108" s="3301"/>
      <c r="AX108" s="3301"/>
      <c r="AY108" s="3301"/>
      <c r="AZ108" s="3301"/>
      <c r="BA108" s="3301"/>
      <c r="BB108" s="3301"/>
      <c r="BC108" s="3301"/>
      <c r="BD108" s="3301"/>
      <c r="BE108" s="3301"/>
      <c r="BF108" s="3301"/>
      <c r="BG108" s="3301"/>
      <c r="BH108" s="3301"/>
      <c r="BI108" s="3301"/>
      <c r="BJ108" s="3301"/>
      <c r="BK108" s="3301"/>
      <c r="BL108" s="3301"/>
      <c r="BM108" s="3301"/>
      <c r="BN108" s="3301"/>
      <c r="BO108" s="3301"/>
      <c r="BP108" s="3301"/>
      <c r="BQ108" s="3301"/>
      <c r="BR108" s="3301"/>
      <c r="BS108" s="3301"/>
      <c r="BT108" s="3301"/>
      <c r="BU108" s="3301"/>
      <c r="BV108" s="3301"/>
      <c r="BW108" s="3301"/>
      <c r="BX108" s="3301"/>
      <c r="BY108" s="3302"/>
      <c r="BZ108" s="3382"/>
      <c r="CA108" s="3383"/>
      <c r="CB108" s="3383"/>
      <c r="CC108" s="3383"/>
      <c r="CD108" s="3383"/>
      <c r="CE108" s="3383"/>
      <c r="CF108" s="3383"/>
      <c r="CG108" s="3383"/>
      <c r="CH108" s="3383"/>
      <c r="CI108" s="3383"/>
      <c r="CJ108" s="3383"/>
      <c r="CK108" s="3383"/>
      <c r="CL108" s="3383"/>
      <c r="CM108" s="3383"/>
      <c r="CN108" s="3383"/>
      <c r="CO108" s="3383"/>
      <c r="CP108" s="3383"/>
      <c r="CQ108" s="3383"/>
      <c r="CR108" s="3383"/>
      <c r="CS108" s="3383"/>
      <c r="CT108" s="3383"/>
      <c r="CU108" s="3383"/>
      <c r="CV108" s="3383"/>
      <c r="CW108" s="3383"/>
      <c r="CX108" s="3383"/>
      <c r="CY108" s="3383"/>
      <c r="CZ108" s="3383"/>
      <c r="DA108" s="3383"/>
      <c r="DB108" s="3383"/>
      <c r="DC108" s="3383"/>
      <c r="DD108" s="3383"/>
      <c r="DE108" s="3383"/>
      <c r="DF108" s="3383"/>
      <c r="DG108" s="3383"/>
      <c r="DH108" s="3383"/>
      <c r="DI108" s="3383"/>
      <c r="DJ108" s="3384"/>
      <c r="DK108" s="3299"/>
      <c r="DL108" s="3297"/>
      <c r="DM108" s="3297"/>
      <c r="DN108" s="3297"/>
      <c r="DO108" s="3297"/>
      <c r="DP108" s="3297"/>
      <c r="DQ108" s="3297"/>
      <c r="DR108" s="3297"/>
      <c r="DS108" s="3297"/>
      <c r="DT108" s="3297"/>
      <c r="DU108" s="3297"/>
      <c r="DV108" s="3297"/>
      <c r="DW108" s="3297"/>
      <c r="DX108" s="3297"/>
      <c r="DY108" s="3297"/>
      <c r="DZ108" s="3297"/>
      <c r="EA108" s="3297"/>
      <c r="EB108" s="3297"/>
      <c r="EC108" s="3297"/>
      <c r="ED108" s="3297"/>
      <c r="EE108" s="3297"/>
      <c r="EF108" s="3297"/>
      <c r="EG108" s="3297"/>
      <c r="EH108" s="3297"/>
      <c r="EI108" s="3297"/>
      <c r="EJ108" s="3297"/>
      <c r="EK108" s="3297"/>
      <c r="EL108" s="3297"/>
      <c r="EM108" s="3297"/>
      <c r="EN108" s="3297"/>
      <c r="EO108" s="3297"/>
      <c r="EP108" s="3297"/>
      <c r="EQ108" s="3297"/>
      <c r="ER108" s="3297"/>
      <c r="ES108" s="3297"/>
      <c r="ET108" s="3297"/>
      <c r="EU108" s="3297"/>
      <c r="EV108" s="3297"/>
      <c r="EW108" s="3297"/>
      <c r="EX108" s="3297"/>
      <c r="EY108" s="3297"/>
      <c r="EZ108" s="3297"/>
      <c r="FA108" s="3297"/>
      <c r="FB108" s="3297"/>
      <c r="FC108" s="3297"/>
      <c r="FD108" s="3297"/>
      <c r="FE108" s="3297"/>
      <c r="FF108" s="3297"/>
      <c r="FG108" s="3297"/>
      <c r="FH108" s="3298"/>
      <c r="FI108" s="2307"/>
    </row>
    <row r="109" spans="1:166" ht="8.65" customHeight="1">
      <c r="A109" s="2298"/>
      <c r="B109" s="3292"/>
      <c r="C109" s="3293"/>
      <c r="D109" s="3293"/>
      <c r="E109" s="3293"/>
      <c r="F109" s="3293"/>
      <c r="G109" s="3293"/>
      <c r="H109" s="3293"/>
      <c r="I109" s="3293"/>
      <c r="J109" s="3293"/>
      <c r="K109" s="3293"/>
      <c r="L109" s="3293"/>
      <c r="M109" s="3293"/>
      <c r="N109" s="3293"/>
      <c r="O109" s="3293"/>
      <c r="P109" s="3294"/>
      <c r="Q109" s="3294"/>
      <c r="R109" s="3294"/>
      <c r="S109" s="3294"/>
      <c r="T109" s="3294"/>
      <c r="U109" s="3294"/>
      <c r="V109" s="3294"/>
      <c r="W109" s="3294"/>
      <c r="X109" s="3294"/>
      <c r="Y109" s="3294"/>
      <c r="Z109" s="3294"/>
      <c r="AA109" s="3294"/>
      <c r="AB109" s="3294"/>
      <c r="AC109" s="3294"/>
      <c r="AD109" s="3294"/>
      <c r="AE109" s="3294"/>
      <c r="AF109" s="3294"/>
      <c r="AG109" s="3294"/>
      <c r="AH109" s="3294"/>
      <c r="AI109" s="3294"/>
      <c r="AJ109" s="3294"/>
      <c r="AK109" s="3294"/>
      <c r="AL109" s="3294"/>
      <c r="AM109" s="3294"/>
      <c r="AN109" s="3294"/>
      <c r="AO109" s="3294"/>
      <c r="AP109" s="3294"/>
      <c r="AQ109" s="3294"/>
      <c r="AR109" s="3294"/>
      <c r="AS109" s="3294"/>
      <c r="AT109" s="3295"/>
      <c r="AU109" s="3303"/>
      <c r="AV109" s="3304"/>
      <c r="AW109" s="3304"/>
      <c r="AX109" s="3304"/>
      <c r="AY109" s="3304"/>
      <c r="AZ109" s="3304"/>
      <c r="BA109" s="3304"/>
      <c r="BB109" s="3304"/>
      <c r="BC109" s="3304"/>
      <c r="BD109" s="3304"/>
      <c r="BE109" s="3304"/>
      <c r="BF109" s="3304"/>
      <c r="BG109" s="3304"/>
      <c r="BH109" s="3304"/>
      <c r="BI109" s="3304"/>
      <c r="BJ109" s="3304"/>
      <c r="BK109" s="3304"/>
      <c r="BL109" s="3304"/>
      <c r="BM109" s="3304"/>
      <c r="BN109" s="3304"/>
      <c r="BO109" s="3304"/>
      <c r="BP109" s="3304"/>
      <c r="BQ109" s="3304"/>
      <c r="BR109" s="3304"/>
      <c r="BS109" s="3304"/>
      <c r="BT109" s="3304"/>
      <c r="BU109" s="3304"/>
      <c r="BV109" s="3304"/>
      <c r="BW109" s="3304"/>
      <c r="BX109" s="3304"/>
      <c r="BY109" s="3305"/>
      <c r="BZ109" s="3306" t="s">
        <v>1219</v>
      </c>
      <c r="CA109" s="3307"/>
      <c r="CB109" s="3307"/>
      <c r="CC109" s="3307"/>
      <c r="CD109" s="3307"/>
      <c r="CE109" s="3307"/>
      <c r="CF109" s="3307"/>
      <c r="CG109" s="3307"/>
      <c r="CH109" s="3307"/>
      <c r="CI109" s="3307"/>
      <c r="CJ109" s="3307"/>
      <c r="CK109" s="3307"/>
      <c r="CL109" s="3307"/>
      <c r="CM109" s="3307"/>
      <c r="CN109" s="3307"/>
      <c r="CO109" s="3307"/>
      <c r="CP109" s="3307"/>
      <c r="CQ109" s="3307"/>
      <c r="CR109" s="3307"/>
      <c r="CS109" s="3307"/>
      <c r="CT109" s="3307"/>
      <c r="CU109" s="3307"/>
      <c r="CV109" s="3307"/>
      <c r="CW109" s="3307"/>
      <c r="CX109" s="3307"/>
      <c r="CY109" s="3307"/>
      <c r="CZ109" s="3307"/>
      <c r="DA109" s="3307"/>
      <c r="DB109" s="3307"/>
      <c r="DC109" s="3307"/>
      <c r="DD109" s="3307"/>
      <c r="DE109" s="3307"/>
      <c r="DF109" s="3307"/>
      <c r="DG109" s="3307"/>
      <c r="DH109" s="3307"/>
      <c r="DI109" s="3307"/>
      <c r="DJ109" s="3308"/>
      <c r="DK109" s="3299"/>
      <c r="DL109" s="3297"/>
      <c r="DM109" s="3297"/>
      <c r="DN109" s="3297"/>
      <c r="DO109" s="3297"/>
      <c r="DP109" s="3297"/>
      <c r="DQ109" s="3297"/>
      <c r="DR109" s="3297"/>
      <c r="DS109" s="3297"/>
      <c r="DT109" s="3297"/>
      <c r="DU109" s="3297"/>
      <c r="DV109" s="3297"/>
      <c r="DW109" s="3297"/>
      <c r="DX109" s="3297"/>
      <c r="DY109" s="3297"/>
      <c r="DZ109" s="3297"/>
      <c r="EA109" s="3297"/>
      <c r="EB109" s="3297"/>
      <c r="EC109" s="3297"/>
      <c r="ED109" s="3297"/>
      <c r="EE109" s="3297"/>
      <c r="EF109" s="3297"/>
      <c r="EG109" s="3297"/>
      <c r="EH109" s="3297"/>
      <c r="EI109" s="3297"/>
      <c r="EJ109" s="3297"/>
      <c r="EK109" s="3297"/>
      <c r="EL109" s="3297"/>
      <c r="EM109" s="3297"/>
      <c r="EN109" s="3297"/>
      <c r="EO109" s="3297"/>
      <c r="EP109" s="3297"/>
      <c r="EQ109" s="3297"/>
      <c r="ER109" s="3297"/>
      <c r="ES109" s="3297"/>
      <c r="ET109" s="3297"/>
      <c r="EU109" s="3297"/>
      <c r="EV109" s="3297"/>
      <c r="EW109" s="3297"/>
      <c r="EX109" s="3297"/>
      <c r="EY109" s="3297"/>
      <c r="EZ109" s="3297"/>
      <c r="FA109" s="3297"/>
      <c r="FB109" s="3297"/>
      <c r="FC109" s="3297"/>
      <c r="FD109" s="3297"/>
      <c r="FE109" s="3297"/>
      <c r="FF109" s="3297"/>
      <c r="FG109" s="3297"/>
      <c r="FH109" s="3298"/>
      <c r="FI109" s="2307"/>
      <c r="FJ109" s="2307"/>
    </row>
    <row r="110" spans="1:166" ht="8.65" customHeight="1">
      <c r="A110" s="2298"/>
      <c r="B110" s="3292" t="s">
        <v>1220</v>
      </c>
      <c r="C110" s="3293"/>
      <c r="D110" s="3293"/>
      <c r="E110" s="3293"/>
      <c r="F110" s="3293"/>
      <c r="G110" s="3293"/>
      <c r="H110" s="3293"/>
      <c r="I110" s="3293"/>
      <c r="J110" s="3293"/>
      <c r="K110" s="3293"/>
      <c r="L110" s="3293"/>
      <c r="M110" s="3293"/>
      <c r="N110" s="3293"/>
      <c r="O110" s="3293"/>
      <c r="P110" s="3334" t="s">
        <v>1279</v>
      </c>
      <c r="Q110" s="3334"/>
      <c r="R110" s="3334"/>
      <c r="S110" s="3334"/>
      <c r="T110" s="3334"/>
      <c r="U110" s="3334"/>
      <c r="V110" s="3334"/>
      <c r="W110" s="3334"/>
      <c r="X110" s="3334"/>
      <c r="Y110" s="3334"/>
      <c r="Z110" s="3334"/>
      <c r="AA110" s="3334"/>
      <c r="AB110" s="3334"/>
      <c r="AC110" s="3334"/>
      <c r="AD110" s="3334"/>
      <c r="AE110" s="3334"/>
      <c r="AF110" s="3334"/>
      <c r="AG110" s="3334"/>
      <c r="AH110" s="3334"/>
      <c r="AI110" s="3334"/>
      <c r="AJ110" s="3334"/>
      <c r="AK110" s="3334"/>
      <c r="AL110" s="3334"/>
      <c r="AM110" s="3334"/>
      <c r="AN110" s="3334"/>
      <c r="AO110" s="3334"/>
      <c r="AP110" s="3334"/>
      <c r="AQ110" s="3334"/>
      <c r="AR110" s="3334"/>
      <c r="AS110" s="3334"/>
      <c r="AT110" s="3335"/>
      <c r="AU110" s="3303"/>
      <c r="AV110" s="3304"/>
      <c r="AW110" s="3304"/>
      <c r="AX110" s="3304"/>
      <c r="AY110" s="3304"/>
      <c r="AZ110" s="3304"/>
      <c r="BA110" s="3304"/>
      <c r="BB110" s="3304"/>
      <c r="BC110" s="3304"/>
      <c r="BD110" s="3304"/>
      <c r="BE110" s="3304"/>
      <c r="BF110" s="3304"/>
      <c r="BG110" s="3304"/>
      <c r="BH110" s="3304"/>
      <c r="BI110" s="3304"/>
      <c r="BJ110" s="3304"/>
      <c r="BK110" s="3304"/>
      <c r="BL110" s="3304"/>
      <c r="BM110" s="3304"/>
      <c r="BN110" s="3304"/>
      <c r="BO110" s="3304"/>
      <c r="BP110" s="3304"/>
      <c r="BQ110" s="3304"/>
      <c r="BR110" s="3304"/>
      <c r="BS110" s="3304"/>
      <c r="BT110" s="3304"/>
      <c r="BU110" s="3304"/>
      <c r="BV110" s="3304"/>
      <c r="BW110" s="3304"/>
      <c r="BX110" s="3304"/>
      <c r="BY110" s="3305"/>
      <c r="BZ110" s="3309"/>
      <c r="CA110" s="3310"/>
      <c r="CB110" s="3310"/>
      <c r="CC110" s="3310"/>
      <c r="CD110" s="3310"/>
      <c r="CE110" s="3310"/>
      <c r="CF110" s="3310"/>
      <c r="CG110" s="3310"/>
      <c r="CH110" s="3310"/>
      <c r="CI110" s="3310"/>
      <c r="CJ110" s="3310"/>
      <c r="CK110" s="3310"/>
      <c r="CL110" s="3310"/>
      <c r="CM110" s="3310"/>
      <c r="CN110" s="3310"/>
      <c r="CO110" s="3310"/>
      <c r="CP110" s="3310"/>
      <c r="CQ110" s="3310"/>
      <c r="CR110" s="3310"/>
      <c r="CS110" s="3310"/>
      <c r="CT110" s="3310"/>
      <c r="CU110" s="3310"/>
      <c r="CV110" s="3310"/>
      <c r="CW110" s="3310"/>
      <c r="CX110" s="3310"/>
      <c r="CY110" s="3310"/>
      <c r="CZ110" s="3310"/>
      <c r="DA110" s="3310"/>
      <c r="DB110" s="3310"/>
      <c r="DC110" s="3310"/>
      <c r="DD110" s="3310"/>
      <c r="DE110" s="3310"/>
      <c r="DF110" s="3310"/>
      <c r="DG110" s="3310"/>
      <c r="DH110" s="3310"/>
      <c r="DI110" s="3310"/>
      <c r="DJ110" s="3311"/>
      <c r="DK110" s="3296" t="s">
        <v>1227</v>
      </c>
      <c r="DL110" s="3297"/>
      <c r="DM110" s="3297"/>
      <c r="DN110" s="3297"/>
      <c r="DO110" s="3297"/>
      <c r="DP110" s="3297"/>
      <c r="DQ110" s="3297"/>
      <c r="DR110" s="3297"/>
      <c r="DS110" s="3297"/>
      <c r="DT110" s="3297"/>
      <c r="DU110" s="3297"/>
      <c r="DV110" s="3297"/>
      <c r="DW110" s="3297"/>
      <c r="DX110" s="3297"/>
      <c r="DY110" s="3297"/>
      <c r="DZ110" s="3297"/>
      <c r="EA110" s="3297"/>
      <c r="EB110" s="3297"/>
      <c r="EC110" s="3297"/>
      <c r="ED110" s="3297"/>
      <c r="EE110" s="3297"/>
      <c r="EF110" s="3297"/>
      <c r="EG110" s="3297"/>
      <c r="EH110" s="3297"/>
      <c r="EI110" s="3297"/>
      <c r="EJ110" s="3297"/>
      <c r="EK110" s="3297"/>
      <c r="EL110" s="3297"/>
      <c r="EM110" s="3297"/>
      <c r="EN110" s="3297"/>
      <c r="EO110" s="3297"/>
      <c r="EP110" s="3297"/>
      <c r="EQ110" s="3297"/>
      <c r="ER110" s="3297"/>
      <c r="ES110" s="3297"/>
      <c r="ET110" s="3297"/>
      <c r="EU110" s="3297"/>
      <c r="EV110" s="3297"/>
      <c r="EW110" s="3297"/>
      <c r="EX110" s="3297"/>
      <c r="EY110" s="3297"/>
      <c r="EZ110" s="3297"/>
      <c r="FA110" s="3297"/>
      <c r="FB110" s="3297"/>
      <c r="FC110" s="3297"/>
      <c r="FD110" s="3297"/>
      <c r="FE110" s="3297"/>
      <c r="FF110" s="3297"/>
      <c r="FG110" s="3297"/>
      <c r="FH110" s="3298"/>
      <c r="FI110" s="2307"/>
      <c r="FJ110" s="2307"/>
    </row>
    <row r="111" spans="1:166" ht="8.65" customHeight="1">
      <c r="A111" s="2298"/>
      <c r="B111" s="3292"/>
      <c r="C111" s="3293"/>
      <c r="D111" s="3293"/>
      <c r="E111" s="3293"/>
      <c r="F111" s="3293"/>
      <c r="G111" s="3293"/>
      <c r="H111" s="3293"/>
      <c r="I111" s="3293"/>
      <c r="J111" s="3293"/>
      <c r="K111" s="3293"/>
      <c r="L111" s="3293"/>
      <c r="M111" s="3293"/>
      <c r="N111" s="3293"/>
      <c r="O111" s="3293"/>
      <c r="P111" s="3334"/>
      <c r="Q111" s="3334"/>
      <c r="R111" s="3334"/>
      <c r="S111" s="3334"/>
      <c r="T111" s="3334"/>
      <c r="U111" s="3334"/>
      <c r="V111" s="3334"/>
      <c r="W111" s="3334"/>
      <c r="X111" s="3334"/>
      <c r="Y111" s="3334"/>
      <c r="Z111" s="3334"/>
      <c r="AA111" s="3334"/>
      <c r="AB111" s="3334"/>
      <c r="AC111" s="3334"/>
      <c r="AD111" s="3334"/>
      <c r="AE111" s="3334"/>
      <c r="AF111" s="3334"/>
      <c r="AG111" s="3334"/>
      <c r="AH111" s="3334"/>
      <c r="AI111" s="3334"/>
      <c r="AJ111" s="3334"/>
      <c r="AK111" s="3334"/>
      <c r="AL111" s="3334"/>
      <c r="AM111" s="3334"/>
      <c r="AN111" s="3334"/>
      <c r="AO111" s="3334"/>
      <c r="AP111" s="3334"/>
      <c r="AQ111" s="3334"/>
      <c r="AR111" s="3334"/>
      <c r="AS111" s="3334"/>
      <c r="AT111" s="3335"/>
      <c r="AU111" s="3303" t="s">
        <v>1204</v>
      </c>
      <c r="AV111" s="3304"/>
      <c r="AW111" s="3304"/>
      <c r="AX111" s="3304"/>
      <c r="AY111" s="3304"/>
      <c r="AZ111" s="3304"/>
      <c r="BA111" s="3304"/>
      <c r="BB111" s="3304"/>
      <c r="BC111" s="3304"/>
      <c r="BD111" s="3304"/>
      <c r="BE111" s="3304"/>
      <c r="BF111" s="3304"/>
      <c r="BG111" s="3304"/>
      <c r="BH111" s="3304"/>
      <c r="BI111" s="3304"/>
      <c r="BJ111" s="3304"/>
      <c r="BK111" s="3304"/>
      <c r="BL111" s="3304"/>
      <c r="BM111" s="3304"/>
      <c r="BN111" s="3304"/>
      <c r="BO111" s="3304"/>
      <c r="BP111" s="3304"/>
      <c r="BQ111" s="3304"/>
      <c r="BR111" s="3304"/>
      <c r="BS111" s="3304"/>
      <c r="BT111" s="3304"/>
      <c r="BU111" s="3304"/>
      <c r="BV111" s="3304"/>
      <c r="BW111" s="3304"/>
      <c r="BX111" s="3304"/>
      <c r="BY111" s="3305"/>
      <c r="BZ111" s="3312"/>
      <c r="CA111" s="3313"/>
      <c r="CB111" s="3313"/>
      <c r="CC111" s="3313"/>
      <c r="CD111" s="3313"/>
      <c r="CE111" s="3313"/>
      <c r="CF111" s="3313"/>
      <c r="CG111" s="3313"/>
      <c r="CH111" s="3313"/>
      <c r="CI111" s="3313"/>
      <c r="CJ111" s="3313"/>
      <c r="CK111" s="3313"/>
      <c r="CL111" s="3313"/>
      <c r="CM111" s="3313"/>
      <c r="CN111" s="3313"/>
      <c r="CO111" s="3313"/>
      <c r="CP111" s="3313"/>
      <c r="CQ111" s="3313"/>
      <c r="CR111" s="3313"/>
      <c r="CS111" s="3313"/>
      <c r="CT111" s="3313"/>
      <c r="CU111" s="3313"/>
      <c r="CV111" s="3313"/>
      <c r="CW111" s="3313"/>
      <c r="CX111" s="3313"/>
      <c r="CY111" s="3313"/>
      <c r="CZ111" s="3313"/>
      <c r="DA111" s="3313"/>
      <c r="DB111" s="3313"/>
      <c r="DC111" s="3313"/>
      <c r="DD111" s="3313"/>
      <c r="DE111" s="3313"/>
      <c r="DF111" s="3313"/>
      <c r="DG111" s="3313"/>
      <c r="DH111" s="3313"/>
      <c r="DI111" s="3313"/>
      <c r="DJ111" s="3314"/>
      <c r="DK111" s="3299"/>
      <c r="DL111" s="3297"/>
      <c r="DM111" s="3297"/>
      <c r="DN111" s="3297"/>
      <c r="DO111" s="3297"/>
      <c r="DP111" s="3297"/>
      <c r="DQ111" s="3297"/>
      <c r="DR111" s="3297"/>
      <c r="DS111" s="3297"/>
      <c r="DT111" s="3297"/>
      <c r="DU111" s="3297"/>
      <c r="DV111" s="3297"/>
      <c r="DW111" s="3297"/>
      <c r="DX111" s="3297"/>
      <c r="DY111" s="3297"/>
      <c r="DZ111" s="3297"/>
      <c r="EA111" s="3297"/>
      <c r="EB111" s="3297"/>
      <c r="EC111" s="3297"/>
      <c r="ED111" s="3297"/>
      <c r="EE111" s="3297"/>
      <c r="EF111" s="3297"/>
      <c r="EG111" s="3297"/>
      <c r="EH111" s="3297"/>
      <c r="EI111" s="3297"/>
      <c r="EJ111" s="3297"/>
      <c r="EK111" s="3297"/>
      <c r="EL111" s="3297"/>
      <c r="EM111" s="3297"/>
      <c r="EN111" s="3297"/>
      <c r="EO111" s="3297"/>
      <c r="EP111" s="3297"/>
      <c r="EQ111" s="3297"/>
      <c r="ER111" s="3297"/>
      <c r="ES111" s="3297"/>
      <c r="ET111" s="3297"/>
      <c r="EU111" s="3297"/>
      <c r="EV111" s="3297"/>
      <c r="EW111" s="3297"/>
      <c r="EX111" s="3297"/>
      <c r="EY111" s="3297"/>
      <c r="EZ111" s="3297"/>
      <c r="FA111" s="3297"/>
      <c r="FB111" s="3297"/>
      <c r="FC111" s="3297"/>
      <c r="FD111" s="3297"/>
      <c r="FE111" s="3297"/>
      <c r="FF111" s="3297"/>
      <c r="FG111" s="3297"/>
      <c r="FH111" s="3298"/>
      <c r="FI111" s="2307"/>
      <c r="FJ111" s="2307"/>
    </row>
    <row r="112" spans="1:166" ht="8.65" customHeight="1">
      <c r="A112" s="2298"/>
      <c r="B112" s="3292"/>
      <c r="C112" s="3293"/>
      <c r="D112" s="3293"/>
      <c r="E112" s="3293"/>
      <c r="F112" s="3293"/>
      <c r="G112" s="3293"/>
      <c r="H112" s="3293"/>
      <c r="I112" s="3293"/>
      <c r="J112" s="3293"/>
      <c r="K112" s="3293"/>
      <c r="L112" s="3293"/>
      <c r="M112" s="3293"/>
      <c r="N112" s="3293"/>
      <c r="O112" s="3293"/>
      <c r="P112" s="3334"/>
      <c r="Q112" s="3334"/>
      <c r="R112" s="3334"/>
      <c r="S112" s="3334"/>
      <c r="T112" s="3334"/>
      <c r="U112" s="3334"/>
      <c r="V112" s="3334"/>
      <c r="W112" s="3334"/>
      <c r="X112" s="3334"/>
      <c r="Y112" s="3334"/>
      <c r="Z112" s="3334"/>
      <c r="AA112" s="3334"/>
      <c r="AB112" s="3334"/>
      <c r="AC112" s="3334"/>
      <c r="AD112" s="3334"/>
      <c r="AE112" s="3334"/>
      <c r="AF112" s="3334"/>
      <c r="AG112" s="3334"/>
      <c r="AH112" s="3334"/>
      <c r="AI112" s="3334"/>
      <c r="AJ112" s="3334"/>
      <c r="AK112" s="3334"/>
      <c r="AL112" s="3334"/>
      <c r="AM112" s="3334"/>
      <c r="AN112" s="3334"/>
      <c r="AO112" s="3334"/>
      <c r="AP112" s="3334"/>
      <c r="AQ112" s="3334"/>
      <c r="AR112" s="3334"/>
      <c r="AS112" s="3334"/>
      <c r="AT112" s="3335"/>
      <c r="AU112" s="3303"/>
      <c r="AV112" s="3304"/>
      <c r="AW112" s="3304"/>
      <c r="AX112" s="3304"/>
      <c r="AY112" s="3304"/>
      <c r="AZ112" s="3304"/>
      <c r="BA112" s="3304"/>
      <c r="BB112" s="3304"/>
      <c r="BC112" s="3304"/>
      <c r="BD112" s="3304"/>
      <c r="BE112" s="3304"/>
      <c r="BF112" s="3304"/>
      <c r="BG112" s="3304"/>
      <c r="BH112" s="3304"/>
      <c r="BI112" s="3304"/>
      <c r="BJ112" s="3304"/>
      <c r="BK112" s="3304"/>
      <c r="BL112" s="3304"/>
      <c r="BM112" s="3304"/>
      <c r="BN112" s="3304"/>
      <c r="BO112" s="3304"/>
      <c r="BP112" s="3304"/>
      <c r="BQ112" s="3304"/>
      <c r="BR112" s="3304"/>
      <c r="BS112" s="3304"/>
      <c r="BT112" s="3304"/>
      <c r="BU112" s="3304"/>
      <c r="BV112" s="3304"/>
      <c r="BW112" s="3304"/>
      <c r="BX112" s="3304"/>
      <c r="BY112" s="3305"/>
      <c r="BZ112" s="3339" t="s">
        <v>1223</v>
      </c>
      <c r="CA112" s="3316"/>
      <c r="CB112" s="3316"/>
      <c r="CC112" s="3316"/>
      <c r="CD112" s="3316"/>
      <c r="CE112" s="3316"/>
      <c r="CF112" s="3316"/>
      <c r="CG112" s="3316"/>
      <c r="CH112" s="3316"/>
      <c r="CI112" s="3316"/>
      <c r="CJ112" s="3316"/>
      <c r="CK112" s="3316"/>
      <c r="CL112" s="3316"/>
      <c r="CM112" s="3316"/>
      <c r="CN112" s="3316"/>
      <c r="CO112" s="3316"/>
      <c r="CP112" s="3316"/>
      <c r="CQ112" s="3316"/>
      <c r="CR112" s="3316"/>
      <c r="CS112" s="3316"/>
      <c r="CT112" s="3316"/>
      <c r="CU112" s="3316"/>
      <c r="CV112" s="3316"/>
      <c r="CW112" s="3316"/>
      <c r="CX112" s="3316"/>
      <c r="CY112" s="3316"/>
      <c r="CZ112" s="3316"/>
      <c r="DA112" s="3316"/>
      <c r="DB112" s="3316"/>
      <c r="DC112" s="3316"/>
      <c r="DD112" s="3316"/>
      <c r="DE112" s="3316"/>
      <c r="DF112" s="3316"/>
      <c r="DG112" s="3316"/>
      <c r="DH112" s="3316"/>
      <c r="DI112" s="3316"/>
      <c r="DJ112" s="3340"/>
      <c r="DK112" s="3336"/>
      <c r="DL112" s="3337"/>
      <c r="DM112" s="3337"/>
      <c r="DN112" s="3337"/>
      <c r="DO112" s="3337"/>
      <c r="DP112" s="3337"/>
      <c r="DQ112" s="3337"/>
      <c r="DR112" s="3337"/>
      <c r="DS112" s="3337"/>
      <c r="DT112" s="3337"/>
      <c r="DU112" s="3337"/>
      <c r="DV112" s="3337"/>
      <c r="DW112" s="3337"/>
      <c r="DX112" s="3337"/>
      <c r="DY112" s="3337"/>
      <c r="DZ112" s="3337"/>
      <c r="EA112" s="3337"/>
      <c r="EB112" s="3337"/>
      <c r="EC112" s="3337"/>
      <c r="ED112" s="3337"/>
      <c r="EE112" s="3337"/>
      <c r="EF112" s="3337"/>
      <c r="EG112" s="3337"/>
      <c r="EH112" s="3337"/>
      <c r="EI112" s="3337"/>
      <c r="EJ112" s="3337"/>
      <c r="EK112" s="3337"/>
      <c r="EL112" s="3337"/>
      <c r="EM112" s="3337"/>
      <c r="EN112" s="3337"/>
      <c r="EO112" s="3337"/>
      <c r="EP112" s="3337"/>
      <c r="EQ112" s="3337"/>
      <c r="ER112" s="3337"/>
      <c r="ES112" s="3337"/>
      <c r="ET112" s="3337"/>
      <c r="EU112" s="3337"/>
      <c r="EV112" s="3337"/>
      <c r="EW112" s="3337"/>
      <c r="EX112" s="3337"/>
      <c r="EY112" s="3337"/>
      <c r="EZ112" s="3337"/>
      <c r="FA112" s="3337"/>
      <c r="FB112" s="3337"/>
      <c r="FC112" s="3337"/>
      <c r="FD112" s="3337"/>
      <c r="FE112" s="3337"/>
      <c r="FF112" s="3337"/>
      <c r="FG112" s="3337"/>
      <c r="FH112" s="3338"/>
      <c r="FI112" s="2307"/>
      <c r="FJ112" s="2307"/>
    </row>
    <row r="113" spans="1:189" ht="8.65" customHeight="1">
      <c r="A113" s="2298"/>
      <c r="B113" s="3300" t="s">
        <v>1224</v>
      </c>
      <c r="C113" s="3301"/>
      <c r="D113" s="3301"/>
      <c r="E113" s="3301"/>
      <c r="F113" s="3301"/>
      <c r="G113" s="3301"/>
      <c r="H113" s="3301"/>
      <c r="I113" s="3301"/>
      <c r="J113" s="3301"/>
      <c r="K113" s="3301"/>
      <c r="L113" s="3301"/>
      <c r="M113" s="3301"/>
      <c r="N113" s="3301"/>
      <c r="O113" s="3301"/>
      <c r="P113" s="3301"/>
      <c r="Q113" s="3301"/>
      <c r="R113" s="3301"/>
      <c r="S113" s="3301"/>
      <c r="T113" s="3301"/>
      <c r="U113" s="3301"/>
      <c r="V113" s="3301"/>
      <c r="W113" s="3301"/>
      <c r="X113" s="3301"/>
      <c r="Y113" s="3301"/>
      <c r="Z113" s="3301"/>
      <c r="AA113" s="3301"/>
      <c r="AB113" s="3301"/>
      <c r="AC113" s="3301"/>
      <c r="AD113" s="3301"/>
      <c r="AE113" s="3301"/>
      <c r="AF113" s="3301"/>
      <c r="AG113" s="3301"/>
      <c r="AH113" s="3301"/>
      <c r="AI113" s="3301"/>
      <c r="AJ113" s="3301"/>
      <c r="AK113" s="3301"/>
      <c r="AL113" s="3301"/>
      <c r="AM113" s="3301"/>
      <c r="AN113" s="3301"/>
      <c r="AO113" s="3301"/>
      <c r="AP113" s="3301"/>
      <c r="AQ113" s="3301"/>
      <c r="AR113" s="3301"/>
      <c r="AS113" s="3301"/>
      <c r="AT113" s="3302"/>
      <c r="AU113" s="3341" t="s">
        <v>1221</v>
      </c>
      <c r="AV113" s="3342"/>
      <c r="AW113" s="3342"/>
      <c r="AX113" s="3342"/>
      <c r="AY113" s="3342"/>
      <c r="AZ113" s="3342"/>
      <c r="BA113" s="3342"/>
      <c r="BB113" s="3342"/>
      <c r="BC113" s="3342"/>
      <c r="BD113" s="3342"/>
      <c r="BE113" s="3342"/>
      <c r="BF113" s="3342"/>
      <c r="BG113" s="3342"/>
      <c r="BH113" s="3342"/>
      <c r="BI113" s="3342"/>
      <c r="BJ113" s="3342"/>
      <c r="BK113" s="3342"/>
      <c r="BL113" s="3342"/>
      <c r="BM113" s="3342"/>
      <c r="BN113" s="3342"/>
      <c r="BO113" s="3342"/>
      <c r="BP113" s="3342"/>
      <c r="BQ113" s="3342"/>
      <c r="BR113" s="3342"/>
      <c r="BS113" s="3342"/>
      <c r="BT113" s="3342"/>
      <c r="BU113" s="3342"/>
      <c r="BV113" s="3342"/>
      <c r="BW113" s="3342"/>
      <c r="BX113" s="3342"/>
      <c r="BY113" s="3343"/>
      <c r="BZ113" s="3339"/>
      <c r="CA113" s="3316"/>
      <c r="CB113" s="3316"/>
      <c r="CC113" s="3316"/>
      <c r="CD113" s="3316"/>
      <c r="CE113" s="3316"/>
      <c r="CF113" s="3316"/>
      <c r="CG113" s="3316"/>
      <c r="CH113" s="3316"/>
      <c r="CI113" s="3316"/>
      <c r="CJ113" s="3316"/>
      <c r="CK113" s="3316"/>
      <c r="CL113" s="3316"/>
      <c r="CM113" s="3316"/>
      <c r="CN113" s="3316"/>
      <c r="CO113" s="3316"/>
      <c r="CP113" s="3316"/>
      <c r="CQ113" s="3316"/>
      <c r="CR113" s="3316"/>
      <c r="CS113" s="3316"/>
      <c r="CT113" s="3316"/>
      <c r="CU113" s="3316"/>
      <c r="CV113" s="3316"/>
      <c r="CW113" s="3316"/>
      <c r="CX113" s="3316"/>
      <c r="CY113" s="3316"/>
      <c r="CZ113" s="3316"/>
      <c r="DA113" s="3316"/>
      <c r="DB113" s="3316"/>
      <c r="DC113" s="3316"/>
      <c r="DD113" s="3316"/>
      <c r="DE113" s="3316"/>
      <c r="DF113" s="3316"/>
      <c r="DG113" s="3316"/>
      <c r="DH113" s="3316"/>
      <c r="DI113" s="3316"/>
      <c r="DJ113" s="3340"/>
      <c r="DK113" s="3344" t="s">
        <v>1280</v>
      </c>
      <c r="DL113" s="3344"/>
      <c r="DM113" s="3344"/>
      <c r="DN113" s="3344"/>
      <c r="DO113" s="3344"/>
      <c r="DP113" s="3344"/>
      <c r="DQ113" s="3344"/>
      <c r="DR113" s="3344"/>
      <c r="DS113" s="3344"/>
      <c r="DT113" s="3344"/>
      <c r="DU113" s="3344"/>
      <c r="DV113" s="3344"/>
      <c r="DW113" s="3344"/>
      <c r="DX113" s="3344"/>
      <c r="DY113" s="3344"/>
      <c r="DZ113" s="3344"/>
      <c r="EA113" s="3344"/>
      <c r="EB113" s="3344"/>
      <c r="EC113" s="3344"/>
      <c r="ED113" s="3344"/>
      <c r="EE113" s="3344"/>
      <c r="EF113" s="3344"/>
      <c r="EG113" s="3344"/>
      <c r="EH113" s="3344"/>
      <c r="EI113" s="3344"/>
      <c r="EJ113" s="3344"/>
      <c r="EK113" s="3344"/>
      <c r="EL113" s="3344"/>
      <c r="EM113" s="3344"/>
      <c r="EN113" s="3344"/>
      <c r="EO113" s="3344"/>
      <c r="EP113" s="3344"/>
      <c r="EQ113" s="3344"/>
      <c r="ER113" s="3344"/>
      <c r="ES113" s="3344"/>
      <c r="ET113" s="3344"/>
      <c r="EU113" s="3344"/>
      <c r="EV113" s="3344"/>
      <c r="EW113" s="3344"/>
      <c r="EX113" s="3344"/>
      <c r="EY113" s="3344"/>
      <c r="EZ113" s="3344"/>
      <c r="FA113" s="3344"/>
      <c r="FB113" s="3344"/>
      <c r="FC113" s="3344"/>
      <c r="FD113" s="3344"/>
      <c r="FE113" s="3344"/>
      <c r="FF113" s="3344"/>
      <c r="FG113" s="3344"/>
      <c r="FH113" s="3345"/>
      <c r="FI113" s="2307"/>
      <c r="FJ113" s="2307"/>
    </row>
    <row r="114" spans="1:189" ht="8.65" customHeight="1">
      <c r="A114" s="2298"/>
      <c r="B114" s="3303"/>
      <c r="C114" s="3317"/>
      <c r="D114" s="3317"/>
      <c r="E114" s="3317"/>
      <c r="F114" s="3317"/>
      <c r="G114" s="3317"/>
      <c r="H114" s="3317"/>
      <c r="I114" s="3317"/>
      <c r="J114" s="3317"/>
      <c r="K114" s="3317"/>
      <c r="L114" s="3317"/>
      <c r="M114" s="3317"/>
      <c r="N114" s="3317"/>
      <c r="O114" s="3317"/>
      <c r="P114" s="3317"/>
      <c r="Q114" s="3317"/>
      <c r="R114" s="3317"/>
      <c r="S114" s="3317"/>
      <c r="T114" s="3317"/>
      <c r="U114" s="3317"/>
      <c r="V114" s="3317"/>
      <c r="W114" s="3317"/>
      <c r="X114" s="3317"/>
      <c r="Y114" s="3317"/>
      <c r="Z114" s="3317"/>
      <c r="AA114" s="3317"/>
      <c r="AB114" s="3317"/>
      <c r="AC114" s="3317"/>
      <c r="AD114" s="3317"/>
      <c r="AE114" s="3317"/>
      <c r="AF114" s="3317"/>
      <c r="AG114" s="3317"/>
      <c r="AH114" s="3317"/>
      <c r="AI114" s="3317"/>
      <c r="AJ114" s="3317"/>
      <c r="AK114" s="3317"/>
      <c r="AL114" s="3317"/>
      <c r="AM114" s="3317"/>
      <c r="AN114" s="3317"/>
      <c r="AO114" s="3317"/>
      <c r="AP114" s="3317"/>
      <c r="AQ114" s="3317"/>
      <c r="AR114" s="3317"/>
      <c r="AS114" s="3317"/>
      <c r="AT114" s="3305"/>
      <c r="AU114" s="3303"/>
      <c r="AV114" s="3304"/>
      <c r="AW114" s="3304"/>
      <c r="AX114" s="3304"/>
      <c r="AY114" s="3304"/>
      <c r="AZ114" s="3304"/>
      <c r="BA114" s="3304"/>
      <c r="BB114" s="3304"/>
      <c r="BC114" s="3304"/>
      <c r="BD114" s="3304"/>
      <c r="BE114" s="3304"/>
      <c r="BF114" s="3304"/>
      <c r="BG114" s="3304"/>
      <c r="BH114" s="3304"/>
      <c r="BI114" s="3304"/>
      <c r="BJ114" s="3304"/>
      <c r="BK114" s="3304"/>
      <c r="BL114" s="3304"/>
      <c r="BM114" s="3304"/>
      <c r="BN114" s="3304"/>
      <c r="BO114" s="3304"/>
      <c r="BP114" s="3304"/>
      <c r="BQ114" s="3304"/>
      <c r="BR114" s="3304"/>
      <c r="BS114" s="3304"/>
      <c r="BT114" s="3304"/>
      <c r="BU114" s="3304"/>
      <c r="BV114" s="3304"/>
      <c r="BW114" s="3304"/>
      <c r="BX114" s="3304"/>
      <c r="BY114" s="3305"/>
      <c r="BZ114" s="3348" t="s">
        <v>1225</v>
      </c>
      <c r="CA114" s="3349"/>
      <c r="CB114" s="3349"/>
      <c r="CC114" s="3349"/>
      <c r="CD114" s="3349"/>
      <c r="CE114" s="3349"/>
      <c r="CF114" s="3349"/>
      <c r="CG114" s="3349"/>
      <c r="CH114" s="3349"/>
      <c r="CI114" s="3349"/>
      <c r="CJ114" s="3349"/>
      <c r="CK114" s="3349"/>
      <c r="CL114" s="3349"/>
      <c r="CM114" s="3349"/>
      <c r="CN114" s="3349"/>
      <c r="CO114" s="3349"/>
      <c r="CP114" s="3349"/>
      <c r="CQ114" s="3349"/>
      <c r="CR114" s="3349"/>
      <c r="CS114" s="3349"/>
      <c r="CT114" s="3349"/>
      <c r="CU114" s="3349"/>
      <c r="CV114" s="3349"/>
      <c r="CW114" s="3349"/>
      <c r="CX114" s="3349"/>
      <c r="CY114" s="3349"/>
      <c r="CZ114" s="3349"/>
      <c r="DA114" s="3349"/>
      <c r="DB114" s="3349"/>
      <c r="DC114" s="3349"/>
      <c r="DD114" s="3349"/>
      <c r="DE114" s="3349"/>
      <c r="DF114" s="3349"/>
      <c r="DG114" s="3349"/>
      <c r="DH114" s="3349"/>
      <c r="DI114" s="3349"/>
      <c r="DJ114" s="3350"/>
      <c r="DK114" s="3316"/>
      <c r="DL114" s="3316"/>
      <c r="DM114" s="3316"/>
      <c r="DN114" s="3316"/>
      <c r="DO114" s="3316"/>
      <c r="DP114" s="3316"/>
      <c r="DQ114" s="3316"/>
      <c r="DR114" s="3316"/>
      <c r="DS114" s="3316"/>
      <c r="DT114" s="3316"/>
      <c r="DU114" s="3316"/>
      <c r="DV114" s="3316"/>
      <c r="DW114" s="3316"/>
      <c r="DX114" s="3316"/>
      <c r="DY114" s="3316"/>
      <c r="DZ114" s="3316"/>
      <c r="EA114" s="3316"/>
      <c r="EB114" s="3316"/>
      <c r="EC114" s="3316"/>
      <c r="ED114" s="3316"/>
      <c r="EE114" s="3316"/>
      <c r="EF114" s="3316"/>
      <c r="EG114" s="3316"/>
      <c r="EH114" s="3316"/>
      <c r="EI114" s="3316"/>
      <c r="EJ114" s="3316"/>
      <c r="EK114" s="3316"/>
      <c r="EL114" s="3316"/>
      <c r="EM114" s="3316"/>
      <c r="EN114" s="3316"/>
      <c r="EO114" s="3316"/>
      <c r="EP114" s="3316"/>
      <c r="EQ114" s="3316"/>
      <c r="ER114" s="3316"/>
      <c r="ES114" s="3316"/>
      <c r="ET114" s="3316"/>
      <c r="EU114" s="3316"/>
      <c r="EV114" s="3316"/>
      <c r="EW114" s="3316"/>
      <c r="EX114" s="3316"/>
      <c r="EY114" s="3316"/>
      <c r="EZ114" s="3316"/>
      <c r="FA114" s="3316"/>
      <c r="FB114" s="3316"/>
      <c r="FC114" s="3316"/>
      <c r="FD114" s="3316"/>
      <c r="FE114" s="3316"/>
      <c r="FF114" s="3316"/>
      <c r="FG114" s="3316"/>
      <c r="FH114" s="3340"/>
      <c r="FI114" s="2307"/>
      <c r="FJ114" s="2307"/>
    </row>
    <row r="115" spans="1:189" ht="8.65" customHeight="1">
      <c r="A115" s="2298"/>
      <c r="B115" s="3318" t="s">
        <v>1228</v>
      </c>
      <c r="C115" s="3319"/>
      <c r="D115" s="3319"/>
      <c r="E115" s="3319"/>
      <c r="F115" s="3319"/>
      <c r="G115" s="3319"/>
      <c r="H115" s="3319"/>
      <c r="I115" s="3319"/>
      <c r="J115" s="3319"/>
      <c r="K115" s="3319"/>
      <c r="L115" s="3319"/>
      <c r="M115" s="3319"/>
      <c r="N115" s="3319"/>
      <c r="O115" s="3319"/>
      <c r="P115" s="3319"/>
      <c r="Q115" s="3319"/>
      <c r="R115" s="3319"/>
      <c r="S115" s="3319"/>
      <c r="T115" s="3319"/>
      <c r="U115" s="3319"/>
      <c r="V115" s="3319"/>
      <c r="W115" s="3319"/>
      <c r="X115" s="3319"/>
      <c r="Y115" s="3319"/>
      <c r="Z115" s="3319"/>
      <c r="AA115" s="3319"/>
      <c r="AB115" s="3319"/>
      <c r="AC115" s="3319"/>
      <c r="AD115" s="3319"/>
      <c r="AE115" s="3319"/>
      <c r="AF115" s="3319"/>
      <c r="AG115" s="3319"/>
      <c r="AH115" s="3319"/>
      <c r="AI115" s="3319"/>
      <c r="AJ115" s="3319"/>
      <c r="AK115" s="3319"/>
      <c r="AL115" s="3319"/>
      <c r="AM115" s="3319"/>
      <c r="AN115" s="3319"/>
      <c r="AO115" s="3319"/>
      <c r="AP115" s="3319"/>
      <c r="AQ115" s="3319"/>
      <c r="AR115" s="3319"/>
      <c r="AS115" s="3319"/>
      <c r="AT115" s="3320"/>
      <c r="AU115" s="3303"/>
      <c r="AV115" s="3304"/>
      <c r="AW115" s="3304"/>
      <c r="AX115" s="3304"/>
      <c r="AY115" s="3304"/>
      <c r="AZ115" s="3304"/>
      <c r="BA115" s="3304"/>
      <c r="BB115" s="3304"/>
      <c r="BC115" s="3304"/>
      <c r="BD115" s="3304"/>
      <c r="BE115" s="3304"/>
      <c r="BF115" s="3304"/>
      <c r="BG115" s="3304"/>
      <c r="BH115" s="3304"/>
      <c r="BI115" s="3304"/>
      <c r="BJ115" s="3304"/>
      <c r="BK115" s="3304"/>
      <c r="BL115" s="3304"/>
      <c r="BM115" s="3304"/>
      <c r="BN115" s="3304"/>
      <c r="BO115" s="3304"/>
      <c r="BP115" s="3304"/>
      <c r="BQ115" s="3304"/>
      <c r="BR115" s="3304"/>
      <c r="BS115" s="3304"/>
      <c r="BT115" s="3304"/>
      <c r="BU115" s="3304"/>
      <c r="BV115" s="3304"/>
      <c r="BW115" s="3304"/>
      <c r="BX115" s="3304"/>
      <c r="BY115" s="3305"/>
      <c r="BZ115" s="3348"/>
      <c r="CA115" s="3349"/>
      <c r="CB115" s="3349"/>
      <c r="CC115" s="3349"/>
      <c r="CD115" s="3349"/>
      <c r="CE115" s="3349"/>
      <c r="CF115" s="3349"/>
      <c r="CG115" s="3349"/>
      <c r="CH115" s="3349"/>
      <c r="CI115" s="3349"/>
      <c r="CJ115" s="3349"/>
      <c r="CK115" s="3349"/>
      <c r="CL115" s="3349"/>
      <c r="CM115" s="3349"/>
      <c r="CN115" s="3349"/>
      <c r="CO115" s="3349"/>
      <c r="CP115" s="3349"/>
      <c r="CQ115" s="3349"/>
      <c r="CR115" s="3349"/>
      <c r="CS115" s="3349"/>
      <c r="CT115" s="3349"/>
      <c r="CU115" s="3349"/>
      <c r="CV115" s="3349"/>
      <c r="CW115" s="3349"/>
      <c r="CX115" s="3349"/>
      <c r="CY115" s="3349"/>
      <c r="CZ115" s="3349"/>
      <c r="DA115" s="3349"/>
      <c r="DB115" s="3349"/>
      <c r="DC115" s="3349"/>
      <c r="DD115" s="3349"/>
      <c r="DE115" s="3349"/>
      <c r="DF115" s="3349"/>
      <c r="DG115" s="3349"/>
      <c r="DH115" s="3349"/>
      <c r="DI115" s="3349"/>
      <c r="DJ115" s="3350"/>
      <c r="DK115" s="3316"/>
      <c r="DL115" s="3316"/>
      <c r="DM115" s="3316"/>
      <c r="DN115" s="3316"/>
      <c r="DO115" s="3316"/>
      <c r="DP115" s="3316"/>
      <c r="DQ115" s="3316"/>
      <c r="DR115" s="3316"/>
      <c r="DS115" s="3316"/>
      <c r="DT115" s="3316"/>
      <c r="DU115" s="3316"/>
      <c r="DV115" s="3316"/>
      <c r="DW115" s="3316"/>
      <c r="DX115" s="3316"/>
      <c r="DY115" s="3316"/>
      <c r="DZ115" s="3316"/>
      <c r="EA115" s="3316"/>
      <c r="EB115" s="3316"/>
      <c r="EC115" s="3316"/>
      <c r="ED115" s="3316"/>
      <c r="EE115" s="3316"/>
      <c r="EF115" s="3316"/>
      <c r="EG115" s="3316"/>
      <c r="EH115" s="3316"/>
      <c r="EI115" s="3316"/>
      <c r="EJ115" s="3316"/>
      <c r="EK115" s="3316"/>
      <c r="EL115" s="3316"/>
      <c r="EM115" s="3316"/>
      <c r="EN115" s="3316"/>
      <c r="EO115" s="3316"/>
      <c r="EP115" s="3316"/>
      <c r="EQ115" s="3316"/>
      <c r="ER115" s="3316"/>
      <c r="ES115" s="3316"/>
      <c r="ET115" s="3316"/>
      <c r="EU115" s="3316"/>
      <c r="EV115" s="3316"/>
      <c r="EW115" s="3316"/>
      <c r="EX115" s="3316"/>
      <c r="EY115" s="3316"/>
      <c r="EZ115" s="3316"/>
      <c r="FA115" s="3316"/>
      <c r="FB115" s="3316"/>
      <c r="FC115" s="3316"/>
      <c r="FD115" s="3316"/>
      <c r="FE115" s="3316"/>
      <c r="FF115" s="3316"/>
      <c r="FG115" s="3316"/>
      <c r="FH115" s="3340"/>
      <c r="FI115" s="2307"/>
      <c r="FJ115" s="2307"/>
      <c r="FK115" s="2307"/>
      <c r="FL115" s="2307"/>
      <c r="FM115" s="2307"/>
    </row>
    <row r="116" spans="1:189" ht="7.5" customHeight="1" thickBot="1">
      <c r="A116" s="2298"/>
      <c r="B116" s="3318"/>
      <c r="C116" s="3319"/>
      <c r="D116" s="3319"/>
      <c r="E116" s="3319"/>
      <c r="F116" s="3319"/>
      <c r="G116" s="3319"/>
      <c r="H116" s="3319"/>
      <c r="I116" s="3319"/>
      <c r="J116" s="3319"/>
      <c r="K116" s="3319"/>
      <c r="L116" s="3319"/>
      <c r="M116" s="3319"/>
      <c r="N116" s="3319"/>
      <c r="O116" s="3319"/>
      <c r="P116" s="3319"/>
      <c r="Q116" s="3319"/>
      <c r="R116" s="3319"/>
      <c r="S116" s="3319"/>
      <c r="T116" s="3319"/>
      <c r="U116" s="3319"/>
      <c r="V116" s="3319"/>
      <c r="W116" s="3319"/>
      <c r="X116" s="3319"/>
      <c r="Y116" s="3319"/>
      <c r="Z116" s="3319"/>
      <c r="AA116" s="3319"/>
      <c r="AB116" s="3319"/>
      <c r="AC116" s="3319"/>
      <c r="AD116" s="3319"/>
      <c r="AE116" s="3319"/>
      <c r="AF116" s="3319"/>
      <c r="AG116" s="3319"/>
      <c r="AH116" s="3319"/>
      <c r="AI116" s="3319"/>
      <c r="AJ116" s="3319"/>
      <c r="AK116" s="3319"/>
      <c r="AL116" s="3319"/>
      <c r="AM116" s="3319"/>
      <c r="AN116" s="3319"/>
      <c r="AO116" s="3319"/>
      <c r="AP116" s="3319"/>
      <c r="AQ116" s="3319"/>
      <c r="AR116" s="3319"/>
      <c r="AS116" s="3319"/>
      <c r="AT116" s="3320"/>
      <c r="AU116" s="3303" t="s">
        <v>1226</v>
      </c>
      <c r="AV116" s="3317"/>
      <c r="AW116" s="3317"/>
      <c r="AX116" s="3317"/>
      <c r="AY116" s="3317"/>
      <c r="AZ116" s="3317"/>
      <c r="BA116" s="3317"/>
      <c r="BB116" s="3317"/>
      <c r="BC116" s="3317"/>
      <c r="BD116" s="3317"/>
      <c r="BE116" s="3317"/>
      <c r="BF116" s="3317"/>
      <c r="BG116" s="3317"/>
      <c r="BH116" s="3317"/>
      <c r="BI116" s="3317"/>
      <c r="BJ116" s="3317"/>
      <c r="BK116" s="3317"/>
      <c r="BL116" s="3317"/>
      <c r="BM116" s="3317"/>
      <c r="BN116" s="3317"/>
      <c r="BO116" s="3317"/>
      <c r="BP116" s="3317"/>
      <c r="BQ116" s="3317"/>
      <c r="BR116" s="3317"/>
      <c r="BS116" s="3317"/>
      <c r="BT116" s="3317"/>
      <c r="BU116" s="3317"/>
      <c r="BV116" s="3317"/>
      <c r="BW116" s="3317"/>
      <c r="BX116" s="3317"/>
      <c r="BY116" s="3305"/>
      <c r="BZ116" s="2332"/>
      <c r="CA116" s="2333"/>
      <c r="CB116" s="2333"/>
      <c r="CC116" s="2333"/>
      <c r="CD116" s="2333"/>
      <c r="CE116" s="2333"/>
      <c r="CF116" s="2333"/>
      <c r="CG116" s="2333"/>
      <c r="CH116" s="2333"/>
      <c r="CI116" s="2333"/>
      <c r="CJ116" s="2333"/>
      <c r="CK116" s="2333"/>
      <c r="CL116" s="2333"/>
      <c r="CM116" s="2333"/>
      <c r="CN116" s="2333"/>
      <c r="CO116" s="2333"/>
      <c r="CP116" s="2333"/>
      <c r="CQ116" s="2333"/>
      <c r="CR116" s="2333"/>
      <c r="CS116" s="2333"/>
      <c r="CT116" s="2333"/>
      <c r="CU116" s="2333"/>
      <c r="CV116" s="2333"/>
      <c r="CW116" s="2333"/>
      <c r="CX116" s="2333"/>
      <c r="CY116" s="2333"/>
      <c r="CZ116" s="2333"/>
      <c r="DA116" s="2333"/>
      <c r="DB116" s="2333"/>
      <c r="DC116" s="2333"/>
      <c r="DD116" s="2333"/>
      <c r="DE116" s="2333"/>
      <c r="DF116" s="2333"/>
      <c r="DG116" s="2333"/>
      <c r="DH116" s="2333"/>
      <c r="DI116" s="2333"/>
      <c r="DJ116" s="2334"/>
      <c r="DK116" s="3346"/>
      <c r="DL116" s="3346"/>
      <c r="DM116" s="3346"/>
      <c r="DN116" s="3346"/>
      <c r="DO116" s="3346"/>
      <c r="DP116" s="3346"/>
      <c r="DQ116" s="3346"/>
      <c r="DR116" s="3346"/>
      <c r="DS116" s="3346"/>
      <c r="DT116" s="3346"/>
      <c r="DU116" s="3346"/>
      <c r="DV116" s="3346"/>
      <c r="DW116" s="3346"/>
      <c r="DX116" s="3346"/>
      <c r="DY116" s="3346"/>
      <c r="DZ116" s="3346"/>
      <c r="EA116" s="3346"/>
      <c r="EB116" s="3346"/>
      <c r="EC116" s="3346"/>
      <c r="ED116" s="3346"/>
      <c r="EE116" s="3346"/>
      <c r="EF116" s="3346"/>
      <c r="EG116" s="3346"/>
      <c r="EH116" s="3346"/>
      <c r="EI116" s="3346"/>
      <c r="EJ116" s="3346"/>
      <c r="EK116" s="3346"/>
      <c r="EL116" s="3346"/>
      <c r="EM116" s="3346"/>
      <c r="EN116" s="3346"/>
      <c r="EO116" s="3346"/>
      <c r="EP116" s="3346"/>
      <c r="EQ116" s="3346"/>
      <c r="ER116" s="3346"/>
      <c r="ES116" s="3346"/>
      <c r="ET116" s="3346"/>
      <c r="EU116" s="3346"/>
      <c r="EV116" s="3346"/>
      <c r="EW116" s="3346"/>
      <c r="EX116" s="3346"/>
      <c r="EY116" s="3346"/>
      <c r="EZ116" s="3346"/>
      <c r="FA116" s="3346"/>
      <c r="FB116" s="3346"/>
      <c r="FC116" s="3346"/>
      <c r="FD116" s="3346"/>
      <c r="FE116" s="3346"/>
      <c r="FF116" s="3346"/>
      <c r="FG116" s="3346"/>
      <c r="FH116" s="3347"/>
      <c r="FI116" s="2307"/>
      <c r="FJ116" s="2307"/>
      <c r="FK116" s="2307"/>
      <c r="FL116" s="2307"/>
      <c r="FM116" s="2307"/>
    </row>
    <row r="117" spans="1:189" ht="8.25" hidden="1" customHeight="1" thickTop="1">
      <c r="A117" s="2298"/>
      <c r="B117" s="3318" t="s">
        <v>1230</v>
      </c>
      <c r="C117" s="3319"/>
      <c r="D117" s="3319"/>
      <c r="E117" s="3319"/>
      <c r="F117" s="3319"/>
      <c r="G117" s="3319"/>
      <c r="H117" s="3319"/>
      <c r="I117" s="3319"/>
      <c r="J117" s="3319"/>
      <c r="K117" s="3319"/>
      <c r="L117" s="3319"/>
      <c r="M117" s="3319"/>
      <c r="N117" s="3319"/>
      <c r="O117" s="3319"/>
      <c r="P117" s="3319"/>
      <c r="Q117" s="3319"/>
      <c r="R117" s="3319"/>
      <c r="S117" s="3319"/>
      <c r="T117" s="3319"/>
      <c r="U117" s="3319"/>
      <c r="V117" s="3319"/>
      <c r="W117" s="3319"/>
      <c r="X117" s="3319"/>
      <c r="Y117" s="3319"/>
      <c r="Z117" s="3319"/>
      <c r="AA117" s="3319"/>
      <c r="AB117" s="3319"/>
      <c r="AC117" s="3319"/>
      <c r="AD117" s="3319"/>
      <c r="AE117" s="3319"/>
      <c r="AF117" s="3319"/>
      <c r="AG117" s="3319"/>
      <c r="AH117" s="3319"/>
      <c r="AI117" s="3319"/>
      <c r="AJ117" s="3319"/>
      <c r="AK117" s="3319"/>
      <c r="AL117" s="3319"/>
      <c r="AM117" s="3319"/>
      <c r="AN117" s="3319"/>
      <c r="AO117" s="3319"/>
      <c r="AP117" s="3319"/>
      <c r="AQ117" s="3319"/>
      <c r="AR117" s="3319"/>
      <c r="AS117" s="3319"/>
      <c r="AT117" s="3320"/>
      <c r="AU117" s="3303"/>
      <c r="AV117" s="3317"/>
      <c r="AW117" s="3317"/>
      <c r="AX117" s="3317"/>
      <c r="AY117" s="3317"/>
      <c r="AZ117" s="3317"/>
      <c r="BA117" s="3317"/>
      <c r="BB117" s="3317"/>
      <c r="BC117" s="3317"/>
      <c r="BD117" s="3317"/>
      <c r="BE117" s="3317"/>
      <c r="BF117" s="3317"/>
      <c r="BG117" s="3317"/>
      <c r="BH117" s="3317"/>
      <c r="BI117" s="3317"/>
      <c r="BJ117" s="3317"/>
      <c r="BK117" s="3317"/>
      <c r="BL117" s="3317"/>
      <c r="BM117" s="3317"/>
      <c r="BN117" s="3317"/>
      <c r="BO117" s="3317"/>
      <c r="BP117" s="3317"/>
      <c r="BQ117" s="3317"/>
      <c r="BR117" s="3317"/>
      <c r="BS117" s="3317"/>
      <c r="BT117" s="3317"/>
      <c r="BU117" s="3317"/>
      <c r="BV117" s="3317"/>
      <c r="BW117" s="3317"/>
      <c r="BX117" s="3317"/>
      <c r="BY117" s="3305"/>
      <c r="BZ117" s="3321" t="s">
        <v>1229</v>
      </c>
      <c r="CA117" s="3322"/>
      <c r="CB117" s="3322"/>
      <c r="CC117" s="3322"/>
      <c r="CD117" s="3322"/>
      <c r="CE117" s="3322"/>
      <c r="CF117" s="3322"/>
      <c r="CG117" s="3322"/>
      <c r="CH117" s="3322"/>
      <c r="CI117" s="3322"/>
      <c r="CJ117" s="3322"/>
      <c r="CK117" s="3322"/>
      <c r="CL117" s="3322"/>
      <c r="CM117" s="3322"/>
      <c r="CN117" s="3322"/>
      <c r="CO117" s="3322"/>
      <c r="CP117" s="3322"/>
      <c r="CQ117" s="3322"/>
      <c r="CR117" s="3322"/>
      <c r="CS117" s="3322"/>
      <c r="CT117" s="3322"/>
      <c r="CU117" s="3322"/>
      <c r="CV117" s="3322"/>
      <c r="CW117" s="3322"/>
      <c r="CX117" s="3322"/>
      <c r="CY117" s="3322"/>
      <c r="CZ117" s="3322"/>
      <c r="DA117" s="3322"/>
      <c r="DB117" s="3322"/>
      <c r="DC117" s="3322"/>
      <c r="DD117" s="3322"/>
      <c r="DE117" s="3322"/>
      <c r="DF117" s="3322"/>
      <c r="DG117" s="3322"/>
      <c r="DH117" s="3322"/>
      <c r="DI117" s="3322"/>
      <c r="DJ117" s="3322"/>
      <c r="DK117" s="3322"/>
      <c r="DL117" s="3322"/>
      <c r="DM117" s="3322"/>
      <c r="DN117" s="3322"/>
      <c r="DO117" s="3322"/>
      <c r="DP117" s="3322"/>
      <c r="DQ117" s="3322"/>
      <c r="DR117" s="3322"/>
      <c r="DS117" s="3322"/>
      <c r="DT117" s="3322"/>
      <c r="DU117" s="3322"/>
      <c r="DV117" s="3322"/>
      <c r="DW117" s="3322"/>
      <c r="DX117" s="3322"/>
      <c r="DY117" s="3322"/>
      <c r="DZ117" s="3322"/>
      <c r="EA117" s="3322"/>
      <c r="EB117" s="3322"/>
      <c r="EC117" s="3322"/>
      <c r="ED117" s="3322"/>
      <c r="EE117" s="3322"/>
      <c r="EF117" s="3322"/>
      <c r="EG117" s="3322"/>
      <c r="EH117" s="3322"/>
      <c r="EI117" s="3322"/>
      <c r="EJ117" s="3322"/>
      <c r="EK117" s="3322"/>
      <c r="EL117" s="3322"/>
      <c r="EM117" s="3322"/>
      <c r="EN117" s="3322"/>
      <c r="EO117" s="3322"/>
      <c r="EP117" s="3322"/>
      <c r="EQ117" s="3322"/>
      <c r="ER117" s="3322"/>
      <c r="ES117" s="3322"/>
      <c r="ET117" s="3322"/>
      <c r="EU117" s="3322"/>
      <c r="EV117" s="3322"/>
      <c r="EW117" s="3322"/>
      <c r="EX117" s="3322"/>
      <c r="EY117" s="3322"/>
      <c r="EZ117" s="3322"/>
      <c r="FA117" s="3322"/>
      <c r="FB117" s="3322"/>
      <c r="FC117" s="3322"/>
      <c r="FD117" s="3322"/>
      <c r="FE117" s="3322"/>
      <c r="FF117" s="3322"/>
      <c r="FG117" s="3322"/>
      <c r="FH117" s="3323"/>
      <c r="FI117" s="2307"/>
      <c r="FJ117" s="2307"/>
      <c r="FK117" s="2307"/>
      <c r="FL117" s="2307"/>
      <c r="FM117" s="2307"/>
    </row>
    <row r="118" spans="1:189" ht="8.25" hidden="1" customHeight="1">
      <c r="A118" s="2298"/>
      <c r="B118" s="3318"/>
      <c r="C118" s="3319"/>
      <c r="D118" s="3319"/>
      <c r="E118" s="3319"/>
      <c r="F118" s="3319"/>
      <c r="G118" s="3319"/>
      <c r="H118" s="3319"/>
      <c r="I118" s="3319"/>
      <c r="J118" s="3319"/>
      <c r="K118" s="3319"/>
      <c r="L118" s="3319"/>
      <c r="M118" s="3319"/>
      <c r="N118" s="3319"/>
      <c r="O118" s="3319"/>
      <c r="P118" s="3319"/>
      <c r="Q118" s="3319"/>
      <c r="R118" s="3319"/>
      <c r="S118" s="3319"/>
      <c r="T118" s="3319"/>
      <c r="U118" s="3319"/>
      <c r="V118" s="3319"/>
      <c r="W118" s="3319"/>
      <c r="X118" s="3319"/>
      <c r="Y118" s="3319"/>
      <c r="Z118" s="3319"/>
      <c r="AA118" s="3319"/>
      <c r="AB118" s="3319"/>
      <c r="AC118" s="3319"/>
      <c r="AD118" s="3319"/>
      <c r="AE118" s="3319"/>
      <c r="AF118" s="3319"/>
      <c r="AG118" s="3319"/>
      <c r="AH118" s="3319"/>
      <c r="AI118" s="3319"/>
      <c r="AJ118" s="3319"/>
      <c r="AK118" s="3319"/>
      <c r="AL118" s="3319"/>
      <c r="AM118" s="3319"/>
      <c r="AN118" s="3319"/>
      <c r="AO118" s="3319"/>
      <c r="AP118" s="3319"/>
      <c r="AQ118" s="3319"/>
      <c r="AR118" s="3319"/>
      <c r="AS118" s="3319"/>
      <c r="AT118" s="3320"/>
      <c r="AU118" s="2335"/>
      <c r="AV118" s="2336"/>
      <c r="AW118" s="2336"/>
      <c r="AX118" s="2336"/>
      <c r="AY118" s="2336"/>
      <c r="AZ118" s="2336"/>
      <c r="BA118" s="2336"/>
      <c r="BB118" s="2336"/>
      <c r="BC118" s="2336"/>
      <c r="BD118" s="2336"/>
      <c r="BE118" s="2336"/>
      <c r="BF118" s="2336"/>
      <c r="BG118" s="2336"/>
      <c r="BH118" s="2336"/>
      <c r="BI118" s="2336"/>
      <c r="BJ118" s="2336"/>
      <c r="BK118" s="2336"/>
      <c r="BL118" s="2336"/>
      <c r="BM118" s="2336"/>
      <c r="BN118" s="2336"/>
      <c r="BO118" s="2336"/>
      <c r="BP118" s="2336"/>
      <c r="BQ118" s="2336"/>
      <c r="BR118" s="2336"/>
      <c r="BS118" s="2336"/>
      <c r="BT118" s="2336"/>
      <c r="BU118" s="2336"/>
      <c r="BV118" s="2336"/>
      <c r="BW118" s="2336"/>
      <c r="BX118" s="2336"/>
      <c r="BY118" s="2337"/>
      <c r="BZ118" s="3324"/>
      <c r="CA118" s="3325"/>
      <c r="CB118" s="3325"/>
      <c r="CC118" s="3325"/>
      <c r="CD118" s="3325"/>
      <c r="CE118" s="3325"/>
      <c r="CF118" s="3325"/>
      <c r="CG118" s="3325"/>
      <c r="CH118" s="3325"/>
      <c r="CI118" s="3325"/>
      <c r="CJ118" s="3325"/>
      <c r="CK118" s="3325"/>
      <c r="CL118" s="3325"/>
      <c r="CM118" s="3325"/>
      <c r="CN118" s="3325"/>
      <c r="CO118" s="3325"/>
      <c r="CP118" s="3325"/>
      <c r="CQ118" s="3325"/>
      <c r="CR118" s="3325"/>
      <c r="CS118" s="3325"/>
      <c r="CT118" s="3325"/>
      <c r="CU118" s="3325"/>
      <c r="CV118" s="3325"/>
      <c r="CW118" s="3325"/>
      <c r="CX118" s="3325"/>
      <c r="CY118" s="3325"/>
      <c r="CZ118" s="3325"/>
      <c r="DA118" s="3325"/>
      <c r="DB118" s="3325"/>
      <c r="DC118" s="3325"/>
      <c r="DD118" s="3325"/>
      <c r="DE118" s="3325"/>
      <c r="DF118" s="3325"/>
      <c r="DG118" s="3325"/>
      <c r="DH118" s="3325"/>
      <c r="DI118" s="3325"/>
      <c r="DJ118" s="3325"/>
      <c r="DK118" s="3325"/>
      <c r="DL118" s="3325"/>
      <c r="DM118" s="3325"/>
      <c r="DN118" s="3325"/>
      <c r="DO118" s="3325"/>
      <c r="DP118" s="3325"/>
      <c r="DQ118" s="3325"/>
      <c r="DR118" s="3325"/>
      <c r="DS118" s="3325"/>
      <c r="DT118" s="3325"/>
      <c r="DU118" s="3325"/>
      <c r="DV118" s="3325"/>
      <c r="DW118" s="3325"/>
      <c r="DX118" s="3325"/>
      <c r="DY118" s="3325"/>
      <c r="DZ118" s="3325"/>
      <c r="EA118" s="3325"/>
      <c r="EB118" s="3325"/>
      <c r="EC118" s="3325"/>
      <c r="ED118" s="3325"/>
      <c r="EE118" s="3325"/>
      <c r="EF118" s="3325"/>
      <c r="EG118" s="3325"/>
      <c r="EH118" s="3325"/>
      <c r="EI118" s="3325"/>
      <c r="EJ118" s="3325"/>
      <c r="EK118" s="3325"/>
      <c r="EL118" s="3325"/>
      <c r="EM118" s="3325"/>
      <c r="EN118" s="3325"/>
      <c r="EO118" s="3325"/>
      <c r="EP118" s="3325"/>
      <c r="EQ118" s="3325"/>
      <c r="ER118" s="3325"/>
      <c r="ES118" s="3325"/>
      <c r="ET118" s="3325"/>
      <c r="EU118" s="3325"/>
      <c r="EV118" s="3325"/>
      <c r="EW118" s="3325"/>
      <c r="EX118" s="3325"/>
      <c r="EY118" s="3325"/>
      <c r="EZ118" s="3325"/>
      <c r="FA118" s="3325"/>
      <c r="FB118" s="3325"/>
      <c r="FC118" s="3325"/>
      <c r="FD118" s="3325"/>
      <c r="FE118" s="3325"/>
      <c r="FF118" s="3325"/>
      <c r="FG118" s="3325"/>
      <c r="FH118" s="3326"/>
      <c r="FI118" s="2338"/>
      <c r="FJ118" s="2338"/>
      <c r="FK118" s="2338"/>
      <c r="FL118" s="2338"/>
      <c r="FM118" s="2338"/>
      <c r="FN118" s="2338"/>
      <c r="FO118" s="2338"/>
      <c r="FP118" s="2338"/>
      <c r="FQ118" s="2338"/>
      <c r="FR118" s="2338"/>
      <c r="FS118" s="2338"/>
      <c r="FT118" s="2338"/>
      <c r="FU118" s="2338"/>
      <c r="FV118" s="2338"/>
      <c r="FW118" s="2338"/>
      <c r="FX118" s="2338"/>
      <c r="FY118" s="2338"/>
      <c r="FZ118" s="2338"/>
      <c r="GA118" s="2338"/>
      <c r="GB118" s="2338"/>
      <c r="GC118" s="2338"/>
      <c r="GD118" s="2338"/>
      <c r="GE118" s="2338"/>
      <c r="GF118" s="2338"/>
      <c r="GG118" s="2338"/>
    </row>
    <row r="119" spans="1:189" ht="8.25" hidden="1" customHeight="1">
      <c r="A119" s="2339"/>
      <c r="B119" s="3318" t="s">
        <v>1232</v>
      </c>
      <c r="C119" s="3319"/>
      <c r="D119" s="3319"/>
      <c r="E119" s="3319"/>
      <c r="F119" s="3319"/>
      <c r="G119" s="3319"/>
      <c r="H119" s="3319"/>
      <c r="I119" s="3319"/>
      <c r="J119" s="3319"/>
      <c r="K119" s="3319"/>
      <c r="L119" s="3319"/>
      <c r="M119" s="3319"/>
      <c r="N119" s="3319"/>
      <c r="O119" s="3319"/>
      <c r="P119" s="3319"/>
      <c r="Q119" s="3319"/>
      <c r="R119" s="3319"/>
      <c r="S119" s="3319"/>
      <c r="T119" s="3319"/>
      <c r="U119" s="3319"/>
      <c r="V119" s="3319"/>
      <c r="W119" s="3319"/>
      <c r="X119" s="3319"/>
      <c r="Y119" s="3319"/>
      <c r="Z119" s="3319"/>
      <c r="AA119" s="3319"/>
      <c r="AB119" s="3319"/>
      <c r="AC119" s="3319"/>
      <c r="AD119" s="3319"/>
      <c r="AE119" s="3319"/>
      <c r="AF119" s="3319"/>
      <c r="AG119" s="3319"/>
      <c r="AH119" s="3319"/>
      <c r="AI119" s="3319"/>
      <c r="AJ119" s="3319"/>
      <c r="AK119" s="3319"/>
      <c r="AL119" s="3319"/>
      <c r="AM119" s="3319"/>
      <c r="AN119" s="3319"/>
      <c r="AO119" s="3319"/>
      <c r="AP119" s="3319"/>
      <c r="AQ119" s="3319"/>
      <c r="AR119" s="3319"/>
      <c r="AS119" s="3319"/>
      <c r="AT119" s="3320"/>
      <c r="AU119" s="2335"/>
      <c r="AV119" s="2336"/>
      <c r="AW119" s="2336"/>
      <c r="AX119" s="2336"/>
      <c r="AY119" s="2336"/>
      <c r="AZ119" s="2336"/>
      <c r="BA119" s="2336"/>
      <c r="BB119" s="2336"/>
      <c r="BC119" s="2336"/>
      <c r="BD119" s="2336"/>
      <c r="BE119" s="2336"/>
      <c r="BF119" s="2336"/>
      <c r="BG119" s="2336"/>
      <c r="BH119" s="2336"/>
      <c r="BI119" s="2336"/>
      <c r="BJ119" s="2336"/>
      <c r="BK119" s="2336"/>
      <c r="BL119" s="2336"/>
      <c r="BM119" s="2336"/>
      <c r="BN119" s="2336"/>
      <c r="BO119" s="2336"/>
      <c r="BP119" s="2336"/>
      <c r="BQ119" s="2336"/>
      <c r="BR119" s="2336"/>
      <c r="BS119" s="2336"/>
      <c r="BT119" s="2336"/>
      <c r="BU119" s="2336"/>
      <c r="BV119" s="2336"/>
      <c r="BW119" s="2336"/>
      <c r="BX119" s="2336"/>
      <c r="BY119" s="2337"/>
      <c r="BZ119" s="3324" t="s">
        <v>1231</v>
      </c>
      <c r="CA119" s="3325"/>
      <c r="CB119" s="3325"/>
      <c r="CC119" s="3325"/>
      <c r="CD119" s="3325"/>
      <c r="CE119" s="3325"/>
      <c r="CF119" s="3325"/>
      <c r="CG119" s="3325"/>
      <c r="CH119" s="3325"/>
      <c r="CI119" s="3325"/>
      <c r="CJ119" s="3325"/>
      <c r="CK119" s="3325"/>
      <c r="CL119" s="3325"/>
      <c r="CM119" s="3325"/>
      <c r="CN119" s="3325"/>
      <c r="CO119" s="3325"/>
      <c r="CP119" s="3325"/>
      <c r="CQ119" s="3325"/>
      <c r="CR119" s="3325"/>
      <c r="CS119" s="3325"/>
      <c r="CT119" s="3325"/>
      <c r="CU119" s="3325"/>
      <c r="CV119" s="3325"/>
      <c r="CW119" s="3325"/>
      <c r="CX119" s="3325"/>
      <c r="CY119" s="3325"/>
      <c r="CZ119" s="3325"/>
      <c r="DA119" s="3325"/>
      <c r="DB119" s="3325"/>
      <c r="DC119" s="3325"/>
      <c r="DD119" s="3325"/>
      <c r="DE119" s="3325"/>
      <c r="DF119" s="3325"/>
      <c r="DG119" s="3325"/>
      <c r="DH119" s="3325"/>
      <c r="DI119" s="3325"/>
      <c r="DJ119" s="3325"/>
      <c r="DK119" s="3325"/>
      <c r="DL119" s="3325"/>
      <c r="DM119" s="3325"/>
      <c r="DN119" s="3325"/>
      <c r="DO119" s="3325"/>
      <c r="DP119" s="3325"/>
      <c r="DQ119" s="3325"/>
      <c r="DR119" s="3325"/>
      <c r="DS119" s="3325"/>
      <c r="DT119" s="3325"/>
      <c r="DU119" s="3325"/>
      <c r="DV119" s="3325"/>
      <c r="DW119" s="3325"/>
      <c r="DX119" s="3325"/>
      <c r="DY119" s="3325"/>
      <c r="DZ119" s="3325"/>
      <c r="EA119" s="3325"/>
      <c r="EB119" s="3325"/>
      <c r="EC119" s="3325"/>
      <c r="ED119" s="3325"/>
      <c r="EE119" s="3325"/>
      <c r="EF119" s="3325"/>
      <c r="EG119" s="3325"/>
      <c r="EH119" s="3325"/>
      <c r="EI119" s="3325"/>
      <c r="EJ119" s="3325"/>
      <c r="EK119" s="3325"/>
      <c r="EL119" s="3325"/>
      <c r="EM119" s="3325"/>
      <c r="EN119" s="3325"/>
      <c r="EO119" s="3325"/>
      <c r="EP119" s="3325"/>
      <c r="EQ119" s="3325"/>
      <c r="ER119" s="3325"/>
      <c r="ES119" s="3325"/>
      <c r="ET119" s="3325"/>
      <c r="EU119" s="3325"/>
      <c r="EV119" s="3325"/>
      <c r="EW119" s="3325"/>
      <c r="EX119" s="3325"/>
      <c r="EY119" s="3325"/>
      <c r="EZ119" s="3325"/>
      <c r="FA119" s="3325"/>
      <c r="FB119" s="3325"/>
      <c r="FC119" s="3325"/>
      <c r="FD119" s="3325"/>
      <c r="FE119" s="3325"/>
      <c r="FF119" s="3325"/>
      <c r="FG119" s="3325"/>
      <c r="FH119" s="3326"/>
      <c r="FI119" s="2338"/>
      <c r="FJ119" s="2338"/>
      <c r="FK119" s="2338"/>
      <c r="FL119" s="2338"/>
      <c r="FM119" s="2338"/>
      <c r="FN119" s="2338"/>
      <c r="FO119" s="2338"/>
      <c r="FP119" s="2338"/>
      <c r="FQ119" s="2338"/>
      <c r="FR119" s="2338"/>
      <c r="FS119" s="2338"/>
      <c r="FT119" s="2338"/>
      <c r="FU119" s="2338"/>
      <c r="FV119" s="2338"/>
      <c r="FW119" s="2338"/>
      <c r="FX119" s="2338"/>
      <c r="FY119" s="2338"/>
      <c r="FZ119" s="2338"/>
      <c r="GA119" s="2338"/>
      <c r="GB119" s="2338"/>
      <c r="GC119" s="2338"/>
      <c r="GD119" s="2338"/>
      <c r="GE119" s="2338"/>
      <c r="GF119" s="2338"/>
      <c r="GG119" s="2338"/>
    </row>
    <row r="120" spans="1:189" ht="8.25" hidden="1" customHeight="1" thickBot="1">
      <c r="A120" s="2340"/>
      <c r="B120" s="3327"/>
      <c r="C120" s="3328"/>
      <c r="D120" s="3328"/>
      <c r="E120" s="3328"/>
      <c r="F120" s="3328"/>
      <c r="G120" s="3328"/>
      <c r="H120" s="3328"/>
      <c r="I120" s="3328"/>
      <c r="J120" s="3328"/>
      <c r="K120" s="3328"/>
      <c r="L120" s="3328"/>
      <c r="M120" s="3328"/>
      <c r="N120" s="3328"/>
      <c r="O120" s="3328"/>
      <c r="P120" s="3328"/>
      <c r="Q120" s="3328"/>
      <c r="R120" s="3328"/>
      <c r="S120" s="3328"/>
      <c r="T120" s="3328"/>
      <c r="U120" s="3328"/>
      <c r="V120" s="3328"/>
      <c r="W120" s="3328"/>
      <c r="X120" s="3328"/>
      <c r="Y120" s="3328"/>
      <c r="Z120" s="3328"/>
      <c r="AA120" s="3328"/>
      <c r="AB120" s="3328"/>
      <c r="AC120" s="3328"/>
      <c r="AD120" s="3328"/>
      <c r="AE120" s="3328"/>
      <c r="AF120" s="3328"/>
      <c r="AG120" s="3328"/>
      <c r="AH120" s="3328"/>
      <c r="AI120" s="3328"/>
      <c r="AJ120" s="3328"/>
      <c r="AK120" s="3328"/>
      <c r="AL120" s="3328"/>
      <c r="AM120" s="3328"/>
      <c r="AN120" s="3328"/>
      <c r="AO120" s="3328"/>
      <c r="AP120" s="3328"/>
      <c r="AQ120" s="3328"/>
      <c r="AR120" s="3328"/>
      <c r="AS120" s="3328"/>
      <c r="AT120" s="3329"/>
      <c r="AU120" s="2341"/>
      <c r="AV120" s="2342"/>
      <c r="AW120" s="2342"/>
      <c r="AX120" s="2342"/>
      <c r="AY120" s="2342"/>
      <c r="AZ120" s="2342"/>
      <c r="BA120" s="2342"/>
      <c r="BB120" s="2342"/>
      <c r="BC120" s="2342"/>
      <c r="BD120" s="2342"/>
      <c r="BE120" s="2342"/>
      <c r="BF120" s="2342"/>
      <c r="BG120" s="2342"/>
      <c r="BH120" s="2342"/>
      <c r="BI120" s="2342"/>
      <c r="BJ120" s="2342"/>
      <c r="BK120" s="2342"/>
      <c r="BL120" s="2342"/>
      <c r="BM120" s="2342"/>
      <c r="BN120" s="2342"/>
      <c r="BO120" s="2342"/>
      <c r="BP120" s="2342"/>
      <c r="BQ120" s="2342"/>
      <c r="BR120" s="2342"/>
      <c r="BS120" s="2342"/>
      <c r="BT120" s="2342"/>
      <c r="BU120" s="2342"/>
      <c r="BV120" s="2342"/>
      <c r="BW120" s="2342"/>
      <c r="BX120" s="2342"/>
      <c r="BY120" s="2343"/>
      <c r="BZ120" s="3330"/>
      <c r="CA120" s="3331"/>
      <c r="CB120" s="3331"/>
      <c r="CC120" s="3331"/>
      <c r="CD120" s="3331"/>
      <c r="CE120" s="3331"/>
      <c r="CF120" s="3331"/>
      <c r="CG120" s="3331"/>
      <c r="CH120" s="3331"/>
      <c r="CI120" s="3331"/>
      <c r="CJ120" s="3331"/>
      <c r="CK120" s="3331"/>
      <c r="CL120" s="3331"/>
      <c r="CM120" s="3331"/>
      <c r="CN120" s="3331"/>
      <c r="CO120" s="3331"/>
      <c r="CP120" s="3331"/>
      <c r="CQ120" s="3331"/>
      <c r="CR120" s="3331"/>
      <c r="CS120" s="3331"/>
      <c r="CT120" s="3331"/>
      <c r="CU120" s="3331"/>
      <c r="CV120" s="3331"/>
      <c r="CW120" s="3331"/>
      <c r="CX120" s="3331"/>
      <c r="CY120" s="3331"/>
      <c r="CZ120" s="3331"/>
      <c r="DA120" s="3331"/>
      <c r="DB120" s="3331"/>
      <c r="DC120" s="3331"/>
      <c r="DD120" s="3331"/>
      <c r="DE120" s="3331"/>
      <c r="DF120" s="3331"/>
      <c r="DG120" s="3331"/>
      <c r="DH120" s="3331"/>
      <c r="DI120" s="3331"/>
      <c r="DJ120" s="3331"/>
      <c r="DK120" s="3331"/>
      <c r="DL120" s="3331"/>
      <c r="DM120" s="3331"/>
      <c r="DN120" s="3331"/>
      <c r="DO120" s="3331"/>
      <c r="DP120" s="3331"/>
      <c r="DQ120" s="3331"/>
      <c r="DR120" s="3331"/>
      <c r="DS120" s="3331"/>
      <c r="DT120" s="3331"/>
      <c r="DU120" s="3331"/>
      <c r="DV120" s="3331"/>
      <c r="DW120" s="3331"/>
      <c r="DX120" s="3331"/>
      <c r="DY120" s="3331"/>
      <c r="DZ120" s="3331"/>
      <c r="EA120" s="3331"/>
      <c r="EB120" s="3331"/>
      <c r="EC120" s="3331"/>
      <c r="ED120" s="3331"/>
      <c r="EE120" s="3331"/>
      <c r="EF120" s="3331"/>
      <c r="EG120" s="3331"/>
      <c r="EH120" s="3331"/>
      <c r="EI120" s="3331"/>
      <c r="EJ120" s="3331"/>
      <c r="EK120" s="3331"/>
      <c r="EL120" s="3331"/>
      <c r="EM120" s="3331"/>
      <c r="EN120" s="3331"/>
      <c r="EO120" s="3331"/>
      <c r="EP120" s="3331"/>
      <c r="EQ120" s="3331"/>
      <c r="ER120" s="3331"/>
      <c r="ES120" s="3331"/>
      <c r="ET120" s="3331"/>
      <c r="EU120" s="3331"/>
      <c r="EV120" s="3331"/>
      <c r="EW120" s="3331"/>
      <c r="EX120" s="3331"/>
      <c r="EY120" s="3331"/>
      <c r="EZ120" s="3331"/>
      <c r="FA120" s="3331"/>
      <c r="FB120" s="3331"/>
      <c r="FC120" s="3331"/>
      <c r="FD120" s="3331"/>
      <c r="FE120" s="3331"/>
      <c r="FF120" s="3331"/>
      <c r="FG120" s="3331"/>
      <c r="FH120" s="3332"/>
      <c r="FI120" s="2338"/>
      <c r="FJ120" s="2338"/>
      <c r="FK120" s="2338"/>
      <c r="FL120" s="2338"/>
      <c r="FM120" s="2338"/>
      <c r="FN120" s="2338"/>
      <c r="FO120" s="2338"/>
      <c r="FP120" s="2338"/>
      <c r="FQ120" s="2338"/>
      <c r="FR120" s="2338"/>
      <c r="FS120" s="2338"/>
      <c r="FT120" s="2338"/>
      <c r="FU120" s="2338"/>
      <c r="FV120" s="2338"/>
      <c r="FW120" s="2338"/>
      <c r="FX120" s="2338"/>
      <c r="FY120" s="2338"/>
      <c r="FZ120" s="2338"/>
      <c r="GA120" s="2338"/>
      <c r="GB120" s="2338"/>
      <c r="GC120" s="2338"/>
      <c r="GD120" s="2338"/>
      <c r="GE120" s="2338"/>
      <c r="GF120" s="2338"/>
      <c r="GG120" s="2338"/>
    </row>
    <row r="121" spans="1:189" ht="8.85" customHeight="1" thickTop="1"/>
    <row r="122" spans="1:189" ht="21.75" customHeight="1">
      <c r="B122" s="3333" t="s">
        <v>1233</v>
      </c>
      <c r="C122" s="3333"/>
      <c r="D122" s="3333"/>
      <c r="E122" s="3333"/>
      <c r="F122" s="3333"/>
      <c r="G122" s="3333"/>
      <c r="H122" s="3333"/>
      <c r="I122" s="3333"/>
      <c r="J122" s="3333"/>
      <c r="K122" s="3333"/>
      <c r="L122" s="3333"/>
      <c r="M122" s="3333"/>
      <c r="N122" s="3333"/>
      <c r="O122" s="3333"/>
      <c r="P122" s="3333"/>
      <c r="Q122" s="3333"/>
      <c r="R122" s="3333"/>
      <c r="S122" s="3333"/>
      <c r="T122" s="3333"/>
      <c r="U122" s="3333"/>
      <c r="V122" s="3333"/>
      <c r="W122" s="3333"/>
      <c r="X122" s="3333"/>
      <c r="Y122" s="3333"/>
      <c r="Z122" s="3333"/>
      <c r="AA122" s="3333"/>
      <c r="AB122" s="3333"/>
      <c r="AC122" s="3333"/>
      <c r="AD122" s="3333"/>
      <c r="AE122" s="3333"/>
      <c r="AF122" s="3333"/>
      <c r="AG122" s="3333"/>
      <c r="AH122" s="3333"/>
      <c r="AI122" s="3333"/>
      <c r="AJ122" s="3333"/>
      <c r="AK122" s="3333"/>
      <c r="AL122" s="3333"/>
      <c r="AM122" s="3333"/>
      <c r="AN122" s="3333"/>
      <c r="AO122" s="3333"/>
      <c r="AP122" s="3333"/>
      <c r="AQ122" s="3333"/>
      <c r="AR122" s="3333"/>
      <c r="AS122" s="3333"/>
      <c r="AT122" s="3333"/>
      <c r="AU122" s="3333"/>
      <c r="AV122" s="3333"/>
      <c r="AW122" s="3333"/>
      <c r="AX122" s="3333"/>
      <c r="AY122" s="3333"/>
      <c r="AZ122" s="3333"/>
      <c r="BA122" s="3333"/>
      <c r="BB122" s="3333"/>
      <c r="BC122" s="3333"/>
      <c r="BD122" s="3333"/>
      <c r="BE122" s="3333"/>
      <c r="BF122" s="3333"/>
      <c r="BG122" s="3333"/>
      <c r="BH122" s="3333"/>
      <c r="BI122" s="3333"/>
      <c r="BJ122" s="3333"/>
      <c r="BK122" s="3333"/>
      <c r="BL122" s="3333"/>
      <c r="BM122" s="3333"/>
      <c r="BN122" s="3333"/>
      <c r="BO122" s="3333"/>
      <c r="BP122" s="3333"/>
      <c r="BQ122" s="3333"/>
      <c r="BR122" s="3333"/>
      <c r="BS122" s="3333"/>
      <c r="BT122" s="3333"/>
      <c r="BU122" s="3333"/>
      <c r="BV122" s="3333"/>
      <c r="BW122" s="3333"/>
      <c r="BX122" s="3333"/>
      <c r="BY122" s="3333"/>
      <c r="BZ122" s="3333"/>
      <c r="CA122" s="3333"/>
      <c r="CB122" s="3333"/>
      <c r="CC122" s="3333"/>
      <c r="CD122" s="3333"/>
      <c r="CE122" s="3333"/>
      <c r="CF122" s="3333"/>
      <c r="CG122" s="3333"/>
      <c r="CH122" s="3333"/>
      <c r="CI122" s="3333"/>
      <c r="CJ122" s="3333"/>
      <c r="CK122" s="3333"/>
      <c r="CL122" s="3333"/>
      <c r="CM122" s="3333"/>
      <c r="CN122" s="3333"/>
      <c r="CO122" s="3333"/>
      <c r="CP122" s="3333"/>
      <c r="CQ122" s="3333"/>
      <c r="CR122" s="3333"/>
      <c r="CS122" s="3333"/>
      <c r="CT122" s="3333"/>
      <c r="CU122" s="3333"/>
      <c r="CV122" s="3333"/>
      <c r="CW122" s="3333"/>
      <c r="CX122" s="3333"/>
      <c r="CY122" s="3333"/>
      <c r="CZ122" s="3333"/>
      <c r="DA122" s="3333"/>
      <c r="DB122" s="3333"/>
      <c r="DC122" s="3333"/>
      <c r="DD122" s="3333"/>
      <c r="DE122" s="3333"/>
      <c r="DF122" s="3333"/>
      <c r="DG122" s="3333"/>
      <c r="DH122" s="3333"/>
      <c r="DI122" s="3333"/>
      <c r="DJ122" s="3333"/>
      <c r="DK122" s="3333"/>
      <c r="DL122" s="3333"/>
      <c r="DM122" s="3333"/>
      <c r="DN122" s="3333"/>
      <c r="DO122" s="3333"/>
      <c r="DP122" s="3333"/>
      <c r="DQ122" s="3333"/>
      <c r="DR122" s="3333"/>
      <c r="DS122" s="3333"/>
      <c r="DT122" s="3333"/>
      <c r="DU122" s="3333"/>
      <c r="DV122" s="3333"/>
      <c r="DW122" s="3333"/>
      <c r="DX122" s="3333"/>
      <c r="DY122" s="3333"/>
      <c r="DZ122" s="3333"/>
      <c r="EA122" s="3333"/>
      <c r="EB122" s="3333"/>
      <c r="EC122" s="3333"/>
      <c r="ED122" s="3333"/>
      <c r="EE122" s="3333"/>
      <c r="EF122" s="3333"/>
      <c r="EG122" s="3333"/>
      <c r="EH122" s="3333"/>
      <c r="EI122" s="3333"/>
      <c r="EJ122" s="3333"/>
      <c r="EK122" s="3333"/>
      <c r="EL122" s="3333"/>
      <c r="EM122" s="3333"/>
      <c r="EN122" s="3333"/>
      <c r="EO122" s="3333"/>
      <c r="EP122" s="3333"/>
      <c r="EQ122" s="3333"/>
      <c r="ER122" s="3333"/>
      <c r="ES122" s="3333"/>
      <c r="ET122" s="3333"/>
      <c r="EU122" s="3333"/>
      <c r="EV122" s="3333"/>
      <c r="EW122" s="3333"/>
      <c r="EX122" s="3333"/>
      <c r="EY122" s="3333"/>
      <c r="EZ122" s="3333"/>
      <c r="FA122" s="3333"/>
      <c r="FB122" s="3333"/>
      <c r="FC122" s="3333"/>
      <c r="FD122" s="3333"/>
      <c r="FE122" s="3333"/>
      <c r="FF122" s="3333"/>
      <c r="FG122" s="3333"/>
      <c r="FH122" s="3333"/>
    </row>
    <row r="123" spans="1:189" ht="8.85" customHeight="1">
      <c r="DK123" s="3315"/>
      <c r="DL123" s="3316"/>
      <c r="DM123" s="3316"/>
      <c r="DN123" s="3316"/>
      <c r="DO123" s="3316"/>
      <c r="DP123" s="3316"/>
      <c r="DQ123" s="3316"/>
      <c r="DR123" s="3316"/>
      <c r="DS123" s="3316"/>
      <c r="DT123" s="3316"/>
      <c r="DU123" s="3316"/>
      <c r="DV123" s="3316"/>
      <c r="DW123" s="3316"/>
      <c r="DX123" s="3316"/>
      <c r="DY123" s="3316"/>
      <c r="DZ123" s="3316"/>
      <c r="EA123" s="3316"/>
      <c r="EB123" s="3316"/>
      <c r="EC123" s="3316"/>
      <c r="ED123" s="3316"/>
      <c r="EE123" s="3316"/>
      <c r="EF123" s="3316"/>
      <c r="EG123" s="3316"/>
      <c r="EH123" s="3316"/>
      <c r="EI123" s="3316"/>
      <c r="EJ123" s="3316"/>
      <c r="EK123" s="3316"/>
      <c r="EL123" s="3316"/>
      <c r="EM123" s="3316"/>
      <c r="EN123" s="3316"/>
      <c r="EO123" s="3316"/>
      <c r="EP123" s="3316"/>
      <c r="EQ123" s="3316"/>
      <c r="ER123" s="3316"/>
      <c r="ES123" s="3316"/>
      <c r="ET123" s="3316"/>
      <c r="EU123" s="3316"/>
      <c r="EV123" s="3316"/>
      <c r="EW123" s="3316"/>
      <c r="EX123" s="3316"/>
      <c r="EY123" s="3316"/>
      <c r="EZ123" s="3316"/>
      <c r="FA123" s="3316"/>
      <c r="FB123" s="3316"/>
      <c r="FC123" s="3316"/>
      <c r="FD123" s="3316"/>
      <c r="FE123" s="3316"/>
      <c r="FF123" s="3316"/>
      <c r="FG123" s="3316"/>
      <c r="FH123" s="3316"/>
    </row>
    <row r="124" spans="1:189" ht="8.85" customHeight="1">
      <c r="DK124" s="3316"/>
      <c r="DL124" s="3316"/>
      <c r="DM124" s="3316"/>
      <c r="DN124" s="3316"/>
      <c r="DO124" s="3316"/>
      <c r="DP124" s="3316"/>
      <c r="DQ124" s="3316"/>
      <c r="DR124" s="3316"/>
      <c r="DS124" s="3316"/>
      <c r="DT124" s="3316"/>
      <c r="DU124" s="3316"/>
      <c r="DV124" s="3316"/>
      <c r="DW124" s="3316"/>
      <c r="DX124" s="3316"/>
      <c r="DY124" s="3316"/>
      <c r="DZ124" s="3316"/>
      <c r="EA124" s="3316"/>
      <c r="EB124" s="3316"/>
      <c r="EC124" s="3316"/>
      <c r="ED124" s="3316"/>
      <c r="EE124" s="3316"/>
      <c r="EF124" s="3316"/>
      <c r="EG124" s="3316"/>
      <c r="EH124" s="3316"/>
      <c r="EI124" s="3316"/>
      <c r="EJ124" s="3316"/>
      <c r="EK124" s="3316"/>
      <c r="EL124" s="3316"/>
      <c r="EM124" s="3316"/>
      <c r="EN124" s="3316"/>
      <c r="EO124" s="3316"/>
      <c r="EP124" s="3316"/>
      <c r="EQ124" s="3316"/>
      <c r="ER124" s="3316"/>
      <c r="ES124" s="3316"/>
      <c r="ET124" s="3316"/>
      <c r="EU124" s="3316"/>
      <c r="EV124" s="3316"/>
      <c r="EW124" s="3316"/>
      <c r="EX124" s="3316"/>
      <c r="EY124" s="3316"/>
      <c r="EZ124" s="3316"/>
      <c r="FA124" s="3316"/>
      <c r="FB124" s="3316"/>
      <c r="FC124" s="3316"/>
      <c r="FD124" s="3316"/>
      <c r="FE124" s="3316"/>
      <c r="FF124" s="3316"/>
      <c r="FG124" s="3316"/>
      <c r="FH124" s="3316"/>
    </row>
    <row r="125" spans="1:189" ht="8.85" customHeight="1">
      <c r="DK125" s="3316"/>
      <c r="DL125" s="3316"/>
      <c r="DM125" s="3316"/>
      <c r="DN125" s="3316"/>
      <c r="DO125" s="3316"/>
      <c r="DP125" s="3316"/>
      <c r="DQ125" s="3316"/>
      <c r="DR125" s="3316"/>
      <c r="DS125" s="3316"/>
      <c r="DT125" s="3316"/>
      <c r="DU125" s="3316"/>
      <c r="DV125" s="3316"/>
      <c r="DW125" s="3316"/>
      <c r="DX125" s="3316"/>
      <c r="DY125" s="3316"/>
      <c r="DZ125" s="3316"/>
      <c r="EA125" s="3316"/>
      <c r="EB125" s="3316"/>
      <c r="EC125" s="3316"/>
      <c r="ED125" s="3316"/>
      <c r="EE125" s="3316"/>
      <c r="EF125" s="3316"/>
      <c r="EG125" s="3316"/>
      <c r="EH125" s="3316"/>
      <c r="EI125" s="3316"/>
      <c r="EJ125" s="3316"/>
      <c r="EK125" s="3316"/>
      <c r="EL125" s="3316"/>
      <c r="EM125" s="3316"/>
      <c r="EN125" s="3316"/>
      <c r="EO125" s="3316"/>
      <c r="EP125" s="3316"/>
      <c r="EQ125" s="3316"/>
      <c r="ER125" s="3316"/>
      <c r="ES125" s="3316"/>
      <c r="ET125" s="3316"/>
      <c r="EU125" s="3316"/>
      <c r="EV125" s="3316"/>
      <c r="EW125" s="3316"/>
      <c r="EX125" s="3316"/>
      <c r="EY125" s="3316"/>
      <c r="EZ125" s="3316"/>
      <c r="FA125" s="3316"/>
      <c r="FB125" s="3316"/>
      <c r="FC125" s="3316"/>
      <c r="FD125" s="3316"/>
      <c r="FE125" s="3316"/>
      <c r="FF125" s="3316"/>
      <c r="FG125" s="3316"/>
      <c r="FH125" s="3316"/>
    </row>
    <row r="126" spans="1:189" ht="8.85" customHeight="1">
      <c r="DK126" s="3316"/>
      <c r="DL126" s="3316"/>
      <c r="DM126" s="3316"/>
      <c r="DN126" s="3316"/>
      <c r="DO126" s="3316"/>
      <c r="DP126" s="3316"/>
      <c r="DQ126" s="3316"/>
      <c r="DR126" s="3316"/>
      <c r="DS126" s="3316"/>
      <c r="DT126" s="3316"/>
      <c r="DU126" s="3316"/>
      <c r="DV126" s="3316"/>
      <c r="DW126" s="3316"/>
      <c r="DX126" s="3316"/>
      <c r="DY126" s="3316"/>
      <c r="DZ126" s="3316"/>
      <c r="EA126" s="3316"/>
      <c r="EB126" s="3316"/>
      <c r="EC126" s="3316"/>
      <c r="ED126" s="3316"/>
      <c r="EE126" s="3316"/>
      <c r="EF126" s="3316"/>
      <c r="EG126" s="3316"/>
      <c r="EH126" s="3316"/>
      <c r="EI126" s="3316"/>
      <c r="EJ126" s="3316"/>
      <c r="EK126" s="3316"/>
      <c r="EL126" s="3316"/>
      <c r="EM126" s="3316"/>
      <c r="EN126" s="3316"/>
      <c r="EO126" s="3316"/>
      <c r="EP126" s="3316"/>
      <c r="EQ126" s="3316"/>
      <c r="ER126" s="3316"/>
      <c r="ES126" s="3316"/>
      <c r="ET126" s="3316"/>
      <c r="EU126" s="3316"/>
      <c r="EV126" s="3316"/>
      <c r="EW126" s="3316"/>
      <c r="EX126" s="3316"/>
      <c r="EY126" s="3316"/>
      <c r="EZ126" s="3316"/>
      <c r="FA126" s="3316"/>
      <c r="FB126" s="3316"/>
      <c r="FC126" s="3316"/>
      <c r="FD126" s="3316"/>
      <c r="FE126" s="3316"/>
      <c r="FF126" s="3316"/>
      <c r="FG126" s="3316"/>
      <c r="FH126" s="3316"/>
    </row>
    <row r="127" spans="1:189" ht="8.85" customHeight="1">
      <c r="DK127" s="3316"/>
      <c r="DL127" s="3316"/>
      <c r="DM127" s="3316"/>
      <c r="DN127" s="3316"/>
      <c r="DO127" s="3316"/>
      <c r="DP127" s="3316"/>
      <c r="DQ127" s="3316"/>
      <c r="DR127" s="3316"/>
      <c r="DS127" s="3316"/>
      <c r="DT127" s="3316"/>
      <c r="DU127" s="3316"/>
      <c r="DV127" s="3316"/>
      <c r="DW127" s="3316"/>
      <c r="DX127" s="3316"/>
      <c r="DY127" s="3316"/>
      <c r="DZ127" s="3316"/>
      <c r="EA127" s="3316"/>
      <c r="EB127" s="3316"/>
      <c r="EC127" s="3316"/>
      <c r="ED127" s="3316"/>
      <c r="EE127" s="3316"/>
      <c r="EF127" s="3316"/>
      <c r="EG127" s="3316"/>
      <c r="EH127" s="3316"/>
      <c r="EI127" s="3316"/>
      <c r="EJ127" s="3316"/>
      <c r="EK127" s="3316"/>
      <c r="EL127" s="3316"/>
      <c r="EM127" s="3316"/>
      <c r="EN127" s="3316"/>
      <c r="EO127" s="3316"/>
      <c r="EP127" s="3316"/>
      <c r="EQ127" s="3316"/>
      <c r="ER127" s="3316"/>
      <c r="ES127" s="3316"/>
      <c r="ET127" s="3316"/>
      <c r="EU127" s="3316"/>
      <c r="EV127" s="3316"/>
      <c r="EW127" s="3316"/>
      <c r="EX127" s="3316"/>
      <c r="EY127" s="3316"/>
      <c r="EZ127" s="3316"/>
      <c r="FA127" s="3316"/>
      <c r="FB127" s="3316"/>
      <c r="FC127" s="3316"/>
      <c r="FD127" s="3316"/>
      <c r="FE127" s="3316"/>
      <c r="FF127" s="3316"/>
      <c r="FG127" s="3316"/>
      <c r="FH127" s="3316"/>
    </row>
    <row r="128" spans="1:189" ht="8.85" customHeight="1"/>
    <row r="129" ht="8.85" customHeight="1"/>
    <row r="130" ht="8.85" customHeight="1"/>
  </sheetData>
  <mergeCells count="425">
    <mergeCell ref="EB11:FH12"/>
    <mergeCell ref="EB13:FH14"/>
    <mergeCell ref="B2:AK2"/>
    <mergeCell ref="AL2:EA2"/>
    <mergeCell ref="EB2:FH2"/>
    <mergeCell ref="AC3:AK6"/>
    <mergeCell ref="AL3:AT6"/>
    <mergeCell ref="BD3:BR6"/>
    <mergeCell ref="BS3:BY6"/>
    <mergeCell ref="BZ3:DJ6"/>
    <mergeCell ref="DK3:FH6"/>
    <mergeCell ref="B23:L30"/>
    <mergeCell ref="M23:AB24"/>
    <mergeCell ref="AL7:AT8"/>
    <mergeCell ref="AU7:BC8"/>
    <mergeCell ref="BZ11:CM14"/>
    <mergeCell ref="BS7:BY14"/>
    <mergeCell ref="BZ7:DJ10"/>
    <mergeCell ref="DK7:EA10"/>
    <mergeCell ref="EB7:FH10"/>
    <mergeCell ref="EB15:ER18"/>
    <mergeCell ref="ES15:EZ18"/>
    <mergeCell ref="B9:L10"/>
    <mergeCell ref="AC9:AE14"/>
    <mergeCell ref="AF9:AH14"/>
    <mergeCell ref="AI9:AK14"/>
    <mergeCell ref="AL9:AN14"/>
    <mergeCell ref="AO9:AQ14"/>
    <mergeCell ref="BD7:BR8"/>
    <mergeCell ref="AR9:AT14"/>
    <mergeCell ref="AU9:BC10"/>
    <mergeCell ref="BD9:BK14"/>
    <mergeCell ref="BL9:BR14"/>
    <mergeCell ref="CN11:DJ14"/>
    <mergeCell ref="DK11:EA14"/>
    <mergeCell ref="CN19:DD21"/>
    <mergeCell ref="DE19:DJ25"/>
    <mergeCell ref="AL15:AN16"/>
    <mergeCell ref="FA21:FH22"/>
    <mergeCell ref="ES19:EZ20"/>
    <mergeCell ref="ES23:EZ24"/>
    <mergeCell ref="B15:L22"/>
    <mergeCell ref="M15:AB16"/>
    <mergeCell ref="AC15:AE16"/>
    <mergeCell ref="AF15:AH16"/>
    <mergeCell ref="AI15:AK16"/>
    <mergeCell ref="AO15:AQ16"/>
    <mergeCell ref="EB21:ER22"/>
    <mergeCell ref="ES21:EZ22"/>
    <mergeCell ref="AC21:AE22"/>
    <mergeCell ref="AF21:AH22"/>
    <mergeCell ref="AI21:AK22"/>
    <mergeCell ref="AL21:AN22"/>
    <mergeCell ref="AO21:AQ22"/>
    <mergeCell ref="M19:AB20"/>
    <mergeCell ref="AC19:AE20"/>
    <mergeCell ref="AF19:AH20"/>
    <mergeCell ref="AI19:AK20"/>
    <mergeCell ref="AR15:AT16"/>
    <mergeCell ref="DK19:EA26"/>
    <mergeCell ref="EB19:ER20"/>
    <mergeCell ref="AR23:AT24"/>
    <mergeCell ref="CN23:DD25"/>
    <mergeCell ref="EB23:ER24"/>
    <mergeCell ref="B7:L8"/>
    <mergeCell ref="M7:AB10"/>
    <mergeCell ref="AC7:AK8"/>
    <mergeCell ref="FA15:FH18"/>
    <mergeCell ref="M17:AB18"/>
    <mergeCell ref="AC17:AE18"/>
    <mergeCell ref="AF17:AH18"/>
    <mergeCell ref="AI17:AK18"/>
    <mergeCell ref="AL17:AN18"/>
    <mergeCell ref="AO17:AQ18"/>
    <mergeCell ref="AR17:AT18"/>
    <mergeCell ref="BS15:BY32"/>
    <mergeCell ref="BZ15:CH18"/>
    <mergeCell ref="CI15:CM18"/>
    <mergeCell ref="CN15:DD18"/>
    <mergeCell ref="DE15:DJ18"/>
    <mergeCell ref="DK15:EA18"/>
    <mergeCell ref="BZ19:CH28"/>
    <mergeCell ref="CI19:CM28"/>
    <mergeCell ref="AF27:AH28"/>
    <mergeCell ref="AI27:AK28"/>
    <mergeCell ref="AL27:AN28"/>
    <mergeCell ref="AO27:AQ28"/>
    <mergeCell ref="AR19:AT20"/>
    <mergeCell ref="AR21:AT22"/>
    <mergeCell ref="AU21:BC26"/>
    <mergeCell ref="BL21:BR26"/>
    <mergeCell ref="M27:AB28"/>
    <mergeCell ref="AC27:AE28"/>
    <mergeCell ref="AL19:AN20"/>
    <mergeCell ref="AO19:AQ20"/>
    <mergeCell ref="AC23:AE24"/>
    <mergeCell ref="AF23:AH24"/>
    <mergeCell ref="AI23:AK24"/>
    <mergeCell ref="AL23:AN24"/>
    <mergeCell ref="AO23:AQ24"/>
    <mergeCell ref="AU15:BC20"/>
    <mergeCell ref="BD15:BK32"/>
    <mergeCell ref="BL15:BR20"/>
    <mergeCell ref="FA19:FH20"/>
    <mergeCell ref="M21:AB22"/>
    <mergeCell ref="FA23:FH24"/>
    <mergeCell ref="M25:AB26"/>
    <mergeCell ref="AC25:AE26"/>
    <mergeCell ref="AF25:AH26"/>
    <mergeCell ref="AI25:AK26"/>
    <mergeCell ref="AL25:AN26"/>
    <mergeCell ref="AO25:AQ26"/>
    <mergeCell ref="AR25:AT26"/>
    <mergeCell ref="EB25:ER26"/>
    <mergeCell ref="ES25:EZ26"/>
    <mergeCell ref="FA25:FH26"/>
    <mergeCell ref="CN26:DD28"/>
    <mergeCell ref="DE26:DJ31"/>
    <mergeCell ref="AR27:AT28"/>
    <mergeCell ref="AU27:BC32"/>
    <mergeCell ref="BL27:BR38"/>
    <mergeCell ref="M29:AB30"/>
    <mergeCell ref="AC29:AE30"/>
    <mergeCell ref="AF29:AH30"/>
    <mergeCell ref="AI29:AK30"/>
    <mergeCell ref="AL29:AN30"/>
    <mergeCell ref="AO29:AQ30"/>
    <mergeCell ref="FA29:FH30"/>
    <mergeCell ref="B31:L38"/>
    <mergeCell ref="M31:AB32"/>
    <mergeCell ref="AC31:AE32"/>
    <mergeCell ref="AF31:AH32"/>
    <mergeCell ref="AI31:AK32"/>
    <mergeCell ref="AL31:AN32"/>
    <mergeCell ref="AO31:AQ32"/>
    <mergeCell ref="AR31:AT32"/>
    <mergeCell ref="EB31:ER32"/>
    <mergeCell ref="AR29:AT30"/>
    <mergeCell ref="BZ29:CH37"/>
    <mergeCell ref="CI29:CM37"/>
    <mergeCell ref="CN29:DD31"/>
    <mergeCell ref="EB29:ER30"/>
    <mergeCell ref="ES29:EZ30"/>
    <mergeCell ref="ES31:EZ32"/>
    <mergeCell ref="AU33:BC38"/>
    <mergeCell ref="BD33:BK44"/>
    <mergeCell ref="BS33:BY44"/>
    <mergeCell ref="DK27:EA34"/>
    <mergeCell ref="EB27:ER28"/>
    <mergeCell ref="ES27:EZ28"/>
    <mergeCell ref="FA27:FH28"/>
    <mergeCell ref="EB37:ER38"/>
    <mergeCell ref="ES37:EZ38"/>
    <mergeCell ref="FA31:FH32"/>
    <mergeCell ref="CN32:DD34"/>
    <mergeCell ref="DE32:DJ37"/>
    <mergeCell ref="M33:AB34"/>
    <mergeCell ref="AC33:AE34"/>
    <mergeCell ref="AF33:AH34"/>
    <mergeCell ref="AI33:AK34"/>
    <mergeCell ref="AL33:AN34"/>
    <mergeCell ref="AO33:AQ34"/>
    <mergeCell ref="AR33:AT34"/>
    <mergeCell ref="EB35:ER36"/>
    <mergeCell ref="ES35:EZ36"/>
    <mergeCell ref="FA35:FH36"/>
    <mergeCell ref="FA37:FH38"/>
    <mergeCell ref="BZ38:CH46"/>
    <mergeCell ref="CI38:CM46"/>
    <mergeCell ref="CN38:DD40"/>
    <mergeCell ref="DE38:DJ46"/>
    <mergeCell ref="FA39:FH40"/>
    <mergeCell ref="FA41:FH42"/>
    <mergeCell ref="CN41:DD43"/>
    <mergeCell ref="EB41:ER42"/>
    <mergeCell ref="M37:AB38"/>
    <mergeCell ref="AC37:AE38"/>
    <mergeCell ref="AF37:AH38"/>
    <mergeCell ref="AI37:AK38"/>
    <mergeCell ref="AL37:AN38"/>
    <mergeCell ref="AO37:AQ38"/>
    <mergeCell ref="CN35:DD37"/>
    <mergeCell ref="DK35:DQ50"/>
    <mergeCell ref="DR35:EA42"/>
    <mergeCell ref="AR37:AT38"/>
    <mergeCell ref="AR43:AT44"/>
    <mergeCell ref="AO39:AQ40"/>
    <mergeCell ref="AR39:AT40"/>
    <mergeCell ref="AU39:BC44"/>
    <mergeCell ref="BL39:BR54"/>
    <mergeCell ref="M43:AB44"/>
    <mergeCell ref="AC43:AE44"/>
    <mergeCell ref="AF43:AH44"/>
    <mergeCell ref="AI43:AK44"/>
    <mergeCell ref="AL43:AN44"/>
    <mergeCell ref="AO43:AQ44"/>
    <mergeCell ref="AL41:AN42"/>
    <mergeCell ref="AO41:AQ42"/>
    <mergeCell ref="M41:AB42"/>
    <mergeCell ref="EB33:ER34"/>
    <mergeCell ref="ES33:EZ34"/>
    <mergeCell ref="FA33:FH34"/>
    <mergeCell ref="M35:AB36"/>
    <mergeCell ref="AC35:AE36"/>
    <mergeCell ref="AF35:AH36"/>
    <mergeCell ref="AI35:AK36"/>
    <mergeCell ref="AL35:AN36"/>
    <mergeCell ref="AO35:AQ36"/>
    <mergeCell ref="AR35:AT36"/>
    <mergeCell ref="EB39:ER40"/>
    <mergeCell ref="ES39:EZ40"/>
    <mergeCell ref="CN44:DD46"/>
    <mergeCell ref="AR45:AT46"/>
    <mergeCell ref="AU45:BC50"/>
    <mergeCell ref="BD45:BK50"/>
    <mergeCell ref="ES47:EZ48"/>
    <mergeCell ref="BS45:BY50"/>
    <mergeCell ref="EB45:ER46"/>
    <mergeCell ref="ES45:EZ46"/>
    <mergeCell ref="AR49:AT50"/>
    <mergeCell ref="BZ49:DJ50"/>
    <mergeCell ref="EB49:ER50"/>
    <mergeCell ref="ES49:EZ50"/>
    <mergeCell ref="ES41:EZ42"/>
    <mergeCell ref="AR41:AT42"/>
    <mergeCell ref="CN47:DD48"/>
    <mergeCell ref="DE47:DJ48"/>
    <mergeCell ref="EB47:ER48"/>
    <mergeCell ref="AC41:AE42"/>
    <mergeCell ref="AF41:AH42"/>
    <mergeCell ref="AI41:AK42"/>
    <mergeCell ref="FA45:FH46"/>
    <mergeCell ref="B47:L54"/>
    <mergeCell ref="M47:AB48"/>
    <mergeCell ref="AC47:AE48"/>
    <mergeCell ref="AF47:AH48"/>
    <mergeCell ref="AI47:AK48"/>
    <mergeCell ref="AL47:AN48"/>
    <mergeCell ref="M45:AB46"/>
    <mergeCell ref="AC45:AE46"/>
    <mergeCell ref="AF45:AH46"/>
    <mergeCell ref="AI45:AK46"/>
    <mergeCell ref="AL45:AN46"/>
    <mergeCell ref="AO45:AQ46"/>
    <mergeCell ref="B39:L46"/>
    <mergeCell ref="M39:AB40"/>
    <mergeCell ref="AC39:AE40"/>
    <mergeCell ref="AF39:AH40"/>
    <mergeCell ref="AI39:AK40"/>
    <mergeCell ref="AL39:AN40"/>
    <mergeCell ref="AO47:AQ48"/>
    <mergeCell ref="AR47:AT48"/>
    <mergeCell ref="FA49:FH50"/>
    <mergeCell ref="M51:AB52"/>
    <mergeCell ref="AC51:AE52"/>
    <mergeCell ref="AF51:AH52"/>
    <mergeCell ref="AI51:AK52"/>
    <mergeCell ref="AL51:AN52"/>
    <mergeCell ref="M49:AB50"/>
    <mergeCell ref="AC49:AE50"/>
    <mergeCell ref="AF49:AH50"/>
    <mergeCell ref="AI49:AK50"/>
    <mergeCell ref="AL49:AN50"/>
    <mergeCell ref="AO49:AQ50"/>
    <mergeCell ref="DK51:FH52"/>
    <mergeCell ref="AO51:AQ52"/>
    <mergeCell ref="AR51:AT52"/>
    <mergeCell ref="DR43:EA50"/>
    <mergeCell ref="EB43:ER44"/>
    <mergeCell ref="ES43:EZ44"/>
    <mergeCell ref="FA43:FH44"/>
    <mergeCell ref="FA47:FH48"/>
    <mergeCell ref="M53:AB54"/>
    <mergeCell ref="AC53:AE54"/>
    <mergeCell ref="AF53:AH54"/>
    <mergeCell ref="AI53:AK54"/>
    <mergeCell ref="AL53:AN54"/>
    <mergeCell ref="AO53:AQ54"/>
    <mergeCell ref="AR53:AT54"/>
    <mergeCell ref="BZ53:DJ54"/>
    <mergeCell ref="DK53:FH55"/>
    <mergeCell ref="AU51:BC54"/>
    <mergeCell ref="BD51:BK54"/>
    <mergeCell ref="BS51:BY54"/>
    <mergeCell ref="BZ51:DJ52"/>
    <mergeCell ref="B55:DJ56"/>
    <mergeCell ref="DK56:FH58"/>
    <mergeCell ref="B57:DJ58"/>
    <mergeCell ref="B59:AT62"/>
    <mergeCell ref="AU59:BC62"/>
    <mergeCell ref="BD59:BQ62"/>
    <mergeCell ref="BR59:BY62"/>
    <mergeCell ref="BZ59:DJ62"/>
    <mergeCell ref="DK59:FH61"/>
    <mergeCell ref="DK62:FH64"/>
    <mergeCell ref="B63:AT64"/>
    <mergeCell ref="AU63:BC64"/>
    <mergeCell ref="BD63:BQ64"/>
    <mergeCell ref="BR63:BY64"/>
    <mergeCell ref="BZ63:DJ64"/>
    <mergeCell ref="B65:AG66"/>
    <mergeCell ref="AH65:AT66"/>
    <mergeCell ref="AU65:BY68"/>
    <mergeCell ref="BZ65:DJ68"/>
    <mergeCell ref="DK71:FH73"/>
    <mergeCell ref="B73:AG74"/>
    <mergeCell ref="AH73:AT74"/>
    <mergeCell ref="DK74:FH76"/>
    <mergeCell ref="B75:AG76"/>
    <mergeCell ref="AH75:AT76"/>
    <mergeCell ref="DK65:FH67"/>
    <mergeCell ref="B67:AG68"/>
    <mergeCell ref="AH67:AT68"/>
    <mergeCell ref="DK68:FH70"/>
    <mergeCell ref="B69:AG70"/>
    <mergeCell ref="AH69:AT70"/>
    <mergeCell ref="AU69:BY70"/>
    <mergeCell ref="BZ69:DJ70"/>
    <mergeCell ref="AU75:BY76"/>
    <mergeCell ref="BZ75:DJ76"/>
    <mergeCell ref="B77:AG78"/>
    <mergeCell ref="AH77:AT78"/>
    <mergeCell ref="AU77:BT79"/>
    <mergeCell ref="BU77:BY79"/>
    <mergeCell ref="BZ77:DB79"/>
    <mergeCell ref="DC77:DJ79"/>
    <mergeCell ref="B71:AG72"/>
    <mergeCell ref="AH71:AT72"/>
    <mergeCell ref="AU71:BY74"/>
    <mergeCell ref="BZ71:DJ74"/>
    <mergeCell ref="DK77:FH79"/>
    <mergeCell ref="B79:AG80"/>
    <mergeCell ref="AH79:AT82"/>
    <mergeCell ref="AU80:AY99"/>
    <mergeCell ref="AZ80:BT81"/>
    <mergeCell ref="BU80:BY81"/>
    <mergeCell ref="BZ80:DB82"/>
    <mergeCell ref="DC80:DJ82"/>
    <mergeCell ref="DK80:FH82"/>
    <mergeCell ref="B81:AG82"/>
    <mergeCell ref="AZ82:BT83"/>
    <mergeCell ref="BU82:BY83"/>
    <mergeCell ref="B83:AT84"/>
    <mergeCell ref="BZ83:DB85"/>
    <mergeCell ref="DC83:DJ85"/>
    <mergeCell ref="DK83:FH85"/>
    <mergeCell ref="AZ84:BT85"/>
    <mergeCell ref="BU84:BY85"/>
    <mergeCell ref="B85:AT86"/>
    <mergeCell ref="AZ86:BT87"/>
    <mergeCell ref="BU86:BY87"/>
    <mergeCell ref="BZ86:DB88"/>
    <mergeCell ref="DC86:DJ88"/>
    <mergeCell ref="DK86:FH88"/>
    <mergeCell ref="B87:AT88"/>
    <mergeCell ref="AZ88:BT89"/>
    <mergeCell ref="BU88:BY89"/>
    <mergeCell ref="B89:AT90"/>
    <mergeCell ref="BZ89:DB91"/>
    <mergeCell ref="DC89:DJ91"/>
    <mergeCell ref="BU94:BY95"/>
    <mergeCell ref="B95:O97"/>
    <mergeCell ref="P95:AT97"/>
    <mergeCell ref="BZ95:DB97"/>
    <mergeCell ref="DC95:DJ97"/>
    <mergeCell ref="DK95:FH97"/>
    <mergeCell ref="AZ96:BT97"/>
    <mergeCell ref="BU96:BY97"/>
    <mergeCell ref="DK89:FH91"/>
    <mergeCell ref="AZ90:BT91"/>
    <mergeCell ref="BU90:BY91"/>
    <mergeCell ref="B91:AT94"/>
    <mergeCell ref="AZ92:BT93"/>
    <mergeCell ref="BU92:BY93"/>
    <mergeCell ref="BZ92:DB94"/>
    <mergeCell ref="DC92:DJ94"/>
    <mergeCell ref="DK92:FH94"/>
    <mergeCell ref="AZ94:BT95"/>
    <mergeCell ref="B98:O100"/>
    <mergeCell ref="P98:AT100"/>
    <mergeCell ref="AZ98:BT99"/>
    <mergeCell ref="BU98:BY99"/>
    <mergeCell ref="BZ98:DJ99"/>
    <mergeCell ref="DK98:FH100"/>
    <mergeCell ref="AU100:AY101"/>
    <mergeCell ref="AZ100:BT101"/>
    <mergeCell ref="BU100:BY101"/>
    <mergeCell ref="BZ100:DJ101"/>
    <mergeCell ref="B101:O103"/>
    <mergeCell ref="P101:AT103"/>
    <mergeCell ref="DK101:FH103"/>
    <mergeCell ref="AU102:AY107"/>
    <mergeCell ref="AZ102:BT103"/>
    <mergeCell ref="BU102:BY103"/>
    <mergeCell ref="BZ102:DJ103"/>
    <mergeCell ref="B104:O106"/>
    <mergeCell ref="P104:AT106"/>
    <mergeCell ref="AZ104:BT105"/>
    <mergeCell ref="BU104:BY105"/>
    <mergeCell ref="DK104:FH106"/>
    <mergeCell ref="BZ105:DJ108"/>
    <mergeCell ref="AZ106:BT107"/>
    <mergeCell ref="BU106:BY107"/>
    <mergeCell ref="B107:O109"/>
    <mergeCell ref="P107:AT109"/>
    <mergeCell ref="DK107:FH109"/>
    <mergeCell ref="AU108:BY110"/>
    <mergeCell ref="BZ109:DJ111"/>
    <mergeCell ref="DK123:FH127"/>
    <mergeCell ref="AU116:BY117"/>
    <mergeCell ref="B117:AT118"/>
    <mergeCell ref="BZ117:FH118"/>
    <mergeCell ref="B119:AT120"/>
    <mergeCell ref="BZ119:FH120"/>
    <mergeCell ref="B122:FH122"/>
    <mergeCell ref="B110:O112"/>
    <mergeCell ref="P110:AT112"/>
    <mergeCell ref="DK110:FH112"/>
    <mergeCell ref="AU111:BY112"/>
    <mergeCell ref="BZ112:DJ113"/>
    <mergeCell ref="B113:AT114"/>
    <mergeCell ref="AU113:BY115"/>
    <mergeCell ref="DK113:FH116"/>
    <mergeCell ref="BZ114:DJ115"/>
    <mergeCell ref="B115:AT116"/>
  </mergeCells>
  <phoneticPr fontId="5" type="noConversion"/>
  <printOptions horizontalCentered="1" verticalCentered="1"/>
  <pageMargins left="0.19685039370078741" right="0.19685039370078741" top="0.39370078740157483" bottom="0.39370078740157483" header="0" footer="0"/>
  <pageSetup paperSize="9" scale="52" fitToHeight="0" orientation="landscape" r:id="rId1"/>
</worksheet>
</file>

<file path=xl/worksheets/sheet1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000-000000000000}">
  <sheetPr>
    <pageSetUpPr fitToPage="1"/>
  </sheetPr>
  <dimension ref="A1:IR183"/>
  <sheetViews>
    <sheetView view="pageBreakPreview" topLeftCell="A81" zoomScale="80" zoomScaleNormal="100" zoomScaleSheetLayoutView="80" workbookViewId="0">
      <selection activeCell="G85" sqref="G85"/>
    </sheetView>
  </sheetViews>
  <sheetFormatPr defaultColWidth="11.5546875" defaultRowHeight="14.25"/>
  <cols>
    <col min="1" max="1" width="3.109375" style="98" customWidth="1"/>
    <col min="2" max="2" width="17.44140625" style="98" customWidth="1"/>
    <col min="3" max="3" width="13.21875" style="98" customWidth="1"/>
    <col min="4" max="4" width="11.5546875" style="98"/>
    <col min="5" max="5" width="11.109375" style="98" customWidth="1"/>
    <col min="6" max="6" width="12.88671875" style="98" customWidth="1"/>
    <col min="7" max="7" width="10.5546875" style="98" customWidth="1"/>
    <col min="8" max="8" width="11.88671875" style="98" customWidth="1"/>
    <col min="9" max="9" width="12.6640625" style="261" customWidth="1"/>
    <col min="10" max="10" width="8.109375" style="98" customWidth="1"/>
    <col min="11" max="11" width="8.33203125" style="98" bestFit="1" customWidth="1"/>
    <col min="12" max="12" width="15.5546875" style="98" customWidth="1"/>
    <col min="13" max="13" width="8.21875" style="98" customWidth="1"/>
    <col min="14" max="14" width="6.88671875" style="98" customWidth="1"/>
    <col min="15" max="15" width="11.5546875" style="99" customWidth="1"/>
    <col min="16" max="16" width="11.5546875" style="98" customWidth="1"/>
    <col min="17" max="17" width="13.44140625" style="98" customWidth="1"/>
    <col min="18" max="18" width="12.6640625" style="98" customWidth="1"/>
    <col min="19" max="19" width="11.5546875" style="98" customWidth="1"/>
    <col min="20" max="20" width="13.33203125" style="98" customWidth="1"/>
    <col min="21" max="36" width="11.5546875" style="98" customWidth="1"/>
    <col min="37" max="37" width="0.88671875" style="98" customWidth="1"/>
    <col min="38" max="39" width="11.5546875" style="98" customWidth="1"/>
    <col min="40" max="252" width="11.5546875" style="98"/>
    <col min="253" max="253" width="3.109375" style="98" customWidth="1"/>
    <col min="254" max="254" width="18.6640625" style="98" customWidth="1"/>
    <col min="255" max="255" width="13.21875" style="98" customWidth="1"/>
    <col min="256" max="256" width="11.5546875" style="98"/>
    <col min="257" max="257" width="11.109375" style="98" customWidth="1"/>
    <col min="258" max="258" width="12.88671875" style="98" customWidth="1"/>
    <col min="259" max="259" width="10.5546875" style="98" customWidth="1"/>
    <col min="260" max="260" width="11.88671875" style="98" customWidth="1"/>
    <col min="261" max="261" width="12.6640625" style="98" customWidth="1"/>
    <col min="262" max="262" width="8.109375" style="98" customWidth="1"/>
    <col min="263" max="263" width="8.33203125" style="98" bestFit="1" customWidth="1"/>
    <col min="264" max="264" width="16.5546875" style="98" bestFit="1" customWidth="1"/>
    <col min="265" max="265" width="7.109375" style="98" bestFit="1" customWidth="1"/>
    <col min="266" max="266" width="5" style="98" customWidth="1"/>
    <col min="267" max="268" width="11.5546875" style="98"/>
    <col min="269" max="269" width="13.44140625" style="98" customWidth="1"/>
    <col min="270" max="270" width="12.6640625" style="98" bestFit="1" customWidth="1"/>
    <col min="271" max="271" width="11.5546875" style="98"/>
    <col min="272" max="272" width="13.33203125" style="98" bestFit="1" customWidth="1"/>
    <col min="273" max="508" width="11.5546875" style="98"/>
    <col min="509" max="509" width="3.109375" style="98" customWidth="1"/>
    <col min="510" max="510" width="18.6640625" style="98" customWidth="1"/>
    <col min="511" max="511" width="13.21875" style="98" customWidth="1"/>
    <col min="512" max="512" width="11.5546875" style="98"/>
    <col min="513" max="513" width="11.109375" style="98" customWidth="1"/>
    <col min="514" max="514" width="12.88671875" style="98" customWidth="1"/>
    <col min="515" max="515" width="10.5546875" style="98" customWidth="1"/>
    <col min="516" max="516" width="11.88671875" style="98" customWidth="1"/>
    <col min="517" max="517" width="12.6640625" style="98" customWidth="1"/>
    <col min="518" max="518" width="8.109375" style="98" customWidth="1"/>
    <col min="519" max="519" width="8.33203125" style="98" bestFit="1" customWidth="1"/>
    <col min="520" max="520" width="16.5546875" style="98" bestFit="1" customWidth="1"/>
    <col min="521" max="521" width="7.109375" style="98" bestFit="1" customWidth="1"/>
    <col min="522" max="522" width="5" style="98" customWidth="1"/>
    <col min="523" max="524" width="11.5546875" style="98"/>
    <col min="525" max="525" width="13.44140625" style="98" customWidth="1"/>
    <col min="526" max="526" width="12.6640625" style="98" bestFit="1" customWidth="1"/>
    <col min="527" max="527" width="11.5546875" style="98"/>
    <col min="528" max="528" width="13.33203125" style="98" bestFit="1" customWidth="1"/>
    <col min="529" max="764" width="11.5546875" style="98"/>
    <col min="765" max="765" width="3.109375" style="98" customWidth="1"/>
    <col min="766" max="766" width="18.6640625" style="98" customWidth="1"/>
    <col min="767" max="767" width="13.21875" style="98" customWidth="1"/>
    <col min="768" max="768" width="11.5546875" style="98"/>
    <col min="769" max="769" width="11.109375" style="98" customWidth="1"/>
    <col min="770" max="770" width="12.88671875" style="98" customWidth="1"/>
    <col min="771" max="771" width="10.5546875" style="98" customWidth="1"/>
    <col min="772" max="772" width="11.88671875" style="98" customWidth="1"/>
    <col min="773" max="773" width="12.6640625" style="98" customWidth="1"/>
    <col min="774" max="774" width="8.109375" style="98" customWidth="1"/>
    <col min="775" max="775" width="8.33203125" style="98" bestFit="1" customWidth="1"/>
    <col min="776" max="776" width="16.5546875" style="98" bestFit="1" customWidth="1"/>
    <col min="777" max="777" width="7.109375" style="98" bestFit="1" customWidth="1"/>
    <col min="778" max="778" width="5" style="98" customWidth="1"/>
    <col min="779" max="780" width="11.5546875" style="98"/>
    <col min="781" max="781" width="13.44140625" style="98" customWidth="1"/>
    <col min="782" max="782" width="12.6640625" style="98" bestFit="1" customWidth="1"/>
    <col min="783" max="783" width="11.5546875" style="98"/>
    <col min="784" max="784" width="13.33203125" style="98" bestFit="1" customWidth="1"/>
    <col min="785" max="1020" width="11.5546875" style="98"/>
    <col min="1021" max="1021" width="3.109375" style="98" customWidth="1"/>
    <col min="1022" max="1022" width="18.6640625" style="98" customWidth="1"/>
    <col min="1023" max="1023" width="13.21875" style="98" customWidth="1"/>
    <col min="1024" max="1024" width="11.5546875" style="98"/>
    <col min="1025" max="1025" width="11.109375" style="98" customWidth="1"/>
    <col min="1026" max="1026" width="12.88671875" style="98" customWidth="1"/>
    <col min="1027" max="1027" width="10.5546875" style="98" customWidth="1"/>
    <col min="1028" max="1028" width="11.88671875" style="98" customWidth="1"/>
    <col min="1029" max="1029" width="12.6640625" style="98" customWidth="1"/>
    <col min="1030" max="1030" width="8.109375" style="98" customWidth="1"/>
    <col min="1031" max="1031" width="8.33203125" style="98" bestFit="1" customWidth="1"/>
    <col min="1032" max="1032" width="16.5546875" style="98" bestFit="1" customWidth="1"/>
    <col min="1033" max="1033" width="7.109375" style="98" bestFit="1" customWidth="1"/>
    <col min="1034" max="1034" width="5" style="98" customWidth="1"/>
    <col min="1035" max="1036" width="11.5546875" style="98"/>
    <col min="1037" max="1037" width="13.44140625" style="98" customWidth="1"/>
    <col min="1038" max="1038" width="12.6640625" style="98" bestFit="1" customWidth="1"/>
    <col min="1039" max="1039" width="11.5546875" style="98"/>
    <col min="1040" max="1040" width="13.33203125" style="98" bestFit="1" customWidth="1"/>
    <col min="1041" max="1276" width="11.5546875" style="98"/>
    <col min="1277" max="1277" width="3.109375" style="98" customWidth="1"/>
    <col min="1278" max="1278" width="18.6640625" style="98" customWidth="1"/>
    <col min="1279" max="1279" width="13.21875" style="98" customWidth="1"/>
    <col min="1280" max="1280" width="11.5546875" style="98"/>
    <col min="1281" max="1281" width="11.109375" style="98" customWidth="1"/>
    <col min="1282" max="1282" width="12.88671875" style="98" customWidth="1"/>
    <col min="1283" max="1283" width="10.5546875" style="98" customWidth="1"/>
    <col min="1284" max="1284" width="11.88671875" style="98" customWidth="1"/>
    <col min="1285" max="1285" width="12.6640625" style="98" customWidth="1"/>
    <col min="1286" max="1286" width="8.109375" style="98" customWidth="1"/>
    <col min="1287" max="1287" width="8.33203125" style="98" bestFit="1" customWidth="1"/>
    <col min="1288" max="1288" width="16.5546875" style="98" bestFit="1" customWidth="1"/>
    <col min="1289" max="1289" width="7.109375" style="98" bestFit="1" customWidth="1"/>
    <col min="1290" max="1290" width="5" style="98" customWidth="1"/>
    <col min="1291" max="1292" width="11.5546875" style="98"/>
    <col min="1293" max="1293" width="13.44140625" style="98" customWidth="1"/>
    <col min="1294" max="1294" width="12.6640625" style="98" bestFit="1" customWidth="1"/>
    <col min="1295" max="1295" width="11.5546875" style="98"/>
    <col min="1296" max="1296" width="13.33203125" style="98" bestFit="1" customWidth="1"/>
    <col min="1297" max="1532" width="11.5546875" style="98"/>
    <col min="1533" max="1533" width="3.109375" style="98" customWidth="1"/>
    <col min="1534" max="1534" width="18.6640625" style="98" customWidth="1"/>
    <col min="1535" max="1535" width="13.21875" style="98" customWidth="1"/>
    <col min="1536" max="1536" width="11.5546875" style="98"/>
    <col min="1537" max="1537" width="11.109375" style="98" customWidth="1"/>
    <col min="1538" max="1538" width="12.88671875" style="98" customWidth="1"/>
    <col min="1539" max="1539" width="10.5546875" style="98" customWidth="1"/>
    <col min="1540" max="1540" width="11.88671875" style="98" customWidth="1"/>
    <col min="1541" max="1541" width="12.6640625" style="98" customWidth="1"/>
    <col min="1542" max="1542" width="8.109375" style="98" customWidth="1"/>
    <col min="1543" max="1543" width="8.33203125" style="98" bestFit="1" customWidth="1"/>
    <col min="1544" max="1544" width="16.5546875" style="98" bestFit="1" customWidth="1"/>
    <col min="1545" max="1545" width="7.109375" style="98" bestFit="1" customWidth="1"/>
    <col min="1546" max="1546" width="5" style="98" customWidth="1"/>
    <col min="1547" max="1548" width="11.5546875" style="98"/>
    <col min="1549" max="1549" width="13.44140625" style="98" customWidth="1"/>
    <col min="1550" max="1550" width="12.6640625" style="98" bestFit="1" customWidth="1"/>
    <col min="1551" max="1551" width="11.5546875" style="98"/>
    <col min="1552" max="1552" width="13.33203125" style="98" bestFit="1" customWidth="1"/>
    <col min="1553" max="1788" width="11.5546875" style="98"/>
    <col min="1789" max="1789" width="3.109375" style="98" customWidth="1"/>
    <col min="1790" max="1790" width="18.6640625" style="98" customWidth="1"/>
    <col min="1791" max="1791" width="13.21875" style="98" customWidth="1"/>
    <col min="1792" max="1792" width="11.5546875" style="98"/>
    <col min="1793" max="1793" width="11.109375" style="98" customWidth="1"/>
    <col min="1794" max="1794" width="12.88671875" style="98" customWidth="1"/>
    <col min="1795" max="1795" width="10.5546875" style="98" customWidth="1"/>
    <col min="1796" max="1796" width="11.88671875" style="98" customWidth="1"/>
    <col min="1797" max="1797" width="12.6640625" style="98" customWidth="1"/>
    <col min="1798" max="1798" width="8.109375" style="98" customWidth="1"/>
    <col min="1799" max="1799" width="8.33203125" style="98" bestFit="1" customWidth="1"/>
    <col min="1800" max="1800" width="16.5546875" style="98" bestFit="1" customWidth="1"/>
    <col min="1801" max="1801" width="7.109375" style="98" bestFit="1" customWidth="1"/>
    <col min="1802" max="1802" width="5" style="98" customWidth="1"/>
    <col min="1803" max="1804" width="11.5546875" style="98"/>
    <col min="1805" max="1805" width="13.44140625" style="98" customWidth="1"/>
    <col min="1806" max="1806" width="12.6640625" style="98" bestFit="1" customWidth="1"/>
    <col min="1807" max="1807" width="11.5546875" style="98"/>
    <col min="1808" max="1808" width="13.33203125" style="98" bestFit="1" customWidth="1"/>
    <col min="1809" max="2044" width="11.5546875" style="98"/>
    <col min="2045" max="2045" width="3.109375" style="98" customWidth="1"/>
    <col min="2046" max="2046" width="18.6640625" style="98" customWidth="1"/>
    <col min="2047" max="2047" width="13.21875" style="98" customWidth="1"/>
    <col min="2048" max="2048" width="11.5546875" style="98"/>
    <col min="2049" max="2049" width="11.109375" style="98" customWidth="1"/>
    <col min="2050" max="2050" width="12.88671875" style="98" customWidth="1"/>
    <col min="2051" max="2051" width="10.5546875" style="98" customWidth="1"/>
    <col min="2052" max="2052" width="11.88671875" style="98" customWidth="1"/>
    <col min="2053" max="2053" width="12.6640625" style="98" customWidth="1"/>
    <col min="2054" max="2054" width="8.109375" style="98" customWidth="1"/>
    <col min="2055" max="2055" width="8.33203125" style="98" bestFit="1" customWidth="1"/>
    <col min="2056" max="2056" width="16.5546875" style="98" bestFit="1" customWidth="1"/>
    <col min="2057" max="2057" width="7.109375" style="98" bestFit="1" customWidth="1"/>
    <col min="2058" max="2058" width="5" style="98" customWidth="1"/>
    <col min="2059" max="2060" width="11.5546875" style="98"/>
    <col min="2061" max="2061" width="13.44140625" style="98" customWidth="1"/>
    <col min="2062" max="2062" width="12.6640625" style="98" bestFit="1" customWidth="1"/>
    <col min="2063" max="2063" width="11.5546875" style="98"/>
    <col min="2064" max="2064" width="13.33203125" style="98" bestFit="1" customWidth="1"/>
    <col min="2065" max="2300" width="11.5546875" style="98"/>
    <col min="2301" max="2301" width="3.109375" style="98" customWidth="1"/>
    <col min="2302" max="2302" width="18.6640625" style="98" customWidth="1"/>
    <col min="2303" max="2303" width="13.21875" style="98" customWidth="1"/>
    <col min="2304" max="2304" width="11.5546875" style="98"/>
    <col min="2305" max="2305" width="11.109375" style="98" customWidth="1"/>
    <col min="2306" max="2306" width="12.88671875" style="98" customWidth="1"/>
    <col min="2307" max="2307" width="10.5546875" style="98" customWidth="1"/>
    <col min="2308" max="2308" width="11.88671875" style="98" customWidth="1"/>
    <col min="2309" max="2309" width="12.6640625" style="98" customWidth="1"/>
    <col min="2310" max="2310" width="8.109375" style="98" customWidth="1"/>
    <col min="2311" max="2311" width="8.33203125" style="98" bestFit="1" customWidth="1"/>
    <col min="2312" max="2312" width="16.5546875" style="98" bestFit="1" customWidth="1"/>
    <col min="2313" max="2313" width="7.109375" style="98" bestFit="1" customWidth="1"/>
    <col min="2314" max="2314" width="5" style="98" customWidth="1"/>
    <col min="2315" max="2316" width="11.5546875" style="98"/>
    <col min="2317" max="2317" width="13.44140625" style="98" customWidth="1"/>
    <col min="2318" max="2318" width="12.6640625" style="98" bestFit="1" customWidth="1"/>
    <col min="2319" max="2319" width="11.5546875" style="98"/>
    <col min="2320" max="2320" width="13.33203125" style="98" bestFit="1" customWidth="1"/>
    <col min="2321" max="2556" width="11.5546875" style="98"/>
    <col min="2557" max="2557" width="3.109375" style="98" customWidth="1"/>
    <col min="2558" max="2558" width="18.6640625" style="98" customWidth="1"/>
    <col min="2559" max="2559" width="13.21875" style="98" customWidth="1"/>
    <col min="2560" max="2560" width="11.5546875" style="98"/>
    <col min="2561" max="2561" width="11.109375" style="98" customWidth="1"/>
    <col min="2562" max="2562" width="12.88671875" style="98" customWidth="1"/>
    <col min="2563" max="2563" width="10.5546875" style="98" customWidth="1"/>
    <col min="2564" max="2564" width="11.88671875" style="98" customWidth="1"/>
    <col min="2565" max="2565" width="12.6640625" style="98" customWidth="1"/>
    <col min="2566" max="2566" width="8.109375" style="98" customWidth="1"/>
    <col min="2567" max="2567" width="8.33203125" style="98" bestFit="1" customWidth="1"/>
    <col min="2568" max="2568" width="16.5546875" style="98" bestFit="1" customWidth="1"/>
    <col min="2569" max="2569" width="7.109375" style="98" bestFit="1" customWidth="1"/>
    <col min="2570" max="2570" width="5" style="98" customWidth="1"/>
    <col min="2571" max="2572" width="11.5546875" style="98"/>
    <col min="2573" max="2573" width="13.44140625" style="98" customWidth="1"/>
    <col min="2574" max="2574" width="12.6640625" style="98" bestFit="1" customWidth="1"/>
    <col min="2575" max="2575" width="11.5546875" style="98"/>
    <col min="2576" max="2576" width="13.33203125" style="98" bestFit="1" customWidth="1"/>
    <col min="2577" max="2812" width="11.5546875" style="98"/>
    <col min="2813" max="2813" width="3.109375" style="98" customWidth="1"/>
    <col min="2814" max="2814" width="18.6640625" style="98" customWidth="1"/>
    <col min="2815" max="2815" width="13.21875" style="98" customWidth="1"/>
    <col min="2816" max="2816" width="11.5546875" style="98"/>
    <col min="2817" max="2817" width="11.109375" style="98" customWidth="1"/>
    <col min="2818" max="2818" width="12.88671875" style="98" customWidth="1"/>
    <col min="2819" max="2819" width="10.5546875" style="98" customWidth="1"/>
    <col min="2820" max="2820" width="11.88671875" style="98" customWidth="1"/>
    <col min="2821" max="2821" width="12.6640625" style="98" customWidth="1"/>
    <col min="2822" max="2822" width="8.109375" style="98" customWidth="1"/>
    <col min="2823" max="2823" width="8.33203125" style="98" bestFit="1" customWidth="1"/>
    <col min="2824" max="2824" width="16.5546875" style="98" bestFit="1" customWidth="1"/>
    <col min="2825" max="2825" width="7.109375" style="98" bestFit="1" customWidth="1"/>
    <col min="2826" max="2826" width="5" style="98" customWidth="1"/>
    <col min="2827" max="2828" width="11.5546875" style="98"/>
    <col min="2829" max="2829" width="13.44140625" style="98" customWidth="1"/>
    <col min="2830" max="2830" width="12.6640625" style="98" bestFit="1" customWidth="1"/>
    <col min="2831" max="2831" width="11.5546875" style="98"/>
    <col min="2832" max="2832" width="13.33203125" style="98" bestFit="1" customWidth="1"/>
    <col min="2833" max="3068" width="11.5546875" style="98"/>
    <col min="3069" max="3069" width="3.109375" style="98" customWidth="1"/>
    <col min="3070" max="3070" width="18.6640625" style="98" customWidth="1"/>
    <col min="3071" max="3071" width="13.21875" style="98" customWidth="1"/>
    <col min="3072" max="3072" width="11.5546875" style="98"/>
    <col min="3073" max="3073" width="11.109375" style="98" customWidth="1"/>
    <col min="3074" max="3074" width="12.88671875" style="98" customWidth="1"/>
    <col min="3075" max="3075" width="10.5546875" style="98" customWidth="1"/>
    <col min="3076" max="3076" width="11.88671875" style="98" customWidth="1"/>
    <col min="3077" max="3077" width="12.6640625" style="98" customWidth="1"/>
    <col min="3078" max="3078" width="8.109375" style="98" customWidth="1"/>
    <col min="3079" max="3079" width="8.33203125" style="98" bestFit="1" customWidth="1"/>
    <col min="3080" max="3080" width="16.5546875" style="98" bestFit="1" customWidth="1"/>
    <col min="3081" max="3081" width="7.109375" style="98" bestFit="1" customWidth="1"/>
    <col min="3082" max="3082" width="5" style="98" customWidth="1"/>
    <col min="3083" max="3084" width="11.5546875" style="98"/>
    <col min="3085" max="3085" width="13.44140625" style="98" customWidth="1"/>
    <col min="3086" max="3086" width="12.6640625" style="98" bestFit="1" customWidth="1"/>
    <col min="3087" max="3087" width="11.5546875" style="98"/>
    <col min="3088" max="3088" width="13.33203125" style="98" bestFit="1" customWidth="1"/>
    <col min="3089" max="3324" width="11.5546875" style="98"/>
    <col min="3325" max="3325" width="3.109375" style="98" customWidth="1"/>
    <col min="3326" max="3326" width="18.6640625" style="98" customWidth="1"/>
    <col min="3327" max="3327" width="13.21875" style="98" customWidth="1"/>
    <col min="3328" max="3328" width="11.5546875" style="98"/>
    <col min="3329" max="3329" width="11.109375" style="98" customWidth="1"/>
    <col min="3330" max="3330" width="12.88671875" style="98" customWidth="1"/>
    <col min="3331" max="3331" width="10.5546875" style="98" customWidth="1"/>
    <col min="3332" max="3332" width="11.88671875" style="98" customWidth="1"/>
    <col min="3333" max="3333" width="12.6640625" style="98" customWidth="1"/>
    <col min="3334" max="3334" width="8.109375" style="98" customWidth="1"/>
    <col min="3335" max="3335" width="8.33203125" style="98" bestFit="1" customWidth="1"/>
    <col min="3336" max="3336" width="16.5546875" style="98" bestFit="1" customWidth="1"/>
    <col min="3337" max="3337" width="7.109375" style="98" bestFit="1" customWidth="1"/>
    <col min="3338" max="3338" width="5" style="98" customWidth="1"/>
    <col min="3339" max="3340" width="11.5546875" style="98"/>
    <col min="3341" max="3341" width="13.44140625" style="98" customWidth="1"/>
    <col min="3342" max="3342" width="12.6640625" style="98" bestFit="1" customWidth="1"/>
    <col min="3343" max="3343" width="11.5546875" style="98"/>
    <col min="3344" max="3344" width="13.33203125" style="98" bestFit="1" customWidth="1"/>
    <col min="3345" max="3580" width="11.5546875" style="98"/>
    <col min="3581" max="3581" width="3.109375" style="98" customWidth="1"/>
    <col min="3582" max="3582" width="18.6640625" style="98" customWidth="1"/>
    <col min="3583" max="3583" width="13.21875" style="98" customWidth="1"/>
    <col min="3584" max="3584" width="11.5546875" style="98"/>
    <col min="3585" max="3585" width="11.109375" style="98" customWidth="1"/>
    <col min="3586" max="3586" width="12.88671875" style="98" customWidth="1"/>
    <col min="3587" max="3587" width="10.5546875" style="98" customWidth="1"/>
    <col min="3588" max="3588" width="11.88671875" style="98" customWidth="1"/>
    <col min="3589" max="3589" width="12.6640625" style="98" customWidth="1"/>
    <col min="3590" max="3590" width="8.109375" style="98" customWidth="1"/>
    <col min="3591" max="3591" width="8.33203125" style="98" bestFit="1" customWidth="1"/>
    <col min="3592" max="3592" width="16.5546875" style="98" bestFit="1" customWidth="1"/>
    <col min="3593" max="3593" width="7.109375" style="98" bestFit="1" customWidth="1"/>
    <col min="3594" max="3594" width="5" style="98" customWidth="1"/>
    <col min="3595" max="3596" width="11.5546875" style="98"/>
    <col min="3597" max="3597" width="13.44140625" style="98" customWidth="1"/>
    <col min="3598" max="3598" width="12.6640625" style="98" bestFit="1" customWidth="1"/>
    <col min="3599" max="3599" width="11.5546875" style="98"/>
    <col min="3600" max="3600" width="13.33203125" style="98" bestFit="1" customWidth="1"/>
    <col min="3601" max="3836" width="11.5546875" style="98"/>
    <col min="3837" max="3837" width="3.109375" style="98" customWidth="1"/>
    <col min="3838" max="3838" width="18.6640625" style="98" customWidth="1"/>
    <col min="3839" max="3839" width="13.21875" style="98" customWidth="1"/>
    <col min="3840" max="3840" width="11.5546875" style="98"/>
    <col min="3841" max="3841" width="11.109375" style="98" customWidth="1"/>
    <col min="3842" max="3842" width="12.88671875" style="98" customWidth="1"/>
    <col min="3843" max="3843" width="10.5546875" style="98" customWidth="1"/>
    <col min="3844" max="3844" width="11.88671875" style="98" customWidth="1"/>
    <col min="3845" max="3845" width="12.6640625" style="98" customWidth="1"/>
    <col min="3846" max="3846" width="8.109375" style="98" customWidth="1"/>
    <col min="3847" max="3847" width="8.33203125" style="98" bestFit="1" customWidth="1"/>
    <col min="3848" max="3848" width="16.5546875" style="98" bestFit="1" customWidth="1"/>
    <col min="3849" max="3849" width="7.109375" style="98" bestFit="1" customWidth="1"/>
    <col min="3850" max="3850" width="5" style="98" customWidth="1"/>
    <col min="3851" max="3852" width="11.5546875" style="98"/>
    <col min="3853" max="3853" width="13.44140625" style="98" customWidth="1"/>
    <col min="3854" max="3854" width="12.6640625" style="98" bestFit="1" customWidth="1"/>
    <col min="3855" max="3855" width="11.5546875" style="98"/>
    <col min="3856" max="3856" width="13.33203125" style="98" bestFit="1" customWidth="1"/>
    <col min="3857" max="4092" width="11.5546875" style="98"/>
    <col min="4093" max="4093" width="3.109375" style="98" customWidth="1"/>
    <col min="4094" max="4094" width="18.6640625" style="98" customWidth="1"/>
    <col min="4095" max="4095" width="13.21875" style="98" customWidth="1"/>
    <col min="4096" max="4096" width="11.5546875" style="98"/>
    <col min="4097" max="4097" width="11.109375" style="98" customWidth="1"/>
    <col min="4098" max="4098" width="12.88671875" style="98" customWidth="1"/>
    <col min="4099" max="4099" width="10.5546875" style="98" customWidth="1"/>
    <col min="4100" max="4100" width="11.88671875" style="98" customWidth="1"/>
    <col min="4101" max="4101" width="12.6640625" style="98" customWidth="1"/>
    <col min="4102" max="4102" width="8.109375" style="98" customWidth="1"/>
    <col min="4103" max="4103" width="8.33203125" style="98" bestFit="1" customWidth="1"/>
    <col min="4104" max="4104" width="16.5546875" style="98" bestFit="1" customWidth="1"/>
    <col min="4105" max="4105" width="7.109375" style="98" bestFit="1" customWidth="1"/>
    <col min="4106" max="4106" width="5" style="98" customWidth="1"/>
    <col min="4107" max="4108" width="11.5546875" style="98"/>
    <col min="4109" max="4109" width="13.44140625" style="98" customWidth="1"/>
    <col min="4110" max="4110" width="12.6640625" style="98" bestFit="1" customWidth="1"/>
    <col min="4111" max="4111" width="11.5546875" style="98"/>
    <col min="4112" max="4112" width="13.33203125" style="98" bestFit="1" customWidth="1"/>
    <col min="4113" max="4348" width="11.5546875" style="98"/>
    <col min="4349" max="4349" width="3.109375" style="98" customWidth="1"/>
    <col min="4350" max="4350" width="18.6640625" style="98" customWidth="1"/>
    <col min="4351" max="4351" width="13.21875" style="98" customWidth="1"/>
    <col min="4352" max="4352" width="11.5546875" style="98"/>
    <col min="4353" max="4353" width="11.109375" style="98" customWidth="1"/>
    <col min="4354" max="4354" width="12.88671875" style="98" customWidth="1"/>
    <col min="4355" max="4355" width="10.5546875" style="98" customWidth="1"/>
    <col min="4356" max="4356" width="11.88671875" style="98" customWidth="1"/>
    <col min="4357" max="4357" width="12.6640625" style="98" customWidth="1"/>
    <col min="4358" max="4358" width="8.109375" style="98" customWidth="1"/>
    <col min="4359" max="4359" width="8.33203125" style="98" bestFit="1" customWidth="1"/>
    <col min="4360" max="4360" width="16.5546875" style="98" bestFit="1" customWidth="1"/>
    <col min="4361" max="4361" width="7.109375" style="98" bestFit="1" customWidth="1"/>
    <col min="4362" max="4362" width="5" style="98" customWidth="1"/>
    <col min="4363" max="4364" width="11.5546875" style="98"/>
    <col min="4365" max="4365" width="13.44140625" style="98" customWidth="1"/>
    <col min="4366" max="4366" width="12.6640625" style="98" bestFit="1" customWidth="1"/>
    <col min="4367" max="4367" width="11.5546875" style="98"/>
    <col min="4368" max="4368" width="13.33203125" style="98" bestFit="1" customWidth="1"/>
    <col min="4369" max="4604" width="11.5546875" style="98"/>
    <col min="4605" max="4605" width="3.109375" style="98" customWidth="1"/>
    <col min="4606" max="4606" width="18.6640625" style="98" customWidth="1"/>
    <col min="4607" max="4607" width="13.21875" style="98" customWidth="1"/>
    <col min="4608" max="4608" width="11.5546875" style="98"/>
    <col min="4609" max="4609" width="11.109375" style="98" customWidth="1"/>
    <col min="4610" max="4610" width="12.88671875" style="98" customWidth="1"/>
    <col min="4611" max="4611" width="10.5546875" style="98" customWidth="1"/>
    <col min="4612" max="4612" width="11.88671875" style="98" customWidth="1"/>
    <col min="4613" max="4613" width="12.6640625" style="98" customWidth="1"/>
    <col min="4614" max="4614" width="8.109375" style="98" customWidth="1"/>
    <col min="4615" max="4615" width="8.33203125" style="98" bestFit="1" customWidth="1"/>
    <col min="4616" max="4616" width="16.5546875" style="98" bestFit="1" customWidth="1"/>
    <col min="4617" max="4617" width="7.109375" style="98" bestFit="1" customWidth="1"/>
    <col min="4618" max="4618" width="5" style="98" customWidth="1"/>
    <col min="4619" max="4620" width="11.5546875" style="98"/>
    <col min="4621" max="4621" width="13.44140625" style="98" customWidth="1"/>
    <col min="4622" max="4622" width="12.6640625" style="98" bestFit="1" customWidth="1"/>
    <col min="4623" max="4623" width="11.5546875" style="98"/>
    <col min="4624" max="4624" width="13.33203125" style="98" bestFit="1" customWidth="1"/>
    <col min="4625" max="4860" width="11.5546875" style="98"/>
    <col min="4861" max="4861" width="3.109375" style="98" customWidth="1"/>
    <col min="4862" max="4862" width="18.6640625" style="98" customWidth="1"/>
    <col min="4863" max="4863" width="13.21875" style="98" customWidth="1"/>
    <col min="4864" max="4864" width="11.5546875" style="98"/>
    <col min="4865" max="4865" width="11.109375" style="98" customWidth="1"/>
    <col min="4866" max="4866" width="12.88671875" style="98" customWidth="1"/>
    <col min="4867" max="4867" width="10.5546875" style="98" customWidth="1"/>
    <col min="4868" max="4868" width="11.88671875" style="98" customWidth="1"/>
    <col min="4869" max="4869" width="12.6640625" style="98" customWidth="1"/>
    <col min="4870" max="4870" width="8.109375" style="98" customWidth="1"/>
    <col min="4871" max="4871" width="8.33203125" style="98" bestFit="1" customWidth="1"/>
    <col min="4872" max="4872" width="16.5546875" style="98" bestFit="1" customWidth="1"/>
    <col min="4873" max="4873" width="7.109375" style="98" bestFit="1" customWidth="1"/>
    <col min="4874" max="4874" width="5" style="98" customWidth="1"/>
    <col min="4875" max="4876" width="11.5546875" style="98"/>
    <col min="4877" max="4877" width="13.44140625" style="98" customWidth="1"/>
    <col min="4878" max="4878" width="12.6640625" style="98" bestFit="1" customWidth="1"/>
    <col min="4879" max="4879" width="11.5546875" style="98"/>
    <col min="4880" max="4880" width="13.33203125" style="98" bestFit="1" customWidth="1"/>
    <col min="4881" max="5116" width="11.5546875" style="98"/>
    <col min="5117" max="5117" width="3.109375" style="98" customWidth="1"/>
    <col min="5118" max="5118" width="18.6640625" style="98" customWidth="1"/>
    <col min="5119" max="5119" width="13.21875" style="98" customWidth="1"/>
    <col min="5120" max="5120" width="11.5546875" style="98"/>
    <col min="5121" max="5121" width="11.109375" style="98" customWidth="1"/>
    <col min="5122" max="5122" width="12.88671875" style="98" customWidth="1"/>
    <col min="5123" max="5123" width="10.5546875" style="98" customWidth="1"/>
    <col min="5124" max="5124" width="11.88671875" style="98" customWidth="1"/>
    <col min="5125" max="5125" width="12.6640625" style="98" customWidth="1"/>
    <col min="5126" max="5126" width="8.109375" style="98" customWidth="1"/>
    <col min="5127" max="5127" width="8.33203125" style="98" bestFit="1" customWidth="1"/>
    <col min="5128" max="5128" width="16.5546875" style="98" bestFit="1" customWidth="1"/>
    <col min="5129" max="5129" width="7.109375" style="98" bestFit="1" customWidth="1"/>
    <col min="5130" max="5130" width="5" style="98" customWidth="1"/>
    <col min="5131" max="5132" width="11.5546875" style="98"/>
    <col min="5133" max="5133" width="13.44140625" style="98" customWidth="1"/>
    <col min="5134" max="5134" width="12.6640625" style="98" bestFit="1" customWidth="1"/>
    <col min="5135" max="5135" width="11.5546875" style="98"/>
    <col min="5136" max="5136" width="13.33203125" style="98" bestFit="1" customWidth="1"/>
    <col min="5137" max="5372" width="11.5546875" style="98"/>
    <col min="5373" max="5373" width="3.109375" style="98" customWidth="1"/>
    <col min="5374" max="5374" width="18.6640625" style="98" customWidth="1"/>
    <col min="5375" max="5375" width="13.21875" style="98" customWidth="1"/>
    <col min="5376" max="5376" width="11.5546875" style="98"/>
    <col min="5377" max="5377" width="11.109375" style="98" customWidth="1"/>
    <col min="5378" max="5378" width="12.88671875" style="98" customWidth="1"/>
    <col min="5379" max="5379" width="10.5546875" style="98" customWidth="1"/>
    <col min="5380" max="5380" width="11.88671875" style="98" customWidth="1"/>
    <col min="5381" max="5381" width="12.6640625" style="98" customWidth="1"/>
    <col min="5382" max="5382" width="8.109375" style="98" customWidth="1"/>
    <col min="5383" max="5383" width="8.33203125" style="98" bestFit="1" customWidth="1"/>
    <col min="5384" max="5384" width="16.5546875" style="98" bestFit="1" customWidth="1"/>
    <col min="5385" max="5385" width="7.109375" style="98" bestFit="1" customWidth="1"/>
    <col min="5386" max="5386" width="5" style="98" customWidth="1"/>
    <col min="5387" max="5388" width="11.5546875" style="98"/>
    <col min="5389" max="5389" width="13.44140625" style="98" customWidth="1"/>
    <col min="5390" max="5390" width="12.6640625" style="98" bestFit="1" customWidth="1"/>
    <col min="5391" max="5391" width="11.5546875" style="98"/>
    <col min="5392" max="5392" width="13.33203125" style="98" bestFit="1" customWidth="1"/>
    <col min="5393" max="5628" width="11.5546875" style="98"/>
    <col min="5629" max="5629" width="3.109375" style="98" customWidth="1"/>
    <col min="5630" max="5630" width="18.6640625" style="98" customWidth="1"/>
    <col min="5631" max="5631" width="13.21875" style="98" customWidth="1"/>
    <col min="5632" max="5632" width="11.5546875" style="98"/>
    <col min="5633" max="5633" width="11.109375" style="98" customWidth="1"/>
    <col min="5634" max="5634" width="12.88671875" style="98" customWidth="1"/>
    <col min="5635" max="5635" width="10.5546875" style="98" customWidth="1"/>
    <col min="5636" max="5636" width="11.88671875" style="98" customWidth="1"/>
    <col min="5637" max="5637" width="12.6640625" style="98" customWidth="1"/>
    <col min="5638" max="5638" width="8.109375" style="98" customWidth="1"/>
    <col min="5639" max="5639" width="8.33203125" style="98" bestFit="1" customWidth="1"/>
    <col min="5640" max="5640" width="16.5546875" style="98" bestFit="1" customWidth="1"/>
    <col min="5641" max="5641" width="7.109375" style="98" bestFit="1" customWidth="1"/>
    <col min="5642" max="5642" width="5" style="98" customWidth="1"/>
    <col min="5643" max="5644" width="11.5546875" style="98"/>
    <col min="5645" max="5645" width="13.44140625" style="98" customWidth="1"/>
    <col min="5646" max="5646" width="12.6640625" style="98" bestFit="1" customWidth="1"/>
    <col min="5647" max="5647" width="11.5546875" style="98"/>
    <col min="5648" max="5648" width="13.33203125" style="98" bestFit="1" customWidth="1"/>
    <col min="5649" max="5884" width="11.5546875" style="98"/>
    <col min="5885" max="5885" width="3.109375" style="98" customWidth="1"/>
    <col min="5886" max="5886" width="18.6640625" style="98" customWidth="1"/>
    <col min="5887" max="5887" width="13.21875" style="98" customWidth="1"/>
    <col min="5888" max="5888" width="11.5546875" style="98"/>
    <col min="5889" max="5889" width="11.109375" style="98" customWidth="1"/>
    <col min="5890" max="5890" width="12.88671875" style="98" customWidth="1"/>
    <col min="5891" max="5891" width="10.5546875" style="98" customWidth="1"/>
    <col min="5892" max="5892" width="11.88671875" style="98" customWidth="1"/>
    <col min="5893" max="5893" width="12.6640625" style="98" customWidth="1"/>
    <col min="5894" max="5894" width="8.109375" style="98" customWidth="1"/>
    <col min="5895" max="5895" width="8.33203125" style="98" bestFit="1" customWidth="1"/>
    <col min="5896" max="5896" width="16.5546875" style="98" bestFit="1" customWidth="1"/>
    <col min="5897" max="5897" width="7.109375" style="98" bestFit="1" customWidth="1"/>
    <col min="5898" max="5898" width="5" style="98" customWidth="1"/>
    <col min="5899" max="5900" width="11.5546875" style="98"/>
    <col min="5901" max="5901" width="13.44140625" style="98" customWidth="1"/>
    <col min="5902" max="5902" width="12.6640625" style="98" bestFit="1" customWidth="1"/>
    <col min="5903" max="5903" width="11.5546875" style="98"/>
    <col min="5904" max="5904" width="13.33203125" style="98" bestFit="1" customWidth="1"/>
    <col min="5905" max="6140" width="11.5546875" style="98"/>
    <col min="6141" max="6141" width="3.109375" style="98" customWidth="1"/>
    <col min="6142" max="6142" width="18.6640625" style="98" customWidth="1"/>
    <col min="6143" max="6143" width="13.21875" style="98" customWidth="1"/>
    <col min="6144" max="6144" width="11.5546875" style="98"/>
    <col min="6145" max="6145" width="11.109375" style="98" customWidth="1"/>
    <col min="6146" max="6146" width="12.88671875" style="98" customWidth="1"/>
    <col min="6147" max="6147" width="10.5546875" style="98" customWidth="1"/>
    <col min="6148" max="6148" width="11.88671875" style="98" customWidth="1"/>
    <col min="6149" max="6149" width="12.6640625" style="98" customWidth="1"/>
    <col min="6150" max="6150" width="8.109375" style="98" customWidth="1"/>
    <col min="6151" max="6151" width="8.33203125" style="98" bestFit="1" customWidth="1"/>
    <col min="6152" max="6152" width="16.5546875" style="98" bestFit="1" customWidth="1"/>
    <col min="6153" max="6153" width="7.109375" style="98" bestFit="1" customWidth="1"/>
    <col min="6154" max="6154" width="5" style="98" customWidth="1"/>
    <col min="6155" max="6156" width="11.5546875" style="98"/>
    <col min="6157" max="6157" width="13.44140625" style="98" customWidth="1"/>
    <col min="6158" max="6158" width="12.6640625" style="98" bestFit="1" customWidth="1"/>
    <col min="6159" max="6159" width="11.5546875" style="98"/>
    <col min="6160" max="6160" width="13.33203125" style="98" bestFit="1" customWidth="1"/>
    <col min="6161" max="6396" width="11.5546875" style="98"/>
    <col min="6397" max="6397" width="3.109375" style="98" customWidth="1"/>
    <col min="6398" max="6398" width="18.6640625" style="98" customWidth="1"/>
    <col min="6399" max="6399" width="13.21875" style="98" customWidth="1"/>
    <col min="6400" max="6400" width="11.5546875" style="98"/>
    <col min="6401" max="6401" width="11.109375" style="98" customWidth="1"/>
    <col min="6402" max="6402" width="12.88671875" style="98" customWidth="1"/>
    <col min="6403" max="6403" width="10.5546875" style="98" customWidth="1"/>
    <col min="6404" max="6404" width="11.88671875" style="98" customWidth="1"/>
    <col min="6405" max="6405" width="12.6640625" style="98" customWidth="1"/>
    <col min="6406" max="6406" width="8.109375" style="98" customWidth="1"/>
    <col min="6407" max="6407" width="8.33203125" style="98" bestFit="1" customWidth="1"/>
    <col min="6408" max="6408" width="16.5546875" style="98" bestFit="1" customWidth="1"/>
    <col min="6409" max="6409" width="7.109375" style="98" bestFit="1" customWidth="1"/>
    <col min="6410" max="6410" width="5" style="98" customWidth="1"/>
    <col min="6411" max="6412" width="11.5546875" style="98"/>
    <col min="6413" max="6413" width="13.44140625" style="98" customWidth="1"/>
    <col min="6414" max="6414" width="12.6640625" style="98" bestFit="1" customWidth="1"/>
    <col min="6415" max="6415" width="11.5546875" style="98"/>
    <col min="6416" max="6416" width="13.33203125" style="98" bestFit="1" customWidth="1"/>
    <col min="6417" max="6652" width="11.5546875" style="98"/>
    <col min="6653" max="6653" width="3.109375" style="98" customWidth="1"/>
    <col min="6654" max="6654" width="18.6640625" style="98" customWidth="1"/>
    <col min="6655" max="6655" width="13.21875" style="98" customWidth="1"/>
    <col min="6656" max="6656" width="11.5546875" style="98"/>
    <col min="6657" max="6657" width="11.109375" style="98" customWidth="1"/>
    <col min="6658" max="6658" width="12.88671875" style="98" customWidth="1"/>
    <col min="6659" max="6659" width="10.5546875" style="98" customWidth="1"/>
    <col min="6660" max="6660" width="11.88671875" style="98" customWidth="1"/>
    <col min="6661" max="6661" width="12.6640625" style="98" customWidth="1"/>
    <col min="6662" max="6662" width="8.109375" style="98" customWidth="1"/>
    <col min="6663" max="6663" width="8.33203125" style="98" bestFit="1" customWidth="1"/>
    <col min="6664" max="6664" width="16.5546875" style="98" bestFit="1" customWidth="1"/>
    <col min="6665" max="6665" width="7.109375" style="98" bestFit="1" customWidth="1"/>
    <col min="6666" max="6666" width="5" style="98" customWidth="1"/>
    <col min="6667" max="6668" width="11.5546875" style="98"/>
    <col min="6669" max="6669" width="13.44140625" style="98" customWidth="1"/>
    <col min="6670" max="6670" width="12.6640625" style="98" bestFit="1" customWidth="1"/>
    <col min="6671" max="6671" width="11.5546875" style="98"/>
    <col min="6672" max="6672" width="13.33203125" style="98" bestFit="1" customWidth="1"/>
    <col min="6673" max="6908" width="11.5546875" style="98"/>
    <col min="6909" max="6909" width="3.109375" style="98" customWidth="1"/>
    <col min="6910" max="6910" width="18.6640625" style="98" customWidth="1"/>
    <col min="6911" max="6911" width="13.21875" style="98" customWidth="1"/>
    <col min="6912" max="6912" width="11.5546875" style="98"/>
    <col min="6913" max="6913" width="11.109375" style="98" customWidth="1"/>
    <col min="6914" max="6914" width="12.88671875" style="98" customWidth="1"/>
    <col min="6915" max="6915" width="10.5546875" style="98" customWidth="1"/>
    <col min="6916" max="6916" width="11.88671875" style="98" customWidth="1"/>
    <col min="6917" max="6917" width="12.6640625" style="98" customWidth="1"/>
    <col min="6918" max="6918" width="8.109375" style="98" customWidth="1"/>
    <col min="6919" max="6919" width="8.33203125" style="98" bestFit="1" customWidth="1"/>
    <col min="6920" max="6920" width="16.5546875" style="98" bestFit="1" customWidth="1"/>
    <col min="6921" max="6921" width="7.109375" style="98" bestFit="1" customWidth="1"/>
    <col min="6922" max="6922" width="5" style="98" customWidth="1"/>
    <col min="6923" max="6924" width="11.5546875" style="98"/>
    <col min="6925" max="6925" width="13.44140625" style="98" customWidth="1"/>
    <col min="6926" max="6926" width="12.6640625" style="98" bestFit="1" customWidth="1"/>
    <col min="6927" max="6927" width="11.5546875" style="98"/>
    <col min="6928" max="6928" width="13.33203125" style="98" bestFit="1" customWidth="1"/>
    <col min="6929" max="7164" width="11.5546875" style="98"/>
    <col min="7165" max="7165" width="3.109375" style="98" customWidth="1"/>
    <col min="7166" max="7166" width="18.6640625" style="98" customWidth="1"/>
    <col min="7167" max="7167" width="13.21875" style="98" customWidth="1"/>
    <col min="7168" max="7168" width="11.5546875" style="98"/>
    <col min="7169" max="7169" width="11.109375" style="98" customWidth="1"/>
    <col min="7170" max="7170" width="12.88671875" style="98" customWidth="1"/>
    <col min="7171" max="7171" width="10.5546875" style="98" customWidth="1"/>
    <col min="7172" max="7172" width="11.88671875" style="98" customWidth="1"/>
    <col min="7173" max="7173" width="12.6640625" style="98" customWidth="1"/>
    <col min="7174" max="7174" width="8.109375" style="98" customWidth="1"/>
    <col min="7175" max="7175" width="8.33203125" style="98" bestFit="1" customWidth="1"/>
    <col min="7176" max="7176" width="16.5546875" style="98" bestFit="1" customWidth="1"/>
    <col min="7177" max="7177" width="7.109375" style="98" bestFit="1" customWidth="1"/>
    <col min="7178" max="7178" width="5" style="98" customWidth="1"/>
    <col min="7179" max="7180" width="11.5546875" style="98"/>
    <col min="7181" max="7181" width="13.44140625" style="98" customWidth="1"/>
    <col min="7182" max="7182" width="12.6640625" style="98" bestFit="1" customWidth="1"/>
    <col min="7183" max="7183" width="11.5546875" style="98"/>
    <col min="7184" max="7184" width="13.33203125" style="98" bestFit="1" customWidth="1"/>
    <col min="7185" max="7420" width="11.5546875" style="98"/>
    <col min="7421" max="7421" width="3.109375" style="98" customWidth="1"/>
    <col min="7422" max="7422" width="18.6640625" style="98" customWidth="1"/>
    <col min="7423" max="7423" width="13.21875" style="98" customWidth="1"/>
    <col min="7424" max="7424" width="11.5546875" style="98"/>
    <col min="7425" max="7425" width="11.109375" style="98" customWidth="1"/>
    <col min="7426" max="7426" width="12.88671875" style="98" customWidth="1"/>
    <col min="7427" max="7427" width="10.5546875" style="98" customWidth="1"/>
    <col min="7428" max="7428" width="11.88671875" style="98" customWidth="1"/>
    <col min="7429" max="7429" width="12.6640625" style="98" customWidth="1"/>
    <col min="7430" max="7430" width="8.109375" style="98" customWidth="1"/>
    <col min="7431" max="7431" width="8.33203125" style="98" bestFit="1" customWidth="1"/>
    <col min="7432" max="7432" width="16.5546875" style="98" bestFit="1" customWidth="1"/>
    <col min="7433" max="7433" width="7.109375" style="98" bestFit="1" customWidth="1"/>
    <col min="7434" max="7434" width="5" style="98" customWidth="1"/>
    <col min="7435" max="7436" width="11.5546875" style="98"/>
    <col min="7437" max="7437" width="13.44140625" style="98" customWidth="1"/>
    <col min="7438" max="7438" width="12.6640625" style="98" bestFit="1" customWidth="1"/>
    <col min="7439" max="7439" width="11.5546875" style="98"/>
    <col min="7440" max="7440" width="13.33203125" style="98" bestFit="1" customWidth="1"/>
    <col min="7441" max="7676" width="11.5546875" style="98"/>
    <col min="7677" max="7677" width="3.109375" style="98" customWidth="1"/>
    <col min="7678" max="7678" width="18.6640625" style="98" customWidth="1"/>
    <col min="7679" max="7679" width="13.21875" style="98" customWidth="1"/>
    <col min="7680" max="7680" width="11.5546875" style="98"/>
    <col min="7681" max="7681" width="11.109375" style="98" customWidth="1"/>
    <col min="7682" max="7682" width="12.88671875" style="98" customWidth="1"/>
    <col min="7683" max="7683" width="10.5546875" style="98" customWidth="1"/>
    <col min="7684" max="7684" width="11.88671875" style="98" customWidth="1"/>
    <col min="7685" max="7685" width="12.6640625" style="98" customWidth="1"/>
    <col min="7686" max="7686" width="8.109375" style="98" customWidth="1"/>
    <col min="7687" max="7687" width="8.33203125" style="98" bestFit="1" customWidth="1"/>
    <col min="7688" max="7688" width="16.5546875" style="98" bestFit="1" customWidth="1"/>
    <col min="7689" max="7689" width="7.109375" style="98" bestFit="1" customWidth="1"/>
    <col min="7690" max="7690" width="5" style="98" customWidth="1"/>
    <col min="7691" max="7692" width="11.5546875" style="98"/>
    <col min="7693" max="7693" width="13.44140625" style="98" customWidth="1"/>
    <col min="7694" max="7694" width="12.6640625" style="98" bestFit="1" customWidth="1"/>
    <col min="7695" max="7695" width="11.5546875" style="98"/>
    <col min="7696" max="7696" width="13.33203125" style="98" bestFit="1" customWidth="1"/>
    <col min="7697" max="7932" width="11.5546875" style="98"/>
    <col min="7933" max="7933" width="3.109375" style="98" customWidth="1"/>
    <col min="7934" max="7934" width="18.6640625" style="98" customWidth="1"/>
    <col min="7935" max="7935" width="13.21875" style="98" customWidth="1"/>
    <col min="7936" max="7936" width="11.5546875" style="98"/>
    <col min="7937" max="7937" width="11.109375" style="98" customWidth="1"/>
    <col min="7938" max="7938" width="12.88671875" style="98" customWidth="1"/>
    <col min="7939" max="7939" width="10.5546875" style="98" customWidth="1"/>
    <col min="7940" max="7940" width="11.88671875" style="98" customWidth="1"/>
    <col min="7941" max="7941" width="12.6640625" style="98" customWidth="1"/>
    <col min="7942" max="7942" width="8.109375" style="98" customWidth="1"/>
    <col min="7943" max="7943" width="8.33203125" style="98" bestFit="1" customWidth="1"/>
    <col min="7944" max="7944" width="16.5546875" style="98" bestFit="1" customWidth="1"/>
    <col min="7945" max="7945" width="7.109375" style="98" bestFit="1" customWidth="1"/>
    <col min="7946" max="7946" width="5" style="98" customWidth="1"/>
    <col min="7947" max="7948" width="11.5546875" style="98"/>
    <col min="7949" max="7949" width="13.44140625" style="98" customWidth="1"/>
    <col min="7950" max="7950" width="12.6640625" style="98" bestFit="1" customWidth="1"/>
    <col min="7951" max="7951" width="11.5546875" style="98"/>
    <col min="7952" max="7952" width="13.33203125" style="98" bestFit="1" customWidth="1"/>
    <col min="7953" max="8188" width="11.5546875" style="98"/>
    <col min="8189" max="8189" width="3.109375" style="98" customWidth="1"/>
    <col min="8190" max="8190" width="18.6640625" style="98" customWidth="1"/>
    <col min="8191" max="8191" width="13.21875" style="98" customWidth="1"/>
    <col min="8192" max="8192" width="11.5546875" style="98"/>
    <col min="8193" max="8193" width="11.109375" style="98" customWidth="1"/>
    <col min="8194" max="8194" width="12.88671875" style="98" customWidth="1"/>
    <col min="8195" max="8195" width="10.5546875" style="98" customWidth="1"/>
    <col min="8196" max="8196" width="11.88671875" style="98" customWidth="1"/>
    <col min="8197" max="8197" width="12.6640625" style="98" customWidth="1"/>
    <col min="8198" max="8198" width="8.109375" style="98" customWidth="1"/>
    <col min="8199" max="8199" width="8.33203125" style="98" bestFit="1" customWidth="1"/>
    <col min="8200" max="8200" width="16.5546875" style="98" bestFit="1" customWidth="1"/>
    <col min="8201" max="8201" width="7.109375" style="98" bestFit="1" customWidth="1"/>
    <col min="8202" max="8202" width="5" style="98" customWidth="1"/>
    <col min="8203" max="8204" width="11.5546875" style="98"/>
    <col min="8205" max="8205" width="13.44140625" style="98" customWidth="1"/>
    <col min="8206" max="8206" width="12.6640625" style="98" bestFit="1" customWidth="1"/>
    <col min="8207" max="8207" width="11.5546875" style="98"/>
    <col min="8208" max="8208" width="13.33203125" style="98" bestFit="1" customWidth="1"/>
    <col min="8209" max="8444" width="11.5546875" style="98"/>
    <col min="8445" max="8445" width="3.109375" style="98" customWidth="1"/>
    <col min="8446" max="8446" width="18.6640625" style="98" customWidth="1"/>
    <col min="8447" max="8447" width="13.21875" style="98" customWidth="1"/>
    <col min="8448" max="8448" width="11.5546875" style="98"/>
    <col min="8449" max="8449" width="11.109375" style="98" customWidth="1"/>
    <col min="8450" max="8450" width="12.88671875" style="98" customWidth="1"/>
    <col min="8451" max="8451" width="10.5546875" style="98" customWidth="1"/>
    <col min="8452" max="8452" width="11.88671875" style="98" customWidth="1"/>
    <col min="8453" max="8453" width="12.6640625" style="98" customWidth="1"/>
    <col min="8454" max="8454" width="8.109375" style="98" customWidth="1"/>
    <col min="8455" max="8455" width="8.33203125" style="98" bestFit="1" customWidth="1"/>
    <col min="8456" max="8456" width="16.5546875" style="98" bestFit="1" customWidth="1"/>
    <col min="8457" max="8457" width="7.109375" style="98" bestFit="1" customWidth="1"/>
    <col min="8458" max="8458" width="5" style="98" customWidth="1"/>
    <col min="8459" max="8460" width="11.5546875" style="98"/>
    <col min="8461" max="8461" width="13.44140625" style="98" customWidth="1"/>
    <col min="8462" max="8462" width="12.6640625" style="98" bestFit="1" customWidth="1"/>
    <col min="8463" max="8463" width="11.5546875" style="98"/>
    <col min="8464" max="8464" width="13.33203125" style="98" bestFit="1" customWidth="1"/>
    <col min="8465" max="8700" width="11.5546875" style="98"/>
    <col min="8701" max="8701" width="3.109375" style="98" customWidth="1"/>
    <col min="8702" max="8702" width="18.6640625" style="98" customWidth="1"/>
    <col min="8703" max="8703" width="13.21875" style="98" customWidth="1"/>
    <col min="8704" max="8704" width="11.5546875" style="98"/>
    <col min="8705" max="8705" width="11.109375" style="98" customWidth="1"/>
    <col min="8706" max="8706" width="12.88671875" style="98" customWidth="1"/>
    <col min="8707" max="8707" width="10.5546875" style="98" customWidth="1"/>
    <col min="8708" max="8708" width="11.88671875" style="98" customWidth="1"/>
    <col min="8709" max="8709" width="12.6640625" style="98" customWidth="1"/>
    <col min="8710" max="8710" width="8.109375" style="98" customWidth="1"/>
    <col min="8711" max="8711" width="8.33203125" style="98" bestFit="1" customWidth="1"/>
    <col min="8712" max="8712" width="16.5546875" style="98" bestFit="1" customWidth="1"/>
    <col min="8713" max="8713" width="7.109375" style="98" bestFit="1" customWidth="1"/>
    <col min="8714" max="8714" width="5" style="98" customWidth="1"/>
    <col min="8715" max="8716" width="11.5546875" style="98"/>
    <col min="8717" max="8717" width="13.44140625" style="98" customWidth="1"/>
    <col min="8718" max="8718" width="12.6640625" style="98" bestFit="1" customWidth="1"/>
    <col min="8719" max="8719" width="11.5546875" style="98"/>
    <col min="8720" max="8720" width="13.33203125" style="98" bestFit="1" customWidth="1"/>
    <col min="8721" max="8956" width="11.5546875" style="98"/>
    <col min="8957" max="8957" width="3.109375" style="98" customWidth="1"/>
    <col min="8958" max="8958" width="18.6640625" style="98" customWidth="1"/>
    <col min="8959" max="8959" width="13.21875" style="98" customWidth="1"/>
    <col min="8960" max="8960" width="11.5546875" style="98"/>
    <col min="8961" max="8961" width="11.109375" style="98" customWidth="1"/>
    <col min="8962" max="8962" width="12.88671875" style="98" customWidth="1"/>
    <col min="8963" max="8963" width="10.5546875" style="98" customWidth="1"/>
    <col min="8964" max="8964" width="11.88671875" style="98" customWidth="1"/>
    <col min="8965" max="8965" width="12.6640625" style="98" customWidth="1"/>
    <col min="8966" max="8966" width="8.109375" style="98" customWidth="1"/>
    <col min="8967" max="8967" width="8.33203125" style="98" bestFit="1" customWidth="1"/>
    <col min="8968" max="8968" width="16.5546875" style="98" bestFit="1" customWidth="1"/>
    <col min="8969" max="8969" width="7.109375" style="98" bestFit="1" customWidth="1"/>
    <col min="8970" max="8970" width="5" style="98" customWidth="1"/>
    <col min="8971" max="8972" width="11.5546875" style="98"/>
    <col min="8973" max="8973" width="13.44140625" style="98" customWidth="1"/>
    <col min="8974" max="8974" width="12.6640625" style="98" bestFit="1" customWidth="1"/>
    <col min="8975" max="8975" width="11.5546875" style="98"/>
    <col min="8976" max="8976" width="13.33203125" style="98" bestFit="1" customWidth="1"/>
    <col min="8977" max="9212" width="11.5546875" style="98"/>
    <col min="9213" max="9213" width="3.109375" style="98" customWidth="1"/>
    <col min="9214" max="9214" width="18.6640625" style="98" customWidth="1"/>
    <col min="9215" max="9215" width="13.21875" style="98" customWidth="1"/>
    <col min="9216" max="9216" width="11.5546875" style="98"/>
    <col min="9217" max="9217" width="11.109375" style="98" customWidth="1"/>
    <col min="9218" max="9218" width="12.88671875" style="98" customWidth="1"/>
    <col min="9219" max="9219" width="10.5546875" style="98" customWidth="1"/>
    <col min="9220" max="9220" width="11.88671875" style="98" customWidth="1"/>
    <col min="9221" max="9221" width="12.6640625" style="98" customWidth="1"/>
    <col min="9222" max="9222" width="8.109375" style="98" customWidth="1"/>
    <col min="9223" max="9223" width="8.33203125" style="98" bestFit="1" customWidth="1"/>
    <col min="9224" max="9224" width="16.5546875" style="98" bestFit="1" customWidth="1"/>
    <col min="9225" max="9225" width="7.109375" style="98" bestFit="1" customWidth="1"/>
    <col min="9226" max="9226" width="5" style="98" customWidth="1"/>
    <col min="9227" max="9228" width="11.5546875" style="98"/>
    <col min="9229" max="9229" width="13.44140625" style="98" customWidth="1"/>
    <col min="9230" max="9230" width="12.6640625" style="98" bestFit="1" customWidth="1"/>
    <col min="9231" max="9231" width="11.5546875" style="98"/>
    <col min="9232" max="9232" width="13.33203125" style="98" bestFit="1" customWidth="1"/>
    <col min="9233" max="9468" width="11.5546875" style="98"/>
    <col min="9469" max="9469" width="3.109375" style="98" customWidth="1"/>
    <col min="9470" max="9470" width="18.6640625" style="98" customWidth="1"/>
    <col min="9471" max="9471" width="13.21875" style="98" customWidth="1"/>
    <col min="9472" max="9472" width="11.5546875" style="98"/>
    <col min="9473" max="9473" width="11.109375" style="98" customWidth="1"/>
    <col min="9474" max="9474" width="12.88671875" style="98" customWidth="1"/>
    <col min="9475" max="9475" width="10.5546875" style="98" customWidth="1"/>
    <col min="9476" max="9476" width="11.88671875" style="98" customWidth="1"/>
    <col min="9477" max="9477" width="12.6640625" style="98" customWidth="1"/>
    <col min="9478" max="9478" width="8.109375" style="98" customWidth="1"/>
    <col min="9479" max="9479" width="8.33203125" style="98" bestFit="1" customWidth="1"/>
    <col min="9480" max="9480" width="16.5546875" style="98" bestFit="1" customWidth="1"/>
    <col min="9481" max="9481" width="7.109375" style="98" bestFit="1" customWidth="1"/>
    <col min="9482" max="9482" width="5" style="98" customWidth="1"/>
    <col min="9483" max="9484" width="11.5546875" style="98"/>
    <col min="9485" max="9485" width="13.44140625" style="98" customWidth="1"/>
    <col min="9486" max="9486" width="12.6640625" style="98" bestFit="1" customWidth="1"/>
    <col min="9487" max="9487" width="11.5546875" style="98"/>
    <col min="9488" max="9488" width="13.33203125" style="98" bestFit="1" customWidth="1"/>
    <col min="9489" max="9724" width="11.5546875" style="98"/>
    <col min="9725" max="9725" width="3.109375" style="98" customWidth="1"/>
    <col min="9726" max="9726" width="18.6640625" style="98" customWidth="1"/>
    <col min="9727" max="9727" width="13.21875" style="98" customWidth="1"/>
    <col min="9728" max="9728" width="11.5546875" style="98"/>
    <col min="9729" max="9729" width="11.109375" style="98" customWidth="1"/>
    <col min="9730" max="9730" width="12.88671875" style="98" customWidth="1"/>
    <col min="9731" max="9731" width="10.5546875" style="98" customWidth="1"/>
    <col min="9732" max="9732" width="11.88671875" style="98" customWidth="1"/>
    <col min="9733" max="9733" width="12.6640625" style="98" customWidth="1"/>
    <col min="9734" max="9734" width="8.109375" style="98" customWidth="1"/>
    <col min="9735" max="9735" width="8.33203125" style="98" bestFit="1" customWidth="1"/>
    <col min="9736" max="9736" width="16.5546875" style="98" bestFit="1" customWidth="1"/>
    <col min="9737" max="9737" width="7.109375" style="98" bestFit="1" customWidth="1"/>
    <col min="9738" max="9738" width="5" style="98" customWidth="1"/>
    <col min="9739" max="9740" width="11.5546875" style="98"/>
    <col min="9741" max="9741" width="13.44140625" style="98" customWidth="1"/>
    <col min="9742" max="9742" width="12.6640625" style="98" bestFit="1" customWidth="1"/>
    <col min="9743" max="9743" width="11.5546875" style="98"/>
    <col min="9744" max="9744" width="13.33203125" style="98" bestFit="1" customWidth="1"/>
    <col min="9745" max="9980" width="11.5546875" style="98"/>
    <col min="9981" max="9981" width="3.109375" style="98" customWidth="1"/>
    <col min="9982" max="9982" width="18.6640625" style="98" customWidth="1"/>
    <col min="9983" max="9983" width="13.21875" style="98" customWidth="1"/>
    <col min="9984" max="9984" width="11.5546875" style="98"/>
    <col min="9985" max="9985" width="11.109375" style="98" customWidth="1"/>
    <col min="9986" max="9986" width="12.88671875" style="98" customWidth="1"/>
    <col min="9987" max="9987" width="10.5546875" style="98" customWidth="1"/>
    <col min="9988" max="9988" width="11.88671875" style="98" customWidth="1"/>
    <col min="9989" max="9989" width="12.6640625" style="98" customWidth="1"/>
    <col min="9990" max="9990" width="8.109375" style="98" customWidth="1"/>
    <col min="9991" max="9991" width="8.33203125" style="98" bestFit="1" customWidth="1"/>
    <col min="9992" max="9992" width="16.5546875" style="98" bestFit="1" customWidth="1"/>
    <col min="9993" max="9993" width="7.109375" style="98" bestFit="1" customWidth="1"/>
    <col min="9994" max="9994" width="5" style="98" customWidth="1"/>
    <col min="9995" max="9996" width="11.5546875" style="98"/>
    <col min="9997" max="9997" width="13.44140625" style="98" customWidth="1"/>
    <col min="9998" max="9998" width="12.6640625" style="98" bestFit="1" customWidth="1"/>
    <col min="9999" max="9999" width="11.5546875" style="98"/>
    <col min="10000" max="10000" width="13.33203125" style="98" bestFit="1" customWidth="1"/>
    <col min="10001" max="10236" width="11.5546875" style="98"/>
    <col min="10237" max="10237" width="3.109375" style="98" customWidth="1"/>
    <col min="10238" max="10238" width="18.6640625" style="98" customWidth="1"/>
    <col min="10239" max="10239" width="13.21875" style="98" customWidth="1"/>
    <col min="10240" max="10240" width="11.5546875" style="98"/>
    <col min="10241" max="10241" width="11.109375" style="98" customWidth="1"/>
    <col min="10242" max="10242" width="12.88671875" style="98" customWidth="1"/>
    <col min="10243" max="10243" width="10.5546875" style="98" customWidth="1"/>
    <col min="10244" max="10244" width="11.88671875" style="98" customWidth="1"/>
    <col min="10245" max="10245" width="12.6640625" style="98" customWidth="1"/>
    <col min="10246" max="10246" width="8.109375" style="98" customWidth="1"/>
    <col min="10247" max="10247" width="8.33203125" style="98" bestFit="1" customWidth="1"/>
    <col min="10248" max="10248" width="16.5546875" style="98" bestFit="1" customWidth="1"/>
    <col min="10249" max="10249" width="7.109375" style="98" bestFit="1" customWidth="1"/>
    <col min="10250" max="10250" width="5" style="98" customWidth="1"/>
    <col min="10251" max="10252" width="11.5546875" style="98"/>
    <col min="10253" max="10253" width="13.44140625" style="98" customWidth="1"/>
    <col min="10254" max="10254" width="12.6640625" style="98" bestFit="1" customWidth="1"/>
    <col min="10255" max="10255" width="11.5546875" style="98"/>
    <col min="10256" max="10256" width="13.33203125" style="98" bestFit="1" customWidth="1"/>
    <col min="10257" max="10492" width="11.5546875" style="98"/>
    <col min="10493" max="10493" width="3.109375" style="98" customWidth="1"/>
    <col min="10494" max="10494" width="18.6640625" style="98" customWidth="1"/>
    <col min="10495" max="10495" width="13.21875" style="98" customWidth="1"/>
    <col min="10496" max="10496" width="11.5546875" style="98"/>
    <col min="10497" max="10497" width="11.109375" style="98" customWidth="1"/>
    <col min="10498" max="10498" width="12.88671875" style="98" customWidth="1"/>
    <col min="10499" max="10499" width="10.5546875" style="98" customWidth="1"/>
    <col min="10500" max="10500" width="11.88671875" style="98" customWidth="1"/>
    <col min="10501" max="10501" width="12.6640625" style="98" customWidth="1"/>
    <col min="10502" max="10502" width="8.109375" style="98" customWidth="1"/>
    <col min="10503" max="10503" width="8.33203125" style="98" bestFit="1" customWidth="1"/>
    <col min="10504" max="10504" width="16.5546875" style="98" bestFit="1" customWidth="1"/>
    <col min="10505" max="10505" width="7.109375" style="98" bestFit="1" customWidth="1"/>
    <col min="10506" max="10506" width="5" style="98" customWidth="1"/>
    <col min="10507" max="10508" width="11.5546875" style="98"/>
    <col min="10509" max="10509" width="13.44140625" style="98" customWidth="1"/>
    <col min="10510" max="10510" width="12.6640625" style="98" bestFit="1" customWidth="1"/>
    <col min="10511" max="10511" width="11.5546875" style="98"/>
    <col min="10512" max="10512" width="13.33203125" style="98" bestFit="1" customWidth="1"/>
    <col min="10513" max="10748" width="11.5546875" style="98"/>
    <col min="10749" max="10749" width="3.109375" style="98" customWidth="1"/>
    <col min="10750" max="10750" width="18.6640625" style="98" customWidth="1"/>
    <col min="10751" max="10751" width="13.21875" style="98" customWidth="1"/>
    <col min="10752" max="10752" width="11.5546875" style="98"/>
    <col min="10753" max="10753" width="11.109375" style="98" customWidth="1"/>
    <col min="10754" max="10754" width="12.88671875" style="98" customWidth="1"/>
    <col min="10755" max="10755" width="10.5546875" style="98" customWidth="1"/>
    <col min="10756" max="10756" width="11.88671875" style="98" customWidth="1"/>
    <col min="10757" max="10757" width="12.6640625" style="98" customWidth="1"/>
    <col min="10758" max="10758" width="8.109375" style="98" customWidth="1"/>
    <col min="10759" max="10759" width="8.33203125" style="98" bestFit="1" customWidth="1"/>
    <col min="10760" max="10760" width="16.5546875" style="98" bestFit="1" customWidth="1"/>
    <col min="10761" max="10761" width="7.109375" style="98" bestFit="1" customWidth="1"/>
    <col min="10762" max="10762" width="5" style="98" customWidth="1"/>
    <col min="10763" max="10764" width="11.5546875" style="98"/>
    <col min="10765" max="10765" width="13.44140625" style="98" customWidth="1"/>
    <col min="10766" max="10766" width="12.6640625" style="98" bestFit="1" customWidth="1"/>
    <col min="10767" max="10767" width="11.5546875" style="98"/>
    <col min="10768" max="10768" width="13.33203125" style="98" bestFit="1" customWidth="1"/>
    <col min="10769" max="11004" width="11.5546875" style="98"/>
    <col min="11005" max="11005" width="3.109375" style="98" customWidth="1"/>
    <col min="11006" max="11006" width="18.6640625" style="98" customWidth="1"/>
    <col min="11007" max="11007" width="13.21875" style="98" customWidth="1"/>
    <col min="11008" max="11008" width="11.5546875" style="98"/>
    <col min="11009" max="11009" width="11.109375" style="98" customWidth="1"/>
    <col min="11010" max="11010" width="12.88671875" style="98" customWidth="1"/>
    <col min="11011" max="11011" width="10.5546875" style="98" customWidth="1"/>
    <col min="11012" max="11012" width="11.88671875" style="98" customWidth="1"/>
    <col min="11013" max="11013" width="12.6640625" style="98" customWidth="1"/>
    <col min="11014" max="11014" width="8.109375" style="98" customWidth="1"/>
    <col min="11015" max="11015" width="8.33203125" style="98" bestFit="1" customWidth="1"/>
    <col min="11016" max="11016" width="16.5546875" style="98" bestFit="1" customWidth="1"/>
    <col min="11017" max="11017" width="7.109375" style="98" bestFit="1" customWidth="1"/>
    <col min="11018" max="11018" width="5" style="98" customWidth="1"/>
    <col min="11019" max="11020" width="11.5546875" style="98"/>
    <col min="11021" max="11021" width="13.44140625" style="98" customWidth="1"/>
    <col min="11022" max="11022" width="12.6640625" style="98" bestFit="1" customWidth="1"/>
    <col min="11023" max="11023" width="11.5546875" style="98"/>
    <col min="11024" max="11024" width="13.33203125" style="98" bestFit="1" customWidth="1"/>
    <col min="11025" max="11260" width="11.5546875" style="98"/>
    <col min="11261" max="11261" width="3.109375" style="98" customWidth="1"/>
    <col min="11262" max="11262" width="18.6640625" style="98" customWidth="1"/>
    <col min="11263" max="11263" width="13.21875" style="98" customWidth="1"/>
    <col min="11264" max="11264" width="11.5546875" style="98"/>
    <col min="11265" max="11265" width="11.109375" style="98" customWidth="1"/>
    <col min="11266" max="11266" width="12.88671875" style="98" customWidth="1"/>
    <col min="11267" max="11267" width="10.5546875" style="98" customWidth="1"/>
    <col min="11268" max="11268" width="11.88671875" style="98" customWidth="1"/>
    <col min="11269" max="11269" width="12.6640625" style="98" customWidth="1"/>
    <col min="11270" max="11270" width="8.109375" style="98" customWidth="1"/>
    <col min="11271" max="11271" width="8.33203125" style="98" bestFit="1" customWidth="1"/>
    <col min="11272" max="11272" width="16.5546875" style="98" bestFit="1" customWidth="1"/>
    <col min="11273" max="11273" width="7.109375" style="98" bestFit="1" customWidth="1"/>
    <col min="11274" max="11274" width="5" style="98" customWidth="1"/>
    <col min="11275" max="11276" width="11.5546875" style="98"/>
    <col min="11277" max="11277" width="13.44140625" style="98" customWidth="1"/>
    <col min="11278" max="11278" width="12.6640625" style="98" bestFit="1" customWidth="1"/>
    <col min="11279" max="11279" width="11.5546875" style="98"/>
    <col min="11280" max="11280" width="13.33203125" style="98" bestFit="1" customWidth="1"/>
    <col min="11281" max="11516" width="11.5546875" style="98"/>
    <col min="11517" max="11517" width="3.109375" style="98" customWidth="1"/>
    <col min="11518" max="11518" width="18.6640625" style="98" customWidth="1"/>
    <col min="11519" max="11519" width="13.21875" style="98" customWidth="1"/>
    <col min="11520" max="11520" width="11.5546875" style="98"/>
    <col min="11521" max="11521" width="11.109375" style="98" customWidth="1"/>
    <col min="11522" max="11522" width="12.88671875" style="98" customWidth="1"/>
    <col min="11523" max="11523" width="10.5546875" style="98" customWidth="1"/>
    <col min="11524" max="11524" width="11.88671875" style="98" customWidth="1"/>
    <col min="11525" max="11525" width="12.6640625" style="98" customWidth="1"/>
    <col min="11526" max="11526" width="8.109375" style="98" customWidth="1"/>
    <col min="11527" max="11527" width="8.33203125" style="98" bestFit="1" customWidth="1"/>
    <col min="11528" max="11528" width="16.5546875" style="98" bestFit="1" customWidth="1"/>
    <col min="11529" max="11529" width="7.109375" style="98" bestFit="1" customWidth="1"/>
    <col min="11530" max="11530" width="5" style="98" customWidth="1"/>
    <col min="11531" max="11532" width="11.5546875" style="98"/>
    <col min="11533" max="11533" width="13.44140625" style="98" customWidth="1"/>
    <col min="11534" max="11534" width="12.6640625" style="98" bestFit="1" customWidth="1"/>
    <col min="11535" max="11535" width="11.5546875" style="98"/>
    <col min="11536" max="11536" width="13.33203125" style="98" bestFit="1" customWidth="1"/>
    <col min="11537" max="11772" width="11.5546875" style="98"/>
    <col min="11773" max="11773" width="3.109375" style="98" customWidth="1"/>
    <col min="11774" max="11774" width="18.6640625" style="98" customWidth="1"/>
    <col min="11775" max="11775" width="13.21875" style="98" customWidth="1"/>
    <col min="11776" max="11776" width="11.5546875" style="98"/>
    <col min="11777" max="11777" width="11.109375" style="98" customWidth="1"/>
    <col min="11778" max="11778" width="12.88671875" style="98" customWidth="1"/>
    <col min="11779" max="11779" width="10.5546875" style="98" customWidth="1"/>
    <col min="11780" max="11780" width="11.88671875" style="98" customWidth="1"/>
    <col min="11781" max="11781" width="12.6640625" style="98" customWidth="1"/>
    <col min="11782" max="11782" width="8.109375" style="98" customWidth="1"/>
    <col min="11783" max="11783" width="8.33203125" style="98" bestFit="1" customWidth="1"/>
    <col min="11784" max="11784" width="16.5546875" style="98" bestFit="1" customWidth="1"/>
    <col min="11785" max="11785" width="7.109375" style="98" bestFit="1" customWidth="1"/>
    <col min="11786" max="11786" width="5" style="98" customWidth="1"/>
    <col min="11787" max="11788" width="11.5546875" style="98"/>
    <col min="11789" max="11789" width="13.44140625" style="98" customWidth="1"/>
    <col min="11790" max="11790" width="12.6640625" style="98" bestFit="1" customWidth="1"/>
    <col min="11791" max="11791" width="11.5546875" style="98"/>
    <col min="11792" max="11792" width="13.33203125" style="98" bestFit="1" customWidth="1"/>
    <col min="11793" max="12028" width="11.5546875" style="98"/>
    <col min="12029" max="12029" width="3.109375" style="98" customWidth="1"/>
    <col min="12030" max="12030" width="18.6640625" style="98" customWidth="1"/>
    <col min="12031" max="12031" width="13.21875" style="98" customWidth="1"/>
    <col min="12032" max="12032" width="11.5546875" style="98"/>
    <col min="12033" max="12033" width="11.109375" style="98" customWidth="1"/>
    <col min="12034" max="12034" width="12.88671875" style="98" customWidth="1"/>
    <col min="12035" max="12035" width="10.5546875" style="98" customWidth="1"/>
    <col min="12036" max="12036" width="11.88671875" style="98" customWidth="1"/>
    <col min="12037" max="12037" width="12.6640625" style="98" customWidth="1"/>
    <col min="12038" max="12038" width="8.109375" style="98" customWidth="1"/>
    <col min="12039" max="12039" width="8.33203125" style="98" bestFit="1" customWidth="1"/>
    <col min="12040" max="12040" width="16.5546875" style="98" bestFit="1" customWidth="1"/>
    <col min="12041" max="12041" width="7.109375" style="98" bestFit="1" customWidth="1"/>
    <col min="12042" max="12042" width="5" style="98" customWidth="1"/>
    <col min="12043" max="12044" width="11.5546875" style="98"/>
    <col min="12045" max="12045" width="13.44140625" style="98" customWidth="1"/>
    <col min="12046" max="12046" width="12.6640625" style="98" bestFit="1" customWidth="1"/>
    <col min="12047" max="12047" width="11.5546875" style="98"/>
    <col min="12048" max="12048" width="13.33203125" style="98" bestFit="1" customWidth="1"/>
    <col min="12049" max="12284" width="11.5546875" style="98"/>
    <col min="12285" max="12285" width="3.109375" style="98" customWidth="1"/>
    <col min="12286" max="12286" width="18.6640625" style="98" customWidth="1"/>
    <col min="12287" max="12287" width="13.21875" style="98" customWidth="1"/>
    <col min="12288" max="12288" width="11.5546875" style="98"/>
    <col min="12289" max="12289" width="11.109375" style="98" customWidth="1"/>
    <col min="12290" max="12290" width="12.88671875" style="98" customWidth="1"/>
    <col min="12291" max="12291" width="10.5546875" style="98" customWidth="1"/>
    <col min="12292" max="12292" width="11.88671875" style="98" customWidth="1"/>
    <col min="12293" max="12293" width="12.6640625" style="98" customWidth="1"/>
    <col min="12294" max="12294" width="8.109375" style="98" customWidth="1"/>
    <col min="12295" max="12295" width="8.33203125" style="98" bestFit="1" customWidth="1"/>
    <col min="12296" max="12296" width="16.5546875" style="98" bestFit="1" customWidth="1"/>
    <col min="12297" max="12297" width="7.109375" style="98" bestFit="1" customWidth="1"/>
    <col min="12298" max="12298" width="5" style="98" customWidth="1"/>
    <col min="12299" max="12300" width="11.5546875" style="98"/>
    <col min="12301" max="12301" width="13.44140625" style="98" customWidth="1"/>
    <col min="12302" max="12302" width="12.6640625" style="98" bestFit="1" customWidth="1"/>
    <col min="12303" max="12303" width="11.5546875" style="98"/>
    <col min="12304" max="12304" width="13.33203125" style="98" bestFit="1" customWidth="1"/>
    <col min="12305" max="12540" width="11.5546875" style="98"/>
    <col min="12541" max="12541" width="3.109375" style="98" customWidth="1"/>
    <col min="12542" max="12542" width="18.6640625" style="98" customWidth="1"/>
    <col min="12543" max="12543" width="13.21875" style="98" customWidth="1"/>
    <col min="12544" max="12544" width="11.5546875" style="98"/>
    <col min="12545" max="12545" width="11.109375" style="98" customWidth="1"/>
    <col min="12546" max="12546" width="12.88671875" style="98" customWidth="1"/>
    <col min="12547" max="12547" width="10.5546875" style="98" customWidth="1"/>
    <col min="12548" max="12548" width="11.88671875" style="98" customWidth="1"/>
    <col min="12549" max="12549" width="12.6640625" style="98" customWidth="1"/>
    <col min="12550" max="12550" width="8.109375" style="98" customWidth="1"/>
    <col min="12551" max="12551" width="8.33203125" style="98" bestFit="1" customWidth="1"/>
    <col min="12552" max="12552" width="16.5546875" style="98" bestFit="1" customWidth="1"/>
    <col min="12553" max="12553" width="7.109375" style="98" bestFit="1" customWidth="1"/>
    <col min="12554" max="12554" width="5" style="98" customWidth="1"/>
    <col min="12555" max="12556" width="11.5546875" style="98"/>
    <col min="12557" max="12557" width="13.44140625" style="98" customWidth="1"/>
    <col min="12558" max="12558" width="12.6640625" style="98" bestFit="1" customWidth="1"/>
    <col min="12559" max="12559" width="11.5546875" style="98"/>
    <col min="12560" max="12560" width="13.33203125" style="98" bestFit="1" customWidth="1"/>
    <col min="12561" max="12796" width="11.5546875" style="98"/>
    <col min="12797" max="12797" width="3.109375" style="98" customWidth="1"/>
    <col min="12798" max="12798" width="18.6640625" style="98" customWidth="1"/>
    <col min="12799" max="12799" width="13.21875" style="98" customWidth="1"/>
    <col min="12800" max="12800" width="11.5546875" style="98"/>
    <col min="12801" max="12801" width="11.109375" style="98" customWidth="1"/>
    <col min="12802" max="12802" width="12.88671875" style="98" customWidth="1"/>
    <col min="12803" max="12803" width="10.5546875" style="98" customWidth="1"/>
    <col min="12804" max="12804" width="11.88671875" style="98" customWidth="1"/>
    <col min="12805" max="12805" width="12.6640625" style="98" customWidth="1"/>
    <col min="12806" max="12806" width="8.109375" style="98" customWidth="1"/>
    <col min="12807" max="12807" width="8.33203125" style="98" bestFit="1" customWidth="1"/>
    <col min="12808" max="12808" width="16.5546875" style="98" bestFit="1" customWidth="1"/>
    <col min="12809" max="12809" width="7.109375" style="98" bestFit="1" customWidth="1"/>
    <col min="12810" max="12810" width="5" style="98" customWidth="1"/>
    <col min="12811" max="12812" width="11.5546875" style="98"/>
    <col min="12813" max="12813" width="13.44140625" style="98" customWidth="1"/>
    <col min="12814" max="12814" width="12.6640625" style="98" bestFit="1" customWidth="1"/>
    <col min="12815" max="12815" width="11.5546875" style="98"/>
    <col min="12816" max="12816" width="13.33203125" style="98" bestFit="1" customWidth="1"/>
    <col min="12817" max="13052" width="11.5546875" style="98"/>
    <col min="13053" max="13053" width="3.109375" style="98" customWidth="1"/>
    <col min="13054" max="13054" width="18.6640625" style="98" customWidth="1"/>
    <col min="13055" max="13055" width="13.21875" style="98" customWidth="1"/>
    <col min="13056" max="13056" width="11.5546875" style="98"/>
    <col min="13057" max="13057" width="11.109375" style="98" customWidth="1"/>
    <col min="13058" max="13058" width="12.88671875" style="98" customWidth="1"/>
    <col min="13059" max="13059" width="10.5546875" style="98" customWidth="1"/>
    <col min="13060" max="13060" width="11.88671875" style="98" customWidth="1"/>
    <col min="13061" max="13061" width="12.6640625" style="98" customWidth="1"/>
    <col min="13062" max="13062" width="8.109375" style="98" customWidth="1"/>
    <col min="13063" max="13063" width="8.33203125" style="98" bestFit="1" customWidth="1"/>
    <col min="13064" max="13064" width="16.5546875" style="98" bestFit="1" customWidth="1"/>
    <col min="13065" max="13065" width="7.109375" style="98" bestFit="1" customWidth="1"/>
    <col min="13066" max="13066" width="5" style="98" customWidth="1"/>
    <col min="13067" max="13068" width="11.5546875" style="98"/>
    <col min="13069" max="13069" width="13.44140625" style="98" customWidth="1"/>
    <col min="13070" max="13070" width="12.6640625" style="98" bestFit="1" customWidth="1"/>
    <col min="13071" max="13071" width="11.5546875" style="98"/>
    <col min="13072" max="13072" width="13.33203125" style="98" bestFit="1" customWidth="1"/>
    <col min="13073" max="13308" width="11.5546875" style="98"/>
    <col min="13309" max="13309" width="3.109375" style="98" customWidth="1"/>
    <col min="13310" max="13310" width="18.6640625" style="98" customWidth="1"/>
    <col min="13311" max="13311" width="13.21875" style="98" customWidth="1"/>
    <col min="13312" max="13312" width="11.5546875" style="98"/>
    <col min="13313" max="13313" width="11.109375" style="98" customWidth="1"/>
    <col min="13314" max="13314" width="12.88671875" style="98" customWidth="1"/>
    <col min="13315" max="13315" width="10.5546875" style="98" customWidth="1"/>
    <col min="13316" max="13316" width="11.88671875" style="98" customWidth="1"/>
    <col min="13317" max="13317" width="12.6640625" style="98" customWidth="1"/>
    <col min="13318" max="13318" width="8.109375" style="98" customWidth="1"/>
    <col min="13319" max="13319" width="8.33203125" style="98" bestFit="1" customWidth="1"/>
    <col min="13320" max="13320" width="16.5546875" style="98" bestFit="1" customWidth="1"/>
    <col min="13321" max="13321" width="7.109375" style="98" bestFit="1" customWidth="1"/>
    <col min="13322" max="13322" width="5" style="98" customWidth="1"/>
    <col min="13323" max="13324" width="11.5546875" style="98"/>
    <col min="13325" max="13325" width="13.44140625" style="98" customWidth="1"/>
    <col min="13326" max="13326" width="12.6640625" style="98" bestFit="1" customWidth="1"/>
    <col min="13327" max="13327" width="11.5546875" style="98"/>
    <col min="13328" max="13328" width="13.33203125" style="98" bestFit="1" customWidth="1"/>
    <col min="13329" max="13564" width="11.5546875" style="98"/>
    <col min="13565" max="13565" width="3.109375" style="98" customWidth="1"/>
    <col min="13566" max="13566" width="18.6640625" style="98" customWidth="1"/>
    <col min="13567" max="13567" width="13.21875" style="98" customWidth="1"/>
    <col min="13568" max="13568" width="11.5546875" style="98"/>
    <col min="13569" max="13569" width="11.109375" style="98" customWidth="1"/>
    <col min="13570" max="13570" width="12.88671875" style="98" customWidth="1"/>
    <col min="13571" max="13571" width="10.5546875" style="98" customWidth="1"/>
    <col min="13572" max="13572" width="11.88671875" style="98" customWidth="1"/>
    <col min="13573" max="13573" width="12.6640625" style="98" customWidth="1"/>
    <col min="13574" max="13574" width="8.109375" style="98" customWidth="1"/>
    <col min="13575" max="13575" width="8.33203125" style="98" bestFit="1" customWidth="1"/>
    <col min="13576" max="13576" width="16.5546875" style="98" bestFit="1" customWidth="1"/>
    <col min="13577" max="13577" width="7.109375" style="98" bestFit="1" customWidth="1"/>
    <col min="13578" max="13578" width="5" style="98" customWidth="1"/>
    <col min="13579" max="13580" width="11.5546875" style="98"/>
    <col min="13581" max="13581" width="13.44140625" style="98" customWidth="1"/>
    <col min="13582" max="13582" width="12.6640625" style="98" bestFit="1" customWidth="1"/>
    <col min="13583" max="13583" width="11.5546875" style="98"/>
    <col min="13584" max="13584" width="13.33203125" style="98" bestFit="1" customWidth="1"/>
    <col min="13585" max="13820" width="11.5546875" style="98"/>
    <col min="13821" max="13821" width="3.109375" style="98" customWidth="1"/>
    <col min="13822" max="13822" width="18.6640625" style="98" customWidth="1"/>
    <col min="13823" max="13823" width="13.21875" style="98" customWidth="1"/>
    <col min="13824" max="13824" width="11.5546875" style="98"/>
    <col min="13825" max="13825" width="11.109375" style="98" customWidth="1"/>
    <col min="13826" max="13826" width="12.88671875" style="98" customWidth="1"/>
    <col min="13827" max="13827" width="10.5546875" style="98" customWidth="1"/>
    <col min="13828" max="13828" width="11.88671875" style="98" customWidth="1"/>
    <col min="13829" max="13829" width="12.6640625" style="98" customWidth="1"/>
    <col min="13830" max="13830" width="8.109375" style="98" customWidth="1"/>
    <col min="13831" max="13831" width="8.33203125" style="98" bestFit="1" customWidth="1"/>
    <col min="13832" max="13832" width="16.5546875" style="98" bestFit="1" customWidth="1"/>
    <col min="13833" max="13833" width="7.109375" style="98" bestFit="1" customWidth="1"/>
    <col min="13834" max="13834" width="5" style="98" customWidth="1"/>
    <col min="13835" max="13836" width="11.5546875" style="98"/>
    <col min="13837" max="13837" width="13.44140625" style="98" customWidth="1"/>
    <col min="13838" max="13838" width="12.6640625" style="98" bestFit="1" customWidth="1"/>
    <col min="13839" max="13839" width="11.5546875" style="98"/>
    <col min="13840" max="13840" width="13.33203125" style="98" bestFit="1" customWidth="1"/>
    <col min="13841" max="14076" width="11.5546875" style="98"/>
    <col min="14077" max="14077" width="3.109375" style="98" customWidth="1"/>
    <col min="14078" max="14078" width="18.6640625" style="98" customWidth="1"/>
    <col min="14079" max="14079" width="13.21875" style="98" customWidth="1"/>
    <col min="14080" max="14080" width="11.5546875" style="98"/>
    <col min="14081" max="14081" width="11.109375" style="98" customWidth="1"/>
    <col min="14082" max="14082" width="12.88671875" style="98" customWidth="1"/>
    <col min="14083" max="14083" width="10.5546875" style="98" customWidth="1"/>
    <col min="14084" max="14084" width="11.88671875" style="98" customWidth="1"/>
    <col min="14085" max="14085" width="12.6640625" style="98" customWidth="1"/>
    <col min="14086" max="14086" width="8.109375" style="98" customWidth="1"/>
    <col min="14087" max="14087" width="8.33203125" style="98" bestFit="1" customWidth="1"/>
    <col min="14088" max="14088" width="16.5546875" style="98" bestFit="1" customWidth="1"/>
    <col min="14089" max="14089" width="7.109375" style="98" bestFit="1" customWidth="1"/>
    <col min="14090" max="14090" width="5" style="98" customWidth="1"/>
    <col min="14091" max="14092" width="11.5546875" style="98"/>
    <col min="14093" max="14093" width="13.44140625" style="98" customWidth="1"/>
    <col min="14094" max="14094" width="12.6640625" style="98" bestFit="1" customWidth="1"/>
    <col min="14095" max="14095" width="11.5546875" style="98"/>
    <col min="14096" max="14096" width="13.33203125" style="98" bestFit="1" customWidth="1"/>
    <col min="14097" max="14332" width="11.5546875" style="98"/>
    <col min="14333" max="14333" width="3.109375" style="98" customWidth="1"/>
    <col min="14334" max="14334" width="18.6640625" style="98" customWidth="1"/>
    <col min="14335" max="14335" width="13.21875" style="98" customWidth="1"/>
    <col min="14336" max="14336" width="11.5546875" style="98"/>
    <col min="14337" max="14337" width="11.109375" style="98" customWidth="1"/>
    <col min="14338" max="14338" width="12.88671875" style="98" customWidth="1"/>
    <col min="14339" max="14339" width="10.5546875" style="98" customWidth="1"/>
    <col min="14340" max="14340" width="11.88671875" style="98" customWidth="1"/>
    <col min="14341" max="14341" width="12.6640625" style="98" customWidth="1"/>
    <col min="14342" max="14342" width="8.109375" style="98" customWidth="1"/>
    <col min="14343" max="14343" width="8.33203125" style="98" bestFit="1" customWidth="1"/>
    <col min="14344" max="14344" width="16.5546875" style="98" bestFit="1" customWidth="1"/>
    <col min="14345" max="14345" width="7.109375" style="98" bestFit="1" customWidth="1"/>
    <col min="14346" max="14346" width="5" style="98" customWidth="1"/>
    <col min="14347" max="14348" width="11.5546875" style="98"/>
    <col min="14349" max="14349" width="13.44140625" style="98" customWidth="1"/>
    <col min="14350" max="14350" width="12.6640625" style="98" bestFit="1" customWidth="1"/>
    <col min="14351" max="14351" width="11.5546875" style="98"/>
    <col min="14352" max="14352" width="13.33203125" style="98" bestFit="1" customWidth="1"/>
    <col min="14353" max="14588" width="11.5546875" style="98"/>
    <col min="14589" max="14589" width="3.109375" style="98" customWidth="1"/>
    <col min="14590" max="14590" width="18.6640625" style="98" customWidth="1"/>
    <col min="14591" max="14591" width="13.21875" style="98" customWidth="1"/>
    <col min="14592" max="14592" width="11.5546875" style="98"/>
    <col min="14593" max="14593" width="11.109375" style="98" customWidth="1"/>
    <col min="14594" max="14594" width="12.88671875" style="98" customWidth="1"/>
    <col min="14595" max="14595" width="10.5546875" style="98" customWidth="1"/>
    <col min="14596" max="14596" width="11.88671875" style="98" customWidth="1"/>
    <col min="14597" max="14597" width="12.6640625" style="98" customWidth="1"/>
    <col min="14598" max="14598" width="8.109375" style="98" customWidth="1"/>
    <col min="14599" max="14599" width="8.33203125" style="98" bestFit="1" customWidth="1"/>
    <col min="14600" max="14600" width="16.5546875" style="98" bestFit="1" customWidth="1"/>
    <col min="14601" max="14601" width="7.109375" style="98" bestFit="1" customWidth="1"/>
    <col min="14602" max="14602" width="5" style="98" customWidth="1"/>
    <col min="14603" max="14604" width="11.5546875" style="98"/>
    <col min="14605" max="14605" width="13.44140625" style="98" customWidth="1"/>
    <col min="14606" max="14606" width="12.6640625" style="98" bestFit="1" customWidth="1"/>
    <col min="14607" max="14607" width="11.5546875" style="98"/>
    <col min="14608" max="14608" width="13.33203125" style="98" bestFit="1" customWidth="1"/>
    <col min="14609" max="14844" width="11.5546875" style="98"/>
    <col min="14845" max="14845" width="3.109375" style="98" customWidth="1"/>
    <col min="14846" max="14846" width="18.6640625" style="98" customWidth="1"/>
    <col min="14847" max="14847" width="13.21875" style="98" customWidth="1"/>
    <col min="14848" max="14848" width="11.5546875" style="98"/>
    <col min="14849" max="14849" width="11.109375" style="98" customWidth="1"/>
    <col min="14850" max="14850" width="12.88671875" style="98" customWidth="1"/>
    <col min="14851" max="14851" width="10.5546875" style="98" customWidth="1"/>
    <col min="14852" max="14852" width="11.88671875" style="98" customWidth="1"/>
    <col min="14853" max="14853" width="12.6640625" style="98" customWidth="1"/>
    <col min="14854" max="14854" width="8.109375" style="98" customWidth="1"/>
    <col min="14855" max="14855" width="8.33203125" style="98" bestFit="1" customWidth="1"/>
    <col min="14856" max="14856" width="16.5546875" style="98" bestFit="1" customWidth="1"/>
    <col min="14857" max="14857" width="7.109375" style="98" bestFit="1" customWidth="1"/>
    <col min="14858" max="14858" width="5" style="98" customWidth="1"/>
    <col min="14859" max="14860" width="11.5546875" style="98"/>
    <col min="14861" max="14861" width="13.44140625" style="98" customWidth="1"/>
    <col min="14862" max="14862" width="12.6640625" style="98" bestFit="1" customWidth="1"/>
    <col min="14863" max="14863" width="11.5546875" style="98"/>
    <col min="14864" max="14864" width="13.33203125" style="98" bestFit="1" customWidth="1"/>
    <col min="14865" max="15100" width="11.5546875" style="98"/>
    <col min="15101" max="15101" width="3.109375" style="98" customWidth="1"/>
    <col min="15102" max="15102" width="18.6640625" style="98" customWidth="1"/>
    <col min="15103" max="15103" width="13.21875" style="98" customWidth="1"/>
    <col min="15104" max="15104" width="11.5546875" style="98"/>
    <col min="15105" max="15105" width="11.109375" style="98" customWidth="1"/>
    <col min="15106" max="15106" width="12.88671875" style="98" customWidth="1"/>
    <col min="15107" max="15107" width="10.5546875" style="98" customWidth="1"/>
    <col min="15108" max="15108" width="11.88671875" style="98" customWidth="1"/>
    <col min="15109" max="15109" width="12.6640625" style="98" customWidth="1"/>
    <col min="15110" max="15110" width="8.109375" style="98" customWidth="1"/>
    <col min="15111" max="15111" width="8.33203125" style="98" bestFit="1" customWidth="1"/>
    <col min="15112" max="15112" width="16.5546875" style="98" bestFit="1" customWidth="1"/>
    <col min="15113" max="15113" width="7.109375" style="98" bestFit="1" customWidth="1"/>
    <col min="15114" max="15114" width="5" style="98" customWidth="1"/>
    <col min="15115" max="15116" width="11.5546875" style="98"/>
    <col min="15117" max="15117" width="13.44140625" style="98" customWidth="1"/>
    <col min="15118" max="15118" width="12.6640625" style="98" bestFit="1" customWidth="1"/>
    <col min="15119" max="15119" width="11.5546875" style="98"/>
    <col min="15120" max="15120" width="13.33203125" style="98" bestFit="1" customWidth="1"/>
    <col min="15121" max="15356" width="11.5546875" style="98"/>
    <col min="15357" max="15357" width="3.109375" style="98" customWidth="1"/>
    <col min="15358" max="15358" width="18.6640625" style="98" customWidth="1"/>
    <col min="15359" max="15359" width="13.21875" style="98" customWidth="1"/>
    <col min="15360" max="15360" width="11.5546875" style="98"/>
    <col min="15361" max="15361" width="11.109375" style="98" customWidth="1"/>
    <col min="15362" max="15362" width="12.88671875" style="98" customWidth="1"/>
    <col min="15363" max="15363" width="10.5546875" style="98" customWidth="1"/>
    <col min="15364" max="15364" width="11.88671875" style="98" customWidth="1"/>
    <col min="15365" max="15365" width="12.6640625" style="98" customWidth="1"/>
    <col min="15366" max="15366" width="8.109375" style="98" customWidth="1"/>
    <col min="15367" max="15367" width="8.33203125" style="98" bestFit="1" customWidth="1"/>
    <col min="15368" max="15368" width="16.5546875" style="98" bestFit="1" customWidth="1"/>
    <col min="15369" max="15369" width="7.109375" style="98" bestFit="1" customWidth="1"/>
    <col min="15370" max="15370" width="5" style="98" customWidth="1"/>
    <col min="15371" max="15372" width="11.5546875" style="98"/>
    <col min="15373" max="15373" width="13.44140625" style="98" customWidth="1"/>
    <col min="15374" max="15374" width="12.6640625" style="98" bestFit="1" customWidth="1"/>
    <col min="15375" max="15375" width="11.5546875" style="98"/>
    <col min="15376" max="15376" width="13.33203125" style="98" bestFit="1" customWidth="1"/>
    <col min="15377" max="15612" width="11.5546875" style="98"/>
    <col min="15613" max="15613" width="3.109375" style="98" customWidth="1"/>
    <col min="15614" max="15614" width="18.6640625" style="98" customWidth="1"/>
    <col min="15615" max="15615" width="13.21875" style="98" customWidth="1"/>
    <col min="15616" max="15616" width="11.5546875" style="98"/>
    <col min="15617" max="15617" width="11.109375" style="98" customWidth="1"/>
    <col min="15618" max="15618" width="12.88671875" style="98" customWidth="1"/>
    <col min="15619" max="15619" width="10.5546875" style="98" customWidth="1"/>
    <col min="15620" max="15620" width="11.88671875" style="98" customWidth="1"/>
    <col min="15621" max="15621" width="12.6640625" style="98" customWidth="1"/>
    <col min="15622" max="15622" width="8.109375" style="98" customWidth="1"/>
    <col min="15623" max="15623" width="8.33203125" style="98" bestFit="1" customWidth="1"/>
    <col min="15624" max="15624" width="16.5546875" style="98" bestFit="1" customWidth="1"/>
    <col min="15625" max="15625" width="7.109375" style="98" bestFit="1" customWidth="1"/>
    <col min="15626" max="15626" width="5" style="98" customWidth="1"/>
    <col min="15627" max="15628" width="11.5546875" style="98"/>
    <col min="15629" max="15629" width="13.44140625" style="98" customWidth="1"/>
    <col min="15630" max="15630" width="12.6640625" style="98" bestFit="1" customWidth="1"/>
    <col min="15631" max="15631" width="11.5546875" style="98"/>
    <col min="15632" max="15632" width="13.33203125" style="98" bestFit="1" customWidth="1"/>
    <col min="15633" max="15868" width="11.5546875" style="98"/>
    <col min="15869" max="15869" width="3.109375" style="98" customWidth="1"/>
    <col min="15870" max="15870" width="18.6640625" style="98" customWidth="1"/>
    <col min="15871" max="15871" width="13.21875" style="98" customWidth="1"/>
    <col min="15872" max="15872" width="11.5546875" style="98"/>
    <col min="15873" max="15873" width="11.109375" style="98" customWidth="1"/>
    <col min="15874" max="15874" width="12.88671875" style="98" customWidth="1"/>
    <col min="15875" max="15875" width="10.5546875" style="98" customWidth="1"/>
    <col min="15876" max="15876" width="11.88671875" style="98" customWidth="1"/>
    <col min="15877" max="15877" width="12.6640625" style="98" customWidth="1"/>
    <col min="15878" max="15878" width="8.109375" style="98" customWidth="1"/>
    <col min="15879" max="15879" width="8.33203125" style="98" bestFit="1" customWidth="1"/>
    <col min="15880" max="15880" width="16.5546875" style="98" bestFit="1" customWidth="1"/>
    <col min="15881" max="15881" width="7.109375" style="98" bestFit="1" customWidth="1"/>
    <col min="15882" max="15882" width="5" style="98" customWidth="1"/>
    <col min="15883" max="15884" width="11.5546875" style="98"/>
    <col min="15885" max="15885" width="13.44140625" style="98" customWidth="1"/>
    <col min="15886" max="15886" width="12.6640625" style="98" bestFit="1" customWidth="1"/>
    <col min="15887" max="15887" width="11.5546875" style="98"/>
    <col min="15888" max="15888" width="13.33203125" style="98" bestFit="1" customWidth="1"/>
    <col min="15889" max="16124" width="11.5546875" style="98"/>
    <col min="16125" max="16125" width="3.109375" style="98" customWidth="1"/>
    <col min="16126" max="16126" width="18.6640625" style="98" customWidth="1"/>
    <col min="16127" max="16127" width="13.21875" style="98" customWidth="1"/>
    <col min="16128" max="16128" width="11.5546875" style="98"/>
    <col min="16129" max="16129" width="11.109375" style="98" customWidth="1"/>
    <col min="16130" max="16130" width="12.88671875" style="98" customWidth="1"/>
    <col min="16131" max="16131" width="10.5546875" style="98" customWidth="1"/>
    <col min="16132" max="16132" width="11.88671875" style="98" customWidth="1"/>
    <col min="16133" max="16133" width="12.6640625" style="98" customWidth="1"/>
    <col min="16134" max="16134" width="8.109375" style="98" customWidth="1"/>
    <col min="16135" max="16135" width="8.33203125" style="98" bestFit="1" customWidth="1"/>
    <col min="16136" max="16136" width="16.5546875" style="98" bestFit="1" customWidth="1"/>
    <col min="16137" max="16137" width="7.109375" style="98" bestFit="1" customWidth="1"/>
    <col min="16138" max="16138" width="5" style="98" customWidth="1"/>
    <col min="16139" max="16140" width="11.5546875" style="98"/>
    <col min="16141" max="16141" width="13.44140625" style="98" customWidth="1"/>
    <col min="16142" max="16142" width="12.6640625" style="98" bestFit="1" customWidth="1"/>
    <col min="16143" max="16143" width="11.5546875" style="98"/>
    <col min="16144" max="16144" width="13.33203125" style="98" bestFit="1" customWidth="1"/>
    <col min="16145" max="16384" width="11.5546875" style="98"/>
  </cols>
  <sheetData>
    <row r="1" spans="1:21" ht="27" customHeight="1">
      <c r="A1" s="3804" t="s">
        <v>749</v>
      </c>
      <c r="B1" s="3805"/>
      <c r="C1" s="3805"/>
      <c r="D1" s="3805"/>
      <c r="E1" s="3805"/>
      <c r="F1" s="3805"/>
      <c r="G1" s="3805"/>
      <c r="H1" s="3805"/>
      <c r="I1" s="3805"/>
      <c r="J1" s="3805"/>
      <c r="K1" s="3805"/>
      <c r="L1" s="3806"/>
      <c r="M1" s="639"/>
      <c r="P1" s="100" t="s">
        <v>122</v>
      </c>
      <c r="Q1" s="101" t="s">
        <v>123</v>
      </c>
    </row>
    <row r="2" spans="1:21" ht="23.25" customHeight="1">
      <c r="A2" s="3807" t="s">
        <v>124</v>
      </c>
      <c r="B2" s="3808"/>
      <c r="C2" s="3809" t="str">
        <f>표지!E28</f>
        <v>서귀포시 남원읍 한남리 산 2-1 외</v>
      </c>
      <c r="D2" s="3809"/>
      <c r="E2" s="3809"/>
      <c r="F2" s="3809"/>
      <c r="G2" s="3809"/>
      <c r="H2" s="299" t="s">
        <v>413</v>
      </c>
      <c r="I2" s="1808" t="s">
        <v>591</v>
      </c>
      <c r="J2" s="102" t="s">
        <v>513</v>
      </c>
      <c r="K2" s="630">
        <f>설계내역서!H14</f>
        <v>0</v>
      </c>
      <c r="L2" s="300" t="s">
        <v>118</v>
      </c>
      <c r="M2" s="641"/>
    </row>
    <row r="3" spans="1:21" ht="27" customHeight="1" thickBot="1">
      <c r="A3" s="3810" t="s">
        <v>126</v>
      </c>
      <c r="B3" s="3811"/>
      <c r="C3" s="3812" t="s">
        <v>127</v>
      </c>
      <c r="D3" s="3812"/>
      <c r="E3" s="3812" t="s">
        <v>128</v>
      </c>
      <c r="F3" s="3812"/>
      <c r="G3" s="3813" t="s">
        <v>129</v>
      </c>
      <c r="H3" s="3812" t="s">
        <v>130</v>
      </c>
      <c r="I3" s="3812"/>
      <c r="J3" s="3814" t="s">
        <v>592</v>
      </c>
      <c r="K3" s="3814"/>
      <c r="L3" s="3815" t="s">
        <v>75</v>
      </c>
      <c r="M3" s="641"/>
    </row>
    <row r="4" spans="1:21" ht="27" customHeight="1" thickTop="1" thickBot="1">
      <c r="A4" s="765"/>
      <c r="B4" s="105" t="s">
        <v>131</v>
      </c>
      <c r="C4" s="1631"/>
      <c r="D4" s="106" t="s">
        <v>132</v>
      </c>
      <c r="E4" s="1631" t="s">
        <v>133</v>
      </c>
      <c r="F4" s="1632" t="s">
        <v>132</v>
      </c>
      <c r="G4" s="3813"/>
      <c r="H4" s="107"/>
      <c r="I4" s="106" t="s">
        <v>134</v>
      </c>
      <c r="J4" s="3814"/>
      <c r="K4" s="3814"/>
      <c r="L4" s="3815"/>
      <c r="M4" s="641"/>
      <c r="O4" s="108" t="s">
        <v>135</v>
      </c>
    </row>
    <row r="5" spans="1:21" ht="27" hidden="1" customHeight="1" thickTop="1">
      <c r="A5" s="3783"/>
      <c r="B5" s="109" t="s">
        <v>136</v>
      </c>
      <c r="C5" s="3816"/>
      <c r="D5" s="3816"/>
      <c r="E5" s="466" t="s">
        <v>137</v>
      </c>
      <c r="F5" s="467"/>
      <c r="G5" s="112"/>
      <c r="H5" s="113"/>
      <c r="I5" s="114"/>
      <c r="J5" s="115"/>
      <c r="K5" s="114"/>
      <c r="L5" s="382"/>
      <c r="M5" s="641"/>
      <c r="O5" s="116" t="s">
        <v>138</v>
      </c>
      <c r="Q5" s="117" t="s">
        <v>139</v>
      </c>
      <c r="R5" s="117" t="s">
        <v>140</v>
      </c>
      <c r="S5" s="117" t="s">
        <v>141</v>
      </c>
      <c r="T5" s="117" t="s">
        <v>142</v>
      </c>
    </row>
    <row r="6" spans="1:21" ht="27" hidden="1" customHeight="1">
      <c r="A6" s="3783"/>
      <c r="B6" s="495" t="s">
        <v>143</v>
      </c>
      <c r="C6" s="766"/>
      <c r="D6" s="647" t="str">
        <f>IF(C5="","",IF(C5="미래목","ha","본/ha"))</f>
        <v/>
      </c>
      <c r="E6" s="118">
        <f>IF(C5="제거대상목",R6,R7)</f>
        <v>1</v>
      </c>
      <c r="F6" s="1627" t="str">
        <f>IF(C5=Q7,"인/ha","인/100본당")</f>
        <v>인/100본당</v>
      </c>
      <c r="G6" s="648">
        <f>IF(O5="적용",IF(C5="미래목",1,ROUND(C6*E6/100,2)),0)</f>
        <v>0</v>
      </c>
      <c r="H6" s="500"/>
      <c r="I6" s="647" t="s">
        <v>144</v>
      </c>
      <c r="J6" s="686">
        <f>$D$152</f>
        <v>0</v>
      </c>
      <c r="K6" s="647" t="s">
        <v>113</v>
      </c>
      <c r="L6" s="1633">
        <f>ROUNDDOWN((G6*H6)*(1+J6%),0)</f>
        <v>0</v>
      </c>
      <c r="M6" s="641"/>
      <c r="Q6" s="117" t="s">
        <v>145</v>
      </c>
      <c r="R6" s="117">
        <v>0.4</v>
      </c>
      <c r="S6" s="117" t="s">
        <v>146</v>
      </c>
      <c r="T6" s="117">
        <v>0.17</v>
      </c>
    </row>
    <row r="7" spans="1:21" ht="27" hidden="1" customHeight="1">
      <c r="A7" s="3783"/>
      <c r="B7" s="495" t="s">
        <v>147</v>
      </c>
      <c r="C7" s="648"/>
      <c r="D7" s="647"/>
      <c r="E7" s="118"/>
      <c r="F7" s="650"/>
      <c r="G7" s="648"/>
      <c r="H7" s="500"/>
      <c r="I7" s="647"/>
      <c r="J7" s="651"/>
      <c r="K7" s="652"/>
      <c r="L7" s="786"/>
      <c r="M7" s="641"/>
      <c r="Q7" s="117" t="s">
        <v>148</v>
      </c>
      <c r="R7" s="117">
        <v>1</v>
      </c>
      <c r="S7" s="117" t="s">
        <v>149</v>
      </c>
      <c r="T7" s="117">
        <v>0.5</v>
      </c>
    </row>
    <row r="8" spans="1:21" ht="27" hidden="1" customHeight="1">
      <c r="A8" s="3783"/>
      <c r="B8" s="767" t="s">
        <v>150</v>
      </c>
      <c r="C8" s="654">
        <f>IF(C5="미래목",$F$5,$C$6)</f>
        <v>0</v>
      </c>
      <c r="D8" s="647" t="s">
        <v>151</v>
      </c>
      <c r="E8" s="118">
        <f>IF(C5="제거대상목",T6,T7)</f>
        <v>0.5</v>
      </c>
      <c r="F8" s="1627" t="s">
        <v>152</v>
      </c>
      <c r="G8" s="648">
        <f>IF(O5="적용",ROUND(C8*(E8/100),2),0)</f>
        <v>0</v>
      </c>
      <c r="H8" s="500"/>
      <c r="I8" s="647" t="str">
        <f>IF(C5="제거대상목",S6,S7)</f>
        <v>황색페인트</v>
      </c>
      <c r="J8" s="655"/>
      <c r="K8" s="652"/>
      <c r="L8" s="787">
        <f>ROUNDDOWN(G8*H8,0)</f>
        <v>0</v>
      </c>
      <c r="M8" s="641"/>
    </row>
    <row r="9" spans="1:21" ht="27" hidden="1" customHeight="1">
      <c r="A9" s="3783"/>
      <c r="B9" s="119" t="s">
        <v>153</v>
      </c>
      <c r="C9" s="120">
        <f>L8</f>
        <v>0</v>
      </c>
      <c r="D9" s="121" t="s">
        <v>154</v>
      </c>
      <c r="E9" s="122">
        <v>10</v>
      </c>
      <c r="F9" s="1625" t="s">
        <v>113</v>
      </c>
      <c r="G9" s="123"/>
      <c r="H9" s="124"/>
      <c r="I9" s="121"/>
      <c r="J9" s="125"/>
      <c r="K9" s="126"/>
      <c r="L9" s="383">
        <f>ROUNDDOWN(C9*E9%,0)</f>
        <v>0</v>
      </c>
      <c r="M9" s="641"/>
    </row>
    <row r="10" spans="1:21" ht="27" hidden="1" customHeight="1">
      <c r="A10" s="3783"/>
      <c r="B10" s="127" t="s">
        <v>155</v>
      </c>
      <c r="C10" s="128"/>
      <c r="D10" s="114"/>
      <c r="E10" s="129"/>
      <c r="F10" s="130"/>
      <c r="G10" s="128"/>
      <c r="H10" s="131"/>
      <c r="I10" s="114"/>
      <c r="J10" s="115"/>
      <c r="K10" s="130"/>
      <c r="L10" s="382"/>
      <c r="M10" s="641"/>
      <c r="O10" s="116" t="s">
        <v>138</v>
      </c>
    </row>
    <row r="11" spans="1:21" ht="27" hidden="1" customHeight="1">
      <c r="A11" s="3783"/>
      <c r="B11" s="768" t="s">
        <v>143</v>
      </c>
      <c r="C11" s="658"/>
      <c r="D11" s="647" t="s">
        <v>118</v>
      </c>
      <c r="E11" s="659">
        <v>0.2</v>
      </c>
      <c r="F11" s="647" t="s">
        <v>156</v>
      </c>
      <c r="G11" s="648">
        <f>IF(O10="적용",ROUND(C11*E11,2),0)</f>
        <v>0</v>
      </c>
      <c r="H11" s="500"/>
      <c r="I11" s="647" t="s">
        <v>157</v>
      </c>
      <c r="J11" s="649">
        <f>$E$152</f>
        <v>0</v>
      </c>
      <c r="K11" s="647" t="s">
        <v>113</v>
      </c>
      <c r="L11" s="1633">
        <f>ROUNDDOWN((G11*H11)*(1+J11%),0)</f>
        <v>0</v>
      </c>
      <c r="M11" s="641"/>
    </row>
    <row r="12" spans="1:21" ht="27" hidden="1" customHeight="1">
      <c r="A12" s="3783"/>
      <c r="B12" s="768" t="s">
        <v>147</v>
      </c>
      <c r="C12" s="660"/>
      <c r="D12" s="647"/>
      <c r="E12" s="659"/>
      <c r="F12" s="652"/>
      <c r="G12" s="648"/>
      <c r="H12" s="500"/>
      <c r="I12" s="647"/>
      <c r="J12" s="655"/>
      <c r="K12" s="652"/>
      <c r="L12" s="786"/>
      <c r="M12" s="641"/>
    </row>
    <row r="13" spans="1:21" ht="27" hidden="1" customHeight="1">
      <c r="A13" s="3783"/>
      <c r="B13" s="768" t="s">
        <v>158</v>
      </c>
      <c r="C13" s="661"/>
      <c r="D13" s="647" t="s">
        <v>118</v>
      </c>
      <c r="E13" s="659">
        <v>0.2</v>
      </c>
      <c r="F13" s="647" t="s">
        <v>159</v>
      </c>
      <c r="G13" s="648">
        <f>IF(O10="적용",ROUND(C13*E13,2),0)</f>
        <v>0</v>
      </c>
      <c r="H13" s="500"/>
      <c r="I13" s="647" t="s">
        <v>160</v>
      </c>
      <c r="J13" s="655"/>
      <c r="K13" s="652"/>
      <c r="L13" s="786">
        <f>ROUNDDOWN(G13*H13,0)</f>
        <v>0</v>
      </c>
      <c r="M13" s="641"/>
    </row>
    <row r="14" spans="1:21" ht="27" hidden="1" customHeight="1">
      <c r="A14" s="3783"/>
      <c r="B14" s="132" t="s">
        <v>153</v>
      </c>
      <c r="C14" s="120">
        <f>L13</f>
        <v>0</v>
      </c>
      <c r="D14" s="121" t="s">
        <v>154</v>
      </c>
      <c r="E14" s="133">
        <v>5</v>
      </c>
      <c r="F14" s="121" t="s">
        <v>113</v>
      </c>
      <c r="G14" s="123"/>
      <c r="H14" s="124"/>
      <c r="I14" s="121"/>
      <c r="J14" s="134"/>
      <c r="K14" s="126"/>
      <c r="L14" s="383">
        <f>ROUNDDOWN(C14*E14%,0)</f>
        <v>0</v>
      </c>
      <c r="M14" s="641"/>
    </row>
    <row r="15" spans="1:21" ht="27" hidden="1" customHeight="1">
      <c r="A15" s="3783"/>
      <c r="B15" s="109" t="s">
        <v>161</v>
      </c>
      <c r="C15" s="128"/>
      <c r="D15" s="114"/>
      <c r="E15" s="135"/>
      <c r="F15" s="136"/>
      <c r="G15" s="128"/>
      <c r="H15" s="131"/>
      <c r="I15" s="114"/>
      <c r="J15" s="137"/>
      <c r="K15" s="114"/>
      <c r="L15" s="382"/>
      <c r="M15" s="641"/>
      <c r="O15" s="116" t="s">
        <v>138</v>
      </c>
      <c r="Q15" s="117" t="s">
        <v>139</v>
      </c>
      <c r="R15" s="117" t="s">
        <v>162</v>
      </c>
      <c r="S15" s="117" t="s">
        <v>163</v>
      </c>
      <c r="T15" s="117" t="s">
        <v>164</v>
      </c>
      <c r="U15" s="117" t="s">
        <v>165</v>
      </c>
    </row>
    <row r="16" spans="1:21" ht="27" hidden="1" customHeight="1">
      <c r="A16" s="3783"/>
      <c r="B16" s="495" t="s">
        <v>143</v>
      </c>
      <c r="C16" s="662"/>
      <c r="D16" s="647" t="s">
        <v>166</v>
      </c>
      <c r="E16" s="663">
        <v>1</v>
      </c>
      <c r="F16" s="647" t="s">
        <v>167</v>
      </c>
      <c r="G16" s="648">
        <f>IF(O15="적용",ROUND(C16*E16,2),0)</f>
        <v>0</v>
      </c>
      <c r="H16" s="500"/>
      <c r="I16" s="647" t="s">
        <v>157</v>
      </c>
      <c r="J16" s="649">
        <f>$F$152</f>
        <v>0</v>
      </c>
      <c r="K16" s="1627" t="s">
        <v>113</v>
      </c>
      <c r="L16" s="1630">
        <f>ROUNDDOWN((G16*H16)*(1+J16%),0)</f>
        <v>0</v>
      </c>
      <c r="M16" s="641"/>
      <c r="Q16" s="117" t="s">
        <v>168</v>
      </c>
      <c r="R16" s="117">
        <v>0.5</v>
      </c>
      <c r="S16" s="117" t="s">
        <v>169</v>
      </c>
      <c r="T16" s="117" t="s">
        <v>170</v>
      </c>
      <c r="U16" s="138">
        <v>0.05</v>
      </c>
    </row>
    <row r="17" spans="1:23" ht="27" hidden="1" customHeight="1">
      <c r="A17" s="3783"/>
      <c r="B17" s="495" t="s">
        <v>147</v>
      </c>
      <c r="C17" s="665"/>
      <c r="D17" s="647"/>
      <c r="E17" s="666"/>
      <c r="F17" s="652"/>
      <c r="G17" s="648"/>
      <c r="H17" s="500"/>
      <c r="I17" s="647"/>
      <c r="J17" s="655"/>
      <c r="K17" s="652"/>
      <c r="L17" s="786"/>
      <c r="M17" s="641"/>
      <c r="Q17" s="139" t="s">
        <v>171</v>
      </c>
      <c r="R17" s="139">
        <v>0.6</v>
      </c>
      <c r="S17" s="139" t="s">
        <v>172</v>
      </c>
      <c r="T17" s="139" t="s">
        <v>173</v>
      </c>
      <c r="U17" s="140">
        <v>0</v>
      </c>
    </row>
    <row r="18" spans="1:23" ht="27" hidden="1" customHeight="1">
      <c r="A18" s="3783"/>
      <c r="B18" s="788"/>
      <c r="C18" s="668">
        <f>C16</f>
        <v>0</v>
      </c>
      <c r="D18" s="647" t="s">
        <v>166</v>
      </c>
      <c r="E18" s="663">
        <f>IF(B18=Q16,R16,R17)</f>
        <v>0.6</v>
      </c>
      <c r="F18" s="647" t="str">
        <f>IF(B18=Q16,S16,S17)</f>
        <v>롤/km</v>
      </c>
      <c r="G18" s="648">
        <f>IF(O15="적용",ROUND(C18*E18,2),0)</f>
        <v>0</v>
      </c>
      <c r="H18" s="500"/>
      <c r="I18" s="647" t="str">
        <f>IF(B18=Q16,T16,T17)</f>
        <v>백색마킹테이프</v>
      </c>
      <c r="J18" s="652"/>
      <c r="K18" s="669"/>
      <c r="L18" s="1630">
        <f>ROUNDDOWN(G18*H18,0)</f>
        <v>0</v>
      </c>
      <c r="M18" s="641"/>
    </row>
    <row r="19" spans="1:23" ht="27" hidden="1" customHeight="1">
      <c r="A19" s="3783"/>
      <c r="B19" s="132" t="s">
        <v>153</v>
      </c>
      <c r="C19" s="120">
        <f>L18</f>
        <v>0</v>
      </c>
      <c r="D19" s="121" t="s">
        <v>154</v>
      </c>
      <c r="E19" s="133">
        <f>IF(ISERROR(VLOOKUP($B$18,$Q$16:$U$17,5,FALSE)),0,VLOOKUP($B$18,$Q$16:$U$17,5,FALSE))*100</f>
        <v>0</v>
      </c>
      <c r="F19" s="121" t="s">
        <v>113</v>
      </c>
      <c r="G19" s="141"/>
      <c r="H19" s="142"/>
      <c r="I19" s="121"/>
      <c r="J19" s="121"/>
      <c r="K19" s="143"/>
      <c r="L19" s="384">
        <f>ROUNDDOWN(C19*E19%,0)</f>
        <v>0</v>
      </c>
      <c r="M19" s="641"/>
    </row>
    <row r="20" spans="1:23" ht="27" hidden="1" customHeight="1">
      <c r="A20" s="3783"/>
      <c r="B20" s="109" t="s">
        <v>174</v>
      </c>
      <c r="C20" s="128"/>
      <c r="D20" s="114"/>
      <c r="E20" s="144"/>
      <c r="F20" s="114"/>
      <c r="G20" s="128"/>
      <c r="H20" s="131"/>
      <c r="I20" s="114"/>
      <c r="J20" s="115"/>
      <c r="K20" s="130"/>
      <c r="L20" s="382"/>
      <c r="M20" s="641"/>
      <c r="O20" s="116" t="s">
        <v>138</v>
      </c>
    </row>
    <row r="21" spans="1:23" ht="27" hidden="1" customHeight="1">
      <c r="A21" s="3783"/>
      <c r="B21" s="127" t="s">
        <v>143</v>
      </c>
      <c r="C21" s="145"/>
      <c r="D21" s="146"/>
      <c r="E21" s="135"/>
      <c r="F21" s="136"/>
      <c r="G21" s="145"/>
      <c r="H21" s="147"/>
      <c r="I21" s="146"/>
      <c r="J21" s="148"/>
      <c r="K21" s="149"/>
      <c r="L21" s="385"/>
      <c r="M21" s="641"/>
    </row>
    <row r="22" spans="1:23" ht="27" hidden="1" customHeight="1">
      <c r="A22" s="3783"/>
      <c r="B22" s="495" t="s">
        <v>175</v>
      </c>
      <c r="C22" s="662"/>
      <c r="D22" s="647" t="s">
        <v>166</v>
      </c>
      <c r="E22" s="670">
        <v>2</v>
      </c>
      <c r="F22" s="647" t="s">
        <v>167</v>
      </c>
      <c r="G22" s="648">
        <f>IF(O20="적용",ROUND(C22*E22,2),0)</f>
        <v>0</v>
      </c>
      <c r="H22" s="500"/>
      <c r="I22" s="647" t="s">
        <v>176</v>
      </c>
      <c r="J22" s="649">
        <f>$G$152</f>
        <v>0</v>
      </c>
      <c r="K22" s="647" t="s">
        <v>113</v>
      </c>
      <c r="L22" s="1630">
        <f>ROUNDDOWN((G22*H22)*(1+J22%),0)</f>
        <v>0</v>
      </c>
      <c r="M22" s="671"/>
      <c r="N22" s="151"/>
    </row>
    <row r="23" spans="1:23" ht="27" hidden="1" customHeight="1">
      <c r="A23" s="3783"/>
      <c r="B23" s="495" t="s">
        <v>147</v>
      </c>
      <c r="C23" s="660"/>
      <c r="D23" s="647"/>
      <c r="E23" s="659"/>
      <c r="F23" s="652"/>
      <c r="G23" s="648"/>
      <c r="H23" s="500"/>
      <c r="I23" s="647"/>
      <c r="J23" s="655"/>
      <c r="K23" s="652"/>
      <c r="L23" s="786"/>
      <c r="M23" s="641"/>
    </row>
    <row r="24" spans="1:23" ht="27" hidden="1" customHeight="1">
      <c r="A24" s="3783"/>
      <c r="B24" s="495" t="s">
        <v>177</v>
      </c>
      <c r="C24" s="672">
        <f>G22</f>
        <v>0</v>
      </c>
      <c r="D24" s="673" t="s">
        <v>178</v>
      </c>
      <c r="E24" s="674">
        <f>5.6/2</f>
        <v>2.8</v>
      </c>
      <c r="F24" s="504" t="s">
        <v>169</v>
      </c>
      <c r="G24" s="648">
        <f>IF(O20="적용",ROUND(C24*E24,2),0)</f>
        <v>0</v>
      </c>
      <c r="H24" s="500"/>
      <c r="I24" s="647" t="s">
        <v>179</v>
      </c>
      <c r="J24" s="152"/>
      <c r="K24" s="669"/>
      <c r="L24" s="1630">
        <f>ROUNDDOWN(G24*H24,0)</f>
        <v>0</v>
      </c>
      <c r="M24" s="641"/>
    </row>
    <row r="25" spans="1:23" ht="27" hidden="1" customHeight="1">
      <c r="A25" s="3783"/>
      <c r="B25" s="771" t="s">
        <v>153</v>
      </c>
      <c r="C25" s="676">
        <f>L24</f>
        <v>0</v>
      </c>
      <c r="D25" s="677" t="s">
        <v>154</v>
      </c>
      <c r="E25" s="678">
        <v>95</v>
      </c>
      <c r="F25" s="677" t="s">
        <v>113</v>
      </c>
      <c r="G25" s="679"/>
      <c r="H25" s="680"/>
      <c r="I25" s="677"/>
      <c r="J25" s="677"/>
      <c r="K25" s="681"/>
      <c r="L25" s="386">
        <f>ROUNDDOWN(C25*E25%,0)</f>
        <v>0</v>
      </c>
      <c r="M25" s="641"/>
    </row>
    <row r="26" spans="1:23" ht="27" hidden="1" customHeight="1">
      <c r="A26" s="3783"/>
      <c r="B26" s="132" t="s">
        <v>180</v>
      </c>
      <c r="C26" s="682">
        <f>G22</f>
        <v>0</v>
      </c>
      <c r="D26" s="153" t="s">
        <v>181</v>
      </c>
      <c r="E26" s="154">
        <v>4.1999999999999997E-3</v>
      </c>
      <c r="F26" s="153" t="s">
        <v>182</v>
      </c>
      <c r="G26" s="141"/>
      <c r="H26" s="142"/>
      <c r="I26" s="121" t="s">
        <v>183</v>
      </c>
      <c r="J26" s="121"/>
      <c r="K26" s="143"/>
      <c r="L26" s="384">
        <f>ROUNDDOWN(C26*E26*H26,0)</f>
        <v>0</v>
      </c>
      <c r="M26" s="641"/>
    </row>
    <row r="27" spans="1:23" ht="27" hidden="1" customHeight="1">
      <c r="A27" s="3783"/>
      <c r="B27" s="155" t="s">
        <v>184</v>
      </c>
      <c r="C27" s="156" t="s">
        <v>121</v>
      </c>
      <c r="D27" s="157"/>
      <c r="E27" s="158"/>
      <c r="F27" s="157"/>
      <c r="G27" s="159"/>
      <c r="H27" s="160"/>
      <c r="I27" s="157"/>
      <c r="J27" s="161"/>
      <c r="K27" s="162"/>
      <c r="L27" s="387"/>
      <c r="M27" s="641"/>
      <c r="O27" s="116" t="s">
        <v>138</v>
      </c>
      <c r="Q27" s="163" t="s">
        <v>185</v>
      </c>
      <c r="R27" s="163" t="s">
        <v>186</v>
      </c>
      <c r="S27" s="163" t="s">
        <v>187</v>
      </c>
      <c r="T27" s="163" t="s">
        <v>132</v>
      </c>
      <c r="U27" s="163" t="s">
        <v>188</v>
      </c>
      <c r="V27" s="163" t="s">
        <v>189</v>
      </c>
      <c r="W27" s="308"/>
    </row>
    <row r="28" spans="1:23" ht="27" hidden="1" customHeight="1" thickBot="1">
      <c r="A28" s="3783"/>
      <c r="B28" s="109" t="s">
        <v>190</v>
      </c>
      <c r="C28" s="2802" t="str">
        <f>S28</f>
        <v>낫</v>
      </c>
      <c r="D28" s="2803"/>
      <c r="E28" s="164" t="s">
        <v>191</v>
      </c>
      <c r="F28" s="165"/>
      <c r="G28" s="165"/>
      <c r="H28" s="165"/>
      <c r="I28" s="165"/>
      <c r="J28" s="165"/>
      <c r="K28" s="165"/>
      <c r="L28" s="388"/>
      <c r="M28" s="641"/>
      <c r="O28" s="116" t="s">
        <v>138</v>
      </c>
      <c r="Q28" s="166" t="s">
        <v>192</v>
      </c>
      <c r="R28" s="139"/>
      <c r="S28" s="167" t="s">
        <v>193</v>
      </c>
      <c r="T28" s="167" t="s">
        <v>194</v>
      </c>
      <c r="U28" s="167" t="s">
        <v>157</v>
      </c>
      <c r="V28" s="168">
        <v>7.0000000000000007E-2</v>
      </c>
      <c r="W28" s="307"/>
    </row>
    <row r="29" spans="1:23" ht="27" hidden="1" customHeight="1">
      <c r="A29" s="3783"/>
      <c r="B29" s="495" t="s">
        <v>143</v>
      </c>
      <c r="C29" s="789">
        <f>O40</f>
        <v>0</v>
      </c>
      <c r="D29" s="647" t="s">
        <v>195</v>
      </c>
      <c r="E29" s="648">
        <f>V28</f>
        <v>7.0000000000000007E-2</v>
      </c>
      <c r="F29" s="504" t="s">
        <v>196</v>
      </c>
      <c r="G29" s="648">
        <f>IF(O28="적용",ROUND(C29*E29/100,2),0)</f>
        <v>0</v>
      </c>
      <c r="H29" s="685">
        <v>138989</v>
      </c>
      <c r="I29" s="790" t="s">
        <v>197</v>
      </c>
      <c r="J29" s="649">
        <f>$H$152</f>
        <v>0</v>
      </c>
      <c r="K29" s="647" t="s">
        <v>113</v>
      </c>
      <c r="L29" s="1630">
        <f>ROUNDDOWN((G29*H29)*(1+J29%),0)</f>
        <v>0</v>
      </c>
      <c r="M29" s="641"/>
      <c r="O29" s="301" t="s">
        <v>388</v>
      </c>
      <c r="Q29" s="166" t="s">
        <v>198</v>
      </c>
      <c r="R29" s="139"/>
      <c r="S29" s="167" t="s">
        <v>199</v>
      </c>
      <c r="T29" s="167" t="s">
        <v>194</v>
      </c>
      <c r="U29" s="167" t="s">
        <v>157</v>
      </c>
      <c r="V29" s="168">
        <v>0.2</v>
      </c>
      <c r="W29" s="307"/>
    </row>
    <row r="30" spans="1:23" ht="27" hidden="1" customHeight="1">
      <c r="A30" s="3783"/>
      <c r="B30" s="109" t="s">
        <v>200</v>
      </c>
      <c r="C30" s="2802" t="str">
        <f>S29</f>
        <v>괭이,도끼 등</v>
      </c>
      <c r="D30" s="2803"/>
      <c r="E30" s="2966" t="s">
        <v>201</v>
      </c>
      <c r="F30" s="2967"/>
      <c r="G30" s="2967"/>
      <c r="H30" s="2967"/>
      <c r="I30" s="2967"/>
      <c r="J30" s="2967"/>
      <c r="K30" s="2967"/>
      <c r="L30" s="2968"/>
      <c r="M30" s="641"/>
      <c r="O30" s="302" t="s">
        <v>138</v>
      </c>
      <c r="Q30" s="166" t="s">
        <v>202</v>
      </c>
      <c r="R30" s="139"/>
      <c r="S30" s="167" t="s">
        <v>193</v>
      </c>
      <c r="T30" s="167" t="s">
        <v>194</v>
      </c>
      <c r="U30" s="167" t="s">
        <v>157</v>
      </c>
      <c r="V30" s="168">
        <v>0.18</v>
      </c>
      <c r="W30" s="307"/>
    </row>
    <row r="31" spans="1:23" ht="27" hidden="1" customHeight="1">
      <c r="A31" s="3783"/>
      <c r="B31" s="169" t="s">
        <v>143</v>
      </c>
      <c r="C31" s="170"/>
      <c r="D31" s="171" t="s">
        <v>195</v>
      </c>
      <c r="E31" s="172">
        <f>V29</f>
        <v>0.2</v>
      </c>
      <c r="F31" s="173" t="s">
        <v>196</v>
      </c>
      <c r="G31" s="172">
        <f>IF(O30="적용",ROUND(C31*E31/100,2),0)</f>
        <v>0</v>
      </c>
      <c r="H31" s="174"/>
      <c r="I31" s="389" t="s">
        <v>197</v>
      </c>
      <c r="J31" s="175">
        <f>IF($H$142="",0,$H$142)+IF($H$147="",0,H$147)</f>
        <v>0</v>
      </c>
      <c r="K31" s="171" t="s">
        <v>113</v>
      </c>
      <c r="L31" s="390">
        <f>ROUNDDOWN((G31*H31)*(1+J31%),0)</f>
        <v>0</v>
      </c>
      <c r="M31" s="641"/>
      <c r="O31" s="303"/>
      <c r="Q31" s="167" t="s">
        <v>203</v>
      </c>
      <c r="R31" s="167"/>
      <c r="S31" s="167" t="s">
        <v>204</v>
      </c>
      <c r="T31" s="167" t="s">
        <v>156</v>
      </c>
      <c r="U31" s="167" t="s">
        <v>205</v>
      </c>
      <c r="V31" s="168">
        <v>1.3</v>
      </c>
      <c r="W31" s="307"/>
    </row>
    <row r="32" spans="1:23" ht="27" hidden="1" customHeight="1">
      <c r="A32" s="3783"/>
      <c r="B32" s="176" t="s">
        <v>206</v>
      </c>
      <c r="C32" s="2802" t="str">
        <f>S30</f>
        <v>낫</v>
      </c>
      <c r="D32" s="2803"/>
      <c r="E32" s="2843"/>
      <c r="F32" s="2844"/>
      <c r="G32" s="2844"/>
      <c r="H32" s="2844"/>
      <c r="I32" s="2844"/>
      <c r="J32" s="2844"/>
      <c r="K32" s="2844"/>
      <c r="L32" s="2845"/>
      <c r="M32" s="641"/>
      <c r="O32" s="303"/>
      <c r="Q32" s="167" t="s">
        <v>121</v>
      </c>
      <c r="R32" s="167" t="s">
        <v>391</v>
      </c>
      <c r="S32" s="167" t="s">
        <v>204</v>
      </c>
      <c r="T32" s="167" t="s">
        <v>156</v>
      </c>
      <c r="U32" s="167" t="s">
        <v>205</v>
      </c>
      <c r="V32" s="168">
        <v>3.5</v>
      </c>
      <c r="W32" s="307"/>
    </row>
    <row r="33" spans="1:27" ht="27" hidden="1" customHeight="1">
      <c r="A33" s="3783"/>
      <c r="B33" s="169" t="s">
        <v>143</v>
      </c>
      <c r="C33" s="170"/>
      <c r="D33" s="171" t="s">
        <v>195</v>
      </c>
      <c r="E33" s="172">
        <v>0.18</v>
      </c>
      <c r="F33" s="173" t="s">
        <v>196</v>
      </c>
      <c r="G33" s="172">
        <f>IF((C27="둘레베기")*(O27="적용"),ROUND(C33*E33/100,2),0)</f>
        <v>0</v>
      </c>
      <c r="H33" s="174"/>
      <c r="I33" s="389" t="s">
        <v>197</v>
      </c>
      <c r="J33" s="175">
        <f>$H$152</f>
        <v>0</v>
      </c>
      <c r="K33" s="171" t="s">
        <v>113</v>
      </c>
      <c r="L33" s="390">
        <f>ROUNDDOWN((G33*H33)*(1+J33%),0)</f>
        <v>0</v>
      </c>
      <c r="M33" s="641"/>
      <c r="O33" s="303"/>
      <c r="Q33" s="167" t="s">
        <v>121</v>
      </c>
      <c r="R33" s="167" t="s">
        <v>392</v>
      </c>
      <c r="S33" s="167" t="s">
        <v>204</v>
      </c>
      <c r="T33" s="167" t="s">
        <v>156</v>
      </c>
      <c r="U33" s="167" t="s">
        <v>205</v>
      </c>
      <c r="V33" s="168">
        <v>4</v>
      </c>
      <c r="W33" s="307"/>
    </row>
    <row r="34" spans="1:27" ht="27" hidden="1" customHeight="1">
      <c r="A34" s="3783"/>
      <c r="B34" s="177" t="s">
        <v>207</v>
      </c>
      <c r="C34" s="178" t="str">
        <f>S31</f>
        <v>예취기</v>
      </c>
      <c r="D34" s="3137"/>
      <c r="E34" s="3802"/>
      <c r="F34" s="3802"/>
      <c r="G34" s="3802"/>
      <c r="H34" s="3802"/>
      <c r="I34" s="3802"/>
      <c r="J34" s="3802"/>
      <c r="K34" s="3802"/>
      <c r="L34" s="3803"/>
      <c r="M34" s="641"/>
      <c r="O34" s="303"/>
      <c r="Q34" s="167" t="s">
        <v>121</v>
      </c>
      <c r="R34" s="167" t="s">
        <v>390</v>
      </c>
      <c r="S34" s="167" t="s">
        <v>204</v>
      </c>
      <c r="T34" s="167" t="s">
        <v>156</v>
      </c>
      <c r="U34" s="167" t="s">
        <v>205</v>
      </c>
      <c r="V34" s="168">
        <v>5</v>
      </c>
      <c r="W34" s="307"/>
    </row>
    <row r="35" spans="1:27" ht="27" hidden="1" customHeight="1">
      <c r="A35" s="3783"/>
      <c r="B35" s="495" t="s">
        <v>143</v>
      </c>
      <c r="C35" s="690">
        <v>1</v>
      </c>
      <c r="D35" s="647" t="s">
        <v>208</v>
      </c>
      <c r="E35" s="648">
        <v>1.3</v>
      </c>
      <c r="F35" s="504" t="s">
        <v>209</v>
      </c>
      <c r="G35" s="648">
        <f>IF((C27="줄베기")*(O27="적용"),ROUND(C35*E35,2),0)</f>
        <v>0</v>
      </c>
      <c r="H35" s="685"/>
      <c r="I35" s="647" t="s">
        <v>205</v>
      </c>
      <c r="J35" s="649">
        <f>$H$152</f>
        <v>0</v>
      </c>
      <c r="K35" s="647" t="s">
        <v>113</v>
      </c>
      <c r="L35" s="1630">
        <f>ROUNDDOWN((G35*H35)*(1+J35%),0)</f>
        <v>0</v>
      </c>
      <c r="M35" s="641"/>
      <c r="O35" s="303"/>
      <c r="Q35" s="179"/>
      <c r="R35" s="179"/>
      <c r="S35" s="179"/>
      <c r="T35" s="180"/>
      <c r="U35" s="179"/>
      <c r="V35" s="179"/>
      <c r="W35" s="179"/>
    </row>
    <row r="36" spans="1:27" ht="27" hidden="1" customHeight="1">
      <c r="A36" s="3783"/>
      <c r="B36" s="495" t="s">
        <v>147</v>
      </c>
      <c r="C36" s="691"/>
      <c r="D36" s="647"/>
      <c r="E36" s="648"/>
      <c r="F36" s="652"/>
      <c r="G36" s="648"/>
      <c r="H36" s="685"/>
      <c r="I36" s="791"/>
      <c r="J36" s="655"/>
      <c r="K36" s="652"/>
      <c r="L36" s="786"/>
      <c r="M36" s="641"/>
      <c r="O36" s="303"/>
      <c r="Q36" s="179"/>
      <c r="R36" s="179"/>
      <c r="S36" s="179"/>
      <c r="T36" s="180"/>
      <c r="U36" s="179"/>
      <c r="V36" s="179"/>
      <c r="W36" s="179"/>
    </row>
    <row r="37" spans="1:27" ht="27" hidden="1" customHeight="1">
      <c r="A37" s="3783"/>
      <c r="B37" s="495" t="s">
        <v>177</v>
      </c>
      <c r="C37" s="661">
        <f>G35</f>
        <v>0</v>
      </c>
      <c r="D37" s="692" t="s">
        <v>156</v>
      </c>
      <c r="E37" s="693">
        <v>5</v>
      </c>
      <c r="F37" s="504" t="s">
        <v>210</v>
      </c>
      <c r="G37" s="648">
        <f>IF(O27="적용",ROUND(C37*E37,2),0)</f>
        <v>0</v>
      </c>
      <c r="H37" s="685"/>
      <c r="I37" s="647" t="s">
        <v>211</v>
      </c>
      <c r="J37" s="152"/>
      <c r="K37" s="669"/>
      <c r="L37" s="1630">
        <f>ROUNDDOWN(G37*H37,0)</f>
        <v>0</v>
      </c>
      <c r="M37" s="641"/>
      <c r="O37" s="303"/>
      <c r="Q37" s="179"/>
      <c r="R37" s="179"/>
      <c r="S37" s="179"/>
      <c r="T37" s="180"/>
      <c r="U37" s="179"/>
      <c r="V37" s="179"/>
      <c r="W37" s="179"/>
    </row>
    <row r="38" spans="1:27" ht="27" hidden="1" customHeight="1">
      <c r="A38" s="3783"/>
      <c r="B38" s="771" t="s">
        <v>153</v>
      </c>
      <c r="C38" s="676">
        <f>L37</f>
        <v>0</v>
      </c>
      <c r="D38" s="504" t="s">
        <v>154</v>
      </c>
      <c r="E38" s="648">
        <v>10</v>
      </c>
      <c r="F38" s="504" t="s">
        <v>113</v>
      </c>
      <c r="G38" s="679"/>
      <c r="H38" s="694"/>
      <c r="I38" s="647"/>
      <c r="J38" s="677"/>
      <c r="K38" s="681"/>
      <c r="L38" s="386">
        <f>ROUNDDOWN(C38*E38%,0)</f>
        <v>0</v>
      </c>
      <c r="M38" s="641"/>
      <c r="O38" s="303"/>
      <c r="Q38" s="179"/>
      <c r="R38" s="179"/>
      <c r="S38" s="179"/>
      <c r="T38" s="180"/>
      <c r="U38" s="179"/>
      <c r="V38" s="179"/>
      <c r="W38" s="179"/>
    </row>
    <row r="39" spans="1:27" ht="27" hidden="1" customHeight="1" thickBot="1">
      <c r="A39" s="3783"/>
      <c r="B39" s="132" t="s">
        <v>180</v>
      </c>
      <c r="C39" s="181">
        <f>G35</f>
        <v>0</v>
      </c>
      <c r="D39" s="153" t="s">
        <v>212</v>
      </c>
      <c r="E39" s="154">
        <v>8.3999999999999995E-3</v>
      </c>
      <c r="F39" s="153" t="s">
        <v>213</v>
      </c>
      <c r="G39" s="141"/>
      <c r="H39" s="182"/>
      <c r="I39" s="121" t="s">
        <v>214</v>
      </c>
      <c r="J39" s="121"/>
      <c r="K39" s="143"/>
      <c r="L39" s="384">
        <f>ROUNDDOWN(C39*E39*H39,0)</f>
        <v>0</v>
      </c>
      <c r="M39" s="641"/>
      <c r="O39" s="303"/>
      <c r="Q39" s="179"/>
      <c r="R39" s="179"/>
      <c r="S39" s="179"/>
      <c r="T39" s="180"/>
      <c r="U39" s="179"/>
      <c r="V39" s="179"/>
      <c r="W39" s="179"/>
    </row>
    <row r="40" spans="1:27" ht="27" hidden="1" customHeight="1">
      <c r="A40" s="3783"/>
      <c r="B40" s="770" t="s">
        <v>215</v>
      </c>
      <c r="C40" s="178" t="str">
        <f>S32</f>
        <v>예취기</v>
      </c>
      <c r="D40" s="3137" t="str">
        <f>IF($E$27="","","("&amp;$E$27&amp;")")</f>
        <v/>
      </c>
      <c r="E40" s="3802"/>
      <c r="F40" s="3802"/>
      <c r="G40" s="3802"/>
      <c r="H40" s="3802"/>
      <c r="I40" s="3802"/>
      <c r="J40" s="3802"/>
      <c r="K40" s="3802"/>
      <c r="L40" s="3803"/>
      <c r="M40" s="641"/>
      <c r="O40" s="304"/>
      <c r="P40" s="311" t="s">
        <v>404</v>
      </c>
      <c r="Q40" s="312" t="s">
        <v>405</v>
      </c>
      <c r="R40" s="312" t="s">
        <v>406</v>
      </c>
      <c r="S40" s="313" t="s">
        <v>407</v>
      </c>
      <c r="T40" s="180"/>
      <c r="U40" s="179"/>
      <c r="V40" s="179"/>
      <c r="W40" s="179"/>
    </row>
    <row r="41" spans="1:27" ht="27" hidden="1" customHeight="1" thickBot="1">
      <c r="A41" s="3783"/>
      <c r="B41" s="495" t="s">
        <v>143</v>
      </c>
      <c r="C41" s="690"/>
      <c r="D41" s="647" t="s">
        <v>208</v>
      </c>
      <c r="E41" s="648">
        <f>IF(E27=R32,V32,IF(E27=R33,V33,IF(E27=R34,V34,0)))</f>
        <v>0</v>
      </c>
      <c r="F41" s="504" t="s">
        <v>209</v>
      </c>
      <c r="G41" s="648">
        <f>IF(($C$27="모두베기")*($O$27="적용"),ROUND(C41*E41,2),0)</f>
        <v>0</v>
      </c>
      <c r="H41" s="685">
        <v>167926</v>
      </c>
      <c r="I41" s="647" t="s">
        <v>205</v>
      </c>
      <c r="J41" s="649">
        <f>$H$152</f>
        <v>0</v>
      </c>
      <c r="K41" s="647" t="s">
        <v>113</v>
      </c>
      <c r="L41" s="1630">
        <f>ROUNDDOWN((G41*H41)*(1+J41%),0)</f>
        <v>0</v>
      </c>
      <c r="M41" s="641"/>
      <c r="O41" s="304" t="s">
        <v>389</v>
      </c>
      <c r="P41" s="314">
        <v>200</v>
      </c>
      <c r="Q41" s="315">
        <v>96</v>
      </c>
      <c r="R41" s="315">
        <v>10000</v>
      </c>
      <c r="S41" s="316">
        <f>Q41*R41/P41</f>
        <v>4800</v>
      </c>
      <c r="T41" s="180"/>
      <c r="U41" s="179"/>
      <c r="V41" s="179"/>
      <c r="W41" s="179"/>
    </row>
    <row r="42" spans="1:27" ht="27" hidden="1" customHeight="1" thickBot="1">
      <c r="A42" s="3783"/>
      <c r="B42" s="495" t="s">
        <v>147</v>
      </c>
      <c r="C42" s="691"/>
      <c r="D42" s="647"/>
      <c r="E42" s="648"/>
      <c r="F42" s="652"/>
      <c r="G42" s="648"/>
      <c r="H42" s="685"/>
      <c r="I42" s="791"/>
      <c r="J42" s="655"/>
      <c r="K42" s="652"/>
      <c r="L42" s="786"/>
      <c r="M42" s="641"/>
      <c r="O42" s="305">
        <v>100</v>
      </c>
    </row>
    <row r="43" spans="1:27" ht="27" hidden="1" customHeight="1">
      <c r="A43" s="3783"/>
      <c r="B43" s="495" t="s">
        <v>177</v>
      </c>
      <c r="C43" s="661">
        <f>G41</f>
        <v>0</v>
      </c>
      <c r="D43" s="692" t="s">
        <v>156</v>
      </c>
      <c r="E43" s="693">
        <v>5</v>
      </c>
      <c r="F43" s="504" t="s">
        <v>223</v>
      </c>
      <c r="G43" s="648">
        <f>IF(O27="적용",ROUND(C43*E43,2),0)</f>
        <v>0</v>
      </c>
      <c r="H43" s="685">
        <v>1260</v>
      </c>
      <c r="I43" s="647" t="s">
        <v>211</v>
      </c>
      <c r="J43" s="152"/>
      <c r="K43" s="669"/>
      <c r="L43" s="1630">
        <f>ROUNDDOWN(G43*H43,0)</f>
        <v>0</v>
      </c>
      <c r="M43" s="641"/>
      <c r="O43" s="99">
        <f>700*5</f>
        <v>3500</v>
      </c>
      <c r="R43" s="117" t="s">
        <v>139</v>
      </c>
      <c r="S43" s="117" t="s">
        <v>139</v>
      </c>
      <c r="T43" s="117" t="s">
        <v>224</v>
      </c>
      <c r="U43" s="117" t="s">
        <v>163</v>
      </c>
      <c r="V43" s="117"/>
      <c r="W43" s="202" t="s">
        <v>394</v>
      </c>
      <c r="X43" s="202" t="s">
        <v>395</v>
      </c>
      <c r="Y43" s="202" t="s">
        <v>396</v>
      </c>
    </row>
    <row r="44" spans="1:27" ht="27" hidden="1" customHeight="1">
      <c r="A44" s="3783"/>
      <c r="B44" s="771" t="s">
        <v>153</v>
      </c>
      <c r="C44" s="676">
        <f>L43</f>
        <v>0</v>
      </c>
      <c r="D44" s="504" t="s">
        <v>154</v>
      </c>
      <c r="E44" s="648">
        <v>10</v>
      </c>
      <c r="F44" s="504" t="s">
        <v>113</v>
      </c>
      <c r="G44" s="679"/>
      <c r="H44" s="694"/>
      <c r="I44" s="647"/>
      <c r="J44" s="677"/>
      <c r="K44" s="681"/>
      <c r="L44" s="386">
        <f>ROUNDDOWN(C44*E44%,0)</f>
        <v>0</v>
      </c>
      <c r="M44" s="641"/>
      <c r="Q44" s="117" t="s">
        <v>417</v>
      </c>
      <c r="R44" s="117" t="s">
        <v>417</v>
      </c>
      <c r="S44" s="117" t="s">
        <v>226</v>
      </c>
      <c r="T44" s="117">
        <v>3.9</v>
      </c>
      <c r="U44" s="117" t="s">
        <v>227</v>
      </c>
      <c r="V44" s="117" t="s">
        <v>398</v>
      </c>
      <c r="W44" s="202">
        <v>35</v>
      </c>
      <c r="X44" s="202"/>
      <c r="Y44" s="202"/>
    </row>
    <row r="45" spans="1:27" ht="27" hidden="1" customHeight="1">
      <c r="A45" s="3783"/>
      <c r="B45" s="132" t="s">
        <v>180</v>
      </c>
      <c r="C45" s="181">
        <f>G41</f>
        <v>0</v>
      </c>
      <c r="D45" s="153" t="s">
        <v>229</v>
      </c>
      <c r="E45" s="154">
        <v>8.3999999999999995E-3</v>
      </c>
      <c r="F45" s="153" t="s">
        <v>213</v>
      </c>
      <c r="G45" s="141"/>
      <c r="H45" s="182">
        <v>800000</v>
      </c>
      <c r="I45" s="391" t="s">
        <v>183</v>
      </c>
      <c r="J45" s="121"/>
      <c r="K45" s="143"/>
      <c r="L45" s="384">
        <f>ROUNDDOWN(C45*E45*H45,0)</f>
        <v>0</v>
      </c>
      <c r="M45" s="641"/>
      <c r="Q45" s="117" t="s">
        <v>593</v>
      </c>
      <c r="R45" s="117" t="s">
        <v>417</v>
      </c>
      <c r="S45" s="117" t="s">
        <v>230</v>
      </c>
      <c r="T45" s="117">
        <v>5.4</v>
      </c>
      <c r="U45" s="117" t="s">
        <v>227</v>
      </c>
      <c r="V45" s="117" t="s">
        <v>397</v>
      </c>
      <c r="W45" s="202">
        <f>W44*25</f>
        <v>875</v>
      </c>
      <c r="X45" s="202"/>
      <c r="Y45" s="202"/>
    </row>
    <row r="46" spans="1:27" ht="27" hidden="1" customHeight="1">
      <c r="A46" s="3783"/>
      <c r="B46" s="185" t="s">
        <v>232</v>
      </c>
      <c r="C46" s="186" t="s">
        <v>594</v>
      </c>
      <c r="D46" s="183"/>
      <c r="E46" s="187"/>
      <c r="F46" s="188"/>
      <c r="G46" s="189"/>
      <c r="H46" s="131"/>
      <c r="I46" s="392"/>
      <c r="J46" s="190"/>
      <c r="K46" s="190"/>
      <c r="L46" s="393"/>
      <c r="M46" s="641"/>
      <c r="O46" s="116" t="s">
        <v>138</v>
      </c>
      <c r="Q46" s="117" t="s">
        <v>595</v>
      </c>
      <c r="R46" s="117" t="s">
        <v>417</v>
      </c>
      <c r="S46" s="117" t="s">
        <v>233</v>
      </c>
      <c r="T46" s="117">
        <v>7</v>
      </c>
      <c r="U46" s="117" t="s">
        <v>227</v>
      </c>
    </row>
    <row r="47" spans="1:27" ht="27" hidden="1" customHeight="1">
      <c r="A47" s="3783"/>
      <c r="B47" s="495" t="s">
        <v>143</v>
      </c>
      <c r="C47" s="665"/>
      <c r="D47" s="647"/>
      <c r="E47" s="666"/>
      <c r="F47" s="652"/>
      <c r="G47" s="659"/>
      <c r="H47" s="500"/>
      <c r="I47" s="647"/>
      <c r="J47" s="500"/>
      <c r="K47" s="647"/>
      <c r="L47" s="792"/>
      <c r="M47" s="641"/>
      <c r="Q47" s="139" t="s">
        <v>235</v>
      </c>
      <c r="R47" s="117" t="s">
        <v>417</v>
      </c>
      <c r="S47" s="117" t="s">
        <v>596</v>
      </c>
      <c r="T47" s="117">
        <v>8.6</v>
      </c>
      <c r="U47" s="117" t="s">
        <v>227</v>
      </c>
    </row>
    <row r="48" spans="1:27" ht="27" hidden="1" customHeight="1">
      <c r="A48" s="3783"/>
      <c r="B48" s="772" t="s">
        <v>597</v>
      </c>
      <c r="C48" s="698">
        <v>0</v>
      </c>
      <c r="D48" s="647" t="s">
        <v>118</v>
      </c>
      <c r="E48" s="659">
        <f>IF(ISERROR(IF(C46=Q47,VLOOKUP(B48,S49:T53,2,FALSE),VLOOKUP(B48,S44:T48,2,FALSE))),0,IF(C46=Q47,VLOOKUP(B48,S49:T53,2,FALSE),VLOOKUP(B48,S44:T48,2,FALSE)))</f>
        <v>10.5</v>
      </c>
      <c r="F48" s="647" t="s">
        <v>156</v>
      </c>
      <c r="G48" s="648">
        <f>IF(O46="적용",ROUND(C48*E48,2),0)</f>
        <v>0</v>
      </c>
      <c r="H48" s="500">
        <v>138989</v>
      </c>
      <c r="I48" s="791" t="s">
        <v>157</v>
      </c>
      <c r="J48" s="699">
        <f>$I$152</f>
        <v>0</v>
      </c>
      <c r="K48" s="647" t="s">
        <v>113</v>
      </c>
      <c r="L48" s="1630">
        <f>ROUNDDOWN((G48*H48)*(1+J48%),0)</f>
        <v>0</v>
      </c>
      <c r="M48" s="641"/>
      <c r="R48" s="117" t="s">
        <v>417</v>
      </c>
      <c r="S48" s="117" t="s">
        <v>598</v>
      </c>
      <c r="T48" s="117">
        <v>10.1</v>
      </c>
      <c r="U48" s="117" t="s">
        <v>227</v>
      </c>
      <c r="AA48" s="191"/>
    </row>
    <row r="49" spans="1:252" ht="27" hidden="1" customHeight="1">
      <c r="A49" s="3783"/>
      <c r="B49" s="495" t="s">
        <v>147</v>
      </c>
      <c r="C49" s="665"/>
      <c r="D49" s="647"/>
      <c r="E49" s="666"/>
      <c r="F49" s="652"/>
      <c r="G49" s="659"/>
      <c r="H49" s="500"/>
      <c r="I49" s="647"/>
      <c r="J49" s="655"/>
      <c r="K49" s="652"/>
      <c r="L49" s="729"/>
      <c r="M49" s="641"/>
      <c r="R49" s="139" t="s">
        <v>235</v>
      </c>
      <c r="S49" s="117" t="s">
        <v>226</v>
      </c>
      <c r="T49" s="139">
        <v>5.8</v>
      </c>
      <c r="U49" s="117" t="s">
        <v>227</v>
      </c>
      <c r="AA49" s="191"/>
    </row>
    <row r="50" spans="1:252" ht="27" hidden="1" customHeight="1">
      <c r="A50" s="3783"/>
      <c r="B50" s="773" t="s">
        <v>599</v>
      </c>
      <c r="C50" s="701"/>
      <c r="D50" s="647" t="s">
        <v>151</v>
      </c>
      <c r="E50" s="659">
        <f>IF(C46=Q44,1.5,0)</f>
        <v>0</v>
      </c>
      <c r="F50" s="647" t="s">
        <v>600</v>
      </c>
      <c r="G50" s="648">
        <f>IF(O46="적용",ROUND(C50*E50/300,2),0)</f>
        <v>0</v>
      </c>
      <c r="H50" s="500"/>
      <c r="I50" s="512" t="s">
        <v>601</v>
      </c>
      <c r="J50" s="652"/>
      <c r="K50" s="652"/>
      <c r="L50" s="1630">
        <f>ROUNDDOWN(G50*H50,0)</f>
        <v>0</v>
      </c>
      <c r="M50" s="641"/>
      <c r="R50" s="139" t="s">
        <v>235</v>
      </c>
      <c r="S50" s="117" t="s">
        <v>230</v>
      </c>
      <c r="T50" s="117">
        <v>8.1999999999999993</v>
      </c>
      <c r="U50" s="117" t="s">
        <v>227</v>
      </c>
      <c r="AA50" s="191"/>
    </row>
    <row r="51" spans="1:252" ht="27" hidden="1" customHeight="1">
      <c r="A51" s="3783"/>
      <c r="B51" s="495" t="s">
        <v>153</v>
      </c>
      <c r="C51" s="702">
        <f>L50</f>
        <v>0</v>
      </c>
      <c r="D51" s="647" t="s">
        <v>154</v>
      </c>
      <c r="E51" s="659">
        <v>66</v>
      </c>
      <c r="F51" s="647" t="s">
        <v>113</v>
      </c>
      <c r="G51" s="659"/>
      <c r="H51" s="500"/>
      <c r="I51" s="1626"/>
      <c r="J51" s="652"/>
      <c r="K51" s="652"/>
      <c r="L51" s="386">
        <f>ROUNDDOWN(C51*E51%,0)</f>
        <v>0</v>
      </c>
      <c r="M51" s="641"/>
      <c r="R51" s="139" t="s">
        <v>235</v>
      </c>
      <c r="S51" s="117" t="s">
        <v>233</v>
      </c>
      <c r="T51" s="117">
        <v>10.5</v>
      </c>
      <c r="U51" s="117" t="s">
        <v>227</v>
      </c>
      <c r="AA51" s="191"/>
    </row>
    <row r="52" spans="1:252" ht="27" hidden="1" customHeight="1">
      <c r="A52" s="3783"/>
      <c r="B52" s="495" t="s">
        <v>602</v>
      </c>
      <c r="C52" s="793">
        <f>IF(C46=Q45,C50,0)</f>
        <v>0</v>
      </c>
      <c r="D52" s="1626" t="s">
        <v>151</v>
      </c>
      <c r="E52" s="670">
        <f>IF(C46=Q45,1,0)</f>
        <v>0</v>
      </c>
      <c r="F52" s="1627" t="s">
        <v>603</v>
      </c>
      <c r="G52" s="794">
        <f>IF(O46="적용",ROUND(C52*E52,0),0)</f>
        <v>0</v>
      </c>
      <c r="H52" s="500"/>
      <c r="I52" s="512" t="s">
        <v>238</v>
      </c>
      <c r="J52" s="652"/>
      <c r="K52" s="652"/>
      <c r="L52" s="729" t="s">
        <v>604</v>
      </c>
      <c r="M52" s="641"/>
      <c r="R52" s="139" t="s">
        <v>235</v>
      </c>
      <c r="S52" s="117" t="s">
        <v>596</v>
      </c>
      <c r="T52" s="117">
        <v>12.8</v>
      </c>
      <c r="U52" s="117" t="s">
        <v>227</v>
      </c>
      <c r="AA52" s="191"/>
    </row>
    <row r="53" spans="1:252" ht="27" hidden="1" customHeight="1">
      <c r="A53" s="3783"/>
      <c r="B53" s="472" t="s">
        <v>605</v>
      </c>
      <c r="C53" s="795">
        <f>IF(C46=Q45,C50,0)</f>
        <v>0</v>
      </c>
      <c r="D53" s="677" t="s">
        <v>606</v>
      </c>
      <c r="E53" s="470">
        <f>IF(C46=Q45,1,0)</f>
        <v>0</v>
      </c>
      <c r="F53" s="677" t="s">
        <v>603</v>
      </c>
      <c r="G53" s="794">
        <f>IF(O46="적용",ROUND(C53*E53,0),0)</f>
        <v>0</v>
      </c>
      <c r="H53" s="471"/>
      <c r="I53" s="677" t="s">
        <v>607</v>
      </c>
      <c r="J53" s="677"/>
      <c r="K53" s="796"/>
      <c r="L53" s="473" t="s">
        <v>604</v>
      </c>
      <c r="M53" s="641"/>
      <c r="R53" s="139" t="s">
        <v>235</v>
      </c>
      <c r="S53" s="117" t="s">
        <v>598</v>
      </c>
      <c r="T53" s="139">
        <v>15.2</v>
      </c>
      <c r="U53" s="117" t="s">
        <v>227</v>
      </c>
      <c r="AA53" s="191"/>
    </row>
    <row r="54" spans="1:252" ht="27" hidden="1" customHeight="1">
      <c r="A54" s="780"/>
      <c r="B54" s="475" t="s">
        <v>715</v>
      </c>
      <c r="C54" s="476"/>
      <c r="D54" s="476"/>
      <c r="E54" s="476"/>
      <c r="F54" s="476"/>
      <c r="G54" s="476"/>
      <c r="H54" s="476"/>
      <c r="I54" s="477"/>
      <c r="J54" s="476"/>
      <c r="K54" s="476"/>
      <c r="L54" s="476"/>
      <c r="M54" s="797"/>
      <c r="R54" s="179"/>
      <c r="S54" s="183"/>
      <c r="T54" s="179"/>
      <c r="U54" s="183"/>
      <c r="AA54" s="191"/>
    </row>
    <row r="55" spans="1:252" ht="27" hidden="1" customHeight="1">
      <c r="A55" s="780"/>
      <c r="B55" s="478" t="s">
        <v>143</v>
      </c>
      <c r="C55" s="479"/>
      <c r="D55" s="478"/>
      <c r="E55" s="479"/>
      <c r="F55" s="478"/>
      <c r="G55" s="479"/>
      <c r="H55" s="482"/>
      <c r="I55" s="480"/>
      <c r="J55" s="489"/>
      <c r="K55" s="490"/>
      <c r="L55" s="478"/>
      <c r="M55" s="797"/>
      <c r="R55" s="179"/>
      <c r="S55" s="183"/>
      <c r="T55" s="179"/>
      <c r="U55" s="183"/>
      <c r="AA55" s="191"/>
    </row>
    <row r="56" spans="1:252" ht="27" hidden="1" customHeight="1">
      <c r="A56" s="780"/>
      <c r="B56" s="481" t="s">
        <v>716</v>
      </c>
      <c r="C56" s="482"/>
      <c r="D56" s="478" t="s">
        <v>438</v>
      </c>
      <c r="E56" s="483">
        <v>0.4</v>
      </c>
      <c r="F56" s="478" t="s">
        <v>712</v>
      </c>
      <c r="G56" s="479">
        <f>(C56*E56)/100</f>
        <v>0</v>
      </c>
      <c r="H56" s="488">
        <f>기초자료!B18</f>
        <v>0</v>
      </c>
      <c r="I56" s="484" t="s">
        <v>565</v>
      </c>
      <c r="J56" s="491">
        <f>$D$152</f>
        <v>0</v>
      </c>
      <c r="K56" s="492" t="s">
        <v>2</v>
      </c>
      <c r="L56" s="493">
        <f>ROUNDDOWN((G56*H56)*(1+J56%),0)</f>
        <v>0</v>
      </c>
      <c r="M56" s="797"/>
      <c r="R56" s="179"/>
      <c r="S56" s="183"/>
      <c r="T56" s="179"/>
      <c r="U56" s="183"/>
      <c r="AA56" s="191"/>
    </row>
    <row r="57" spans="1:252" ht="27" hidden="1" customHeight="1">
      <c r="A57" s="780"/>
      <c r="B57" s="485" t="s">
        <v>669</v>
      </c>
      <c r="C57" s="479"/>
      <c r="D57" s="478"/>
      <c r="E57" s="479"/>
      <c r="F57" s="478"/>
      <c r="G57" s="479"/>
      <c r="H57" s="486"/>
      <c r="I57" s="480"/>
      <c r="J57" s="487"/>
      <c r="K57" s="183"/>
      <c r="L57" s="494">
        <f>L58+L59</f>
        <v>0</v>
      </c>
      <c r="M57" s="797"/>
      <c r="R57" s="179"/>
      <c r="S57" s="183"/>
      <c r="T57" s="179"/>
      <c r="U57" s="183"/>
      <c r="AA57" s="191"/>
    </row>
    <row r="58" spans="1:252" ht="27" hidden="1" customHeight="1">
      <c r="A58" s="780"/>
      <c r="B58" s="519" t="s">
        <v>717</v>
      </c>
      <c r="C58" s="585"/>
      <c r="D58" s="519" t="s">
        <v>0</v>
      </c>
      <c r="E58" s="520">
        <f>T6</f>
        <v>0.17</v>
      </c>
      <c r="F58" s="519" t="s">
        <v>718</v>
      </c>
      <c r="G58" s="550">
        <f>(E58*C58)/100</f>
        <v>0</v>
      </c>
      <c r="H58" s="521">
        <v>7300</v>
      </c>
      <c r="I58" s="522" t="s">
        <v>720</v>
      </c>
      <c r="J58" s="519"/>
      <c r="K58" s="523"/>
      <c r="L58" s="521">
        <f>G58*H58</f>
        <v>0</v>
      </c>
      <c r="M58" s="797"/>
      <c r="R58" s="179"/>
      <c r="S58" s="183"/>
      <c r="T58" s="179"/>
      <c r="U58" s="183"/>
      <c r="AA58" s="191"/>
    </row>
    <row r="59" spans="1:252" ht="27" hidden="1" customHeight="1">
      <c r="A59" s="780"/>
      <c r="B59" s="519" t="s">
        <v>719</v>
      </c>
      <c r="C59" s="521">
        <f>L58</f>
        <v>0</v>
      </c>
      <c r="D59" s="519" t="s">
        <v>5</v>
      </c>
      <c r="E59" s="482">
        <v>10</v>
      </c>
      <c r="F59" s="519" t="s">
        <v>2</v>
      </c>
      <c r="G59" s="520"/>
      <c r="H59" s="482"/>
      <c r="I59" s="522"/>
      <c r="J59" s="519"/>
      <c r="K59" s="523"/>
      <c r="L59" s="521">
        <f>C59*10%</f>
        <v>0</v>
      </c>
      <c r="M59" s="797"/>
      <c r="R59" s="179"/>
      <c r="S59" s="183"/>
      <c r="T59" s="179"/>
      <c r="U59" s="183"/>
      <c r="AA59" s="191"/>
    </row>
    <row r="60" spans="1:252" ht="27" customHeight="1" thickTop="1">
      <c r="A60" s="3783"/>
      <c r="B60" s="177" t="s">
        <v>239</v>
      </c>
      <c r="C60" s="3784" t="s">
        <v>503</v>
      </c>
      <c r="D60" s="3785"/>
      <c r="E60" s="3786"/>
      <c r="F60" s="211"/>
      <c r="G60" s="135"/>
      <c r="H60" s="192"/>
      <c r="I60" s="146"/>
      <c r="J60" s="210"/>
      <c r="K60" s="474"/>
      <c r="L60" s="212"/>
      <c r="M60" s="705"/>
      <c r="N60" s="191"/>
      <c r="O60" s="116" t="s">
        <v>138</v>
      </c>
      <c r="P60" s="191"/>
      <c r="U60" s="191"/>
      <c r="V60" s="191"/>
      <c r="W60" s="191"/>
      <c r="Z60" s="191"/>
      <c r="AA60" s="191"/>
      <c r="AB60" s="191"/>
      <c r="AC60" s="191"/>
      <c r="AD60" s="191"/>
      <c r="AE60" s="191"/>
      <c r="AF60" s="191"/>
      <c r="AG60" s="191"/>
      <c r="AH60" s="191"/>
      <c r="AI60" s="191"/>
      <c r="AJ60" s="191"/>
      <c r="AK60" s="191"/>
      <c r="AL60" s="191"/>
      <c r="AM60" s="191"/>
      <c r="AN60" s="191"/>
      <c r="AO60" s="191"/>
      <c r="AP60" s="191"/>
      <c r="AQ60" s="191"/>
      <c r="AR60" s="191"/>
      <c r="AS60" s="191"/>
      <c r="AT60" s="191"/>
      <c r="AU60" s="191"/>
      <c r="AV60" s="191"/>
      <c r="AW60" s="191"/>
      <c r="AX60" s="191"/>
      <c r="AY60" s="191"/>
      <c r="AZ60" s="191"/>
      <c r="BA60" s="191"/>
      <c r="BB60" s="191"/>
      <c r="BC60" s="191"/>
      <c r="BD60" s="191"/>
      <c r="BE60" s="191"/>
      <c r="BF60" s="191"/>
      <c r="BG60" s="191"/>
      <c r="BH60" s="191"/>
      <c r="BI60" s="191"/>
      <c r="BJ60" s="191"/>
      <c r="BK60" s="191"/>
      <c r="BL60" s="191"/>
      <c r="BM60" s="191"/>
      <c r="BN60" s="191"/>
      <c r="BO60" s="191"/>
      <c r="BP60" s="191"/>
      <c r="BQ60" s="191"/>
      <c r="BR60" s="191"/>
      <c r="BS60" s="191"/>
      <c r="BT60" s="191"/>
      <c r="BU60" s="191"/>
      <c r="BV60" s="191"/>
      <c r="BW60" s="191"/>
      <c r="BX60" s="191"/>
      <c r="BY60" s="191"/>
      <c r="BZ60" s="191"/>
      <c r="CA60" s="191"/>
      <c r="CB60" s="191"/>
      <c r="CC60" s="191"/>
      <c r="CD60" s="191"/>
      <c r="CE60" s="191"/>
      <c r="CF60" s="191"/>
      <c r="CG60" s="191"/>
      <c r="CH60" s="191"/>
      <c r="CI60" s="191"/>
      <c r="CJ60" s="191"/>
      <c r="CK60" s="191"/>
      <c r="CL60" s="191"/>
      <c r="CM60" s="191"/>
      <c r="CN60" s="191"/>
      <c r="CO60" s="191"/>
      <c r="CP60" s="191"/>
      <c r="CQ60" s="191"/>
      <c r="CR60" s="191"/>
      <c r="CS60" s="191"/>
      <c r="CT60" s="191"/>
      <c r="CU60" s="191"/>
      <c r="CV60" s="191"/>
      <c r="CW60" s="191"/>
      <c r="CX60" s="191"/>
      <c r="CY60" s="191"/>
      <c r="CZ60" s="191"/>
      <c r="DA60" s="191"/>
      <c r="DB60" s="191"/>
      <c r="DC60" s="191"/>
      <c r="DD60" s="191"/>
      <c r="DE60" s="191"/>
      <c r="DF60" s="191"/>
      <c r="DG60" s="191"/>
      <c r="DH60" s="191"/>
      <c r="DI60" s="191"/>
      <c r="DJ60" s="191"/>
      <c r="DK60" s="191"/>
      <c r="DL60" s="191"/>
      <c r="DM60" s="191"/>
      <c r="DN60" s="191"/>
      <c r="DO60" s="191"/>
      <c r="DP60" s="191"/>
      <c r="DQ60" s="191"/>
      <c r="DR60" s="191"/>
      <c r="DS60" s="191"/>
      <c r="DT60" s="191"/>
      <c r="DU60" s="191"/>
      <c r="DV60" s="191"/>
      <c r="DW60" s="191"/>
      <c r="DX60" s="191"/>
      <c r="DY60" s="191"/>
      <c r="DZ60" s="191"/>
      <c r="EA60" s="191"/>
      <c r="EB60" s="191"/>
      <c r="EC60" s="191"/>
      <c r="ED60" s="191"/>
      <c r="EE60" s="191"/>
      <c r="EF60" s="191"/>
      <c r="EG60" s="191"/>
      <c r="EH60" s="191"/>
      <c r="EI60" s="191"/>
      <c r="EJ60" s="191"/>
      <c r="EK60" s="191"/>
      <c r="EL60" s="191"/>
      <c r="EM60" s="191"/>
      <c r="EN60" s="191"/>
      <c r="EO60" s="191"/>
      <c r="EP60" s="191"/>
      <c r="EQ60" s="191"/>
      <c r="ER60" s="191"/>
      <c r="ES60" s="191"/>
      <c r="ET60" s="191"/>
      <c r="EU60" s="191"/>
      <c r="EV60" s="191"/>
      <c r="EW60" s="191"/>
      <c r="EX60" s="191"/>
      <c r="EY60" s="191"/>
      <c r="EZ60" s="191"/>
      <c r="FA60" s="191"/>
      <c r="FB60" s="191"/>
      <c r="FC60" s="191"/>
      <c r="FD60" s="191"/>
      <c r="FE60" s="191"/>
      <c r="FF60" s="191"/>
      <c r="FG60" s="191"/>
      <c r="FH60" s="191"/>
      <c r="FI60" s="191"/>
      <c r="FJ60" s="191"/>
      <c r="FK60" s="191"/>
      <c r="FL60" s="191"/>
      <c r="FM60" s="191"/>
      <c r="FN60" s="191"/>
      <c r="FO60" s="191"/>
      <c r="FP60" s="191"/>
      <c r="FQ60" s="191"/>
      <c r="FR60" s="191"/>
      <c r="FS60" s="191"/>
      <c r="FT60" s="191"/>
      <c r="FU60" s="191"/>
      <c r="FV60" s="191"/>
      <c r="FW60" s="191"/>
      <c r="FX60" s="191"/>
      <c r="FY60" s="191"/>
      <c r="FZ60" s="191"/>
      <c r="GA60" s="191"/>
      <c r="GB60" s="191"/>
      <c r="GC60" s="191"/>
      <c r="GD60" s="191"/>
      <c r="GE60" s="191"/>
      <c r="GF60" s="191"/>
      <c r="GG60" s="191"/>
      <c r="GH60" s="191"/>
      <c r="GI60" s="191"/>
      <c r="GJ60" s="191"/>
      <c r="GK60" s="191"/>
      <c r="GL60" s="191"/>
      <c r="GM60" s="191"/>
      <c r="GN60" s="191"/>
      <c r="GO60" s="191"/>
      <c r="GP60" s="191"/>
      <c r="GQ60" s="191"/>
      <c r="GR60" s="191"/>
      <c r="GS60" s="191"/>
      <c r="GT60" s="191"/>
      <c r="GU60" s="191"/>
      <c r="GV60" s="191"/>
      <c r="GW60" s="191"/>
      <c r="GX60" s="191"/>
      <c r="GY60" s="191"/>
      <c r="GZ60" s="191"/>
      <c r="HA60" s="191"/>
      <c r="HB60" s="191"/>
      <c r="HC60" s="191"/>
      <c r="HD60" s="191"/>
      <c r="HE60" s="191"/>
      <c r="HF60" s="191"/>
      <c r="HG60" s="191"/>
      <c r="HH60" s="191"/>
      <c r="HI60" s="191"/>
      <c r="HJ60" s="191"/>
      <c r="HK60" s="191"/>
      <c r="HL60" s="191"/>
      <c r="HM60" s="191"/>
      <c r="HN60" s="191"/>
      <c r="HO60" s="191"/>
      <c r="HP60" s="191"/>
      <c r="HQ60" s="191"/>
      <c r="HR60" s="191"/>
      <c r="HS60" s="191"/>
      <c r="HT60" s="191"/>
      <c r="HU60" s="191"/>
      <c r="HV60" s="191"/>
      <c r="HW60" s="191"/>
      <c r="HX60" s="191"/>
      <c r="HY60" s="191"/>
      <c r="HZ60" s="191"/>
      <c r="IA60" s="191"/>
      <c r="IB60" s="191"/>
      <c r="IC60" s="191"/>
      <c r="ID60" s="191"/>
      <c r="IE60" s="191"/>
      <c r="IF60" s="191"/>
      <c r="IG60" s="191"/>
      <c r="IH60" s="191"/>
      <c r="II60" s="191"/>
      <c r="IJ60" s="191"/>
      <c r="IK60" s="191"/>
      <c r="IL60" s="191"/>
      <c r="IM60" s="191"/>
      <c r="IN60" s="191"/>
      <c r="IO60" s="191"/>
      <c r="IP60" s="191"/>
      <c r="IQ60" s="191"/>
      <c r="IR60" s="191"/>
    </row>
    <row r="61" spans="1:252" ht="27" customHeight="1">
      <c r="A61" s="3783"/>
      <c r="B61" s="771" t="s">
        <v>143</v>
      </c>
      <c r="C61" s="706">
        <f>SUM(C62:C74)</f>
        <v>350</v>
      </c>
      <c r="D61" s="647" t="s">
        <v>151</v>
      </c>
      <c r="E61" s="707"/>
      <c r="F61" s="652"/>
      <c r="G61" s="659">
        <f>IF(O60="적용",ROUND(SUM(G62:G74),2),0)</f>
        <v>6.23</v>
      </c>
      <c r="H61" s="703">
        <f>ROUNDDOWN((H62+H63)/2,0)</f>
        <v>199095</v>
      </c>
      <c r="I61" s="790" t="s">
        <v>608</v>
      </c>
      <c r="J61" s="798">
        <f>$J$152</f>
        <v>15</v>
      </c>
      <c r="K61" s="647" t="s">
        <v>113</v>
      </c>
      <c r="L61" s="1628">
        <f>ROUNDDOWN((G61*H61)*(1+J61%),0)</f>
        <v>1426416</v>
      </c>
      <c r="M61" s="705"/>
      <c r="N61" s="191">
        <v>6.5</v>
      </c>
      <c r="O61" s="195"/>
      <c r="P61" s="191"/>
      <c r="Q61" s="117" t="s">
        <v>139</v>
      </c>
      <c r="R61" s="117" t="s">
        <v>240</v>
      </c>
      <c r="S61" s="117" t="s">
        <v>241</v>
      </c>
      <c r="T61" s="117" t="s">
        <v>242</v>
      </c>
      <c r="U61" s="139" t="s">
        <v>243</v>
      </c>
      <c r="V61" s="191"/>
      <c r="W61" s="191"/>
      <c r="X61" s="191"/>
      <c r="Y61" s="191"/>
      <c r="Z61" s="191"/>
      <c r="AA61" s="191"/>
      <c r="AB61" s="191"/>
      <c r="AC61" s="191"/>
      <c r="AD61" s="191"/>
      <c r="AE61" s="191"/>
      <c r="AF61" s="191"/>
      <c r="AG61" s="191"/>
      <c r="AH61" s="191"/>
      <c r="AI61" s="191"/>
      <c r="AJ61" s="191"/>
      <c r="AK61" s="191"/>
      <c r="AL61" s="191"/>
      <c r="AM61" s="191"/>
      <c r="AN61" s="191"/>
      <c r="AO61" s="191"/>
      <c r="AP61" s="191"/>
      <c r="AQ61" s="191"/>
      <c r="AR61" s="191"/>
      <c r="AS61" s="191"/>
      <c r="AT61" s="191"/>
      <c r="AU61" s="191"/>
      <c r="AV61" s="191"/>
      <c r="AW61" s="191"/>
      <c r="AX61" s="191"/>
      <c r="AY61" s="191"/>
      <c r="AZ61" s="191"/>
      <c r="BA61" s="191"/>
      <c r="BB61" s="191"/>
      <c r="BC61" s="191"/>
      <c r="BD61" s="191"/>
      <c r="BE61" s="191"/>
      <c r="BF61" s="191"/>
      <c r="BG61" s="191"/>
      <c r="BH61" s="191"/>
      <c r="BI61" s="191"/>
      <c r="BJ61" s="191"/>
      <c r="BK61" s="191"/>
      <c r="BL61" s="191"/>
      <c r="BM61" s="191"/>
      <c r="BN61" s="191"/>
      <c r="BO61" s="191"/>
      <c r="BP61" s="191"/>
      <c r="BQ61" s="191"/>
      <c r="BR61" s="191"/>
      <c r="BS61" s="191"/>
      <c r="BT61" s="191"/>
      <c r="BU61" s="191"/>
      <c r="BV61" s="191"/>
      <c r="BW61" s="191"/>
      <c r="BX61" s="191"/>
      <c r="BY61" s="191"/>
      <c r="BZ61" s="191"/>
      <c r="CA61" s="191"/>
      <c r="CB61" s="191"/>
      <c r="CC61" s="191"/>
      <c r="CD61" s="191"/>
      <c r="CE61" s="191"/>
      <c r="CF61" s="191"/>
      <c r="CG61" s="191"/>
      <c r="CH61" s="191"/>
      <c r="CI61" s="191"/>
      <c r="CJ61" s="191"/>
      <c r="CK61" s="191"/>
      <c r="CL61" s="191"/>
      <c r="CM61" s="191"/>
      <c r="CN61" s="191"/>
      <c r="CO61" s="191"/>
      <c r="CP61" s="191"/>
      <c r="CQ61" s="191"/>
      <c r="CR61" s="191"/>
      <c r="CS61" s="191"/>
      <c r="CT61" s="191"/>
      <c r="CU61" s="191"/>
      <c r="CV61" s="191"/>
      <c r="CW61" s="191"/>
      <c r="CX61" s="191"/>
      <c r="CY61" s="191"/>
      <c r="CZ61" s="191"/>
      <c r="DA61" s="191"/>
      <c r="DB61" s="191"/>
      <c r="DC61" s="191"/>
      <c r="DD61" s="191"/>
      <c r="DE61" s="191"/>
      <c r="DF61" s="191"/>
      <c r="DG61" s="191"/>
      <c r="DH61" s="191"/>
      <c r="DI61" s="191"/>
      <c r="DJ61" s="191"/>
      <c r="DK61" s="191"/>
      <c r="DL61" s="191"/>
      <c r="DM61" s="191"/>
      <c r="DN61" s="191"/>
      <c r="DO61" s="191"/>
      <c r="DP61" s="191"/>
      <c r="DQ61" s="191"/>
      <c r="DR61" s="191"/>
      <c r="DS61" s="191"/>
      <c r="DT61" s="191"/>
      <c r="DU61" s="191"/>
      <c r="DV61" s="191"/>
      <c r="DW61" s="191"/>
      <c r="DX61" s="191"/>
      <c r="DY61" s="191"/>
      <c r="DZ61" s="191"/>
      <c r="EA61" s="191"/>
      <c r="EB61" s="191"/>
      <c r="EC61" s="191"/>
      <c r="ED61" s="191"/>
      <c r="EE61" s="191"/>
      <c r="EF61" s="191"/>
      <c r="EG61" s="191"/>
      <c r="EH61" s="191"/>
      <c r="EI61" s="191"/>
      <c r="EJ61" s="191"/>
      <c r="EK61" s="191"/>
      <c r="EL61" s="191"/>
      <c r="EM61" s="191"/>
      <c r="EN61" s="191"/>
      <c r="EO61" s="191"/>
      <c r="EP61" s="191"/>
      <c r="EQ61" s="191"/>
      <c r="ER61" s="191"/>
      <c r="ES61" s="191"/>
      <c r="ET61" s="191"/>
      <c r="EU61" s="191"/>
      <c r="EV61" s="191"/>
      <c r="EW61" s="191"/>
      <c r="EX61" s="191"/>
      <c r="EY61" s="191"/>
      <c r="EZ61" s="191"/>
      <c r="FA61" s="191"/>
      <c r="FB61" s="191"/>
      <c r="FC61" s="191"/>
      <c r="FD61" s="191"/>
      <c r="FE61" s="191"/>
      <c r="FF61" s="191"/>
      <c r="FG61" s="191"/>
      <c r="FH61" s="191"/>
      <c r="FI61" s="191"/>
      <c r="FJ61" s="191"/>
      <c r="FK61" s="191"/>
      <c r="FL61" s="191"/>
      <c r="FM61" s="191"/>
      <c r="FN61" s="191"/>
      <c r="FO61" s="191"/>
      <c r="FP61" s="191"/>
      <c r="FQ61" s="191"/>
      <c r="FR61" s="191"/>
      <c r="FS61" s="191"/>
      <c r="FT61" s="191"/>
      <c r="FU61" s="191"/>
      <c r="FV61" s="191"/>
      <c r="FW61" s="191"/>
      <c r="FX61" s="191"/>
      <c r="FY61" s="191"/>
      <c r="FZ61" s="191"/>
      <c r="GA61" s="191"/>
      <c r="GB61" s="191"/>
      <c r="GC61" s="191"/>
      <c r="GD61" s="191"/>
      <c r="GE61" s="191"/>
      <c r="GF61" s="191"/>
      <c r="GG61" s="191"/>
      <c r="GH61" s="191"/>
      <c r="GI61" s="191"/>
      <c r="GJ61" s="191"/>
      <c r="GK61" s="191"/>
      <c r="GL61" s="191"/>
      <c r="GM61" s="191"/>
      <c r="GN61" s="191"/>
      <c r="GO61" s="191"/>
      <c r="GP61" s="191"/>
      <c r="GQ61" s="191"/>
      <c r="GR61" s="191"/>
      <c r="GS61" s="191"/>
      <c r="GT61" s="191"/>
      <c r="GU61" s="191"/>
      <c r="GV61" s="191"/>
      <c r="GW61" s="191"/>
      <c r="GX61" s="191"/>
      <c r="GY61" s="191"/>
      <c r="GZ61" s="191"/>
      <c r="HA61" s="191"/>
      <c r="HB61" s="191"/>
      <c r="HC61" s="191"/>
      <c r="HD61" s="191"/>
      <c r="HE61" s="191"/>
      <c r="HF61" s="191"/>
      <c r="HG61" s="191"/>
      <c r="HH61" s="191"/>
      <c r="HI61" s="191"/>
      <c r="HJ61" s="191"/>
      <c r="HK61" s="191"/>
      <c r="HL61" s="191"/>
      <c r="HM61" s="191"/>
      <c r="HN61" s="191"/>
      <c r="HO61" s="191"/>
      <c r="HP61" s="191"/>
      <c r="HQ61" s="191"/>
      <c r="HR61" s="191"/>
      <c r="HS61" s="191"/>
      <c r="HT61" s="191"/>
      <c r="HU61" s="191"/>
      <c r="HV61" s="191"/>
      <c r="HW61" s="191"/>
      <c r="HX61" s="191"/>
      <c r="HY61" s="191"/>
      <c r="HZ61" s="191"/>
      <c r="IA61" s="191"/>
      <c r="IB61" s="191"/>
      <c r="IC61" s="191"/>
      <c r="ID61" s="191"/>
      <c r="IE61" s="191"/>
      <c r="IF61" s="191"/>
      <c r="IG61" s="191"/>
      <c r="IH61" s="191"/>
      <c r="II61" s="191"/>
      <c r="IJ61" s="191"/>
      <c r="IK61" s="191"/>
      <c r="IL61" s="191"/>
      <c r="IM61" s="191"/>
      <c r="IN61" s="191"/>
      <c r="IO61" s="191"/>
      <c r="IP61" s="191"/>
      <c r="IQ61" s="191"/>
      <c r="IR61" s="191"/>
    </row>
    <row r="62" spans="1:252" ht="27" customHeight="1">
      <c r="A62" s="3783"/>
      <c r="B62" s="1637" t="s">
        <v>245</v>
      </c>
      <c r="C62" s="799">
        <f>'제거량산출(삼나무)'!AI33</f>
        <v>0</v>
      </c>
      <c r="D62" s="647" t="s">
        <v>151</v>
      </c>
      <c r="E62" s="709">
        <f t="shared" ref="E62:E72" si="0">IF($C$60=$Q$62,S62,IF($C$60=$Q$63,S62+T62,IF($C$60=$Q$64,S62+T62+U62,0)))</f>
        <v>1</v>
      </c>
      <c r="F62" s="647" t="s">
        <v>194</v>
      </c>
      <c r="G62" s="800">
        <f t="shared" ref="G62:G74" si="1">IF(C62=0,0,ROUND(C62*E62/100,2))</f>
        <v>0</v>
      </c>
      <c r="H62" s="628">
        <f>기초자료!B14</f>
        <v>172068</v>
      </c>
      <c r="I62" s="2057" t="s">
        <v>157</v>
      </c>
      <c r="J62" s="655"/>
      <c r="K62" s="652"/>
      <c r="L62" s="729"/>
      <c r="M62" s="705"/>
      <c r="N62" s="191"/>
      <c r="O62" s="195"/>
      <c r="P62" s="191"/>
      <c r="Q62" s="117" t="s">
        <v>246</v>
      </c>
      <c r="R62" s="117" t="s">
        <v>247</v>
      </c>
      <c r="S62" s="117">
        <v>0.6</v>
      </c>
      <c r="T62" s="117">
        <v>0.2</v>
      </c>
      <c r="U62" s="196">
        <v>0.2</v>
      </c>
      <c r="V62" s="191"/>
      <c r="W62" s="191"/>
      <c r="X62" s="191"/>
      <c r="Y62" s="191"/>
      <c r="Z62" s="191"/>
      <c r="AA62" s="191"/>
      <c r="AB62" s="191"/>
      <c r="AC62" s="191"/>
      <c r="AD62" s="191"/>
      <c r="AE62" s="191"/>
      <c r="AF62" s="191"/>
      <c r="AG62" s="191"/>
      <c r="AH62" s="191"/>
      <c r="AI62" s="191"/>
      <c r="AJ62" s="191"/>
      <c r="AK62" s="191"/>
      <c r="AL62" s="191"/>
      <c r="AM62" s="191"/>
      <c r="AN62" s="191"/>
      <c r="AO62" s="191"/>
      <c r="AP62" s="191"/>
      <c r="AQ62" s="191"/>
      <c r="AR62" s="191"/>
      <c r="AS62" s="191"/>
      <c r="AT62" s="191"/>
      <c r="AU62" s="191"/>
      <c r="AV62" s="191"/>
      <c r="AW62" s="191"/>
      <c r="AX62" s="191"/>
      <c r="AY62" s="191"/>
      <c r="AZ62" s="191"/>
      <c r="BA62" s="191"/>
      <c r="BB62" s="191"/>
      <c r="BC62" s="191"/>
      <c r="BD62" s="191"/>
      <c r="BE62" s="191"/>
      <c r="BF62" s="191"/>
      <c r="BG62" s="191"/>
      <c r="BH62" s="191"/>
      <c r="BI62" s="191"/>
      <c r="BJ62" s="191"/>
      <c r="BK62" s="191"/>
      <c r="BL62" s="191"/>
      <c r="BM62" s="191"/>
      <c r="BN62" s="191"/>
      <c r="BO62" s="191"/>
      <c r="BP62" s="191"/>
      <c r="BQ62" s="191"/>
      <c r="BR62" s="191"/>
      <c r="BS62" s="191"/>
      <c r="BT62" s="191"/>
      <c r="BU62" s="191"/>
      <c r="BV62" s="191"/>
      <c r="BW62" s="191"/>
      <c r="BX62" s="191"/>
      <c r="BY62" s="191"/>
      <c r="BZ62" s="191"/>
      <c r="CA62" s="191"/>
      <c r="CB62" s="191"/>
      <c r="CC62" s="191"/>
      <c r="CD62" s="191"/>
      <c r="CE62" s="191"/>
      <c r="CF62" s="191"/>
      <c r="CG62" s="191"/>
      <c r="CH62" s="191"/>
      <c r="CI62" s="191"/>
      <c r="CJ62" s="191"/>
      <c r="CK62" s="191"/>
      <c r="CL62" s="191"/>
      <c r="CM62" s="191"/>
      <c r="CN62" s="191"/>
      <c r="CO62" s="191"/>
      <c r="CP62" s="191"/>
      <c r="CQ62" s="191"/>
      <c r="CR62" s="191"/>
      <c r="CS62" s="191"/>
      <c r="CT62" s="191"/>
      <c r="CU62" s="191"/>
      <c r="CV62" s="191"/>
      <c r="CW62" s="191"/>
      <c r="CX62" s="191"/>
      <c r="CY62" s="191"/>
      <c r="CZ62" s="191"/>
      <c r="DA62" s="191"/>
      <c r="DB62" s="191"/>
      <c r="DC62" s="191"/>
      <c r="DD62" s="191"/>
      <c r="DE62" s="191"/>
      <c r="DF62" s="191"/>
      <c r="DG62" s="191"/>
      <c r="DH62" s="191"/>
      <c r="DI62" s="191"/>
      <c r="DJ62" s="191"/>
      <c r="DK62" s="191"/>
      <c r="DL62" s="191"/>
      <c r="DM62" s="191"/>
      <c r="DN62" s="191"/>
      <c r="DO62" s="191"/>
      <c r="DP62" s="191"/>
      <c r="DQ62" s="191"/>
      <c r="DR62" s="191"/>
      <c r="DS62" s="191"/>
      <c r="DT62" s="191"/>
      <c r="DU62" s="191"/>
      <c r="DV62" s="191"/>
      <c r="DW62" s="191"/>
      <c r="DX62" s="191"/>
      <c r="DY62" s="191"/>
      <c r="DZ62" s="191"/>
      <c r="EA62" s="191"/>
      <c r="EB62" s="191"/>
      <c r="EC62" s="191"/>
      <c r="ED62" s="191"/>
      <c r="EE62" s="191"/>
      <c r="EF62" s="191"/>
      <c r="EG62" s="191"/>
      <c r="EH62" s="191"/>
      <c r="EI62" s="191"/>
      <c r="EJ62" s="191"/>
      <c r="EK62" s="191"/>
      <c r="EL62" s="191"/>
      <c r="EM62" s="191"/>
      <c r="EN62" s="191"/>
      <c r="EO62" s="191"/>
      <c r="EP62" s="191"/>
      <c r="EQ62" s="191"/>
      <c r="ER62" s="191"/>
      <c r="ES62" s="191"/>
      <c r="ET62" s="191"/>
      <c r="EU62" s="191"/>
      <c r="EV62" s="191"/>
      <c r="EW62" s="191"/>
      <c r="EX62" s="191"/>
      <c r="EY62" s="191"/>
      <c r="EZ62" s="191"/>
      <c r="FA62" s="191"/>
      <c r="FB62" s="191"/>
      <c r="FC62" s="191"/>
      <c r="FD62" s="191"/>
      <c r="FE62" s="191"/>
      <c r="FF62" s="191"/>
      <c r="FG62" s="191"/>
      <c r="FH62" s="191"/>
      <c r="FI62" s="191"/>
      <c r="FJ62" s="191"/>
      <c r="FK62" s="191"/>
      <c r="FL62" s="191"/>
      <c r="FM62" s="191"/>
      <c r="FN62" s="191"/>
      <c r="FO62" s="191"/>
      <c r="FP62" s="191"/>
      <c r="FQ62" s="191"/>
      <c r="FR62" s="191"/>
      <c r="FS62" s="191"/>
      <c r="FT62" s="191"/>
      <c r="FU62" s="191"/>
      <c r="FV62" s="191"/>
      <c r="FW62" s="191"/>
      <c r="FX62" s="191"/>
      <c r="FY62" s="191"/>
      <c r="FZ62" s="191"/>
      <c r="GA62" s="191"/>
      <c r="GB62" s="191"/>
      <c r="GC62" s="191"/>
      <c r="GD62" s="191"/>
      <c r="GE62" s="191"/>
      <c r="GF62" s="191"/>
      <c r="GG62" s="191"/>
      <c r="GH62" s="191"/>
      <c r="GI62" s="191"/>
      <c r="GJ62" s="191"/>
      <c r="GK62" s="191"/>
      <c r="GL62" s="191"/>
      <c r="GM62" s="191"/>
      <c r="GN62" s="191"/>
      <c r="GO62" s="191"/>
      <c r="GP62" s="191"/>
      <c r="GQ62" s="191"/>
      <c r="GR62" s="191"/>
      <c r="GS62" s="191"/>
      <c r="GT62" s="191"/>
      <c r="GU62" s="191"/>
      <c r="GV62" s="191"/>
      <c r="GW62" s="191"/>
      <c r="GX62" s="191"/>
      <c r="GY62" s="191"/>
      <c r="GZ62" s="191"/>
      <c r="HA62" s="191"/>
      <c r="HB62" s="191"/>
      <c r="HC62" s="191"/>
      <c r="HD62" s="191"/>
      <c r="HE62" s="191"/>
      <c r="HF62" s="191"/>
      <c r="HG62" s="191"/>
      <c r="HH62" s="191"/>
      <c r="HI62" s="191"/>
      <c r="HJ62" s="191"/>
      <c r="HK62" s="191"/>
      <c r="HL62" s="191"/>
      <c r="HM62" s="191"/>
      <c r="HN62" s="191"/>
      <c r="HO62" s="191"/>
      <c r="HP62" s="191"/>
      <c r="HQ62" s="191"/>
      <c r="HR62" s="191"/>
      <c r="HS62" s="191"/>
      <c r="HT62" s="191"/>
      <c r="HU62" s="191"/>
      <c r="HV62" s="191"/>
      <c r="HW62" s="191"/>
      <c r="HX62" s="191"/>
      <c r="HY62" s="191"/>
      <c r="HZ62" s="191"/>
      <c r="IA62" s="191"/>
      <c r="IB62" s="191"/>
      <c r="IC62" s="191"/>
      <c r="ID62" s="191"/>
      <c r="IE62" s="191"/>
      <c r="IF62" s="191"/>
      <c r="IG62" s="191"/>
      <c r="IH62" s="191"/>
      <c r="II62" s="191"/>
      <c r="IJ62" s="191"/>
      <c r="IK62" s="191"/>
      <c r="IL62" s="191"/>
      <c r="IM62" s="191"/>
      <c r="IN62" s="191"/>
      <c r="IO62" s="191"/>
      <c r="IP62" s="191"/>
      <c r="IQ62" s="191"/>
      <c r="IR62" s="191"/>
    </row>
    <row r="63" spans="1:252" ht="27" customHeight="1">
      <c r="A63" s="3783"/>
      <c r="B63" s="1637" t="s">
        <v>248</v>
      </c>
      <c r="C63" s="799">
        <f>'제거량산출(삼나무)'!AI34</f>
        <v>6.25</v>
      </c>
      <c r="D63" s="647" t="s">
        <v>151</v>
      </c>
      <c r="E63" s="709">
        <f t="shared" si="0"/>
        <v>1.2</v>
      </c>
      <c r="F63" s="647" t="s">
        <v>194</v>
      </c>
      <c r="G63" s="800">
        <f t="shared" si="1"/>
        <v>0.08</v>
      </c>
      <c r="H63" s="629">
        <f>기초자료!B16</f>
        <v>226122</v>
      </c>
      <c r="I63" s="2057" t="s">
        <v>205</v>
      </c>
      <c r="J63" s="655"/>
      <c r="K63" s="652"/>
      <c r="L63" s="729"/>
      <c r="M63" s="705"/>
      <c r="N63" s="191"/>
      <c r="O63" s="195"/>
      <c r="P63" s="191"/>
      <c r="Q63" s="117" t="s">
        <v>249</v>
      </c>
      <c r="R63" s="197" t="s">
        <v>250</v>
      </c>
      <c r="S63" s="197">
        <v>0.7</v>
      </c>
      <c r="T63" s="197">
        <v>0.3</v>
      </c>
      <c r="U63" s="197">
        <v>0.2</v>
      </c>
      <c r="V63" s="191"/>
      <c r="W63" s="191"/>
      <c r="X63" s="191"/>
      <c r="Y63" s="191"/>
      <c r="Z63" s="191"/>
      <c r="AA63" s="191"/>
      <c r="AB63" s="191"/>
      <c r="AC63" s="191"/>
      <c r="AD63" s="191"/>
      <c r="AE63" s="191"/>
      <c r="AF63" s="191"/>
      <c r="AG63" s="191"/>
      <c r="AH63" s="191"/>
      <c r="AI63" s="191"/>
      <c r="AJ63" s="191"/>
      <c r="AK63" s="191"/>
      <c r="AL63" s="191"/>
      <c r="AM63" s="191"/>
      <c r="AN63" s="191"/>
      <c r="AO63" s="191"/>
      <c r="AP63" s="191"/>
      <c r="AQ63" s="191"/>
      <c r="AR63" s="191"/>
      <c r="AS63" s="191"/>
      <c r="AT63" s="191"/>
      <c r="AU63" s="191"/>
      <c r="AV63" s="191"/>
      <c r="AW63" s="191"/>
      <c r="AX63" s="191"/>
      <c r="AY63" s="191"/>
      <c r="AZ63" s="191"/>
      <c r="BA63" s="191"/>
      <c r="BB63" s="191"/>
      <c r="BC63" s="191"/>
      <c r="BD63" s="191"/>
      <c r="BE63" s="191"/>
      <c r="BF63" s="191"/>
      <c r="BG63" s="191"/>
      <c r="BH63" s="191"/>
      <c r="BI63" s="191"/>
      <c r="BJ63" s="191"/>
      <c r="BK63" s="191"/>
      <c r="BL63" s="191"/>
      <c r="BM63" s="191"/>
      <c r="BN63" s="191"/>
      <c r="BO63" s="191"/>
      <c r="BP63" s="191"/>
      <c r="BQ63" s="191"/>
      <c r="BR63" s="191"/>
      <c r="BS63" s="191"/>
      <c r="BT63" s="191"/>
      <c r="BU63" s="191"/>
      <c r="BV63" s="191"/>
      <c r="BW63" s="191"/>
      <c r="BX63" s="191"/>
      <c r="BY63" s="191"/>
      <c r="BZ63" s="191"/>
      <c r="CA63" s="191"/>
      <c r="CB63" s="191"/>
      <c r="CC63" s="191"/>
      <c r="CD63" s="191"/>
      <c r="CE63" s="191"/>
      <c r="CF63" s="191"/>
      <c r="CG63" s="191"/>
      <c r="CH63" s="191"/>
      <c r="CI63" s="191"/>
      <c r="CJ63" s="191"/>
      <c r="CK63" s="191"/>
      <c r="CL63" s="191"/>
      <c r="CM63" s="191"/>
      <c r="CN63" s="191"/>
      <c r="CO63" s="191"/>
      <c r="CP63" s="191"/>
      <c r="CQ63" s="191"/>
      <c r="CR63" s="191"/>
      <c r="CS63" s="191"/>
      <c r="CT63" s="191"/>
      <c r="CU63" s="191"/>
      <c r="CV63" s="191"/>
      <c r="CW63" s="191"/>
      <c r="CX63" s="191"/>
      <c r="CY63" s="191"/>
      <c r="CZ63" s="191"/>
      <c r="DA63" s="191"/>
      <c r="DB63" s="191"/>
      <c r="DC63" s="191"/>
      <c r="DD63" s="191"/>
      <c r="DE63" s="191"/>
      <c r="DF63" s="191"/>
      <c r="DG63" s="191"/>
      <c r="DH63" s="191"/>
      <c r="DI63" s="191"/>
      <c r="DJ63" s="191"/>
      <c r="DK63" s="191"/>
      <c r="DL63" s="191"/>
      <c r="DM63" s="191"/>
      <c r="DN63" s="191"/>
      <c r="DO63" s="191"/>
      <c r="DP63" s="191"/>
      <c r="DQ63" s="191"/>
      <c r="DR63" s="191"/>
      <c r="DS63" s="191"/>
      <c r="DT63" s="191"/>
      <c r="DU63" s="191"/>
      <c r="DV63" s="191"/>
      <c r="DW63" s="191"/>
      <c r="DX63" s="191"/>
      <c r="DY63" s="191"/>
      <c r="DZ63" s="191"/>
      <c r="EA63" s="191"/>
      <c r="EB63" s="191"/>
      <c r="EC63" s="191"/>
      <c r="ED63" s="191"/>
      <c r="EE63" s="191"/>
      <c r="EF63" s="191"/>
      <c r="EG63" s="191"/>
      <c r="EH63" s="191"/>
      <c r="EI63" s="191"/>
      <c r="EJ63" s="191"/>
      <c r="EK63" s="191"/>
      <c r="EL63" s="191"/>
      <c r="EM63" s="191"/>
      <c r="EN63" s="191"/>
      <c r="EO63" s="191"/>
      <c r="EP63" s="191"/>
      <c r="EQ63" s="191"/>
      <c r="ER63" s="191"/>
      <c r="ES63" s="191"/>
      <c r="ET63" s="191"/>
      <c r="EU63" s="191"/>
      <c r="EV63" s="191"/>
      <c r="EW63" s="191"/>
      <c r="EX63" s="191"/>
      <c r="EY63" s="191"/>
      <c r="EZ63" s="191"/>
      <c r="FA63" s="191"/>
      <c r="FB63" s="191"/>
      <c r="FC63" s="191"/>
      <c r="FD63" s="191"/>
      <c r="FE63" s="191"/>
      <c r="FF63" s="191"/>
      <c r="FG63" s="191"/>
      <c r="FH63" s="191"/>
      <c r="FI63" s="191"/>
      <c r="FJ63" s="191"/>
      <c r="FK63" s="191"/>
      <c r="FL63" s="191"/>
      <c r="FM63" s="191"/>
      <c r="FN63" s="191"/>
      <c r="FO63" s="191"/>
      <c r="FP63" s="191"/>
      <c r="FQ63" s="191"/>
      <c r="FR63" s="191"/>
      <c r="FS63" s="191"/>
      <c r="FT63" s="191"/>
      <c r="FU63" s="191"/>
      <c r="FV63" s="191"/>
      <c r="FW63" s="191"/>
      <c r="FX63" s="191"/>
      <c r="FY63" s="191"/>
      <c r="FZ63" s="191"/>
      <c r="GA63" s="191"/>
      <c r="GB63" s="191"/>
      <c r="GC63" s="191"/>
      <c r="GD63" s="191"/>
      <c r="GE63" s="191"/>
      <c r="GF63" s="191"/>
      <c r="GG63" s="191"/>
      <c r="GH63" s="191"/>
      <c r="GI63" s="191"/>
      <c r="GJ63" s="191"/>
      <c r="GK63" s="191"/>
      <c r="GL63" s="191"/>
      <c r="GM63" s="191"/>
      <c r="GN63" s="191"/>
      <c r="GO63" s="191"/>
      <c r="GP63" s="191"/>
      <c r="GQ63" s="191"/>
      <c r="GR63" s="191"/>
      <c r="GS63" s="191"/>
      <c r="GT63" s="191"/>
      <c r="GU63" s="191"/>
      <c r="GV63" s="191"/>
      <c r="GW63" s="191"/>
      <c r="GX63" s="191"/>
      <c r="GY63" s="191"/>
      <c r="GZ63" s="191"/>
      <c r="HA63" s="191"/>
      <c r="HB63" s="191"/>
      <c r="HC63" s="191"/>
      <c r="HD63" s="191"/>
      <c r="HE63" s="191"/>
      <c r="HF63" s="191"/>
      <c r="HG63" s="191"/>
      <c r="HH63" s="191"/>
      <c r="HI63" s="191"/>
      <c r="HJ63" s="191"/>
      <c r="HK63" s="191"/>
      <c r="HL63" s="191"/>
      <c r="HM63" s="191"/>
      <c r="HN63" s="191"/>
      <c r="HO63" s="191"/>
      <c r="HP63" s="191"/>
      <c r="HQ63" s="191"/>
      <c r="HR63" s="191"/>
      <c r="HS63" s="191"/>
      <c r="HT63" s="191"/>
      <c r="HU63" s="191"/>
      <c r="HV63" s="191"/>
      <c r="HW63" s="191"/>
      <c r="HX63" s="191"/>
      <c r="HY63" s="191"/>
      <c r="HZ63" s="191"/>
      <c r="IA63" s="191"/>
      <c r="IB63" s="191"/>
      <c r="IC63" s="191"/>
      <c r="ID63" s="191"/>
      <c r="IE63" s="191"/>
      <c r="IF63" s="191"/>
      <c r="IG63" s="191"/>
      <c r="IH63" s="191"/>
      <c r="II63" s="191"/>
      <c r="IJ63" s="191"/>
      <c r="IK63" s="191"/>
      <c r="IL63" s="191"/>
      <c r="IM63" s="191"/>
      <c r="IN63" s="191"/>
      <c r="IO63" s="191"/>
      <c r="IP63" s="191"/>
      <c r="IQ63" s="191"/>
      <c r="IR63" s="191"/>
    </row>
    <row r="64" spans="1:252" ht="27" customHeight="1">
      <c r="A64" s="3783"/>
      <c r="B64" s="1637" t="s">
        <v>251</v>
      </c>
      <c r="C64" s="799">
        <f>'제거량산출(삼나무)'!AI35</f>
        <v>106.25</v>
      </c>
      <c r="D64" s="647" t="s">
        <v>151</v>
      </c>
      <c r="E64" s="709">
        <f t="shared" si="0"/>
        <v>1.6</v>
      </c>
      <c r="F64" s="647" t="s">
        <v>194</v>
      </c>
      <c r="G64" s="800">
        <f t="shared" si="1"/>
        <v>1.7</v>
      </c>
      <c r="H64" s="465"/>
      <c r="I64" s="1629"/>
      <c r="J64" s="655"/>
      <c r="K64" s="652"/>
      <c r="L64" s="729"/>
      <c r="M64" s="705"/>
      <c r="N64" s="191"/>
      <c r="O64" s="195"/>
      <c r="P64" s="191"/>
      <c r="Q64" s="117" t="s">
        <v>252</v>
      </c>
      <c r="R64" s="197" t="s">
        <v>253</v>
      </c>
      <c r="S64" s="197">
        <v>1</v>
      </c>
      <c r="T64" s="197">
        <v>0.3</v>
      </c>
      <c r="U64" s="197">
        <v>0.3</v>
      </c>
      <c r="V64" s="191"/>
      <c r="W64" s="191"/>
      <c r="X64" s="191"/>
      <c r="Y64" s="191"/>
      <c r="Z64" s="191"/>
      <c r="AA64" s="191"/>
      <c r="AB64" s="191"/>
      <c r="AC64" s="191"/>
      <c r="AD64" s="191"/>
      <c r="AE64" s="191"/>
      <c r="AF64" s="191"/>
      <c r="AG64" s="191"/>
      <c r="AH64" s="191"/>
      <c r="AI64" s="191"/>
      <c r="AJ64" s="191"/>
      <c r="AK64" s="191"/>
      <c r="AL64" s="191"/>
      <c r="AM64" s="191"/>
      <c r="AN64" s="191"/>
      <c r="AO64" s="191"/>
      <c r="AP64" s="191"/>
      <c r="AQ64" s="191"/>
      <c r="AR64" s="191"/>
      <c r="AS64" s="191"/>
      <c r="AT64" s="191"/>
      <c r="AU64" s="191"/>
      <c r="AV64" s="191"/>
      <c r="AW64" s="191"/>
      <c r="AX64" s="191"/>
      <c r="AY64" s="191"/>
      <c r="AZ64" s="191"/>
      <c r="BA64" s="191"/>
      <c r="BB64" s="191"/>
      <c r="BC64" s="191"/>
      <c r="BD64" s="191"/>
      <c r="BE64" s="191"/>
      <c r="BF64" s="191"/>
      <c r="BG64" s="191"/>
      <c r="BH64" s="191"/>
      <c r="BI64" s="191"/>
      <c r="BJ64" s="191"/>
      <c r="BK64" s="191"/>
      <c r="BL64" s="191"/>
      <c r="BM64" s="191"/>
      <c r="BN64" s="191"/>
      <c r="BO64" s="191"/>
      <c r="BP64" s="191"/>
      <c r="BQ64" s="191"/>
      <c r="BR64" s="191"/>
      <c r="BS64" s="191"/>
      <c r="BT64" s="191"/>
      <c r="BU64" s="191"/>
      <c r="BV64" s="191"/>
      <c r="BW64" s="191"/>
      <c r="BX64" s="191"/>
      <c r="BY64" s="191"/>
      <c r="BZ64" s="191"/>
      <c r="CA64" s="191"/>
      <c r="CB64" s="191"/>
      <c r="CC64" s="191"/>
      <c r="CD64" s="191"/>
      <c r="CE64" s="191"/>
      <c r="CF64" s="191"/>
      <c r="CG64" s="191"/>
      <c r="CH64" s="191"/>
      <c r="CI64" s="191"/>
      <c r="CJ64" s="191"/>
      <c r="CK64" s="191"/>
      <c r="CL64" s="191"/>
      <c r="CM64" s="191"/>
      <c r="CN64" s="191"/>
      <c r="CO64" s="191"/>
      <c r="CP64" s="191"/>
      <c r="CQ64" s="191"/>
      <c r="CR64" s="191"/>
      <c r="CS64" s="191"/>
      <c r="CT64" s="191"/>
      <c r="CU64" s="191"/>
      <c r="CV64" s="191"/>
      <c r="CW64" s="191"/>
      <c r="CX64" s="191"/>
      <c r="CY64" s="191"/>
      <c r="CZ64" s="191"/>
      <c r="DA64" s="191"/>
      <c r="DB64" s="191"/>
      <c r="DC64" s="191"/>
      <c r="DD64" s="191"/>
      <c r="DE64" s="191"/>
      <c r="DF64" s="191"/>
      <c r="DG64" s="191"/>
      <c r="DH64" s="191"/>
      <c r="DI64" s="191"/>
      <c r="DJ64" s="191"/>
      <c r="DK64" s="191"/>
      <c r="DL64" s="191"/>
      <c r="DM64" s="191"/>
      <c r="DN64" s="191"/>
      <c r="DO64" s="191"/>
      <c r="DP64" s="191"/>
      <c r="DQ64" s="191"/>
      <c r="DR64" s="191"/>
      <c r="DS64" s="191"/>
      <c r="DT64" s="191"/>
      <c r="DU64" s="191"/>
      <c r="DV64" s="191"/>
      <c r="DW64" s="191"/>
      <c r="DX64" s="191"/>
      <c r="DY64" s="191"/>
      <c r="DZ64" s="191"/>
      <c r="EA64" s="191"/>
      <c r="EB64" s="191"/>
      <c r="EC64" s="191"/>
      <c r="ED64" s="191"/>
      <c r="EE64" s="191"/>
      <c r="EF64" s="191"/>
      <c r="EG64" s="191"/>
      <c r="EH64" s="191"/>
      <c r="EI64" s="191"/>
      <c r="EJ64" s="191"/>
      <c r="EK64" s="191"/>
      <c r="EL64" s="191"/>
      <c r="EM64" s="191"/>
      <c r="EN64" s="191"/>
      <c r="EO64" s="191"/>
      <c r="EP64" s="191"/>
      <c r="EQ64" s="191"/>
      <c r="ER64" s="191"/>
      <c r="ES64" s="191"/>
      <c r="ET64" s="191"/>
      <c r="EU64" s="191"/>
      <c r="EV64" s="191"/>
      <c r="EW64" s="191"/>
      <c r="EX64" s="191"/>
      <c r="EY64" s="191"/>
      <c r="EZ64" s="191"/>
      <c r="FA64" s="191"/>
      <c r="FB64" s="191"/>
      <c r="FC64" s="191"/>
      <c r="FD64" s="191"/>
      <c r="FE64" s="191"/>
      <c r="FF64" s="191"/>
      <c r="FG64" s="191"/>
      <c r="FH64" s="191"/>
      <c r="FI64" s="191"/>
      <c r="FJ64" s="191"/>
      <c r="FK64" s="191"/>
      <c r="FL64" s="191"/>
      <c r="FM64" s="191"/>
      <c r="FN64" s="191"/>
      <c r="FO64" s="191"/>
      <c r="FP64" s="191"/>
      <c r="FQ64" s="191"/>
      <c r="FR64" s="191"/>
      <c r="FS64" s="191"/>
      <c r="FT64" s="191"/>
      <c r="FU64" s="191"/>
      <c r="FV64" s="191"/>
      <c r="FW64" s="191"/>
      <c r="FX64" s="191"/>
      <c r="FY64" s="191"/>
      <c r="FZ64" s="191"/>
      <c r="GA64" s="191"/>
      <c r="GB64" s="191"/>
      <c r="GC64" s="191"/>
      <c r="GD64" s="191"/>
      <c r="GE64" s="191"/>
      <c r="GF64" s="191"/>
      <c r="GG64" s="191"/>
      <c r="GH64" s="191"/>
      <c r="GI64" s="191"/>
      <c r="GJ64" s="191"/>
      <c r="GK64" s="191"/>
      <c r="GL64" s="191"/>
      <c r="GM64" s="191"/>
      <c r="GN64" s="191"/>
      <c r="GO64" s="191"/>
      <c r="GP64" s="191"/>
      <c r="GQ64" s="191"/>
      <c r="GR64" s="191"/>
      <c r="GS64" s="191"/>
      <c r="GT64" s="191"/>
      <c r="GU64" s="191"/>
      <c r="GV64" s="191"/>
      <c r="GW64" s="191"/>
      <c r="GX64" s="191"/>
      <c r="GY64" s="191"/>
      <c r="GZ64" s="191"/>
      <c r="HA64" s="191"/>
      <c r="HB64" s="191"/>
      <c r="HC64" s="191"/>
      <c r="HD64" s="191"/>
      <c r="HE64" s="191"/>
      <c r="HF64" s="191"/>
      <c r="HG64" s="191"/>
      <c r="HH64" s="191"/>
      <c r="HI64" s="191"/>
      <c r="HJ64" s="191"/>
      <c r="HK64" s="191"/>
      <c r="HL64" s="191"/>
      <c r="HM64" s="191"/>
      <c r="HN64" s="191"/>
      <c r="HO64" s="191"/>
      <c r="HP64" s="191"/>
      <c r="HQ64" s="191"/>
      <c r="HR64" s="191"/>
      <c r="HS64" s="191"/>
      <c r="HT64" s="191"/>
      <c r="HU64" s="191"/>
      <c r="HV64" s="191"/>
      <c r="HW64" s="191"/>
      <c r="HX64" s="191"/>
      <c r="HY64" s="191"/>
      <c r="HZ64" s="191"/>
      <c r="IA64" s="191"/>
      <c r="IB64" s="191"/>
      <c r="IC64" s="191"/>
      <c r="ID64" s="191"/>
      <c r="IE64" s="191"/>
      <c r="IF64" s="191"/>
      <c r="IG64" s="191"/>
      <c r="IH64" s="191"/>
      <c r="II64" s="191"/>
      <c r="IJ64" s="191"/>
      <c r="IK64" s="191"/>
      <c r="IL64" s="191"/>
      <c r="IM64" s="191"/>
      <c r="IN64" s="191"/>
      <c r="IO64" s="191"/>
      <c r="IP64" s="191"/>
      <c r="IQ64" s="191"/>
      <c r="IR64" s="191"/>
    </row>
    <row r="65" spans="1:252" ht="27" customHeight="1">
      <c r="A65" s="3783"/>
      <c r="B65" s="1637" t="s">
        <v>254</v>
      </c>
      <c r="C65" s="799">
        <f>'제거량산출(삼나무)'!AI36</f>
        <v>150</v>
      </c>
      <c r="D65" s="647" t="s">
        <v>151</v>
      </c>
      <c r="E65" s="709">
        <f t="shared" si="0"/>
        <v>1.8000000000000003</v>
      </c>
      <c r="F65" s="647" t="s">
        <v>194</v>
      </c>
      <c r="G65" s="800">
        <f t="shared" si="1"/>
        <v>2.7</v>
      </c>
      <c r="H65" s="465"/>
      <c r="I65" s="1629"/>
      <c r="J65" s="655"/>
      <c r="K65" s="652"/>
      <c r="L65" s="729"/>
      <c r="M65" s="705"/>
      <c r="N65" s="191"/>
      <c r="O65" s="195"/>
      <c r="P65" s="191"/>
      <c r="R65" s="197" t="s">
        <v>255</v>
      </c>
      <c r="S65" s="197">
        <v>1.1000000000000001</v>
      </c>
      <c r="T65" s="197">
        <v>0.3</v>
      </c>
      <c r="U65" s="197">
        <v>0.4</v>
      </c>
      <c r="V65" s="191"/>
      <c r="W65" s="191"/>
      <c r="X65" s="191"/>
      <c r="Y65" s="191"/>
      <c r="Z65" s="191"/>
      <c r="AA65" s="191"/>
      <c r="AB65" s="191"/>
      <c r="AC65" s="191"/>
      <c r="AD65" s="191"/>
      <c r="AE65" s="191"/>
      <c r="AF65" s="191"/>
      <c r="AG65" s="191"/>
      <c r="AH65" s="191"/>
      <c r="AI65" s="191"/>
      <c r="AJ65" s="191"/>
      <c r="AK65" s="191"/>
      <c r="AL65" s="191"/>
      <c r="AM65" s="191"/>
      <c r="AN65" s="191"/>
      <c r="AO65" s="191"/>
      <c r="AP65" s="191"/>
      <c r="AQ65" s="191"/>
      <c r="AR65" s="191"/>
      <c r="AS65" s="191"/>
      <c r="AT65" s="191"/>
      <c r="AU65" s="191"/>
      <c r="AV65" s="191"/>
      <c r="AW65" s="191"/>
      <c r="AX65" s="191"/>
      <c r="AY65" s="191"/>
      <c r="AZ65" s="191"/>
      <c r="BA65" s="191"/>
      <c r="BB65" s="191"/>
      <c r="BC65" s="191"/>
      <c r="BD65" s="191"/>
      <c r="BE65" s="191"/>
      <c r="BF65" s="191"/>
      <c r="BG65" s="191"/>
      <c r="BH65" s="191"/>
      <c r="BI65" s="191"/>
      <c r="BJ65" s="191"/>
      <c r="BK65" s="191"/>
      <c r="BL65" s="191"/>
      <c r="BM65" s="191"/>
      <c r="BN65" s="191"/>
      <c r="BO65" s="191"/>
      <c r="BP65" s="191"/>
      <c r="BQ65" s="191"/>
      <c r="BR65" s="191"/>
      <c r="BS65" s="191"/>
      <c r="BT65" s="191"/>
      <c r="BU65" s="191"/>
      <c r="BV65" s="191"/>
      <c r="BW65" s="191"/>
      <c r="BX65" s="191"/>
      <c r="BY65" s="191"/>
      <c r="BZ65" s="191"/>
      <c r="CA65" s="191"/>
      <c r="CB65" s="191"/>
      <c r="CC65" s="191"/>
      <c r="CD65" s="191"/>
      <c r="CE65" s="191"/>
      <c r="CF65" s="191"/>
      <c r="CG65" s="191"/>
      <c r="CH65" s="191"/>
      <c r="CI65" s="191"/>
      <c r="CJ65" s="191"/>
      <c r="CK65" s="191"/>
      <c r="CL65" s="191"/>
      <c r="CM65" s="191"/>
      <c r="CN65" s="191"/>
      <c r="CO65" s="191"/>
      <c r="CP65" s="191"/>
      <c r="CQ65" s="191"/>
      <c r="CR65" s="191"/>
      <c r="CS65" s="191"/>
      <c r="CT65" s="191"/>
      <c r="CU65" s="191"/>
      <c r="CV65" s="191"/>
      <c r="CW65" s="191"/>
      <c r="CX65" s="191"/>
      <c r="CY65" s="191"/>
      <c r="CZ65" s="191"/>
      <c r="DA65" s="191"/>
      <c r="DB65" s="191"/>
      <c r="DC65" s="191"/>
      <c r="DD65" s="191"/>
      <c r="DE65" s="191"/>
      <c r="DF65" s="191"/>
      <c r="DG65" s="191"/>
      <c r="DH65" s="191"/>
      <c r="DI65" s="191"/>
      <c r="DJ65" s="191"/>
      <c r="DK65" s="191"/>
      <c r="DL65" s="191"/>
      <c r="DM65" s="191"/>
      <c r="DN65" s="191"/>
      <c r="DO65" s="191"/>
      <c r="DP65" s="191"/>
      <c r="DQ65" s="191"/>
      <c r="DR65" s="191"/>
      <c r="DS65" s="191"/>
      <c r="DT65" s="191"/>
      <c r="DU65" s="191"/>
      <c r="DV65" s="191"/>
      <c r="DW65" s="191"/>
      <c r="DX65" s="191"/>
      <c r="DY65" s="191"/>
      <c r="DZ65" s="191"/>
      <c r="EA65" s="191"/>
      <c r="EB65" s="191"/>
      <c r="EC65" s="191"/>
      <c r="ED65" s="191"/>
      <c r="EE65" s="191"/>
      <c r="EF65" s="191"/>
      <c r="EG65" s="191"/>
      <c r="EH65" s="191"/>
      <c r="EI65" s="191"/>
      <c r="EJ65" s="191"/>
      <c r="EK65" s="191"/>
      <c r="EL65" s="191"/>
      <c r="EM65" s="191"/>
      <c r="EN65" s="191"/>
      <c r="EO65" s="191"/>
      <c r="EP65" s="191"/>
      <c r="EQ65" s="191"/>
      <c r="ER65" s="191"/>
      <c r="ES65" s="191"/>
      <c r="ET65" s="191"/>
      <c r="EU65" s="191"/>
      <c r="EV65" s="191"/>
      <c r="EW65" s="191"/>
      <c r="EX65" s="191"/>
      <c r="EY65" s="191"/>
      <c r="EZ65" s="191"/>
      <c r="FA65" s="191"/>
      <c r="FB65" s="191"/>
      <c r="FC65" s="191"/>
      <c r="FD65" s="191"/>
      <c r="FE65" s="191"/>
      <c r="FF65" s="191"/>
      <c r="FG65" s="191"/>
      <c r="FH65" s="191"/>
      <c r="FI65" s="191"/>
      <c r="FJ65" s="191"/>
      <c r="FK65" s="191"/>
      <c r="FL65" s="191"/>
      <c r="FM65" s="191"/>
      <c r="FN65" s="191"/>
      <c r="FO65" s="191"/>
      <c r="FP65" s="191"/>
      <c r="FQ65" s="191"/>
      <c r="FR65" s="191"/>
      <c r="FS65" s="191"/>
      <c r="FT65" s="191"/>
      <c r="FU65" s="191"/>
      <c r="FV65" s="191"/>
      <c r="FW65" s="191"/>
      <c r="FX65" s="191"/>
      <c r="FY65" s="191"/>
      <c r="FZ65" s="191"/>
      <c r="GA65" s="191"/>
      <c r="GB65" s="191"/>
      <c r="GC65" s="191"/>
      <c r="GD65" s="191"/>
      <c r="GE65" s="191"/>
      <c r="GF65" s="191"/>
      <c r="GG65" s="191"/>
      <c r="GH65" s="191"/>
      <c r="GI65" s="191"/>
      <c r="GJ65" s="191"/>
      <c r="GK65" s="191"/>
      <c r="GL65" s="191"/>
      <c r="GM65" s="191"/>
      <c r="GN65" s="191"/>
      <c r="GO65" s="191"/>
      <c r="GP65" s="191"/>
      <c r="GQ65" s="191"/>
      <c r="GR65" s="191"/>
      <c r="GS65" s="191"/>
      <c r="GT65" s="191"/>
      <c r="GU65" s="191"/>
      <c r="GV65" s="191"/>
      <c r="GW65" s="191"/>
      <c r="GX65" s="191"/>
      <c r="GY65" s="191"/>
      <c r="GZ65" s="191"/>
      <c r="HA65" s="191"/>
      <c r="HB65" s="191"/>
      <c r="HC65" s="191"/>
      <c r="HD65" s="191"/>
      <c r="HE65" s="191"/>
      <c r="HF65" s="191"/>
      <c r="HG65" s="191"/>
      <c r="HH65" s="191"/>
      <c r="HI65" s="191"/>
      <c r="HJ65" s="191"/>
      <c r="HK65" s="191"/>
      <c r="HL65" s="191"/>
      <c r="HM65" s="191"/>
      <c r="HN65" s="191"/>
      <c r="HO65" s="191"/>
      <c r="HP65" s="191"/>
      <c r="HQ65" s="191"/>
      <c r="HR65" s="191"/>
      <c r="HS65" s="191"/>
      <c r="HT65" s="191"/>
      <c r="HU65" s="191"/>
      <c r="HV65" s="191"/>
      <c r="HW65" s="191"/>
      <c r="HX65" s="191"/>
      <c r="HY65" s="191"/>
      <c r="HZ65" s="191"/>
      <c r="IA65" s="191"/>
      <c r="IB65" s="191"/>
      <c r="IC65" s="191"/>
      <c r="ID65" s="191"/>
      <c r="IE65" s="191"/>
      <c r="IF65" s="191"/>
      <c r="IG65" s="191"/>
      <c r="IH65" s="191"/>
      <c r="II65" s="191"/>
      <c r="IJ65" s="191"/>
      <c r="IK65" s="191"/>
      <c r="IL65" s="191"/>
      <c r="IM65" s="191"/>
      <c r="IN65" s="191"/>
      <c r="IO65" s="191"/>
      <c r="IP65" s="191"/>
      <c r="IQ65" s="191"/>
      <c r="IR65" s="191"/>
    </row>
    <row r="66" spans="1:252" ht="27" customHeight="1">
      <c r="A66" s="3783"/>
      <c r="B66" s="1637" t="s">
        <v>256</v>
      </c>
      <c r="C66" s="799">
        <f>'제거량산출(삼나무)'!AI37</f>
        <v>87.5</v>
      </c>
      <c r="D66" s="647" t="s">
        <v>151</v>
      </c>
      <c r="E66" s="709">
        <f t="shared" si="0"/>
        <v>2</v>
      </c>
      <c r="F66" s="647" t="s">
        <v>194</v>
      </c>
      <c r="G66" s="800">
        <f t="shared" si="1"/>
        <v>1.75</v>
      </c>
      <c r="H66" s="465"/>
      <c r="I66" s="1629"/>
      <c r="J66" s="655"/>
      <c r="K66" s="652"/>
      <c r="L66" s="729"/>
      <c r="M66" s="705"/>
      <c r="N66" s="191"/>
      <c r="O66" s="195"/>
      <c r="P66" s="191"/>
      <c r="R66" s="197" t="s">
        <v>257</v>
      </c>
      <c r="S66" s="197">
        <v>1.2</v>
      </c>
      <c r="T66" s="197">
        <v>0.4</v>
      </c>
      <c r="U66" s="197">
        <v>0.4</v>
      </c>
      <c r="V66" s="191"/>
      <c r="W66" s="191"/>
      <c r="X66" s="191"/>
      <c r="Y66" s="191"/>
      <c r="Z66" s="191"/>
      <c r="AA66" s="191"/>
      <c r="AB66" s="191"/>
      <c r="AC66" s="191"/>
      <c r="AD66" s="191"/>
      <c r="AE66" s="191"/>
      <c r="AF66" s="191"/>
      <c r="AG66" s="191"/>
      <c r="AH66" s="191"/>
      <c r="AI66" s="191"/>
      <c r="AJ66" s="191"/>
      <c r="AK66" s="191"/>
      <c r="AL66" s="191"/>
      <c r="AM66" s="191"/>
      <c r="AN66" s="191"/>
      <c r="AO66" s="191"/>
      <c r="AP66" s="191"/>
      <c r="AQ66" s="191"/>
      <c r="AR66" s="191"/>
      <c r="AS66" s="191"/>
      <c r="AT66" s="191"/>
      <c r="AU66" s="191"/>
      <c r="AV66" s="191"/>
      <c r="AW66" s="191"/>
      <c r="AX66" s="191"/>
      <c r="AY66" s="191"/>
      <c r="AZ66" s="191"/>
      <c r="BA66" s="191"/>
      <c r="BB66" s="191"/>
      <c r="BC66" s="191"/>
      <c r="BD66" s="191"/>
      <c r="BE66" s="191"/>
      <c r="BF66" s="191"/>
      <c r="BG66" s="191"/>
      <c r="BH66" s="191"/>
      <c r="BI66" s="191"/>
      <c r="BJ66" s="191"/>
      <c r="BK66" s="191"/>
      <c r="BL66" s="191"/>
      <c r="BM66" s="191"/>
      <c r="BN66" s="191"/>
      <c r="BO66" s="191"/>
      <c r="BP66" s="191"/>
      <c r="BQ66" s="191"/>
      <c r="BR66" s="191"/>
      <c r="BS66" s="191"/>
      <c r="BT66" s="191"/>
      <c r="BU66" s="191"/>
      <c r="BV66" s="191"/>
      <c r="BW66" s="191"/>
      <c r="BX66" s="191"/>
      <c r="BY66" s="191"/>
      <c r="BZ66" s="191"/>
      <c r="CA66" s="191"/>
      <c r="CB66" s="191"/>
      <c r="CC66" s="191"/>
      <c r="CD66" s="191"/>
      <c r="CE66" s="191"/>
      <c r="CF66" s="191"/>
      <c r="CG66" s="191"/>
      <c r="CH66" s="191"/>
      <c r="CI66" s="191"/>
      <c r="CJ66" s="191"/>
      <c r="CK66" s="191"/>
      <c r="CL66" s="191"/>
      <c r="CM66" s="191"/>
      <c r="CN66" s="191"/>
      <c r="CO66" s="191"/>
      <c r="CP66" s="191"/>
      <c r="CQ66" s="191"/>
      <c r="CR66" s="191"/>
      <c r="CS66" s="191"/>
      <c r="CT66" s="191"/>
      <c r="CU66" s="191"/>
      <c r="CV66" s="191"/>
      <c r="CW66" s="191"/>
      <c r="CX66" s="191"/>
      <c r="CY66" s="191"/>
      <c r="CZ66" s="191"/>
      <c r="DA66" s="191"/>
      <c r="DB66" s="191"/>
      <c r="DC66" s="191"/>
      <c r="DD66" s="191"/>
      <c r="DE66" s="191"/>
      <c r="DF66" s="191"/>
      <c r="DG66" s="191"/>
      <c r="DH66" s="191"/>
      <c r="DI66" s="191"/>
      <c r="DJ66" s="191"/>
      <c r="DK66" s="191"/>
      <c r="DL66" s="191"/>
      <c r="DM66" s="191"/>
      <c r="DN66" s="191"/>
      <c r="DO66" s="191"/>
      <c r="DP66" s="191"/>
      <c r="DQ66" s="191"/>
      <c r="DR66" s="191"/>
      <c r="DS66" s="191"/>
      <c r="DT66" s="191"/>
      <c r="DU66" s="191"/>
      <c r="DV66" s="191"/>
      <c r="DW66" s="191"/>
      <c r="DX66" s="191"/>
      <c r="DY66" s="191"/>
      <c r="DZ66" s="191"/>
      <c r="EA66" s="191"/>
      <c r="EB66" s="191"/>
      <c r="EC66" s="191"/>
      <c r="ED66" s="191"/>
      <c r="EE66" s="191"/>
      <c r="EF66" s="191"/>
      <c r="EG66" s="191"/>
      <c r="EH66" s="191"/>
      <c r="EI66" s="191"/>
      <c r="EJ66" s="191"/>
      <c r="EK66" s="191"/>
      <c r="EL66" s="191"/>
      <c r="EM66" s="191"/>
      <c r="EN66" s="191"/>
      <c r="EO66" s="191"/>
      <c r="EP66" s="191"/>
      <c r="EQ66" s="191"/>
      <c r="ER66" s="191"/>
      <c r="ES66" s="191"/>
      <c r="ET66" s="191"/>
      <c r="EU66" s="191"/>
      <c r="EV66" s="191"/>
      <c r="EW66" s="191"/>
      <c r="EX66" s="191"/>
      <c r="EY66" s="191"/>
      <c r="EZ66" s="191"/>
      <c r="FA66" s="191"/>
      <c r="FB66" s="191"/>
      <c r="FC66" s="191"/>
      <c r="FD66" s="191"/>
      <c r="FE66" s="191"/>
      <c r="FF66" s="191"/>
      <c r="FG66" s="191"/>
      <c r="FH66" s="191"/>
      <c r="FI66" s="191"/>
      <c r="FJ66" s="191"/>
      <c r="FK66" s="191"/>
      <c r="FL66" s="191"/>
      <c r="FM66" s="191"/>
      <c r="FN66" s="191"/>
      <c r="FO66" s="191"/>
      <c r="FP66" s="191"/>
      <c r="FQ66" s="191"/>
      <c r="FR66" s="191"/>
      <c r="FS66" s="191"/>
      <c r="FT66" s="191"/>
      <c r="FU66" s="191"/>
      <c r="FV66" s="191"/>
      <c r="FW66" s="191"/>
      <c r="FX66" s="191"/>
      <c r="FY66" s="191"/>
      <c r="FZ66" s="191"/>
      <c r="GA66" s="191"/>
      <c r="GB66" s="191"/>
      <c r="GC66" s="191"/>
      <c r="GD66" s="191"/>
      <c r="GE66" s="191"/>
      <c r="GF66" s="191"/>
      <c r="GG66" s="191"/>
      <c r="GH66" s="191"/>
      <c r="GI66" s="191"/>
      <c r="GJ66" s="191"/>
      <c r="GK66" s="191"/>
      <c r="GL66" s="191"/>
      <c r="GM66" s="191"/>
      <c r="GN66" s="191"/>
      <c r="GO66" s="191"/>
      <c r="GP66" s="191"/>
      <c r="GQ66" s="191"/>
      <c r="GR66" s="191"/>
      <c r="GS66" s="191"/>
      <c r="GT66" s="191"/>
      <c r="GU66" s="191"/>
      <c r="GV66" s="191"/>
      <c r="GW66" s="191"/>
      <c r="GX66" s="191"/>
      <c r="GY66" s="191"/>
      <c r="GZ66" s="191"/>
      <c r="HA66" s="191"/>
      <c r="HB66" s="191"/>
      <c r="HC66" s="191"/>
      <c r="HD66" s="191"/>
      <c r="HE66" s="191"/>
      <c r="HF66" s="191"/>
      <c r="HG66" s="191"/>
      <c r="HH66" s="191"/>
      <c r="HI66" s="191"/>
      <c r="HJ66" s="191"/>
      <c r="HK66" s="191"/>
      <c r="HL66" s="191"/>
      <c r="HM66" s="191"/>
      <c r="HN66" s="191"/>
      <c r="HO66" s="191"/>
      <c r="HP66" s="191"/>
      <c r="HQ66" s="191"/>
      <c r="HR66" s="191"/>
      <c r="HS66" s="191"/>
      <c r="HT66" s="191"/>
      <c r="HU66" s="191"/>
      <c r="HV66" s="191"/>
      <c r="HW66" s="191"/>
      <c r="HX66" s="191"/>
      <c r="HY66" s="191"/>
      <c r="HZ66" s="191"/>
      <c r="IA66" s="191"/>
      <c r="IB66" s="191"/>
      <c r="IC66" s="191"/>
      <c r="ID66" s="191"/>
      <c r="IE66" s="191"/>
      <c r="IF66" s="191"/>
      <c r="IG66" s="191"/>
      <c r="IH66" s="191"/>
      <c r="II66" s="191"/>
      <c r="IJ66" s="191"/>
      <c r="IK66" s="191"/>
      <c r="IL66" s="191"/>
      <c r="IM66" s="191"/>
      <c r="IN66" s="191"/>
      <c r="IO66" s="191"/>
      <c r="IP66" s="191"/>
      <c r="IQ66" s="191"/>
      <c r="IR66" s="191"/>
    </row>
    <row r="67" spans="1:252" ht="27" customHeight="1">
      <c r="A67" s="3783"/>
      <c r="B67" s="1637" t="s">
        <v>258</v>
      </c>
      <c r="C67" s="799">
        <f>'제거량산출(삼나무)'!AI38</f>
        <v>0</v>
      </c>
      <c r="D67" s="647" t="s">
        <v>151</v>
      </c>
      <c r="E67" s="709">
        <f t="shared" si="0"/>
        <v>2.6</v>
      </c>
      <c r="F67" s="647" t="s">
        <v>194</v>
      </c>
      <c r="G67" s="800">
        <f t="shared" si="1"/>
        <v>0</v>
      </c>
      <c r="H67" s="465"/>
      <c r="I67" s="1629"/>
      <c r="J67" s="655"/>
      <c r="K67" s="652"/>
      <c r="L67" s="729"/>
      <c r="M67" s="705"/>
      <c r="N67" s="191"/>
      <c r="O67" s="195"/>
      <c r="P67" s="191"/>
      <c r="R67" s="197" t="s">
        <v>259</v>
      </c>
      <c r="S67" s="197">
        <v>1.6</v>
      </c>
      <c r="T67" s="197">
        <v>0.5</v>
      </c>
      <c r="U67" s="197">
        <v>0.5</v>
      </c>
      <c r="V67" s="191"/>
      <c r="W67" s="191"/>
      <c r="X67" s="191"/>
      <c r="Y67" s="191"/>
      <c r="Z67" s="191"/>
      <c r="AA67" s="191"/>
      <c r="AB67" s="191"/>
      <c r="AC67" s="191"/>
      <c r="AD67" s="191"/>
      <c r="AE67" s="191"/>
      <c r="AF67" s="191"/>
      <c r="AG67" s="191"/>
      <c r="AH67" s="191"/>
      <c r="AI67" s="191"/>
      <c r="AJ67" s="191"/>
      <c r="AK67" s="191"/>
      <c r="AL67" s="191"/>
      <c r="AM67" s="191"/>
      <c r="AN67" s="191"/>
      <c r="AO67" s="191"/>
      <c r="AP67" s="191"/>
      <c r="AQ67" s="191"/>
      <c r="AR67" s="191"/>
      <c r="AS67" s="191"/>
      <c r="AT67" s="191"/>
      <c r="AU67" s="191"/>
      <c r="AV67" s="191"/>
      <c r="AW67" s="191"/>
      <c r="AX67" s="191"/>
      <c r="AY67" s="191"/>
      <c r="AZ67" s="191"/>
      <c r="BA67" s="191"/>
      <c r="BB67" s="191"/>
      <c r="BC67" s="191"/>
      <c r="BD67" s="191"/>
      <c r="BE67" s="191"/>
      <c r="BF67" s="191"/>
      <c r="BG67" s="191"/>
      <c r="BH67" s="191"/>
      <c r="BI67" s="191"/>
      <c r="BJ67" s="191"/>
      <c r="BK67" s="191"/>
      <c r="BL67" s="191"/>
      <c r="BM67" s="191"/>
      <c r="BN67" s="191"/>
      <c r="BO67" s="191"/>
      <c r="BP67" s="191"/>
      <c r="BQ67" s="191"/>
      <c r="BR67" s="191"/>
      <c r="BS67" s="191"/>
      <c r="BT67" s="191"/>
      <c r="BU67" s="191"/>
      <c r="BV67" s="191"/>
      <c r="BW67" s="191"/>
      <c r="BX67" s="191"/>
      <c r="BY67" s="191"/>
      <c r="BZ67" s="191"/>
      <c r="CA67" s="191"/>
      <c r="CB67" s="191"/>
      <c r="CC67" s="191"/>
      <c r="CD67" s="191"/>
      <c r="CE67" s="191"/>
      <c r="CF67" s="191"/>
      <c r="CG67" s="191"/>
      <c r="CH67" s="191"/>
      <c r="CI67" s="191"/>
      <c r="CJ67" s="191"/>
      <c r="CK67" s="191"/>
      <c r="CL67" s="191"/>
      <c r="CM67" s="191"/>
      <c r="CN67" s="191"/>
      <c r="CO67" s="191"/>
      <c r="CP67" s="191"/>
      <c r="CQ67" s="191"/>
      <c r="CR67" s="191"/>
      <c r="CS67" s="191"/>
      <c r="CT67" s="191"/>
      <c r="CU67" s="191"/>
      <c r="CV67" s="191"/>
      <c r="CW67" s="191"/>
      <c r="CX67" s="191"/>
      <c r="CY67" s="191"/>
      <c r="CZ67" s="191"/>
      <c r="DA67" s="191"/>
      <c r="DB67" s="191"/>
      <c r="DC67" s="191"/>
      <c r="DD67" s="191"/>
      <c r="DE67" s="191"/>
      <c r="DF67" s="191"/>
      <c r="DG67" s="191"/>
      <c r="DH67" s="191"/>
      <c r="DI67" s="191"/>
      <c r="DJ67" s="191"/>
      <c r="DK67" s="191"/>
      <c r="DL67" s="191"/>
      <c r="DM67" s="191"/>
      <c r="DN67" s="191"/>
      <c r="DO67" s="191"/>
      <c r="DP67" s="191"/>
      <c r="DQ67" s="191"/>
      <c r="DR67" s="191"/>
      <c r="DS67" s="191"/>
      <c r="DT67" s="191"/>
      <c r="DU67" s="191"/>
      <c r="DV67" s="191"/>
      <c r="DW67" s="191"/>
      <c r="DX67" s="191"/>
      <c r="DY67" s="191"/>
      <c r="DZ67" s="191"/>
      <c r="EA67" s="191"/>
      <c r="EB67" s="191"/>
      <c r="EC67" s="191"/>
      <c r="ED67" s="191"/>
      <c r="EE67" s="191"/>
      <c r="EF67" s="191"/>
      <c r="EG67" s="191"/>
      <c r="EH67" s="191"/>
      <c r="EI67" s="191"/>
      <c r="EJ67" s="191"/>
      <c r="EK67" s="191"/>
      <c r="EL67" s="191"/>
      <c r="EM67" s="191"/>
      <c r="EN67" s="191"/>
      <c r="EO67" s="191"/>
      <c r="EP67" s="191"/>
      <c r="EQ67" s="191"/>
      <c r="ER67" s="191"/>
      <c r="ES67" s="191"/>
      <c r="ET67" s="191"/>
      <c r="EU67" s="191"/>
      <c r="EV67" s="191"/>
      <c r="EW67" s="191"/>
      <c r="EX67" s="191"/>
      <c r="EY67" s="191"/>
      <c r="EZ67" s="191"/>
      <c r="FA67" s="191"/>
      <c r="FB67" s="191"/>
      <c r="FC67" s="191"/>
      <c r="FD67" s="191"/>
      <c r="FE67" s="191"/>
      <c r="FF67" s="191"/>
      <c r="FG67" s="191"/>
      <c r="FH67" s="191"/>
      <c r="FI67" s="191"/>
      <c r="FJ67" s="191"/>
      <c r="FK67" s="191"/>
      <c r="FL67" s="191"/>
      <c r="FM67" s="191"/>
      <c r="FN67" s="191"/>
      <c r="FO67" s="191"/>
      <c r="FP67" s="191"/>
      <c r="FQ67" s="191"/>
      <c r="FR67" s="191"/>
      <c r="FS67" s="191"/>
      <c r="FT67" s="191"/>
      <c r="FU67" s="191"/>
      <c r="FV67" s="191"/>
      <c r="FW67" s="191"/>
      <c r="FX67" s="191"/>
      <c r="FY67" s="191"/>
      <c r="FZ67" s="191"/>
      <c r="GA67" s="191"/>
      <c r="GB67" s="191"/>
      <c r="GC67" s="191"/>
      <c r="GD67" s="191"/>
      <c r="GE67" s="191"/>
      <c r="GF67" s="191"/>
      <c r="GG67" s="191"/>
      <c r="GH67" s="191"/>
      <c r="GI67" s="191"/>
      <c r="GJ67" s="191"/>
      <c r="GK67" s="191"/>
      <c r="GL67" s="191"/>
      <c r="GM67" s="191"/>
      <c r="GN67" s="191"/>
      <c r="GO67" s="191"/>
      <c r="GP67" s="191"/>
      <c r="GQ67" s="191"/>
      <c r="GR67" s="191"/>
      <c r="GS67" s="191"/>
      <c r="GT67" s="191"/>
      <c r="GU67" s="191"/>
      <c r="GV67" s="191"/>
      <c r="GW67" s="191"/>
      <c r="GX67" s="191"/>
      <c r="GY67" s="191"/>
      <c r="GZ67" s="191"/>
      <c r="HA67" s="191"/>
      <c r="HB67" s="191"/>
      <c r="HC67" s="191"/>
      <c r="HD67" s="191"/>
      <c r="HE67" s="191"/>
      <c r="HF67" s="191"/>
      <c r="HG67" s="191"/>
      <c r="HH67" s="191"/>
      <c r="HI67" s="191"/>
      <c r="HJ67" s="191"/>
      <c r="HK67" s="191"/>
      <c r="HL67" s="191"/>
      <c r="HM67" s="191"/>
      <c r="HN67" s="191"/>
      <c r="HO67" s="191"/>
      <c r="HP67" s="191"/>
      <c r="HQ67" s="191"/>
      <c r="HR67" s="191"/>
      <c r="HS67" s="191"/>
      <c r="HT67" s="191"/>
      <c r="HU67" s="191"/>
      <c r="HV67" s="191"/>
      <c r="HW67" s="191"/>
      <c r="HX67" s="191"/>
      <c r="HY67" s="191"/>
      <c r="HZ67" s="191"/>
      <c r="IA67" s="191"/>
      <c r="IB67" s="191"/>
      <c r="IC67" s="191"/>
      <c r="ID67" s="191"/>
      <c r="IE67" s="191"/>
      <c r="IF67" s="191"/>
      <c r="IG67" s="191"/>
      <c r="IH67" s="191"/>
      <c r="II67" s="191"/>
      <c r="IJ67" s="191"/>
      <c r="IK67" s="191"/>
      <c r="IL67" s="191"/>
      <c r="IM67" s="191"/>
      <c r="IN67" s="191"/>
      <c r="IO67" s="191"/>
      <c r="IP67" s="191"/>
      <c r="IQ67" s="191"/>
      <c r="IR67" s="191"/>
    </row>
    <row r="68" spans="1:252" ht="27" customHeight="1">
      <c r="A68" s="3783"/>
      <c r="B68" s="1637" t="s">
        <v>260</v>
      </c>
      <c r="C68" s="799">
        <f>'제거량산출(삼나무)'!AI39</f>
        <v>0</v>
      </c>
      <c r="D68" s="647" t="s">
        <v>151</v>
      </c>
      <c r="E68" s="709">
        <f t="shared" si="0"/>
        <v>3.5</v>
      </c>
      <c r="F68" s="647" t="s">
        <v>194</v>
      </c>
      <c r="G68" s="800">
        <f t="shared" si="1"/>
        <v>0</v>
      </c>
      <c r="H68" s="465"/>
      <c r="I68" s="1629"/>
      <c r="J68" s="655"/>
      <c r="K68" s="652"/>
      <c r="L68" s="729"/>
      <c r="M68" s="705"/>
      <c r="N68" s="191"/>
      <c r="O68" s="195"/>
      <c r="P68" s="191"/>
      <c r="R68" s="197" t="s">
        <v>261</v>
      </c>
      <c r="S68" s="197">
        <v>2.1</v>
      </c>
      <c r="T68" s="197">
        <v>0.7</v>
      </c>
      <c r="U68" s="197">
        <v>0.7</v>
      </c>
      <c r="V68" s="191"/>
      <c r="W68" s="191"/>
      <c r="X68" s="191"/>
      <c r="Y68" s="191"/>
      <c r="Z68" s="191"/>
      <c r="AA68" s="191"/>
      <c r="AB68" s="191"/>
      <c r="AC68" s="191"/>
      <c r="AD68" s="191"/>
      <c r="AE68" s="191"/>
      <c r="AF68" s="191"/>
      <c r="AG68" s="191"/>
      <c r="AH68" s="191"/>
      <c r="AI68" s="191"/>
      <c r="AJ68" s="191"/>
      <c r="AK68" s="191"/>
      <c r="AL68" s="191"/>
      <c r="AM68" s="191"/>
      <c r="AN68" s="191"/>
      <c r="AO68" s="191"/>
      <c r="AP68" s="191"/>
      <c r="AQ68" s="191"/>
      <c r="AR68" s="191"/>
      <c r="AS68" s="191"/>
      <c r="AT68" s="191"/>
      <c r="AU68" s="191"/>
      <c r="AV68" s="191"/>
      <c r="AW68" s="191"/>
      <c r="AX68" s="191"/>
      <c r="AY68" s="191"/>
      <c r="AZ68" s="191"/>
      <c r="BA68" s="191"/>
      <c r="BB68" s="191"/>
      <c r="BC68" s="191"/>
      <c r="BD68" s="191"/>
      <c r="BE68" s="191"/>
      <c r="BF68" s="191"/>
      <c r="BG68" s="191"/>
      <c r="BH68" s="191"/>
      <c r="BI68" s="191"/>
      <c r="BJ68" s="191"/>
      <c r="BK68" s="191"/>
      <c r="BL68" s="191"/>
      <c r="BM68" s="191"/>
      <c r="BN68" s="191"/>
      <c r="BO68" s="191"/>
      <c r="BP68" s="191"/>
      <c r="BQ68" s="191"/>
      <c r="BR68" s="191"/>
      <c r="BS68" s="191"/>
      <c r="BT68" s="191"/>
      <c r="BU68" s="191"/>
      <c r="BV68" s="191"/>
      <c r="BW68" s="191"/>
      <c r="BX68" s="191"/>
      <c r="BY68" s="191"/>
      <c r="BZ68" s="191"/>
      <c r="CA68" s="191"/>
      <c r="CB68" s="191"/>
      <c r="CC68" s="191"/>
      <c r="CD68" s="191"/>
      <c r="CE68" s="191"/>
      <c r="CF68" s="191"/>
      <c r="CG68" s="191"/>
      <c r="CH68" s="191"/>
      <c r="CI68" s="191"/>
      <c r="CJ68" s="191"/>
      <c r="CK68" s="191"/>
      <c r="CL68" s="191"/>
      <c r="CM68" s="191"/>
      <c r="CN68" s="191"/>
      <c r="CO68" s="191"/>
      <c r="CP68" s="191"/>
      <c r="CQ68" s="191"/>
      <c r="CR68" s="191"/>
      <c r="CS68" s="191"/>
      <c r="CT68" s="191"/>
      <c r="CU68" s="191"/>
      <c r="CV68" s="191"/>
      <c r="CW68" s="191"/>
      <c r="CX68" s="191"/>
      <c r="CY68" s="191"/>
      <c r="CZ68" s="191"/>
      <c r="DA68" s="191"/>
      <c r="DB68" s="191"/>
      <c r="DC68" s="191"/>
      <c r="DD68" s="191"/>
      <c r="DE68" s="191"/>
      <c r="DF68" s="191"/>
      <c r="DG68" s="191"/>
      <c r="DH68" s="191"/>
      <c r="DI68" s="191"/>
      <c r="DJ68" s="191"/>
      <c r="DK68" s="191"/>
      <c r="DL68" s="191"/>
      <c r="DM68" s="191"/>
      <c r="DN68" s="191"/>
      <c r="DO68" s="191"/>
      <c r="DP68" s="191"/>
      <c r="DQ68" s="191"/>
      <c r="DR68" s="191"/>
      <c r="DS68" s="191"/>
      <c r="DT68" s="191"/>
      <c r="DU68" s="191"/>
      <c r="DV68" s="191"/>
      <c r="DW68" s="191"/>
      <c r="DX68" s="191"/>
      <c r="DY68" s="191"/>
      <c r="DZ68" s="191"/>
      <c r="EA68" s="191"/>
      <c r="EB68" s="191"/>
      <c r="EC68" s="191"/>
      <c r="ED68" s="191"/>
      <c r="EE68" s="191"/>
      <c r="EF68" s="191"/>
      <c r="EG68" s="191"/>
      <c r="EH68" s="191"/>
      <c r="EI68" s="191"/>
      <c r="EJ68" s="191"/>
      <c r="EK68" s="191"/>
      <c r="EL68" s="191"/>
      <c r="EM68" s="191"/>
      <c r="EN68" s="191"/>
      <c r="EO68" s="191"/>
      <c r="EP68" s="191"/>
      <c r="EQ68" s="191"/>
      <c r="ER68" s="191"/>
      <c r="ES68" s="191"/>
      <c r="ET68" s="191"/>
      <c r="EU68" s="191"/>
      <c r="EV68" s="191"/>
      <c r="EW68" s="191"/>
      <c r="EX68" s="191"/>
      <c r="EY68" s="191"/>
      <c r="EZ68" s="191"/>
      <c r="FA68" s="191"/>
      <c r="FB68" s="191"/>
      <c r="FC68" s="191"/>
      <c r="FD68" s="191"/>
      <c r="FE68" s="191"/>
      <c r="FF68" s="191"/>
      <c r="FG68" s="191"/>
      <c r="FH68" s="191"/>
      <c r="FI68" s="191"/>
      <c r="FJ68" s="191"/>
      <c r="FK68" s="191"/>
      <c r="FL68" s="191"/>
      <c r="FM68" s="191"/>
      <c r="FN68" s="191"/>
      <c r="FO68" s="191"/>
      <c r="FP68" s="191"/>
      <c r="FQ68" s="191"/>
      <c r="FR68" s="191"/>
      <c r="FS68" s="191"/>
      <c r="FT68" s="191"/>
      <c r="FU68" s="191"/>
      <c r="FV68" s="191"/>
      <c r="FW68" s="191"/>
      <c r="FX68" s="191"/>
      <c r="FY68" s="191"/>
      <c r="FZ68" s="191"/>
      <c r="GA68" s="191"/>
      <c r="GB68" s="191"/>
      <c r="GC68" s="191"/>
      <c r="GD68" s="191"/>
      <c r="GE68" s="191"/>
      <c r="GF68" s="191"/>
      <c r="GG68" s="191"/>
      <c r="GH68" s="191"/>
      <c r="GI68" s="191"/>
      <c r="GJ68" s="191"/>
      <c r="GK68" s="191"/>
      <c r="GL68" s="191"/>
      <c r="GM68" s="191"/>
      <c r="GN68" s="191"/>
      <c r="GO68" s="191"/>
      <c r="GP68" s="191"/>
      <c r="GQ68" s="191"/>
      <c r="GR68" s="191"/>
      <c r="GS68" s="191"/>
      <c r="GT68" s="191"/>
      <c r="GU68" s="191"/>
      <c r="GV68" s="191"/>
      <c r="GW68" s="191"/>
      <c r="GX68" s="191"/>
      <c r="GY68" s="191"/>
      <c r="GZ68" s="191"/>
      <c r="HA68" s="191"/>
      <c r="HB68" s="191"/>
      <c r="HC68" s="191"/>
      <c r="HD68" s="191"/>
      <c r="HE68" s="191"/>
      <c r="HF68" s="191"/>
      <c r="HG68" s="191"/>
      <c r="HH68" s="191"/>
      <c r="HI68" s="191"/>
      <c r="HJ68" s="191"/>
      <c r="HK68" s="191"/>
      <c r="HL68" s="191"/>
      <c r="HM68" s="191"/>
      <c r="HN68" s="191"/>
      <c r="HO68" s="191"/>
      <c r="HP68" s="191"/>
      <c r="HQ68" s="191"/>
      <c r="HR68" s="191"/>
      <c r="HS68" s="191"/>
      <c r="HT68" s="191"/>
      <c r="HU68" s="191"/>
      <c r="HV68" s="191"/>
      <c r="HW68" s="191"/>
      <c r="HX68" s="191"/>
      <c r="HY68" s="191"/>
      <c r="HZ68" s="191"/>
      <c r="IA68" s="191"/>
      <c r="IB68" s="191"/>
      <c r="IC68" s="191"/>
      <c r="ID68" s="191"/>
      <c r="IE68" s="191"/>
      <c r="IF68" s="191"/>
      <c r="IG68" s="191"/>
      <c r="IH68" s="191"/>
      <c r="II68" s="191"/>
      <c r="IJ68" s="191"/>
      <c r="IK68" s="191"/>
      <c r="IL68" s="191"/>
      <c r="IM68" s="191"/>
      <c r="IN68" s="191"/>
      <c r="IO68" s="191"/>
      <c r="IP68" s="191"/>
      <c r="IQ68" s="191"/>
      <c r="IR68" s="191"/>
    </row>
    <row r="69" spans="1:252" ht="27" customHeight="1">
      <c r="A69" s="3783"/>
      <c r="B69" s="1637" t="s">
        <v>263</v>
      </c>
      <c r="C69" s="799">
        <f>'제거량산출(삼나무)'!AI40</f>
        <v>0</v>
      </c>
      <c r="D69" s="647" t="s">
        <v>151</v>
      </c>
      <c r="E69" s="709">
        <f t="shared" si="0"/>
        <v>4.4000000000000004</v>
      </c>
      <c r="F69" s="647" t="s">
        <v>194</v>
      </c>
      <c r="G69" s="800">
        <f t="shared" si="1"/>
        <v>0</v>
      </c>
      <c r="H69" s="465"/>
      <c r="I69" s="1629"/>
      <c r="J69" s="655"/>
      <c r="K69" s="652"/>
      <c r="L69" s="729"/>
      <c r="M69" s="705"/>
      <c r="N69" s="191"/>
      <c r="O69" s="195"/>
      <c r="P69" s="191"/>
      <c r="R69" s="197" t="s">
        <v>264</v>
      </c>
      <c r="S69" s="197">
        <v>2.6</v>
      </c>
      <c r="T69" s="197">
        <v>0.9</v>
      </c>
      <c r="U69" s="197">
        <v>0.9</v>
      </c>
      <c r="V69" s="191"/>
      <c r="W69" s="191"/>
      <c r="X69" s="191"/>
      <c r="Y69" s="191"/>
      <c r="Z69" s="191"/>
      <c r="AA69" s="191"/>
      <c r="AB69" s="191"/>
      <c r="AC69" s="191"/>
      <c r="AD69" s="191"/>
      <c r="AE69" s="191"/>
      <c r="AF69" s="191"/>
      <c r="AG69" s="191"/>
      <c r="AH69" s="191"/>
      <c r="AI69" s="191"/>
      <c r="AJ69" s="191"/>
      <c r="AK69" s="191"/>
      <c r="AL69" s="191"/>
      <c r="AM69" s="191"/>
      <c r="AN69" s="191"/>
      <c r="AO69" s="191"/>
      <c r="AP69" s="191"/>
      <c r="AQ69" s="191"/>
      <c r="AR69" s="191"/>
      <c r="AS69" s="191"/>
      <c r="AT69" s="191"/>
      <c r="AU69" s="191"/>
      <c r="AV69" s="191"/>
      <c r="AW69" s="191"/>
      <c r="AX69" s="191"/>
      <c r="AY69" s="191"/>
      <c r="AZ69" s="191"/>
      <c r="BA69" s="191"/>
      <c r="BB69" s="191"/>
      <c r="BC69" s="191"/>
      <c r="BD69" s="191"/>
      <c r="BE69" s="191"/>
      <c r="BF69" s="191"/>
      <c r="BG69" s="191"/>
      <c r="BH69" s="191"/>
      <c r="BI69" s="191"/>
      <c r="BJ69" s="191"/>
      <c r="BK69" s="191"/>
      <c r="BL69" s="191"/>
      <c r="BM69" s="191"/>
      <c r="BN69" s="191"/>
      <c r="BO69" s="191"/>
      <c r="BP69" s="191"/>
      <c r="BQ69" s="191"/>
      <c r="BR69" s="191"/>
      <c r="BS69" s="191"/>
      <c r="BT69" s="191"/>
      <c r="BU69" s="191"/>
      <c r="BV69" s="191"/>
      <c r="BW69" s="191"/>
      <c r="BX69" s="191"/>
      <c r="BY69" s="191"/>
      <c r="BZ69" s="191"/>
      <c r="CA69" s="191"/>
      <c r="CB69" s="191"/>
      <c r="CC69" s="191"/>
      <c r="CD69" s="191"/>
      <c r="CE69" s="191"/>
      <c r="CF69" s="191"/>
      <c r="CG69" s="191"/>
      <c r="CH69" s="191"/>
      <c r="CI69" s="191"/>
      <c r="CJ69" s="191"/>
      <c r="CK69" s="191"/>
      <c r="CL69" s="191"/>
      <c r="CM69" s="191"/>
      <c r="CN69" s="191"/>
      <c r="CO69" s="191"/>
      <c r="CP69" s="191"/>
      <c r="CQ69" s="191"/>
      <c r="CR69" s="191"/>
      <c r="CS69" s="191"/>
      <c r="CT69" s="191"/>
      <c r="CU69" s="191"/>
      <c r="CV69" s="191"/>
      <c r="CW69" s="191"/>
      <c r="CX69" s="191"/>
      <c r="CY69" s="191"/>
      <c r="CZ69" s="191"/>
      <c r="DA69" s="191"/>
      <c r="DB69" s="191"/>
      <c r="DC69" s="191"/>
      <c r="DD69" s="191"/>
      <c r="DE69" s="191"/>
      <c r="DF69" s="191"/>
      <c r="DG69" s="191"/>
      <c r="DH69" s="191"/>
      <c r="DI69" s="191"/>
      <c r="DJ69" s="191"/>
      <c r="DK69" s="191"/>
      <c r="DL69" s="191"/>
      <c r="DM69" s="191"/>
      <c r="DN69" s="191"/>
      <c r="DO69" s="191"/>
      <c r="DP69" s="191"/>
      <c r="DQ69" s="191"/>
      <c r="DR69" s="191"/>
      <c r="DS69" s="191"/>
      <c r="DT69" s="191"/>
      <c r="DU69" s="191"/>
      <c r="DV69" s="191"/>
      <c r="DW69" s="191"/>
      <c r="DX69" s="191"/>
      <c r="DY69" s="191"/>
      <c r="DZ69" s="191"/>
      <c r="EA69" s="191"/>
      <c r="EB69" s="191"/>
      <c r="EC69" s="191"/>
      <c r="ED69" s="191"/>
      <c r="EE69" s="191"/>
      <c r="EF69" s="191"/>
      <c r="EG69" s="191"/>
      <c r="EH69" s="191"/>
      <c r="EI69" s="191"/>
      <c r="EJ69" s="191"/>
      <c r="EK69" s="191"/>
      <c r="EL69" s="191"/>
      <c r="EM69" s="191"/>
      <c r="EN69" s="191"/>
      <c r="EO69" s="191"/>
      <c r="EP69" s="191"/>
      <c r="EQ69" s="191"/>
      <c r="ER69" s="191"/>
      <c r="ES69" s="191"/>
      <c r="ET69" s="191"/>
      <c r="EU69" s="191"/>
      <c r="EV69" s="191"/>
      <c r="EW69" s="191"/>
      <c r="EX69" s="191"/>
      <c r="EY69" s="191"/>
      <c r="EZ69" s="191"/>
      <c r="FA69" s="191"/>
      <c r="FB69" s="191"/>
      <c r="FC69" s="191"/>
      <c r="FD69" s="191"/>
      <c r="FE69" s="191"/>
      <c r="FF69" s="191"/>
      <c r="FG69" s="191"/>
      <c r="FH69" s="191"/>
      <c r="FI69" s="191"/>
      <c r="FJ69" s="191"/>
      <c r="FK69" s="191"/>
      <c r="FL69" s="191"/>
      <c r="FM69" s="191"/>
      <c r="FN69" s="191"/>
      <c r="FO69" s="191"/>
      <c r="FP69" s="191"/>
      <c r="FQ69" s="191"/>
      <c r="FR69" s="191"/>
      <c r="FS69" s="191"/>
      <c r="FT69" s="191"/>
      <c r="FU69" s="191"/>
      <c r="FV69" s="191"/>
      <c r="FW69" s="191"/>
      <c r="FX69" s="191"/>
      <c r="FY69" s="191"/>
      <c r="FZ69" s="191"/>
      <c r="GA69" s="191"/>
      <c r="GB69" s="191"/>
      <c r="GC69" s="191"/>
      <c r="GD69" s="191"/>
      <c r="GE69" s="191"/>
      <c r="GF69" s="191"/>
      <c r="GG69" s="191"/>
      <c r="GH69" s="191"/>
      <c r="GI69" s="191"/>
      <c r="GJ69" s="191"/>
      <c r="GK69" s="191"/>
      <c r="GL69" s="191"/>
      <c r="GM69" s="191"/>
      <c r="GN69" s="191"/>
      <c r="GO69" s="191"/>
      <c r="GP69" s="191"/>
      <c r="GQ69" s="191"/>
      <c r="GR69" s="191"/>
      <c r="GS69" s="191"/>
      <c r="GT69" s="191"/>
      <c r="GU69" s="191"/>
      <c r="GV69" s="191"/>
      <c r="GW69" s="191"/>
      <c r="GX69" s="191"/>
      <c r="GY69" s="191"/>
      <c r="GZ69" s="191"/>
      <c r="HA69" s="191"/>
      <c r="HB69" s="191"/>
      <c r="HC69" s="191"/>
      <c r="HD69" s="191"/>
      <c r="HE69" s="191"/>
      <c r="HF69" s="191"/>
      <c r="HG69" s="191"/>
      <c r="HH69" s="191"/>
      <c r="HI69" s="191"/>
      <c r="HJ69" s="191"/>
      <c r="HK69" s="191"/>
      <c r="HL69" s="191"/>
      <c r="HM69" s="191"/>
      <c r="HN69" s="191"/>
      <c r="HO69" s="191"/>
      <c r="HP69" s="191"/>
      <c r="HQ69" s="191"/>
      <c r="HR69" s="191"/>
      <c r="HS69" s="191"/>
      <c r="HT69" s="191"/>
      <c r="HU69" s="191"/>
      <c r="HV69" s="191"/>
      <c r="HW69" s="191"/>
      <c r="HX69" s="191"/>
      <c r="HY69" s="191"/>
      <c r="HZ69" s="191"/>
      <c r="IA69" s="191"/>
      <c r="IB69" s="191"/>
      <c r="IC69" s="191"/>
      <c r="ID69" s="191"/>
      <c r="IE69" s="191"/>
      <c r="IF69" s="191"/>
      <c r="IG69" s="191"/>
      <c r="IH69" s="191"/>
      <c r="II69" s="191"/>
      <c r="IJ69" s="191"/>
      <c r="IK69" s="191"/>
      <c r="IL69" s="191"/>
      <c r="IM69" s="191"/>
      <c r="IN69" s="191"/>
      <c r="IO69" s="191"/>
      <c r="IP69" s="191"/>
      <c r="IQ69" s="191"/>
      <c r="IR69" s="191"/>
    </row>
    <row r="70" spans="1:252" ht="27" customHeight="1">
      <c r="A70" s="3783"/>
      <c r="B70" s="1637" t="s">
        <v>265</v>
      </c>
      <c r="C70" s="799">
        <f>'제거량산출(삼나무)'!AI41</f>
        <v>0</v>
      </c>
      <c r="D70" s="647" t="s">
        <v>151</v>
      </c>
      <c r="E70" s="709">
        <f t="shared" si="0"/>
        <v>5.0999999999999996</v>
      </c>
      <c r="F70" s="647" t="s">
        <v>194</v>
      </c>
      <c r="G70" s="800">
        <f t="shared" si="1"/>
        <v>0</v>
      </c>
      <c r="H70" s="465"/>
      <c r="I70" s="1629"/>
      <c r="J70" s="655"/>
      <c r="K70" s="652"/>
      <c r="L70" s="729"/>
      <c r="M70" s="705"/>
      <c r="N70" s="191"/>
      <c r="O70" s="195"/>
      <c r="P70" s="2075" t="s">
        <v>999</v>
      </c>
      <c r="Q70" s="2076">
        <v>0.7</v>
      </c>
      <c r="R70" s="197" t="s">
        <v>266</v>
      </c>
      <c r="S70" s="197">
        <v>3.1</v>
      </c>
      <c r="T70" s="197">
        <v>1</v>
      </c>
      <c r="U70" s="197">
        <v>1</v>
      </c>
      <c r="V70" s="191"/>
      <c r="W70" s="191"/>
      <c r="X70" s="191"/>
      <c r="Y70" s="191"/>
      <c r="Z70" s="191"/>
      <c r="AA70" s="191"/>
      <c r="AB70" s="191"/>
      <c r="AC70" s="191"/>
      <c r="AD70" s="191"/>
      <c r="AE70" s="191"/>
      <c r="AF70" s="191"/>
      <c r="AG70" s="191"/>
      <c r="AH70" s="191"/>
      <c r="AI70" s="191"/>
      <c r="AJ70" s="191"/>
      <c r="AK70" s="191"/>
      <c r="AL70" s="191"/>
      <c r="AM70" s="191"/>
      <c r="AN70" s="191"/>
      <c r="AO70" s="191"/>
      <c r="AP70" s="191"/>
      <c r="AQ70" s="191"/>
      <c r="AR70" s="191"/>
      <c r="AS70" s="191"/>
      <c r="AT70" s="191"/>
      <c r="AU70" s="191"/>
      <c r="AV70" s="191"/>
      <c r="AW70" s="191"/>
      <c r="AX70" s="191"/>
      <c r="AY70" s="191"/>
      <c r="AZ70" s="191"/>
      <c r="BA70" s="191"/>
      <c r="BB70" s="191"/>
      <c r="BC70" s="191"/>
      <c r="BD70" s="191"/>
      <c r="BE70" s="191"/>
      <c r="BF70" s="191"/>
      <c r="BG70" s="191"/>
      <c r="BH70" s="191"/>
      <c r="BI70" s="191"/>
      <c r="BJ70" s="191"/>
      <c r="BK70" s="191"/>
      <c r="BL70" s="191"/>
      <c r="BM70" s="191"/>
      <c r="BN70" s="191"/>
      <c r="BO70" s="191"/>
      <c r="BP70" s="191"/>
      <c r="BQ70" s="191"/>
      <c r="BR70" s="191"/>
      <c r="BS70" s="191"/>
      <c r="BT70" s="191"/>
      <c r="BU70" s="191"/>
      <c r="BV70" s="191"/>
      <c r="BW70" s="191"/>
      <c r="BX70" s="191"/>
      <c r="BY70" s="191"/>
      <c r="BZ70" s="191"/>
      <c r="CA70" s="191"/>
      <c r="CB70" s="191"/>
      <c r="CC70" s="191"/>
      <c r="CD70" s="191"/>
      <c r="CE70" s="191"/>
      <c r="CF70" s="191"/>
      <c r="CG70" s="191"/>
      <c r="CH70" s="191"/>
      <c r="CI70" s="191"/>
      <c r="CJ70" s="191"/>
      <c r="CK70" s="191"/>
      <c r="CL70" s="191"/>
      <c r="CM70" s="191"/>
      <c r="CN70" s="191"/>
      <c r="CO70" s="191"/>
      <c r="CP70" s="191"/>
      <c r="CQ70" s="191"/>
      <c r="CR70" s="191"/>
      <c r="CS70" s="191"/>
      <c r="CT70" s="191"/>
      <c r="CU70" s="191"/>
      <c r="CV70" s="191"/>
      <c r="CW70" s="191"/>
      <c r="CX70" s="191"/>
      <c r="CY70" s="191"/>
      <c r="CZ70" s="191"/>
      <c r="DA70" s="191"/>
      <c r="DB70" s="191"/>
      <c r="DC70" s="191"/>
      <c r="DD70" s="191"/>
      <c r="DE70" s="191"/>
      <c r="DF70" s="191"/>
      <c r="DG70" s="191"/>
      <c r="DH70" s="191"/>
      <c r="DI70" s="191"/>
      <c r="DJ70" s="191"/>
      <c r="DK70" s="191"/>
      <c r="DL70" s="191"/>
      <c r="DM70" s="191"/>
      <c r="DN70" s="191"/>
      <c r="DO70" s="191"/>
      <c r="DP70" s="191"/>
      <c r="DQ70" s="191"/>
      <c r="DR70" s="191"/>
      <c r="DS70" s="191"/>
      <c r="DT70" s="191"/>
      <c r="DU70" s="191"/>
      <c r="DV70" s="191"/>
      <c r="DW70" s="191"/>
      <c r="DX70" s="191"/>
      <c r="DY70" s="191"/>
      <c r="DZ70" s="191"/>
      <c r="EA70" s="191"/>
      <c r="EB70" s="191"/>
      <c r="EC70" s="191"/>
      <c r="ED70" s="191"/>
      <c r="EE70" s="191"/>
      <c r="EF70" s="191"/>
      <c r="EG70" s="191"/>
      <c r="EH70" s="191"/>
      <c r="EI70" s="191"/>
      <c r="EJ70" s="191"/>
      <c r="EK70" s="191"/>
      <c r="EL70" s="191"/>
      <c r="EM70" s="191"/>
      <c r="EN70" s="191"/>
      <c r="EO70" s="191"/>
      <c r="EP70" s="191"/>
      <c r="EQ70" s="191"/>
      <c r="ER70" s="191"/>
      <c r="ES70" s="191"/>
      <c r="ET70" s="191"/>
      <c r="EU70" s="191"/>
      <c r="EV70" s="191"/>
      <c r="EW70" s="191"/>
      <c r="EX70" s="191"/>
      <c r="EY70" s="191"/>
      <c r="EZ70" s="191"/>
      <c r="FA70" s="191"/>
      <c r="FB70" s="191"/>
      <c r="FC70" s="191"/>
      <c r="FD70" s="191"/>
      <c r="FE70" s="191"/>
      <c r="FF70" s="191"/>
      <c r="FG70" s="191"/>
      <c r="FH70" s="191"/>
      <c r="FI70" s="191"/>
      <c r="FJ70" s="191"/>
      <c r="FK70" s="191"/>
      <c r="FL70" s="191"/>
      <c r="FM70" s="191"/>
      <c r="FN70" s="191"/>
      <c r="FO70" s="191"/>
      <c r="FP70" s="191"/>
      <c r="FQ70" s="191"/>
      <c r="FR70" s="191"/>
      <c r="FS70" s="191"/>
      <c r="FT70" s="191"/>
      <c r="FU70" s="191"/>
      <c r="FV70" s="191"/>
      <c r="FW70" s="191"/>
      <c r="FX70" s="191"/>
      <c r="FY70" s="191"/>
      <c r="FZ70" s="191"/>
      <c r="GA70" s="191"/>
      <c r="GB70" s="191"/>
      <c r="GC70" s="191"/>
      <c r="GD70" s="191"/>
      <c r="GE70" s="191"/>
      <c r="GF70" s="191"/>
      <c r="GG70" s="191"/>
      <c r="GH70" s="191"/>
      <c r="GI70" s="191"/>
      <c r="GJ70" s="191"/>
      <c r="GK70" s="191"/>
      <c r="GL70" s="191"/>
      <c r="GM70" s="191"/>
      <c r="GN70" s="191"/>
      <c r="GO70" s="191"/>
      <c r="GP70" s="191"/>
      <c r="GQ70" s="191"/>
      <c r="GR70" s="191"/>
      <c r="GS70" s="191"/>
      <c r="GT70" s="191"/>
      <c r="GU70" s="191"/>
      <c r="GV70" s="191"/>
      <c r="GW70" s="191"/>
      <c r="GX70" s="191"/>
      <c r="GY70" s="191"/>
      <c r="GZ70" s="191"/>
      <c r="HA70" s="191"/>
      <c r="HB70" s="191"/>
      <c r="HC70" s="191"/>
      <c r="HD70" s="191"/>
      <c r="HE70" s="191"/>
      <c r="HF70" s="191"/>
      <c r="HG70" s="191"/>
      <c r="HH70" s="191"/>
      <c r="HI70" s="191"/>
      <c r="HJ70" s="191"/>
      <c r="HK70" s="191"/>
      <c r="HL70" s="191"/>
      <c r="HM70" s="191"/>
      <c r="HN70" s="191"/>
      <c r="HO70" s="191"/>
      <c r="HP70" s="191"/>
      <c r="HQ70" s="191"/>
      <c r="HR70" s="191"/>
      <c r="HS70" s="191"/>
      <c r="HT70" s="191"/>
      <c r="HU70" s="191"/>
      <c r="HV70" s="191"/>
      <c r="HW70" s="191"/>
      <c r="HX70" s="191"/>
      <c r="HY70" s="191"/>
      <c r="HZ70" s="191"/>
      <c r="IA70" s="191"/>
      <c r="IB70" s="191"/>
      <c r="IC70" s="191"/>
      <c r="ID70" s="191"/>
      <c r="IE70" s="191"/>
      <c r="IF70" s="191"/>
      <c r="IG70" s="191"/>
      <c r="IH70" s="191"/>
      <c r="II70" s="191"/>
      <c r="IJ70" s="191"/>
      <c r="IK70" s="191"/>
      <c r="IL70" s="191"/>
      <c r="IM70" s="191"/>
      <c r="IN70" s="191"/>
      <c r="IO70" s="191"/>
      <c r="IP70" s="191"/>
      <c r="IQ70" s="191"/>
      <c r="IR70" s="191"/>
    </row>
    <row r="71" spans="1:252" ht="27" customHeight="1">
      <c r="A71" s="3783"/>
      <c r="B71" s="1637" t="s">
        <v>267</v>
      </c>
      <c r="C71" s="799">
        <f>'제거량산출(삼나무)'!AI42</f>
        <v>0</v>
      </c>
      <c r="D71" s="647" t="s">
        <v>151</v>
      </c>
      <c r="E71" s="709">
        <f t="shared" si="0"/>
        <v>6.3999999999999995</v>
      </c>
      <c r="F71" s="647" t="s">
        <v>194</v>
      </c>
      <c r="G71" s="800">
        <f t="shared" si="1"/>
        <v>0</v>
      </c>
      <c r="H71" s="465"/>
      <c r="I71" s="1629"/>
      <c r="J71" s="655"/>
      <c r="K71" s="652"/>
      <c r="L71" s="729"/>
      <c r="M71" s="705"/>
      <c r="N71" s="191"/>
      <c r="O71" s="1106" t="s">
        <v>609</v>
      </c>
      <c r="P71" s="2074">
        <f>'제거량산출(삼나무)'!AJ31*Q70</f>
        <v>59.873187500000007</v>
      </c>
      <c r="R71" s="197" t="s">
        <v>268</v>
      </c>
      <c r="S71" s="197">
        <v>3.8</v>
      </c>
      <c r="T71" s="197">
        <v>1.3</v>
      </c>
      <c r="U71" s="197">
        <v>1.3</v>
      </c>
      <c r="V71" s="191"/>
      <c r="W71" s="191"/>
      <c r="X71" s="191"/>
      <c r="Y71" s="191"/>
      <c r="Z71" s="191"/>
      <c r="AA71" s="191"/>
      <c r="AB71" s="191"/>
      <c r="AC71" s="191"/>
      <c r="AD71" s="191"/>
      <c r="AE71" s="191"/>
      <c r="AF71" s="191"/>
      <c r="AG71" s="191"/>
      <c r="AH71" s="191"/>
      <c r="AI71" s="191"/>
      <c r="AJ71" s="191"/>
      <c r="AK71" s="191"/>
      <c r="AL71" s="191"/>
      <c r="AM71" s="191"/>
      <c r="AN71" s="191"/>
      <c r="AO71" s="191"/>
      <c r="AP71" s="191"/>
      <c r="AQ71" s="191"/>
      <c r="AR71" s="191"/>
      <c r="AS71" s="191"/>
      <c r="AT71" s="191"/>
      <c r="AU71" s="191"/>
      <c r="AV71" s="191"/>
      <c r="AW71" s="191"/>
      <c r="AX71" s="191"/>
      <c r="AY71" s="191"/>
      <c r="AZ71" s="191"/>
      <c r="BA71" s="191"/>
      <c r="BB71" s="191"/>
      <c r="BC71" s="191"/>
      <c r="BD71" s="191"/>
      <c r="BE71" s="191"/>
      <c r="BF71" s="191"/>
      <c r="BG71" s="191"/>
      <c r="BH71" s="191"/>
      <c r="BI71" s="191"/>
      <c r="BJ71" s="191"/>
      <c r="BK71" s="191"/>
      <c r="BL71" s="191"/>
      <c r="BM71" s="191"/>
      <c r="BN71" s="191"/>
      <c r="BO71" s="191"/>
      <c r="BP71" s="191"/>
      <c r="BQ71" s="191"/>
      <c r="BR71" s="191"/>
      <c r="BS71" s="191"/>
      <c r="BT71" s="191"/>
      <c r="BU71" s="191"/>
      <c r="BV71" s="191"/>
      <c r="BW71" s="191"/>
      <c r="BX71" s="191"/>
      <c r="BY71" s="191"/>
      <c r="BZ71" s="191"/>
      <c r="CA71" s="191"/>
      <c r="CB71" s="191"/>
      <c r="CC71" s="191"/>
      <c r="CD71" s="191"/>
      <c r="CE71" s="191"/>
      <c r="CF71" s="191"/>
      <c r="CG71" s="191"/>
      <c r="CH71" s="191"/>
      <c r="CI71" s="191"/>
      <c r="CJ71" s="191"/>
      <c r="CK71" s="191"/>
      <c r="CL71" s="191"/>
      <c r="CM71" s="191"/>
      <c r="CN71" s="191"/>
      <c r="CO71" s="191"/>
      <c r="CP71" s="191"/>
      <c r="CQ71" s="191"/>
      <c r="CR71" s="191"/>
      <c r="CS71" s="191"/>
      <c r="CT71" s="191"/>
      <c r="CU71" s="191"/>
      <c r="CV71" s="191"/>
      <c r="CW71" s="191"/>
      <c r="CX71" s="191"/>
      <c r="CY71" s="191"/>
      <c r="CZ71" s="191"/>
      <c r="DA71" s="191"/>
      <c r="DB71" s="191"/>
      <c r="DC71" s="191"/>
      <c r="DD71" s="191"/>
      <c r="DE71" s="191"/>
      <c r="DF71" s="191"/>
      <c r="DG71" s="191"/>
      <c r="DH71" s="191"/>
      <c r="DI71" s="191"/>
      <c r="DJ71" s="191"/>
      <c r="DK71" s="191"/>
      <c r="DL71" s="191"/>
      <c r="DM71" s="191"/>
      <c r="DN71" s="191"/>
      <c r="DO71" s="191"/>
      <c r="DP71" s="191"/>
      <c r="DQ71" s="191"/>
      <c r="DR71" s="191"/>
      <c r="DS71" s="191"/>
      <c r="DT71" s="191"/>
      <c r="DU71" s="191"/>
      <c r="DV71" s="191"/>
      <c r="DW71" s="191"/>
      <c r="DX71" s="191"/>
      <c r="DY71" s="191"/>
      <c r="DZ71" s="191"/>
      <c r="EA71" s="191"/>
      <c r="EB71" s="191"/>
      <c r="EC71" s="191"/>
      <c r="ED71" s="191"/>
      <c r="EE71" s="191"/>
      <c r="EF71" s="191"/>
      <c r="EG71" s="191"/>
      <c r="EH71" s="191"/>
      <c r="EI71" s="191"/>
      <c r="EJ71" s="191"/>
      <c r="EK71" s="191"/>
      <c r="EL71" s="191"/>
      <c r="EM71" s="191"/>
      <c r="EN71" s="191"/>
      <c r="EO71" s="191"/>
      <c r="EP71" s="191"/>
      <c r="EQ71" s="191"/>
      <c r="ER71" s="191"/>
      <c r="ES71" s="191"/>
      <c r="ET71" s="191"/>
      <c r="EU71" s="191"/>
      <c r="EV71" s="191"/>
      <c r="EW71" s="191"/>
      <c r="EX71" s="191"/>
      <c r="EY71" s="191"/>
      <c r="EZ71" s="191"/>
      <c r="FA71" s="191"/>
      <c r="FB71" s="191"/>
      <c r="FC71" s="191"/>
      <c r="FD71" s="191"/>
      <c r="FE71" s="191"/>
      <c r="FF71" s="191"/>
      <c r="FG71" s="191"/>
      <c r="FH71" s="191"/>
      <c r="FI71" s="191"/>
      <c r="FJ71" s="191"/>
      <c r="FK71" s="191"/>
      <c r="FL71" s="191"/>
      <c r="FM71" s="191"/>
      <c r="FN71" s="191"/>
      <c r="FO71" s="191"/>
      <c r="FP71" s="191"/>
      <c r="FQ71" s="191"/>
      <c r="FR71" s="191"/>
      <c r="FS71" s="191"/>
      <c r="FT71" s="191"/>
      <c r="FU71" s="191"/>
      <c r="FV71" s="191"/>
      <c r="FW71" s="191"/>
      <c r="FX71" s="191"/>
      <c r="FY71" s="191"/>
      <c r="FZ71" s="191"/>
      <c r="GA71" s="191"/>
      <c r="GB71" s="191"/>
      <c r="GC71" s="191"/>
      <c r="GD71" s="191"/>
      <c r="GE71" s="191"/>
      <c r="GF71" s="191"/>
      <c r="GG71" s="191"/>
      <c r="GH71" s="191"/>
      <c r="GI71" s="191"/>
      <c r="GJ71" s="191"/>
      <c r="GK71" s="191"/>
      <c r="GL71" s="191"/>
      <c r="GM71" s="191"/>
      <c r="GN71" s="191"/>
      <c r="GO71" s="191"/>
      <c r="GP71" s="191"/>
      <c r="GQ71" s="191"/>
      <c r="GR71" s="191"/>
      <c r="GS71" s="191"/>
      <c r="GT71" s="191"/>
      <c r="GU71" s="191"/>
      <c r="GV71" s="191"/>
      <c r="GW71" s="191"/>
      <c r="GX71" s="191"/>
      <c r="GY71" s="191"/>
      <c r="GZ71" s="191"/>
      <c r="HA71" s="191"/>
      <c r="HB71" s="191"/>
      <c r="HC71" s="191"/>
      <c r="HD71" s="191"/>
      <c r="HE71" s="191"/>
      <c r="HF71" s="191"/>
      <c r="HG71" s="191"/>
      <c r="HH71" s="191"/>
      <c r="HI71" s="191"/>
      <c r="HJ71" s="191"/>
      <c r="HK71" s="191"/>
      <c r="HL71" s="191"/>
      <c r="HM71" s="191"/>
      <c r="HN71" s="191"/>
      <c r="HO71" s="191"/>
      <c r="HP71" s="191"/>
      <c r="HQ71" s="191"/>
      <c r="HR71" s="191"/>
      <c r="HS71" s="191"/>
      <c r="HT71" s="191"/>
      <c r="HU71" s="191"/>
      <c r="HV71" s="191"/>
      <c r="HW71" s="191"/>
      <c r="HX71" s="191"/>
      <c r="HY71" s="191"/>
      <c r="HZ71" s="191"/>
      <c r="IA71" s="191"/>
      <c r="IB71" s="191"/>
      <c r="IC71" s="191"/>
      <c r="ID71" s="191"/>
      <c r="IE71" s="191"/>
      <c r="IF71" s="191"/>
      <c r="IG71" s="191"/>
      <c r="IH71" s="191"/>
      <c r="II71" s="191"/>
      <c r="IJ71" s="191"/>
      <c r="IK71" s="191"/>
      <c r="IL71" s="191"/>
      <c r="IM71" s="191"/>
      <c r="IN71" s="191"/>
      <c r="IO71" s="191"/>
      <c r="IP71" s="191"/>
      <c r="IQ71" s="191"/>
      <c r="IR71" s="191"/>
    </row>
    <row r="72" spans="1:252" ht="27" customHeight="1">
      <c r="A72" s="3783"/>
      <c r="B72" s="1637" t="s">
        <v>704</v>
      </c>
      <c r="C72" s="799">
        <f>'제거량산출(삼나무)'!AI43</f>
        <v>0</v>
      </c>
      <c r="D72" s="647" t="s">
        <v>151</v>
      </c>
      <c r="E72" s="709">
        <f t="shared" si="0"/>
        <v>7.4</v>
      </c>
      <c r="F72" s="647" t="s">
        <v>194</v>
      </c>
      <c r="G72" s="800">
        <f t="shared" si="1"/>
        <v>0</v>
      </c>
      <c r="H72" s="465"/>
      <c r="I72" s="1629"/>
      <c r="J72" s="655"/>
      <c r="K72" s="652"/>
      <c r="L72" s="729"/>
      <c r="M72" s="705"/>
      <c r="N72" s="191"/>
      <c r="R72" s="197" t="s">
        <v>270</v>
      </c>
      <c r="S72" s="197">
        <v>4.4000000000000004</v>
      </c>
      <c r="T72" s="197">
        <v>1.5</v>
      </c>
      <c r="U72" s="197">
        <v>1.5</v>
      </c>
      <c r="V72" s="191"/>
      <c r="W72" s="191"/>
      <c r="X72" s="191"/>
      <c r="Y72" s="191"/>
      <c r="Z72" s="191"/>
      <c r="AA72" s="191"/>
      <c r="AB72" s="191"/>
      <c r="AC72" s="191"/>
      <c r="AD72" s="191" t="s">
        <v>998</v>
      </c>
      <c r="AE72" s="191"/>
      <c r="AF72" s="191"/>
      <c r="AG72" s="191"/>
      <c r="AH72" s="191"/>
      <c r="AI72" s="191"/>
      <c r="AJ72" s="191"/>
      <c r="AK72" s="191"/>
      <c r="AL72" s="191"/>
      <c r="AM72" s="191"/>
      <c r="AN72" s="191"/>
      <c r="AO72" s="191"/>
      <c r="AP72" s="191"/>
      <c r="AQ72" s="191"/>
      <c r="AR72" s="191"/>
      <c r="AS72" s="191"/>
      <c r="AT72" s="191"/>
      <c r="AU72" s="191"/>
      <c r="AV72" s="191"/>
      <c r="AW72" s="191"/>
      <c r="AX72" s="191"/>
      <c r="AY72" s="191"/>
      <c r="AZ72" s="191"/>
      <c r="BA72" s="191"/>
      <c r="BB72" s="191"/>
      <c r="BC72" s="191"/>
      <c r="BD72" s="191"/>
      <c r="BE72" s="191"/>
      <c r="BF72" s="191"/>
      <c r="BG72" s="191"/>
      <c r="BH72" s="191"/>
      <c r="BI72" s="191"/>
      <c r="BJ72" s="191"/>
      <c r="BK72" s="191"/>
      <c r="BL72" s="191"/>
      <c r="BM72" s="191"/>
      <c r="BN72" s="191"/>
      <c r="BO72" s="191"/>
      <c r="BP72" s="191"/>
      <c r="BQ72" s="191"/>
      <c r="BR72" s="191"/>
      <c r="BS72" s="191"/>
      <c r="BT72" s="191"/>
      <c r="BU72" s="191"/>
      <c r="BV72" s="191"/>
      <c r="BW72" s="191"/>
      <c r="BX72" s="191"/>
      <c r="BY72" s="191"/>
      <c r="BZ72" s="191"/>
      <c r="CA72" s="191"/>
      <c r="CB72" s="191"/>
      <c r="CC72" s="191"/>
      <c r="CD72" s="191"/>
      <c r="CE72" s="191"/>
      <c r="CF72" s="191"/>
      <c r="CG72" s="191"/>
      <c r="CH72" s="191"/>
      <c r="CI72" s="191"/>
      <c r="CJ72" s="191"/>
      <c r="CK72" s="191"/>
      <c r="CL72" s="191"/>
      <c r="CM72" s="191"/>
      <c r="CN72" s="191"/>
      <c r="CO72" s="191"/>
      <c r="CP72" s="191"/>
      <c r="CQ72" s="191"/>
      <c r="CR72" s="191"/>
      <c r="CS72" s="191"/>
      <c r="CT72" s="191"/>
      <c r="CU72" s="191"/>
      <c r="CV72" s="191"/>
      <c r="CW72" s="191"/>
      <c r="CX72" s="191"/>
      <c r="CY72" s="191"/>
      <c r="CZ72" s="191"/>
      <c r="DA72" s="191"/>
      <c r="DB72" s="191"/>
      <c r="DC72" s="191"/>
      <c r="DD72" s="191"/>
      <c r="DE72" s="191"/>
      <c r="DF72" s="191"/>
      <c r="DG72" s="191"/>
      <c r="DH72" s="191"/>
      <c r="DI72" s="191"/>
      <c r="DJ72" s="191"/>
      <c r="DK72" s="191"/>
      <c r="DL72" s="191"/>
      <c r="DM72" s="191"/>
      <c r="DN72" s="191"/>
      <c r="DO72" s="191"/>
      <c r="DP72" s="191"/>
      <c r="DQ72" s="191"/>
      <c r="DR72" s="191"/>
      <c r="DS72" s="191"/>
      <c r="DT72" s="191"/>
      <c r="DU72" s="191"/>
      <c r="DV72" s="191"/>
      <c r="DW72" s="191"/>
      <c r="DX72" s="191"/>
      <c r="DY72" s="191"/>
      <c r="DZ72" s="191"/>
      <c r="EA72" s="191"/>
      <c r="EB72" s="191"/>
      <c r="EC72" s="191"/>
      <c r="ED72" s="191"/>
      <c r="EE72" s="191"/>
      <c r="EF72" s="191"/>
      <c r="EG72" s="191"/>
      <c r="EH72" s="191"/>
      <c r="EI72" s="191"/>
      <c r="EJ72" s="191"/>
      <c r="EK72" s="191"/>
      <c r="EL72" s="191"/>
      <c r="EM72" s="191"/>
      <c r="EN72" s="191"/>
      <c r="EO72" s="191"/>
      <c r="EP72" s="191"/>
      <c r="EQ72" s="191"/>
      <c r="ER72" s="191"/>
      <c r="ES72" s="191"/>
      <c r="ET72" s="191"/>
      <c r="EU72" s="191"/>
      <c r="EV72" s="191"/>
      <c r="EW72" s="191"/>
      <c r="EX72" s="191"/>
      <c r="EY72" s="191"/>
      <c r="EZ72" s="191"/>
      <c r="FA72" s="191"/>
      <c r="FB72" s="191"/>
      <c r="FC72" s="191"/>
      <c r="FD72" s="191"/>
      <c r="FE72" s="191"/>
      <c r="FF72" s="191"/>
      <c r="FG72" s="191"/>
      <c r="FH72" s="191"/>
      <c r="FI72" s="191"/>
      <c r="FJ72" s="191"/>
      <c r="FK72" s="191"/>
      <c r="FL72" s="191"/>
      <c r="FM72" s="191"/>
      <c r="FN72" s="191"/>
      <c r="FO72" s="191"/>
      <c r="FP72" s="191"/>
      <c r="FQ72" s="191"/>
      <c r="FR72" s="191"/>
      <c r="FS72" s="191"/>
      <c r="FT72" s="191"/>
      <c r="FU72" s="191"/>
      <c r="FV72" s="191"/>
      <c r="FW72" s="191"/>
      <c r="FX72" s="191"/>
      <c r="FY72" s="191"/>
      <c r="FZ72" s="191"/>
      <c r="GA72" s="191"/>
      <c r="GB72" s="191"/>
      <c r="GC72" s="191"/>
      <c r="GD72" s="191"/>
      <c r="GE72" s="191"/>
      <c r="GF72" s="191"/>
      <c r="GG72" s="191"/>
      <c r="GH72" s="191"/>
      <c r="GI72" s="191"/>
      <c r="GJ72" s="191"/>
      <c r="GK72" s="191"/>
      <c r="GL72" s="191"/>
      <c r="GM72" s="191"/>
      <c r="GN72" s="191"/>
      <c r="GO72" s="191"/>
      <c r="GP72" s="191"/>
      <c r="GQ72" s="191"/>
      <c r="GR72" s="191"/>
      <c r="GS72" s="191"/>
      <c r="GT72" s="191"/>
      <c r="GU72" s="191"/>
      <c r="GV72" s="191"/>
      <c r="GW72" s="191"/>
      <c r="GX72" s="191"/>
      <c r="GY72" s="191"/>
      <c r="GZ72" s="191"/>
      <c r="HA72" s="191"/>
      <c r="HB72" s="191"/>
      <c r="HC72" s="191"/>
      <c r="HD72" s="191"/>
      <c r="HE72" s="191"/>
      <c r="HF72" s="191"/>
      <c r="HG72" s="191"/>
      <c r="HH72" s="191"/>
      <c r="HI72" s="191"/>
      <c r="HJ72" s="191"/>
      <c r="HK72" s="191"/>
      <c r="HL72" s="191"/>
      <c r="HM72" s="191"/>
      <c r="HN72" s="191"/>
      <c r="HO72" s="191"/>
      <c r="HP72" s="191"/>
      <c r="HQ72" s="191"/>
      <c r="HR72" s="191"/>
      <c r="HS72" s="191"/>
      <c r="HT72" s="191"/>
      <c r="HU72" s="191"/>
      <c r="HV72" s="191"/>
      <c r="HW72" s="191"/>
      <c r="HX72" s="191"/>
      <c r="HY72" s="191"/>
      <c r="HZ72" s="191"/>
      <c r="IA72" s="191"/>
      <c r="IB72" s="191"/>
      <c r="IC72" s="191"/>
      <c r="ID72" s="191"/>
      <c r="IE72" s="191"/>
      <c r="IF72" s="191"/>
      <c r="IG72" s="191"/>
      <c r="IH72" s="191"/>
      <c r="II72" s="191"/>
      <c r="IJ72" s="191"/>
      <c r="IK72" s="191"/>
      <c r="IL72" s="191"/>
      <c r="IM72" s="191"/>
      <c r="IN72" s="191"/>
      <c r="IO72" s="191"/>
      <c r="IP72" s="191"/>
      <c r="IQ72" s="191"/>
      <c r="IR72" s="191"/>
    </row>
    <row r="73" spans="1:252" ht="27" customHeight="1">
      <c r="A73" s="3783"/>
      <c r="B73" s="1637" t="s">
        <v>708</v>
      </c>
      <c r="C73" s="799">
        <f>'제거량산출(삼나무)'!AI44</f>
        <v>0</v>
      </c>
      <c r="D73" s="647" t="s">
        <v>151</v>
      </c>
      <c r="E73" s="709">
        <f>E72</f>
        <v>7.4</v>
      </c>
      <c r="F73" s="647" t="s">
        <v>712</v>
      </c>
      <c r="G73" s="800">
        <f t="shared" si="1"/>
        <v>0</v>
      </c>
      <c r="H73" s="464"/>
      <c r="I73" s="1629"/>
      <c r="J73" s="655"/>
      <c r="K73" s="652"/>
      <c r="L73" s="729"/>
      <c r="M73" s="705"/>
      <c r="N73" s="191"/>
      <c r="O73" s="1106"/>
      <c r="P73" s="530"/>
      <c r="Q73" s="208"/>
      <c r="R73" s="463"/>
      <c r="S73" s="463"/>
      <c r="T73" s="463"/>
      <c r="U73" s="463"/>
      <c r="V73" s="191"/>
      <c r="W73" s="191"/>
      <c r="X73" s="191"/>
      <c r="Y73" s="191"/>
      <c r="Z73" s="191"/>
      <c r="AA73" s="191"/>
      <c r="AB73" s="191"/>
      <c r="AC73" s="191"/>
      <c r="AD73" s="191"/>
      <c r="AE73" s="191"/>
      <c r="AF73" s="191"/>
      <c r="AG73" s="191"/>
      <c r="AH73" s="191"/>
      <c r="AI73" s="191"/>
      <c r="AJ73" s="191"/>
      <c r="AK73" s="191"/>
      <c r="AL73" s="191"/>
      <c r="AM73" s="191"/>
      <c r="AN73" s="191"/>
      <c r="AO73" s="191"/>
      <c r="AP73" s="191"/>
      <c r="AQ73" s="191"/>
      <c r="AR73" s="191"/>
      <c r="AS73" s="191"/>
      <c r="AT73" s="191"/>
      <c r="AU73" s="191"/>
      <c r="AV73" s="191"/>
      <c r="AW73" s="191"/>
      <c r="AX73" s="191"/>
      <c r="AY73" s="191"/>
      <c r="AZ73" s="191"/>
      <c r="BA73" s="191"/>
      <c r="BB73" s="191"/>
      <c r="BC73" s="191"/>
      <c r="BD73" s="191"/>
      <c r="BE73" s="191"/>
      <c r="BF73" s="191"/>
      <c r="BG73" s="191"/>
      <c r="BH73" s="191"/>
      <c r="BI73" s="191"/>
      <c r="BJ73" s="191"/>
      <c r="BK73" s="191"/>
      <c r="BL73" s="191"/>
      <c r="BM73" s="191"/>
      <c r="BN73" s="191"/>
      <c r="BO73" s="191"/>
      <c r="BP73" s="191"/>
      <c r="BQ73" s="191"/>
      <c r="BR73" s="191"/>
      <c r="BS73" s="191"/>
      <c r="BT73" s="191"/>
      <c r="BU73" s="191"/>
      <c r="BV73" s="191"/>
      <c r="BW73" s="191"/>
      <c r="BX73" s="191"/>
      <c r="BY73" s="191"/>
      <c r="BZ73" s="191"/>
      <c r="CA73" s="191"/>
      <c r="CB73" s="191"/>
      <c r="CC73" s="191"/>
      <c r="CD73" s="191"/>
      <c r="CE73" s="191"/>
      <c r="CF73" s="191"/>
      <c r="CG73" s="191"/>
      <c r="CH73" s="191"/>
      <c r="CI73" s="191"/>
      <c r="CJ73" s="191"/>
      <c r="CK73" s="191"/>
      <c r="CL73" s="191"/>
      <c r="CM73" s="191"/>
      <c r="CN73" s="191"/>
      <c r="CO73" s="191"/>
      <c r="CP73" s="191"/>
      <c r="CQ73" s="191"/>
      <c r="CR73" s="191"/>
      <c r="CS73" s="191"/>
      <c r="CT73" s="191"/>
      <c r="CU73" s="191"/>
      <c r="CV73" s="191"/>
      <c r="CW73" s="191"/>
      <c r="CX73" s="191"/>
      <c r="CY73" s="191"/>
      <c r="CZ73" s="191"/>
      <c r="DA73" s="191"/>
      <c r="DB73" s="191"/>
      <c r="DC73" s="191"/>
      <c r="DD73" s="191"/>
      <c r="DE73" s="191"/>
      <c r="DF73" s="191"/>
      <c r="DG73" s="191"/>
      <c r="DH73" s="191"/>
      <c r="DI73" s="191"/>
      <c r="DJ73" s="191"/>
      <c r="DK73" s="191"/>
      <c r="DL73" s="191"/>
      <c r="DM73" s="191"/>
      <c r="DN73" s="191"/>
      <c r="DO73" s="191"/>
      <c r="DP73" s="191"/>
      <c r="DQ73" s="191"/>
      <c r="DR73" s="191"/>
      <c r="DS73" s="191"/>
      <c r="DT73" s="191"/>
      <c r="DU73" s="191"/>
      <c r="DV73" s="191"/>
      <c r="DW73" s="191"/>
      <c r="DX73" s="191"/>
      <c r="DY73" s="191"/>
      <c r="DZ73" s="191"/>
      <c r="EA73" s="191"/>
      <c r="EB73" s="191"/>
      <c r="EC73" s="191"/>
      <c r="ED73" s="191"/>
      <c r="EE73" s="191"/>
      <c r="EF73" s="191"/>
      <c r="EG73" s="191"/>
      <c r="EH73" s="191"/>
      <c r="EI73" s="191"/>
      <c r="EJ73" s="191"/>
      <c r="EK73" s="191"/>
      <c r="EL73" s="191"/>
      <c r="EM73" s="191"/>
      <c r="EN73" s="191"/>
      <c r="EO73" s="191"/>
      <c r="EP73" s="191"/>
      <c r="EQ73" s="191"/>
      <c r="ER73" s="191"/>
      <c r="ES73" s="191"/>
      <c r="ET73" s="191"/>
      <c r="EU73" s="191"/>
      <c r="EV73" s="191"/>
      <c r="EW73" s="191"/>
      <c r="EX73" s="191"/>
      <c r="EY73" s="191"/>
      <c r="EZ73" s="191"/>
      <c r="FA73" s="191"/>
      <c r="FB73" s="191"/>
      <c r="FC73" s="191"/>
      <c r="FD73" s="191"/>
      <c r="FE73" s="191"/>
      <c r="FF73" s="191"/>
      <c r="FG73" s="191"/>
      <c r="FH73" s="191"/>
      <c r="FI73" s="191"/>
      <c r="FJ73" s="191"/>
      <c r="FK73" s="191"/>
      <c r="FL73" s="191"/>
      <c r="FM73" s="191"/>
      <c r="FN73" s="191"/>
      <c r="FO73" s="191"/>
      <c r="FP73" s="191"/>
      <c r="FQ73" s="191"/>
      <c r="FR73" s="191"/>
      <c r="FS73" s="191"/>
      <c r="FT73" s="191"/>
      <c r="FU73" s="191"/>
      <c r="FV73" s="191"/>
      <c r="FW73" s="191"/>
      <c r="FX73" s="191"/>
      <c r="FY73" s="191"/>
      <c r="FZ73" s="191"/>
      <c r="GA73" s="191"/>
      <c r="GB73" s="191"/>
      <c r="GC73" s="191"/>
      <c r="GD73" s="191"/>
      <c r="GE73" s="191"/>
      <c r="GF73" s="191"/>
      <c r="GG73" s="191"/>
      <c r="GH73" s="191"/>
      <c r="GI73" s="191"/>
      <c r="GJ73" s="191"/>
      <c r="GK73" s="191"/>
      <c r="GL73" s="191"/>
      <c r="GM73" s="191"/>
      <c r="GN73" s="191"/>
      <c r="GO73" s="191"/>
      <c r="GP73" s="191"/>
      <c r="GQ73" s="191"/>
      <c r="GR73" s="191"/>
      <c r="GS73" s="191"/>
      <c r="GT73" s="191"/>
      <c r="GU73" s="191"/>
      <c r="GV73" s="191"/>
      <c r="GW73" s="191"/>
      <c r="GX73" s="191"/>
      <c r="GY73" s="191"/>
      <c r="GZ73" s="191"/>
      <c r="HA73" s="191"/>
      <c r="HB73" s="191"/>
      <c r="HC73" s="191"/>
      <c r="HD73" s="191"/>
      <c r="HE73" s="191"/>
      <c r="HF73" s="191"/>
      <c r="HG73" s="191"/>
      <c r="HH73" s="191"/>
      <c r="HI73" s="191"/>
      <c r="HJ73" s="191"/>
      <c r="HK73" s="191"/>
      <c r="HL73" s="191"/>
      <c r="HM73" s="191"/>
      <c r="HN73" s="191"/>
      <c r="HO73" s="191"/>
      <c r="HP73" s="191"/>
      <c r="HQ73" s="191"/>
      <c r="HR73" s="191"/>
      <c r="HS73" s="191"/>
      <c r="HT73" s="191"/>
      <c r="HU73" s="191"/>
      <c r="HV73" s="191"/>
      <c r="HW73" s="191"/>
      <c r="HX73" s="191"/>
      <c r="HY73" s="191"/>
      <c r="HZ73" s="191"/>
      <c r="IA73" s="191"/>
      <c r="IB73" s="191"/>
      <c r="IC73" s="191"/>
      <c r="ID73" s="191"/>
      <c r="IE73" s="191"/>
      <c r="IF73" s="191"/>
      <c r="IG73" s="191"/>
      <c r="IH73" s="191"/>
      <c r="II73" s="191"/>
      <c r="IJ73" s="191"/>
      <c r="IK73" s="191"/>
      <c r="IL73" s="191"/>
      <c r="IM73" s="191"/>
      <c r="IN73" s="191"/>
      <c r="IO73" s="191"/>
      <c r="IP73" s="191"/>
      <c r="IQ73" s="191"/>
      <c r="IR73" s="191"/>
    </row>
    <row r="74" spans="1:252" ht="27" customHeight="1">
      <c r="A74" s="3783"/>
      <c r="B74" s="1637" t="s">
        <v>711</v>
      </c>
      <c r="C74" s="799">
        <f>'제거량산출(삼나무)'!AI45</f>
        <v>0</v>
      </c>
      <c r="D74" s="647" t="s">
        <v>151</v>
      </c>
      <c r="E74" s="709">
        <f>E72</f>
        <v>7.4</v>
      </c>
      <c r="F74" s="647" t="s">
        <v>194</v>
      </c>
      <c r="G74" s="800">
        <f t="shared" si="1"/>
        <v>0</v>
      </c>
      <c r="H74" s="465"/>
      <c r="I74" s="1629"/>
      <c r="J74" s="655"/>
      <c r="K74" s="652"/>
      <c r="L74" s="729"/>
      <c r="M74" s="705"/>
      <c r="N74" s="191"/>
      <c r="O74" s="1106"/>
      <c r="P74" s="530"/>
      <c r="Q74" s="208"/>
      <c r="R74" s="463"/>
      <c r="S74" s="463"/>
      <c r="T74" s="463"/>
      <c r="U74" s="463"/>
      <c r="V74" s="191"/>
      <c r="W74" s="191"/>
      <c r="X74" s="191"/>
      <c r="Y74" s="191"/>
      <c r="Z74" s="191"/>
      <c r="AA74" s="191"/>
      <c r="AB74" s="191"/>
      <c r="AC74" s="191"/>
      <c r="AD74" s="191"/>
      <c r="AE74" s="191"/>
      <c r="AF74" s="191"/>
      <c r="AG74" s="191"/>
      <c r="AH74" s="191"/>
      <c r="AI74" s="191"/>
      <c r="AJ74" s="191"/>
      <c r="AK74" s="191"/>
      <c r="AL74" s="191"/>
      <c r="AM74" s="191"/>
      <c r="AN74" s="191"/>
      <c r="AO74" s="191"/>
      <c r="AP74" s="191"/>
      <c r="AQ74" s="191"/>
      <c r="AR74" s="191"/>
      <c r="AS74" s="191"/>
      <c r="AT74" s="191"/>
      <c r="AU74" s="191"/>
      <c r="AV74" s="191"/>
      <c r="AW74" s="191"/>
      <c r="AX74" s="191"/>
      <c r="AY74" s="191"/>
      <c r="AZ74" s="191"/>
      <c r="BA74" s="191"/>
      <c r="BB74" s="191"/>
      <c r="BC74" s="191"/>
      <c r="BD74" s="191"/>
      <c r="BE74" s="191"/>
      <c r="BF74" s="191"/>
      <c r="BG74" s="191"/>
      <c r="BH74" s="191"/>
      <c r="BI74" s="191"/>
      <c r="BJ74" s="191"/>
      <c r="BK74" s="191"/>
      <c r="BL74" s="191"/>
      <c r="BM74" s="191"/>
      <c r="BN74" s="191"/>
      <c r="BO74" s="191"/>
      <c r="BP74" s="191"/>
      <c r="BQ74" s="191"/>
      <c r="BR74" s="191"/>
      <c r="BS74" s="191"/>
      <c r="BT74" s="191"/>
      <c r="BU74" s="191"/>
      <c r="BV74" s="191"/>
      <c r="BW74" s="191"/>
      <c r="BX74" s="191"/>
      <c r="BY74" s="191"/>
      <c r="BZ74" s="191"/>
      <c r="CA74" s="191"/>
      <c r="CB74" s="191"/>
      <c r="CC74" s="191"/>
      <c r="CD74" s="191"/>
      <c r="CE74" s="191"/>
      <c r="CF74" s="191"/>
      <c r="CG74" s="191"/>
      <c r="CH74" s="191"/>
      <c r="CI74" s="191"/>
      <c r="CJ74" s="191"/>
      <c r="CK74" s="191"/>
      <c r="CL74" s="191"/>
      <c r="CM74" s="191"/>
      <c r="CN74" s="191"/>
      <c r="CO74" s="191"/>
      <c r="CP74" s="191"/>
      <c r="CQ74" s="191"/>
      <c r="CR74" s="191"/>
      <c r="CS74" s="191"/>
      <c r="CT74" s="191"/>
      <c r="CU74" s="191"/>
      <c r="CV74" s="191"/>
      <c r="CW74" s="191"/>
      <c r="CX74" s="191"/>
      <c r="CY74" s="191"/>
      <c r="CZ74" s="191"/>
      <c r="DA74" s="191"/>
      <c r="DB74" s="191"/>
      <c r="DC74" s="191"/>
      <c r="DD74" s="191"/>
      <c r="DE74" s="191"/>
      <c r="DF74" s="191"/>
      <c r="DG74" s="191"/>
      <c r="DH74" s="191"/>
      <c r="DI74" s="191"/>
      <c r="DJ74" s="191"/>
      <c r="DK74" s="191"/>
      <c r="DL74" s="191"/>
      <c r="DM74" s="191"/>
      <c r="DN74" s="191"/>
      <c r="DO74" s="191"/>
      <c r="DP74" s="191"/>
      <c r="DQ74" s="191"/>
      <c r="DR74" s="191"/>
      <c r="DS74" s="191"/>
      <c r="DT74" s="191"/>
      <c r="DU74" s="191"/>
      <c r="DV74" s="191"/>
      <c r="DW74" s="191"/>
      <c r="DX74" s="191"/>
      <c r="DY74" s="191"/>
      <c r="DZ74" s="191"/>
      <c r="EA74" s="191"/>
      <c r="EB74" s="191"/>
      <c r="EC74" s="191"/>
      <c r="ED74" s="191"/>
      <c r="EE74" s="191"/>
      <c r="EF74" s="191"/>
      <c r="EG74" s="191"/>
      <c r="EH74" s="191"/>
      <c r="EI74" s="191"/>
      <c r="EJ74" s="191"/>
      <c r="EK74" s="191"/>
      <c r="EL74" s="191"/>
      <c r="EM74" s="191"/>
      <c r="EN74" s="191"/>
      <c r="EO74" s="191"/>
      <c r="EP74" s="191"/>
      <c r="EQ74" s="191"/>
      <c r="ER74" s="191"/>
      <c r="ES74" s="191"/>
      <c r="ET74" s="191"/>
      <c r="EU74" s="191"/>
      <c r="EV74" s="191"/>
      <c r="EW74" s="191"/>
      <c r="EX74" s="191"/>
      <c r="EY74" s="191"/>
      <c r="EZ74" s="191"/>
      <c r="FA74" s="191"/>
      <c r="FB74" s="191"/>
      <c r="FC74" s="191"/>
      <c r="FD74" s="191"/>
      <c r="FE74" s="191"/>
      <c r="FF74" s="191"/>
      <c r="FG74" s="191"/>
      <c r="FH74" s="191"/>
      <c r="FI74" s="191"/>
      <c r="FJ74" s="191"/>
      <c r="FK74" s="191"/>
      <c r="FL74" s="191"/>
      <c r="FM74" s="191"/>
      <c r="FN74" s="191"/>
      <c r="FO74" s="191"/>
      <c r="FP74" s="191"/>
      <c r="FQ74" s="191"/>
      <c r="FR74" s="191"/>
      <c r="FS74" s="191"/>
      <c r="FT74" s="191"/>
      <c r="FU74" s="191"/>
      <c r="FV74" s="191"/>
      <c r="FW74" s="191"/>
      <c r="FX74" s="191"/>
      <c r="FY74" s="191"/>
      <c r="FZ74" s="191"/>
      <c r="GA74" s="191"/>
      <c r="GB74" s="191"/>
      <c r="GC74" s="191"/>
      <c r="GD74" s="191"/>
      <c r="GE74" s="191"/>
      <c r="GF74" s="191"/>
      <c r="GG74" s="191"/>
      <c r="GH74" s="191"/>
      <c r="GI74" s="191"/>
      <c r="GJ74" s="191"/>
      <c r="GK74" s="191"/>
      <c r="GL74" s="191"/>
      <c r="GM74" s="191"/>
      <c r="GN74" s="191"/>
      <c r="GO74" s="191"/>
      <c r="GP74" s="191"/>
      <c r="GQ74" s="191"/>
      <c r="GR74" s="191"/>
      <c r="GS74" s="191"/>
      <c r="GT74" s="191"/>
      <c r="GU74" s="191"/>
      <c r="GV74" s="191"/>
      <c r="GW74" s="191"/>
      <c r="GX74" s="191"/>
      <c r="GY74" s="191"/>
      <c r="GZ74" s="191"/>
      <c r="HA74" s="191"/>
      <c r="HB74" s="191"/>
      <c r="HC74" s="191"/>
      <c r="HD74" s="191"/>
      <c r="HE74" s="191"/>
      <c r="HF74" s="191"/>
      <c r="HG74" s="191"/>
      <c r="HH74" s="191"/>
      <c r="HI74" s="191"/>
      <c r="HJ74" s="191"/>
      <c r="HK74" s="191"/>
      <c r="HL74" s="191"/>
      <c r="HM74" s="191"/>
      <c r="HN74" s="191"/>
      <c r="HO74" s="191"/>
      <c r="HP74" s="191"/>
      <c r="HQ74" s="191"/>
      <c r="HR74" s="191"/>
      <c r="HS74" s="191"/>
      <c r="HT74" s="191"/>
      <c r="HU74" s="191"/>
      <c r="HV74" s="191"/>
      <c r="HW74" s="191"/>
      <c r="HX74" s="191"/>
      <c r="HY74" s="191"/>
      <c r="HZ74" s="191"/>
      <c r="IA74" s="191"/>
      <c r="IB74" s="191"/>
      <c r="IC74" s="191"/>
      <c r="ID74" s="191"/>
      <c r="IE74" s="191"/>
      <c r="IF74" s="191"/>
      <c r="IG74" s="191"/>
      <c r="IH74" s="191"/>
      <c r="II74" s="191"/>
      <c r="IJ74" s="191"/>
      <c r="IK74" s="191"/>
      <c r="IL74" s="191"/>
      <c r="IM74" s="191"/>
      <c r="IN74" s="191"/>
      <c r="IO74" s="191"/>
      <c r="IP74" s="191"/>
      <c r="IQ74" s="191"/>
      <c r="IR74" s="191"/>
    </row>
    <row r="75" spans="1:252" ht="27" customHeight="1">
      <c r="A75" s="3783"/>
      <c r="B75" s="495" t="s">
        <v>147</v>
      </c>
      <c r="C75" s="708"/>
      <c r="D75" s="647"/>
      <c r="E75" s="707"/>
      <c r="F75" s="652"/>
      <c r="G75" s="659"/>
      <c r="H75" s="192"/>
      <c r="I75" s="647"/>
      <c r="J75" s="655"/>
      <c r="K75" s="652"/>
      <c r="L75" s="729"/>
      <c r="M75" s="705"/>
      <c r="N75" s="191"/>
      <c r="O75" s="1106"/>
      <c r="P75" s="530"/>
      <c r="Q75" s="530"/>
      <c r="R75" s="191"/>
      <c r="S75" s="191"/>
      <c r="T75" s="191"/>
      <c r="U75" s="191"/>
      <c r="V75" s="191"/>
      <c r="W75" s="191"/>
      <c r="X75" s="191"/>
      <c r="Y75" s="191"/>
      <c r="Z75" s="191"/>
      <c r="AA75" s="191"/>
      <c r="AB75" s="191"/>
      <c r="AC75" s="191"/>
      <c r="AD75" s="191"/>
      <c r="AE75" s="191"/>
      <c r="AF75" s="191"/>
      <c r="AG75" s="191"/>
      <c r="AH75" s="191"/>
      <c r="AI75" s="191"/>
      <c r="AJ75" s="191"/>
      <c r="AK75" s="191"/>
      <c r="AL75" s="191"/>
      <c r="AM75" s="191"/>
      <c r="AN75" s="191"/>
      <c r="AO75" s="191"/>
      <c r="AP75" s="191"/>
      <c r="AQ75" s="191"/>
      <c r="AR75" s="191"/>
      <c r="AS75" s="191"/>
      <c r="AT75" s="191"/>
      <c r="AU75" s="191"/>
      <c r="AV75" s="191"/>
      <c r="AW75" s="191"/>
      <c r="AX75" s="191"/>
      <c r="AY75" s="191"/>
      <c r="AZ75" s="191"/>
      <c r="BA75" s="191"/>
      <c r="BB75" s="191"/>
      <c r="BC75" s="191"/>
      <c r="BD75" s="191"/>
      <c r="BE75" s="191"/>
      <c r="BF75" s="191"/>
      <c r="BG75" s="191"/>
      <c r="BH75" s="191"/>
      <c r="BI75" s="191"/>
      <c r="BJ75" s="191"/>
      <c r="BK75" s="191"/>
      <c r="BL75" s="191"/>
      <c r="BM75" s="191"/>
      <c r="BN75" s="191"/>
      <c r="BO75" s="191"/>
      <c r="BP75" s="191"/>
      <c r="BQ75" s="191"/>
      <c r="BR75" s="191"/>
      <c r="BS75" s="191"/>
      <c r="BT75" s="191"/>
      <c r="BU75" s="191"/>
      <c r="BV75" s="191"/>
      <c r="BW75" s="191"/>
      <c r="BX75" s="191"/>
      <c r="BY75" s="191"/>
      <c r="BZ75" s="191"/>
      <c r="CA75" s="191"/>
      <c r="CB75" s="191"/>
      <c r="CC75" s="191"/>
      <c r="CD75" s="191"/>
      <c r="CE75" s="191"/>
      <c r="CF75" s="191"/>
      <c r="CG75" s="191"/>
      <c r="CH75" s="191"/>
      <c r="CI75" s="191"/>
      <c r="CJ75" s="191"/>
      <c r="CK75" s="191"/>
      <c r="CL75" s="191"/>
      <c r="CM75" s="191"/>
      <c r="CN75" s="191"/>
      <c r="CO75" s="191"/>
      <c r="CP75" s="191"/>
      <c r="CQ75" s="191"/>
      <c r="CR75" s="191"/>
      <c r="CS75" s="191"/>
      <c r="CT75" s="191"/>
      <c r="CU75" s="191"/>
      <c r="CV75" s="191"/>
      <c r="CW75" s="191"/>
      <c r="CX75" s="191"/>
      <c r="CY75" s="191"/>
      <c r="CZ75" s="191"/>
      <c r="DA75" s="191"/>
      <c r="DB75" s="191"/>
      <c r="DC75" s="191"/>
      <c r="DD75" s="191"/>
      <c r="DE75" s="191"/>
      <c r="DF75" s="191"/>
      <c r="DG75" s="191"/>
      <c r="DH75" s="191"/>
      <c r="DI75" s="191"/>
      <c r="DJ75" s="191"/>
      <c r="DK75" s="191"/>
      <c r="DL75" s="191"/>
      <c r="DM75" s="191"/>
      <c r="DN75" s="191"/>
      <c r="DO75" s="191"/>
      <c r="DP75" s="191"/>
      <c r="DQ75" s="191"/>
      <c r="DR75" s="191"/>
      <c r="DS75" s="191"/>
      <c r="DT75" s="191"/>
      <c r="DU75" s="191"/>
      <c r="DV75" s="191"/>
      <c r="DW75" s="191"/>
      <c r="DX75" s="191"/>
      <c r="DY75" s="191"/>
      <c r="DZ75" s="191"/>
      <c r="EA75" s="191"/>
      <c r="EB75" s="191"/>
      <c r="EC75" s="191"/>
      <c r="ED75" s="191"/>
      <c r="EE75" s="191"/>
      <c r="EF75" s="191"/>
      <c r="EG75" s="191"/>
      <c r="EH75" s="191"/>
      <c r="EI75" s="191"/>
      <c r="EJ75" s="191"/>
      <c r="EK75" s="191"/>
      <c r="EL75" s="191"/>
      <c r="EM75" s="191"/>
      <c r="EN75" s="191"/>
      <c r="EO75" s="191"/>
      <c r="EP75" s="191"/>
      <c r="EQ75" s="191"/>
      <c r="ER75" s="191"/>
      <c r="ES75" s="191"/>
      <c r="ET75" s="191"/>
      <c r="EU75" s="191"/>
      <c r="EV75" s="191"/>
      <c r="EW75" s="191"/>
      <c r="EX75" s="191"/>
      <c r="EY75" s="191"/>
      <c r="EZ75" s="191"/>
      <c r="FA75" s="191"/>
      <c r="FB75" s="191"/>
      <c r="FC75" s="191"/>
      <c r="FD75" s="191"/>
      <c r="FE75" s="191"/>
      <c r="FF75" s="191"/>
      <c r="FG75" s="191"/>
      <c r="FH75" s="191"/>
      <c r="FI75" s="191"/>
      <c r="FJ75" s="191"/>
      <c r="FK75" s="191"/>
      <c r="FL75" s="191"/>
      <c r="FM75" s="191"/>
      <c r="FN75" s="191"/>
      <c r="FO75" s="191"/>
      <c r="FP75" s="191"/>
      <c r="FQ75" s="191"/>
      <c r="FR75" s="191"/>
      <c r="FS75" s="191"/>
      <c r="FT75" s="191"/>
      <c r="FU75" s="191"/>
      <c r="FV75" s="191"/>
      <c r="FW75" s="191"/>
      <c r="FX75" s="191"/>
      <c r="FY75" s="191"/>
      <c r="FZ75" s="191"/>
      <c r="GA75" s="191"/>
      <c r="GB75" s="191"/>
      <c r="GC75" s="191"/>
      <c r="GD75" s="191"/>
      <c r="GE75" s="191"/>
      <c r="GF75" s="191"/>
      <c r="GG75" s="191"/>
      <c r="GH75" s="191"/>
      <c r="GI75" s="191"/>
      <c r="GJ75" s="191"/>
      <c r="GK75" s="191"/>
      <c r="GL75" s="191"/>
      <c r="GM75" s="191"/>
      <c r="GN75" s="191"/>
      <c r="GO75" s="191"/>
      <c r="GP75" s="191"/>
      <c r="GQ75" s="191"/>
      <c r="GR75" s="191"/>
      <c r="GS75" s="191"/>
      <c r="GT75" s="191"/>
      <c r="GU75" s="191"/>
      <c r="GV75" s="191"/>
      <c r="GW75" s="191"/>
      <c r="GX75" s="191"/>
      <c r="GY75" s="191"/>
      <c r="GZ75" s="191"/>
      <c r="HA75" s="191"/>
      <c r="HB75" s="191"/>
      <c r="HC75" s="191"/>
      <c r="HD75" s="191"/>
      <c r="HE75" s="191"/>
      <c r="HF75" s="191"/>
      <c r="HG75" s="191"/>
      <c r="HH75" s="191"/>
      <c r="HI75" s="191"/>
      <c r="HJ75" s="191"/>
      <c r="HK75" s="191"/>
      <c r="HL75" s="191"/>
      <c r="HM75" s="191"/>
      <c r="HN75" s="191"/>
      <c r="HO75" s="191"/>
      <c r="HP75" s="191"/>
      <c r="HQ75" s="191"/>
      <c r="HR75" s="191"/>
      <c r="HS75" s="191"/>
      <c r="HT75" s="191"/>
      <c r="HU75" s="191"/>
      <c r="HV75" s="191"/>
      <c r="HW75" s="191"/>
      <c r="HX75" s="191"/>
      <c r="HY75" s="191"/>
      <c r="HZ75" s="191"/>
      <c r="IA75" s="191"/>
      <c r="IB75" s="191"/>
      <c r="IC75" s="191"/>
      <c r="ID75" s="191"/>
      <c r="IE75" s="191"/>
      <c r="IF75" s="191"/>
      <c r="IG75" s="191"/>
      <c r="IH75" s="191"/>
      <c r="II75" s="191"/>
      <c r="IJ75" s="191"/>
      <c r="IK75" s="191"/>
      <c r="IL75" s="191"/>
      <c r="IM75" s="191"/>
      <c r="IN75" s="191"/>
      <c r="IO75" s="191"/>
      <c r="IP75" s="191"/>
      <c r="IQ75" s="191"/>
      <c r="IR75" s="191"/>
    </row>
    <row r="76" spans="1:252" ht="27" customHeight="1">
      <c r="A76" s="3783"/>
      <c r="B76" s="495" t="s">
        <v>177</v>
      </c>
      <c r="C76" s="709">
        <f>G61</f>
        <v>6.23</v>
      </c>
      <c r="D76" s="504" t="s">
        <v>424</v>
      </c>
      <c r="E76" s="707">
        <f>5.6/2</f>
        <v>2.8</v>
      </c>
      <c r="F76" s="504" t="s">
        <v>271</v>
      </c>
      <c r="G76" s="648">
        <f>IF(O60="적용",ROUND(C76*E76,2),0)</f>
        <v>17.440000000000001</v>
      </c>
      <c r="H76" s="500">
        <f>기초자료!B19</f>
        <v>1842</v>
      </c>
      <c r="I76" s="647" t="s">
        <v>179</v>
      </c>
      <c r="J76" s="655"/>
      <c r="K76" s="652"/>
      <c r="L76" s="729">
        <f>ROUNDDOWN(G76*H76,0)</f>
        <v>32124</v>
      </c>
      <c r="M76" s="705"/>
      <c r="N76" s="191"/>
      <c r="O76" s="209" t="s">
        <v>138</v>
      </c>
      <c r="P76" s="530"/>
      <c r="Q76" s="3787" t="s">
        <v>610</v>
      </c>
      <c r="R76" s="3797" t="s">
        <v>611</v>
      </c>
      <c r="S76" s="3797"/>
      <c r="T76" s="3797"/>
      <c r="U76" s="3797"/>
      <c r="V76" s="3797"/>
      <c r="W76" s="3797"/>
      <c r="X76" s="3797"/>
      <c r="Y76" s="191"/>
      <c r="Z76" s="191"/>
      <c r="AA76" s="191"/>
      <c r="AB76" s="191"/>
      <c r="AC76" s="191"/>
      <c r="AD76" s="191"/>
      <c r="AE76" s="191"/>
      <c r="AF76" s="191"/>
      <c r="AG76" s="191"/>
      <c r="AH76" s="191"/>
      <c r="AI76" s="191"/>
      <c r="AJ76" s="191"/>
      <c r="AK76" s="191"/>
      <c r="AL76" s="191"/>
      <c r="AM76" s="191"/>
      <c r="AN76" s="191"/>
      <c r="AO76" s="191"/>
      <c r="AP76" s="191"/>
      <c r="AQ76" s="191"/>
      <c r="AR76" s="191"/>
      <c r="AS76" s="191"/>
      <c r="AT76" s="191"/>
      <c r="AU76" s="191"/>
      <c r="AV76" s="191"/>
      <c r="AW76" s="191"/>
      <c r="AX76" s="191"/>
      <c r="AY76" s="191"/>
      <c r="AZ76" s="191"/>
      <c r="BA76" s="191"/>
      <c r="BB76" s="191"/>
      <c r="BC76" s="191"/>
      <c r="BD76" s="191"/>
      <c r="BE76" s="191"/>
      <c r="BF76" s="191"/>
      <c r="BG76" s="191"/>
      <c r="BH76" s="191"/>
      <c r="BI76" s="191"/>
      <c r="BJ76" s="191"/>
      <c r="BK76" s="191"/>
      <c r="BL76" s="191"/>
      <c r="BM76" s="191"/>
      <c r="BN76" s="191"/>
      <c r="BO76" s="191"/>
      <c r="BP76" s="191"/>
      <c r="BQ76" s="191"/>
      <c r="BR76" s="191"/>
      <c r="BS76" s="191"/>
      <c r="BT76" s="191"/>
      <c r="BU76" s="191"/>
      <c r="BV76" s="191"/>
      <c r="BW76" s="191"/>
      <c r="BX76" s="191"/>
      <c r="BY76" s="191"/>
      <c r="BZ76" s="191"/>
      <c r="CA76" s="191"/>
      <c r="CB76" s="191"/>
      <c r="CC76" s="191"/>
      <c r="CD76" s="191"/>
      <c r="CE76" s="191"/>
      <c r="CF76" s="191"/>
      <c r="CG76" s="191"/>
      <c r="CH76" s="191"/>
      <c r="CI76" s="191"/>
      <c r="CJ76" s="191"/>
      <c r="CK76" s="191"/>
      <c r="CL76" s="191"/>
      <c r="CM76" s="191"/>
      <c r="CN76" s="191"/>
      <c r="CO76" s="191"/>
      <c r="CP76" s="191"/>
      <c r="CQ76" s="191"/>
      <c r="CR76" s="191"/>
      <c r="CS76" s="191"/>
      <c r="CT76" s="191"/>
      <c r="CU76" s="191"/>
      <c r="CV76" s="191"/>
      <c r="CW76" s="191"/>
      <c r="CX76" s="191"/>
      <c r="CY76" s="191"/>
      <c r="CZ76" s="191"/>
      <c r="DA76" s="191"/>
      <c r="DB76" s="191"/>
      <c r="DC76" s="191"/>
      <c r="DD76" s="191"/>
      <c r="DE76" s="191"/>
      <c r="DF76" s="191"/>
      <c r="DG76" s="191"/>
      <c r="DH76" s="191"/>
      <c r="DI76" s="191"/>
      <c r="DJ76" s="191"/>
      <c r="DK76" s="191"/>
      <c r="DL76" s="191"/>
      <c r="DM76" s="191"/>
      <c r="DN76" s="191"/>
      <c r="DO76" s="191"/>
      <c r="DP76" s="191"/>
      <c r="DQ76" s="191"/>
      <c r="DR76" s="191"/>
      <c r="DS76" s="191"/>
      <c r="DT76" s="191"/>
      <c r="DU76" s="191"/>
      <c r="DV76" s="191"/>
      <c r="DW76" s="191"/>
      <c r="DX76" s="191"/>
      <c r="DY76" s="191"/>
      <c r="DZ76" s="191"/>
      <c r="EA76" s="191"/>
      <c r="EB76" s="191"/>
      <c r="EC76" s="191"/>
      <c r="ED76" s="191"/>
      <c r="EE76" s="191"/>
      <c r="EF76" s="191"/>
      <c r="EG76" s="191"/>
      <c r="EH76" s="191"/>
      <c r="EI76" s="191"/>
      <c r="EJ76" s="191"/>
      <c r="EK76" s="191"/>
      <c r="EL76" s="191"/>
      <c r="EM76" s="191"/>
      <c r="EN76" s="191"/>
      <c r="EO76" s="191"/>
      <c r="EP76" s="191"/>
      <c r="EQ76" s="191"/>
      <c r="ER76" s="191"/>
      <c r="ES76" s="191"/>
      <c r="ET76" s="191"/>
      <c r="EU76" s="191"/>
      <c r="EV76" s="191"/>
      <c r="EW76" s="191"/>
      <c r="EX76" s="191"/>
      <c r="EY76" s="191"/>
      <c r="EZ76" s="191"/>
      <c r="FA76" s="191"/>
      <c r="FB76" s="191"/>
      <c r="FC76" s="191"/>
      <c r="FD76" s="191"/>
      <c r="FE76" s="191"/>
      <c r="FF76" s="191"/>
      <c r="FG76" s="191"/>
      <c r="FH76" s="191"/>
      <c r="FI76" s="191"/>
      <c r="FJ76" s="191"/>
      <c r="FK76" s="191"/>
      <c r="FL76" s="191"/>
      <c r="FM76" s="191"/>
      <c r="FN76" s="191"/>
      <c r="FO76" s="191"/>
      <c r="FP76" s="191"/>
      <c r="FQ76" s="191"/>
      <c r="FR76" s="191"/>
      <c r="FS76" s="191"/>
      <c r="FT76" s="191"/>
      <c r="FU76" s="191"/>
      <c r="FV76" s="191"/>
      <c r="FW76" s="191"/>
      <c r="FX76" s="191"/>
      <c r="FY76" s="191"/>
      <c r="FZ76" s="191"/>
      <c r="GA76" s="191"/>
      <c r="GB76" s="191"/>
      <c r="GC76" s="191"/>
      <c r="GD76" s="191"/>
      <c r="GE76" s="191"/>
      <c r="GF76" s="191"/>
      <c r="GG76" s="191"/>
      <c r="GH76" s="191"/>
      <c r="GI76" s="191"/>
      <c r="GJ76" s="191"/>
      <c r="GK76" s="191"/>
      <c r="GL76" s="191"/>
      <c r="GM76" s="191"/>
      <c r="GN76" s="191"/>
      <c r="GO76" s="191"/>
      <c r="GP76" s="191"/>
      <c r="GQ76" s="191"/>
      <c r="GR76" s="191"/>
      <c r="GS76" s="191"/>
      <c r="GT76" s="191"/>
      <c r="GU76" s="191"/>
      <c r="GV76" s="191"/>
      <c r="GW76" s="191"/>
      <c r="GX76" s="191"/>
      <c r="GY76" s="191"/>
      <c r="GZ76" s="191"/>
      <c r="HA76" s="191"/>
      <c r="HB76" s="191"/>
      <c r="HC76" s="191"/>
      <c r="HD76" s="191"/>
      <c r="HE76" s="191"/>
      <c r="HF76" s="191"/>
      <c r="HG76" s="191"/>
      <c r="HH76" s="191"/>
      <c r="HI76" s="191"/>
      <c r="HJ76" s="191"/>
      <c r="HK76" s="191"/>
      <c r="HL76" s="191"/>
      <c r="HM76" s="191"/>
      <c r="HN76" s="191"/>
      <c r="HO76" s="191"/>
      <c r="HP76" s="191"/>
      <c r="HQ76" s="191"/>
      <c r="HR76" s="191"/>
      <c r="HS76" s="191"/>
      <c r="HT76" s="191"/>
      <c r="HU76" s="191"/>
      <c r="HV76" s="191"/>
      <c r="HW76" s="191"/>
      <c r="HX76" s="191"/>
      <c r="HY76" s="191"/>
      <c r="HZ76" s="191"/>
      <c r="IA76" s="191"/>
      <c r="IB76" s="191"/>
      <c r="IC76" s="191"/>
      <c r="ID76" s="191"/>
      <c r="IE76" s="191"/>
      <c r="IF76" s="191"/>
      <c r="IG76" s="191"/>
      <c r="IH76" s="191"/>
      <c r="II76" s="191"/>
      <c r="IJ76" s="191"/>
      <c r="IK76" s="191"/>
      <c r="IL76" s="191"/>
      <c r="IM76" s="191"/>
      <c r="IN76" s="191"/>
      <c r="IO76" s="191"/>
      <c r="IP76" s="191"/>
      <c r="IQ76" s="191"/>
      <c r="IR76" s="191"/>
    </row>
    <row r="77" spans="1:252" ht="27" customHeight="1">
      <c r="A77" s="3783"/>
      <c r="B77" s="495" t="s">
        <v>153</v>
      </c>
      <c r="C77" s="511">
        <f>L76</f>
        <v>32124</v>
      </c>
      <c r="D77" s="504" t="s">
        <v>154</v>
      </c>
      <c r="E77" s="710">
        <v>95</v>
      </c>
      <c r="F77" s="504" t="s">
        <v>113</v>
      </c>
      <c r="G77" s="659"/>
      <c r="H77" s="500"/>
      <c r="I77" s="647"/>
      <c r="J77" s="655"/>
      <c r="K77" s="652"/>
      <c r="L77" s="729">
        <f>ROUNDDOWN(C77*E77%,0)</f>
        <v>30517</v>
      </c>
      <c r="M77" s="705"/>
      <c r="N77" s="191"/>
      <c r="O77" s="1106"/>
      <c r="P77" s="530"/>
      <c r="Q77" s="3787"/>
      <c r="R77" s="196" t="s">
        <v>612</v>
      </c>
      <c r="S77" s="196" t="s">
        <v>613</v>
      </c>
      <c r="T77" s="196" t="s">
        <v>614</v>
      </c>
      <c r="U77" s="196" t="s">
        <v>615</v>
      </c>
      <c r="V77" s="196" t="s">
        <v>616</v>
      </c>
      <c r="W77" s="196" t="s">
        <v>617</v>
      </c>
      <c r="X77" s="196" t="s">
        <v>618</v>
      </c>
      <c r="Y77" s="191"/>
      <c r="Z77" s="191"/>
      <c r="AA77" s="191"/>
      <c r="AB77" s="191"/>
      <c r="AC77" s="191"/>
      <c r="AD77" s="191"/>
      <c r="AE77" s="191"/>
      <c r="AF77" s="191"/>
      <c r="AG77" s="191"/>
      <c r="AH77" s="191"/>
      <c r="AI77" s="191"/>
      <c r="AJ77" s="191"/>
      <c r="AK77" s="191"/>
      <c r="AL77" s="191"/>
      <c r="AM77" s="191"/>
      <c r="AN77" s="191"/>
      <c r="AO77" s="191"/>
      <c r="AP77" s="191"/>
      <c r="AQ77" s="191"/>
      <c r="AR77" s="191"/>
      <c r="AS77" s="191"/>
      <c r="AT77" s="191"/>
      <c r="AU77" s="191"/>
      <c r="AV77" s="191"/>
      <c r="AW77" s="191"/>
      <c r="AX77" s="191"/>
      <c r="AY77" s="191"/>
      <c r="AZ77" s="191"/>
      <c r="BA77" s="191"/>
      <c r="BB77" s="191"/>
      <c r="BC77" s="191"/>
      <c r="BD77" s="191"/>
      <c r="BE77" s="191"/>
      <c r="BF77" s="191"/>
      <c r="BG77" s="191"/>
      <c r="BH77" s="191"/>
      <c r="BI77" s="191"/>
      <c r="BJ77" s="191"/>
      <c r="BK77" s="191"/>
      <c r="BL77" s="191"/>
      <c r="BM77" s="191"/>
      <c r="BN77" s="191"/>
      <c r="BO77" s="191"/>
      <c r="BP77" s="191"/>
      <c r="BQ77" s="191"/>
      <c r="BR77" s="191"/>
      <c r="BS77" s="191"/>
      <c r="BT77" s="191"/>
      <c r="BU77" s="191"/>
      <c r="BV77" s="191"/>
      <c r="BW77" s="191"/>
      <c r="BX77" s="191"/>
      <c r="BY77" s="191"/>
      <c r="BZ77" s="191"/>
      <c r="CA77" s="191"/>
      <c r="CB77" s="191"/>
      <c r="CC77" s="191"/>
      <c r="CD77" s="191"/>
      <c r="CE77" s="191"/>
      <c r="CF77" s="191"/>
      <c r="CG77" s="191"/>
      <c r="CH77" s="191"/>
      <c r="CI77" s="191"/>
      <c r="CJ77" s="191"/>
      <c r="CK77" s="191"/>
      <c r="CL77" s="191"/>
      <c r="CM77" s="191"/>
      <c r="CN77" s="191"/>
      <c r="CO77" s="191"/>
      <c r="CP77" s="191"/>
      <c r="CQ77" s="191"/>
      <c r="CR77" s="191"/>
      <c r="CS77" s="191"/>
      <c r="CT77" s="191"/>
      <c r="CU77" s="191"/>
      <c r="CV77" s="191"/>
      <c r="CW77" s="191"/>
      <c r="CX77" s="191"/>
      <c r="CY77" s="191"/>
      <c r="CZ77" s="191"/>
      <c r="DA77" s="191"/>
      <c r="DB77" s="191"/>
      <c r="DC77" s="191"/>
      <c r="DD77" s="191"/>
      <c r="DE77" s="191"/>
      <c r="DF77" s="191"/>
      <c r="DG77" s="191"/>
      <c r="DH77" s="191"/>
      <c r="DI77" s="191"/>
      <c r="DJ77" s="191"/>
      <c r="DK77" s="191"/>
      <c r="DL77" s="191"/>
      <c r="DM77" s="191"/>
      <c r="DN77" s="191"/>
      <c r="DO77" s="191"/>
      <c r="DP77" s="191"/>
      <c r="DQ77" s="191"/>
      <c r="DR77" s="191"/>
      <c r="DS77" s="191"/>
      <c r="DT77" s="191"/>
      <c r="DU77" s="191"/>
      <c r="DV77" s="191"/>
      <c r="DW77" s="191"/>
      <c r="DX77" s="191"/>
      <c r="DY77" s="191"/>
      <c r="DZ77" s="191"/>
      <c r="EA77" s="191"/>
      <c r="EB77" s="191"/>
      <c r="EC77" s="191"/>
      <c r="ED77" s="191"/>
      <c r="EE77" s="191"/>
      <c r="EF77" s="191"/>
      <c r="EG77" s="191"/>
      <c r="EH77" s="191"/>
      <c r="EI77" s="191"/>
      <c r="EJ77" s="191"/>
      <c r="EK77" s="191"/>
      <c r="EL77" s="191"/>
      <c r="EM77" s="191"/>
      <c r="EN77" s="191"/>
      <c r="EO77" s="191"/>
      <c r="EP77" s="191"/>
      <c r="EQ77" s="191"/>
      <c r="ER77" s="191"/>
      <c r="ES77" s="191"/>
      <c r="ET77" s="191"/>
      <c r="EU77" s="191"/>
      <c r="EV77" s="191"/>
      <c r="EW77" s="191"/>
      <c r="EX77" s="191"/>
      <c r="EY77" s="191"/>
      <c r="EZ77" s="191"/>
      <c r="FA77" s="191"/>
      <c r="FB77" s="191"/>
      <c r="FC77" s="191"/>
      <c r="FD77" s="191"/>
      <c r="FE77" s="191"/>
      <c r="FF77" s="191"/>
      <c r="FG77" s="191"/>
      <c r="FH77" s="191"/>
      <c r="FI77" s="191"/>
      <c r="FJ77" s="191"/>
      <c r="FK77" s="191"/>
      <c r="FL77" s="191"/>
      <c r="FM77" s="191"/>
      <c r="FN77" s="191"/>
      <c r="FO77" s="191"/>
      <c r="FP77" s="191"/>
      <c r="FQ77" s="191"/>
      <c r="FR77" s="191"/>
      <c r="FS77" s="191"/>
      <c r="FT77" s="191"/>
      <c r="FU77" s="191"/>
      <c r="FV77" s="191"/>
      <c r="FW77" s="191"/>
      <c r="FX77" s="191"/>
      <c r="FY77" s="191"/>
      <c r="FZ77" s="191"/>
      <c r="GA77" s="191"/>
      <c r="GB77" s="191"/>
      <c r="GC77" s="191"/>
      <c r="GD77" s="191"/>
      <c r="GE77" s="191"/>
      <c r="GF77" s="191"/>
      <c r="GG77" s="191"/>
      <c r="GH77" s="191"/>
      <c r="GI77" s="191"/>
      <c r="GJ77" s="191"/>
      <c r="GK77" s="191"/>
      <c r="GL77" s="191"/>
      <c r="GM77" s="191"/>
      <c r="GN77" s="191"/>
      <c r="GO77" s="191"/>
      <c r="GP77" s="191"/>
      <c r="GQ77" s="191"/>
      <c r="GR77" s="191"/>
      <c r="GS77" s="191"/>
      <c r="GT77" s="191"/>
      <c r="GU77" s="191"/>
      <c r="GV77" s="191"/>
      <c r="GW77" s="191"/>
      <c r="GX77" s="191"/>
      <c r="GY77" s="191"/>
      <c r="GZ77" s="191"/>
      <c r="HA77" s="191"/>
      <c r="HB77" s="191"/>
      <c r="HC77" s="191"/>
      <c r="HD77" s="191"/>
      <c r="HE77" s="191"/>
      <c r="HF77" s="191"/>
      <c r="HG77" s="191"/>
      <c r="HH77" s="191"/>
      <c r="HI77" s="191"/>
      <c r="HJ77" s="191"/>
      <c r="HK77" s="191"/>
      <c r="HL77" s="191"/>
      <c r="HM77" s="191"/>
      <c r="HN77" s="191"/>
      <c r="HO77" s="191"/>
      <c r="HP77" s="191"/>
      <c r="HQ77" s="191"/>
      <c r="HR77" s="191"/>
      <c r="HS77" s="191"/>
      <c r="HT77" s="191"/>
      <c r="HU77" s="191"/>
      <c r="HV77" s="191"/>
      <c r="HW77" s="191"/>
      <c r="HX77" s="191"/>
      <c r="HY77" s="191"/>
      <c r="HZ77" s="191"/>
      <c r="IA77" s="191"/>
      <c r="IB77" s="191"/>
      <c r="IC77" s="191"/>
      <c r="ID77" s="191"/>
      <c r="IE77" s="191"/>
      <c r="IF77" s="191"/>
      <c r="IG77" s="191"/>
      <c r="IH77" s="191"/>
      <c r="II77" s="191"/>
      <c r="IJ77" s="191"/>
      <c r="IK77" s="191"/>
      <c r="IL77" s="191"/>
      <c r="IM77" s="191"/>
      <c r="IN77" s="191"/>
      <c r="IO77" s="191"/>
      <c r="IP77" s="191"/>
      <c r="IQ77" s="191"/>
      <c r="IR77" s="191"/>
    </row>
    <row r="78" spans="1:252" ht="27" customHeight="1">
      <c r="A78" s="3783"/>
      <c r="B78" s="397" t="s">
        <v>273</v>
      </c>
      <c r="C78" s="398">
        <f>G61/2</f>
        <v>3.1150000000000002</v>
      </c>
      <c r="D78" s="399" t="s">
        <v>181</v>
      </c>
      <c r="E78" s="400">
        <v>4.1999999999999997E-3</v>
      </c>
      <c r="F78" s="399" t="s">
        <v>274</v>
      </c>
      <c r="G78" s="401"/>
      <c r="H78" s="680">
        <v>800000</v>
      </c>
      <c r="I78" s="402" t="s">
        <v>183</v>
      </c>
      <c r="J78" s="801"/>
      <c r="K78" s="403"/>
      <c r="L78" s="404">
        <f>ROUNDDOWN(C78*E78*H78,0)</f>
        <v>10466</v>
      </c>
      <c r="M78" s="705"/>
      <c r="N78" s="191"/>
      <c r="O78" s="195"/>
      <c r="P78" s="191"/>
      <c r="Q78" s="196" t="s">
        <v>619</v>
      </c>
      <c r="R78" s="196">
        <v>25.39</v>
      </c>
      <c r="S78" s="196">
        <v>28.21</v>
      </c>
      <c r="T78" s="196">
        <v>31.35</v>
      </c>
      <c r="U78" s="196">
        <v>34.479999999999997</v>
      </c>
      <c r="V78" s="196">
        <v>37.93</v>
      </c>
      <c r="W78" s="196">
        <v>41.73</v>
      </c>
      <c r="X78" s="3798" t="s">
        <v>620</v>
      </c>
      <c r="Y78" s="191"/>
      <c r="Z78" s="191"/>
      <c r="AA78" s="191"/>
      <c r="AB78" s="191"/>
      <c r="AC78" s="191"/>
      <c r="AD78" s="191"/>
      <c r="AE78" s="191"/>
      <c r="AF78" s="191"/>
      <c r="AG78" s="191"/>
      <c r="AH78" s="191"/>
      <c r="AI78" s="191"/>
      <c r="AJ78" s="191"/>
      <c r="AK78" s="191"/>
      <c r="AL78" s="191"/>
      <c r="AM78" s="191"/>
      <c r="AN78" s="191"/>
      <c r="AO78" s="191"/>
      <c r="AP78" s="191"/>
      <c r="AQ78" s="191"/>
      <c r="AR78" s="191"/>
      <c r="AS78" s="191"/>
      <c r="AT78" s="191"/>
      <c r="AU78" s="191"/>
      <c r="AV78" s="191"/>
      <c r="AW78" s="191"/>
      <c r="AX78" s="191"/>
      <c r="AY78" s="191"/>
      <c r="AZ78" s="191"/>
      <c r="BA78" s="191"/>
      <c r="BB78" s="191"/>
      <c r="BC78" s="191"/>
      <c r="BD78" s="191"/>
      <c r="BE78" s="191"/>
      <c r="BF78" s="191"/>
      <c r="BG78" s="191"/>
      <c r="BH78" s="191"/>
      <c r="BI78" s="191"/>
      <c r="BJ78" s="191"/>
      <c r="BK78" s="191"/>
      <c r="BL78" s="191"/>
      <c r="BM78" s="191"/>
      <c r="BN78" s="191"/>
      <c r="BO78" s="191"/>
      <c r="BP78" s="191"/>
      <c r="BQ78" s="191"/>
      <c r="BR78" s="191"/>
      <c r="BS78" s="191"/>
      <c r="BT78" s="191"/>
      <c r="BU78" s="191"/>
      <c r="BV78" s="191"/>
      <c r="BW78" s="191"/>
      <c r="BX78" s="191"/>
      <c r="BY78" s="191"/>
      <c r="BZ78" s="191"/>
      <c r="CA78" s="191"/>
      <c r="CB78" s="191"/>
      <c r="CC78" s="191"/>
      <c r="CD78" s="191"/>
      <c r="CE78" s="191"/>
      <c r="CF78" s="191"/>
      <c r="CG78" s="191"/>
      <c r="CH78" s="191"/>
      <c r="CI78" s="191"/>
      <c r="CJ78" s="191"/>
      <c r="CK78" s="191"/>
      <c r="CL78" s="191"/>
      <c r="CM78" s="191"/>
      <c r="CN78" s="191"/>
      <c r="CO78" s="191"/>
      <c r="CP78" s="191"/>
      <c r="CQ78" s="191"/>
      <c r="CR78" s="191"/>
      <c r="CS78" s="191"/>
      <c r="CT78" s="191"/>
      <c r="CU78" s="191"/>
      <c r="CV78" s="191"/>
      <c r="CW78" s="191"/>
      <c r="CX78" s="191"/>
      <c r="CY78" s="191"/>
      <c r="CZ78" s="191"/>
      <c r="DA78" s="191"/>
      <c r="DB78" s="191"/>
      <c r="DC78" s="191"/>
      <c r="DD78" s="191"/>
      <c r="DE78" s="191"/>
      <c r="DF78" s="191"/>
      <c r="DG78" s="191"/>
      <c r="DH78" s="191"/>
      <c r="DI78" s="191"/>
      <c r="DJ78" s="191"/>
      <c r="DK78" s="191"/>
      <c r="DL78" s="191"/>
      <c r="DM78" s="191"/>
      <c r="DN78" s="191"/>
      <c r="DO78" s="191"/>
      <c r="DP78" s="191"/>
      <c r="DQ78" s="191"/>
      <c r="DR78" s="191"/>
      <c r="DS78" s="191"/>
      <c r="DT78" s="191"/>
      <c r="DU78" s="191"/>
      <c r="DV78" s="191"/>
      <c r="DW78" s="191"/>
      <c r="DX78" s="191"/>
      <c r="DY78" s="191"/>
      <c r="DZ78" s="191"/>
      <c r="EA78" s="191"/>
      <c r="EB78" s="191"/>
      <c r="EC78" s="191"/>
      <c r="ED78" s="191"/>
      <c r="EE78" s="191"/>
      <c r="EF78" s="191"/>
      <c r="EG78" s="191"/>
      <c r="EH78" s="191"/>
      <c r="EI78" s="191"/>
      <c r="EJ78" s="191"/>
      <c r="EK78" s="191"/>
      <c r="EL78" s="191"/>
      <c r="EM78" s="191"/>
      <c r="EN78" s="191"/>
      <c r="EO78" s="191"/>
      <c r="EP78" s="191"/>
      <c r="EQ78" s="191"/>
      <c r="ER78" s="191"/>
      <c r="ES78" s="191"/>
      <c r="ET78" s="191"/>
      <c r="EU78" s="191"/>
      <c r="EV78" s="191"/>
      <c r="EW78" s="191"/>
      <c r="EX78" s="191"/>
      <c r="EY78" s="191"/>
      <c r="EZ78" s="191"/>
      <c r="FA78" s="191"/>
      <c r="FB78" s="191"/>
      <c r="FC78" s="191"/>
      <c r="FD78" s="191"/>
      <c r="FE78" s="191"/>
      <c r="FF78" s="191"/>
      <c r="FG78" s="191"/>
      <c r="FH78" s="191"/>
      <c r="FI78" s="191"/>
      <c r="FJ78" s="191"/>
      <c r="FK78" s="191"/>
      <c r="FL78" s="191"/>
      <c r="FM78" s="191"/>
      <c r="FN78" s="191"/>
      <c r="FO78" s="191"/>
      <c r="FP78" s="191"/>
      <c r="FQ78" s="191"/>
      <c r="FR78" s="191"/>
      <c r="FS78" s="191"/>
      <c r="FT78" s="191"/>
      <c r="FU78" s="191"/>
      <c r="FV78" s="191"/>
      <c r="FW78" s="191"/>
      <c r="FX78" s="191"/>
      <c r="FY78" s="191"/>
      <c r="FZ78" s="191"/>
      <c r="GA78" s="191"/>
      <c r="GB78" s="191"/>
      <c r="GC78" s="191"/>
      <c r="GD78" s="191"/>
      <c r="GE78" s="191"/>
      <c r="GF78" s="191"/>
      <c r="GG78" s="191"/>
      <c r="GH78" s="191"/>
      <c r="GI78" s="191"/>
      <c r="GJ78" s="191"/>
      <c r="GK78" s="191"/>
      <c r="GL78" s="191"/>
      <c r="GM78" s="191"/>
      <c r="GN78" s="191"/>
      <c r="GO78" s="191"/>
      <c r="GP78" s="191"/>
      <c r="GQ78" s="191"/>
      <c r="GR78" s="191"/>
      <c r="GS78" s="191"/>
      <c r="GT78" s="191"/>
      <c r="GU78" s="191"/>
      <c r="GV78" s="191"/>
      <c r="GW78" s="191"/>
      <c r="GX78" s="191"/>
      <c r="GY78" s="191"/>
      <c r="GZ78" s="191"/>
      <c r="HA78" s="191"/>
      <c r="HB78" s="191"/>
      <c r="HC78" s="191"/>
      <c r="HD78" s="191"/>
      <c r="HE78" s="191"/>
      <c r="HF78" s="191"/>
      <c r="HG78" s="191"/>
      <c r="HH78" s="191"/>
      <c r="HI78" s="191"/>
      <c r="HJ78" s="191"/>
      <c r="HK78" s="191"/>
      <c r="HL78" s="191"/>
      <c r="HM78" s="191"/>
      <c r="HN78" s="191"/>
      <c r="HO78" s="191"/>
      <c r="HP78" s="191"/>
      <c r="HQ78" s="191"/>
      <c r="HR78" s="191"/>
      <c r="HS78" s="191"/>
      <c r="HT78" s="191"/>
      <c r="HU78" s="191"/>
      <c r="HV78" s="191"/>
      <c r="HW78" s="191"/>
      <c r="HX78" s="191"/>
      <c r="HY78" s="191"/>
      <c r="HZ78" s="191"/>
      <c r="IA78" s="191"/>
      <c r="IB78" s="191"/>
      <c r="IC78" s="191"/>
      <c r="ID78" s="191"/>
      <c r="IE78" s="191"/>
      <c r="IF78" s="191"/>
      <c r="IG78" s="191"/>
      <c r="IH78" s="191"/>
      <c r="II78" s="191"/>
      <c r="IJ78" s="191"/>
      <c r="IK78" s="191"/>
      <c r="IL78" s="191"/>
      <c r="IM78" s="191"/>
      <c r="IN78" s="191"/>
      <c r="IO78" s="191"/>
      <c r="IP78" s="191"/>
      <c r="IQ78" s="191"/>
      <c r="IR78" s="191"/>
    </row>
    <row r="79" spans="1:252" ht="27" customHeight="1">
      <c r="A79" s="1634"/>
      <c r="B79" s="1809" t="s">
        <v>621</v>
      </c>
      <c r="C79" s="709"/>
      <c r="D79" s="504"/>
      <c r="E79" s="802"/>
      <c r="F79" s="504"/>
      <c r="G79" s="659"/>
      <c r="H79" s="2077"/>
      <c r="I79" s="504"/>
      <c r="J79" s="803"/>
      <c r="K79" s="652"/>
      <c r="L79" s="510"/>
      <c r="M79" s="804"/>
      <c r="N79" s="191"/>
      <c r="O79" s="195"/>
      <c r="P79" s="191"/>
      <c r="Q79" s="196" t="s">
        <v>622</v>
      </c>
      <c r="R79" s="196">
        <v>27.17</v>
      </c>
      <c r="S79" s="196">
        <v>30.19</v>
      </c>
      <c r="T79" s="196">
        <v>33.549999999999997</v>
      </c>
      <c r="U79" s="196">
        <v>36.89</v>
      </c>
      <c r="V79" s="196">
        <v>40.590000000000003</v>
      </c>
      <c r="W79" s="196">
        <v>44.65</v>
      </c>
      <c r="X79" s="3799"/>
      <c r="Y79" s="191"/>
      <c r="Z79" s="191"/>
      <c r="AA79" s="191"/>
      <c r="AB79" s="191"/>
      <c r="AC79" s="191"/>
      <c r="AD79" s="191"/>
      <c r="AE79" s="191"/>
      <c r="AF79" s="191"/>
      <c r="AG79" s="191"/>
      <c r="AH79" s="191"/>
      <c r="AI79" s="191"/>
      <c r="AJ79" s="191"/>
      <c r="AK79" s="191"/>
      <c r="AL79" s="191"/>
      <c r="AM79" s="191"/>
      <c r="AN79" s="191"/>
      <c r="AO79" s="191"/>
      <c r="AP79" s="191"/>
      <c r="AQ79" s="191"/>
      <c r="AR79" s="191"/>
      <c r="AS79" s="191"/>
      <c r="AT79" s="191"/>
      <c r="AU79" s="191"/>
      <c r="AV79" s="191"/>
      <c r="AW79" s="191"/>
      <c r="AX79" s="191"/>
      <c r="AY79" s="191"/>
      <c r="AZ79" s="191"/>
      <c r="BA79" s="191"/>
      <c r="BB79" s="191"/>
      <c r="BC79" s="191"/>
      <c r="BD79" s="191"/>
      <c r="BE79" s="191"/>
      <c r="BF79" s="191"/>
      <c r="BG79" s="191"/>
      <c r="BH79" s="191"/>
      <c r="BI79" s="191"/>
      <c r="BJ79" s="191"/>
      <c r="BK79" s="191"/>
      <c r="BL79" s="191"/>
      <c r="BM79" s="191"/>
      <c r="BN79" s="191"/>
      <c r="BO79" s="191"/>
      <c r="BP79" s="191"/>
      <c r="BQ79" s="191"/>
      <c r="BR79" s="191"/>
      <c r="BS79" s="191"/>
      <c r="BT79" s="191"/>
      <c r="BU79" s="191"/>
      <c r="BV79" s="191"/>
      <c r="BW79" s="191"/>
      <c r="BX79" s="191"/>
      <c r="BY79" s="191"/>
      <c r="BZ79" s="191"/>
      <c r="CA79" s="191"/>
      <c r="CB79" s="191"/>
      <c r="CC79" s="191"/>
      <c r="CD79" s="191"/>
      <c r="CE79" s="191"/>
      <c r="CF79" s="191"/>
      <c r="CG79" s="191"/>
      <c r="CH79" s="191"/>
      <c r="CI79" s="191"/>
      <c r="CJ79" s="191"/>
      <c r="CK79" s="191"/>
      <c r="CL79" s="191"/>
      <c r="CM79" s="191"/>
      <c r="CN79" s="191"/>
      <c r="CO79" s="191"/>
      <c r="CP79" s="191"/>
      <c r="CQ79" s="191"/>
      <c r="CR79" s="191"/>
      <c r="CS79" s="191"/>
      <c r="CT79" s="191"/>
      <c r="CU79" s="191"/>
      <c r="CV79" s="191"/>
      <c r="CW79" s="191"/>
      <c r="CX79" s="191"/>
      <c r="CY79" s="191"/>
      <c r="CZ79" s="191"/>
      <c r="DA79" s="191"/>
      <c r="DB79" s="191"/>
      <c r="DC79" s="191"/>
      <c r="DD79" s="191"/>
      <c r="DE79" s="191"/>
      <c r="DF79" s="191"/>
      <c r="DG79" s="191"/>
      <c r="DH79" s="191"/>
      <c r="DI79" s="191"/>
      <c r="DJ79" s="191"/>
      <c r="DK79" s="191"/>
      <c r="DL79" s="191"/>
      <c r="DM79" s="191"/>
      <c r="DN79" s="191"/>
      <c r="DO79" s="191"/>
      <c r="DP79" s="191"/>
      <c r="DQ79" s="191"/>
      <c r="DR79" s="191"/>
      <c r="DS79" s="191"/>
      <c r="DT79" s="191"/>
      <c r="DU79" s="191"/>
      <c r="DV79" s="191"/>
      <c r="DW79" s="191"/>
      <c r="DX79" s="191"/>
      <c r="DY79" s="191"/>
      <c r="DZ79" s="191"/>
      <c r="EA79" s="191"/>
      <c r="EB79" s="191"/>
      <c r="EC79" s="191"/>
      <c r="ED79" s="191"/>
      <c r="EE79" s="191"/>
      <c r="EF79" s="191"/>
      <c r="EG79" s="191"/>
      <c r="EH79" s="191"/>
      <c r="EI79" s="191"/>
      <c r="EJ79" s="191"/>
      <c r="EK79" s="191"/>
      <c r="EL79" s="191"/>
      <c r="EM79" s="191"/>
      <c r="EN79" s="191"/>
      <c r="EO79" s="191"/>
      <c r="EP79" s="191"/>
      <c r="EQ79" s="191"/>
      <c r="ER79" s="191"/>
      <c r="ES79" s="191"/>
      <c r="ET79" s="191"/>
      <c r="EU79" s="191"/>
      <c r="EV79" s="191"/>
      <c r="EW79" s="191"/>
      <c r="EX79" s="191"/>
      <c r="EY79" s="191"/>
      <c r="EZ79" s="191"/>
      <c r="FA79" s="191"/>
      <c r="FB79" s="191"/>
      <c r="FC79" s="191"/>
      <c r="FD79" s="191"/>
      <c r="FE79" s="191"/>
      <c r="FF79" s="191"/>
      <c r="FG79" s="191"/>
      <c r="FH79" s="191"/>
      <c r="FI79" s="191"/>
      <c r="FJ79" s="191"/>
      <c r="FK79" s="191"/>
      <c r="FL79" s="191"/>
      <c r="FM79" s="191"/>
      <c r="FN79" s="191"/>
      <c r="FO79" s="191"/>
      <c r="FP79" s="191"/>
      <c r="FQ79" s="191"/>
      <c r="FR79" s="191"/>
      <c r="FS79" s="191"/>
      <c r="FT79" s="191"/>
      <c r="FU79" s="191"/>
      <c r="FV79" s="191"/>
      <c r="FW79" s="191"/>
      <c r="FX79" s="191"/>
      <c r="FY79" s="191"/>
      <c r="FZ79" s="191"/>
      <c r="GA79" s="191"/>
      <c r="GB79" s="191"/>
      <c r="GC79" s="191"/>
      <c r="GD79" s="191"/>
      <c r="GE79" s="191"/>
      <c r="GF79" s="191"/>
      <c r="GG79" s="191"/>
      <c r="GH79" s="191"/>
      <c r="GI79" s="191"/>
      <c r="GJ79" s="191"/>
      <c r="GK79" s="191"/>
      <c r="GL79" s="191"/>
      <c r="GM79" s="191"/>
      <c r="GN79" s="191"/>
      <c r="GO79" s="191"/>
      <c r="GP79" s="191"/>
      <c r="GQ79" s="191"/>
      <c r="GR79" s="191"/>
      <c r="GS79" s="191"/>
      <c r="GT79" s="191"/>
      <c r="GU79" s="191"/>
      <c r="GV79" s="191"/>
      <c r="GW79" s="191"/>
      <c r="GX79" s="191"/>
      <c r="GY79" s="191"/>
      <c r="GZ79" s="191"/>
      <c r="HA79" s="191"/>
      <c r="HB79" s="191"/>
      <c r="HC79" s="191"/>
      <c r="HD79" s="191"/>
      <c r="HE79" s="191"/>
      <c r="HF79" s="191"/>
      <c r="HG79" s="191"/>
      <c r="HH79" s="191"/>
      <c r="HI79" s="191"/>
      <c r="HJ79" s="191"/>
      <c r="HK79" s="191"/>
      <c r="HL79" s="191"/>
      <c r="HM79" s="191"/>
      <c r="HN79" s="191"/>
      <c r="HO79" s="191"/>
      <c r="HP79" s="191"/>
      <c r="HQ79" s="191"/>
      <c r="HR79" s="191"/>
      <c r="HS79" s="191"/>
      <c r="HT79" s="191"/>
      <c r="HU79" s="191"/>
      <c r="HV79" s="191"/>
      <c r="HW79" s="191"/>
      <c r="HX79" s="191"/>
      <c r="HY79" s="191"/>
      <c r="HZ79" s="191"/>
      <c r="IA79" s="191"/>
      <c r="IB79" s="191"/>
      <c r="IC79" s="191"/>
      <c r="ID79" s="191"/>
      <c r="IE79" s="191"/>
      <c r="IF79" s="191"/>
      <c r="IG79" s="191"/>
      <c r="IH79" s="191"/>
      <c r="II79" s="191"/>
      <c r="IJ79" s="191"/>
      <c r="IK79" s="191"/>
      <c r="IL79" s="191"/>
      <c r="IM79" s="191"/>
      <c r="IN79" s="191"/>
      <c r="IO79" s="191"/>
      <c r="IP79" s="191"/>
      <c r="IQ79" s="191"/>
      <c r="IR79" s="191"/>
    </row>
    <row r="80" spans="1:252" ht="27" customHeight="1">
      <c r="A80" s="1634"/>
      <c r="B80" s="805" t="s">
        <v>623</v>
      </c>
      <c r="C80" s="806">
        <f>V85</f>
        <v>8.9600000000000009</v>
      </c>
      <c r="D80" s="647" t="s">
        <v>624</v>
      </c>
      <c r="E80" s="807"/>
      <c r="F80" s="692"/>
      <c r="G80" s="808">
        <f>P71/C80</f>
        <v>6.6822753906250005</v>
      </c>
      <c r="H80" s="1693">
        <f>(기초자료!B14*2)+(기초자료!B16*1)</f>
        <v>570258</v>
      </c>
      <c r="I80" s="1811" t="s">
        <v>625</v>
      </c>
      <c r="J80" s="798">
        <v>5</v>
      </c>
      <c r="K80" s="647" t="s">
        <v>113</v>
      </c>
      <c r="L80" s="809">
        <f>ROUNDDOWN((G80*H80)*(1+J80%),0)</f>
        <v>4001152</v>
      </c>
      <c r="M80" s="804"/>
      <c r="N80" s="191">
        <v>4.62</v>
      </c>
      <c r="O80" s="195"/>
      <c r="P80" s="191"/>
      <c r="Q80" s="405" t="s">
        <v>626</v>
      </c>
      <c r="R80" s="196">
        <v>29.42</v>
      </c>
      <c r="S80" s="196">
        <v>32.630000000000003</v>
      </c>
      <c r="T80" s="196">
        <v>36.32</v>
      </c>
      <c r="U80" s="196">
        <v>39.94</v>
      </c>
      <c r="V80" s="196">
        <v>43.94</v>
      </c>
      <c r="W80" s="196">
        <v>48.33</v>
      </c>
      <c r="X80" s="3799"/>
      <c r="Y80" s="191"/>
      <c r="Z80" s="191"/>
      <c r="AA80" s="191"/>
      <c r="AB80" s="191"/>
      <c r="AC80" s="191"/>
      <c r="AD80" s="191"/>
      <c r="AE80" s="191"/>
      <c r="AF80" s="191"/>
      <c r="AG80" s="191"/>
      <c r="AH80" s="191"/>
      <c r="AI80" s="191"/>
      <c r="AJ80" s="191"/>
      <c r="AK80" s="191"/>
      <c r="AL80" s="191"/>
      <c r="AM80" s="191"/>
      <c r="AN80" s="191"/>
      <c r="AO80" s="191"/>
      <c r="AP80" s="191"/>
      <c r="AQ80" s="191"/>
      <c r="AR80" s="191"/>
      <c r="AS80" s="191"/>
      <c r="AT80" s="191"/>
      <c r="AU80" s="191"/>
      <c r="AV80" s="191"/>
      <c r="AW80" s="191"/>
      <c r="AX80" s="191"/>
      <c r="AY80" s="191"/>
      <c r="AZ80" s="191"/>
      <c r="BA80" s="191"/>
      <c r="BB80" s="191"/>
      <c r="BC80" s="191"/>
      <c r="BD80" s="191"/>
      <c r="BE80" s="191"/>
      <c r="BF80" s="191"/>
      <c r="BG80" s="191"/>
      <c r="BH80" s="191"/>
      <c r="BI80" s="191"/>
      <c r="BJ80" s="191"/>
      <c r="BK80" s="191"/>
      <c r="BL80" s="191"/>
      <c r="BM80" s="191"/>
      <c r="BN80" s="191"/>
      <c r="BO80" s="191"/>
      <c r="BP80" s="191"/>
      <c r="BQ80" s="191"/>
      <c r="BR80" s="191"/>
      <c r="BS80" s="191"/>
      <c r="BT80" s="191"/>
      <c r="BU80" s="191"/>
      <c r="BV80" s="191"/>
      <c r="BW80" s="191"/>
      <c r="BX80" s="191"/>
      <c r="BY80" s="191"/>
      <c r="BZ80" s="191"/>
      <c r="CA80" s="191"/>
      <c r="CB80" s="191"/>
      <c r="CC80" s="191"/>
      <c r="CD80" s="191"/>
      <c r="CE80" s="191"/>
      <c r="CF80" s="191"/>
      <c r="CG80" s="191"/>
      <c r="CH80" s="191"/>
      <c r="CI80" s="191"/>
      <c r="CJ80" s="191"/>
      <c r="CK80" s="191"/>
      <c r="CL80" s="191"/>
      <c r="CM80" s="191"/>
      <c r="CN80" s="191"/>
      <c r="CO80" s="191"/>
      <c r="CP80" s="191"/>
      <c r="CQ80" s="191"/>
      <c r="CR80" s="191"/>
      <c r="CS80" s="191"/>
      <c r="CT80" s="191"/>
      <c r="CU80" s="191"/>
      <c r="CV80" s="191"/>
      <c r="CW80" s="191"/>
      <c r="CX80" s="191"/>
      <c r="CY80" s="191"/>
      <c r="CZ80" s="191"/>
      <c r="DA80" s="191"/>
      <c r="DB80" s="191"/>
      <c r="DC80" s="191"/>
      <c r="DD80" s="191"/>
      <c r="DE80" s="191"/>
      <c r="DF80" s="191"/>
      <c r="DG80" s="191"/>
      <c r="DH80" s="191"/>
      <c r="DI80" s="191"/>
      <c r="DJ80" s="191"/>
      <c r="DK80" s="191"/>
      <c r="DL80" s="191"/>
      <c r="DM80" s="191"/>
      <c r="DN80" s="191"/>
      <c r="DO80" s="191"/>
      <c r="DP80" s="191"/>
      <c r="DQ80" s="191"/>
      <c r="DR80" s="191"/>
      <c r="DS80" s="191"/>
      <c r="DT80" s="191"/>
      <c r="DU80" s="191"/>
      <c r="DV80" s="191"/>
      <c r="DW80" s="191"/>
      <c r="DX80" s="191"/>
      <c r="DY80" s="191"/>
      <c r="DZ80" s="191"/>
      <c r="EA80" s="191"/>
      <c r="EB80" s="191"/>
      <c r="EC80" s="191"/>
      <c r="ED80" s="191"/>
      <c r="EE80" s="191"/>
      <c r="EF80" s="191"/>
      <c r="EG80" s="191"/>
      <c r="EH80" s="191"/>
      <c r="EI80" s="191"/>
      <c r="EJ80" s="191"/>
      <c r="EK80" s="191"/>
      <c r="EL80" s="191"/>
      <c r="EM80" s="191"/>
      <c r="EN80" s="191"/>
      <c r="EO80" s="191"/>
      <c r="EP80" s="191"/>
      <c r="EQ80" s="191"/>
      <c r="ER80" s="191"/>
      <c r="ES80" s="191"/>
      <c r="ET80" s="191"/>
      <c r="EU80" s="191"/>
      <c r="EV80" s="191"/>
      <c r="EW80" s="191"/>
      <c r="EX80" s="191"/>
      <c r="EY80" s="191"/>
      <c r="EZ80" s="191"/>
      <c r="FA80" s="191"/>
      <c r="FB80" s="191"/>
      <c r="FC80" s="191"/>
      <c r="FD80" s="191"/>
      <c r="FE80" s="191"/>
      <c r="FF80" s="191"/>
      <c r="FG80" s="191"/>
      <c r="FH80" s="191"/>
      <c r="FI80" s="191"/>
      <c r="FJ80" s="191"/>
      <c r="FK80" s="191"/>
      <c r="FL80" s="191"/>
      <c r="FM80" s="191"/>
      <c r="FN80" s="191"/>
      <c r="FO80" s="191"/>
      <c r="FP80" s="191"/>
      <c r="FQ80" s="191"/>
      <c r="FR80" s="191"/>
      <c r="FS80" s="191"/>
      <c r="FT80" s="191"/>
      <c r="FU80" s="191"/>
      <c r="FV80" s="191"/>
      <c r="FW80" s="191"/>
      <c r="FX80" s="191"/>
      <c r="FY80" s="191"/>
      <c r="FZ80" s="191"/>
      <c r="GA80" s="191"/>
      <c r="GB80" s="191"/>
      <c r="GC80" s="191"/>
      <c r="GD80" s="191"/>
      <c r="GE80" s="191"/>
      <c r="GF80" s="191"/>
      <c r="GG80" s="191"/>
      <c r="GH80" s="191"/>
      <c r="GI80" s="191"/>
      <c r="GJ80" s="191"/>
      <c r="GK80" s="191"/>
      <c r="GL80" s="191"/>
      <c r="GM80" s="191"/>
      <c r="GN80" s="191"/>
      <c r="GO80" s="191"/>
      <c r="GP80" s="191"/>
      <c r="GQ80" s="191"/>
      <c r="GR80" s="191"/>
      <c r="GS80" s="191"/>
      <c r="GT80" s="191"/>
      <c r="GU80" s="191"/>
      <c r="GV80" s="191"/>
      <c r="GW80" s="191"/>
      <c r="GX80" s="191"/>
      <c r="GY80" s="191"/>
      <c r="GZ80" s="191"/>
      <c r="HA80" s="191"/>
      <c r="HB80" s="191"/>
      <c r="HC80" s="191"/>
      <c r="HD80" s="191"/>
      <c r="HE80" s="191"/>
      <c r="HF80" s="191"/>
      <c r="HG80" s="191"/>
      <c r="HH80" s="191"/>
      <c r="HI80" s="191"/>
      <c r="HJ80" s="191"/>
      <c r="HK80" s="191"/>
      <c r="HL80" s="191"/>
      <c r="HM80" s="191"/>
      <c r="HN80" s="191"/>
      <c r="HO80" s="191"/>
      <c r="HP80" s="191"/>
      <c r="HQ80" s="191"/>
      <c r="HR80" s="191"/>
      <c r="HS80" s="191"/>
      <c r="HT80" s="191"/>
      <c r="HU80" s="191"/>
      <c r="HV80" s="191"/>
      <c r="HW80" s="191"/>
      <c r="HX80" s="191"/>
      <c r="HY80" s="191"/>
      <c r="HZ80" s="191"/>
      <c r="IA80" s="191"/>
      <c r="IB80" s="191"/>
      <c r="IC80" s="191"/>
      <c r="ID80" s="191"/>
      <c r="IE80" s="191"/>
      <c r="IF80" s="191"/>
      <c r="IG80" s="191"/>
      <c r="IH80" s="191"/>
      <c r="II80" s="191"/>
      <c r="IJ80" s="191"/>
      <c r="IK80" s="191"/>
      <c r="IL80" s="191"/>
      <c r="IM80" s="191"/>
      <c r="IN80" s="191"/>
      <c r="IO80" s="191"/>
      <c r="IP80" s="191"/>
      <c r="IQ80" s="191"/>
      <c r="IR80" s="191"/>
    </row>
    <row r="81" spans="1:252" ht="27" customHeight="1">
      <c r="A81" s="1634"/>
      <c r="B81" s="495" t="s">
        <v>147</v>
      </c>
      <c r="C81" s="806"/>
      <c r="D81" s="677"/>
      <c r="E81" s="807"/>
      <c r="F81" s="692"/>
      <c r="G81" s="808"/>
      <c r="H81" s="1693"/>
      <c r="I81" s="1811"/>
      <c r="J81" s="810"/>
      <c r="K81" s="704"/>
      <c r="L81" s="747"/>
      <c r="M81" s="804"/>
      <c r="N81" s="191"/>
      <c r="O81" s="195"/>
      <c r="P81" s="191"/>
      <c r="Q81" s="196" t="s">
        <v>627</v>
      </c>
      <c r="R81" s="196">
        <v>33.44</v>
      </c>
      <c r="S81" s="196">
        <v>37.159999999999997</v>
      </c>
      <c r="T81" s="2073">
        <v>41.29</v>
      </c>
      <c r="U81" s="196">
        <v>45.41</v>
      </c>
      <c r="V81" s="196">
        <v>49.96</v>
      </c>
      <c r="W81" s="196">
        <v>54.95</v>
      </c>
      <c r="X81" s="3800"/>
      <c r="Y81" s="191"/>
      <c r="Z81" s="191"/>
      <c r="AA81" s="191"/>
      <c r="AB81" s="191"/>
      <c r="AC81" s="191"/>
      <c r="AD81" s="191"/>
      <c r="AE81" s="191"/>
      <c r="AF81" s="191"/>
      <c r="AG81" s="191"/>
      <c r="AH81" s="191"/>
      <c r="AI81" s="191"/>
      <c r="AJ81" s="191"/>
      <c r="AK81" s="191"/>
      <c r="AL81" s="191"/>
      <c r="AM81" s="191"/>
      <c r="AN81" s="191"/>
      <c r="AO81" s="191"/>
      <c r="AP81" s="191"/>
      <c r="AQ81" s="191"/>
      <c r="AR81" s="191"/>
      <c r="AS81" s="191"/>
      <c r="AT81" s="191"/>
      <c r="AU81" s="191"/>
      <c r="AV81" s="191"/>
      <c r="AW81" s="191"/>
      <c r="AX81" s="191"/>
      <c r="AY81" s="191"/>
      <c r="AZ81" s="191"/>
      <c r="BA81" s="191"/>
      <c r="BB81" s="191"/>
      <c r="BC81" s="191"/>
      <c r="BD81" s="191"/>
      <c r="BE81" s="191"/>
      <c r="BF81" s="191"/>
      <c r="BG81" s="191"/>
      <c r="BH81" s="191"/>
      <c r="BI81" s="191"/>
      <c r="BJ81" s="191"/>
      <c r="BK81" s="191"/>
      <c r="BL81" s="191"/>
      <c r="BM81" s="191"/>
      <c r="BN81" s="191"/>
      <c r="BO81" s="191"/>
      <c r="BP81" s="191"/>
      <c r="BQ81" s="191"/>
      <c r="BR81" s="191"/>
      <c r="BS81" s="191"/>
      <c r="BT81" s="191"/>
      <c r="BU81" s="191"/>
      <c r="BV81" s="191"/>
      <c r="BW81" s="191"/>
      <c r="BX81" s="191"/>
      <c r="BY81" s="191"/>
      <c r="BZ81" s="191"/>
      <c r="CA81" s="191"/>
      <c r="CB81" s="191"/>
      <c r="CC81" s="191"/>
      <c r="CD81" s="191"/>
      <c r="CE81" s="191"/>
      <c r="CF81" s="191"/>
      <c r="CG81" s="191"/>
      <c r="CH81" s="191"/>
      <c r="CI81" s="191"/>
      <c r="CJ81" s="191"/>
      <c r="CK81" s="191"/>
      <c r="CL81" s="191"/>
      <c r="CM81" s="191"/>
      <c r="CN81" s="191"/>
      <c r="CO81" s="191"/>
      <c r="CP81" s="191"/>
      <c r="CQ81" s="191"/>
      <c r="CR81" s="191"/>
      <c r="CS81" s="191"/>
      <c r="CT81" s="191"/>
      <c r="CU81" s="191"/>
      <c r="CV81" s="191"/>
      <c r="CW81" s="191"/>
      <c r="CX81" s="191"/>
      <c r="CY81" s="191"/>
      <c r="CZ81" s="191"/>
      <c r="DA81" s="191"/>
      <c r="DB81" s="191"/>
      <c r="DC81" s="191"/>
      <c r="DD81" s="191"/>
      <c r="DE81" s="191"/>
      <c r="DF81" s="191"/>
      <c r="DG81" s="191"/>
      <c r="DH81" s="191"/>
      <c r="DI81" s="191"/>
      <c r="DJ81" s="191"/>
      <c r="DK81" s="191"/>
      <c r="DL81" s="191"/>
      <c r="DM81" s="191"/>
      <c r="DN81" s="191"/>
      <c r="DO81" s="191"/>
      <c r="DP81" s="191"/>
      <c r="DQ81" s="191"/>
      <c r="DR81" s="191"/>
      <c r="DS81" s="191"/>
      <c r="DT81" s="191"/>
      <c r="DU81" s="191"/>
      <c r="DV81" s="191"/>
      <c r="DW81" s="191"/>
      <c r="DX81" s="191"/>
      <c r="DY81" s="191"/>
      <c r="DZ81" s="191"/>
      <c r="EA81" s="191"/>
      <c r="EB81" s="191"/>
      <c r="EC81" s="191"/>
      <c r="ED81" s="191"/>
      <c r="EE81" s="191"/>
      <c r="EF81" s="191"/>
      <c r="EG81" s="191"/>
      <c r="EH81" s="191"/>
      <c r="EI81" s="191"/>
      <c r="EJ81" s="191"/>
      <c r="EK81" s="191"/>
      <c r="EL81" s="191"/>
      <c r="EM81" s="191"/>
      <c r="EN81" s="191"/>
      <c r="EO81" s="191"/>
      <c r="EP81" s="191"/>
      <c r="EQ81" s="191"/>
      <c r="ER81" s="191"/>
      <c r="ES81" s="191"/>
      <c r="ET81" s="191"/>
      <c r="EU81" s="191"/>
      <c r="EV81" s="191"/>
      <c r="EW81" s="191"/>
      <c r="EX81" s="191"/>
      <c r="EY81" s="191"/>
      <c r="EZ81" s="191"/>
      <c r="FA81" s="191"/>
      <c r="FB81" s="191"/>
      <c r="FC81" s="191"/>
      <c r="FD81" s="191"/>
      <c r="FE81" s="191"/>
      <c r="FF81" s="191"/>
      <c r="FG81" s="191"/>
      <c r="FH81" s="191"/>
      <c r="FI81" s="191"/>
      <c r="FJ81" s="191"/>
      <c r="FK81" s="191"/>
      <c r="FL81" s="191"/>
      <c r="FM81" s="191"/>
      <c r="FN81" s="191"/>
      <c r="FO81" s="191"/>
      <c r="FP81" s="191"/>
      <c r="FQ81" s="191"/>
      <c r="FR81" s="191"/>
      <c r="FS81" s="191"/>
      <c r="FT81" s="191"/>
      <c r="FU81" s="191"/>
      <c r="FV81" s="191"/>
      <c r="FW81" s="191"/>
      <c r="FX81" s="191"/>
      <c r="FY81" s="191"/>
      <c r="FZ81" s="191"/>
      <c r="GA81" s="191"/>
      <c r="GB81" s="191"/>
      <c r="GC81" s="191"/>
      <c r="GD81" s="191"/>
      <c r="GE81" s="191"/>
      <c r="GF81" s="191"/>
      <c r="GG81" s="191"/>
      <c r="GH81" s="191"/>
      <c r="GI81" s="191"/>
      <c r="GJ81" s="191"/>
      <c r="GK81" s="191"/>
      <c r="GL81" s="191"/>
      <c r="GM81" s="191"/>
      <c r="GN81" s="191"/>
      <c r="GO81" s="191"/>
      <c r="GP81" s="191"/>
      <c r="GQ81" s="191"/>
      <c r="GR81" s="191"/>
      <c r="GS81" s="191"/>
      <c r="GT81" s="191"/>
      <c r="GU81" s="191"/>
      <c r="GV81" s="191"/>
      <c r="GW81" s="191"/>
      <c r="GX81" s="191"/>
      <c r="GY81" s="191"/>
      <c r="GZ81" s="191"/>
      <c r="HA81" s="191"/>
      <c r="HB81" s="191"/>
      <c r="HC81" s="191"/>
      <c r="HD81" s="191"/>
      <c r="HE81" s="191"/>
      <c r="HF81" s="191"/>
      <c r="HG81" s="191"/>
      <c r="HH81" s="191"/>
      <c r="HI81" s="191"/>
      <c r="HJ81" s="191"/>
      <c r="HK81" s="191"/>
      <c r="HL81" s="191"/>
      <c r="HM81" s="191"/>
      <c r="HN81" s="191"/>
      <c r="HO81" s="191"/>
      <c r="HP81" s="191"/>
      <c r="HQ81" s="191"/>
      <c r="HR81" s="191"/>
      <c r="HS81" s="191"/>
      <c r="HT81" s="191"/>
      <c r="HU81" s="191"/>
      <c r="HV81" s="191"/>
      <c r="HW81" s="191"/>
      <c r="HX81" s="191"/>
      <c r="HY81" s="191"/>
      <c r="HZ81" s="191"/>
      <c r="IA81" s="191"/>
      <c r="IB81" s="191"/>
      <c r="IC81" s="191"/>
      <c r="ID81" s="191"/>
      <c r="IE81" s="191"/>
      <c r="IF81" s="191"/>
      <c r="IG81" s="191"/>
      <c r="IH81" s="191"/>
      <c r="II81" s="191"/>
      <c r="IJ81" s="191"/>
      <c r="IK81" s="191"/>
      <c r="IL81" s="191"/>
      <c r="IM81" s="191"/>
      <c r="IN81" s="191"/>
      <c r="IO81" s="191"/>
      <c r="IP81" s="191"/>
      <c r="IQ81" s="191"/>
      <c r="IR81" s="191"/>
    </row>
    <row r="82" spans="1:252" ht="27" customHeight="1">
      <c r="A82" s="1634"/>
      <c r="B82" s="495" t="s">
        <v>177</v>
      </c>
      <c r="C82" s="709">
        <f>G80</f>
        <v>6.6822753906250005</v>
      </c>
      <c r="D82" s="504" t="s">
        <v>628</v>
      </c>
      <c r="E82" s="707">
        <f>9.8</f>
        <v>9.8000000000000007</v>
      </c>
      <c r="F82" s="504" t="s">
        <v>271</v>
      </c>
      <c r="G82" s="648">
        <f>IF(O83="적용",ROUND(C82*E82,2),0)</f>
        <v>65.489999999999995</v>
      </c>
      <c r="H82" s="500">
        <f>기초자료!B19</f>
        <v>1842</v>
      </c>
      <c r="I82" s="504" t="s">
        <v>629</v>
      </c>
      <c r="J82" s="811"/>
      <c r="K82" s="652"/>
      <c r="L82" s="510">
        <f>ROUNDDOWN(G82*H82,0)</f>
        <v>120632</v>
      </c>
      <c r="M82" s="804"/>
      <c r="N82" s="191"/>
      <c r="O82" s="195"/>
      <c r="P82" s="191"/>
      <c r="Q82" s="406"/>
      <c r="R82" s="407"/>
      <c r="S82" s="407"/>
      <c r="T82" s="407"/>
      <c r="U82" s="407"/>
      <c r="V82" s="407"/>
      <c r="W82" s="407"/>
      <c r="X82" s="408"/>
      <c r="Y82" s="191"/>
      <c r="Z82" s="191"/>
      <c r="AA82" s="191"/>
      <c r="AB82" s="191"/>
      <c r="AC82" s="191"/>
      <c r="AD82" s="191"/>
      <c r="AE82" s="191"/>
      <c r="AF82" s="191"/>
      <c r="AG82" s="191"/>
      <c r="AH82" s="191"/>
      <c r="AI82" s="191"/>
      <c r="AJ82" s="191"/>
      <c r="AK82" s="191"/>
      <c r="AL82" s="191"/>
      <c r="AM82" s="191"/>
      <c r="AN82" s="191"/>
      <c r="AO82" s="191"/>
      <c r="AP82" s="191"/>
      <c r="AQ82" s="191"/>
      <c r="AR82" s="191"/>
      <c r="AS82" s="191"/>
      <c r="AT82" s="191"/>
      <c r="AU82" s="191"/>
      <c r="AV82" s="191"/>
      <c r="AW82" s="191"/>
      <c r="AX82" s="191"/>
      <c r="AY82" s="191"/>
      <c r="AZ82" s="191"/>
      <c r="BA82" s="191"/>
      <c r="BB82" s="191"/>
      <c r="BC82" s="191"/>
      <c r="BD82" s="191"/>
      <c r="BE82" s="191"/>
      <c r="BF82" s="191"/>
      <c r="BG82" s="191"/>
      <c r="BH82" s="191"/>
      <c r="BI82" s="191"/>
      <c r="BJ82" s="191"/>
      <c r="BK82" s="191"/>
      <c r="BL82" s="191"/>
      <c r="BM82" s="191"/>
      <c r="BN82" s="191"/>
      <c r="BO82" s="191"/>
      <c r="BP82" s="191"/>
      <c r="BQ82" s="191"/>
      <c r="BR82" s="191"/>
      <c r="BS82" s="191"/>
      <c r="BT82" s="191"/>
      <c r="BU82" s="191"/>
      <c r="BV82" s="191"/>
      <c r="BW82" s="191"/>
      <c r="BX82" s="191"/>
      <c r="BY82" s="191"/>
      <c r="BZ82" s="191"/>
      <c r="CA82" s="191"/>
      <c r="CB82" s="191"/>
      <c r="CC82" s="191"/>
      <c r="CD82" s="191"/>
      <c r="CE82" s="191"/>
      <c r="CF82" s="191"/>
      <c r="CG82" s="191"/>
      <c r="CH82" s="191"/>
      <c r="CI82" s="191"/>
      <c r="CJ82" s="191"/>
      <c r="CK82" s="191"/>
      <c r="CL82" s="191"/>
      <c r="CM82" s="191"/>
      <c r="CN82" s="191"/>
      <c r="CO82" s="191"/>
      <c r="CP82" s="191"/>
      <c r="CQ82" s="191"/>
      <c r="CR82" s="191"/>
      <c r="CS82" s="191"/>
      <c r="CT82" s="191"/>
      <c r="CU82" s="191"/>
      <c r="CV82" s="191"/>
      <c r="CW82" s="191"/>
      <c r="CX82" s="191"/>
      <c r="CY82" s="191"/>
      <c r="CZ82" s="191"/>
      <c r="DA82" s="191"/>
      <c r="DB82" s="191"/>
      <c r="DC82" s="191"/>
      <c r="DD82" s="191"/>
      <c r="DE82" s="191"/>
      <c r="DF82" s="191"/>
      <c r="DG82" s="191"/>
      <c r="DH82" s="191"/>
      <c r="DI82" s="191"/>
      <c r="DJ82" s="191"/>
      <c r="DK82" s="191"/>
      <c r="DL82" s="191"/>
      <c r="DM82" s="191"/>
      <c r="DN82" s="191"/>
      <c r="DO82" s="191"/>
      <c r="DP82" s="191"/>
      <c r="DQ82" s="191"/>
      <c r="DR82" s="191"/>
      <c r="DS82" s="191"/>
      <c r="DT82" s="191"/>
      <c r="DU82" s="191"/>
      <c r="DV82" s="191"/>
      <c r="DW82" s="191"/>
      <c r="DX82" s="191"/>
      <c r="DY82" s="191"/>
      <c r="DZ82" s="191"/>
      <c r="EA82" s="191"/>
      <c r="EB82" s="191"/>
      <c r="EC82" s="191"/>
      <c r="ED82" s="191"/>
      <c r="EE82" s="191"/>
      <c r="EF82" s="191"/>
      <c r="EG82" s="191"/>
      <c r="EH82" s="191"/>
      <c r="EI82" s="191"/>
      <c r="EJ82" s="191"/>
      <c r="EK82" s="191"/>
      <c r="EL82" s="191"/>
      <c r="EM82" s="191"/>
      <c r="EN82" s="191"/>
      <c r="EO82" s="191"/>
      <c r="EP82" s="191"/>
      <c r="EQ82" s="191"/>
      <c r="ER82" s="191"/>
      <c r="ES82" s="191"/>
      <c r="ET82" s="191"/>
      <c r="EU82" s="191"/>
      <c r="EV82" s="191"/>
      <c r="EW82" s="191"/>
      <c r="EX82" s="191"/>
      <c r="EY82" s="191"/>
      <c r="EZ82" s="191"/>
      <c r="FA82" s="191"/>
      <c r="FB82" s="191"/>
      <c r="FC82" s="191"/>
      <c r="FD82" s="191"/>
      <c r="FE82" s="191"/>
      <c r="FF82" s="191"/>
      <c r="FG82" s="191"/>
      <c r="FH82" s="191"/>
      <c r="FI82" s="191"/>
      <c r="FJ82" s="191"/>
      <c r="FK82" s="191"/>
      <c r="FL82" s="191"/>
      <c r="FM82" s="191"/>
      <c r="FN82" s="191"/>
      <c r="FO82" s="191"/>
      <c r="FP82" s="191"/>
      <c r="FQ82" s="191"/>
      <c r="FR82" s="191"/>
      <c r="FS82" s="191"/>
      <c r="FT82" s="191"/>
      <c r="FU82" s="191"/>
      <c r="FV82" s="191"/>
      <c r="FW82" s="191"/>
      <c r="FX82" s="191"/>
      <c r="FY82" s="191"/>
      <c r="FZ82" s="191"/>
      <c r="GA82" s="191"/>
      <c r="GB82" s="191"/>
      <c r="GC82" s="191"/>
      <c r="GD82" s="191"/>
      <c r="GE82" s="191"/>
      <c r="GF82" s="191"/>
      <c r="GG82" s="191"/>
      <c r="GH82" s="191"/>
      <c r="GI82" s="191"/>
      <c r="GJ82" s="191"/>
      <c r="GK82" s="191"/>
      <c r="GL82" s="191"/>
      <c r="GM82" s="191"/>
      <c r="GN82" s="191"/>
      <c r="GO82" s="191"/>
      <c r="GP82" s="191"/>
      <c r="GQ82" s="191"/>
      <c r="GR82" s="191"/>
      <c r="GS82" s="191"/>
      <c r="GT82" s="191"/>
      <c r="GU82" s="191"/>
      <c r="GV82" s="191"/>
      <c r="GW82" s="191"/>
      <c r="GX82" s="191"/>
      <c r="GY82" s="191"/>
      <c r="GZ82" s="191"/>
      <c r="HA82" s="191"/>
      <c r="HB82" s="191"/>
      <c r="HC82" s="191"/>
      <c r="HD82" s="191"/>
      <c r="HE82" s="191"/>
      <c r="HF82" s="191"/>
      <c r="HG82" s="191"/>
      <c r="HH82" s="191"/>
      <c r="HI82" s="191"/>
      <c r="HJ82" s="191"/>
      <c r="HK82" s="191"/>
      <c r="HL82" s="191"/>
      <c r="HM82" s="191"/>
      <c r="HN82" s="191"/>
      <c r="HO82" s="191"/>
      <c r="HP82" s="191"/>
      <c r="HQ82" s="191"/>
      <c r="HR82" s="191"/>
      <c r="HS82" s="191"/>
      <c r="HT82" s="191"/>
      <c r="HU82" s="191"/>
      <c r="HV82" s="191"/>
      <c r="HW82" s="191"/>
      <c r="HX82" s="191"/>
      <c r="HY82" s="191"/>
      <c r="HZ82" s="191"/>
      <c r="IA82" s="191"/>
      <c r="IB82" s="191"/>
      <c r="IC82" s="191"/>
      <c r="ID82" s="191"/>
      <c r="IE82" s="191"/>
      <c r="IF82" s="191"/>
      <c r="IG82" s="191"/>
      <c r="IH82" s="191"/>
      <c r="II82" s="191"/>
      <c r="IJ82" s="191"/>
      <c r="IK82" s="191"/>
      <c r="IL82" s="191"/>
      <c r="IM82" s="191"/>
      <c r="IN82" s="191"/>
      <c r="IO82" s="191"/>
      <c r="IP82" s="191"/>
      <c r="IQ82" s="191"/>
      <c r="IR82" s="191"/>
    </row>
    <row r="83" spans="1:252" ht="27" customHeight="1">
      <c r="A83" s="1634"/>
      <c r="B83" s="495" t="s">
        <v>153</v>
      </c>
      <c r="C83" s="511">
        <f>L82</f>
        <v>120632</v>
      </c>
      <c r="D83" s="504" t="s">
        <v>154</v>
      </c>
      <c r="E83" s="710">
        <v>30</v>
      </c>
      <c r="F83" s="504" t="s">
        <v>113</v>
      </c>
      <c r="G83" s="659"/>
      <c r="H83" s="500"/>
      <c r="I83" s="504"/>
      <c r="J83" s="811"/>
      <c r="K83" s="652"/>
      <c r="L83" s="510">
        <f>ROUNDDOWN(C83*E83%,0)</f>
        <v>36189</v>
      </c>
      <c r="M83" s="804"/>
      <c r="N83" s="191"/>
      <c r="O83" s="116" t="s">
        <v>138</v>
      </c>
      <c r="P83" s="191"/>
      <c r="Q83" s="3797" t="s">
        <v>610</v>
      </c>
      <c r="R83" s="3797" t="s">
        <v>630</v>
      </c>
      <c r="S83" s="3797"/>
      <c r="T83" s="3797"/>
      <c r="U83" s="3797"/>
      <c r="V83" s="3797"/>
      <c r="W83" s="196" t="s">
        <v>618</v>
      </c>
      <c r="X83" s="409"/>
      <c r="Y83" s="191"/>
      <c r="Z83" s="191"/>
      <c r="AA83" s="191"/>
      <c r="AB83" s="191"/>
      <c r="AC83" s="191"/>
      <c r="AD83" s="191"/>
      <c r="AE83" s="191"/>
      <c r="AF83" s="191"/>
      <c r="AG83" s="191"/>
      <c r="AH83" s="191"/>
      <c r="AI83" s="191"/>
      <c r="AJ83" s="191"/>
      <c r="AK83" s="191"/>
      <c r="AL83" s="191"/>
      <c r="AM83" s="191"/>
      <c r="AN83" s="191"/>
      <c r="AO83" s="191"/>
      <c r="AP83" s="191"/>
      <c r="AQ83" s="191"/>
      <c r="AR83" s="191"/>
      <c r="AS83" s="191"/>
      <c r="AT83" s="191"/>
      <c r="AU83" s="191"/>
      <c r="AV83" s="191"/>
      <c r="AW83" s="191"/>
      <c r="AX83" s="191"/>
      <c r="AY83" s="191"/>
      <c r="AZ83" s="191"/>
      <c r="BA83" s="191"/>
      <c r="BB83" s="191"/>
      <c r="BC83" s="191"/>
      <c r="BD83" s="191"/>
      <c r="BE83" s="191"/>
      <c r="BF83" s="191"/>
      <c r="BG83" s="191"/>
      <c r="BH83" s="191"/>
      <c r="BI83" s="191"/>
      <c r="BJ83" s="191"/>
      <c r="BK83" s="191"/>
      <c r="BL83" s="191"/>
      <c r="BM83" s="191"/>
      <c r="BN83" s="191"/>
      <c r="BO83" s="191"/>
      <c r="BP83" s="191"/>
      <c r="BQ83" s="191"/>
      <c r="BR83" s="191"/>
      <c r="BS83" s="191"/>
      <c r="BT83" s="191"/>
      <c r="BU83" s="191"/>
      <c r="BV83" s="191"/>
      <c r="BW83" s="191"/>
      <c r="BX83" s="191"/>
      <c r="BY83" s="191"/>
      <c r="BZ83" s="191"/>
      <c r="CA83" s="191"/>
      <c r="CB83" s="191"/>
      <c r="CC83" s="191"/>
      <c r="CD83" s="191"/>
      <c r="CE83" s="191"/>
      <c r="CF83" s="191"/>
      <c r="CG83" s="191"/>
      <c r="CH83" s="191"/>
      <c r="CI83" s="191"/>
      <c r="CJ83" s="191"/>
      <c r="CK83" s="191"/>
      <c r="CL83" s="191"/>
      <c r="CM83" s="191"/>
      <c r="CN83" s="191"/>
      <c r="CO83" s="191"/>
      <c r="CP83" s="191"/>
      <c r="CQ83" s="191"/>
      <c r="CR83" s="191"/>
      <c r="CS83" s="191"/>
      <c r="CT83" s="191"/>
      <c r="CU83" s="191"/>
      <c r="CV83" s="191"/>
      <c r="CW83" s="191"/>
      <c r="CX83" s="191"/>
      <c r="CY83" s="191"/>
      <c r="CZ83" s="191"/>
      <c r="DA83" s="191"/>
      <c r="DB83" s="191"/>
      <c r="DC83" s="191"/>
      <c r="DD83" s="191"/>
      <c r="DE83" s="191"/>
      <c r="DF83" s="191"/>
      <c r="DG83" s="191"/>
      <c r="DH83" s="191"/>
      <c r="DI83" s="191"/>
      <c r="DJ83" s="191"/>
      <c r="DK83" s="191"/>
      <c r="DL83" s="191"/>
      <c r="DM83" s="191"/>
      <c r="DN83" s="191"/>
      <c r="DO83" s="191"/>
      <c r="DP83" s="191"/>
      <c r="DQ83" s="191"/>
      <c r="DR83" s="191"/>
      <c r="DS83" s="191"/>
      <c r="DT83" s="191"/>
      <c r="DU83" s="191"/>
      <c r="DV83" s="191"/>
      <c r="DW83" s="191"/>
      <c r="DX83" s="191"/>
      <c r="DY83" s="191"/>
      <c r="DZ83" s="191"/>
      <c r="EA83" s="191"/>
      <c r="EB83" s="191"/>
      <c r="EC83" s="191"/>
      <c r="ED83" s="191"/>
      <c r="EE83" s="191"/>
      <c r="EF83" s="191"/>
      <c r="EG83" s="191"/>
      <c r="EH83" s="191"/>
      <c r="EI83" s="191"/>
      <c r="EJ83" s="191"/>
      <c r="EK83" s="191"/>
      <c r="EL83" s="191"/>
      <c r="EM83" s="191"/>
      <c r="EN83" s="191"/>
      <c r="EO83" s="191"/>
      <c r="EP83" s="191"/>
      <c r="EQ83" s="191"/>
      <c r="ER83" s="191"/>
      <c r="ES83" s="191"/>
      <c r="ET83" s="191"/>
      <c r="EU83" s="191"/>
      <c r="EV83" s="191"/>
      <c r="EW83" s="191"/>
      <c r="EX83" s="191"/>
      <c r="EY83" s="191"/>
      <c r="EZ83" s="191"/>
      <c r="FA83" s="191"/>
      <c r="FB83" s="191"/>
      <c r="FC83" s="191"/>
      <c r="FD83" s="191"/>
      <c r="FE83" s="191"/>
      <c r="FF83" s="191"/>
      <c r="FG83" s="191"/>
      <c r="FH83" s="191"/>
      <c r="FI83" s="191"/>
      <c r="FJ83" s="191"/>
      <c r="FK83" s="191"/>
      <c r="FL83" s="191"/>
      <c r="FM83" s="191"/>
      <c r="FN83" s="191"/>
      <c r="FO83" s="191"/>
      <c r="FP83" s="191"/>
      <c r="FQ83" s="191"/>
      <c r="FR83" s="191"/>
      <c r="FS83" s="191"/>
      <c r="FT83" s="191"/>
      <c r="FU83" s="191"/>
      <c r="FV83" s="191"/>
      <c r="FW83" s="191"/>
      <c r="FX83" s="191"/>
      <c r="FY83" s="191"/>
      <c r="FZ83" s="191"/>
      <c r="GA83" s="191"/>
      <c r="GB83" s="191"/>
      <c r="GC83" s="191"/>
      <c r="GD83" s="191"/>
      <c r="GE83" s="191"/>
      <c r="GF83" s="191"/>
      <c r="GG83" s="191"/>
      <c r="GH83" s="191"/>
      <c r="GI83" s="191"/>
      <c r="GJ83" s="191"/>
      <c r="GK83" s="191"/>
      <c r="GL83" s="191"/>
      <c r="GM83" s="191"/>
      <c r="GN83" s="191"/>
      <c r="GO83" s="191"/>
      <c r="GP83" s="191"/>
      <c r="GQ83" s="191"/>
      <c r="GR83" s="191"/>
      <c r="GS83" s="191"/>
      <c r="GT83" s="191"/>
      <c r="GU83" s="191"/>
      <c r="GV83" s="191"/>
      <c r="GW83" s="191"/>
      <c r="GX83" s="191"/>
      <c r="GY83" s="191"/>
      <c r="GZ83" s="191"/>
      <c r="HA83" s="191"/>
      <c r="HB83" s="191"/>
      <c r="HC83" s="191"/>
      <c r="HD83" s="191"/>
      <c r="HE83" s="191"/>
      <c r="HF83" s="191"/>
      <c r="HG83" s="191"/>
      <c r="HH83" s="191"/>
      <c r="HI83" s="191"/>
      <c r="HJ83" s="191"/>
      <c r="HK83" s="191"/>
      <c r="HL83" s="191"/>
      <c r="HM83" s="191"/>
      <c r="HN83" s="191"/>
      <c r="HO83" s="191"/>
      <c r="HP83" s="191"/>
      <c r="HQ83" s="191"/>
      <c r="HR83" s="191"/>
      <c r="HS83" s="191"/>
      <c r="HT83" s="191"/>
      <c r="HU83" s="191"/>
      <c r="HV83" s="191"/>
      <c r="HW83" s="191"/>
      <c r="HX83" s="191"/>
      <c r="HY83" s="191"/>
      <c r="HZ83" s="191"/>
      <c r="IA83" s="191"/>
      <c r="IB83" s="191"/>
      <c r="IC83" s="191"/>
      <c r="ID83" s="191"/>
      <c r="IE83" s="191"/>
      <c r="IF83" s="191"/>
      <c r="IG83" s="191"/>
      <c r="IH83" s="191"/>
      <c r="II83" s="191"/>
      <c r="IJ83" s="191"/>
      <c r="IK83" s="191"/>
      <c r="IL83" s="191"/>
      <c r="IM83" s="191"/>
      <c r="IN83" s="191"/>
      <c r="IO83" s="191"/>
      <c r="IP83" s="191"/>
      <c r="IQ83" s="191"/>
      <c r="IR83" s="191"/>
    </row>
    <row r="84" spans="1:252" ht="27" customHeight="1">
      <c r="A84" s="1634"/>
      <c r="B84" s="397" t="s">
        <v>273</v>
      </c>
      <c r="C84" s="398">
        <f>G80/3</f>
        <v>2.2274251302083337</v>
      </c>
      <c r="D84" s="399" t="s">
        <v>181</v>
      </c>
      <c r="E84" s="400">
        <v>1.1999999999999999E-3</v>
      </c>
      <c r="F84" s="399" t="s">
        <v>631</v>
      </c>
      <c r="G84" s="401"/>
      <c r="H84" s="2078">
        <v>12000000</v>
      </c>
      <c r="I84" s="2079" t="s">
        <v>632</v>
      </c>
      <c r="J84" s="810"/>
      <c r="K84" s="403"/>
      <c r="L84" s="410">
        <f>ROUNDDOWN(C84*E84*H84,0)</f>
        <v>32074</v>
      </c>
      <c r="M84" s="804"/>
      <c r="N84" s="191"/>
      <c r="O84" s="195"/>
      <c r="P84" s="191"/>
      <c r="Q84" s="3797"/>
      <c r="R84" s="117" t="s">
        <v>633</v>
      </c>
      <c r="S84" s="117" t="s">
        <v>634</v>
      </c>
      <c r="T84" s="117" t="s">
        <v>635</v>
      </c>
      <c r="U84" s="117" t="s">
        <v>636</v>
      </c>
      <c r="V84" s="2071" t="s">
        <v>624</v>
      </c>
      <c r="W84" s="3801" t="s">
        <v>637</v>
      </c>
      <c r="Y84" s="191"/>
      <c r="Z84" s="191"/>
      <c r="AA84" s="191"/>
      <c r="AB84" s="191"/>
      <c r="AC84" s="191"/>
      <c r="AD84" s="191"/>
      <c r="AE84" s="191"/>
      <c r="AF84" s="191"/>
      <c r="AG84" s="191"/>
      <c r="AH84" s="191"/>
      <c r="AI84" s="191"/>
      <c r="AJ84" s="191"/>
      <c r="AK84" s="191"/>
      <c r="AL84" s="191"/>
      <c r="AM84" s="191"/>
      <c r="AN84" s="191"/>
      <c r="AO84" s="191"/>
      <c r="AP84" s="191"/>
      <c r="AQ84" s="191"/>
      <c r="AR84" s="191"/>
      <c r="AS84" s="191"/>
      <c r="AT84" s="191"/>
      <c r="AU84" s="191"/>
      <c r="AV84" s="191"/>
      <c r="AW84" s="191"/>
      <c r="AX84" s="191"/>
      <c r="AY84" s="191"/>
      <c r="AZ84" s="191"/>
      <c r="BA84" s="191"/>
      <c r="BB84" s="191"/>
      <c r="BC84" s="191"/>
      <c r="BD84" s="191"/>
      <c r="BE84" s="191"/>
      <c r="BF84" s="191"/>
      <c r="BG84" s="191"/>
      <c r="BH84" s="191"/>
      <c r="BI84" s="191"/>
      <c r="BJ84" s="191"/>
      <c r="BK84" s="191"/>
      <c r="BL84" s="191"/>
      <c r="BM84" s="191"/>
      <c r="BN84" s="191"/>
      <c r="BO84" s="191"/>
      <c r="BP84" s="191"/>
      <c r="BQ84" s="191"/>
      <c r="BR84" s="191"/>
      <c r="BS84" s="191"/>
      <c r="BT84" s="191"/>
      <c r="BU84" s="191"/>
      <c r="BV84" s="191"/>
      <c r="BW84" s="191"/>
      <c r="BX84" s="191"/>
      <c r="BY84" s="191"/>
      <c r="BZ84" s="191"/>
      <c r="CA84" s="191"/>
      <c r="CB84" s="191"/>
      <c r="CC84" s="191"/>
      <c r="CD84" s="191"/>
      <c r="CE84" s="191"/>
      <c r="CF84" s="191"/>
      <c r="CG84" s="191"/>
      <c r="CH84" s="191"/>
      <c r="CI84" s="191"/>
      <c r="CJ84" s="191"/>
      <c r="CK84" s="191"/>
      <c r="CL84" s="191"/>
      <c r="CM84" s="191"/>
      <c r="CN84" s="191"/>
      <c r="CO84" s="191"/>
      <c r="CP84" s="191"/>
      <c r="CQ84" s="191"/>
      <c r="CR84" s="191"/>
      <c r="CS84" s="191"/>
      <c r="CT84" s="191"/>
      <c r="CU84" s="191"/>
      <c r="CV84" s="191"/>
      <c r="CW84" s="191"/>
      <c r="CX84" s="191"/>
      <c r="CY84" s="191"/>
      <c r="CZ84" s="191"/>
      <c r="DA84" s="191"/>
      <c r="DB84" s="191"/>
      <c r="DC84" s="191"/>
      <c r="DD84" s="191"/>
      <c r="DE84" s="191"/>
      <c r="DF84" s="191"/>
      <c r="DG84" s="191"/>
      <c r="DH84" s="191"/>
      <c r="DI84" s="191"/>
      <c r="DJ84" s="191"/>
      <c r="DK84" s="191"/>
      <c r="DL84" s="191"/>
      <c r="DM84" s="191"/>
      <c r="DN84" s="191"/>
      <c r="DO84" s="191"/>
      <c r="DP84" s="191"/>
      <c r="DQ84" s="191"/>
      <c r="DR84" s="191"/>
      <c r="DS84" s="191"/>
      <c r="DT84" s="191"/>
      <c r="DU84" s="191"/>
      <c r="DV84" s="191"/>
      <c r="DW84" s="191"/>
      <c r="DX84" s="191"/>
      <c r="DY84" s="191"/>
      <c r="DZ84" s="191"/>
      <c r="EA84" s="191"/>
      <c r="EB84" s="191"/>
      <c r="EC84" s="191"/>
      <c r="ED84" s="191"/>
      <c r="EE84" s="191"/>
      <c r="EF84" s="191"/>
      <c r="EG84" s="191"/>
      <c r="EH84" s="191"/>
      <c r="EI84" s="191"/>
      <c r="EJ84" s="191"/>
      <c r="EK84" s="191"/>
      <c r="EL84" s="191"/>
      <c r="EM84" s="191"/>
      <c r="EN84" s="191"/>
      <c r="EO84" s="191"/>
      <c r="EP84" s="191"/>
      <c r="EQ84" s="191"/>
      <c r="ER84" s="191"/>
      <c r="ES84" s="191"/>
      <c r="ET84" s="191"/>
      <c r="EU84" s="191"/>
      <c r="EV84" s="191"/>
      <c r="EW84" s="191"/>
      <c r="EX84" s="191"/>
      <c r="EY84" s="191"/>
      <c r="EZ84" s="191"/>
      <c r="FA84" s="191"/>
      <c r="FB84" s="191"/>
      <c r="FC84" s="191"/>
      <c r="FD84" s="191"/>
      <c r="FE84" s="191"/>
      <c r="FF84" s="191"/>
      <c r="FG84" s="191"/>
      <c r="FH84" s="191"/>
      <c r="FI84" s="191"/>
      <c r="FJ84" s="191"/>
      <c r="FK84" s="191"/>
      <c r="FL84" s="191"/>
      <c r="FM84" s="191"/>
      <c r="FN84" s="191"/>
      <c r="FO84" s="191"/>
      <c r="FP84" s="191"/>
      <c r="FQ84" s="191"/>
      <c r="FR84" s="191"/>
      <c r="FS84" s="191"/>
      <c r="FT84" s="191"/>
      <c r="FU84" s="191"/>
      <c r="FV84" s="191"/>
      <c r="FW84" s="191"/>
      <c r="FX84" s="191"/>
      <c r="FY84" s="191"/>
      <c r="FZ84" s="191"/>
      <c r="GA84" s="191"/>
      <c r="GB84" s="191"/>
      <c r="GC84" s="191"/>
      <c r="GD84" s="191"/>
      <c r="GE84" s="191"/>
      <c r="GF84" s="191"/>
      <c r="GG84" s="191"/>
      <c r="GH84" s="191"/>
      <c r="GI84" s="191"/>
      <c r="GJ84" s="191"/>
      <c r="GK84" s="191"/>
      <c r="GL84" s="191"/>
      <c r="GM84" s="191"/>
      <c r="GN84" s="191"/>
      <c r="GO84" s="191"/>
      <c r="GP84" s="191"/>
      <c r="GQ84" s="191"/>
      <c r="GR84" s="191"/>
      <c r="GS84" s="191"/>
      <c r="GT84" s="191"/>
      <c r="GU84" s="191"/>
      <c r="GV84" s="191"/>
      <c r="GW84" s="191"/>
      <c r="GX84" s="191"/>
      <c r="GY84" s="191"/>
      <c r="GZ84" s="191"/>
      <c r="HA84" s="191"/>
      <c r="HB84" s="191"/>
      <c r="HC84" s="191"/>
      <c r="HD84" s="191"/>
      <c r="HE84" s="191"/>
      <c r="HF84" s="191"/>
      <c r="HG84" s="191"/>
      <c r="HH84" s="191"/>
      <c r="HI84" s="191"/>
      <c r="HJ84" s="191"/>
      <c r="HK84" s="191"/>
      <c r="HL84" s="191"/>
      <c r="HM84" s="191"/>
      <c r="HN84" s="191"/>
      <c r="HO84" s="191"/>
      <c r="HP84" s="191"/>
      <c r="HQ84" s="191"/>
      <c r="HR84" s="191"/>
      <c r="HS84" s="191"/>
      <c r="HT84" s="191"/>
      <c r="HU84" s="191"/>
      <c r="HV84" s="191"/>
      <c r="HW84" s="191"/>
      <c r="HX84" s="191"/>
      <c r="HY84" s="191"/>
      <c r="HZ84" s="191"/>
      <c r="IA84" s="191"/>
      <c r="IB84" s="191"/>
      <c r="IC84" s="191"/>
      <c r="ID84" s="191"/>
      <c r="IE84" s="191"/>
      <c r="IF84" s="191"/>
      <c r="IG84" s="191"/>
      <c r="IH84" s="191"/>
      <c r="II84" s="191"/>
      <c r="IJ84" s="191"/>
      <c r="IK84" s="191"/>
      <c r="IL84" s="191"/>
      <c r="IM84" s="191"/>
      <c r="IN84" s="191"/>
      <c r="IO84" s="191"/>
      <c r="IP84" s="191"/>
      <c r="IQ84" s="191"/>
      <c r="IR84" s="191"/>
    </row>
    <row r="85" spans="1:252" ht="27" customHeight="1">
      <c r="A85" s="1634"/>
      <c r="B85" s="1810" t="s">
        <v>638</v>
      </c>
      <c r="C85" s="812">
        <f>T81</f>
        <v>41.29</v>
      </c>
      <c r="D85" s="692" t="s">
        <v>639</v>
      </c>
      <c r="E85" s="807"/>
      <c r="F85" s="692"/>
      <c r="G85" s="808">
        <f>P71/C85</f>
        <v>1.4500650883991284</v>
      </c>
      <c r="H85" s="1693">
        <f>기초자료!B17</f>
        <v>283297</v>
      </c>
      <c r="I85" s="1811" t="s">
        <v>640</v>
      </c>
      <c r="J85" s="798"/>
      <c r="K85" s="504" t="s">
        <v>113</v>
      </c>
      <c r="L85" s="809">
        <f>ROUNDDOWN((G85*H85)*(1+J85%),0)</f>
        <v>410799</v>
      </c>
      <c r="M85" s="1812"/>
      <c r="N85" s="191"/>
      <c r="O85" s="98"/>
      <c r="P85" s="191"/>
      <c r="Q85" s="117" t="s">
        <v>641</v>
      </c>
      <c r="R85" s="117">
        <v>11.19</v>
      </c>
      <c r="S85" s="117">
        <v>10.54</v>
      </c>
      <c r="T85" s="117">
        <v>9.9499999999999993</v>
      </c>
      <c r="U85" s="117">
        <v>9.44</v>
      </c>
      <c r="V85" s="2072">
        <v>8.9600000000000009</v>
      </c>
      <c r="W85" s="3006"/>
      <c r="Y85" s="191"/>
      <c r="Z85" s="191"/>
      <c r="AA85" s="191"/>
      <c r="AB85" s="191"/>
      <c r="AC85" s="191"/>
      <c r="AD85" s="191"/>
      <c r="AE85" s="191"/>
      <c r="AF85" s="191"/>
      <c r="AG85" s="191"/>
      <c r="AH85" s="191"/>
      <c r="AI85" s="191"/>
      <c r="AJ85" s="191"/>
      <c r="AK85" s="191"/>
      <c r="AL85" s="191"/>
      <c r="AM85" s="191"/>
      <c r="AN85" s="191"/>
      <c r="AO85" s="191"/>
      <c r="AP85" s="191"/>
      <c r="AQ85" s="191"/>
      <c r="AR85" s="191"/>
      <c r="AS85" s="191"/>
      <c r="AT85" s="191"/>
      <c r="AU85" s="191"/>
      <c r="AV85" s="191"/>
      <c r="AW85" s="191"/>
      <c r="AX85" s="191"/>
      <c r="AY85" s="191"/>
      <c r="AZ85" s="191"/>
      <c r="BA85" s="191"/>
      <c r="BB85" s="191"/>
      <c r="BC85" s="191"/>
      <c r="BD85" s="191"/>
      <c r="BE85" s="191"/>
      <c r="BF85" s="191"/>
      <c r="BG85" s="191"/>
      <c r="BH85" s="191"/>
      <c r="BI85" s="191"/>
      <c r="BJ85" s="191"/>
      <c r="BK85" s="191"/>
      <c r="BL85" s="191"/>
      <c r="BM85" s="191"/>
      <c r="BN85" s="191"/>
      <c r="BO85" s="191"/>
      <c r="BP85" s="191"/>
      <c r="BQ85" s="191"/>
      <c r="BR85" s="191"/>
      <c r="BS85" s="191"/>
      <c r="BT85" s="191"/>
      <c r="BU85" s="191"/>
      <c r="BV85" s="191"/>
      <c r="BW85" s="191"/>
      <c r="BX85" s="191"/>
      <c r="BY85" s="191"/>
      <c r="BZ85" s="191"/>
      <c r="CA85" s="191"/>
      <c r="CB85" s="191"/>
      <c r="CC85" s="191"/>
      <c r="CD85" s="191"/>
      <c r="CE85" s="191"/>
      <c r="CF85" s="191"/>
      <c r="CG85" s="191"/>
      <c r="CH85" s="191"/>
      <c r="CI85" s="191"/>
      <c r="CJ85" s="191"/>
      <c r="CK85" s="191"/>
      <c r="CL85" s="191"/>
      <c r="CM85" s="191"/>
      <c r="CN85" s="191"/>
      <c r="CO85" s="191"/>
      <c r="CP85" s="191"/>
      <c r="CQ85" s="191"/>
      <c r="CR85" s="191"/>
      <c r="CS85" s="191"/>
      <c r="CT85" s="191"/>
      <c r="CU85" s="191"/>
      <c r="CV85" s="191"/>
      <c r="CW85" s="191"/>
      <c r="CX85" s="191"/>
      <c r="CY85" s="191"/>
      <c r="CZ85" s="191"/>
      <c r="DA85" s="191"/>
      <c r="DB85" s="191"/>
      <c r="DC85" s="191"/>
      <c r="DD85" s="191"/>
      <c r="DE85" s="191"/>
      <c r="DF85" s="191"/>
      <c r="DG85" s="191"/>
      <c r="DH85" s="191"/>
      <c r="DI85" s="191"/>
      <c r="DJ85" s="191"/>
      <c r="DK85" s="191"/>
      <c r="DL85" s="191"/>
      <c r="DM85" s="191"/>
      <c r="DN85" s="191"/>
      <c r="DO85" s="191"/>
      <c r="DP85" s="191"/>
      <c r="DQ85" s="191"/>
      <c r="DR85" s="191"/>
      <c r="DS85" s="191"/>
      <c r="DT85" s="191"/>
      <c r="DU85" s="191"/>
      <c r="DV85" s="191"/>
      <c r="DW85" s="191"/>
      <c r="DX85" s="191"/>
      <c r="DY85" s="191"/>
      <c r="DZ85" s="191"/>
      <c r="EA85" s="191"/>
      <c r="EB85" s="191"/>
      <c r="EC85" s="191"/>
      <c r="ED85" s="191"/>
      <c r="EE85" s="191"/>
      <c r="EF85" s="191"/>
      <c r="EG85" s="191"/>
      <c r="EH85" s="191"/>
      <c r="EI85" s="191"/>
      <c r="EJ85" s="191"/>
      <c r="EK85" s="191"/>
      <c r="EL85" s="191"/>
      <c r="EM85" s="191"/>
      <c r="EN85" s="191"/>
      <c r="EO85" s="191"/>
      <c r="EP85" s="191"/>
      <c r="EQ85" s="191"/>
      <c r="ER85" s="191"/>
      <c r="ES85" s="191"/>
      <c r="ET85" s="191"/>
      <c r="EU85" s="191"/>
      <c r="EV85" s="191"/>
      <c r="EW85" s="191"/>
      <c r="EX85" s="191"/>
      <c r="EY85" s="191"/>
      <c r="EZ85" s="191"/>
      <c r="FA85" s="191"/>
      <c r="FB85" s="191"/>
      <c r="FC85" s="191"/>
      <c r="FD85" s="191"/>
      <c r="FE85" s="191"/>
      <c r="FF85" s="191"/>
      <c r="FG85" s="191"/>
      <c r="FH85" s="191"/>
      <c r="FI85" s="191"/>
      <c r="FJ85" s="191"/>
      <c r="FK85" s="191"/>
      <c r="FL85" s="191"/>
      <c r="FM85" s="191"/>
      <c r="FN85" s="191"/>
      <c r="FO85" s="191"/>
      <c r="FP85" s="191"/>
      <c r="FQ85" s="191"/>
      <c r="FR85" s="191"/>
      <c r="FS85" s="191"/>
      <c r="FT85" s="191"/>
      <c r="FU85" s="191"/>
      <c r="FV85" s="191"/>
      <c r="FW85" s="191"/>
      <c r="FX85" s="191"/>
      <c r="FY85" s="191"/>
      <c r="FZ85" s="191"/>
      <c r="GA85" s="191"/>
      <c r="GB85" s="191"/>
      <c r="GC85" s="191"/>
      <c r="GD85" s="191"/>
      <c r="GE85" s="191"/>
      <c r="GF85" s="191"/>
      <c r="GG85" s="191"/>
      <c r="GH85" s="191"/>
      <c r="GI85" s="191"/>
      <c r="GJ85" s="191"/>
      <c r="GK85" s="191"/>
      <c r="GL85" s="191"/>
      <c r="GM85" s="191"/>
      <c r="GN85" s="191"/>
      <c r="GO85" s="191"/>
      <c r="GP85" s="191"/>
      <c r="GQ85" s="191"/>
      <c r="GR85" s="191"/>
      <c r="GS85" s="191"/>
      <c r="GT85" s="191"/>
      <c r="GU85" s="191"/>
      <c r="GV85" s="191"/>
      <c r="GW85" s="191"/>
      <c r="GX85" s="191"/>
      <c r="GY85" s="191"/>
      <c r="GZ85" s="191"/>
      <c r="HA85" s="191"/>
      <c r="HB85" s="191"/>
      <c r="HC85" s="191"/>
      <c r="HD85" s="191"/>
      <c r="HE85" s="191"/>
      <c r="HF85" s="191"/>
      <c r="HG85" s="191"/>
      <c r="HH85" s="191"/>
      <c r="HI85" s="191"/>
      <c r="HJ85" s="191"/>
      <c r="HK85" s="191"/>
      <c r="HL85" s="191"/>
      <c r="HM85" s="191"/>
      <c r="HN85" s="191"/>
      <c r="HO85" s="191"/>
      <c r="HP85" s="191"/>
      <c r="HQ85" s="191"/>
      <c r="HR85" s="191"/>
      <c r="HS85" s="191"/>
      <c r="HT85" s="191"/>
      <c r="HU85" s="191"/>
      <c r="HV85" s="191"/>
      <c r="HW85" s="191"/>
      <c r="HX85" s="191"/>
      <c r="HY85" s="191"/>
      <c r="HZ85" s="191"/>
      <c r="IA85" s="191"/>
      <c r="IB85" s="191"/>
      <c r="IC85" s="191"/>
      <c r="ID85" s="191"/>
      <c r="IE85" s="191"/>
      <c r="IF85" s="191"/>
      <c r="IG85" s="191"/>
      <c r="IH85" s="191"/>
      <c r="II85" s="191"/>
      <c r="IJ85" s="191"/>
      <c r="IK85" s="191"/>
      <c r="IL85" s="191"/>
      <c r="IM85" s="191"/>
      <c r="IN85" s="191"/>
      <c r="IO85" s="191"/>
      <c r="IP85" s="191"/>
      <c r="IQ85" s="191"/>
      <c r="IR85" s="191"/>
    </row>
    <row r="86" spans="1:252" ht="27" customHeight="1">
      <c r="A86" s="1634"/>
      <c r="B86" s="770" t="s">
        <v>147</v>
      </c>
      <c r="C86" s="806"/>
      <c r="D86" s="692"/>
      <c r="E86" s="807"/>
      <c r="F86" s="692"/>
      <c r="G86" s="808"/>
      <c r="H86" s="1693"/>
      <c r="I86" s="1811"/>
      <c r="J86" s="810"/>
      <c r="K86" s="1813"/>
      <c r="L86" s="747"/>
      <c r="M86" s="1812"/>
      <c r="N86" s="191"/>
      <c r="O86" s="209"/>
      <c r="P86" s="191"/>
      <c r="Y86" s="191"/>
      <c r="Z86" s="191"/>
      <c r="AA86" s="191"/>
      <c r="AB86" s="191"/>
      <c r="AC86" s="191"/>
      <c r="AD86" s="191"/>
      <c r="AE86" s="191"/>
      <c r="AF86" s="191"/>
      <c r="AG86" s="191"/>
      <c r="AH86" s="191"/>
      <c r="AI86" s="191"/>
      <c r="AJ86" s="191"/>
      <c r="AK86" s="191"/>
      <c r="AL86" s="191"/>
      <c r="AM86" s="191"/>
      <c r="AN86" s="191"/>
      <c r="AO86" s="191"/>
      <c r="AP86" s="191"/>
      <c r="AQ86" s="191"/>
      <c r="AR86" s="191"/>
      <c r="AS86" s="191"/>
      <c r="AT86" s="191"/>
      <c r="AU86" s="191"/>
      <c r="AV86" s="191"/>
      <c r="AW86" s="191"/>
      <c r="AX86" s="191"/>
      <c r="AY86" s="191"/>
      <c r="AZ86" s="191"/>
      <c r="BA86" s="191"/>
      <c r="BB86" s="191"/>
      <c r="BC86" s="191"/>
      <c r="BD86" s="191"/>
      <c r="BE86" s="191"/>
      <c r="BF86" s="191"/>
      <c r="BG86" s="191"/>
      <c r="BH86" s="191"/>
      <c r="BI86" s="191"/>
      <c r="BJ86" s="191"/>
      <c r="BK86" s="191"/>
      <c r="BL86" s="191"/>
      <c r="BM86" s="191"/>
      <c r="BN86" s="191"/>
      <c r="BO86" s="191"/>
      <c r="BP86" s="191"/>
      <c r="BQ86" s="191"/>
      <c r="BR86" s="191"/>
      <c r="BS86" s="191"/>
      <c r="BT86" s="191"/>
      <c r="BU86" s="191"/>
      <c r="BV86" s="191"/>
      <c r="BW86" s="191"/>
      <c r="BX86" s="191"/>
      <c r="BY86" s="191"/>
      <c r="BZ86" s="191"/>
      <c r="CA86" s="191"/>
      <c r="CB86" s="191"/>
      <c r="CC86" s="191"/>
      <c r="CD86" s="191"/>
      <c r="CE86" s="191"/>
      <c r="CF86" s="191"/>
      <c r="CG86" s="191"/>
      <c r="CH86" s="191"/>
      <c r="CI86" s="191"/>
      <c r="CJ86" s="191"/>
      <c r="CK86" s="191"/>
      <c r="CL86" s="191"/>
      <c r="CM86" s="191"/>
      <c r="CN86" s="191"/>
      <c r="CO86" s="191"/>
      <c r="CP86" s="191"/>
      <c r="CQ86" s="191"/>
      <c r="CR86" s="191"/>
      <c r="CS86" s="191"/>
      <c r="CT86" s="191"/>
      <c r="CU86" s="191"/>
      <c r="CV86" s="191"/>
      <c r="CW86" s="191"/>
      <c r="CX86" s="191"/>
      <c r="CY86" s="191"/>
      <c r="CZ86" s="191"/>
      <c r="DA86" s="191"/>
      <c r="DB86" s="191"/>
      <c r="DC86" s="191"/>
      <c r="DD86" s="191"/>
      <c r="DE86" s="191"/>
      <c r="DF86" s="191"/>
      <c r="DG86" s="191"/>
      <c r="DH86" s="191"/>
      <c r="DI86" s="191"/>
      <c r="DJ86" s="191"/>
      <c r="DK86" s="191"/>
      <c r="DL86" s="191"/>
      <c r="DM86" s="191"/>
      <c r="DN86" s="191"/>
      <c r="DO86" s="191"/>
      <c r="DP86" s="191"/>
      <c r="DQ86" s="191"/>
      <c r="DR86" s="191"/>
      <c r="DS86" s="191"/>
      <c r="DT86" s="191"/>
      <c r="DU86" s="191"/>
      <c r="DV86" s="191"/>
      <c r="DW86" s="191"/>
      <c r="DX86" s="191"/>
      <c r="DY86" s="191"/>
      <c r="DZ86" s="191"/>
      <c r="EA86" s="191"/>
      <c r="EB86" s="191"/>
      <c r="EC86" s="191"/>
      <c r="ED86" s="191"/>
      <c r="EE86" s="191"/>
      <c r="EF86" s="191"/>
      <c r="EG86" s="191"/>
      <c r="EH86" s="191"/>
      <c r="EI86" s="191"/>
      <c r="EJ86" s="191"/>
      <c r="EK86" s="191"/>
      <c r="EL86" s="191"/>
      <c r="EM86" s="191"/>
      <c r="EN86" s="191"/>
      <c r="EO86" s="191"/>
      <c r="EP86" s="191"/>
      <c r="EQ86" s="191"/>
      <c r="ER86" s="191"/>
      <c r="ES86" s="191"/>
      <c r="ET86" s="191"/>
      <c r="EU86" s="191"/>
      <c r="EV86" s="191"/>
      <c r="EW86" s="191"/>
      <c r="EX86" s="191"/>
      <c r="EY86" s="191"/>
      <c r="EZ86" s="191"/>
      <c r="FA86" s="191"/>
      <c r="FB86" s="191"/>
      <c r="FC86" s="191"/>
      <c r="FD86" s="191"/>
      <c r="FE86" s="191"/>
      <c r="FF86" s="191"/>
      <c r="FG86" s="191"/>
      <c r="FH86" s="191"/>
      <c r="FI86" s="191"/>
      <c r="FJ86" s="191"/>
      <c r="FK86" s="191"/>
      <c r="FL86" s="191"/>
      <c r="FM86" s="191"/>
      <c r="FN86" s="191"/>
      <c r="FO86" s="191"/>
      <c r="FP86" s="191"/>
      <c r="FQ86" s="191"/>
      <c r="FR86" s="191"/>
      <c r="FS86" s="191"/>
      <c r="FT86" s="191"/>
      <c r="FU86" s="191"/>
      <c r="FV86" s="191"/>
      <c r="FW86" s="191"/>
      <c r="FX86" s="191"/>
      <c r="FY86" s="191"/>
      <c r="FZ86" s="191"/>
      <c r="GA86" s="191"/>
      <c r="GB86" s="191"/>
      <c r="GC86" s="191"/>
      <c r="GD86" s="191"/>
      <c r="GE86" s="191"/>
      <c r="GF86" s="191"/>
      <c r="GG86" s="191"/>
      <c r="GH86" s="191"/>
      <c r="GI86" s="191"/>
      <c r="GJ86" s="191"/>
      <c r="GK86" s="191"/>
      <c r="GL86" s="191"/>
      <c r="GM86" s="191"/>
      <c r="GN86" s="191"/>
      <c r="GO86" s="191"/>
      <c r="GP86" s="191"/>
      <c r="GQ86" s="191"/>
      <c r="GR86" s="191"/>
      <c r="GS86" s="191"/>
      <c r="GT86" s="191"/>
      <c r="GU86" s="191"/>
      <c r="GV86" s="191"/>
      <c r="GW86" s="191"/>
      <c r="GX86" s="191"/>
      <c r="GY86" s="191"/>
      <c r="GZ86" s="191"/>
      <c r="HA86" s="191"/>
      <c r="HB86" s="191"/>
      <c r="HC86" s="191"/>
      <c r="HD86" s="191"/>
      <c r="HE86" s="191"/>
      <c r="HF86" s="191"/>
      <c r="HG86" s="191"/>
      <c r="HH86" s="191"/>
      <c r="HI86" s="191"/>
      <c r="HJ86" s="191"/>
      <c r="HK86" s="191"/>
      <c r="HL86" s="191"/>
      <c r="HM86" s="191"/>
      <c r="HN86" s="191"/>
      <c r="HO86" s="191"/>
      <c r="HP86" s="191"/>
      <c r="HQ86" s="191"/>
      <c r="HR86" s="191"/>
      <c r="HS86" s="191"/>
      <c r="HT86" s="191"/>
      <c r="HU86" s="191"/>
      <c r="HV86" s="191"/>
      <c r="HW86" s="191"/>
      <c r="HX86" s="191"/>
      <c r="HY86" s="191"/>
      <c r="HZ86" s="191"/>
      <c r="IA86" s="191"/>
      <c r="IB86" s="191"/>
      <c r="IC86" s="191"/>
      <c r="ID86" s="191"/>
      <c r="IE86" s="191"/>
      <c r="IF86" s="191"/>
      <c r="IG86" s="191"/>
      <c r="IH86" s="191"/>
      <c r="II86" s="191"/>
      <c r="IJ86" s="191"/>
      <c r="IK86" s="191"/>
      <c r="IL86" s="191"/>
      <c r="IM86" s="191"/>
      <c r="IN86" s="191"/>
      <c r="IO86" s="191"/>
      <c r="IP86" s="191"/>
      <c r="IQ86" s="191"/>
      <c r="IR86" s="191"/>
    </row>
    <row r="87" spans="1:252" ht="27" customHeight="1">
      <c r="A87" s="1634"/>
      <c r="B87" s="770" t="s">
        <v>177</v>
      </c>
      <c r="C87" s="709">
        <f>G85</f>
        <v>1.4500650883991284</v>
      </c>
      <c r="D87" s="813" t="str">
        <f>T77</f>
        <v>16~20cm</v>
      </c>
      <c r="E87" s="707">
        <v>20.8</v>
      </c>
      <c r="F87" s="504" t="s">
        <v>714</v>
      </c>
      <c r="G87" s="648">
        <f>IF(O76="적용",ROUND(C87*E87,2),0)</f>
        <v>30.16</v>
      </c>
      <c r="H87" s="500">
        <f>기초자료!B20</f>
        <v>1835</v>
      </c>
      <c r="I87" s="504" t="s">
        <v>642</v>
      </c>
      <c r="J87" s="811"/>
      <c r="K87" s="1675"/>
      <c r="L87" s="510">
        <f>ROUNDDOWN(G87*H87,0)</f>
        <v>55343</v>
      </c>
      <c r="M87" s="1812"/>
      <c r="N87" s="191"/>
      <c r="O87" s="209"/>
      <c r="P87" s="191"/>
      <c r="Y87" s="191"/>
      <c r="Z87" s="191"/>
      <c r="AA87" s="191"/>
      <c r="AB87" s="191"/>
      <c r="AC87" s="191"/>
      <c r="AD87" s="191"/>
      <c r="AE87" s="191"/>
      <c r="AF87" s="191"/>
      <c r="AG87" s="191"/>
      <c r="AH87" s="191"/>
      <c r="AI87" s="191"/>
      <c r="AJ87" s="191"/>
      <c r="AK87" s="191"/>
      <c r="AL87" s="191"/>
      <c r="AM87" s="191"/>
      <c r="AN87" s="191"/>
      <c r="AO87" s="191"/>
      <c r="AP87" s="191"/>
      <c r="AQ87" s="191"/>
      <c r="AR87" s="191"/>
      <c r="AS87" s="191"/>
      <c r="AT87" s="191"/>
      <c r="AU87" s="191"/>
      <c r="AV87" s="191"/>
      <c r="AW87" s="191"/>
      <c r="AX87" s="191"/>
      <c r="AY87" s="191"/>
      <c r="AZ87" s="191"/>
      <c r="BA87" s="191"/>
      <c r="BB87" s="191"/>
      <c r="BC87" s="191"/>
      <c r="BD87" s="191"/>
      <c r="BE87" s="191"/>
      <c r="BF87" s="191"/>
      <c r="BG87" s="191"/>
      <c r="BH87" s="191"/>
      <c r="BI87" s="191"/>
      <c r="BJ87" s="191"/>
      <c r="BK87" s="191"/>
      <c r="BL87" s="191"/>
      <c r="BM87" s="191"/>
      <c r="BN87" s="191"/>
      <c r="BO87" s="191"/>
      <c r="BP87" s="191"/>
      <c r="BQ87" s="191"/>
      <c r="BR87" s="191"/>
      <c r="BS87" s="191"/>
      <c r="BT87" s="191"/>
      <c r="BU87" s="191"/>
      <c r="BV87" s="191"/>
      <c r="BW87" s="191"/>
      <c r="BX87" s="191"/>
      <c r="BY87" s="191"/>
      <c r="BZ87" s="191"/>
      <c r="CA87" s="191"/>
      <c r="CB87" s="191"/>
      <c r="CC87" s="191"/>
      <c r="CD87" s="191"/>
      <c r="CE87" s="191"/>
      <c r="CF87" s="191"/>
      <c r="CG87" s="191"/>
      <c r="CH87" s="191"/>
      <c r="CI87" s="191"/>
      <c r="CJ87" s="191"/>
      <c r="CK87" s="191"/>
      <c r="CL87" s="191"/>
      <c r="CM87" s="191"/>
      <c r="CN87" s="191"/>
      <c r="CO87" s="191"/>
      <c r="CP87" s="191"/>
      <c r="CQ87" s="191"/>
      <c r="CR87" s="191"/>
      <c r="CS87" s="191"/>
      <c r="CT87" s="191"/>
      <c r="CU87" s="191"/>
      <c r="CV87" s="191"/>
      <c r="CW87" s="191"/>
      <c r="CX87" s="191"/>
      <c r="CY87" s="191"/>
      <c r="CZ87" s="191"/>
      <c r="DA87" s="191"/>
      <c r="DB87" s="191"/>
      <c r="DC87" s="191"/>
      <c r="DD87" s="191"/>
      <c r="DE87" s="191"/>
      <c r="DF87" s="191"/>
      <c r="DG87" s="191"/>
      <c r="DH87" s="191"/>
      <c r="DI87" s="191"/>
      <c r="DJ87" s="191"/>
      <c r="DK87" s="191"/>
      <c r="DL87" s="191"/>
      <c r="DM87" s="191"/>
      <c r="DN87" s="191"/>
      <c r="DO87" s="191"/>
      <c r="DP87" s="191"/>
      <c r="DQ87" s="191"/>
      <c r="DR87" s="191"/>
      <c r="DS87" s="191"/>
      <c r="DT87" s="191"/>
      <c r="DU87" s="191"/>
      <c r="DV87" s="191"/>
      <c r="DW87" s="191"/>
      <c r="DX87" s="191"/>
      <c r="DY87" s="191"/>
      <c r="DZ87" s="191"/>
      <c r="EA87" s="191"/>
      <c r="EB87" s="191"/>
      <c r="EC87" s="191"/>
      <c r="ED87" s="191"/>
      <c r="EE87" s="191"/>
      <c r="EF87" s="191"/>
      <c r="EG87" s="191"/>
      <c r="EH87" s="191"/>
      <c r="EI87" s="191"/>
      <c r="EJ87" s="191"/>
      <c r="EK87" s="191"/>
      <c r="EL87" s="191"/>
      <c r="EM87" s="191"/>
      <c r="EN87" s="191"/>
      <c r="EO87" s="191"/>
      <c r="EP87" s="191"/>
      <c r="EQ87" s="191"/>
      <c r="ER87" s="191"/>
      <c r="ES87" s="191"/>
      <c r="ET87" s="191"/>
      <c r="EU87" s="191"/>
      <c r="EV87" s="191"/>
      <c r="EW87" s="191"/>
      <c r="EX87" s="191"/>
      <c r="EY87" s="191"/>
      <c r="EZ87" s="191"/>
      <c r="FA87" s="191"/>
      <c r="FB87" s="191"/>
      <c r="FC87" s="191"/>
      <c r="FD87" s="191"/>
      <c r="FE87" s="191"/>
      <c r="FF87" s="191"/>
      <c r="FG87" s="191"/>
      <c r="FH87" s="191"/>
      <c r="FI87" s="191"/>
      <c r="FJ87" s="191"/>
      <c r="FK87" s="191"/>
      <c r="FL87" s="191"/>
      <c r="FM87" s="191"/>
      <c r="FN87" s="191"/>
      <c r="FO87" s="191"/>
      <c r="FP87" s="191"/>
      <c r="FQ87" s="191"/>
      <c r="FR87" s="191"/>
      <c r="FS87" s="191"/>
      <c r="FT87" s="191"/>
      <c r="FU87" s="191"/>
      <c r="FV87" s="191"/>
      <c r="FW87" s="191"/>
      <c r="FX87" s="191"/>
      <c r="FY87" s="191"/>
      <c r="FZ87" s="191"/>
      <c r="GA87" s="191"/>
      <c r="GB87" s="191"/>
      <c r="GC87" s="191"/>
      <c r="GD87" s="191"/>
      <c r="GE87" s="191"/>
      <c r="GF87" s="191"/>
      <c r="GG87" s="191"/>
      <c r="GH87" s="191"/>
      <c r="GI87" s="191"/>
      <c r="GJ87" s="191"/>
      <c r="GK87" s="191"/>
      <c r="GL87" s="191"/>
      <c r="GM87" s="191"/>
      <c r="GN87" s="191"/>
      <c r="GO87" s="191"/>
      <c r="GP87" s="191"/>
      <c r="GQ87" s="191"/>
      <c r="GR87" s="191"/>
      <c r="GS87" s="191"/>
      <c r="GT87" s="191"/>
      <c r="GU87" s="191"/>
      <c r="GV87" s="191"/>
      <c r="GW87" s="191"/>
      <c r="GX87" s="191"/>
      <c r="GY87" s="191"/>
      <c r="GZ87" s="191"/>
      <c r="HA87" s="191"/>
      <c r="HB87" s="191"/>
      <c r="HC87" s="191"/>
      <c r="HD87" s="191"/>
      <c r="HE87" s="191"/>
      <c r="HF87" s="191"/>
      <c r="HG87" s="191"/>
      <c r="HH87" s="191"/>
      <c r="HI87" s="191"/>
      <c r="HJ87" s="191"/>
      <c r="HK87" s="191"/>
      <c r="HL87" s="191"/>
      <c r="HM87" s="191"/>
      <c r="HN87" s="191"/>
      <c r="HO87" s="191"/>
      <c r="HP87" s="191"/>
      <c r="HQ87" s="191"/>
      <c r="HR87" s="191"/>
      <c r="HS87" s="191"/>
      <c r="HT87" s="191"/>
      <c r="HU87" s="191"/>
      <c r="HV87" s="191"/>
      <c r="HW87" s="191"/>
      <c r="HX87" s="191"/>
      <c r="HY87" s="191"/>
      <c r="HZ87" s="191"/>
      <c r="IA87" s="191"/>
      <c r="IB87" s="191"/>
      <c r="IC87" s="191"/>
      <c r="ID87" s="191"/>
      <c r="IE87" s="191"/>
      <c r="IF87" s="191"/>
      <c r="IG87" s="191"/>
      <c r="IH87" s="191"/>
      <c r="II87" s="191"/>
      <c r="IJ87" s="191"/>
      <c r="IK87" s="191"/>
      <c r="IL87" s="191"/>
      <c r="IM87" s="191"/>
      <c r="IN87" s="191"/>
      <c r="IO87" s="191"/>
      <c r="IP87" s="191"/>
      <c r="IQ87" s="191"/>
      <c r="IR87" s="191"/>
    </row>
    <row r="88" spans="1:252" ht="27" customHeight="1">
      <c r="A88" s="1634"/>
      <c r="B88" s="770" t="s">
        <v>153</v>
      </c>
      <c r="C88" s="511">
        <f>L87</f>
        <v>55343</v>
      </c>
      <c r="D88" s="504" t="s">
        <v>154</v>
      </c>
      <c r="E88" s="710">
        <v>30</v>
      </c>
      <c r="F88" s="504" t="s">
        <v>113</v>
      </c>
      <c r="G88" s="659"/>
      <c r="H88" s="500"/>
      <c r="I88" s="504"/>
      <c r="J88" s="811"/>
      <c r="K88" s="1675"/>
      <c r="L88" s="510">
        <f>ROUNDDOWN(C88*E88%,0)</f>
        <v>16602</v>
      </c>
      <c r="M88" s="1812"/>
      <c r="N88" s="191"/>
      <c r="O88" s="98"/>
      <c r="P88" s="191"/>
      <c r="Q88" s="191"/>
      <c r="R88" s="191"/>
      <c r="S88" s="191"/>
      <c r="T88" s="191"/>
      <c r="U88" s="191"/>
      <c r="V88" s="191"/>
      <c r="W88" s="191"/>
      <c r="X88" s="191"/>
      <c r="Y88" s="191"/>
      <c r="Z88" s="191"/>
      <c r="AA88" s="191"/>
      <c r="AB88" s="191"/>
      <c r="AC88" s="191"/>
      <c r="AD88" s="191"/>
      <c r="AE88" s="191"/>
      <c r="AF88" s="191"/>
      <c r="AG88" s="191"/>
      <c r="AH88" s="191"/>
      <c r="AI88" s="191"/>
      <c r="AJ88" s="191"/>
      <c r="AK88" s="191"/>
      <c r="AL88" s="191"/>
      <c r="AM88" s="191"/>
      <c r="AN88" s="191"/>
      <c r="AO88" s="191"/>
      <c r="AP88" s="191"/>
      <c r="AQ88" s="191"/>
      <c r="AR88" s="191"/>
      <c r="AS88" s="191"/>
      <c r="AT88" s="191"/>
      <c r="AU88" s="191"/>
      <c r="AV88" s="191"/>
      <c r="AW88" s="191"/>
      <c r="AX88" s="191"/>
      <c r="AY88" s="191"/>
      <c r="AZ88" s="191"/>
      <c r="BA88" s="191"/>
      <c r="BB88" s="191"/>
      <c r="BC88" s="191"/>
      <c r="BD88" s="191"/>
      <c r="BE88" s="191"/>
      <c r="BF88" s="191"/>
      <c r="BG88" s="191"/>
      <c r="BH88" s="191"/>
      <c r="BI88" s="191"/>
      <c r="BJ88" s="191"/>
      <c r="BK88" s="191"/>
      <c r="BL88" s="191"/>
      <c r="BM88" s="191"/>
      <c r="BN88" s="191"/>
      <c r="BO88" s="191"/>
      <c r="BP88" s="191"/>
      <c r="BQ88" s="191"/>
      <c r="BR88" s="191"/>
      <c r="BS88" s="191"/>
      <c r="BT88" s="191"/>
      <c r="BU88" s="191"/>
      <c r="BV88" s="191"/>
      <c r="BW88" s="191"/>
      <c r="BX88" s="191"/>
      <c r="BY88" s="191"/>
      <c r="BZ88" s="191"/>
      <c r="CA88" s="191"/>
      <c r="CB88" s="191"/>
      <c r="CC88" s="191"/>
      <c r="CD88" s="191"/>
      <c r="CE88" s="191"/>
      <c r="CF88" s="191"/>
      <c r="CG88" s="191"/>
      <c r="CH88" s="191"/>
      <c r="CI88" s="191"/>
      <c r="CJ88" s="191"/>
      <c r="CK88" s="191"/>
      <c r="CL88" s="191"/>
      <c r="CM88" s="191"/>
      <c r="CN88" s="191"/>
      <c r="CO88" s="191"/>
      <c r="CP88" s="191"/>
      <c r="CQ88" s="191"/>
      <c r="CR88" s="191"/>
      <c r="CS88" s="191"/>
      <c r="CT88" s="191"/>
      <c r="CU88" s="191"/>
      <c r="CV88" s="191"/>
      <c r="CW88" s="191"/>
      <c r="CX88" s="191"/>
      <c r="CY88" s="191"/>
      <c r="CZ88" s="191"/>
      <c r="DA88" s="191"/>
      <c r="DB88" s="191"/>
      <c r="DC88" s="191"/>
      <c r="DD88" s="191"/>
      <c r="DE88" s="191"/>
      <c r="DF88" s="191"/>
      <c r="DG88" s="191"/>
      <c r="DH88" s="191"/>
      <c r="DI88" s="191"/>
      <c r="DJ88" s="191"/>
      <c r="DK88" s="191"/>
      <c r="DL88" s="191"/>
      <c r="DM88" s="191"/>
      <c r="DN88" s="191"/>
      <c r="DO88" s="191"/>
      <c r="DP88" s="191"/>
      <c r="DQ88" s="191"/>
      <c r="DR88" s="191"/>
      <c r="DS88" s="191"/>
      <c r="DT88" s="191"/>
      <c r="DU88" s="191"/>
      <c r="DV88" s="191"/>
      <c r="DW88" s="191"/>
      <c r="DX88" s="191"/>
      <c r="DY88" s="191"/>
      <c r="DZ88" s="191"/>
      <c r="EA88" s="191"/>
      <c r="EB88" s="191"/>
      <c r="EC88" s="191"/>
      <c r="ED88" s="191"/>
      <c r="EE88" s="191"/>
      <c r="EF88" s="191"/>
      <c r="EG88" s="191"/>
      <c r="EH88" s="191"/>
      <c r="EI88" s="191"/>
      <c r="EJ88" s="191"/>
      <c r="EK88" s="191"/>
      <c r="EL88" s="191"/>
      <c r="EM88" s="191"/>
      <c r="EN88" s="191"/>
      <c r="EO88" s="191"/>
      <c r="EP88" s="191"/>
      <c r="EQ88" s="191"/>
      <c r="ER88" s="191"/>
      <c r="ES88" s="191"/>
      <c r="ET88" s="191"/>
      <c r="EU88" s="191"/>
      <c r="EV88" s="191"/>
      <c r="EW88" s="191"/>
      <c r="EX88" s="191"/>
      <c r="EY88" s="191"/>
      <c r="EZ88" s="191"/>
      <c r="FA88" s="191"/>
      <c r="FB88" s="191"/>
      <c r="FC88" s="191"/>
      <c r="FD88" s="191"/>
      <c r="FE88" s="191"/>
      <c r="FF88" s="191"/>
      <c r="FG88" s="191"/>
      <c r="FH88" s="191"/>
      <c r="FI88" s="191"/>
      <c r="FJ88" s="191"/>
      <c r="FK88" s="191"/>
      <c r="FL88" s="191"/>
      <c r="FM88" s="191"/>
      <c r="FN88" s="191"/>
      <c r="FO88" s="191"/>
      <c r="FP88" s="191"/>
      <c r="FQ88" s="191"/>
      <c r="FR88" s="191"/>
      <c r="FS88" s="191"/>
      <c r="FT88" s="191"/>
      <c r="FU88" s="191"/>
      <c r="FV88" s="191"/>
      <c r="FW88" s="191"/>
      <c r="FX88" s="191"/>
      <c r="FY88" s="191"/>
      <c r="FZ88" s="191"/>
      <c r="GA88" s="191"/>
      <c r="GB88" s="191"/>
      <c r="GC88" s="191"/>
      <c r="GD88" s="191"/>
      <c r="GE88" s="191"/>
      <c r="GF88" s="191"/>
      <c r="GG88" s="191"/>
      <c r="GH88" s="191"/>
      <c r="GI88" s="191"/>
      <c r="GJ88" s="191"/>
      <c r="GK88" s="191"/>
      <c r="GL88" s="191"/>
      <c r="GM88" s="191"/>
      <c r="GN88" s="191"/>
      <c r="GO88" s="191"/>
      <c r="GP88" s="191"/>
      <c r="GQ88" s="191"/>
      <c r="GR88" s="191"/>
      <c r="GS88" s="191"/>
      <c r="GT88" s="191"/>
      <c r="GU88" s="191"/>
      <c r="GV88" s="191"/>
      <c r="GW88" s="191"/>
      <c r="GX88" s="191"/>
      <c r="GY88" s="191"/>
      <c r="GZ88" s="191"/>
      <c r="HA88" s="191"/>
      <c r="HB88" s="191"/>
      <c r="HC88" s="191"/>
      <c r="HD88" s="191"/>
      <c r="HE88" s="191"/>
      <c r="HF88" s="191"/>
      <c r="HG88" s="191"/>
      <c r="HH88" s="191"/>
      <c r="HI88" s="191"/>
      <c r="HJ88" s="191"/>
      <c r="HK88" s="191"/>
      <c r="HL88" s="191"/>
      <c r="HM88" s="191"/>
      <c r="HN88" s="191"/>
      <c r="HO88" s="191"/>
      <c r="HP88" s="191"/>
      <c r="HQ88" s="191"/>
      <c r="HR88" s="191"/>
      <c r="HS88" s="191"/>
      <c r="HT88" s="191"/>
      <c r="HU88" s="191"/>
      <c r="HV88" s="191"/>
      <c r="HW88" s="191"/>
      <c r="HX88" s="191"/>
      <c r="HY88" s="191"/>
      <c r="HZ88" s="191"/>
      <c r="IA88" s="191"/>
      <c r="IB88" s="191"/>
      <c r="IC88" s="191"/>
      <c r="ID88" s="191"/>
      <c r="IE88" s="191"/>
      <c r="IF88" s="191"/>
      <c r="IG88" s="191"/>
      <c r="IH88" s="191"/>
      <c r="II88" s="191"/>
      <c r="IJ88" s="191"/>
      <c r="IK88" s="191"/>
      <c r="IL88" s="191"/>
      <c r="IM88" s="191"/>
      <c r="IN88" s="191"/>
      <c r="IO88" s="191"/>
      <c r="IP88" s="191"/>
      <c r="IQ88" s="191"/>
      <c r="IR88" s="191"/>
    </row>
    <row r="89" spans="1:252" ht="27" customHeight="1">
      <c r="A89" s="1634"/>
      <c r="B89" s="531" t="s">
        <v>273</v>
      </c>
      <c r="C89" s="214">
        <f>C87</f>
        <v>1.4500650883991284</v>
      </c>
      <c r="D89" s="153" t="s">
        <v>181</v>
      </c>
      <c r="E89" s="411">
        <v>1.5E-3</v>
      </c>
      <c r="F89" s="153" t="s">
        <v>631</v>
      </c>
      <c r="G89" s="223"/>
      <c r="H89" s="1814">
        <v>42000000</v>
      </c>
      <c r="I89" s="153" t="s">
        <v>643</v>
      </c>
      <c r="J89" s="1682"/>
      <c r="K89" s="1815"/>
      <c r="L89" s="412">
        <f>ROUNDDOWN(C89*E89*H89,0)</f>
        <v>91354</v>
      </c>
      <c r="M89" s="1812"/>
      <c r="N89" s="191"/>
      <c r="O89" s="195"/>
      <c r="P89" s="191"/>
      <c r="Q89" s="191"/>
      <c r="R89" s="191"/>
      <c r="S89" s="191"/>
      <c r="T89" s="191"/>
      <c r="U89" s="191"/>
      <c r="V89" s="191"/>
      <c r="W89" s="191"/>
      <c r="X89" s="191"/>
      <c r="Y89" s="191"/>
      <c r="Z89" s="191"/>
      <c r="AA89" s="191"/>
      <c r="AB89" s="191"/>
      <c r="AC89" s="191"/>
      <c r="AD89" s="191"/>
      <c r="AE89" s="191"/>
      <c r="AF89" s="191"/>
      <c r="AG89" s="191"/>
      <c r="AH89" s="191"/>
      <c r="AI89" s="191"/>
      <c r="AJ89" s="191"/>
      <c r="AK89" s="191"/>
      <c r="AL89" s="191"/>
      <c r="AM89" s="191"/>
      <c r="AN89" s="191"/>
      <c r="AO89" s="191"/>
      <c r="AP89" s="191"/>
      <c r="AQ89" s="191"/>
      <c r="AR89" s="191"/>
      <c r="AS89" s="191"/>
      <c r="AT89" s="191"/>
      <c r="AU89" s="191"/>
      <c r="AV89" s="191"/>
      <c r="AW89" s="191"/>
      <c r="AX89" s="191"/>
      <c r="AY89" s="191"/>
      <c r="AZ89" s="191"/>
      <c r="BA89" s="191"/>
      <c r="BB89" s="191"/>
      <c r="BC89" s="191"/>
      <c r="BD89" s="191"/>
      <c r="BE89" s="191"/>
      <c r="BF89" s="191"/>
      <c r="BG89" s="191"/>
      <c r="BH89" s="191"/>
      <c r="BI89" s="191"/>
      <c r="BJ89" s="191"/>
      <c r="BK89" s="191"/>
      <c r="BL89" s="191"/>
      <c r="BM89" s="191"/>
      <c r="BN89" s="191"/>
      <c r="BO89" s="191"/>
      <c r="BP89" s="191"/>
      <c r="BQ89" s="191"/>
      <c r="BR89" s="191"/>
      <c r="BS89" s="191"/>
      <c r="BT89" s="191"/>
      <c r="BU89" s="191"/>
      <c r="BV89" s="191"/>
      <c r="BW89" s="191"/>
      <c r="BX89" s="191"/>
      <c r="BY89" s="191"/>
      <c r="BZ89" s="191"/>
      <c r="CA89" s="191"/>
      <c r="CB89" s="191"/>
      <c r="CC89" s="191"/>
      <c r="CD89" s="191"/>
      <c r="CE89" s="191"/>
      <c r="CF89" s="191"/>
      <c r="CG89" s="191"/>
      <c r="CH89" s="191"/>
      <c r="CI89" s="191"/>
      <c r="CJ89" s="191"/>
      <c r="CK89" s="191"/>
      <c r="CL89" s="191"/>
      <c r="CM89" s="191"/>
      <c r="CN89" s="191"/>
      <c r="CO89" s="191"/>
      <c r="CP89" s="191"/>
      <c r="CQ89" s="191"/>
      <c r="CR89" s="191"/>
      <c r="CS89" s="191"/>
      <c r="CT89" s="191"/>
      <c r="CU89" s="191"/>
      <c r="CV89" s="191"/>
      <c r="CW89" s="191"/>
      <c r="CX89" s="191"/>
      <c r="CY89" s="191"/>
      <c r="CZ89" s="191"/>
      <c r="DA89" s="191"/>
      <c r="DB89" s="191"/>
      <c r="DC89" s="191"/>
      <c r="DD89" s="191"/>
      <c r="DE89" s="191"/>
      <c r="DF89" s="191"/>
      <c r="DG89" s="191"/>
      <c r="DH89" s="191"/>
      <c r="DI89" s="191"/>
      <c r="DJ89" s="191"/>
      <c r="DK89" s="191"/>
      <c r="DL89" s="191"/>
      <c r="DM89" s="191"/>
      <c r="DN89" s="191"/>
      <c r="DO89" s="191"/>
      <c r="DP89" s="191"/>
      <c r="DQ89" s="191"/>
      <c r="DR89" s="191"/>
      <c r="DS89" s="191"/>
      <c r="DT89" s="191"/>
      <c r="DU89" s="191"/>
      <c r="DV89" s="191"/>
      <c r="DW89" s="191"/>
      <c r="DX89" s="191"/>
      <c r="DY89" s="191"/>
      <c r="DZ89" s="191"/>
      <c r="EA89" s="191"/>
      <c r="EB89" s="191"/>
      <c r="EC89" s="191"/>
      <c r="ED89" s="191"/>
      <c r="EE89" s="191"/>
      <c r="EF89" s="191"/>
      <c r="EG89" s="191"/>
      <c r="EH89" s="191"/>
      <c r="EI89" s="191"/>
      <c r="EJ89" s="191"/>
      <c r="EK89" s="191"/>
      <c r="EL89" s="191"/>
      <c r="EM89" s="191"/>
      <c r="EN89" s="191"/>
      <c r="EO89" s="191"/>
      <c r="EP89" s="191"/>
      <c r="EQ89" s="191"/>
      <c r="ER89" s="191"/>
      <c r="ES89" s="191"/>
      <c r="ET89" s="191"/>
      <c r="EU89" s="191"/>
      <c r="EV89" s="191"/>
      <c r="EW89" s="191"/>
      <c r="EX89" s="191"/>
      <c r="EY89" s="191"/>
      <c r="EZ89" s="191"/>
      <c r="FA89" s="191"/>
      <c r="FB89" s="191"/>
      <c r="FC89" s="191"/>
      <c r="FD89" s="191"/>
      <c r="FE89" s="191"/>
      <c r="FF89" s="191"/>
      <c r="FG89" s="191"/>
      <c r="FH89" s="191"/>
      <c r="FI89" s="191"/>
      <c r="FJ89" s="191"/>
      <c r="FK89" s="191"/>
      <c r="FL89" s="191"/>
      <c r="FM89" s="191"/>
      <c r="FN89" s="191"/>
      <c r="FO89" s="191"/>
      <c r="FP89" s="191"/>
      <c r="FQ89" s="191"/>
      <c r="FR89" s="191"/>
      <c r="FS89" s="191"/>
      <c r="FT89" s="191"/>
      <c r="FU89" s="191"/>
      <c r="FV89" s="191"/>
      <c r="FW89" s="191"/>
      <c r="FX89" s="191"/>
      <c r="FY89" s="191"/>
      <c r="FZ89" s="191"/>
      <c r="GA89" s="191"/>
      <c r="GB89" s="191"/>
      <c r="GC89" s="191"/>
      <c r="GD89" s="191"/>
      <c r="GE89" s="191"/>
      <c r="GF89" s="191"/>
      <c r="GG89" s="191"/>
      <c r="GH89" s="191"/>
      <c r="GI89" s="191"/>
      <c r="GJ89" s="191"/>
      <c r="GK89" s="191"/>
      <c r="GL89" s="191"/>
      <c r="GM89" s="191"/>
      <c r="GN89" s="191"/>
      <c r="GO89" s="191"/>
      <c r="GP89" s="191"/>
      <c r="GQ89" s="191"/>
      <c r="GR89" s="191"/>
      <c r="GS89" s="191"/>
      <c r="GT89" s="191"/>
      <c r="GU89" s="191"/>
      <c r="GV89" s="191"/>
      <c r="GW89" s="191"/>
      <c r="GX89" s="191"/>
      <c r="GY89" s="191"/>
      <c r="GZ89" s="191"/>
      <c r="HA89" s="191"/>
      <c r="HB89" s="191"/>
      <c r="HC89" s="191"/>
      <c r="HD89" s="191"/>
      <c r="HE89" s="191"/>
      <c r="HF89" s="191"/>
      <c r="HG89" s="191"/>
      <c r="HH89" s="191"/>
      <c r="HI89" s="191"/>
      <c r="HJ89" s="191"/>
      <c r="HK89" s="191"/>
      <c r="HL89" s="191"/>
      <c r="HM89" s="191"/>
      <c r="HN89" s="191"/>
      <c r="HO89" s="191"/>
      <c r="HP89" s="191"/>
      <c r="HQ89" s="191"/>
      <c r="HR89" s="191"/>
      <c r="HS89" s="191"/>
      <c r="HT89" s="191"/>
      <c r="HU89" s="191"/>
      <c r="HV89" s="191"/>
      <c r="HW89" s="191"/>
      <c r="HX89" s="191"/>
      <c r="HY89" s="191"/>
      <c r="HZ89" s="191"/>
      <c r="IA89" s="191"/>
      <c r="IB89" s="191"/>
      <c r="IC89" s="191"/>
      <c r="ID89" s="191"/>
      <c r="IE89" s="191"/>
      <c r="IF89" s="191"/>
      <c r="IG89" s="191"/>
      <c r="IH89" s="191"/>
      <c r="II89" s="191"/>
      <c r="IJ89" s="191"/>
      <c r="IK89" s="191"/>
      <c r="IL89" s="191"/>
      <c r="IM89" s="191"/>
      <c r="IN89" s="191"/>
      <c r="IO89" s="191"/>
      <c r="IP89" s="191"/>
      <c r="IQ89" s="191"/>
      <c r="IR89" s="191"/>
    </row>
    <row r="90" spans="1:252" ht="27" hidden="1" customHeight="1">
      <c r="A90" s="3783"/>
      <c r="B90" s="177" t="s">
        <v>275</v>
      </c>
      <c r="C90" s="1816" t="s">
        <v>644</v>
      </c>
      <c r="D90" s="1816">
        <f>IF(C91&gt;0,ROUND((((C92*2)+(C93*4)+(C94*6)+(C95*8)+(C96*10))/C91)/2,0)*2,0)</f>
        <v>0</v>
      </c>
      <c r="E90" s="413"/>
      <c r="F90" s="524"/>
      <c r="G90" s="135"/>
      <c r="H90" s="192"/>
      <c r="I90" s="524"/>
      <c r="J90" s="1817"/>
      <c r="K90" s="524"/>
      <c r="L90" s="414"/>
      <c r="M90" s="1818"/>
      <c r="N90" s="191"/>
      <c r="O90" s="116" t="s">
        <v>138</v>
      </c>
      <c r="P90" s="191"/>
      <c r="Q90" s="199"/>
      <c r="R90" s="199"/>
      <c r="S90" s="191"/>
      <c r="T90" s="191"/>
      <c r="U90" s="191"/>
      <c r="V90" s="191"/>
      <c r="W90" s="191"/>
      <c r="X90" s="191"/>
      <c r="Y90" s="191"/>
      <c r="Z90" s="191"/>
      <c r="AA90" s="191"/>
      <c r="AB90" s="191"/>
      <c r="AC90" s="191"/>
      <c r="AD90" s="191"/>
      <c r="AE90" s="191"/>
      <c r="AF90" s="191"/>
      <c r="AG90" s="191"/>
      <c r="AH90" s="191"/>
      <c r="AI90" s="191"/>
      <c r="AJ90" s="191"/>
      <c r="AK90" s="191"/>
      <c r="AL90" s="191"/>
      <c r="AM90" s="191"/>
      <c r="AN90" s="191"/>
      <c r="AO90" s="191"/>
      <c r="AP90" s="191"/>
      <c r="AQ90" s="191"/>
      <c r="AR90" s="191"/>
      <c r="AS90" s="191"/>
      <c r="AT90" s="191"/>
      <c r="AU90" s="191"/>
      <c r="AV90" s="191"/>
      <c r="AW90" s="191"/>
      <c r="AX90" s="191"/>
      <c r="AY90" s="191"/>
      <c r="AZ90" s="191"/>
      <c r="BA90" s="191"/>
      <c r="BB90" s="191"/>
      <c r="BC90" s="191"/>
      <c r="BD90" s="191"/>
      <c r="BE90" s="191"/>
      <c r="BF90" s="191"/>
      <c r="BG90" s="191"/>
      <c r="BH90" s="191"/>
      <c r="BI90" s="191"/>
      <c r="BJ90" s="191"/>
      <c r="BK90" s="191"/>
      <c r="BL90" s="191"/>
      <c r="BM90" s="191"/>
      <c r="BN90" s="191"/>
      <c r="BO90" s="191"/>
      <c r="BP90" s="191"/>
      <c r="BQ90" s="191"/>
      <c r="BR90" s="191"/>
      <c r="BS90" s="191"/>
      <c r="BT90" s="191"/>
      <c r="BU90" s="191"/>
      <c r="BV90" s="191"/>
      <c r="BW90" s="191"/>
      <c r="BX90" s="191"/>
      <c r="BY90" s="191"/>
      <c r="BZ90" s="191"/>
      <c r="CA90" s="191"/>
      <c r="CB90" s="191"/>
      <c r="CC90" s="191"/>
      <c r="CD90" s="191"/>
      <c r="CE90" s="191"/>
      <c r="CF90" s="191"/>
      <c r="CG90" s="191"/>
      <c r="CH90" s="191"/>
      <c r="CI90" s="191"/>
      <c r="CJ90" s="191"/>
      <c r="CK90" s="191"/>
      <c r="CL90" s="191"/>
      <c r="CM90" s="191"/>
      <c r="CN90" s="191"/>
      <c r="CO90" s="191"/>
      <c r="CP90" s="191"/>
      <c r="CQ90" s="191"/>
      <c r="CR90" s="191"/>
      <c r="CS90" s="191"/>
      <c r="CT90" s="191"/>
      <c r="CU90" s="191"/>
      <c r="CV90" s="191"/>
      <c r="CW90" s="191"/>
      <c r="CX90" s="191"/>
      <c r="CY90" s="191"/>
      <c r="CZ90" s="191"/>
      <c r="DA90" s="191"/>
      <c r="DB90" s="191"/>
      <c r="DC90" s="191"/>
      <c r="DD90" s="191"/>
      <c r="DE90" s="191"/>
      <c r="DF90" s="191"/>
      <c r="DG90" s="191"/>
      <c r="DH90" s="191"/>
      <c r="DI90" s="191"/>
      <c r="DJ90" s="191"/>
      <c r="DK90" s="191"/>
      <c r="DL90" s="191"/>
      <c r="DM90" s="191"/>
      <c r="DN90" s="191"/>
      <c r="DO90" s="191"/>
      <c r="DP90" s="191"/>
      <c r="DQ90" s="191"/>
      <c r="DR90" s="191"/>
      <c r="DS90" s="191"/>
      <c r="DT90" s="191"/>
      <c r="DU90" s="191"/>
      <c r="DV90" s="191"/>
      <c r="DW90" s="191"/>
      <c r="DX90" s="191"/>
      <c r="DY90" s="191"/>
      <c r="DZ90" s="191"/>
      <c r="EA90" s="191"/>
      <c r="EB90" s="191"/>
      <c r="EC90" s="191"/>
      <c r="ED90" s="191"/>
      <c r="EE90" s="191"/>
      <c r="EF90" s="191"/>
      <c r="EG90" s="191"/>
      <c r="EH90" s="191"/>
      <c r="EI90" s="191"/>
      <c r="EJ90" s="191"/>
      <c r="EK90" s="191"/>
      <c r="EL90" s="191"/>
      <c r="EM90" s="191"/>
      <c r="EN90" s="191"/>
      <c r="EO90" s="191"/>
      <c r="EP90" s="191"/>
      <c r="EQ90" s="191"/>
      <c r="ER90" s="191"/>
      <c r="ES90" s="191"/>
      <c r="ET90" s="191"/>
      <c r="EU90" s="191"/>
      <c r="EV90" s="191"/>
      <c r="EW90" s="191"/>
      <c r="EX90" s="191"/>
      <c r="EY90" s="191"/>
      <c r="EZ90" s="191"/>
      <c r="FA90" s="191"/>
      <c r="FB90" s="191"/>
      <c r="FC90" s="191"/>
      <c r="FD90" s="191"/>
      <c r="FE90" s="191"/>
      <c r="FF90" s="191"/>
      <c r="FG90" s="191"/>
      <c r="FH90" s="191"/>
      <c r="FI90" s="191"/>
      <c r="FJ90" s="191"/>
      <c r="FK90" s="191"/>
      <c r="FL90" s="191"/>
      <c r="FM90" s="191"/>
      <c r="FN90" s="191"/>
      <c r="FO90" s="191"/>
      <c r="FP90" s="191"/>
      <c r="FQ90" s="191"/>
      <c r="FR90" s="191"/>
      <c r="FS90" s="191"/>
      <c r="FT90" s="191"/>
      <c r="FU90" s="191"/>
      <c r="FV90" s="191"/>
      <c r="FW90" s="191"/>
      <c r="FX90" s="191"/>
      <c r="FY90" s="191"/>
      <c r="FZ90" s="191"/>
      <c r="GA90" s="191"/>
      <c r="GB90" s="191"/>
      <c r="GC90" s="191"/>
      <c r="GD90" s="191"/>
      <c r="GE90" s="191"/>
      <c r="GF90" s="191"/>
      <c r="GG90" s="191"/>
      <c r="GH90" s="191"/>
      <c r="GI90" s="191"/>
      <c r="GJ90" s="191"/>
      <c r="GK90" s="191"/>
      <c r="GL90" s="191"/>
      <c r="GM90" s="191"/>
      <c r="GN90" s="191"/>
      <c r="GO90" s="191"/>
      <c r="GP90" s="191"/>
      <c r="GQ90" s="191"/>
      <c r="GR90" s="191"/>
      <c r="GS90" s="191"/>
      <c r="GT90" s="191"/>
      <c r="GU90" s="191"/>
      <c r="GV90" s="191"/>
      <c r="GW90" s="191"/>
      <c r="GX90" s="191"/>
      <c r="GY90" s="191"/>
      <c r="GZ90" s="191"/>
      <c r="HA90" s="191"/>
      <c r="HB90" s="191"/>
      <c r="HC90" s="191"/>
      <c r="HD90" s="191"/>
      <c r="HE90" s="191"/>
      <c r="HF90" s="191"/>
      <c r="HG90" s="191"/>
      <c r="HH90" s="191"/>
      <c r="HI90" s="191"/>
      <c r="HJ90" s="191"/>
      <c r="HK90" s="191"/>
      <c r="HL90" s="191"/>
      <c r="HM90" s="191"/>
      <c r="HN90" s="191"/>
      <c r="HO90" s="191"/>
      <c r="HP90" s="191"/>
      <c r="HQ90" s="191"/>
      <c r="HR90" s="191"/>
      <c r="HS90" s="191"/>
      <c r="HT90" s="191"/>
      <c r="HU90" s="191"/>
      <c r="HV90" s="191"/>
      <c r="HW90" s="191"/>
      <c r="HX90" s="191"/>
      <c r="HY90" s="191"/>
      <c r="HZ90" s="191"/>
      <c r="IA90" s="191"/>
      <c r="IB90" s="191"/>
      <c r="IC90" s="191"/>
      <c r="ID90" s="191"/>
      <c r="IE90" s="191"/>
      <c r="IF90" s="191"/>
      <c r="IG90" s="191"/>
      <c r="IH90" s="191"/>
      <c r="II90" s="191"/>
      <c r="IJ90" s="191"/>
      <c r="IK90" s="191"/>
      <c r="IL90" s="191"/>
      <c r="IM90" s="191"/>
      <c r="IN90" s="191"/>
      <c r="IO90" s="191"/>
      <c r="IP90" s="191"/>
      <c r="IQ90" s="191"/>
      <c r="IR90" s="191"/>
    </row>
    <row r="91" spans="1:252" ht="27" hidden="1" customHeight="1" thickBot="1">
      <c r="A91" s="3783"/>
      <c r="B91" s="770" t="s">
        <v>143</v>
      </c>
      <c r="C91" s="814">
        <f>SUM(C92:C96)</f>
        <v>0</v>
      </c>
      <c r="D91" s="504" t="s">
        <v>151</v>
      </c>
      <c r="E91" s="715">
        <f>IF(D90&gt;0,VLOOKUP(D90,$Q$92:$R$96,2,FALSE),0)</f>
        <v>0</v>
      </c>
      <c r="F91" s="692" t="s">
        <v>156</v>
      </c>
      <c r="G91" s="659">
        <f>IF(O90="적용",E91,0)</f>
        <v>0</v>
      </c>
      <c r="H91" s="500"/>
      <c r="I91" s="1811" t="s">
        <v>645</v>
      </c>
      <c r="J91" s="798">
        <f>$K$152</f>
        <v>0</v>
      </c>
      <c r="K91" s="504" t="s">
        <v>113</v>
      </c>
      <c r="L91" s="1763">
        <f>ROUNDDOWN((G91*H91)*(1+J91%),0)</f>
        <v>0</v>
      </c>
      <c r="M91" s="1818"/>
      <c r="N91" s="191"/>
      <c r="O91" s="195"/>
      <c r="P91" s="191"/>
      <c r="Q91" s="200" t="s">
        <v>646</v>
      </c>
      <c r="R91" s="200" t="s">
        <v>276</v>
      </c>
      <c r="S91" s="191"/>
      <c r="T91" s="191"/>
      <c r="U91" s="191"/>
      <c r="V91" s="191"/>
      <c r="W91" s="191"/>
      <c r="X91" s="191"/>
      <c r="Y91" s="191"/>
      <c r="Z91" s="191"/>
      <c r="AA91" s="191"/>
      <c r="AB91" s="191"/>
      <c r="AC91" s="191"/>
      <c r="AD91" s="191"/>
      <c r="AE91" s="191"/>
      <c r="AF91" s="191"/>
      <c r="AG91" s="191"/>
      <c r="AH91" s="191"/>
      <c r="AI91" s="191"/>
      <c r="AJ91" s="191"/>
      <c r="AK91" s="191"/>
      <c r="AL91" s="191"/>
      <c r="AM91" s="191"/>
      <c r="AN91" s="191"/>
      <c r="AO91" s="191"/>
      <c r="AP91" s="191"/>
      <c r="AQ91" s="191"/>
      <c r="AR91" s="191"/>
      <c r="AS91" s="191"/>
      <c r="AT91" s="191"/>
      <c r="AU91" s="191"/>
      <c r="AV91" s="191"/>
      <c r="AW91" s="191"/>
      <c r="AX91" s="191"/>
      <c r="AY91" s="191"/>
      <c r="AZ91" s="191"/>
      <c r="BA91" s="191"/>
      <c r="BB91" s="191"/>
      <c r="BC91" s="191"/>
      <c r="BD91" s="191"/>
      <c r="BE91" s="191"/>
      <c r="BF91" s="191"/>
      <c r="BG91" s="191"/>
      <c r="BH91" s="191"/>
      <c r="BI91" s="191"/>
      <c r="BJ91" s="191"/>
      <c r="BK91" s="191"/>
      <c r="BL91" s="191"/>
      <c r="BM91" s="191"/>
      <c r="BN91" s="191"/>
      <c r="BO91" s="191"/>
      <c r="BP91" s="191"/>
      <c r="BQ91" s="191"/>
      <c r="BR91" s="191"/>
      <c r="BS91" s="191"/>
      <c r="BT91" s="191"/>
      <c r="BU91" s="191"/>
      <c r="BV91" s="191"/>
      <c r="BW91" s="191"/>
      <c r="BX91" s="191"/>
      <c r="BY91" s="191"/>
      <c r="BZ91" s="191"/>
      <c r="CA91" s="191"/>
      <c r="CB91" s="191"/>
      <c r="CC91" s="191"/>
      <c r="CD91" s="191"/>
      <c r="CE91" s="191"/>
      <c r="CF91" s="191"/>
      <c r="CG91" s="191"/>
      <c r="CH91" s="191"/>
      <c r="CI91" s="191"/>
      <c r="CJ91" s="191"/>
      <c r="CK91" s="191"/>
      <c r="CL91" s="191"/>
      <c r="CM91" s="191"/>
      <c r="CN91" s="191"/>
      <c r="CO91" s="191"/>
      <c r="CP91" s="191"/>
      <c r="CQ91" s="191"/>
      <c r="CR91" s="191"/>
      <c r="CS91" s="191"/>
      <c r="CT91" s="191"/>
      <c r="CU91" s="191"/>
      <c r="CV91" s="191"/>
      <c r="CW91" s="191"/>
      <c r="CX91" s="191"/>
      <c r="CY91" s="191"/>
      <c r="CZ91" s="191"/>
      <c r="DA91" s="191"/>
      <c r="DB91" s="191"/>
      <c r="DC91" s="191"/>
      <c r="DD91" s="191"/>
      <c r="DE91" s="191"/>
      <c r="DF91" s="191"/>
      <c r="DG91" s="191"/>
      <c r="DH91" s="191"/>
      <c r="DI91" s="191"/>
      <c r="DJ91" s="191"/>
      <c r="DK91" s="191"/>
      <c r="DL91" s="191"/>
      <c r="DM91" s="191"/>
      <c r="DN91" s="191"/>
      <c r="DO91" s="191"/>
      <c r="DP91" s="191"/>
      <c r="DQ91" s="191"/>
      <c r="DR91" s="191"/>
      <c r="DS91" s="191"/>
      <c r="DT91" s="191"/>
      <c r="DU91" s="191"/>
      <c r="DV91" s="191"/>
      <c r="DW91" s="191"/>
      <c r="DX91" s="191"/>
      <c r="DY91" s="191"/>
      <c r="DZ91" s="191"/>
      <c r="EA91" s="191"/>
      <c r="EB91" s="191"/>
      <c r="EC91" s="191"/>
      <c r="ED91" s="191"/>
      <c r="EE91" s="191"/>
      <c r="EF91" s="191"/>
      <c r="EG91" s="191"/>
      <c r="EH91" s="191"/>
      <c r="EI91" s="191"/>
      <c r="EJ91" s="191"/>
      <c r="EK91" s="191"/>
      <c r="EL91" s="191"/>
      <c r="EM91" s="191"/>
      <c r="EN91" s="191"/>
      <c r="EO91" s="191"/>
      <c r="EP91" s="191"/>
      <c r="EQ91" s="191"/>
      <c r="ER91" s="191"/>
      <c r="ES91" s="191"/>
      <c r="ET91" s="191"/>
      <c r="EU91" s="191"/>
      <c r="EV91" s="191"/>
      <c r="EW91" s="191"/>
      <c r="EX91" s="191"/>
      <c r="EY91" s="191"/>
      <c r="EZ91" s="191"/>
      <c r="FA91" s="191"/>
      <c r="FB91" s="191"/>
      <c r="FC91" s="191"/>
      <c r="FD91" s="191"/>
      <c r="FE91" s="191"/>
      <c r="FF91" s="191"/>
      <c r="FG91" s="191"/>
      <c r="FH91" s="191"/>
      <c r="FI91" s="191"/>
      <c r="FJ91" s="191"/>
      <c r="FK91" s="191"/>
      <c r="FL91" s="191"/>
      <c r="FM91" s="191"/>
      <c r="FN91" s="191"/>
      <c r="FO91" s="191"/>
      <c r="FP91" s="191"/>
      <c r="FQ91" s="191"/>
      <c r="FR91" s="191"/>
      <c r="FS91" s="191"/>
      <c r="FT91" s="191"/>
      <c r="FU91" s="191"/>
      <c r="FV91" s="191"/>
      <c r="FW91" s="191"/>
      <c r="FX91" s="191"/>
      <c r="FY91" s="191"/>
      <c r="FZ91" s="191"/>
      <c r="GA91" s="191"/>
      <c r="GB91" s="191"/>
      <c r="GC91" s="191"/>
      <c r="GD91" s="191"/>
      <c r="GE91" s="191"/>
      <c r="GF91" s="191"/>
      <c r="GG91" s="191"/>
      <c r="GH91" s="191"/>
      <c r="GI91" s="191"/>
      <c r="GJ91" s="191"/>
      <c r="GK91" s="191"/>
      <c r="GL91" s="191"/>
      <c r="GM91" s="191"/>
      <c r="GN91" s="191"/>
      <c r="GO91" s="191"/>
      <c r="GP91" s="191"/>
      <c r="GQ91" s="191"/>
      <c r="GR91" s="191"/>
      <c r="GS91" s="191"/>
      <c r="GT91" s="191"/>
      <c r="GU91" s="191"/>
      <c r="GV91" s="191"/>
      <c r="GW91" s="191"/>
      <c r="GX91" s="191"/>
      <c r="GY91" s="191"/>
      <c r="GZ91" s="191"/>
      <c r="HA91" s="191"/>
      <c r="HB91" s="191"/>
      <c r="HC91" s="191"/>
      <c r="HD91" s="191"/>
      <c r="HE91" s="191"/>
      <c r="HF91" s="191"/>
      <c r="HG91" s="191"/>
      <c r="HH91" s="191"/>
      <c r="HI91" s="191"/>
      <c r="HJ91" s="191"/>
      <c r="HK91" s="191"/>
      <c r="HL91" s="191"/>
      <c r="HM91" s="191"/>
      <c r="HN91" s="191"/>
      <c r="HO91" s="191"/>
      <c r="HP91" s="191"/>
      <c r="HQ91" s="191"/>
      <c r="HR91" s="191"/>
      <c r="HS91" s="191"/>
      <c r="HT91" s="191"/>
      <c r="HU91" s="191"/>
      <c r="HV91" s="191"/>
      <c r="HW91" s="191"/>
      <c r="HX91" s="191"/>
      <c r="HY91" s="191"/>
      <c r="HZ91" s="191"/>
      <c r="IA91" s="191"/>
      <c r="IB91" s="191"/>
      <c r="IC91" s="191"/>
      <c r="ID91" s="191"/>
      <c r="IE91" s="191"/>
      <c r="IF91" s="191"/>
      <c r="IG91" s="191"/>
      <c r="IH91" s="191"/>
      <c r="II91" s="191"/>
      <c r="IJ91" s="191"/>
      <c r="IK91" s="191"/>
      <c r="IL91" s="191"/>
      <c r="IM91" s="191"/>
      <c r="IN91" s="191"/>
      <c r="IO91" s="191"/>
      <c r="IP91" s="191"/>
      <c r="IQ91" s="191"/>
      <c r="IR91" s="191"/>
    </row>
    <row r="92" spans="1:252" ht="27" hidden="1" customHeight="1" thickTop="1">
      <c r="A92" s="3783"/>
      <c r="B92" s="770" t="s">
        <v>647</v>
      </c>
      <c r="C92" s="716"/>
      <c r="D92" s="504" t="s">
        <v>151</v>
      </c>
      <c r="E92" s="715">
        <v>4</v>
      </c>
      <c r="F92" s="504" t="s">
        <v>156</v>
      </c>
      <c r="G92" s="659"/>
      <c r="H92" s="500"/>
      <c r="I92" s="1819" t="s">
        <v>205</v>
      </c>
      <c r="J92" s="1820"/>
      <c r="K92" s="504"/>
      <c r="L92" s="1763"/>
      <c r="M92" s="1818"/>
      <c r="N92" s="191"/>
      <c r="O92" s="195"/>
      <c r="P92" s="191"/>
      <c r="Q92" s="1635">
        <v>2</v>
      </c>
      <c r="R92" s="201">
        <v>4</v>
      </c>
      <c r="Z92" s="191"/>
      <c r="AA92" s="191"/>
      <c r="AB92" s="191"/>
      <c r="AC92" s="191"/>
      <c r="AD92" s="191"/>
      <c r="AE92" s="191"/>
      <c r="AF92" s="191"/>
      <c r="AG92" s="191"/>
      <c r="AH92" s="191"/>
      <c r="AI92" s="191"/>
      <c r="AJ92" s="191"/>
      <c r="AK92" s="191"/>
      <c r="AL92" s="191"/>
      <c r="AM92" s="191"/>
      <c r="AN92" s="191"/>
      <c r="AO92" s="191"/>
      <c r="AP92" s="191"/>
      <c r="AQ92" s="191"/>
      <c r="AR92" s="191"/>
      <c r="AS92" s="191"/>
      <c r="AT92" s="191"/>
      <c r="AU92" s="191"/>
      <c r="AV92" s="191"/>
      <c r="AW92" s="191"/>
      <c r="AX92" s="191"/>
      <c r="AY92" s="191"/>
      <c r="AZ92" s="191"/>
      <c r="BA92" s="191"/>
      <c r="BB92" s="191"/>
      <c r="BC92" s="191"/>
      <c r="BD92" s="191"/>
      <c r="BE92" s="191"/>
      <c r="BF92" s="191"/>
      <c r="BG92" s="191"/>
      <c r="BH92" s="191"/>
      <c r="BI92" s="191"/>
      <c r="BJ92" s="191"/>
      <c r="BK92" s="191"/>
      <c r="BL92" s="191"/>
      <c r="BM92" s="191"/>
      <c r="BN92" s="191"/>
      <c r="BO92" s="191"/>
      <c r="BP92" s="191"/>
      <c r="BQ92" s="191"/>
      <c r="BR92" s="191"/>
      <c r="BS92" s="191"/>
      <c r="BT92" s="191"/>
      <c r="BU92" s="191"/>
      <c r="BV92" s="191"/>
      <c r="BW92" s="191"/>
      <c r="BX92" s="191"/>
      <c r="BY92" s="191"/>
      <c r="BZ92" s="191"/>
      <c r="CA92" s="191"/>
      <c r="CB92" s="191"/>
      <c r="CC92" s="191"/>
      <c r="CD92" s="191"/>
      <c r="CE92" s="191"/>
      <c r="CF92" s="191"/>
      <c r="CG92" s="191"/>
      <c r="CH92" s="191"/>
      <c r="CI92" s="191"/>
      <c r="CJ92" s="191"/>
      <c r="CK92" s="191"/>
      <c r="CL92" s="191"/>
      <c r="CM92" s="191"/>
      <c r="CN92" s="191"/>
      <c r="CO92" s="191"/>
      <c r="CP92" s="191"/>
      <c r="CQ92" s="191"/>
      <c r="CR92" s="191"/>
      <c r="CS92" s="191"/>
      <c r="CT92" s="191"/>
      <c r="CU92" s="191"/>
      <c r="CV92" s="191"/>
      <c r="CW92" s="191"/>
      <c r="CX92" s="191"/>
      <c r="CY92" s="191"/>
      <c r="CZ92" s="191"/>
      <c r="DA92" s="191"/>
      <c r="DB92" s="191"/>
      <c r="DC92" s="191"/>
      <c r="DD92" s="191"/>
      <c r="DE92" s="191"/>
      <c r="DF92" s="191"/>
      <c r="DG92" s="191"/>
      <c r="DH92" s="191"/>
      <c r="DI92" s="191"/>
      <c r="DJ92" s="191"/>
      <c r="DK92" s="191"/>
      <c r="DL92" s="191"/>
      <c r="DM92" s="191"/>
      <c r="DN92" s="191"/>
      <c r="DO92" s="191"/>
      <c r="DP92" s="191"/>
      <c r="DQ92" s="191"/>
      <c r="DR92" s="191"/>
      <c r="DS92" s="191"/>
      <c r="DT92" s="191"/>
      <c r="DU92" s="191"/>
      <c r="DV92" s="191"/>
      <c r="DW92" s="191"/>
      <c r="DX92" s="191"/>
      <c r="DY92" s="191"/>
      <c r="DZ92" s="191"/>
      <c r="EA92" s="191"/>
      <c r="EB92" s="191"/>
      <c r="EC92" s="191"/>
      <c r="ED92" s="191"/>
      <c r="EE92" s="191"/>
      <c r="EF92" s="191"/>
      <c r="EG92" s="191"/>
      <c r="EH92" s="191"/>
      <c r="EI92" s="191"/>
      <c r="EJ92" s="191"/>
      <c r="EK92" s="191"/>
      <c r="EL92" s="191"/>
      <c r="EM92" s="191"/>
      <c r="EN92" s="191"/>
      <c r="EO92" s="191"/>
      <c r="EP92" s="191"/>
      <c r="EQ92" s="191"/>
      <c r="ER92" s="191"/>
      <c r="ES92" s="191"/>
      <c r="ET92" s="191"/>
      <c r="EU92" s="191"/>
      <c r="EV92" s="191"/>
      <c r="EW92" s="191"/>
      <c r="EX92" s="191"/>
      <c r="EY92" s="191"/>
      <c r="EZ92" s="191"/>
      <c r="FA92" s="191"/>
      <c r="FB92" s="191"/>
      <c r="FC92" s="191"/>
      <c r="FD92" s="191"/>
      <c r="FE92" s="191"/>
      <c r="FF92" s="191"/>
      <c r="FG92" s="191"/>
      <c r="FH92" s="191"/>
      <c r="FI92" s="191"/>
      <c r="FJ92" s="191"/>
      <c r="FK92" s="191"/>
      <c r="FL92" s="191"/>
      <c r="FM92" s="191"/>
      <c r="FN92" s="191"/>
      <c r="FO92" s="191"/>
      <c r="FP92" s="191"/>
      <c r="FQ92" s="191"/>
      <c r="FR92" s="191"/>
      <c r="FS92" s="191"/>
      <c r="FT92" s="191"/>
      <c r="FU92" s="191"/>
      <c r="FV92" s="191"/>
      <c r="FW92" s="191"/>
      <c r="FX92" s="191"/>
      <c r="FY92" s="191"/>
      <c r="FZ92" s="191"/>
      <c r="GA92" s="191"/>
      <c r="GB92" s="191"/>
      <c r="GC92" s="191"/>
      <c r="GD92" s="191"/>
      <c r="GE92" s="191"/>
      <c r="GF92" s="191"/>
      <c r="GG92" s="191"/>
      <c r="GH92" s="191"/>
      <c r="GI92" s="191"/>
      <c r="GJ92" s="191"/>
      <c r="GK92" s="191"/>
      <c r="GL92" s="191"/>
      <c r="GM92" s="191"/>
      <c r="GN92" s="191"/>
      <c r="GO92" s="191"/>
      <c r="GP92" s="191"/>
      <c r="GQ92" s="191"/>
      <c r="GR92" s="191"/>
      <c r="GS92" s="191"/>
      <c r="GT92" s="191"/>
      <c r="GU92" s="191"/>
      <c r="GV92" s="191"/>
      <c r="GW92" s="191"/>
      <c r="GX92" s="191"/>
      <c r="GY92" s="191"/>
      <c r="GZ92" s="191"/>
      <c r="HA92" s="191"/>
      <c r="HB92" s="191"/>
      <c r="HC92" s="191"/>
      <c r="HD92" s="191"/>
      <c r="HE92" s="191"/>
      <c r="HF92" s="191"/>
      <c r="HG92" s="191"/>
      <c r="HH92" s="191"/>
      <c r="HI92" s="191"/>
      <c r="HJ92" s="191"/>
      <c r="HK92" s="191"/>
      <c r="HL92" s="191"/>
      <c r="HM92" s="191"/>
      <c r="HN92" s="191"/>
      <c r="HO92" s="191"/>
      <c r="HP92" s="191"/>
      <c r="HQ92" s="191"/>
      <c r="HR92" s="191"/>
      <c r="HS92" s="191"/>
      <c r="HT92" s="191"/>
      <c r="HU92" s="191"/>
      <c r="HV92" s="191"/>
      <c r="HW92" s="191"/>
      <c r="HX92" s="191"/>
      <c r="HY92" s="191"/>
      <c r="HZ92" s="191"/>
      <c r="IA92" s="191"/>
      <c r="IB92" s="191"/>
      <c r="IC92" s="191"/>
      <c r="ID92" s="191"/>
      <c r="IE92" s="191"/>
      <c r="IF92" s="191"/>
      <c r="IG92" s="191"/>
      <c r="IH92" s="191"/>
      <c r="II92" s="191"/>
      <c r="IJ92" s="191"/>
      <c r="IK92" s="191"/>
      <c r="IL92" s="191"/>
      <c r="IM92" s="191"/>
      <c r="IN92" s="191"/>
      <c r="IO92" s="191"/>
      <c r="IP92" s="191"/>
      <c r="IQ92" s="191"/>
      <c r="IR92" s="191"/>
    </row>
    <row r="93" spans="1:252" ht="27" hidden="1" customHeight="1">
      <c r="A93" s="3783"/>
      <c r="B93" s="770" t="s">
        <v>648</v>
      </c>
      <c r="C93" s="716"/>
      <c r="D93" s="504" t="s">
        <v>151</v>
      </c>
      <c r="E93" s="715">
        <v>5</v>
      </c>
      <c r="F93" s="504" t="s">
        <v>156</v>
      </c>
      <c r="G93" s="659"/>
      <c r="H93" s="500"/>
      <c r="I93" s="1819" t="s">
        <v>157</v>
      </c>
      <c r="J93" s="1820"/>
      <c r="K93" s="510"/>
      <c r="L93" s="1764"/>
      <c r="M93" s="1818"/>
      <c r="N93" s="191"/>
      <c r="O93" s="195"/>
      <c r="P93" s="191"/>
      <c r="Q93" s="202">
        <v>4</v>
      </c>
      <c r="R93" s="203">
        <v>5</v>
      </c>
      <c r="Z93" s="191"/>
      <c r="AA93" s="191"/>
      <c r="AB93" s="191"/>
      <c r="AC93" s="191"/>
      <c r="AD93" s="191"/>
      <c r="AE93" s="191"/>
      <c r="AF93" s="191"/>
      <c r="AG93" s="191"/>
      <c r="AH93" s="191"/>
      <c r="AI93" s="191"/>
      <c r="AJ93" s="191"/>
      <c r="AK93" s="191"/>
      <c r="AL93" s="191"/>
      <c r="AM93" s="191"/>
      <c r="AN93" s="191"/>
      <c r="AO93" s="191"/>
      <c r="AP93" s="191"/>
      <c r="AQ93" s="191"/>
      <c r="AR93" s="191"/>
      <c r="AS93" s="191"/>
      <c r="AT93" s="191"/>
      <c r="AU93" s="191"/>
      <c r="AV93" s="191"/>
      <c r="AW93" s="191"/>
      <c r="AX93" s="191"/>
      <c r="AY93" s="191"/>
      <c r="AZ93" s="191"/>
      <c r="BA93" s="191"/>
      <c r="BB93" s="191"/>
      <c r="BC93" s="191"/>
      <c r="BD93" s="191"/>
      <c r="BE93" s="191"/>
      <c r="BF93" s="191"/>
      <c r="BG93" s="191"/>
      <c r="BH93" s="191"/>
      <c r="BI93" s="191"/>
      <c r="BJ93" s="191"/>
      <c r="BK93" s="191"/>
      <c r="BL93" s="191"/>
      <c r="BM93" s="191"/>
      <c r="BN93" s="191"/>
      <c r="BO93" s="191"/>
      <c r="BP93" s="191"/>
      <c r="BQ93" s="191"/>
      <c r="BR93" s="191"/>
      <c r="BS93" s="191"/>
      <c r="BT93" s="191"/>
      <c r="BU93" s="191"/>
      <c r="BV93" s="191"/>
      <c r="BW93" s="191"/>
      <c r="BX93" s="191"/>
      <c r="BY93" s="191"/>
      <c r="BZ93" s="191"/>
      <c r="CA93" s="191"/>
      <c r="CB93" s="191"/>
      <c r="CC93" s="191"/>
      <c r="CD93" s="191"/>
      <c r="CE93" s="191"/>
      <c r="CF93" s="191"/>
      <c r="CG93" s="191"/>
      <c r="CH93" s="191"/>
      <c r="CI93" s="191"/>
      <c r="CJ93" s="191"/>
      <c r="CK93" s="191"/>
      <c r="CL93" s="191"/>
      <c r="CM93" s="191"/>
      <c r="CN93" s="191"/>
      <c r="CO93" s="191"/>
      <c r="CP93" s="191"/>
      <c r="CQ93" s="191"/>
      <c r="CR93" s="191"/>
      <c r="CS93" s="191"/>
      <c r="CT93" s="191"/>
      <c r="CU93" s="191"/>
      <c r="CV93" s="191"/>
      <c r="CW93" s="191"/>
      <c r="CX93" s="191"/>
      <c r="CY93" s="191"/>
      <c r="CZ93" s="191"/>
      <c r="DA93" s="191"/>
      <c r="DB93" s="191"/>
      <c r="DC93" s="191"/>
      <c r="DD93" s="191"/>
      <c r="DE93" s="191"/>
      <c r="DF93" s="191"/>
      <c r="DG93" s="191"/>
      <c r="DH93" s="191"/>
      <c r="DI93" s="191"/>
      <c r="DJ93" s="191"/>
      <c r="DK93" s="191"/>
      <c r="DL93" s="191"/>
      <c r="DM93" s="191"/>
      <c r="DN93" s="191"/>
      <c r="DO93" s="191"/>
      <c r="DP93" s="191"/>
      <c r="DQ93" s="191"/>
      <c r="DR93" s="191"/>
      <c r="DS93" s="191"/>
      <c r="DT93" s="191"/>
      <c r="DU93" s="191"/>
      <c r="DV93" s="191"/>
      <c r="DW93" s="191"/>
      <c r="DX93" s="191"/>
      <c r="DY93" s="191"/>
      <c r="DZ93" s="191"/>
      <c r="EA93" s="191"/>
      <c r="EB93" s="191"/>
      <c r="EC93" s="191"/>
      <c r="ED93" s="191"/>
      <c r="EE93" s="191"/>
      <c r="EF93" s="191"/>
      <c r="EG93" s="191"/>
      <c r="EH93" s="191"/>
      <c r="EI93" s="191"/>
      <c r="EJ93" s="191"/>
      <c r="EK93" s="191"/>
      <c r="EL93" s="191"/>
      <c r="EM93" s="191"/>
      <c r="EN93" s="191"/>
      <c r="EO93" s="191"/>
      <c r="EP93" s="191"/>
      <c r="EQ93" s="191"/>
      <c r="ER93" s="191"/>
      <c r="ES93" s="191"/>
      <c r="ET93" s="191"/>
      <c r="EU93" s="191"/>
      <c r="EV93" s="191"/>
      <c r="EW93" s="191"/>
      <c r="EX93" s="191"/>
      <c r="EY93" s="191"/>
      <c r="EZ93" s="191"/>
      <c r="FA93" s="191"/>
      <c r="FB93" s="191"/>
      <c r="FC93" s="191"/>
      <c r="FD93" s="191"/>
      <c r="FE93" s="191"/>
      <c r="FF93" s="191"/>
      <c r="FG93" s="191"/>
      <c r="FH93" s="191"/>
      <c r="FI93" s="191"/>
      <c r="FJ93" s="191"/>
      <c r="FK93" s="191"/>
      <c r="FL93" s="191"/>
      <c r="FM93" s="191"/>
      <c r="FN93" s="191"/>
      <c r="FO93" s="191"/>
      <c r="FP93" s="191"/>
      <c r="FQ93" s="191"/>
      <c r="FR93" s="191"/>
      <c r="FS93" s="191"/>
      <c r="FT93" s="191"/>
      <c r="FU93" s="191"/>
      <c r="FV93" s="191"/>
      <c r="FW93" s="191"/>
      <c r="FX93" s="191"/>
      <c r="FY93" s="191"/>
      <c r="FZ93" s="191"/>
      <c r="GA93" s="191"/>
      <c r="GB93" s="191"/>
      <c r="GC93" s="191"/>
      <c r="GD93" s="191"/>
      <c r="GE93" s="191"/>
      <c r="GF93" s="191"/>
      <c r="GG93" s="191"/>
      <c r="GH93" s="191"/>
      <c r="GI93" s="191"/>
      <c r="GJ93" s="191"/>
      <c r="GK93" s="191"/>
      <c r="GL93" s="191"/>
      <c r="GM93" s="191"/>
      <c r="GN93" s="191"/>
      <c r="GO93" s="191"/>
      <c r="GP93" s="191"/>
      <c r="GQ93" s="191"/>
      <c r="GR93" s="191"/>
      <c r="GS93" s="191"/>
      <c r="GT93" s="191"/>
      <c r="GU93" s="191"/>
      <c r="GV93" s="191"/>
      <c r="GW93" s="191"/>
      <c r="GX93" s="191"/>
      <c r="GY93" s="191"/>
      <c r="GZ93" s="191"/>
      <c r="HA93" s="191"/>
      <c r="HB93" s="191"/>
      <c r="HC93" s="191"/>
      <c r="HD93" s="191"/>
      <c r="HE93" s="191"/>
      <c r="HF93" s="191"/>
      <c r="HG93" s="191"/>
      <c r="HH93" s="191"/>
      <c r="HI93" s="191"/>
      <c r="HJ93" s="191"/>
      <c r="HK93" s="191"/>
      <c r="HL93" s="191"/>
      <c r="HM93" s="191"/>
      <c r="HN93" s="191"/>
      <c r="HO93" s="191"/>
      <c r="HP93" s="191"/>
      <c r="HQ93" s="191"/>
      <c r="HR93" s="191"/>
      <c r="HS93" s="191"/>
      <c r="HT93" s="191"/>
      <c r="HU93" s="191"/>
      <c r="HV93" s="191"/>
      <c r="HW93" s="191"/>
      <c r="HX93" s="191"/>
      <c r="HY93" s="191"/>
      <c r="HZ93" s="191"/>
      <c r="IA93" s="191"/>
      <c r="IB93" s="191"/>
      <c r="IC93" s="191"/>
      <c r="ID93" s="191"/>
      <c r="IE93" s="191"/>
      <c r="IF93" s="191"/>
      <c r="IG93" s="191"/>
      <c r="IH93" s="191"/>
      <c r="II93" s="191"/>
      <c r="IJ93" s="191"/>
      <c r="IK93" s="191"/>
      <c r="IL93" s="191"/>
      <c r="IM93" s="191"/>
      <c r="IN93" s="191"/>
      <c r="IO93" s="191"/>
      <c r="IP93" s="191"/>
      <c r="IQ93" s="191"/>
      <c r="IR93" s="191"/>
    </row>
    <row r="94" spans="1:252" ht="27" hidden="1" customHeight="1">
      <c r="A94" s="3783"/>
      <c r="B94" s="770" t="s">
        <v>649</v>
      </c>
      <c r="C94" s="716"/>
      <c r="D94" s="504" t="s">
        <v>151</v>
      </c>
      <c r="E94" s="715">
        <v>6</v>
      </c>
      <c r="F94" s="504" t="s">
        <v>156</v>
      </c>
      <c r="G94" s="659"/>
      <c r="H94" s="500"/>
      <c r="I94" s="1819"/>
      <c r="J94" s="1820"/>
      <c r="K94" s="510"/>
      <c r="L94" s="1764"/>
      <c r="M94" s="1818"/>
      <c r="N94" s="191"/>
      <c r="O94" s="195"/>
      <c r="P94" s="191"/>
      <c r="Q94" s="202">
        <v>6</v>
      </c>
      <c r="R94" s="203">
        <v>6</v>
      </c>
      <c r="Z94" s="191"/>
      <c r="AA94" s="191"/>
      <c r="AB94" s="191"/>
      <c r="AC94" s="191"/>
      <c r="AD94" s="191"/>
      <c r="AE94" s="191"/>
      <c r="AF94" s="191"/>
      <c r="AG94" s="191"/>
      <c r="AH94" s="191"/>
      <c r="AI94" s="191"/>
      <c r="AJ94" s="191"/>
      <c r="AK94" s="191"/>
      <c r="AL94" s="191"/>
      <c r="AM94" s="191"/>
      <c r="AN94" s="191"/>
      <c r="AO94" s="191"/>
      <c r="AP94" s="191"/>
      <c r="AQ94" s="191"/>
      <c r="AR94" s="191"/>
      <c r="AS94" s="191"/>
      <c r="AT94" s="191"/>
      <c r="AU94" s="191"/>
      <c r="AV94" s="191"/>
      <c r="AW94" s="191"/>
      <c r="AX94" s="191"/>
      <c r="AY94" s="191"/>
      <c r="AZ94" s="191"/>
      <c r="BA94" s="191"/>
      <c r="BB94" s="191"/>
      <c r="BC94" s="191"/>
      <c r="BD94" s="191"/>
      <c r="BE94" s="191"/>
      <c r="BF94" s="191"/>
      <c r="BG94" s="191"/>
      <c r="BH94" s="191"/>
      <c r="BI94" s="191"/>
      <c r="BJ94" s="191"/>
      <c r="BK94" s="191"/>
      <c r="BL94" s="191"/>
      <c r="BM94" s="191"/>
      <c r="BN94" s="191"/>
      <c r="BO94" s="191"/>
      <c r="BP94" s="191"/>
      <c r="BQ94" s="191"/>
      <c r="BR94" s="191"/>
      <c r="BS94" s="191"/>
      <c r="BT94" s="191"/>
      <c r="BU94" s="191"/>
      <c r="BV94" s="191"/>
      <c r="BW94" s="191"/>
      <c r="BX94" s="191"/>
      <c r="BY94" s="191"/>
      <c r="BZ94" s="191"/>
      <c r="CA94" s="191"/>
      <c r="CB94" s="191"/>
      <c r="CC94" s="191"/>
      <c r="CD94" s="191"/>
      <c r="CE94" s="191"/>
      <c r="CF94" s="191"/>
      <c r="CG94" s="191"/>
      <c r="CH94" s="191"/>
      <c r="CI94" s="191"/>
      <c r="CJ94" s="191"/>
      <c r="CK94" s="191"/>
      <c r="CL94" s="191"/>
      <c r="CM94" s="191"/>
      <c r="CN94" s="191"/>
      <c r="CO94" s="191"/>
      <c r="CP94" s="191"/>
      <c r="CQ94" s="191"/>
      <c r="CR94" s="191"/>
      <c r="CS94" s="191"/>
      <c r="CT94" s="191"/>
      <c r="CU94" s="191"/>
      <c r="CV94" s="191"/>
      <c r="CW94" s="191"/>
      <c r="CX94" s="191"/>
      <c r="CY94" s="191"/>
      <c r="CZ94" s="191"/>
      <c r="DA94" s="191"/>
      <c r="DB94" s="191"/>
      <c r="DC94" s="191"/>
      <c r="DD94" s="191"/>
      <c r="DE94" s="191"/>
      <c r="DF94" s="191"/>
      <c r="DG94" s="191"/>
      <c r="DH94" s="191"/>
      <c r="DI94" s="191"/>
      <c r="DJ94" s="191"/>
      <c r="DK94" s="191"/>
      <c r="DL94" s="191"/>
      <c r="DM94" s="191"/>
      <c r="DN94" s="191"/>
      <c r="DO94" s="191"/>
      <c r="DP94" s="191"/>
      <c r="DQ94" s="191"/>
      <c r="DR94" s="191"/>
      <c r="DS94" s="191"/>
      <c r="DT94" s="191"/>
      <c r="DU94" s="191"/>
      <c r="DV94" s="191"/>
      <c r="DW94" s="191"/>
      <c r="DX94" s="191"/>
      <c r="DY94" s="191"/>
      <c r="DZ94" s="191"/>
      <c r="EA94" s="191"/>
      <c r="EB94" s="191"/>
      <c r="EC94" s="191"/>
      <c r="ED94" s="191"/>
      <c r="EE94" s="191"/>
      <c r="EF94" s="191"/>
      <c r="EG94" s="191"/>
      <c r="EH94" s="191"/>
      <c r="EI94" s="191"/>
      <c r="EJ94" s="191"/>
      <c r="EK94" s="191"/>
      <c r="EL94" s="191"/>
      <c r="EM94" s="191"/>
      <c r="EN94" s="191"/>
      <c r="EO94" s="191"/>
      <c r="EP94" s="191"/>
      <c r="EQ94" s="191"/>
      <c r="ER94" s="191"/>
      <c r="ES94" s="191"/>
      <c r="ET94" s="191"/>
      <c r="EU94" s="191"/>
      <c r="EV94" s="191"/>
      <c r="EW94" s="191"/>
      <c r="EX94" s="191"/>
      <c r="EY94" s="191"/>
      <c r="EZ94" s="191"/>
      <c r="FA94" s="191"/>
      <c r="FB94" s="191"/>
      <c r="FC94" s="191"/>
      <c r="FD94" s="191"/>
      <c r="FE94" s="191"/>
      <c r="FF94" s="191"/>
      <c r="FG94" s="191"/>
      <c r="FH94" s="191"/>
      <c r="FI94" s="191"/>
      <c r="FJ94" s="191"/>
      <c r="FK94" s="191"/>
      <c r="FL94" s="191"/>
      <c r="FM94" s="191"/>
      <c r="FN94" s="191"/>
      <c r="FO94" s="191"/>
      <c r="FP94" s="191"/>
      <c r="FQ94" s="191"/>
      <c r="FR94" s="191"/>
      <c r="FS94" s="191"/>
      <c r="FT94" s="191"/>
      <c r="FU94" s="191"/>
      <c r="FV94" s="191"/>
      <c r="FW94" s="191"/>
      <c r="FX94" s="191"/>
      <c r="FY94" s="191"/>
      <c r="FZ94" s="191"/>
      <c r="GA94" s="191"/>
      <c r="GB94" s="191"/>
      <c r="GC94" s="191"/>
      <c r="GD94" s="191"/>
      <c r="GE94" s="191"/>
      <c r="GF94" s="191"/>
      <c r="GG94" s="191"/>
      <c r="GH94" s="191"/>
      <c r="GI94" s="191"/>
      <c r="GJ94" s="191"/>
      <c r="GK94" s="191"/>
      <c r="GL94" s="191"/>
      <c r="GM94" s="191"/>
      <c r="GN94" s="191"/>
      <c r="GO94" s="191"/>
      <c r="GP94" s="191"/>
      <c r="GQ94" s="191"/>
      <c r="GR94" s="191"/>
      <c r="GS94" s="191"/>
      <c r="GT94" s="191"/>
      <c r="GU94" s="191"/>
      <c r="GV94" s="191"/>
      <c r="GW94" s="191"/>
      <c r="GX94" s="191"/>
      <c r="GY94" s="191"/>
      <c r="GZ94" s="191"/>
      <c r="HA94" s="191"/>
      <c r="HB94" s="191"/>
      <c r="HC94" s="191"/>
      <c r="HD94" s="191"/>
      <c r="HE94" s="191"/>
      <c r="HF94" s="191"/>
      <c r="HG94" s="191"/>
      <c r="HH94" s="191"/>
      <c r="HI94" s="191"/>
      <c r="HJ94" s="191"/>
      <c r="HK94" s="191"/>
      <c r="HL94" s="191"/>
      <c r="HM94" s="191"/>
      <c r="HN94" s="191"/>
      <c r="HO94" s="191"/>
      <c r="HP94" s="191"/>
      <c r="HQ94" s="191"/>
      <c r="HR94" s="191"/>
      <c r="HS94" s="191"/>
      <c r="HT94" s="191"/>
      <c r="HU94" s="191"/>
      <c r="HV94" s="191"/>
      <c r="HW94" s="191"/>
      <c r="HX94" s="191"/>
      <c r="HY94" s="191"/>
      <c r="HZ94" s="191"/>
      <c r="IA94" s="191"/>
      <c r="IB94" s="191"/>
      <c r="IC94" s="191"/>
      <c r="ID94" s="191"/>
      <c r="IE94" s="191"/>
      <c r="IF94" s="191"/>
      <c r="IG94" s="191"/>
      <c r="IH94" s="191"/>
      <c r="II94" s="191"/>
      <c r="IJ94" s="191"/>
      <c r="IK94" s="191"/>
      <c r="IL94" s="191"/>
      <c r="IM94" s="191"/>
      <c r="IN94" s="191"/>
      <c r="IO94" s="191"/>
      <c r="IP94" s="191"/>
      <c r="IQ94" s="191"/>
      <c r="IR94" s="191"/>
    </row>
    <row r="95" spans="1:252" ht="27" hidden="1" customHeight="1">
      <c r="A95" s="3783"/>
      <c r="B95" s="770" t="s">
        <v>650</v>
      </c>
      <c r="C95" s="716"/>
      <c r="D95" s="504" t="s">
        <v>151</v>
      </c>
      <c r="E95" s="715">
        <v>6.5</v>
      </c>
      <c r="F95" s="504" t="s">
        <v>156</v>
      </c>
      <c r="G95" s="659"/>
      <c r="H95" s="500"/>
      <c r="I95" s="1819"/>
      <c r="J95" s="1820"/>
      <c r="K95" s="510"/>
      <c r="L95" s="1764"/>
      <c r="M95" s="1818"/>
      <c r="N95" s="191"/>
      <c r="O95" s="195"/>
      <c r="P95" s="191"/>
      <c r="Q95" s="204">
        <v>8</v>
      </c>
      <c r="R95" s="205">
        <v>6.5</v>
      </c>
      <c r="S95" s="206"/>
      <c r="T95" s="206"/>
      <c r="U95" s="206"/>
      <c r="V95" s="206"/>
      <c r="W95" s="206"/>
      <c r="X95" s="206"/>
      <c r="Y95" s="207"/>
      <c r="AA95" s="191"/>
      <c r="AE95" s="191"/>
      <c r="AF95" s="191"/>
      <c r="AG95" s="191"/>
      <c r="AH95" s="191"/>
      <c r="AI95" s="191"/>
      <c r="AJ95" s="191"/>
      <c r="AK95" s="191"/>
      <c r="AL95" s="191"/>
      <c r="AM95" s="191"/>
      <c r="AN95" s="191"/>
      <c r="AO95" s="191"/>
      <c r="AP95" s="191"/>
      <c r="AQ95" s="191"/>
      <c r="AR95" s="191"/>
      <c r="AS95" s="191"/>
      <c r="AT95" s="191"/>
      <c r="AU95" s="191"/>
      <c r="AV95" s="191"/>
      <c r="AW95" s="191"/>
      <c r="AX95" s="191"/>
      <c r="AY95" s="191"/>
      <c r="AZ95" s="191"/>
      <c r="BA95" s="191"/>
      <c r="BB95" s="191"/>
      <c r="BC95" s="191"/>
      <c r="BD95" s="191"/>
      <c r="BE95" s="191"/>
      <c r="BF95" s="191"/>
      <c r="BG95" s="191"/>
      <c r="BH95" s="191"/>
      <c r="BI95" s="191"/>
      <c r="BJ95" s="191"/>
      <c r="BK95" s="191"/>
      <c r="BL95" s="191"/>
      <c r="BM95" s="191"/>
      <c r="BN95" s="191"/>
      <c r="BO95" s="191"/>
      <c r="BP95" s="191"/>
      <c r="BQ95" s="191"/>
      <c r="BR95" s="191"/>
      <c r="BS95" s="191"/>
      <c r="BT95" s="191"/>
      <c r="BU95" s="191"/>
      <c r="BV95" s="191"/>
      <c r="BW95" s="191"/>
      <c r="BX95" s="191"/>
      <c r="BY95" s="191"/>
      <c r="BZ95" s="191"/>
      <c r="CA95" s="191"/>
      <c r="CB95" s="191"/>
      <c r="CC95" s="191"/>
      <c r="CD95" s="191"/>
      <c r="CE95" s="191"/>
      <c r="CF95" s="191"/>
      <c r="CG95" s="191"/>
      <c r="CH95" s="191"/>
      <c r="CI95" s="191"/>
      <c r="CJ95" s="191"/>
      <c r="CK95" s="191"/>
      <c r="CL95" s="191"/>
      <c r="CM95" s="191"/>
      <c r="CN95" s="191"/>
      <c r="CO95" s="191"/>
      <c r="CP95" s="191"/>
      <c r="CQ95" s="191"/>
      <c r="CR95" s="191"/>
      <c r="CS95" s="191"/>
      <c r="CT95" s="191"/>
      <c r="CU95" s="191"/>
      <c r="CV95" s="191"/>
      <c r="CW95" s="191"/>
      <c r="CX95" s="191"/>
      <c r="CY95" s="191"/>
      <c r="CZ95" s="191"/>
      <c r="DA95" s="191"/>
      <c r="DB95" s="191"/>
      <c r="DC95" s="191"/>
      <c r="DD95" s="191"/>
      <c r="DE95" s="191"/>
      <c r="DF95" s="191"/>
      <c r="DG95" s="191"/>
      <c r="DH95" s="191"/>
      <c r="DI95" s="191"/>
      <c r="DJ95" s="191"/>
      <c r="DK95" s="191"/>
      <c r="DL95" s="191"/>
      <c r="DM95" s="191"/>
      <c r="DN95" s="191"/>
      <c r="DO95" s="191"/>
      <c r="DP95" s="191"/>
      <c r="DQ95" s="191"/>
      <c r="DR95" s="191"/>
      <c r="DS95" s="191"/>
      <c r="DT95" s="191"/>
      <c r="DU95" s="191"/>
      <c r="DV95" s="191"/>
      <c r="DW95" s="191"/>
      <c r="DX95" s="191"/>
      <c r="DY95" s="191"/>
      <c r="DZ95" s="191"/>
      <c r="EA95" s="191"/>
      <c r="EB95" s="191"/>
      <c r="EC95" s="191"/>
      <c r="ED95" s="191"/>
      <c r="EE95" s="191"/>
      <c r="EF95" s="191"/>
      <c r="EG95" s="191"/>
      <c r="EH95" s="191"/>
      <c r="EI95" s="191"/>
      <c r="EJ95" s="191"/>
      <c r="EK95" s="191"/>
      <c r="EL95" s="191"/>
      <c r="EM95" s="191"/>
      <c r="EN95" s="191"/>
      <c r="EO95" s="191"/>
      <c r="EP95" s="191"/>
      <c r="EQ95" s="191"/>
      <c r="ER95" s="191"/>
      <c r="ES95" s="191"/>
      <c r="ET95" s="191"/>
      <c r="EU95" s="191"/>
      <c r="EV95" s="191"/>
      <c r="EW95" s="191"/>
      <c r="EX95" s="191"/>
      <c r="EY95" s="191"/>
      <c r="EZ95" s="191"/>
      <c r="FA95" s="191"/>
      <c r="FB95" s="191"/>
      <c r="FC95" s="191"/>
      <c r="FD95" s="191"/>
      <c r="FE95" s="191"/>
      <c r="FF95" s="191"/>
      <c r="FG95" s="191"/>
      <c r="FH95" s="191"/>
      <c r="FI95" s="191"/>
      <c r="FJ95" s="191"/>
      <c r="FK95" s="191"/>
      <c r="FL95" s="191"/>
      <c r="FM95" s="191"/>
      <c r="FN95" s="191"/>
      <c r="FO95" s="191"/>
      <c r="FP95" s="191"/>
      <c r="FQ95" s="191"/>
      <c r="FR95" s="191"/>
      <c r="FS95" s="191"/>
      <c r="FT95" s="191"/>
      <c r="FU95" s="191"/>
      <c r="FV95" s="191"/>
      <c r="FW95" s="191"/>
      <c r="FX95" s="191"/>
      <c r="FY95" s="191"/>
      <c r="FZ95" s="191"/>
      <c r="GA95" s="191"/>
      <c r="GB95" s="191"/>
      <c r="GC95" s="191"/>
      <c r="GD95" s="191"/>
      <c r="GE95" s="191"/>
      <c r="GF95" s="191"/>
      <c r="GG95" s="191"/>
      <c r="GH95" s="191"/>
      <c r="GI95" s="191"/>
      <c r="GJ95" s="191"/>
      <c r="GK95" s="191"/>
      <c r="GL95" s="191"/>
      <c r="GM95" s="191"/>
      <c r="GN95" s="191"/>
      <c r="GO95" s="191"/>
      <c r="GP95" s="191"/>
      <c r="GQ95" s="191"/>
      <c r="GR95" s="191"/>
      <c r="GS95" s="191"/>
      <c r="GT95" s="191"/>
      <c r="GU95" s="191"/>
      <c r="GV95" s="191"/>
      <c r="GW95" s="191"/>
      <c r="GX95" s="191"/>
      <c r="GY95" s="191"/>
      <c r="GZ95" s="191"/>
      <c r="HA95" s="191"/>
      <c r="HB95" s="191"/>
      <c r="HC95" s="191"/>
      <c r="HD95" s="191"/>
      <c r="HE95" s="191"/>
      <c r="HF95" s="191"/>
      <c r="HG95" s="191"/>
      <c r="HH95" s="191"/>
      <c r="HI95" s="191"/>
      <c r="HJ95" s="191"/>
      <c r="HK95" s="191"/>
      <c r="HL95" s="191"/>
      <c r="HM95" s="191"/>
      <c r="HN95" s="191"/>
      <c r="HO95" s="191"/>
      <c r="HP95" s="191"/>
      <c r="HQ95" s="191"/>
      <c r="HR95" s="191"/>
      <c r="HS95" s="191"/>
      <c r="HT95" s="191"/>
      <c r="HU95" s="191"/>
      <c r="HV95" s="191"/>
      <c r="HW95" s="191"/>
      <c r="HX95" s="191"/>
      <c r="HY95" s="191"/>
      <c r="HZ95" s="191"/>
      <c r="IA95" s="191"/>
      <c r="IB95" s="191"/>
      <c r="IC95" s="191"/>
      <c r="ID95" s="191"/>
      <c r="IE95" s="191"/>
      <c r="IF95" s="191"/>
      <c r="IG95" s="191"/>
      <c r="IH95" s="191"/>
      <c r="II95" s="191"/>
      <c r="IJ95" s="191"/>
      <c r="IK95" s="191"/>
      <c r="IL95" s="191"/>
      <c r="IM95" s="191"/>
      <c r="IN95" s="191"/>
      <c r="IO95" s="191"/>
      <c r="IP95" s="191"/>
      <c r="IQ95" s="191"/>
      <c r="IR95" s="191"/>
    </row>
    <row r="96" spans="1:252" ht="27" hidden="1" customHeight="1">
      <c r="A96" s="3783"/>
      <c r="B96" s="770" t="s">
        <v>651</v>
      </c>
      <c r="C96" s="717"/>
      <c r="D96" s="504" t="s">
        <v>151</v>
      </c>
      <c r="E96" s="715">
        <v>7</v>
      </c>
      <c r="F96" s="504" t="s">
        <v>156</v>
      </c>
      <c r="G96" s="659"/>
      <c r="H96" s="500"/>
      <c r="I96" s="1819"/>
      <c r="J96" s="1820"/>
      <c r="K96" s="510"/>
      <c r="L96" s="1764"/>
      <c r="M96" s="1818"/>
      <c r="N96" s="191"/>
      <c r="O96" s="195"/>
      <c r="P96" s="191"/>
      <c r="Q96" s="204">
        <v>10</v>
      </c>
      <c r="R96" s="205">
        <v>7</v>
      </c>
      <c r="S96" s="206"/>
      <c r="T96" s="206"/>
      <c r="U96" s="206"/>
      <c r="V96" s="206"/>
      <c r="W96" s="206"/>
      <c r="X96" s="206"/>
      <c r="Y96" s="207"/>
      <c r="Z96" s="191"/>
      <c r="AA96" s="191"/>
      <c r="AB96" s="191"/>
      <c r="AC96" s="191"/>
      <c r="AD96" s="191"/>
      <c r="AE96" s="191"/>
      <c r="AF96" s="191"/>
      <c r="AG96" s="191"/>
      <c r="AH96" s="191"/>
      <c r="AI96" s="191"/>
      <c r="AJ96" s="191"/>
      <c r="AK96" s="191"/>
      <c r="AL96" s="191"/>
      <c r="AM96" s="191"/>
      <c r="AN96" s="191"/>
      <c r="AO96" s="191"/>
      <c r="AP96" s="191"/>
      <c r="AQ96" s="191"/>
      <c r="AR96" s="191"/>
      <c r="AS96" s="191"/>
      <c r="AT96" s="191"/>
      <c r="AU96" s="191"/>
      <c r="AV96" s="191"/>
      <c r="AW96" s="191"/>
      <c r="AX96" s="191"/>
      <c r="AY96" s="191"/>
      <c r="AZ96" s="191"/>
      <c r="BA96" s="191"/>
      <c r="BB96" s="191"/>
      <c r="BC96" s="191"/>
      <c r="BD96" s="191"/>
      <c r="BE96" s="191"/>
      <c r="BF96" s="191"/>
      <c r="BG96" s="191"/>
      <c r="BH96" s="191"/>
      <c r="BI96" s="191"/>
      <c r="BJ96" s="191"/>
      <c r="BK96" s="191"/>
      <c r="BL96" s="191"/>
      <c r="BM96" s="191"/>
      <c r="BN96" s="191"/>
      <c r="BO96" s="191"/>
      <c r="BP96" s="191"/>
      <c r="BQ96" s="191"/>
      <c r="BR96" s="191"/>
      <c r="BS96" s="191"/>
      <c r="BT96" s="191"/>
      <c r="BU96" s="191"/>
      <c r="BV96" s="191"/>
      <c r="BW96" s="191"/>
      <c r="BX96" s="191"/>
      <c r="BY96" s="191"/>
      <c r="BZ96" s="191"/>
      <c r="CA96" s="191"/>
      <c r="CB96" s="191"/>
      <c r="CC96" s="191"/>
      <c r="CD96" s="191"/>
      <c r="CE96" s="191"/>
      <c r="CF96" s="191"/>
      <c r="CG96" s="191"/>
      <c r="CH96" s="191"/>
      <c r="CI96" s="191"/>
      <c r="CJ96" s="191"/>
      <c r="CK96" s="191"/>
      <c r="CL96" s="191"/>
      <c r="CM96" s="191"/>
      <c r="CN96" s="191"/>
      <c r="CO96" s="191"/>
      <c r="CP96" s="191"/>
      <c r="CQ96" s="191"/>
      <c r="CR96" s="191"/>
      <c r="CS96" s="191"/>
      <c r="CT96" s="191"/>
      <c r="CU96" s="191"/>
      <c r="CV96" s="191"/>
      <c r="CW96" s="191"/>
      <c r="CX96" s="191"/>
      <c r="CY96" s="191"/>
      <c r="CZ96" s="191"/>
      <c r="DA96" s="191"/>
      <c r="DB96" s="191"/>
      <c r="DC96" s="191"/>
      <c r="DD96" s="191"/>
      <c r="DE96" s="191"/>
      <c r="DF96" s="191"/>
      <c r="DG96" s="191"/>
      <c r="DH96" s="191"/>
      <c r="DI96" s="191"/>
      <c r="DJ96" s="191"/>
      <c r="DK96" s="191"/>
      <c r="DL96" s="191"/>
      <c r="DM96" s="191"/>
      <c r="DN96" s="191"/>
      <c r="DO96" s="191"/>
      <c r="DP96" s="191"/>
      <c r="DQ96" s="191"/>
      <c r="DR96" s="191"/>
      <c r="DS96" s="191"/>
      <c r="DT96" s="191"/>
      <c r="DU96" s="191"/>
      <c r="DV96" s="191"/>
      <c r="DW96" s="191"/>
      <c r="DX96" s="191"/>
      <c r="DY96" s="191"/>
      <c r="DZ96" s="191"/>
      <c r="EA96" s="191"/>
      <c r="EB96" s="191"/>
      <c r="EC96" s="191"/>
      <c r="ED96" s="191"/>
      <c r="EE96" s="191"/>
      <c r="EF96" s="191"/>
      <c r="EG96" s="191"/>
      <c r="EH96" s="191"/>
      <c r="EI96" s="191"/>
      <c r="EJ96" s="191"/>
      <c r="EK96" s="191"/>
      <c r="EL96" s="191"/>
      <c r="EM96" s="191"/>
      <c r="EN96" s="191"/>
      <c r="EO96" s="191"/>
      <c r="EP96" s="191"/>
      <c r="EQ96" s="191"/>
      <c r="ER96" s="191"/>
      <c r="ES96" s="191"/>
      <c r="ET96" s="191"/>
      <c r="EU96" s="191"/>
      <c r="EV96" s="191"/>
      <c r="EW96" s="191"/>
      <c r="EX96" s="191"/>
      <c r="EY96" s="191"/>
      <c r="EZ96" s="191"/>
      <c r="FA96" s="191"/>
      <c r="FB96" s="191"/>
      <c r="FC96" s="191"/>
      <c r="FD96" s="191"/>
      <c r="FE96" s="191"/>
      <c r="FF96" s="191"/>
      <c r="FG96" s="191"/>
      <c r="FH96" s="191"/>
      <c r="FI96" s="191"/>
      <c r="FJ96" s="191"/>
      <c r="FK96" s="191"/>
      <c r="FL96" s="191"/>
      <c r="FM96" s="191"/>
      <c r="FN96" s="191"/>
      <c r="FO96" s="191"/>
      <c r="FP96" s="191"/>
      <c r="FQ96" s="191"/>
      <c r="FR96" s="191"/>
      <c r="FS96" s="191"/>
      <c r="FT96" s="191"/>
      <c r="FU96" s="191"/>
      <c r="FV96" s="191"/>
      <c r="FW96" s="191"/>
      <c r="FX96" s="191"/>
      <c r="FY96" s="191"/>
      <c r="FZ96" s="191"/>
      <c r="GA96" s="191"/>
      <c r="GB96" s="191"/>
      <c r="GC96" s="191"/>
      <c r="GD96" s="191"/>
      <c r="GE96" s="191"/>
      <c r="GF96" s="191"/>
      <c r="GG96" s="191"/>
      <c r="GH96" s="191"/>
      <c r="GI96" s="191"/>
      <c r="GJ96" s="191"/>
      <c r="GK96" s="191"/>
      <c r="GL96" s="191"/>
      <c r="GM96" s="191"/>
      <c r="GN96" s="191"/>
      <c r="GO96" s="191"/>
      <c r="GP96" s="191"/>
      <c r="GQ96" s="191"/>
      <c r="GR96" s="191"/>
      <c r="GS96" s="191"/>
      <c r="GT96" s="191"/>
      <c r="GU96" s="191"/>
      <c r="GV96" s="191"/>
      <c r="GW96" s="191"/>
      <c r="GX96" s="191"/>
      <c r="GY96" s="191"/>
      <c r="GZ96" s="191"/>
      <c r="HA96" s="191"/>
      <c r="HB96" s="191"/>
      <c r="HC96" s="191"/>
      <c r="HD96" s="191"/>
      <c r="HE96" s="191"/>
      <c r="HF96" s="191"/>
      <c r="HG96" s="191"/>
      <c r="HH96" s="191"/>
      <c r="HI96" s="191"/>
      <c r="HJ96" s="191"/>
      <c r="HK96" s="191"/>
      <c r="HL96" s="191"/>
      <c r="HM96" s="191"/>
      <c r="HN96" s="191"/>
      <c r="HO96" s="191"/>
      <c r="HP96" s="191"/>
      <c r="HQ96" s="191"/>
      <c r="HR96" s="191"/>
      <c r="HS96" s="191"/>
      <c r="HT96" s="191"/>
      <c r="HU96" s="191"/>
      <c r="HV96" s="191"/>
      <c r="HW96" s="191"/>
      <c r="HX96" s="191"/>
      <c r="HY96" s="191"/>
      <c r="HZ96" s="191"/>
      <c r="IA96" s="191"/>
      <c r="IB96" s="191"/>
      <c r="IC96" s="191"/>
      <c r="ID96" s="191"/>
      <c r="IE96" s="191"/>
      <c r="IF96" s="191"/>
      <c r="IG96" s="191"/>
      <c r="IH96" s="191"/>
      <c r="II96" s="191"/>
      <c r="IJ96" s="191"/>
      <c r="IK96" s="191"/>
      <c r="IL96" s="191"/>
      <c r="IM96" s="191"/>
    </row>
    <row r="97" spans="1:247" ht="27" hidden="1" customHeight="1">
      <c r="A97" s="3783"/>
      <c r="B97" s="770" t="s">
        <v>147</v>
      </c>
      <c r="C97" s="715"/>
      <c r="D97" s="504"/>
      <c r="E97" s="707"/>
      <c r="F97" s="1675"/>
      <c r="G97" s="659"/>
      <c r="H97" s="500"/>
      <c r="I97" s="504"/>
      <c r="J97" s="811"/>
      <c r="K97" s="510"/>
      <c r="L97" s="729"/>
      <c r="M97" s="1818"/>
      <c r="N97" s="191"/>
      <c r="O97" s="195"/>
      <c r="P97" s="191"/>
      <c r="Q97" s="206"/>
      <c r="R97" s="206"/>
      <c r="S97" s="206"/>
      <c r="T97" s="206"/>
      <c r="U97" s="206"/>
      <c r="V97" s="206"/>
      <c r="W97" s="206"/>
      <c r="X97" s="206"/>
      <c r="Y97" s="207"/>
      <c r="Z97" s="191"/>
      <c r="AA97" s="191"/>
      <c r="AB97" s="191"/>
      <c r="AC97" s="191"/>
      <c r="AD97" s="191"/>
      <c r="AE97" s="191"/>
      <c r="AF97" s="191"/>
      <c r="AG97" s="191"/>
      <c r="AH97" s="191"/>
      <c r="AI97" s="191"/>
      <c r="AJ97" s="191"/>
      <c r="AK97" s="191"/>
      <c r="AL97" s="191"/>
      <c r="AM97" s="191"/>
      <c r="AN97" s="191"/>
      <c r="AO97" s="191"/>
      <c r="AP97" s="191"/>
      <c r="AQ97" s="191"/>
      <c r="AR97" s="191"/>
      <c r="AS97" s="191"/>
      <c r="AT97" s="191"/>
      <c r="AU97" s="191"/>
      <c r="AV97" s="191"/>
      <c r="AW97" s="191"/>
      <c r="AX97" s="191"/>
      <c r="AY97" s="191"/>
      <c r="AZ97" s="191"/>
      <c r="BA97" s="191"/>
      <c r="BB97" s="191"/>
      <c r="BC97" s="191"/>
      <c r="BD97" s="191"/>
      <c r="BE97" s="191"/>
      <c r="BF97" s="191"/>
      <c r="BG97" s="191"/>
      <c r="BH97" s="191"/>
      <c r="BI97" s="191"/>
      <c r="BJ97" s="191"/>
      <c r="BK97" s="191"/>
      <c r="BL97" s="191"/>
      <c r="BM97" s="191"/>
      <c r="BN97" s="191"/>
      <c r="BO97" s="191"/>
      <c r="BP97" s="191"/>
      <c r="BQ97" s="191"/>
      <c r="BR97" s="191"/>
      <c r="BS97" s="191"/>
      <c r="BT97" s="191"/>
      <c r="BU97" s="191"/>
      <c r="BV97" s="191"/>
      <c r="BW97" s="191"/>
      <c r="BX97" s="191"/>
      <c r="BY97" s="191"/>
      <c r="BZ97" s="191"/>
      <c r="CA97" s="191"/>
      <c r="CB97" s="191"/>
      <c r="CC97" s="191"/>
      <c r="CD97" s="191"/>
      <c r="CE97" s="191"/>
      <c r="CF97" s="191"/>
      <c r="CG97" s="191"/>
      <c r="CH97" s="191"/>
      <c r="CI97" s="191"/>
      <c r="CJ97" s="191"/>
      <c r="CK97" s="191"/>
      <c r="CL97" s="191"/>
      <c r="CM97" s="191"/>
      <c r="CN97" s="191"/>
      <c r="CO97" s="191"/>
      <c r="CP97" s="191"/>
      <c r="CQ97" s="191"/>
      <c r="CR97" s="191"/>
      <c r="CS97" s="191"/>
      <c r="CT97" s="191"/>
      <c r="CU97" s="191"/>
      <c r="CV97" s="191"/>
      <c r="CW97" s="191"/>
      <c r="CX97" s="191"/>
      <c r="CY97" s="191"/>
      <c r="CZ97" s="191"/>
      <c r="DA97" s="191"/>
      <c r="DB97" s="191"/>
      <c r="DC97" s="191"/>
      <c r="DD97" s="191"/>
      <c r="DE97" s="191"/>
      <c r="DF97" s="191"/>
      <c r="DG97" s="191"/>
      <c r="DH97" s="191"/>
      <c r="DI97" s="191"/>
      <c r="DJ97" s="191"/>
      <c r="DK97" s="191"/>
      <c r="DL97" s="191"/>
      <c r="DM97" s="191"/>
      <c r="DN97" s="191"/>
      <c r="DO97" s="191"/>
      <c r="DP97" s="191"/>
      <c r="DQ97" s="191"/>
      <c r="DR97" s="191"/>
      <c r="DS97" s="191"/>
      <c r="DT97" s="191"/>
      <c r="DU97" s="191"/>
      <c r="DV97" s="191"/>
      <c r="DW97" s="191"/>
      <c r="DX97" s="191"/>
      <c r="DY97" s="191"/>
      <c r="DZ97" s="191"/>
      <c r="EA97" s="191"/>
      <c r="EB97" s="191"/>
      <c r="EC97" s="191"/>
      <c r="ED97" s="191"/>
      <c r="EE97" s="191"/>
      <c r="EF97" s="191"/>
      <c r="EG97" s="191"/>
      <c r="EH97" s="191"/>
      <c r="EI97" s="191"/>
      <c r="EJ97" s="191"/>
      <c r="EK97" s="191"/>
      <c r="EL97" s="191"/>
      <c r="EM97" s="191"/>
      <c r="EN97" s="191"/>
      <c r="EO97" s="191"/>
      <c r="EP97" s="191"/>
      <c r="EQ97" s="191"/>
      <c r="ER97" s="191"/>
      <c r="ES97" s="191"/>
      <c r="ET97" s="191"/>
      <c r="EU97" s="191"/>
      <c r="EV97" s="191"/>
      <c r="EW97" s="191"/>
      <c r="EX97" s="191"/>
      <c r="EY97" s="191"/>
      <c r="EZ97" s="191"/>
      <c r="FA97" s="191"/>
      <c r="FB97" s="191"/>
      <c r="FC97" s="191"/>
      <c r="FD97" s="191"/>
      <c r="FE97" s="191"/>
      <c r="FF97" s="191"/>
      <c r="FG97" s="191"/>
      <c r="FH97" s="191"/>
      <c r="FI97" s="191"/>
      <c r="FJ97" s="191"/>
      <c r="FK97" s="191"/>
      <c r="FL97" s="191"/>
      <c r="FM97" s="191"/>
      <c r="FN97" s="191"/>
      <c r="FO97" s="191"/>
      <c r="FP97" s="191"/>
      <c r="FQ97" s="191"/>
      <c r="FR97" s="191"/>
      <c r="FS97" s="191"/>
      <c r="FT97" s="191"/>
      <c r="FU97" s="191"/>
      <c r="FV97" s="191"/>
      <c r="FW97" s="191"/>
      <c r="FX97" s="191"/>
      <c r="FY97" s="191"/>
      <c r="FZ97" s="191"/>
      <c r="GA97" s="191"/>
      <c r="GB97" s="191"/>
      <c r="GC97" s="191"/>
      <c r="GD97" s="191"/>
      <c r="GE97" s="191"/>
      <c r="GF97" s="191"/>
      <c r="GG97" s="191"/>
      <c r="GH97" s="191"/>
      <c r="GI97" s="191"/>
      <c r="GJ97" s="191"/>
      <c r="GK97" s="191"/>
      <c r="GL97" s="191"/>
      <c r="GM97" s="191"/>
      <c r="GN97" s="191"/>
      <c r="GO97" s="191"/>
      <c r="GP97" s="191"/>
      <c r="GQ97" s="191"/>
      <c r="GR97" s="191"/>
      <c r="GS97" s="191"/>
      <c r="GT97" s="191"/>
      <c r="GU97" s="191"/>
      <c r="GV97" s="191"/>
      <c r="GW97" s="191"/>
      <c r="GX97" s="191"/>
      <c r="GY97" s="191"/>
      <c r="GZ97" s="191"/>
      <c r="HA97" s="191"/>
      <c r="HB97" s="191"/>
      <c r="HC97" s="191"/>
      <c r="HD97" s="191"/>
      <c r="HE97" s="191"/>
      <c r="HF97" s="191"/>
      <c r="HG97" s="191"/>
      <c r="HH97" s="191"/>
      <c r="HI97" s="191"/>
      <c r="HJ97" s="191"/>
      <c r="HK97" s="191"/>
      <c r="HL97" s="191"/>
      <c r="HM97" s="191"/>
      <c r="HN97" s="191"/>
      <c r="HO97" s="191"/>
      <c r="HP97" s="191"/>
      <c r="HQ97" s="191"/>
      <c r="HR97" s="191"/>
      <c r="HS97" s="191"/>
      <c r="HT97" s="191"/>
      <c r="HU97" s="191"/>
      <c r="HV97" s="191"/>
      <c r="HW97" s="191"/>
      <c r="HX97" s="191"/>
      <c r="HY97" s="191"/>
      <c r="HZ97" s="191"/>
      <c r="IA97" s="191"/>
      <c r="IB97" s="191"/>
      <c r="IC97" s="191"/>
      <c r="ID97" s="191"/>
      <c r="IE97" s="191"/>
      <c r="IF97" s="191"/>
      <c r="IG97" s="191"/>
      <c r="IH97" s="191"/>
      <c r="II97" s="191"/>
      <c r="IJ97" s="191"/>
      <c r="IK97" s="191"/>
      <c r="IL97" s="191"/>
      <c r="IM97" s="191"/>
    </row>
    <row r="98" spans="1:247" ht="27" hidden="1" customHeight="1">
      <c r="A98" s="3783"/>
      <c r="B98" s="770" t="s">
        <v>177</v>
      </c>
      <c r="C98" s="709">
        <f>G91</f>
        <v>0</v>
      </c>
      <c r="D98" s="692" t="s">
        <v>156</v>
      </c>
      <c r="E98" s="707">
        <f>5.6/2</f>
        <v>2.8</v>
      </c>
      <c r="F98" s="692" t="s">
        <v>271</v>
      </c>
      <c r="G98" s="648">
        <f>IF(O90="적용",ROUND(C98*E98,2),0)</f>
        <v>0</v>
      </c>
      <c r="H98" s="500"/>
      <c r="I98" s="504" t="s">
        <v>179</v>
      </c>
      <c r="J98" s="811"/>
      <c r="K98" s="1675"/>
      <c r="L98" s="729">
        <f>ROUNDDOWN(G98*H98,0)</f>
        <v>0</v>
      </c>
      <c r="M98" s="1818"/>
      <c r="N98" s="191"/>
      <c r="O98" s="195"/>
      <c r="P98" s="191"/>
      <c r="Q98" s="206"/>
      <c r="R98" s="206"/>
      <c r="S98" s="206"/>
      <c r="T98" s="206"/>
      <c r="U98" s="206"/>
      <c r="V98" s="206"/>
      <c r="W98" s="206"/>
      <c r="X98" s="206"/>
      <c r="Y98" s="207"/>
      <c r="Z98" s="191"/>
      <c r="AA98" s="191"/>
      <c r="AB98" s="191"/>
      <c r="AC98" s="191"/>
      <c r="AD98" s="191"/>
      <c r="AE98" s="191"/>
      <c r="AF98" s="191"/>
      <c r="AG98" s="191"/>
      <c r="AH98" s="191"/>
      <c r="AI98" s="191"/>
      <c r="AJ98" s="191"/>
      <c r="AK98" s="191"/>
      <c r="AL98" s="191"/>
      <c r="AM98" s="191"/>
      <c r="AN98" s="191"/>
      <c r="AO98" s="191"/>
      <c r="AP98" s="191"/>
      <c r="AQ98" s="191"/>
      <c r="AR98" s="191"/>
      <c r="AS98" s="191"/>
      <c r="AT98" s="191"/>
      <c r="AU98" s="191"/>
      <c r="AV98" s="191"/>
      <c r="AW98" s="191"/>
      <c r="AX98" s="191"/>
      <c r="AY98" s="191"/>
      <c r="AZ98" s="191"/>
      <c r="BA98" s="191"/>
      <c r="BB98" s="191"/>
      <c r="BC98" s="191"/>
      <c r="BD98" s="191"/>
      <c r="BE98" s="191"/>
      <c r="BF98" s="191"/>
      <c r="BG98" s="191"/>
      <c r="BH98" s="191"/>
      <c r="BI98" s="191"/>
      <c r="BJ98" s="191"/>
      <c r="BK98" s="191"/>
      <c r="BL98" s="191"/>
      <c r="BM98" s="191"/>
      <c r="BN98" s="191"/>
      <c r="BO98" s="191"/>
      <c r="BP98" s="191"/>
      <c r="BQ98" s="191"/>
      <c r="BR98" s="191"/>
      <c r="BS98" s="191"/>
      <c r="BT98" s="191"/>
      <c r="BU98" s="191"/>
      <c r="BV98" s="191"/>
      <c r="BW98" s="191"/>
      <c r="BX98" s="191"/>
      <c r="BY98" s="191"/>
      <c r="BZ98" s="191"/>
      <c r="CA98" s="191"/>
      <c r="CB98" s="191"/>
      <c r="CC98" s="191"/>
      <c r="CD98" s="191"/>
      <c r="CE98" s="191"/>
      <c r="CF98" s="191"/>
      <c r="CG98" s="191"/>
      <c r="CH98" s="191"/>
      <c r="CI98" s="191"/>
      <c r="CJ98" s="191"/>
      <c r="CK98" s="191"/>
      <c r="CL98" s="191"/>
      <c r="CM98" s="191"/>
      <c r="CN98" s="191"/>
      <c r="CO98" s="191"/>
      <c r="CP98" s="191"/>
      <c r="CQ98" s="191"/>
      <c r="CR98" s="191"/>
      <c r="CS98" s="191"/>
      <c r="CT98" s="191"/>
      <c r="CU98" s="191"/>
      <c r="CV98" s="191"/>
      <c r="CW98" s="191"/>
      <c r="CX98" s="191"/>
      <c r="CY98" s="191"/>
      <c r="CZ98" s="191"/>
      <c r="DA98" s="191"/>
      <c r="DB98" s="191"/>
      <c r="DC98" s="191"/>
      <c r="DD98" s="191"/>
      <c r="DE98" s="191"/>
      <c r="DF98" s="191"/>
      <c r="DG98" s="191"/>
      <c r="DH98" s="191"/>
      <c r="DI98" s="191"/>
      <c r="DJ98" s="191"/>
      <c r="DK98" s="191"/>
      <c r="DL98" s="191"/>
      <c r="DM98" s="191"/>
      <c r="DN98" s="191"/>
      <c r="DO98" s="191"/>
      <c r="DP98" s="191"/>
      <c r="DQ98" s="191"/>
      <c r="DR98" s="191"/>
      <c r="DS98" s="191"/>
      <c r="DT98" s="191"/>
      <c r="DU98" s="191"/>
      <c r="DV98" s="191"/>
      <c r="DW98" s="191"/>
      <c r="DX98" s="191"/>
      <c r="DY98" s="191"/>
      <c r="DZ98" s="191"/>
      <c r="EA98" s="191"/>
      <c r="EB98" s="191"/>
      <c r="EC98" s="191"/>
      <c r="ED98" s="191"/>
      <c r="EE98" s="191"/>
      <c r="EF98" s="191"/>
      <c r="EG98" s="191"/>
      <c r="EH98" s="191"/>
      <c r="EI98" s="191"/>
      <c r="EJ98" s="191"/>
      <c r="EK98" s="191"/>
      <c r="EL98" s="191"/>
      <c r="EM98" s="191"/>
      <c r="EN98" s="191"/>
      <c r="EO98" s="191"/>
      <c r="EP98" s="191"/>
      <c r="EQ98" s="191"/>
      <c r="ER98" s="191"/>
      <c r="ES98" s="191"/>
      <c r="ET98" s="191"/>
      <c r="EU98" s="191"/>
      <c r="EV98" s="191"/>
      <c r="EW98" s="191"/>
      <c r="EX98" s="191"/>
      <c r="EY98" s="191"/>
      <c r="EZ98" s="191"/>
      <c r="FA98" s="191"/>
      <c r="FB98" s="191"/>
      <c r="FC98" s="191"/>
      <c r="FD98" s="191"/>
      <c r="FE98" s="191"/>
      <c r="FF98" s="191"/>
      <c r="FG98" s="191"/>
      <c r="FH98" s="191"/>
      <c r="FI98" s="191"/>
      <c r="FJ98" s="191"/>
      <c r="FK98" s="191"/>
      <c r="FL98" s="191"/>
      <c r="FM98" s="191"/>
      <c r="FN98" s="191"/>
      <c r="FO98" s="191"/>
      <c r="FP98" s="191"/>
      <c r="FQ98" s="191"/>
      <c r="FR98" s="191"/>
      <c r="FS98" s="191"/>
      <c r="FT98" s="191"/>
      <c r="FU98" s="191"/>
      <c r="FV98" s="191"/>
      <c r="FW98" s="191"/>
      <c r="FX98" s="191"/>
      <c r="FY98" s="191"/>
      <c r="FZ98" s="191"/>
      <c r="GA98" s="191"/>
      <c r="GB98" s="191"/>
      <c r="GC98" s="191"/>
      <c r="GD98" s="191"/>
      <c r="GE98" s="191"/>
      <c r="GF98" s="191"/>
      <c r="GG98" s="191"/>
      <c r="GH98" s="191"/>
      <c r="GI98" s="191"/>
      <c r="GJ98" s="191"/>
      <c r="GK98" s="191"/>
      <c r="GL98" s="191"/>
      <c r="GM98" s="191"/>
      <c r="GN98" s="191"/>
      <c r="GO98" s="191"/>
      <c r="GP98" s="191"/>
      <c r="GQ98" s="191"/>
      <c r="GR98" s="191"/>
      <c r="GS98" s="191"/>
      <c r="GT98" s="191"/>
      <c r="GU98" s="191"/>
      <c r="GV98" s="191"/>
      <c r="GW98" s="191"/>
      <c r="GX98" s="191"/>
      <c r="GY98" s="191"/>
      <c r="GZ98" s="191"/>
      <c r="HA98" s="191"/>
      <c r="HB98" s="191"/>
      <c r="HC98" s="191"/>
      <c r="HD98" s="191"/>
      <c r="HE98" s="191"/>
      <c r="HF98" s="191"/>
      <c r="HG98" s="191"/>
      <c r="HH98" s="191"/>
      <c r="HI98" s="191"/>
      <c r="HJ98" s="191"/>
      <c r="HK98" s="191"/>
      <c r="HL98" s="191"/>
      <c r="HM98" s="191"/>
      <c r="HN98" s="191"/>
      <c r="HO98" s="191"/>
      <c r="HP98" s="191"/>
      <c r="HQ98" s="191"/>
      <c r="HR98" s="191"/>
      <c r="HS98" s="191"/>
      <c r="HT98" s="191"/>
      <c r="HU98" s="191"/>
      <c r="HV98" s="191"/>
      <c r="HW98" s="191"/>
      <c r="HX98" s="191"/>
      <c r="HY98" s="191"/>
      <c r="HZ98" s="191"/>
      <c r="IA98" s="191"/>
      <c r="IB98" s="191"/>
      <c r="IC98" s="191"/>
      <c r="ID98" s="191"/>
      <c r="IE98" s="191"/>
      <c r="IF98" s="191"/>
      <c r="IG98" s="191"/>
      <c r="IH98" s="191"/>
      <c r="II98" s="191"/>
      <c r="IJ98" s="191"/>
      <c r="IK98" s="191"/>
      <c r="IL98" s="191"/>
      <c r="IM98" s="191"/>
    </row>
    <row r="99" spans="1:247" ht="27" hidden="1" customHeight="1">
      <c r="A99" s="3783"/>
      <c r="B99" s="1821" t="s">
        <v>153</v>
      </c>
      <c r="C99" s="511">
        <f>L98</f>
        <v>0</v>
      </c>
      <c r="D99" s="504" t="s">
        <v>154</v>
      </c>
      <c r="E99" s="710">
        <v>95</v>
      </c>
      <c r="F99" s="504" t="s">
        <v>113</v>
      </c>
      <c r="G99" s="659"/>
      <c r="H99" s="500"/>
      <c r="I99" s="504"/>
      <c r="J99" s="811"/>
      <c r="K99" s="1675"/>
      <c r="L99" s="729">
        <f>ROUNDDOWN(C99*E99%,0)</f>
        <v>0</v>
      </c>
      <c r="M99" s="1818"/>
      <c r="N99" s="191"/>
      <c r="O99" s="195"/>
      <c r="P99" s="191"/>
      <c r="Q99" s="206"/>
      <c r="R99" s="206"/>
      <c r="S99" s="206"/>
      <c r="T99" s="206"/>
      <c r="U99" s="206"/>
      <c r="V99" s="206"/>
      <c r="W99" s="206"/>
      <c r="X99" s="206"/>
      <c r="Y99" s="207"/>
      <c r="Z99" s="191"/>
      <c r="AA99" s="191"/>
      <c r="AB99" s="191"/>
      <c r="AC99" s="191"/>
      <c r="AD99" s="191"/>
      <c r="AE99" s="191"/>
      <c r="AF99" s="191"/>
      <c r="AG99" s="191"/>
      <c r="AH99" s="191"/>
      <c r="AI99" s="191"/>
      <c r="AJ99" s="191"/>
      <c r="AK99" s="191"/>
      <c r="AL99" s="191"/>
      <c r="AM99" s="191"/>
      <c r="AN99" s="191"/>
      <c r="AO99" s="191"/>
      <c r="AP99" s="191"/>
      <c r="AQ99" s="191"/>
      <c r="AR99" s="191"/>
      <c r="AS99" s="191"/>
      <c r="AT99" s="191"/>
      <c r="AU99" s="191"/>
      <c r="AV99" s="191"/>
      <c r="AW99" s="191"/>
      <c r="AX99" s="191"/>
      <c r="AY99" s="191"/>
      <c r="AZ99" s="191"/>
      <c r="BA99" s="191"/>
      <c r="BB99" s="191"/>
      <c r="BC99" s="191"/>
      <c r="BD99" s="191"/>
      <c r="BE99" s="191"/>
      <c r="BF99" s="191"/>
      <c r="BG99" s="191"/>
      <c r="BH99" s="191"/>
      <c r="BI99" s="191"/>
      <c r="BJ99" s="191"/>
      <c r="BK99" s="191"/>
      <c r="BL99" s="191"/>
      <c r="BM99" s="191"/>
      <c r="BN99" s="191"/>
      <c r="BO99" s="191"/>
      <c r="BP99" s="191"/>
      <c r="BQ99" s="191"/>
      <c r="BR99" s="191"/>
      <c r="BS99" s="191"/>
      <c r="BT99" s="191"/>
      <c r="BU99" s="191"/>
      <c r="BV99" s="191"/>
      <c r="BW99" s="191"/>
      <c r="BX99" s="191"/>
      <c r="BY99" s="191"/>
      <c r="BZ99" s="191"/>
      <c r="CA99" s="191"/>
      <c r="CB99" s="191"/>
      <c r="CC99" s="191"/>
      <c r="CD99" s="191"/>
      <c r="CE99" s="191"/>
      <c r="CF99" s="191"/>
      <c r="CG99" s="191"/>
      <c r="CH99" s="191"/>
      <c r="CI99" s="191"/>
      <c r="CJ99" s="191"/>
      <c r="CK99" s="191"/>
      <c r="CL99" s="191"/>
      <c r="CM99" s="191"/>
      <c r="CN99" s="191"/>
      <c r="CO99" s="191"/>
      <c r="CP99" s="191"/>
      <c r="CQ99" s="191"/>
      <c r="CR99" s="191"/>
      <c r="CS99" s="191"/>
      <c r="CT99" s="191"/>
      <c r="CU99" s="191"/>
      <c r="CV99" s="191"/>
      <c r="CW99" s="191"/>
      <c r="CX99" s="191"/>
      <c r="CY99" s="191"/>
      <c r="CZ99" s="191"/>
      <c r="DA99" s="191"/>
      <c r="DB99" s="191"/>
      <c r="DC99" s="191"/>
      <c r="DD99" s="191"/>
      <c r="DE99" s="191"/>
      <c r="DF99" s="191"/>
      <c r="DG99" s="191"/>
      <c r="DH99" s="191"/>
      <c r="DI99" s="191"/>
      <c r="DJ99" s="191"/>
      <c r="DK99" s="191"/>
      <c r="DL99" s="191"/>
      <c r="DM99" s="191"/>
      <c r="DN99" s="191"/>
      <c r="DO99" s="191"/>
      <c r="DP99" s="191"/>
      <c r="DQ99" s="191"/>
      <c r="DR99" s="191"/>
      <c r="DS99" s="191"/>
      <c r="DT99" s="191"/>
      <c r="DU99" s="191"/>
      <c r="DV99" s="191"/>
      <c r="DW99" s="191"/>
      <c r="DX99" s="191"/>
      <c r="DY99" s="191"/>
      <c r="DZ99" s="191"/>
      <c r="EA99" s="191"/>
      <c r="EB99" s="191"/>
      <c r="EC99" s="191"/>
      <c r="ED99" s="191"/>
      <c r="EE99" s="191"/>
      <c r="EF99" s="191"/>
      <c r="EG99" s="191"/>
      <c r="EH99" s="191"/>
      <c r="EI99" s="191"/>
      <c r="EJ99" s="191"/>
      <c r="EK99" s="191"/>
      <c r="EL99" s="191"/>
      <c r="EM99" s="191"/>
      <c r="EN99" s="191"/>
      <c r="EO99" s="191"/>
      <c r="EP99" s="191"/>
      <c r="EQ99" s="191"/>
      <c r="ER99" s="191"/>
      <c r="ES99" s="191"/>
      <c r="ET99" s="191"/>
      <c r="EU99" s="191"/>
      <c r="EV99" s="191"/>
      <c r="EW99" s="191"/>
      <c r="EX99" s="191"/>
      <c r="EY99" s="191"/>
      <c r="EZ99" s="191"/>
      <c r="FA99" s="191"/>
      <c r="FB99" s="191"/>
      <c r="FC99" s="191"/>
      <c r="FD99" s="191"/>
      <c r="FE99" s="191"/>
      <c r="FF99" s="191"/>
      <c r="FG99" s="191"/>
      <c r="FH99" s="191"/>
      <c r="FI99" s="191"/>
      <c r="FJ99" s="191"/>
      <c r="FK99" s="191"/>
      <c r="FL99" s="191"/>
      <c r="FM99" s="191"/>
      <c r="FN99" s="191"/>
      <c r="FO99" s="191"/>
      <c r="FP99" s="191"/>
      <c r="FQ99" s="191"/>
      <c r="FR99" s="191"/>
      <c r="FS99" s="191"/>
      <c r="FT99" s="191"/>
      <c r="FU99" s="191"/>
      <c r="FV99" s="191"/>
      <c r="FW99" s="191"/>
      <c r="FX99" s="191"/>
      <c r="FY99" s="191"/>
      <c r="FZ99" s="191"/>
      <c r="GA99" s="191"/>
      <c r="GB99" s="191"/>
      <c r="GC99" s="191"/>
      <c r="GD99" s="191"/>
      <c r="GE99" s="191"/>
      <c r="GF99" s="191"/>
      <c r="GG99" s="191"/>
      <c r="GH99" s="191"/>
      <c r="GI99" s="191"/>
      <c r="GJ99" s="191"/>
      <c r="GK99" s="191"/>
      <c r="GL99" s="191"/>
      <c r="GM99" s="191"/>
      <c r="GN99" s="191"/>
      <c r="GO99" s="191"/>
      <c r="GP99" s="191"/>
      <c r="GQ99" s="191"/>
      <c r="GR99" s="191"/>
      <c r="GS99" s="191"/>
      <c r="GT99" s="191"/>
      <c r="GU99" s="191"/>
      <c r="GV99" s="191"/>
      <c r="GW99" s="191"/>
      <c r="GX99" s="191"/>
      <c r="GY99" s="191"/>
      <c r="GZ99" s="191"/>
      <c r="HA99" s="191"/>
      <c r="HB99" s="191"/>
      <c r="HC99" s="191"/>
      <c r="HD99" s="191"/>
      <c r="HE99" s="191"/>
      <c r="HF99" s="191"/>
      <c r="HG99" s="191"/>
      <c r="HH99" s="191"/>
      <c r="HI99" s="191"/>
      <c r="HJ99" s="191"/>
      <c r="HK99" s="191"/>
      <c r="HL99" s="191"/>
      <c r="HM99" s="191"/>
      <c r="HN99" s="191"/>
      <c r="HO99" s="191"/>
      <c r="HP99" s="191"/>
      <c r="HQ99" s="191"/>
      <c r="HR99" s="191"/>
      <c r="HS99" s="191"/>
      <c r="HT99" s="191"/>
      <c r="HU99" s="191"/>
      <c r="HV99" s="191"/>
      <c r="HW99" s="191"/>
      <c r="HX99" s="191"/>
      <c r="HY99" s="191"/>
      <c r="HZ99" s="191"/>
      <c r="IA99" s="191"/>
      <c r="IB99" s="191"/>
      <c r="IC99" s="191"/>
      <c r="ID99" s="191"/>
      <c r="IE99" s="191"/>
      <c r="IF99" s="191"/>
      <c r="IG99" s="191"/>
      <c r="IH99" s="191"/>
      <c r="II99" s="191"/>
      <c r="IJ99" s="191"/>
      <c r="IK99" s="191"/>
      <c r="IL99" s="191"/>
      <c r="IM99" s="191"/>
    </row>
    <row r="100" spans="1:247" ht="27" hidden="1" customHeight="1">
      <c r="A100" s="3783"/>
      <c r="B100" s="531" t="s">
        <v>180</v>
      </c>
      <c r="C100" s="711">
        <f>G91</f>
        <v>0</v>
      </c>
      <c r="D100" s="712" t="s">
        <v>181</v>
      </c>
      <c r="E100" s="713">
        <v>4.1999999999999997E-3</v>
      </c>
      <c r="F100" s="712" t="s">
        <v>274</v>
      </c>
      <c r="G100" s="714"/>
      <c r="H100" s="1686"/>
      <c r="I100" s="712" t="s">
        <v>183</v>
      </c>
      <c r="J100" s="1682"/>
      <c r="K100" s="1822"/>
      <c r="L100" s="815">
        <f>ROUNDDOWN(C100*E100*H100,0)</f>
        <v>0</v>
      </c>
      <c r="M100" s="1818"/>
      <c r="O100" s="116" t="s">
        <v>138</v>
      </c>
      <c r="Q100" s="184" t="s">
        <v>220</v>
      </c>
      <c r="R100" s="184" t="s">
        <v>221</v>
      </c>
      <c r="S100" s="206"/>
      <c r="T100" s="206"/>
      <c r="U100" s="206"/>
      <c r="V100" s="206"/>
      <c r="W100" s="206"/>
      <c r="X100" s="206"/>
      <c r="Y100" s="207"/>
      <c r="AA100" s="191"/>
    </row>
    <row r="101" spans="1:247" ht="27" hidden="1" customHeight="1">
      <c r="A101" s="3783"/>
      <c r="B101" s="1809" t="s">
        <v>278</v>
      </c>
      <c r="C101" s="1097"/>
      <c r="D101" s="1097"/>
      <c r="E101" s="1097"/>
      <c r="F101" s="1098"/>
      <c r="G101" s="144"/>
      <c r="H101" s="131"/>
      <c r="I101" s="1098"/>
      <c r="J101" s="1099"/>
      <c r="K101" s="1100"/>
      <c r="L101" s="394"/>
      <c r="M101" s="700"/>
      <c r="N101" s="208"/>
      <c r="O101" s="209"/>
      <c r="Q101" s="184" t="s">
        <v>237</v>
      </c>
      <c r="R101" s="184" t="s">
        <v>222</v>
      </c>
      <c r="S101" s="206"/>
      <c r="T101" s="206"/>
      <c r="U101" s="206"/>
      <c r="V101" s="206"/>
      <c r="W101" s="206"/>
      <c r="X101" s="206"/>
      <c r="Y101" s="207"/>
      <c r="AA101" s="191"/>
    </row>
    <row r="102" spans="1:247" s="208" customFormat="1" ht="27" hidden="1" customHeight="1">
      <c r="A102" s="3783"/>
      <c r="B102" s="177"/>
      <c r="C102" s="431"/>
      <c r="D102" s="431"/>
      <c r="E102" s="179"/>
      <c r="F102" s="524"/>
      <c r="G102" s="135"/>
      <c r="H102" s="192"/>
      <c r="I102" s="524"/>
      <c r="J102" s="525"/>
      <c r="K102" s="526"/>
      <c r="L102" s="212"/>
      <c r="M102" s="700"/>
      <c r="O102" s="280"/>
      <c r="Q102" s="527" t="s">
        <v>244</v>
      </c>
      <c r="R102" s="527" t="s">
        <v>225</v>
      </c>
      <c r="S102" s="528"/>
      <c r="T102" s="528"/>
      <c r="U102" s="528"/>
      <c r="V102" s="528"/>
      <c r="W102" s="528"/>
      <c r="X102" s="528"/>
      <c r="Y102" s="529"/>
      <c r="AA102" s="530"/>
    </row>
    <row r="103" spans="1:247" s="208" customFormat="1" ht="27" hidden="1" customHeight="1">
      <c r="A103" s="3783"/>
      <c r="B103" s="770" t="s">
        <v>143</v>
      </c>
      <c r="C103" s="816"/>
      <c r="D103" s="504" t="s">
        <v>151</v>
      </c>
      <c r="E103" s="709">
        <f>IF(ISERROR(VLOOKUP(C102&amp;D102,#REF!,2,FALSE)),0,VLOOKUP(C102&amp;D102,#REF!,2,FALSE))</f>
        <v>0</v>
      </c>
      <c r="F103" s="504" t="s">
        <v>194</v>
      </c>
      <c r="G103" s="499">
        <f>IF($O$100="적용",ROUND(C103*E103/100,2),0)</f>
        <v>0</v>
      </c>
      <c r="H103" s="500"/>
      <c r="I103" s="504" t="s">
        <v>157</v>
      </c>
      <c r="J103" s="798">
        <f>$L$152</f>
        <v>0</v>
      </c>
      <c r="K103" s="504" t="s">
        <v>113</v>
      </c>
      <c r="L103" s="729">
        <f>ROUNDDOWN((G103*H103)*(1+J103%),0)</f>
        <v>0</v>
      </c>
      <c r="M103" s="700"/>
      <c r="O103" s="280"/>
      <c r="Q103" s="527" t="s">
        <v>262</v>
      </c>
      <c r="R103" s="527" t="s">
        <v>228</v>
      </c>
      <c r="AA103" s="530"/>
    </row>
    <row r="104" spans="1:247" s="208" customFormat="1" ht="27" hidden="1" customHeight="1">
      <c r="A104" s="3783"/>
      <c r="B104" s="177"/>
      <c r="C104" s="431"/>
      <c r="D104" s="431"/>
      <c r="E104" s="179"/>
      <c r="F104" s="524"/>
      <c r="G104" s="135"/>
      <c r="H104" s="192"/>
      <c r="I104" s="524"/>
      <c r="J104" s="525"/>
      <c r="K104" s="526"/>
      <c r="L104" s="212"/>
      <c r="M104" s="700"/>
      <c r="O104" s="280"/>
      <c r="Q104" s="527" t="s">
        <v>272</v>
      </c>
      <c r="R104" s="527" t="s">
        <v>231</v>
      </c>
      <c r="AA104" s="530"/>
    </row>
    <row r="105" spans="1:247" s="208" customFormat="1" ht="27" hidden="1" customHeight="1">
      <c r="A105" s="3783"/>
      <c r="B105" s="770" t="s">
        <v>143</v>
      </c>
      <c r="C105" s="816"/>
      <c r="D105" s="504" t="s">
        <v>151</v>
      </c>
      <c r="E105" s="709">
        <f>IF(ISERROR(VLOOKUP(C104&amp;D104,#REF!,2,FALSE)),0,VLOOKUP(C104&amp;D104,#REF!,2,FALSE))</f>
        <v>0</v>
      </c>
      <c r="F105" s="504" t="s">
        <v>194</v>
      </c>
      <c r="G105" s="499">
        <f>IF($O$100="적용",ROUND(C105*E105/100,2),0)</f>
        <v>0</v>
      </c>
      <c r="H105" s="500"/>
      <c r="I105" s="504" t="s">
        <v>157</v>
      </c>
      <c r="J105" s="798">
        <f>$L$152</f>
        <v>0</v>
      </c>
      <c r="K105" s="504" t="s">
        <v>113</v>
      </c>
      <c r="L105" s="729">
        <f>ROUNDDOWN((G105*H105)*(1+J105%),0)</f>
        <v>0</v>
      </c>
      <c r="M105" s="700"/>
      <c r="O105" s="280"/>
      <c r="Q105" s="527" t="s">
        <v>277</v>
      </c>
      <c r="R105" s="527" t="s">
        <v>234</v>
      </c>
      <c r="AA105" s="530"/>
    </row>
    <row r="106" spans="1:247" s="208" customFormat="1" ht="27" hidden="1" customHeight="1">
      <c r="A106" s="3783"/>
      <c r="B106" s="177"/>
      <c r="C106" s="431"/>
      <c r="D106" s="431"/>
      <c r="E106" s="179"/>
      <c r="F106" s="524"/>
      <c r="G106" s="135"/>
      <c r="H106" s="192"/>
      <c r="I106" s="524"/>
      <c r="J106" s="525"/>
      <c r="K106" s="526"/>
      <c r="L106" s="212"/>
      <c r="M106" s="700"/>
      <c r="O106" s="280"/>
      <c r="Q106" s="527" t="s">
        <v>279</v>
      </c>
      <c r="R106" s="527" t="s">
        <v>236</v>
      </c>
      <c r="AA106" s="530"/>
    </row>
    <row r="107" spans="1:247" s="208" customFormat="1" ht="27" hidden="1" customHeight="1">
      <c r="A107" s="3783"/>
      <c r="B107" s="770" t="s">
        <v>143</v>
      </c>
      <c r="C107" s="816"/>
      <c r="D107" s="504" t="s">
        <v>151</v>
      </c>
      <c r="E107" s="709">
        <f>IF(ISERROR(VLOOKUP(C106&amp;D106,#REF!,2,FALSE)),0,VLOOKUP(C106&amp;D106,#REF!,2,FALSE))</f>
        <v>0</v>
      </c>
      <c r="F107" s="504" t="s">
        <v>194</v>
      </c>
      <c r="G107" s="499">
        <f>IF($O$100="적용",ROUND(C107*E107/100,2),0)</f>
        <v>0</v>
      </c>
      <c r="H107" s="500"/>
      <c r="I107" s="504" t="s">
        <v>157</v>
      </c>
      <c r="J107" s="798">
        <f>$L$152</f>
        <v>0</v>
      </c>
      <c r="K107" s="504" t="s">
        <v>113</v>
      </c>
      <c r="L107" s="729">
        <f>ROUNDDOWN((G107*H107)*(1+J107%),0)</f>
        <v>0</v>
      </c>
      <c r="M107" s="700"/>
      <c r="AA107" s="530"/>
    </row>
    <row r="108" spans="1:247" s="208" customFormat="1" ht="27" hidden="1" customHeight="1">
      <c r="A108" s="3783"/>
      <c r="B108" s="177"/>
      <c r="C108" s="431"/>
      <c r="D108" s="431"/>
      <c r="E108" s="179"/>
      <c r="F108" s="524"/>
      <c r="G108" s="135"/>
      <c r="H108" s="192"/>
      <c r="I108" s="524"/>
      <c r="J108" s="525"/>
      <c r="K108" s="526"/>
      <c r="L108" s="212"/>
      <c r="M108" s="700"/>
      <c r="O108" s="280"/>
      <c r="AA108" s="530"/>
    </row>
    <row r="109" spans="1:247" s="208" customFormat="1" ht="27" hidden="1" customHeight="1">
      <c r="A109" s="3783"/>
      <c r="B109" s="770" t="s">
        <v>143</v>
      </c>
      <c r="C109" s="816"/>
      <c r="D109" s="504" t="s">
        <v>151</v>
      </c>
      <c r="E109" s="709">
        <f>IF(ISERROR(VLOOKUP(C108&amp;D108,#REF!,2,FALSE)),0,VLOOKUP(C108&amp;D108,#REF!,2,FALSE))</f>
        <v>0</v>
      </c>
      <c r="F109" s="504" t="s">
        <v>194</v>
      </c>
      <c r="G109" s="499">
        <f>IF($O$100="적용",ROUND(C109*E109/100,2),0)</f>
        <v>0</v>
      </c>
      <c r="H109" s="500"/>
      <c r="I109" s="504" t="s">
        <v>157</v>
      </c>
      <c r="J109" s="798">
        <f>$L$152</f>
        <v>0</v>
      </c>
      <c r="K109" s="504" t="s">
        <v>113</v>
      </c>
      <c r="L109" s="729">
        <f>ROUNDDOWN((G109*H109)*(1+J109%),0)</f>
        <v>0</v>
      </c>
      <c r="M109" s="700"/>
      <c r="O109" s="280"/>
    </row>
    <row r="110" spans="1:247" s="208" customFormat="1" ht="27" hidden="1" customHeight="1">
      <c r="A110" s="3783"/>
      <c r="B110" s="177"/>
      <c r="C110" s="431"/>
      <c r="D110" s="431"/>
      <c r="E110" s="179"/>
      <c r="F110" s="524"/>
      <c r="G110" s="135"/>
      <c r="H110" s="192"/>
      <c r="I110" s="524"/>
      <c r="J110" s="525"/>
      <c r="K110" s="526"/>
      <c r="L110" s="212"/>
      <c r="M110" s="700"/>
    </row>
    <row r="111" spans="1:247" s="208" customFormat="1" ht="27" hidden="1" customHeight="1">
      <c r="A111" s="3783"/>
      <c r="B111" s="531" t="s">
        <v>143</v>
      </c>
      <c r="C111" s="532"/>
      <c r="D111" s="153" t="s">
        <v>151</v>
      </c>
      <c r="E111" s="214">
        <f>IF(ISERROR(VLOOKUP(C110&amp;D110,#REF!,2,FALSE)),0,VLOOKUP(C110&amp;D110,#REF!,2,FALSE))</f>
        <v>0</v>
      </c>
      <c r="F111" s="153" t="s">
        <v>194</v>
      </c>
      <c r="G111" s="499">
        <f>IF($O$100="적용",ROUND(C111*E111/100,2),0)</f>
        <v>0</v>
      </c>
      <c r="H111" s="124"/>
      <c r="I111" s="153" t="s">
        <v>157</v>
      </c>
      <c r="J111" s="533">
        <f>$L$152</f>
        <v>0</v>
      </c>
      <c r="K111" s="153" t="s">
        <v>113</v>
      </c>
      <c r="L111" s="415">
        <f>ROUNDDOWN((G111*H111)*(1+J111%),0)</f>
        <v>0</v>
      </c>
      <c r="M111" s="700"/>
      <c r="O111" s="209" t="s">
        <v>138</v>
      </c>
      <c r="Q111" s="527" t="s">
        <v>280</v>
      </c>
      <c r="R111" s="527" t="s">
        <v>281</v>
      </c>
      <c r="S111" s="527" t="s">
        <v>282</v>
      </c>
      <c r="T111" s="527" t="s">
        <v>283</v>
      </c>
      <c r="U111" s="527" t="s">
        <v>284</v>
      </c>
      <c r="V111" s="527" t="s">
        <v>285</v>
      </c>
      <c r="W111" s="527"/>
      <c r="X111" s="527" t="s">
        <v>286</v>
      </c>
      <c r="Y111" s="527" t="s">
        <v>287</v>
      </c>
    </row>
    <row r="112" spans="1:247" s="208" customFormat="1" ht="27" hidden="1" customHeight="1">
      <c r="A112" s="3817" t="s">
        <v>290</v>
      </c>
      <c r="B112" s="534" t="s">
        <v>291</v>
      </c>
      <c r="C112" s="144"/>
      <c r="D112" s="215" t="s">
        <v>292</v>
      </c>
      <c r="E112" s="216"/>
      <c r="F112" s="535" t="s">
        <v>290</v>
      </c>
      <c r="G112" s="144" t="s">
        <v>290</v>
      </c>
      <c r="H112" s="131"/>
      <c r="I112" s="535" t="s">
        <v>290</v>
      </c>
      <c r="J112" s="536" t="s">
        <v>290</v>
      </c>
      <c r="K112" s="537" t="s">
        <v>290</v>
      </c>
      <c r="L112" s="394" t="s">
        <v>290</v>
      </c>
      <c r="M112" s="700"/>
      <c r="O112" s="280"/>
      <c r="Q112" s="527">
        <v>3.9</v>
      </c>
      <c r="R112" s="527">
        <v>4.0999999999999996</v>
      </c>
      <c r="S112" s="527">
        <v>5.2</v>
      </c>
      <c r="T112" s="527">
        <v>6.3</v>
      </c>
      <c r="U112" s="527">
        <v>7.4</v>
      </c>
      <c r="V112" s="527">
        <v>8.6</v>
      </c>
      <c r="W112" s="527"/>
      <c r="X112" s="527">
        <v>9.8000000000000007</v>
      </c>
      <c r="Y112" s="527">
        <v>11</v>
      </c>
    </row>
    <row r="113" spans="1:19" s="208" customFormat="1" ht="27" hidden="1" customHeight="1">
      <c r="A113" s="3817"/>
      <c r="B113" s="538" t="s">
        <v>143</v>
      </c>
      <c r="C113" s="539"/>
      <c r="D113" s="540" t="s">
        <v>118</v>
      </c>
      <c r="E113" s="718">
        <f>IF(ISERROR(HLOOKUP(C112,Q111:Y112,2,FALSE)),0,HLOOKUP(C112,Q111:Y112,2,FALSE))</f>
        <v>0</v>
      </c>
      <c r="F113" s="217" t="s">
        <v>178</v>
      </c>
      <c r="G113" s="719">
        <f>IF(O111="적용",IF(C113=0,0,ROUND(C113*E113,2)),0)</f>
        <v>0</v>
      </c>
      <c r="H113" s="124"/>
      <c r="I113" s="541" t="s">
        <v>157</v>
      </c>
      <c r="J113" s="533">
        <f>$M$152</f>
        <v>0</v>
      </c>
      <c r="K113" s="542" t="s">
        <v>113</v>
      </c>
      <c r="L113" s="1762">
        <f>ROUNDDOWN((G113*H113)*(1+J113%),0)</f>
        <v>0</v>
      </c>
      <c r="M113" s="700"/>
      <c r="O113" s="280"/>
    </row>
    <row r="114" spans="1:19" s="208" customFormat="1" ht="27" hidden="1" customHeight="1">
      <c r="A114" s="1636"/>
      <c r="B114" s="534" t="s">
        <v>663</v>
      </c>
      <c r="C114" s="420"/>
      <c r="D114" s="545"/>
      <c r="E114" s="422"/>
      <c r="F114" s="423"/>
      <c r="G114" s="424"/>
      <c r="H114" s="425"/>
      <c r="I114" s="2851"/>
      <c r="J114" s="2852"/>
      <c r="K114" s="426"/>
      <c r="L114" s="554"/>
      <c r="M114" s="817" t="s">
        <v>290</v>
      </c>
      <c r="N114" s="517"/>
      <c r="O114" s="280"/>
    </row>
    <row r="115" spans="1:19" ht="27" hidden="1" customHeight="1">
      <c r="A115" s="774"/>
      <c r="B115" s="770" t="s">
        <v>143</v>
      </c>
      <c r="C115" s="496"/>
      <c r="D115" s="1761"/>
      <c r="E115" s="497"/>
      <c r="F115" s="498"/>
      <c r="G115" s="499"/>
      <c r="H115" s="500"/>
      <c r="I115" s="3781"/>
      <c r="J115" s="3782"/>
      <c r="K115" s="501"/>
      <c r="L115" s="547"/>
      <c r="M115" s="818"/>
      <c r="N115" s="513"/>
    </row>
    <row r="116" spans="1:19" s="208" customFormat="1" ht="27" hidden="1" customHeight="1">
      <c r="A116" s="1636"/>
      <c r="B116" s="543" t="s">
        <v>664</v>
      </c>
      <c r="C116" s="544" t="e">
        <f>파쇄량산출!#REF!</f>
        <v>#REF!</v>
      </c>
      <c r="D116" s="545" t="s">
        <v>665</v>
      </c>
      <c r="E116" s="422">
        <v>28</v>
      </c>
      <c r="F116" s="423" t="s">
        <v>666</v>
      </c>
      <c r="G116" s="424" t="e">
        <f>ROUNDUP(C116/E116,2)</f>
        <v>#REF!</v>
      </c>
      <c r="H116" s="500">
        <f>(H117*2)+(H118*1)</f>
        <v>627433</v>
      </c>
      <c r="I116" s="546" t="s">
        <v>667</v>
      </c>
      <c r="J116" s="501">
        <f>M152</f>
        <v>0</v>
      </c>
      <c r="K116" s="547" t="s">
        <v>2</v>
      </c>
      <c r="L116" s="548" t="e">
        <f>ROUNDDOWN((G116*H116)*(1+J116%),0)</f>
        <v>#REF!</v>
      </c>
      <c r="M116" s="818"/>
      <c r="N116" s="552">
        <v>0.39</v>
      </c>
      <c r="O116" s="280"/>
    </row>
    <row r="117" spans="1:19" ht="27" hidden="1" customHeight="1">
      <c r="A117" s="774"/>
      <c r="B117" s="1823"/>
      <c r="C117" s="503"/>
      <c r="D117" s="1761"/>
      <c r="E117" s="497"/>
      <c r="F117" s="498"/>
      <c r="G117" s="499"/>
      <c r="H117" s="425">
        <f>기초자료!B14</f>
        <v>172068</v>
      </c>
      <c r="I117" s="2787" t="s">
        <v>441</v>
      </c>
      <c r="J117" s="2848"/>
      <c r="K117" s="501"/>
      <c r="L117" s="554"/>
      <c r="M117" s="819"/>
      <c r="N117" s="514"/>
    </row>
    <row r="118" spans="1:19" ht="27" hidden="1" customHeight="1">
      <c r="A118" s="774"/>
      <c r="B118" s="1823"/>
      <c r="C118" s="429"/>
      <c r="D118" s="1761"/>
      <c r="E118" s="497"/>
      <c r="F118" s="498"/>
      <c r="G118" s="499"/>
      <c r="H118" s="500">
        <f>기초자료!B17</f>
        <v>283297</v>
      </c>
      <c r="I118" s="2787" t="s">
        <v>668</v>
      </c>
      <c r="J118" s="2848"/>
      <c r="K118" s="501"/>
      <c r="L118" s="547"/>
      <c r="M118" s="1824"/>
      <c r="N118" s="515"/>
    </row>
    <row r="119" spans="1:19" ht="27" hidden="1" customHeight="1">
      <c r="A119" s="774"/>
      <c r="B119" s="770" t="s">
        <v>669</v>
      </c>
      <c r="C119" s="429"/>
      <c r="D119" s="1761"/>
      <c r="E119" s="497"/>
      <c r="F119" s="498"/>
      <c r="G119" s="499"/>
      <c r="H119" s="500"/>
      <c r="I119" s="2787"/>
      <c r="J119" s="2848"/>
      <c r="K119" s="501"/>
      <c r="L119" s="547"/>
      <c r="M119" s="1825"/>
      <c r="N119" s="516"/>
    </row>
    <row r="120" spans="1:19" ht="27" hidden="1" customHeight="1">
      <c r="A120" s="774"/>
      <c r="B120" s="1823" t="s">
        <v>670</v>
      </c>
      <c r="C120" s="429">
        <v>13.5</v>
      </c>
      <c r="D120" s="504" t="s">
        <v>671</v>
      </c>
      <c r="E120" s="497">
        <v>3</v>
      </c>
      <c r="F120" s="498" t="s">
        <v>672</v>
      </c>
      <c r="G120" s="499">
        <f>ROUNDUP(C120*E120,0)</f>
        <v>41</v>
      </c>
      <c r="H120" s="500">
        <f>기초자료!B20</f>
        <v>1835</v>
      </c>
      <c r="I120" s="2787" t="s">
        <v>642</v>
      </c>
      <c r="J120" s="2848"/>
      <c r="K120" s="501"/>
      <c r="L120" s="511">
        <f>ROUNDDOWN((G120*H120)*(1+K120%),0)</f>
        <v>75235</v>
      </c>
      <c r="M120" s="820"/>
      <c r="N120" s="513"/>
    </row>
    <row r="121" spans="1:19" ht="27" hidden="1" customHeight="1">
      <c r="A121" s="774"/>
      <c r="B121" s="1823" t="s">
        <v>673</v>
      </c>
      <c r="C121" s="430">
        <f>L120</f>
        <v>75235</v>
      </c>
      <c r="D121" s="1761" t="s">
        <v>5</v>
      </c>
      <c r="E121" s="505">
        <v>16</v>
      </c>
      <c r="F121" s="498" t="s">
        <v>2</v>
      </c>
      <c r="G121" s="499"/>
      <c r="H121" s="500"/>
      <c r="I121" s="2787"/>
      <c r="J121" s="2848"/>
      <c r="K121" s="501"/>
      <c r="L121" s="510">
        <f>ROUNDDOWN(C121*E121%,0)</f>
        <v>12037</v>
      </c>
      <c r="M121" s="821"/>
      <c r="N121" s="517"/>
    </row>
    <row r="122" spans="1:19" ht="27" hidden="1" customHeight="1">
      <c r="A122" s="774"/>
      <c r="B122" s="770" t="s">
        <v>674</v>
      </c>
      <c r="C122" s="503" t="e">
        <f>G116</f>
        <v>#REF!</v>
      </c>
      <c r="D122" s="547" t="s">
        <v>421</v>
      </c>
      <c r="E122" s="507">
        <v>2.6800000000000001E-3</v>
      </c>
      <c r="F122" s="508" t="s">
        <v>10</v>
      </c>
      <c r="G122" s="499"/>
      <c r="H122" s="509">
        <v>30000000</v>
      </c>
      <c r="I122" s="3793"/>
      <c r="J122" s="3793"/>
      <c r="K122" s="501"/>
      <c r="L122" s="510" t="e">
        <f>ROUNDDOWN(C122*E122*H122,0)</f>
        <v>#REF!</v>
      </c>
      <c r="M122" s="821"/>
      <c r="N122" s="517"/>
    </row>
    <row r="123" spans="1:19" ht="27" hidden="1" customHeight="1">
      <c r="A123" s="774"/>
      <c r="B123" s="543"/>
      <c r="C123" s="420"/>
      <c r="D123" s="545"/>
      <c r="E123" s="422"/>
      <c r="F123" s="423"/>
      <c r="G123" s="424"/>
      <c r="H123" s="425"/>
      <c r="I123" s="1826"/>
      <c r="J123" s="426"/>
      <c r="K123" s="554"/>
      <c r="L123" s="1766"/>
      <c r="M123" s="700"/>
    </row>
    <row r="124" spans="1:19" ht="27" customHeight="1">
      <c r="A124" s="774" t="s">
        <v>290</v>
      </c>
      <c r="B124" s="1827" t="s">
        <v>293</v>
      </c>
      <c r="C124" s="1828" t="s">
        <v>290</v>
      </c>
      <c r="D124" s="1828" t="s">
        <v>290</v>
      </c>
      <c r="E124" s="1828" t="s">
        <v>290</v>
      </c>
      <c r="F124" s="1829" t="s">
        <v>290</v>
      </c>
      <c r="G124" s="189" t="s">
        <v>290</v>
      </c>
      <c r="H124" s="131" t="s">
        <v>290</v>
      </c>
      <c r="I124" s="392" t="s">
        <v>290</v>
      </c>
      <c r="J124" s="1829" t="s">
        <v>290</v>
      </c>
      <c r="K124" s="1829" t="s">
        <v>290</v>
      </c>
      <c r="L124" s="416">
        <f>SUM(L125:L127)</f>
        <v>6263668</v>
      </c>
      <c r="M124" s="700"/>
    </row>
    <row r="125" spans="1:19" ht="27" customHeight="1">
      <c r="A125" s="774" t="s">
        <v>290</v>
      </c>
      <c r="B125" s="777" t="s">
        <v>294</v>
      </c>
      <c r="C125" s="707" t="s">
        <v>290</v>
      </c>
      <c r="D125" s="547" t="s">
        <v>290</v>
      </c>
      <c r="E125" s="707" t="s">
        <v>290</v>
      </c>
      <c r="F125" s="741" t="s">
        <v>290</v>
      </c>
      <c r="G125" s="1830">
        <f>G61+G80+G85</f>
        <v>14.36234047902413</v>
      </c>
      <c r="H125" s="500" t="s">
        <v>290</v>
      </c>
      <c r="I125" s="547" t="s">
        <v>290</v>
      </c>
      <c r="J125" s="741" t="s">
        <v>290</v>
      </c>
      <c r="K125" s="742" t="s">
        <v>290</v>
      </c>
      <c r="L125" s="822">
        <f>L61+L80+L85</f>
        <v>5838367</v>
      </c>
      <c r="M125" s="700"/>
    </row>
    <row r="126" spans="1:19" ht="27" customHeight="1">
      <c r="A126" s="774" t="s">
        <v>290</v>
      </c>
      <c r="B126" s="777" t="s">
        <v>295</v>
      </c>
      <c r="C126" s="707" t="s">
        <v>290</v>
      </c>
      <c r="D126" s="547" t="s">
        <v>290</v>
      </c>
      <c r="E126" s="707" t="s">
        <v>290</v>
      </c>
      <c r="F126" s="741" t="s">
        <v>290</v>
      </c>
      <c r="G126" s="659" t="s">
        <v>290</v>
      </c>
      <c r="H126" s="500" t="s">
        <v>290</v>
      </c>
      <c r="I126" s="547" t="s">
        <v>290</v>
      </c>
      <c r="J126" s="741" t="s">
        <v>290</v>
      </c>
      <c r="K126" s="742" t="s">
        <v>290</v>
      </c>
      <c r="L126" s="823">
        <f>L76+L77+L82+L83+L87+L88</f>
        <v>291407</v>
      </c>
      <c r="M126" s="700"/>
    </row>
    <row r="127" spans="1:19" ht="27" customHeight="1">
      <c r="A127" s="774" t="s">
        <v>290</v>
      </c>
      <c r="B127" s="1831" t="s">
        <v>296</v>
      </c>
      <c r="C127" s="221" t="s">
        <v>290</v>
      </c>
      <c r="D127" s="542" t="s">
        <v>290</v>
      </c>
      <c r="E127" s="221" t="s">
        <v>290</v>
      </c>
      <c r="F127" s="1832" t="s">
        <v>290</v>
      </c>
      <c r="G127" s="223" t="s">
        <v>290</v>
      </c>
      <c r="H127" s="124" t="s">
        <v>290</v>
      </c>
      <c r="I127" s="542" t="s">
        <v>290</v>
      </c>
      <c r="J127" s="1833" t="s">
        <v>290</v>
      </c>
      <c r="K127" s="1834" t="s">
        <v>290</v>
      </c>
      <c r="L127" s="586">
        <f>L78+L84+L89</f>
        <v>133894</v>
      </c>
      <c r="M127" s="700"/>
      <c r="Q127" s="1880"/>
      <c r="R127" s="199"/>
      <c r="S127" s="199"/>
    </row>
    <row r="128" spans="1:19" ht="27" hidden="1" customHeight="1">
      <c r="A128" s="775" t="s">
        <v>290</v>
      </c>
      <c r="B128" s="1835" t="s">
        <v>290</v>
      </c>
      <c r="C128" s="1836" t="s">
        <v>290</v>
      </c>
      <c r="D128" s="1837" t="s">
        <v>290</v>
      </c>
      <c r="E128" s="231" t="s">
        <v>290</v>
      </c>
      <c r="F128" s="1838" t="s">
        <v>290</v>
      </c>
      <c r="G128" s="1838" t="s">
        <v>290</v>
      </c>
      <c r="H128" s="1838" t="s">
        <v>290</v>
      </c>
      <c r="I128" s="1837" t="s">
        <v>290</v>
      </c>
      <c r="J128" s="1838" t="s">
        <v>290</v>
      </c>
      <c r="K128" s="1839" t="s">
        <v>290</v>
      </c>
      <c r="L128" s="212" t="s">
        <v>290</v>
      </c>
      <c r="M128" s="700"/>
      <c r="Q128" s="1881"/>
      <c r="R128" s="1881"/>
      <c r="S128" s="199"/>
    </row>
    <row r="129" spans="1:21" ht="27" hidden="1" customHeight="1">
      <c r="A129" s="775" t="s">
        <v>290</v>
      </c>
      <c r="B129" s="3794" t="s">
        <v>301</v>
      </c>
      <c r="C129" s="3795" t="s">
        <v>290</v>
      </c>
      <c r="D129" s="3796" t="s">
        <v>290</v>
      </c>
      <c r="E129" s="3796" t="s">
        <v>290</v>
      </c>
      <c r="F129" s="3796" t="s">
        <v>290</v>
      </c>
      <c r="G129" s="3796" t="s">
        <v>290</v>
      </c>
      <c r="H129" s="3796" t="s">
        <v>290</v>
      </c>
      <c r="I129" s="727" t="s">
        <v>290</v>
      </c>
      <c r="J129" s="1765" t="s">
        <v>290</v>
      </c>
      <c r="K129" s="1765" t="s">
        <v>290</v>
      </c>
      <c r="L129" s="729" t="s">
        <v>290</v>
      </c>
      <c r="M129" s="700"/>
      <c r="Q129" s="1882"/>
      <c r="R129" s="1883"/>
      <c r="S129" s="1884"/>
    </row>
    <row r="130" spans="1:21" ht="27" hidden="1" customHeight="1">
      <c r="A130" s="775" t="s">
        <v>290</v>
      </c>
      <c r="B130" s="777" t="s">
        <v>304</v>
      </c>
      <c r="C130" s="740" t="s">
        <v>290</v>
      </c>
      <c r="D130" s="547" t="s">
        <v>290</v>
      </c>
      <c r="E130" s="510" t="s">
        <v>290</v>
      </c>
      <c r="F130" s="741" t="s">
        <v>290</v>
      </c>
      <c r="G130" s="741" t="s">
        <v>290</v>
      </c>
      <c r="H130" s="741" t="s">
        <v>290</v>
      </c>
      <c r="I130" s="547" t="s">
        <v>290</v>
      </c>
      <c r="J130" s="1765" t="s">
        <v>290</v>
      </c>
      <c r="K130" s="742" t="s">
        <v>290</v>
      </c>
      <c r="L130" s="729" t="s">
        <v>290</v>
      </c>
      <c r="M130" s="700"/>
      <c r="Q130" s="1882"/>
      <c r="R130" s="1883"/>
      <c r="S130" s="1884"/>
    </row>
    <row r="131" spans="1:21" ht="27" hidden="1" customHeight="1">
      <c r="A131" s="775"/>
      <c r="B131" s="777" t="s">
        <v>306</v>
      </c>
      <c r="C131" s="743">
        <f>IF(O15="적용",C16,0)</f>
        <v>0</v>
      </c>
      <c r="D131" s="735" t="s">
        <v>166</v>
      </c>
      <c r="E131" s="734"/>
      <c r="F131" s="735"/>
      <c r="G131" s="736"/>
      <c r="H131" s="547"/>
      <c r="I131" s="547"/>
      <c r="J131" s="1765"/>
      <c r="K131" s="742"/>
      <c r="L131" s="729"/>
      <c r="M131" s="700"/>
      <c r="Q131" s="1882"/>
      <c r="R131" s="1883"/>
      <c r="S131" s="1884"/>
    </row>
    <row r="132" spans="1:21" ht="27" hidden="1" customHeight="1">
      <c r="A132" s="775"/>
      <c r="B132" s="777" t="s">
        <v>308</v>
      </c>
      <c r="C132" s="743">
        <f>IF(O20="적용",C22,0)</f>
        <v>0</v>
      </c>
      <c r="D132" s="735" t="s">
        <v>166</v>
      </c>
      <c r="E132" s="734"/>
      <c r="F132" s="547"/>
      <c r="G132" s="547"/>
      <c r="H132" s="547"/>
      <c r="I132" s="547"/>
      <c r="J132" s="1765"/>
      <c r="K132" s="742"/>
      <c r="L132" s="729"/>
      <c r="M132" s="700"/>
      <c r="Q132" s="1885"/>
      <c r="R132" s="1886"/>
      <c r="S132" s="1887"/>
    </row>
    <row r="133" spans="1:21" ht="27" hidden="1" customHeight="1">
      <c r="A133" s="775"/>
      <c r="B133" s="777" t="s">
        <v>311</v>
      </c>
      <c r="C133" s="824">
        <f>IF(O60="적용",C61,0)</f>
        <v>350</v>
      </c>
      <c r="D133" s="735" t="s">
        <v>151</v>
      </c>
      <c r="E133" s="734" t="str">
        <f>C60</f>
        <v>단목(벌목+가지정리+토막내기)</v>
      </c>
      <c r="F133" s="547"/>
      <c r="G133" s="547"/>
      <c r="H133" s="547"/>
      <c r="I133" s="547"/>
      <c r="J133" s="1765"/>
      <c r="K133" s="742"/>
      <c r="L133" s="729"/>
      <c r="M133" s="700"/>
      <c r="Q133" s="1885"/>
      <c r="R133" s="1886"/>
      <c r="S133" s="1887"/>
    </row>
    <row r="134" spans="1:21" ht="27" hidden="1" customHeight="1">
      <c r="A134" s="775"/>
      <c r="B134" s="777" t="s">
        <v>313</v>
      </c>
      <c r="C134" s="824">
        <f>IF(O100="적용",(C103+C105+C107+C109+C111),0)</f>
        <v>0</v>
      </c>
      <c r="D134" s="735" t="s">
        <v>151</v>
      </c>
      <c r="E134" s="734" t="s">
        <v>290</v>
      </c>
      <c r="F134" s="547" t="s">
        <v>290</v>
      </c>
      <c r="G134" s="547"/>
      <c r="H134" s="547"/>
      <c r="I134" s="547"/>
      <c r="J134" s="1765"/>
      <c r="K134" s="742"/>
      <c r="L134" s="729"/>
      <c r="M134" s="700"/>
      <c r="Q134" s="1885"/>
      <c r="R134" s="1886"/>
      <c r="S134" s="1887"/>
    </row>
    <row r="135" spans="1:21" ht="27" hidden="1" customHeight="1">
      <c r="A135" s="775"/>
      <c r="B135" s="777" t="s">
        <v>315</v>
      </c>
      <c r="C135" s="743">
        <f>IF(O111="적용",C113,0)</f>
        <v>0</v>
      </c>
      <c r="D135" s="735" t="s">
        <v>652</v>
      </c>
      <c r="E135" s="734"/>
      <c r="F135" s="547"/>
      <c r="G135" s="547"/>
      <c r="H135" s="547"/>
      <c r="I135" s="547"/>
      <c r="J135" s="1765"/>
      <c r="K135" s="742"/>
      <c r="L135" s="729"/>
      <c r="M135" s="700"/>
      <c r="Q135" s="1882"/>
      <c r="R135" s="1883"/>
      <c r="S135" s="1884"/>
    </row>
    <row r="136" spans="1:21" ht="27" hidden="1" customHeight="1">
      <c r="A136" s="775"/>
      <c r="B136" s="777" t="s">
        <v>318</v>
      </c>
      <c r="C136" s="743"/>
      <c r="D136" s="735" t="s">
        <v>118</v>
      </c>
      <c r="E136" s="734" t="s">
        <v>319</v>
      </c>
      <c r="F136" s="547"/>
      <c r="G136" s="547"/>
      <c r="H136" s="547"/>
      <c r="I136" s="547"/>
      <c r="J136" s="1765"/>
      <c r="K136" s="742"/>
      <c r="L136" s="729"/>
      <c r="M136" s="700"/>
      <c r="Q136" s="1882"/>
      <c r="R136" s="1883"/>
      <c r="S136" s="1884"/>
    </row>
    <row r="137" spans="1:21" ht="27" hidden="1" customHeight="1">
      <c r="A137" s="776" t="s">
        <v>290</v>
      </c>
      <c r="B137" s="777" t="s">
        <v>321</v>
      </c>
      <c r="C137" s="740" t="s">
        <v>290</v>
      </c>
      <c r="D137" s="547" t="s">
        <v>290</v>
      </c>
      <c r="E137" s="510" t="s">
        <v>290</v>
      </c>
      <c r="F137" s="741" t="s">
        <v>290</v>
      </c>
      <c r="G137" s="741" t="s">
        <v>290</v>
      </c>
      <c r="H137" s="741" t="s">
        <v>290</v>
      </c>
      <c r="I137" s="547" t="s">
        <v>290</v>
      </c>
      <c r="J137" s="1765" t="s">
        <v>290</v>
      </c>
      <c r="K137" s="742" t="s">
        <v>290</v>
      </c>
      <c r="L137" s="729" t="s">
        <v>290</v>
      </c>
      <c r="M137" s="700"/>
      <c r="Q137" s="1882"/>
      <c r="R137" s="1883"/>
      <c r="S137" s="1884"/>
    </row>
    <row r="138" spans="1:21" ht="27" hidden="1" customHeight="1">
      <c r="A138" s="776"/>
      <c r="B138" s="777" t="s">
        <v>323</v>
      </c>
      <c r="C138" s="825">
        <f>G125</f>
        <v>14.36234047902413</v>
      </c>
      <c r="D138" s="735" t="s">
        <v>227</v>
      </c>
      <c r="E138" s="734"/>
      <c r="F138" s="547"/>
      <c r="G138" s="547"/>
      <c r="H138" s="547"/>
      <c r="I138" s="547"/>
      <c r="J138" s="1765"/>
      <c r="K138" s="742"/>
      <c r="L138" s="729"/>
      <c r="M138" s="700"/>
      <c r="Q138" s="1888"/>
      <c r="R138" s="1897"/>
      <c r="S138" s="1890"/>
    </row>
    <row r="139" spans="1:21" ht="27" customHeight="1">
      <c r="A139" s="778" t="s">
        <v>290</v>
      </c>
      <c r="B139" s="1213" t="s">
        <v>326</v>
      </c>
      <c r="C139" s="1840" t="s">
        <v>290</v>
      </c>
      <c r="D139" s="1841" t="s">
        <v>290</v>
      </c>
      <c r="E139" s="747" t="s">
        <v>290</v>
      </c>
      <c r="F139" s="1842" t="s">
        <v>290</v>
      </c>
      <c r="G139" s="1842" t="s">
        <v>290</v>
      </c>
      <c r="H139" s="1842" t="s">
        <v>290</v>
      </c>
      <c r="I139" s="1841" t="s">
        <v>290</v>
      </c>
      <c r="J139" s="749" t="s">
        <v>290</v>
      </c>
      <c r="K139" s="742" t="s">
        <v>290</v>
      </c>
      <c r="L139" s="729" t="s">
        <v>290</v>
      </c>
      <c r="M139" s="1843"/>
      <c r="N139" s="247"/>
      <c r="Q139" s="2026"/>
      <c r="R139" s="2027"/>
      <c r="S139" s="1890"/>
    </row>
    <row r="140" spans="1:21" ht="27" customHeight="1">
      <c r="A140" s="779"/>
      <c r="B140" s="3788" t="s">
        <v>328</v>
      </c>
      <c r="C140" s="3789" t="s">
        <v>329</v>
      </c>
      <c r="D140" s="3790" t="s">
        <v>330</v>
      </c>
      <c r="E140" s="3791"/>
      <c r="F140" s="3791"/>
      <c r="G140" s="3791"/>
      <c r="H140" s="3791"/>
      <c r="I140" s="3791"/>
      <c r="J140" s="3791"/>
      <c r="K140" s="3791"/>
      <c r="L140" s="3791"/>
      <c r="M140" s="3792"/>
      <c r="N140" s="249"/>
      <c r="Q140" s="2026"/>
      <c r="R140" s="2027"/>
      <c r="S140" s="1890"/>
    </row>
    <row r="141" spans="1:21" ht="27" customHeight="1">
      <c r="A141" s="779"/>
      <c r="B141" s="3788"/>
      <c r="C141" s="3788"/>
      <c r="D141" s="310" t="s">
        <v>332</v>
      </c>
      <c r="E141" s="310" t="s">
        <v>333</v>
      </c>
      <c r="F141" s="310" t="s">
        <v>334</v>
      </c>
      <c r="G141" s="310" t="s">
        <v>335</v>
      </c>
      <c r="H141" s="310" t="s">
        <v>336</v>
      </c>
      <c r="I141" s="310" t="s">
        <v>653</v>
      </c>
      <c r="J141" s="1844" t="s">
        <v>659</v>
      </c>
      <c r="K141" s="310" t="s">
        <v>654</v>
      </c>
      <c r="L141" s="310" t="s">
        <v>338</v>
      </c>
      <c r="M141" s="751" t="s">
        <v>339</v>
      </c>
      <c r="N141" s="251"/>
      <c r="Q141" s="2026"/>
      <c r="R141" s="2027"/>
      <c r="S141" s="1884"/>
    </row>
    <row r="142" spans="1:21" ht="27" customHeight="1">
      <c r="A142" s="779"/>
      <c r="B142" s="1845" t="s">
        <v>302</v>
      </c>
      <c r="C142" s="378" t="s">
        <v>305</v>
      </c>
      <c r="D142" s="468"/>
      <c r="E142" s="468"/>
      <c r="F142" s="468"/>
      <c r="G142" s="468"/>
      <c r="H142" s="468"/>
      <c r="I142" s="468"/>
      <c r="J142" s="592">
        <f>C167</f>
        <v>5</v>
      </c>
      <c r="K142" s="468"/>
      <c r="L142" s="468"/>
      <c r="M142" s="1651"/>
      <c r="N142" s="1652"/>
      <c r="O142" s="1653"/>
      <c r="P142" s="1654"/>
      <c r="Q142" s="2028"/>
      <c r="R142" s="2029"/>
      <c r="S142" s="2022"/>
      <c r="T142" s="1654"/>
      <c r="U142" s="1654"/>
    </row>
    <row r="143" spans="1:21" ht="27" customHeight="1">
      <c r="A143" s="779"/>
      <c r="B143" s="828" t="s">
        <v>309</v>
      </c>
      <c r="C143" s="826" t="s">
        <v>312</v>
      </c>
      <c r="D143" s="827"/>
      <c r="E143" s="828"/>
      <c r="F143" s="827"/>
      <c r="G143" s="828"/>
      <c r="H143" s="828"/>
      <c r="I143" s="828"/>
      <c r="J143" s="829">
        <v>0</v>
      </c>
      <c r="K143" s="828"/>
      <c r="L143" s="827"/>
      <c r="M143" s="1655"/>
      <c r="N143" s="1652"/>
      <c r="O143" s="1653"/>
      <c r="P143" s="1654"/>
      <c r="Q143" s="2028"/>
      <c r="R143" s="2029"/>
      <c r="S143" s="2022"/>
      <c r="T143" s="1654"/>
      <c r="U143" s="1654"/>
    </row>
    <row r="144" spans="1:21" ht="27" customHeight="1">
      <c r="A144" s="779"/>
      <c r="B144" s="828" t="s">
        <v>316</v>
      </c>
      <c r="C144" s="826"/>
      <c r="D144" s="827"/>
      <c r="E144" s="828"/>
      <c r="F144" s="828"/>
      <c r="G144" s="828"/>
      <c r="H144" s="828"/>
      <c r="I144" s="828"/>
      <c r="J144" s="1649"/>
      <c r="K144" s="828"/>
      <c r="L144" s="828"/>
      <c r="M144" s="1655"/>
      <c r="N144" s="1652"/>
      <c r="O144" s="1653"/>
      <c r="P144" s="1654"/>
      <c r="Q144" s="2030"/>
      <c r="R144" s="2031"/>
      <c r="S144" s="2023"/>
      <c r="T144" s="1654"/>
      <c r="U144" s="1654"/>
    </row>
    <row r="145" spans="1:21" ht="27" customHeight="1">
      <c r="A145" s="779"/>
      <c r="B145" s="828" t="s">
        <v>345</v>
      </c>
      <c r="C145" s="826"/>
      <c r="D145" s="828"/>
      <c r="E145" s="828"/>
      <c r="F145" s="828"/>
      <c r="G145" s="827"/>
      <c r="H145" s="828"/>
      <c r="I145" s="828"/>
      <c r="J145" s="1649"/>
      <c r="K145" s="828"/>
      <c r="L145" s="828"/>
      <c r="M145" s="1655"/>
      <c r="N145" s="1652"/>
      <c r="O145" s="1653"/>
      <c r="P145" s="1654"/>
      <c r="Q145" s="2030"/>
      <c r="R145" s="2031"/>
      <c r="S145" s="2023"/>
      <c r="T145" s="1654"/>
      <c r="U145" s="1654"/>
    </row>
    <row r="146" spans="1:21" ht="27" hidden="1" customHeight="1">
      <c r="A146" s="779"/>
      <c r="B146" s="828" t="s">
        <v>347</v>
      </c>
      <c r="C146" s="826"/>
      <c r="D146" s="828"/>
      <c r="E146" s="828"/>
      <c r="F146" s="828"/>
      <c r="G146" s="828"/>
      <c r="H146" s="827"/>
      <c r="I146" s="828"/>
      <c r="J146" s="1649"/>
      <c r="K146" s="828"/>
      <c r="L146" s="828"/>
      <c r="M146" s="1655"/>
      <c r="N146" s="1652"/>
      <c r="O146" s="1656"/>
      <c r="P146" s="1657"/>
      <c r="Q146" s="2030"/>
      <c r="R146" s="2031"/>
      <c r="S146" s="2023"/>
      <c r="T146" s="1654"/>
      <c r="U146" s="1654"/>
    </row>
    <row r="147" spans="1:21" ht="27" hidden="1" customHeight="1">
      <c r="A147" s="779"/>
      <c r="B147" s="828" t="s">
        <v>468</v>
      </c>
      <c r="C147" s="826" t="s">
        <v>344</v>
      </c>
      <c r="D147" s="828"/>
      <c r="E147" s="828"/>
      <c r="F147" s="828"/>
      <c r="G147" s="828"/>
      <c r="H147" s="827"/>
      <c r="I147" s="828"/>
      <c r="J147" s="1649"/>
      <c r="K147" s="828"/>
      <c r="L147" s="828"/>
      <c r="M147" s="1655"/>
      <c r="N147" s="1652"/>
      <c r="O147" s="1656"/>
      <c r="P147" s="1657"/>
      <c r="Q147" s="2028"/>
      <c r="R147" s="2029"/>
      <c r="S147" s="2022"/>
      <c r="T147" s="1654"/>
      <c r="U147" s="1654"/>
    </row>
    <row r="148" spans="1:21" ht="27" hidden="1" customHeight="1">
      <c r="A148" s="779"/>
      <c r="B148" s="828" t="s">
        <v>656</v>
      </c>
      <c r="C148" s="826" t="s">
        <v>655</v>
      </c>
      <c r="D148" s="828"/>
      <c r="E148" s="828"/>
      <c r="F148" s="828"/>
      <c r="G148" s="828"/>
      <c r="H148" s="828"/>
      <c r="I148" s="827"/>
      <c r="J148" s="1649"/>
      <c r="K148" s="828"/>
      <c r="L148" s="828"/>
      <c r="M148" s="1655"/>
      <c r="N148" s="1652"/>
      <c r="O148" s="1656"/>
      <c r="P148" s="1657"/>
      <c r="Q148" s="2028"/>
      <c r="R148" s="2029"/>
      <c r="S148" s="2022"/>
      <c r="T148" s="1654"/>
      <c r="U148" s="1654"/>
    </row>
    <row r="149" spans="1:21" ht="27" customHeight="1">
      <c r="A149" s="779"/>
      <c r="B149" s="828" t="s">
        <v>492</v>
      </c>
      <c r="C149" s="826" t="s">
        <v>350</v>
      </c>
      <c r="D149" s="828"/>
      <c r="E149" s="828"/>
      <c r="F149" s="828"/>
      <c r="G149" s="828"/>
      <c r="H149" s="828"/>
      <c r="I149" s="828"/>
      <c r="J149" s="829">
        <f>C183</f>
        <v>10</v>
      </c>
      <c r="K149" s="828"/>
      <c r="L149" s="828"/>
      <c r="M149" s="1655"/>
      <c r="N149" s="1652"/>
      <c r="O149" s="1656"/>
      <c r="P149" s="1657"/>
      <c r="Q149" s="2028"/>
      <c r="R149" s="2029"/>
      <c r="S149" s="2022"/>
      <c r="T149" s="1654"/>
      <c r="U149" s="1654"/>
    </row>
    <row r="150" spans="1:21" ht="27" hidden="1" customHeight="1">
      <c r="A150" s="779"/>
      <c r="B150" s="828" t="s">
        <v>657</v>
      </c>
      <c r="C150" s="826"/>
      <c r="D150" s="828"/>
      <c r="E150" s="828"/>
      <c r="F150" s="828"/>
      <c r="G150" s="828"/>
      <c r="H150" s="828"/>
      <c r="I150" s="828"/>
      <c r="J150" s="1649"/>
      <c r="K150" s="827" t="str">
        <f>IF(ISERROR(VLOOKUP($C150,$R$129:$S$161,2,FALSE)),"",(VLOOKUP($C150,$R$129:$S$161,2,FALSE)))</f>
        <v/>
      </c>
      <c r="L150" s="828"/>
      <c r="M150" s="1655"/>
      <c r="N150" s="1652"/>
      <c r="O150" s="1656"/>
      <c r="P150" s="1657"/>
      <c r="Q150" s="2028"/>
      <c r="R150" s="2029"/>
      <c r="S150" s="2024"/>
      <c r="T150" s="1654"/>
      <c r="U150" s="1654"/>
    </row>
    <row r="151" spans="1:21" ht="27" hidden="1" customHeight="1" thickBot="1">
      <c r="A151" s="779"/>
      <c r="B151" s="831" t="s">
        <v>658</v>
      </c>
      <c r="C151" s="830"/>
      <c r="D151" s="831"/>
      <c r="E151" s="831"/>
      <c r="F151" s="831"/>
      <c r="G151" s="831"/>
      <c r="H151" s="831"/>
      <c r="I151" s="831"/>
      <c r="J151" s="1650"/>
      <c r="K151" s="832" t="str">
        <f>IF(ISERROR(VLOOKUP($C151,$R$129:$S$161,2,FALSE)),"",(VLOOKUP($C151,$R$129:$S$161,2,FALSE)))</f>
        <v/>
      </c>
      <c r="L151" s="831"/>
      <c r="M151" s="1658"/>
      <c r="N151" s="1659"/>
      <c r="O151" s="1656"/>
      <c r="P151" s="1657"/>
      <c r="Q151" s="2028"/>
      <c r="R151" s="2029"/>
      <c r="S151" s="2024"/>
      <c r="T151" s="1654"/>
      <c r="U151" s="1654"/>
    </row>
    <row r="152" spans="1:21" ht="27" customHeight="1">
      <c r="A152" s="779"/>
      <c r="B152" s="469" t="s">
        <v>352</v>
      </c>
      <c r="C152" s="469"/>
      <c r="D152" s="469">
        <f t="shared" ref="D152:M152" si="2">SUM(D142:D151)</f>
        <v>0</v>
      </c>
      <c r="E152" s="469">
        <f t="shared" si="2"/>
        <v>0</v>
      </c>
      <c r="F152" s="469">
        <f t="shared" si="2"/>
        <v>0</v>
      </c>
      <c r="G152" s="469">
        <f t="shared" si="2"/>
        <v>0</v>
      </c>
      <c r="H152" s="469">
        <f t="shared" si="2"/>
        <v>0</v>
      </c>
      <c r="I152" s="469">
        <f t="shared" si="2"/>
        <v>0</v>
      </c>
      <c r="J152" s="593">
        <f t="shared" si="2"/>
        <v>15</v>
      </c>
      <c r="K152" s="469">
        <f t="shared" si="2"/>
        <v>0</v>
      </c>
      <c r="L152" s="469">
        <f t="shared" si="2"/>
        <v>0</v>
      </c>
      <c r="M152" s="1667">
        <f t="shared" si="2"/>
        <v>0</v>
      </c>
      <c r="N152" s="1660"/>
      <c r="O152" s="1656"/>
      <c r="P152" s="1657"/>
      <c r="Q152" s="2028"/>
      <c r="R152" s="2029"/>
      <c r="S152" s="2025"/>
      <c r="T152" s="1654"/>
      <c r="U152" s="1654"/>
    </row>
    <row r="153" spans="1:21" ht="27" customHeight="1">
      <c r="A153" s="779"/>
      <c r="B153" s="1907"/>
      <c r="C153" s="1907"/>
      <c r="D153" s="1907"/>
      <c r="E153" s="1907"/>
      <c r="F153" s="1907"/>
      <c r="G153" s="1907"/>
      <c r="H153" s="1907"/>
      <c r="I153" s="1907"/>
      <c r="J153" s="1937"/>
      <c r="K153" s="1907"/>
      <c r="L153" s="1907"/>
      <c r="M153" s="1938"/>
      <c r="N153" s="1660"/>
      <c r="O153" s="1656"/>
      <c r="P153" s="1657"/>
      <c r="Q153" s="2028"/>
      <c r="R153" s="2029"/>
      <c r="S153" s="2025"/>
      <c r="T153" s="1654"/>
      <c r="U153" s="1654"/>
    </row>
    <row r="154" spans="1:21" ht="27" customHeight="1">
      <c r="A154" s="779"/>
      <c r="B154" s="1907" t="s">
        <v>968</v>
      </c>
      <c r="C154" s="2046">
        <f>L159</f>
        <v>14.36234047902413</v>
      </c>
      <c r="D154" s="2045" t="s">
        <v>994</v>
      </c>
      <c r="E154" s="1907"/>
      <c r="F154" s="1907"/>
      <c r="G154" s="1907"/>
      <c r="H154" s="1907"/>
      <c r="I154" s="1907"/>
      <c r="J154" s="1937"/>
      <c r="K154" s="1907"/>
      <c r="L154" s="1907"/>
      <c r="M154" s="1938"/>
      <c r="N154" s="1660"/>
      <c r="O154" s="1656"/>
      <c r="P154" s="1657"/>
      <c r="Q154" s="2028"/>
      <c r="R154" s="2029"/>
      <c r="S154" s="2025"/>
      <c r="T154" s="1654"/>
      <c r="U154" s="1654"/>
    </row>
    <row r="155" spans="1:21" ht="27" customHeight="1">
      <c r="A155" s="779"/>
      <c r="B155" s="166" t="s">
        <v>969</v>
      </c>
      <c r="C155" s="166" t="s">
        <v>973</v>
      </c>
      <c r="D155" s="166" t="s">
        <v>974</v>
      </c>
      <c r="E155" s="166" t="s">
        <v>975</v>
      </c>
      <c r="F155" s="166" t="s">
        <v>976</v>
      </c>
      <c r="G155" s="166" t="s">
        <v>977</v>
      </c>
      <c r="H155" s="310" t="s">
        <v>653</v>
      </c>
      <c r="I155" s="1844" t="s">
        <v>659</v>
      </c>
      <c r="J155" s="310" t="s">
        <v>654</v>
      </c>
      <c r="K155" s="310" t="s">
        <v>338</v>
      </c>
      <c r="L155" s="166" t="s">
        <v>979</v>
      </c>
      <c r="M155" s="1938"/>
      <c r="N155" s="1660"/>
      <c r="O155" s="1656"/>
      <c r="P155" s="1657"/>
      <c r="Q155" s="2028"/>
      <c r="R155" s="2029"/>
      <c r="S155" s="2025"/>
      <c r="T155" s="1654"/>
      <c r="U155" s="1654"/>
    </row>
    <row r="156" spans="1:21" ht="27" customHeight="1">
      <c r="A156" s="779"/>
      <c r="B156" s="166" t="s">
        <v>970</v>
      </c>
      <c r="C156" s="166"/>
      <c r="D156" s="166"/>
      <c r="E156" s="166"/>
      <c r="F156" s="166"/>
      <c r="G156" s="166"/>
      <c r="H156" s="166"/>
      <c r="I156" s="1976">
        <f>G61/2+G80/3</f>
        <v>5.3424251302083334</v>
      </c>
      <c r="J156" s="1944"/>
      <c r="K156" s="166"/>
      <c r="L156" s="1978">
        <f t="shared" ref="L156:L158" si="3">SUM(C156:K156)</f>
        <v>5.3424251302083334</v>
      </c>
      <c r="M156" s="1938"/>
      <c r="N156" s="1660"/>
      <c r="O156" s="1656"/>
      <c r="P156" s="1657"/>
      <c r="Q156" s="2028"/>
      <c r="R156" s="2029"/>
      <c r="S156" s="2025"/>
      <c r="T156" s="1654"/>
      <c r="U156" s="1654"/>
    </row>
    <row r="157" spans="1:21" ht="27" customHeight="1">
      <c r="A157" s="779"/>
      <c r="B157" s="166" t="s">
        <v>971</v>
      </c>
      <c r="C157" s="166"/>
      <c r="D157" s="166"/>
      <c r="E157" s="166"/>
      <c r="F157" s="166"/>
      <c r="G157" s="166"/>
      <c r="H157" s="166"/>
      <c r="I157" s="1976">
        <f>G61/2+G80/3*2</f>
        <v>7.5698502604166675</v>
      </c>
      <c r="J157" s="1944"/>
      <c r="K157" s="166"/>
      <c r="L157" s="1978">
        <f t="shared" si="3"/>
        <v>7.5698502604166675</v>
      </c>
      <c r="M157" s="1938"/>
      <c r="N157" s="1660"/>
      <c r="O157" s="1656"/>
      <c r="P157" s="1657"/>
      <c r="Q157" s="2028"/>
      <c r="R157" s="2029"/>
      <c r="S157" s="2025"/>
      <c r="T157" s="1654"/>
      <c r="U157" s="1654"/>
    </row>
    <row r="158" spans="1:21" ht="27" customHeight="1">
      <c r="A158" s="779"/>
      <c r="B158" s="166" t="s">
        <v>980</v>
      </c>
      <c r="C158" s="166"/>
      <c r="D158" s="166"/>
      <c r="E158" s="166"/>
      <c r="F158" s="166"/>
      <c r="G158" s="166"/>
      <c r="H158" s="166"/>
      <c r="I158" s="1977">
        <f>G85</f>
        <v>1.4500650883991284</v>
      </c>
      <c r="J158" s="1944"/>
      <c r="K158" s="166"/>
      <c r="L158" s="1978">
        <f t="shared" si="3"/>
        <v>1.4500650883991284</v>
      </c>
      <c r="M158" s="1938"/>
      <c r="N158" s="1660"/>
      <c r="O158" s="1656"/>
      <c r="P158" s="1657"/>
      <c r="Q158" s="2028"/>
      <c r="R158" s="2029"/>
      <c r="S158" s="2025"/>
      <c r="T158" s="1654"/>
      <c r="U158" s="1654"/>
    </row>
    <row r="159" spans="1:21" ht="27" customHeight="1">
      <c r="A159" s="779"/>
      <c r="B159" s="166" t="s">
        <v>972</v>
      </c>
      <c r="C159" s="1976">
        <f t="shared" ref="C159:H159" si="4">SUM(C156:C158)</f>
        <v>0</v>
      </c>
      <c r="D159" s="1976">
        <f t="shared" si="4"/>
        <v>0</v>
      </c>
      <c r="E159" s="1976">
        <f t="shared" si="4"/>
        <v>0</v>
      </c>
      <c r="F159" s="1976">
        <f t="shared" si="4"/>
        <v>0</v>
      </c>
      <c r="G159" s="1976">
        <f t="shared" si="4"/>
        <v>0</v>
      </c>
      <c r="H159" s="1976">
        <f t="shared" si="4"/>
        <v>0</v>
      </c>
      <c r="I159" s="1976">
        <f>SUM(I156:I158)</f>
        <v>14.36234047902413</v>
      </c>
      <c r="J159" s="1976">
        <f t="shared" ref="J159:K159" si="5">SUM(J156:J158)</f>
        <v>0</v>
      </c>
      <c r="K159" s="1976">
        <f t="shared" si="5"/>
        <v>0</v>
      </c>
      <c r="L159" s="1978">
        <f>SUM(C159:K159)</f>
        <v>14.36234047902413</v>
      </c>
      <c r="M159" s="1938"/>
      <c r="N159" s="1660"/>
      <c r="O159" s="1656"/>
      <c r="P159" s="1657"/>
      <c r="Q159" s="2028"/>
      <c r="R159" s="2029"/>
      <c r="S159" s="2025"/>
      <c r="T159" s="1654"/>
      <c r="U159" s="1654"/>
    </row>
    <row r="160" spans="1:21" ht="27" customHeight="1">
      <c r="A160" s="183"/>
      <c r="B160" s="183"/>
      <c r="C160" s="183"/>
      <c r="D160" s="183"/>
      <c r="E160" s="183"/>
      <c r="F160" s="183"/>
      <c r="G160" s="183"/>
      <c r="H160" s="183"/>
      <c r="I160" s="317"/>
      <c r="J160" s="183"/>
      <c r="K160" s="183"/>
      <c r="L160" s="183"/>
      <c r="M160" s="183"/>
      <c r="N160" s="208"/>
      <c r="O160" s="255"/>
      <c r="P160" s="256"/>
      <c r="Q160" s="1898"/>
      <c r="R160" s="1899"/>
      <c r="S160" s="1900"/>
    </row>
    <row r="161" spans="2:19" ht="27" customHeight="1">
      <c r="N161" s="256"/>
      <c r="O161" s="255"/>
      <c r="P161" s="256"/>
      <c r="Q161" s="1898"/>
      <c r="R161" s="1899"/>
      <c r="S161" s="1900"/>
    </row>
    <row r="162" spans="2:19">
      <c r="M162" s="553"/>
    </row>
    <row r="163" spans="2:19" ht="18.75">
      <c r="B163" s="226" t="s">
        <v>297</v>
      </c>
      <c r="C163" s="191"/>
      <c r="D163" s="191"/>
      <c r="I163" s="98"/>
      <c r="J163" s="261"/>
      <c r="O163" s="98"/>
    </row>
    <row r="164" spans="2:19" ht="13.5">
      <c r="B164" s="3026" t="s">
        <v>298</v>
      </c>
      <c r="C164" s="3027"/>
      <c r="D164" s="3028"/>
      <c r="E164" s="3029" t="s">
        <v>863</v>
      </c>
      <c r="F164" s="3030"/>
      <c r="G164" s="3030"/>
      <c r="H164" s="3030"/>
      <c r="I164" s="3030"/>
      <c r="J164" s="3030"/>
      <c r="K164" s="3029" t="s">
        <v>864</v>
      </c>
      <c r="L164" s="3030"/>
      <c r="M164" s="3030"/>
      <c r="N164" s="3030"/>
      <c r="O164" s="3031"/>
    </row>
    <row r="165" spans="2:19" ht="13.5">
      <c r="B165" s="3032" t="s">
        <v>849</v>
      </c>
      <c r="C165" s="3033"/>
      <c r="D165" s="3034"/>
      <c r="E165" s="2769" t="s">
        <v>861</v>
      </c>
      <c r="F165" s="3035"/>
      <c r="G165" s="3035"/>
      <c r="H165" s="3035"/>
      <c r="I165" s="3035"/>
      <c r="J165" s="3036"/>
      <c r="K165" s="2771" t="s">
        <v>316</v>
      </c>
      <c r="L165" s="3037"/>
      <c r="M165" s="3037"/>
      <c r="N165" s="3037"/>
      <c r="O165" s="3037"/>
      <c r="P165" s="2772"/>
    </row>
    <row r="166" spans="2:19" ht="13.5">
      <c r="B166" s="1199" t="s">
        <v>855</v>
      </c>
      <c r="C166" s="1200" t="s">
        <v>857</v>
      </c>
      <c r="D166" s="1200" t="s">
        <v>307</v>
      </c>
      <c r="E166" s="2769" t="s">
        <v>310</v>
      </c>
      <c r="F166" s="2770"/>
      <c r="G166" s="2769" t="s">
        <v>859</v>
      </c>
      <c r="H166" s="2770"/>
      <c r="I166" s="2769" t="s">
        <v>860</v>
      </c>
      <c r="J166" s="2770"/>
      <c r="K166" s="2771" t="s">
        <v>317</v>
      </c>
      <c r="L166" s="2772"/>
      <c r="M166" s="2771" t="s">
        <v>320</v>
      </c>
      <c r="N166" s="2772"/>
      <c r="O166" s="2771" t="s">
        <v>322</v>
      </c>
      <c r="P166" s="2772"/>
    </row>
    <row r="167" spans="2:19" ht="13.5">
      <c r="B167" s="1200">
        <v>0</v>
      </c>
      <c r="C167" s="1199">
        <v>5</v>
      </c>
      <c r="D167" s="1235">
        <v>10</v>
      </c>
      <c r="E167" s="2769">
        <v>-10</v>
      </c>
      <c r="F167" s="2770">
        <v>0</v>
      </c>
      <c r="G167" s="2769">
        <v>0</v>
      </c>
      <c r="H167" s="2770"/>
      <c r="I167" s="2769">
        <v>10</v>
      </c>
      <c r="J167" s="2770"/>
      <c r="K167" s="2771">
        <v>-10</v>
      </c>
      <c r="L167" s="2773">
        <v>0</v>
      </c>
      <c r="M167" s="2771">
        <v>0</v>
      </c>
      <c r="N167" s="2773"/>
      <c r="O167" s="2771">
        <v>10</v>
      </c>
      <c r="P167" s="2773"/>
    </row>
    <row r="168" spans="2:19" ht="13.5">
      <c r="I168" s="98"/>
      <c r="J168" s="261"/>
      <c r="O168" s="98"/>
    </row>
    <row r="169" spans="2:19" ht="13.5">
      <c r="B169" s="2774" t="s">
        <v>340</v>
      </c>
      <c r="C169" s="2775"/>
      <c r="D169" s="2776"/>
      <c r="E169" s="2942" t="s">
        <v>324</v>
      </c>
      <c r="F169" s="2944"/>
      <c r="G169" s="2944"/>
      <c r="H169" s="2944"/>
      <c r="I169" s="2944"/>
      <c r="J169" s="2945"/>
      <c r="K169" s="2890" t="s">
        <v>487</v>
      </c>
      <c r="L169" s="2946"/>
      <c r="M169" s="2946"/>
      <c r="N169" s="2946"/>
      <c r="O169" s="2946"/>
      <c r="P169" s="2947"/>
    </row>
    <row r="170" spans="2:19" ht="13.5">
      <c r="B170" s="1214" t="s">
        <v>341</v>
      </c>
      <c r="C170" s="1214" t="s">
        <v>342</v>
      </c>
      <c r="D170" s="1214" t="s">
        <v>343</v>
      </c>
      <c r="E170" s="2948" t="s">
        <v>862</v>
      </c>
      <c r="F170" s="2949"/>
      <c r="G170" s="2948" t="s">
        <v>325</v>
      </c>
      <c r="H170" s="2950"/>
      <c r="I170" s="2948" t="s">
        <v>331</v>
      </c>
      <c r="J170" s="2950"/>
      <c r="K170" s="2951" t="s">
        <v>865</v>
      </c>
      <c r="L170" s="2952"/>
      <c r="M170" s="2951" t="s">
        <v>521</v>
      </c>
      <c r="N170" s="2953"/>
      <c r="O170" s="2951" t="s">
        <v>846</v>
      </c>
      <c r="P170" s="2953"/>
    </row>
    <row r="171" spans="2:19" ht="13.5">
      <c r="B171" s="1222">
        <v>0</v>
      </c>
      <c r="C171" s="1214" t="s">
        <v>307</v>
      </c>
      <c r="D171" s="1234">
        <v>10</v>
      </c>
      <c r="E171" s="2942">
        <v>-10</v>
      </c>
      <c r="F171" s="2943">
        <v>0</v>
      </c>
      <c r="G171" s="2942">
        <v>0</v>
      </c>
      <c r="H171" s="2943"/>
      <c r="I171" s="2942">
        <v>10</v>
      </c>
      <c r="J171" s="2943"/>
      <c r="K171" s="2890">
        <v>-20</v>
      </c>
      <c r="L171" s="2891">
        <v>0</v>
      </c>
      <c r="M171" s="2890">
        <v>0</v>
      </c>
      <c r="N171" s="2891"/>
      <c r="O171" s="2890">
        <v>20</v>
      </c>
      <c r="P171" s="2891"/>
    </row>
    <row r="172" spans="2:19" ht="13.5">
      <c r="I172" s="98"/>
      <c r="J172" s="261"/>
      <c r="O172" s="98"/>
    </row>
    <row r="173" spans="2:19" ht="15">
      <c r="B173" s="2911" t="s">
        <v>868</v>
      </c>
      <c r="C173" s="2912"/>
      <c r="D173" s="2913"/>
      <c r="E173" s="2909" t="s">
        <v>866</v>
      </c>
      <c r="F173" s="2914"/>
      <c r="G173" s="2914"/>
      <c r="H173" s="2914"/>
      <c r="I173" s="2914"/>
      <c r="J173" s="2915"/>
      <c r="K173" s="2916" t="s">
        <v>870</v>
      </c>
      <c r="L173" s="2917"/>
      <c r="M173" s="2918"/>
      <c r="N173" s="2928" t="s">
        <v>869</v>
      </c>
      <c r="O173" s="2941"/>
      <c r="P173" s="1218"/>
    </row>
    <row r="174" spans="2:19" ht="30">
      <c r="B174" s="1203" t="s">
        <v>344</v>
      </c>
      <c r="C174" s="1203" t="s">
        <v>346</v>
      </c>
      <c r="D174" s="1215" t="s">
        <v>844</v>
      </c>
      <c r="E174" s="2919" t="s">
        <v>508</v>
      </c>
      <c r="F174" s="2920"/>
      <c r="G174" s="2919" t="s">
        <v>850</v>
      </c>
      <c r="H174" s="2921"/>
      <c r="I174" s="2919" t="s">
        <v>867</v>
      </c>
      <c r="J174" s="2921"/>
      <c r="K174" s="2922" t="s">
        <v>520</v>
      </c>
      <c r="L174" s="2923"/>
      <c r="M174" s="1216" t="s">
        <v>473</v>
      </c>
      <c r="N174" s="1219" t="s">
        <v>472</v>
      </c>
      <c r="O174" s="1219" t="s">
        <v>473</v>
      </c>
      <c r="P174" s="1220"/>
    </row>
    <row r="175" spans="2:19" ht="15">
      <c r="B175" s="1203">
        <v>0</v>
      </c>
      <c r="C175" s="1203">
        <v>5</v>
      </c>
      <c r="D175" s="1203">
        <v>10</v>
      </c>
      <c r="E175" s="2909">
        <v>0</v>
      </c>
      <c r="F175" s="2910">
        <v>0</v>
      </c>
      <c r="G175" s="2909">
        <v>5</v>
      </c>
      <c r="H175" s="2910"/>
      <c r="I175" s="2909">
        <v>10</v>
      </c>
      <c r="J175" s="2910"/>
      <c r="K175" s="2916">
        <v>0</v>
      </c>
      <c r="L175" s="2927">
        <v>0</v>
      </c>
      <c r="M175" s="1217">
        <v>10</v>
      </c>
      <c r="N175" s="1221">
        <v>0</v>
      </c>
      <c r="O175" s="2928">
        <v>10</v>
      </c>
      <c r="P175" s="2929"/>
    </row>
    <row r="176" spans="2:19" ht="13.5">
      <c r="I176" s="98"/>
      <c r="J176" s="261"/>
      <c r="O176" s="98"/>
    </row>
    <row r="177" spans="2:16" ht="16.5">
      <c r="B177" s="2930" t="s">
        <v>873</v>
      </c>
      <c r="C177" s="2931"/>
      <c r="D177" s="2932"/>
      <c r="E177" s="2907" t="s">
        <v>871</v>
      </c>
      <c r="F177" s="2933"/>
      <c r="G177" s="2933"/>
      <c r="H177" s="2933"/>
      <c r="I177" s="2933"/>
      <c r="J177" s="2934"/>
      <c r="K177" s="2935" t="s">
        <v>874</v>
      </c>
      <c r="L177" s="2936"/>
      <c r="M177" s="2936"/>
      <c r="N177" s="2936"/>
      <c r="O177" s="2936"/>
      <c r="P177" s="2937"/>
    </row>
    <row r="178" spans="2:16" ht="40.5">
      <c r="B178" s="1232" t="s">
        <v>499</v>
      </c>
      <c r="C178" s="1233" t="s">
        <v>500</v>
      </c>
      <c r="D178" s="1233" t="s">
        <v>501</v>
      </c>
      <c r="E178" s="2938" t="s">
        <v>519</v>
      </c>
      <c r="F178" s="2939"/>
      <c r="G178" s="2938" t="s">
        <v>852</v>
      </c>
      <c r="H178" s="2940"/>
      <c r="I178" s="2938" t="s">
        <v>872</v>
      </c>
      <c r="J178" s="2940"/>
      <c r="K178" s="1223" t="s">
        <v>476</v>
      </c>
      <c r="L178" s="1223" t="s">
        <v>477</v>
      </c>
      <c r="M178" s="1223" t="s">
        <v>479</v>
      </c>
      <c r="N178" s="1223" t="s">
        <v>480</v>
      </c>
      <c r="O178" s="1223" t="s">
        <v>481</v>
      </c>
      <c r="P178" s="1224"/>
    </row>
    <row r="179" spans="2:16" ht="16.5">
      <c r="B179" s="1232">
        <v>0</v>
      </c>
      <c r="C179" s="1232">
        <v>5</v>
      </c>
      <c r="D179" s="1232">
        <v>10</v>
      </c>
      <c r="E179" s="2907">
        <v>0</v>
      </c>
      <c r="F179" s="2908">
        <v>0</v>
      </c>
      <c r="G179" s="2907">
        <v>5</v>
      </c>
      <c r="H179" s="2908"/>
      <c r="I179" s="2907">
        <v>10</v>
      </c>
      <c r="J179" s="2908"/>
      <c r="K179" s="1225">
        <v>50</v>
      </c>
      <c r="L179" s="1226">
        <v>20</v>
      </c>
      <c r="M179" s="1225">
        <v>0</v>
      </c>
      <c r="N179" s="1226">
        <v>-20</v>
      </c>
      <c r="O179" s="1225">
        <v>-50</v>
      </c>
      <c r="P179" s="1226"/>
    </row>
    <row r="181" spans="2:16">
      <c r="B181" s="1217" t="s">
        <v>355</v>
      </c>
      <c r="C181" s="2855" t="s">
        <v>349</v>
      </c>
      <c r="D181" s="2856"/>
    </row>
    <row r="182" spans="2:16">
      <c r="B182" s="1227" t="s">
        <v>365</v>
      </c>
      <c r="C182" s="1229" t="s">
        <v>350</v>
      </c>
      <c r="D182" s="1230" t="s">
        <v>351</v>
      </c>
    </row>
    <row r="183" spans="2:16" ht="16.5">
      <c r="B183" s="1228">
        <v>10</v>
      </c>
      <c r="C183" s="1231">
        <v>10</v>
      </c>
      <c r="D183" s="1231">
        <v>0</v>
      </c>
    </row>
  </sheetData>
  <sheetProtection selectLockedCells="1" selectUnlockedCells="1"/>
  <protectedRanges>
    <protectedRange sqref="K2" name="단가산출a"/>
  </protectedRanges>
  <mergeCells count="103">
    <mergeCell ref="C181:D181"/>
    <mergeCell ref="A1:L1"/>
    <mergeCell ref="A2:B2"/>
    <mergeCell ref="C2:G2"/>
    <mergeCell ref="A3:B3"/>
    <mergeCell ref="C3:D3"/>
    <mergeCell ref="E3:F3"/>
    <mergeCell ref="G3:G4"/>
    <mergeCell ref="H3:I3"/>
    <mergeCell ref="J3:K4"/>
    <mergeCell ref="L3:L4"/>
    <mergeCell ref="A46:A53"/>
    <mergeCell ref="A5:A9"/>
    <mergeCell ref="C5:D5"/>
    <mergeCell ref="A10:A14"/>
    <mergeCell ref="A15:A19"/>
    <mergeCell ref="A20:A26"/>
    <mergeCell ref="A27:A45"/>
    <mergeCell ref="C28:D28"/>
    <mergeCell ref="C30:D30"/>
    <mergeCell ref="A90:A100"/>
    <mergeCell ref="A101:A111"/>
    <mergeCell ref="A112:A113"/>
    <mergeCell ref="I114:J114"/>
    <mergeCell ref="R76:X76"/>
    <mergeCell ref="X78:X81"/>
    <mergeCell ref="Q83:Q84"/>
    <mergeCell ref="R83:V83"/>
    <mergeCell ref="W84:W85"/>
    <mergeCell ref="E30:L30"/>
    <mergeCell ref="C32:D32"/>
    <mergeCell ref="E32:L32"/>
    <mergeCell ref="D34:L34"/>
    <mergeCell ref="D40:L40"/>
    <mergeCell ref="I115:J115"/>
    <mergeCell ref="I117:J117"/>
    <mergeCell ref="A60:A78"/>
    <mergeCell ref="C60:E60"/>
    <mergeCell ref="Q76:Q77"/>
    <mergeCell ref="B140:B141"/>
    <mergeCell ref="C140:C141"/>
    <mergeCell ref="D140:M140"/>
    <mergeCell ref="B164:D164"/>
    <mergeCell ref="E164:J164"/>
    <mergeCell ref="K164:O164"/>
    <mergeCell ref="I118:J118"/>
    <mergeCell ref="I119:J119"/>
    <mergeCell ref="I120:J120"/>
    <mergeCell ref="I121:J121"/>
    <mergeCell ref="I122:J122"/>
    <mergeCell ref="B129:H129"/>
    <mergeCell ref="E167:F167"/>
    <mergeCell ref="G167:H167"/>
    <mergeCell ref="I167:J167"/>
    <mergeCell ref="K167:L167"/>
    <mergeCell ref="M167:N167"/>
    <mergeCell ref="O167:P167"/>
    <mergeCell ref="B165:D165"/>
    <mergeCell ref="E165:J165"/>
    <mergeCell ref="K165:P165"/>
    <mergeCell ref="E166:F166"/>
    <mergeCell ref="G166:H166"/>
    <mergeCell ref="I166:J166"/>
    <mergeCell ref="K166:L166"/>
    <mergeCell ref="M166:N166"/>
    <mergeCell ref="O166:P166"/>
    <mergeCell ref="E171:F171"/>
    <mergeCell ref="G171:H171"/>
    <mergeCell ref="I171:J171"/>
    <mergeCell ref="K171:L171"/>
    <mergeCell ref="M171:N171"/>
    <mergeCell ref="O171:P171"/>
    <mergeCell ref="B169:D169"/>
    <mergeCell ref="E169:J169"/>
    <mergeCell ref="K169:P169"/>
    <mergeCell ref="E170:F170"/>
    <mergeCell ref="G170:H170"/>
    <mergeCell ref="I170:J170"/>
    <mergeCell ref="K170:L170"/>
    <mergeCell ref="M170:N170"/>
    <mergeCell ref="O170:P170"/>
    <mergeCell ref="K175:L175"/>
    <mergeCell ref="O175:P175"/>
    <mergeCell ref="B177:D177"/>
    <mergeCell ref="E177:J177"/>
    <mergeCell ref="K177:P177"/>
    <mergeCell ref="B173:D173"/>
    <mergeCell ref="E173:J173"/>
    <mergeCell ref="K173:M173"/>
    <mergeCell ref="N173:O173"/>
    <mergeCell ref="E174:F174"/>
    <mergeCell ref="G174:H174"/>
    <mergeCell ref="I174:J174"/>
    <mergeCell ref="K174:L174"/>
    <mergeCell ref="E178:F178"/>
    <mergeCell ref="G178:H178"/>
    <mergeCell ref="I178:J178"/>
    <mergeCell ref="E179:F179"/>
    <mergeCell ref="G179:H179"/>
    <mergeCell ref="I179:J179"/>
    <mergeCell ref="E175:F175"/>
    <mergeCell ref="G175:H175"/>
    <mergeCell ref="I175:J175"/>
  </mergeCells>
  <phoneticPr fontId="5" type="noConversion"/>
  <dataValidations count="22">
    <dataValidation type="list" allowBlank="1" showInputMessage="1" showErrorMessage="1" sqref="C147 WVG983170 WLK983170 WBO983170 VRS983170 VHW983170 UYA983170 UOE983170 UEI983170 TUM983170 TKQ983170 TAU983170 SQY983170 SHC983170 RXG983170 RNK983170 RDO983170 QTS983170 QJW983170 QAA983170 PQE983170 PGI983170 OWM983170 OMQ983170 OCU983170 NSY983170 NJC983170 MZG983170 MPK983170 MFO983170 LVS983170 LLW983170 LCA983170 KSE983170 KII983170 JYM983170 JOQ983170 JEU983170 IUY983170 ILC983170 IBG983170 HRK983170 HHO983170 GXS983170 GNW983170 GEA983170 FUE983170 FKI983170 FAM983170 EQQ983170 EGU983170 DWY983170 DNC983170 DDG983170 CTK983170 CJO983170 BZS983170 BPW983170 BGA983170 AWE983170 AMI983170 ACM983170 SQ983170 IU983170 C983170 WVG917634 WLK917634 WBO917634 VRS917634 VHW917634 UYA917634 UOE917634 UEI917634 TUM917634 TKQ917634 TAU917634 SQY917634 SHC917634 RXG917634 RNK917634 RDO917634 QTS917634 QJW917634 QAA917634 PQE917634 PGI917634 OWM917634 OMQ917634 OCU917634 NSY917634 NJC917634 MZG917634 MPK917634 MFO917634 LVS917634 LLW917634 LCA917634 KSE917634 KII917634 JYM917634 JOQ917634 JEU917634 IUY917634 ILC917634 IBG917634 HRK917634 HHO917634 GXS917634 GNW917634 GEA917634 FUE917634 FKI917634 FAM917634 EQQ917634 EGU917634 DWY917634 DNC917634 DDG917634 CTK917634 CJO917634 BZS917634 BPW917634 BGA917634 AWE917634 AMI917634 ACM917634 SQ917634 IU917634 C917634 WVG852098 WLK852098 WBO852098 VRS852098 VHW852098 UYA852098 UOE852098 UEI852098 TUM852098 TKQ852098 TAU852098 SQY852098 SHC852098 RXG852098 RNK852098 RDO852098 QTS852098 QJW852098 QAA852098 PQE852098 PGI852098 OWM852098 OMQ852098 OCU852098 NSY852098 NJC852098 MZG852098 MPK852098 MFO852098 LVS852098 LLW852098 LCA852098 KSE852098 KII852098 JYM852098 JOQ852098 JEU852098 IUY852098 ILC852098 IBG852098 HRK852098 HHO852098 GXS852098 GNW852098 GEA852098 FUE852098 FKI852098 FAM852098 EQQ852098 EGU852098 DWY852098 DNC852098 DDG852098 CTK852098 CJO852098 BZS852098 BPW852098 BGA852098 AWE852098 AMI852098 ACM852098 SQ852098 IU852098 C852098 WVG786562 WLK786562 WBO786562 VRS786562 VHW786562 UYA786562 UOE786562 UEI786562 TUM786562 TKQ786562 TAU786562 SQY786562 SHC786562 RXG786562 RNK786562 RDO786562 QTS786562 QJW786562 QAA786562 PQE786562 PGI786562 OWM786562 OMQ786562 OCU786562 NSY786562 NJC786562 MZG786562 MPK786562 MFO786562 LVS786562 LLW786562 LCA786562 KSE786562 KII786562 JYM786562 JOQ786562 JEU786562 IUY786562 ILC786562 IBG786562 HRK786562 HHO786562 GXS786562 GNW786562 GEA786562 FUE786562 FKI786562 FAM786562 EQQ786562 EGU786562 DWY786562 DNC786562 DDG786562 CTK786562 CJO786562 BZS786562 BPW786562 BGA786562 AWE786562 AMI786562 ACM786562 SQ786562 IU786562 C786562 WVG721026 WLK721026 WBO721026 VRS721026 VHW721026 UYA721026 UOE721026 UEI721026 TUM721026 TKQ721026 TAU721026 SQY721026 SHC721026 RXG721026 RNK721026 RDO721026 QTS721026 QJW721026 QAA721026 PQE721026 PGI721026 OWM721026 OMQ721026 OCU721026 NSY721026 NJC721026 MZG721026 MPK721026 MFO721026 LVS721026 LLW721026 LCA721026 KSE721026 KII721026 JYM721026 JOQ721026 JEU721026 IUY721026 ILC721026 IBG721026 HRK721026 HHO721026 GXS721026 GNW721026 GEA721026 FUE721026 FKI721026 FAM721026 EQQ721026 EGU721026 DWY721026 DNC721026 DDG721026 CTK721026 CJO721026 BZS721026 BPW721026 BGA721026 AWE721026 AMI721026 ACM721026 SQ721026 IU721026 C721026 WVG655490 WLK655490 WBO655490 VRS655490 VHW655490 UYA655490 UOE655490 UEI655490 TUM655490 TKQ655490 TAU655490 SQY655490 SHC655490 RXG655490 RNK655490 RDO655490 QTS655490 QJW655490 QAA655490 PQE655490 PGI655490 OWM655490 OMQ655490 OCU655490 NSY655490 NJC655490 MZG655490 MPK655490 MFO655490 LVS655490 LLW655490 LCA655490 KSE655490 KII655490 JYM655490 JOQ655490 JEU655490 IUY655490 ILC655490 IBG655490 HRK655490 HHO655490 GXS655490 GNW655490 GEA655490 FUE655490 FKI655490 FAM655490 EQQ655490 EGU655490 DWY655490 DNC655490 DDG655490 CTK655490 CJO655490 BZS655490 BPW655490 BGA655490 AWE655490 AMI655490 ACM655490 SQ655490 IU655490 C655490 WVG589954 WLK589954 WBO589954 VRS589954 VHW589954 UYA589954 UOE589954 UEI589954 TUM589954 TKQ589954 TAU589954 SQY589954 SHC589954 RXG589954 RNK589954 RDO589954 QTS589954 QJW589954 QAA589954 PQE589954 PGI589954 OWM589954 OMQ589954 OCU589954 NSY589954 NJC589954 MZG589954 MPK589954 MFO589954 LVS589954 LLW589954 LCA589954 KSE589954 KII589954 JYM589954 JOQ589954 JEU589954 IUY589954 ILC589954 IBG589954 HRK589954 HHO589954 GXS589954 GNW589954 GEA589954 FUE589954 FKI589954 FAM589954 EQQ589954 EGU589954 DWY589954 DNC589954 DDG589954 CTK589954 CJO589954 BZS589954 BPW589954 BGA589954 AWE589954 AMI589954 ACM589954 SQ589954 IU589954 C589954 WVG524418 WLK524418 WBO524418 VRS524418 VHW524418 UYA524418 UOE524418 UEI524418 TUM524418 TKQ524418 TAU524418 SQY524418 SHC524418 RXG524418 RNK524418 RDO524418 QTS524418 QJW524418 QAA524418 PQE524418 PGI524418 OWM524418 OMQ524418 OCU524418 NSY524418 NJC524418 MZG524418 MPK524418 MFO524418 LVS524418 LLW524418 LCA524418 KSE524418 KII524418 JYM524418 JOQ524418 JEU524418 IUY524418 ILC524418 IBG524418 HRK524418 HHO524418 GXS524418 GNW524418 GEA524418 FUE524418 FKI524418 FAM524418 EQQ524418 EGU524418 DWY524418 DNC524418 DDG524418 CTK524418 CJO524418 BZS524418 BPW524418 BGA524418 AWE524418 AMI524418 ACM524418 SQ524418 IU524418 C524418 WVG458882 WLK458882 WBO458882 VRS458882 VHW458882 UYA458882 UOE458882 UEI458882 TUM458882 TKQ458882 TAU458882 SQY458882 SHC458882 RXG458882 RNK458882 RDO458882 QTS458882 QJW458882 QAA458882 PQE458882 PGI458882 OWM458882 OMQ458882 OCU458882 NSY458882 NJC458882 MZG458882 MPK458882 MFO458882 LVS458882 LLW458882 LCA458882 KSE458882 KII458882 JYM458882 JOQ458882 JEU458882 IUY458882 ILC458882 IBG458882 HRK458882 HHO458882 GXS458882 GNW458882 GEA458882 FUE458882 FKI458882 FAM458882 EQQ458882 EGU458882 DWY458882 DNC458882 DDG458882 CTK458882 CJO458882 BZS458882 BPW458882 BGA458882 AWE458882 AMI458882 ACM458882 SQ458882 IU458882 C458882 WVG393346 WLK393346 WBO393346 VRS393346 VHW393346 UYA393346 UOE393346 UEI393346 TUM393346 TKQ393346 TAU393346 SQY393346 SHC393346 RXG393346 RNK393346 RDO393346 QTS393346 QJW393346 QAA393346 PQE393346 PGI393346 OWM393346 OMQ393346 OCU393346 NSY393346 NJC393346 MZG393346 MPK393346 MFO393346 LVS393346 LLW393346 LCA393346 KSE393346 KII393346 JYM393346 JOQ393346 JEU393346 IUY393346 ILC393346 IBG393346 HRK393346 HHO393346 GXS393346 GNW393346 GEA393346 FUE393346 FKI393346 FAM393346 EQQ393346 EGU393346 DWY393346 DNC393346 DDG393346 CTK393346 CJO393346 BZS393346 BPW393346 BGA393346 AWE393346 AMI393346 ACM393346 SQ393346 IU393346 C393346 WVG327810 WLK327810 WBO327810 VRS327810 VHW327810 UYA327810 UOE327810 UEI327810 TUM327810 TKQ327810 TAU327810 SQY327810 SHC327810 RXG327810 RNK327810 RDO327810 QTS327810 QJW327810 QAA327810 PQE327810 PGI327810 OWM327810 OMQ327810 OCU327810 NSY327810 NJC327810 MZG327810 MPK327810 MFO327810 LVS327810 LLW327810 LCA327810 KSE327810 KII327810 JYM327810 JOQ327810 JEU327810 IUY327810 ILC327810 IBG327810 HRK327810 HHO327810 GXS327810 GNW327810 GEA327810 FUE327810 FKI327810 FAM327810 EQQ327810 EGU327810 DWY327810 DNC327810 DDG327810 CTK327810 CJO327810 BZS327810 BPW327810 BGA327810 AWE327810 AMI327810 ACM327810 SQ327810 IU327810 C327810 WVG262274 WLK262274 WBO262274 VRS262274 VHW262274 UYA262274 UOE262274 UEI262274 TUM262274 TKQ262274 TAU262274 SQY262274 SHC262274 RXG262274 RNK262274 RDO262274 QTS262274 QJW262274 QAA262274 PQE262274 PGI262274 OWM262274 OMQ262274 OCU262274 NSY262274 NJC262274 MZG262274 MPK262274 MFO262274 LVS262274 LLW262274 LCA262274 KSE262274 KII262274 JYM262274 JOQ262274 JEU262274 IUY262274 ILC262274 IBG262274 HRK262274 HHO262274 GXS262274 GNW262274 GEA262274 FUE262274 FKI262274 FAM262274 EQQ262274 EGU262274 DWY262274 DNC262274 DDG262274 CTK262274 CJO262274 BZS262274 BPW262274 BGA262274 AWE262274 AMI262274 ACM262274 SQ262274 IU262274 C262274 WVG196738 WLK196738 WBO196738 VRS196738 VHW196738 UYA196738 UOE196738 UEI196738 TUM196738 TKQ196738 TAU196738 SQY196738 SHC196738 RXG196738 RNK196738 RDO196738 QTS196738 QJW196738 QAA196738 PQE196738 PGI196738 OWM196738 OMQ196738 OCU196738 NSY196738 NJC196738 MZG196738 MPK196738 MFO196738 LVS196738 LLW196738 LCA196738 KSE196738 KII196738 JYM196738 JOQ196738 JEU196738 IUY196738 ILC196738 IBG196738 HRK196738 HHO196738 GXS196738 GNW196738 GEA196738 FUE196738 FKI196738 FAM196738 EQQ196738 EGU196738 DWY196738 DNC196738 DDG196738 CTK196738 CJO196738 BZS196738 BPW196738 BGA196738 AWE196738 AMI196738 ACM196738 SQ196738 IU196738 C196738 WVG131202 WLK131202 WBO131202 VRS131202 VHW131202 UYA131202 UOE131202 UEI131202 TUM131202 TKQ131202 TAU131202 SQY131202 SHC131202 RXG131202 RNK131202 RDO131202 QTS131202 QJW131202 QAA131202 PQE131202 PGI131202 OWM131202 OMQ131202 OCU131202 NSY131202 NJC131202 MZG131202 MPK131202 MFO131202 LVS131202 LLW131202 LCA131202 KSE131202 KII131202 JYM131202 JOQ131202 JEU131202 IUY131202 ILC131202 IBG131202 HRK131202 HHO131202 GXS131202 GNW131202 GEA131202 FUE131202 FKI131202 FAM131202 EQQ131202 EGU131202 DWY131202 DNC131202 DDG131202 CTK131202 CJO131202 BZS131202 BPW131202 BGA131202 AWE131202 AMI131202 ACM131202 SQ131202 IU131202 C131202 WVG65666 WLK65666 WBO65666 VRS65666 VHW65666 UYA65666 UOE65666 UEI65666 TUM65666 TKQ65666 TAU65666 SQY65666 SHC65666 RXG65666 RNK65666 RDO65666 QTS65666 QJW65666 QAA65666 PQE65666 PGI65666 OWM65666 OMQ65666 OCU65666 NSY65666 NJC65666 MZG65666 MPK65666 MFO65666 LVS65666 LLW65666 LCA65666 KSE65666 KII65666 JYM65666 JOQ65666 JEU65666 IUY65666 ILC65666 IBG65666 HRK65666 HHO65666 GXS65666 GNW65666 GEA65666 FUE65666 FKI65666 FAM65666 EQQ65666 EGU65666 DWY65666 DNC65666 DDG65666 CTK65666 CJO65666 BZS65666 BPW65666 BGA65666 AWE65666 AMI65666 ACM65666 SQ65666 IU65666 C65666 WVG147 WLK147 WBO147 VRS147 VHW147 UYA147 UOE147 UEI147 TUM147 TKQ147 TAU147 SQY147 SHC147 RXG147 RNK147 RDO147 QTS147 QJW147 QAA147 PQE147 PGI147 OWM147 OMQ147 OCU147 NSY147 NJC147 MZG147 MPK147 MFO147 LVS147 LLW147 LCA147 KSE147 KII147 JYM147 JOQ147 JEU147 IUY147 ILC147 IBG147 HRK147 HHO147 GXS147 GNW147 GEA147 FUE147 FKI147 FAM147 EQQ147 EGU147 DWY147 DNC147 DDG147 CTK147 CJO147 BZS147 BPW147 BGA147 AWE147 AMI147 ACM147 SQ147 IU147" xr:uid="{00000000-0002-0000-1000-000000000000}">
      <formula1>$R$144:$R$146</formula1>
    </dataValidation>
    <dataValidation type="list" allowBlank="1" showInputMessage="1" showErrorMessage="1" sqref="C146 WVG983169 WLK983169 WBO983169 VRS983169 VHW983169 UYA983169 UOE983169 UEI983169 TUM983169 TKQ983169 TAU983169 SQY983169 SHC983169 RXG983169 RNK983169 RDO983169 QTS983169 QJW983169 QAA983169 PQE983169 PGI983169 OWM983169 OMQ983169 OCU983169 NSY983169 NJC983169 MZG983169 MPK983169 MFO983169 LVS983169 LLW983169 LCA983169 KSE983169 KII983169 JYM983169 JOQ983169 JEU983169 IUY983169 ILC983169 IBG983169 HRK983169 HHO983169 GXS983169 GNW983169 GEA983169 FUE983169 FKI983169 FAM983169 EQQ983169 EGU983169 DWY983169 DNC983169 DDG983169 CTK983169 CJO983169 BZS983169 BPW983169 BGA983169 AWE983169 AMI983169 ACM983169 SQ983169 IU983169 C983169 WVG917633 WLK917633 WBO917633 VRS917633 VHW917633 UYA917633 UOE917633 UEI917633 TUM917633 TKQ917633 TAU917633 SQY917633 SHC917633 RXG917633 RNK917633 RDO917633 QTS917633 QJW917633 QAA917633 PQE917633 PGI917633 OWM917633 OMQ917633 OCU917633 NSY917633 NJC917633 MZG917633 MPK917633 MFO917633 LVS917633 LLW917633 LCA917633 KSE917633 KII917633 JYM917633 JOQ917633 JEU917633 IUY917633 ILC917633 IBG917633 HRK917633 HHO917633 GXS917633 GNW917633 GEA917633 FUE917633 FKI917633 FAM917633 EQQ917633 EGU917633 DWY917633 DNC917633 DDG917633 CTK917633 CJO917633 BZS917633 BPW917633 BGA917633 AWE917633 AMI917633 ACM917633 SQ917633 IU917633 C917633 WVG852097 WLK852097 WBO852097 VRS852097 VHW852097 UYA852097 UOE852097 UEI852097 TUM852097 TKQ852097 TAU852097 SQY852097 SHC852097 RXG852097 RNK852097 RDO852097 QTS852097 QJW852097 QAA852097 PQE852097 PGI852097 OWM852097 OMQ852097 OCU852097 NSY852097 NJC852097 MZG852097 MPK852097 MFO852097 LVS852097 LLW852097 LCA852097 KSE852097 KII852097 JYM852097 JOQ852097 JEU852097 IUY852097 ILC852097 IBG852097 HRK852097 HHO852097 GXS852097 GNW852097 GEA852097 FUE852097 FKI852097 FAM852097 EQQ852097 EGU852097 DWY852097 DNC852097 DDG852097 CTK852097 CJO852097 BZS852097 BPW852097 BGA852097 AWE852097 AMI852097 ACM852097 SQ852097 IU852097 C852097 WVG786561 WLK786561 WBO786561 VRS786561 VHW786561 UYA786561 UOE786561 UEI786561 TUM786561 TKQ786561 TAU786561 SQY786561 SHC786561 RXG786561 RNK786561 RDO786561 QTS786561 QJW786561 QAA786561 PQE786561 PGI786561 OWM786561 OMQ786561 OCU786561 NSY786561 NJC786561 MZG786561 MPK786561 MFO786561 LVS786561 LLW786561 LCA786561 KSE786561 KII786561 JYM786561 JOQ786561 JEU786561 IUY786561 ILC786561 IBG786561 HRK786561 HHO786561 GXS786561 GNW786561 GEA786561 FUE786561 FKI786561 FAM786561 EQQ786561 EGU786561 DWY786561 DNC786561 DDG786561 CTK786561 CJO786561 BZS786561 BPW786561 BGA786561 AWE786561 AMI786561 ACM786561 SQ786561 IU786561 C786561 WVG721025 WLK721025 WBO721025 VRS721025 VHW721025 UYA721025 UOE721025 UEI721025 TUM721025 TKQ721025 TAU721025 SQY721025 SHC721025 RXG721025 RNK721025 RDO721025 QTS721025 QJW721025 QAA721025 PQE721025 PGI721025 OWM721025 OMQ721025 OCU721025 NSY721025 NJC721025 MZG721025 MPK721025 MFO721025 LVS721025 LLW721025 LCA721025 KSE721025 KII721025 JYM721025 JOQ721025 JEU721025 IUY721025 ILC721025 IBG721025 HRK721025 HHO721025 GXS721025 GNW721025 GEA721025 FUE721025 FKI721025 FAM721025 EQQ721025 EGU721025 DWY721025 DNC721025 DDG721025 CTK721025 CJO721025 BZS721025 BPW721025 BGA721025 AWE721025 AMI721025 ACM721025 SQ721025 IU721025 C721025 WVG655489 WLK655489 WBO655489 VRS655489 VHW655489 UYA655489 UOE655489 UEI655489 TUM655489 TKQ655489 TAU655489 SQY655489 SHC655489 RXG655489 RNK655489 RDO655489 QTS655489 QJW655489 QAA655489 PQE655489 PGI655489 OWM655489 OMQ655489 OCU655489 NSY655489 NJC655489 MZG655489 MPK655489 MFO655489 LVS655489 LLW655489 LCA655489 KSE655489 KII655489 JYM655489 JOQ655489 JEU655489 IUY655489 ILC655489 IBG655489 HRK655489 HHO655489 GXS655489 GNW655489 GEA655489 FUE655489 FKI655489 FAM655489 EQQ655489 EGU655489 DWY655489 DNC655489 DDG655489 CTK655489 CJO655489 BZS655489 BPW655489 BGA655489 AWE655489 AMI655489 ACM655489 SQ655489 IU655489 C655489 WVG589953 WLK589953 WBO589953 VRS589953 VHW589953 UYA589953 UOE589953 UEI589953 TUM589953 TKQ589953 TAU589953 SQY589953 SHC589953 RXG589953 RNK589953 RDO589953 QTS589953 QJW589953 QAA589953 PQE589953 PGI589953 OWM589953 OMQ589953 OCU589953 NSY589953 NJC589953 MZG589953 MPK589953 MFO589953 LVS589953 LLW589953 LCA589953 KSE589953 KII589953 JYM589953 JOQ589953 JEU589953 IUY589953 ILC589953 IBG589953 HRK589953 HHO589953 GXS589953 GNW589953 GEA589953 FUE589953 FKI589953 FAM589953 EQQ589953 EGU589953 DWY589953 DNC589953 DDG589953 CTK589953 CJO589953 BZS589953 BPW589953 BGA589953 AWE589953 AMI589953 ACM589953 SQ589953 IU589953 C589953 WVG524417 WLK524417 WBO524417 VRS524417 VHW524417 UYA524417 UOE524417 UEI524417 TUM524417 TKQ524417 TAU524417 SQY524417 SHC524417 RXG524417 RNK524417 RDO524417 QTS524417 QJW524417 QAA524417 PQE524417 PGI524417 OWM524417 OMQ524417 OCU524417 NSY524417 NJC524417 MZG524417 MPK524417 MFO524417 LVS524417 LLW524417 LCA524417 KSE524417 KII524417 JYM524417 JOQ524417 JEU524417 IUY524417 ILC524417 IBG524417 HRK524417 HHO524417 GXS524417 GNW524417 GEA524417 FUE524417 FKI524417 FAM524417 EQQ524417 EGU524417 DWY524417 DNC524417 DDG524417 CTK524417 CJO524417 BZS524417 BPW524417 BGA524417 AWE524417 AMI524417 ACM524417 SQ524417 IU524417 C524417 WVG458881 WLK458881 WBO458881 VRS458881 VHW458881 UYA458881 UOE458881 UEI458881 TUM458881 TKQ458881 TAU458881 SQY458881 SHC458881 RXG458881 RNK458881 RDO458881 QTS458881 QJW458881 QAA458881 PQE458881 PGI458881 OWM458881 OMQ458881 OCU458881 NSY458881 NJC458881 MZG458881 MPK458881 MFO458881 LVS458881 LLW458881 LCA458881 KSE458881 KII458881 JYM458881 JOQ458881 JEU458881 IUY458881 ILC458881 IBG458881 HRK458881 HHO458881 GXS458881 GNW458881 GEA458881 FUE458881 FKI458881 FAM458881 EQQ458881 EGU458881 DWY458881 DNC458881 DDG458881 CTK458881 CJO458881 BZS458881 BPW458881 BGA458881 AWE458881 AMI458881 ACM458881 SQ458881 IU458881 C458881 WVG393345 WLK393345 WBO393345 VRS393345 VHW393345 UYA393345 UOE393345 UEI393345 TUM393345 TKQ393345 TAU393345 SQY393345 SHC393345 RXG393345 RNK393345 RDO393345 QTS393345 QJW393345 QAA393345 PQE393345 PGI393345 OWM393345 OMQ393345 OCU393345 NSY393345 NJC393345 MZG393345 MPK393345 MFO393345 LVS393345 LLW393345 LCA393345 KSE393345 KII393345 JYM393345 JOQ393345 JEU393345 IUY393345 ILC393345 IBG393345 HRK393345 HHO393345 GXS393345 GNW393345 GEA393345 FUE393345 FKI393345 FAM393345 EQQ393345 EGU393345 DWY393345 DNC393345 DDG393345 CTK393345 CJO393345 BZS393345 BPW393345 BGA393345 AWE393345 AMI393345 ACM393345 SQ393345 IU393345 C393345 WVG327809 WLK327809 WBO327809 VRS327809 VHW327809 UYA327809 UOE327809 UEI327809 TUM327809 TKQ327809 TAU327809 SQY327809 SHC327809 RXG327809 RNK327809 RDO327809 QTS327809 QJW327809 QAA327809 PQE327809 PGI327809 OWM327809 OMQ327809 OCU327809 NSY327809 NJC327809 MZG327809 MPK327809 MFO327809 LVS327809 LLW327809 LCA327809 KSE327809 KII327809 JYM327809 JOQ327809 JEU327809 IUY327809 ILC327809 IBG327809 HRK327809 HHO327809 GXS327809 GNW327809 GEA327809 FUE327809 FKI327809 FAM327809 EQQ327809 EGU327809 DWY327809 DNC327809 DDG327809 CTK327809 CJO327809 BZS327809 BPW327809 BGA327809 AWE327809 AMI327809 ACM327809 SQ327809 IU327809 C327809 WVG262273 WLK262273 WBO262273 VRS262273 VHW262273 UYA262273 UOE262273 UEI262273 TUM262273 TKQ262273 TAU262273 SQY262273 SHC262273 RXG262273 RNK262273 RDO262273 QTS262273 QJW262273 QAA262273 PQE262273 PGI262273 OWM262273 OMQ262273 OCU262273 NSY262273 NJC262273 MZG262273 MPK262273 MFO262273 LVS262273 LLW262273 LCA262273 KSE262273 KII262273 JYM262273 JOQ262273 JEU262273 IUY262273 ILC262273 IBG262273 HRK262273 HHO262273 GXS262273 GNW262273 GEA262273 FUE262273 FKI262273 FAM262273 EQQ262273 EGU262273 DWY262273 DNC262273 DDG262273 CTK262273 CJO262273 BZS262273 BPW262273 BGA262273 AWE262273 AMI262273 ACM262273 SQ262273 IU262273 C262273 WVG196737 WLK196737 WBO196737 VRS196737 VHW196737 UYA196737 UOE196737 UEI196737 TUM196737 TKQ196737 TAU196737 SQY196737 SHC196737 RXG196737 RNK196737 RDO196737 QTS196737 QJW196737 QAA196737 PQE196737 PGI196737 OWM196737 OMQ196737 OCU196737 NSY196737 NJC196737 MZG196737 MPK196737 MFO196737 LVS196737 LLW196737 LCA196737 KSE196737 KII196737 JYM196737 JOQ196737 JEU196737 IUY196737 ILC196737 IBG196737 HRK196737 HHO196737 GXS196737 GNW196737 GEA196737 FUE196737 FKI196737 FAM196737 EQQ196737 EGU196737 DWY196737 DNC196737 DDG196737 CTK196737 CJO196737 BZS196737 BPW196737 BGA196737 AWE196737 AMI196737 ACM196737 SQ196737 IU196737 C196737 WVG131201 WLK131201 WBO131201 VRS131201 VHW131201 UYA131201 UOE131201 UEI131201 TUM131201 TKQ131201 TAU131201 SQY131201 SHC131201 RXG131201 RNK131201 RDO131201 QTS131201 QJW131201 QAA131201 PQE131201 PGI131201 OWM131201 OMQ131201 OCU131201 NSY131201 NJC131201 MZG131201 MPK131201 MFO131201 LVS131201 LLW131201 LCA131201 KSE131201 KII131201 JYM131201 JOQ131201 JEU131201 IUY131201 ILC131201 IBG131201 HRK131201 HHO131201 GXS131201 GNW131201 GEA131201 FUE131201 FKI131201 FAM131201 EQQ131201 EGU131201 DWY131201 DNC131201 DDG131201 CTK131201 CJO131201 BZS131201 BPW131201 BGA131201 AWE131201 AMI131201 ACM131201 SQ131201 IU131201 C131201 WVG65665 WLK65665 WBO65665 VRS65665 VHW65665 UYA65665 UOE65665 UEI65665 TUM65665 TKQ65665 TAU65665 SQY65665 SHC65665 RXG65665 RNK65665 RDO65665 QTS65665 QJW65665 QAA65665 PQE65665 PGI65665 OWM65665 OMQ65665 OCU65665 NSY65665 NJC65665 MZG65665 MPK65665 MFO65665 LVS65665 LLW65665 LCA65665 KSE65665 KII65665 JYM65665 JOQ65665 JEU65665 IUY65665 ILC65665 IBG65665 HRK65665 HHO65665 GXS65665 GNW65665 GEA65665 FUE65665 FKI65665 FAM65665 EQQ65665 EGU65665 DWY65665 DNC65665 DDG65665 CTK65665 CJO65665 BZS65665 BPW65665 BGA65665 AWE65665 AMI65665 ACM65665 SQ65665 IU65665 C65665 WVG146 WLK146 WBO146 VRS146 VHW146 UYA146 UOE146 UEI146 TUM146 TKQ146 TAU146 SQY146 SHC146 RXG146 RNK146 RDO146 QTS146 QJW146 QAA146 PQE146 PGI146 OWM146 OMQ146 OCU146 NSY146 NJC146 MZG146 MPK146 MFO146 LVS146 LLW146 LCA146 KSE146 KII146 JYM146 JOQ146 JEU146 IUY146 ILC146 IBG146 HRK146 HHO146 GXS146 GNW146 GEA146 FUE146 FKI146 FAM146 EQQ146 EGU146 DWY146 DNC146 DDG146 CTK146 CJO146 BZS146 BPW146 BGA146 AWE146 AMI146 ACM146 SQ146 IU146" xr:uid="{00000000-0002-0000-1000-000001000000}">
      <formula1>$R$141:$R$143</formula1>
    </dataValidation>
    <dataValidation type="list" allowBlank="1" showInputMessage="1" showErrorMessage="1" sqref="E27 IW27 SS27 ACO27 AMK27 AWG27 BGC27 BPY27 BZU27 CJQ27 CTM27 DDI27 DNE27 DXA27 EGW27 EQS27 FAO27 FKK27 FUG27 GEC27 GNY27 GXU27 HHQ27 HRM27 IBI27 ILE27 IVA27 JEW27 JOS27 JYO27 KIK27 KSG27 LCC27 LLY27 LVU27 MFQ27 MPM27 MZI27 NJE27 NTA27 OCW27 OMS27 OWO27 PGK27 PQG27 QAC27 QJY27 QTU27 RDQ27 RNM27 RXI27 SHE27 SRA27 TAW27 TKS27 TUO27 UEK27 UOG27 UYC27 VHY27 VRU27 WBQ27 WLM27 WVI27 E65564 IW65564 SS65564 ACO65564 AMK65564 AWG65564 BGC65564 BPY65564 BZU65564 CJQ65564 CTM65564 DDI65564 DNE65564 DXA65564 EGW65564 EQS65564 FAO65564 FKK65564 FUG65564 GEC65564 GNY65564 GXU65564 HHQ65564 HRM65564 IBI65564 ILE65564 IVA65564 JEW65564 JOS65564 JYO65564 KIK65564 KSG65564 LCC65564 LLY65564 LVU65564 MFQ65564 MPM65564 MZI65564 NJE65564 NTA65564 OCW65564 OMS65564 OWO65564 PGK65564 PQG65564 QAC65564 QJY65564 QTU65564 RDQ65564 RNM65564 RXI65564 SHE65564 SRA65564 TAW65564 TKS65564 TUO65564 UEK65564 UOG65564 UYC65564 VHY65564 VRU65564 WBQ65564 WLM65564 WVI65564 E131100 IW131100 SS131100 ACO131100 AMK131100 AWG131100 BGC131100 BPY131100 BZU131100 CJQ131100 CTM131100 DDI131100 DNE131100 DXA131100 EGW131100 EQS131100 FAO131100 FKK131100 FUG131100 GEC131100 GNY131100 GXU131100 HHQ131100 HRM131100 IBI131100 ILE131100 IVA131100 JEW131100 JOS131100 JYO131100 KIK131100 KSG131100 LCC131100 LLY131100 LVU131100 MFQ131100 MPM131100 MZI131100 NJE131100 NTA131100 OCW131100 OMS131100 OWO131100 PGK131100 PQG131100 QAC131100 QJY131100 QTU131100 RDQ131100 RNM131100 RXI131100 SHE131100 SRA131100 TAW131100 TKS131100 TUO131100 UEK131100 UOG131100 UYC131100 VHY131100 VRU131100 WBQ131100 WLM131100 WVI131100 E196636 IW196636 SS196636 ACO196636 AMK196636 AWG196636 BGC196636 BPY196636 BZU196636 CJQ196636 CTM196636 DDI196636 DNE196636 DXA196636 EGW196636 EQS196636 FAO196636 FKK196636 FUG196636 GEC196636 GNY196636 GXU196636 HHQ196636 HRM196636 IBI196636 ILE196636 IVA196636 JEW196636 JOS196636 JYO196636 KIK196636 KSG196636 LCC196636 LLY196636 LVU196636 MFQ196636 MPM196636 MZI196636 NJE196636 NTA196636 OCW196636 OMS196636 OWO196636 PGK196636 PQG196636 QAC196636 QJY196636 QTU196636 RDQ196636 RNM196636 RXI196636 SHE196636 SRA196636 TAW196636 TKS196636 TUO196636 UEK196636 UOG196636 UYC196636 VHY196636 VRU196636 WBQ196636 WLM196636 WVI196636 E262172 IW262172 SS262172 ACO262172 AMK262172 AWG262172 BGC262172 BPY262172 BZU262172 CJQ262172 CTM262172 DDI262172 DNE262172 DXA262172 EGW262172 EQS262172 FAO262172 FKK262172 FUG262172 GEC262172 GNY262172 GXU262172 HHQ262172 HRM262172 IBI262172 ILE262172 IVA262172 JEW262172 JOS262172 JYO262172 KIK262172 KSG262172 LCC262172 LLY262172 LVU262172 MFQ262172 MPM262172 MZI262172 NJE262172 NTA262172 OCW262172 OMS262172 OWO262172 PGK262172 PQG262172 QAC262172 QJY262172 QTU262172 RDQ262172 RNM262172 RXI262172 SHE262172 SRA262172 TAW262172 TKS262172 TUO262172 UEK262172 UOG262172 UYC262172 VHY262172 VRU262172 WBQ262172 WLM262172 WVI262172 E327708 IW327708 SS327708 ACO327708 AMK327708 AWG327708 BGC327708 BPY327708 BZU327708 CJQ327708 CTM327708 DDI327708 DNE327708 DXA327708 EGW327708 EQS327708 FAO327708 FKK327708 FUG327708 GEC327708 GNY327708 GXU327708 HHQ327708 HRM327708 IBI327708 ILE327708 IVA327708 JEW327708 JOS327708 JYO327708 KIK327708 KSG327708 LCC327708 LLY327708 LVU327708 MFQ327708 MPM327708 MZI327708 NJE327708 NTA327708 OCW327708 OMS327708 OWO327708 PGK327708 PQG327708 QAC327708 QJY327708 QTU327708 RDQ327708 RNM327708 RXI327708 SHE327708 SRA327708 TAW327708 TKS327708 TUO327708 UEK327708 UOG327708 UYC327708 VHY327708 VRU327708 WBQ327708 WLM327708 WVI327708 E393244 IW393244 SS393244 ACO393244 AMK393244 AWG393244 BGC393244 BPY393244 BZU393244 CJQ393244 CTM393244 DDI393244 DNE393244 DXA393244 EGW393244 EQS393244 FAO393244 FKK393244 FUG393244 GEC393244 GNY393244 GXU393244 HHQ393244 HRM393244 IBI393244 ILE393244 IVA393244 JEW393244 JOS393244 JYO393244 KIK393244 KSG393244 LCC393244 LLY393244 LVU393244 MFQ393244 MPM393244 MZI393244 NJE393244 NTA393244 OCW393244 OMS393244 OWO393244 PGK393244 PQG393244 QAC393244 QJY393244 QTU393244 RDQ393244 RNM393244 RXI393244 SHE393244 SRA393244 TAW393244 TKS393244 TUO393244 UEK393244 UOG393244 UYC393244 VHY393244 VRU393244 WBQ393244 WLM393244 WVI393244 E458780 IW458780 SS458780 ACO458780 AMK458780 AWG458780 BGC458780 BPY458780 BZU458780 CJQ458780 CTM458780 DDI458780 DNE458780 DXA458780 EGW458780 EQS458780 FAO458780 FKK458780 FUG458780 GEC458780 GNY458780 GXU458780 HHQ458780 HRM458780 IBI458780 ILE458780 IVA458780 JEW458780 JOS458780 JYO458780 KIK458780 KSG458780 LCC458780 LLY458780 LVU458780 MFQ458780 MPM458780 MZI458780 NJE458780 NTA458780 OCW458780 OMS458780 OWO458780 PGK458780 PQG458780 QAC458780 QJY458780 QTU458780 RDQ458780 RNM458780 RXI458780 SHE458780 SRA458780 TAW458780 TKS458780 TUO458780 UEK458780 UOG458780 UYC458780 VHY458780 VRU458780 WBQ458780 WLM458780 WVI458780 E524316 IW524316 SS524316 ACO524316 AMK524316 AWG524316 BGC524316 BPY524316 BZU524316 CJQ524316 CTM524316 DDI524316 DNE524316 DXA524316 EGW524316 EQS524316 FAO524316 FKK524316 FUG524316 GEC524316 GNY524316 GXU524316 HHQ524316 HRM524316 IBI524316 ILE524316 IVA524316 JEW524316 JOS524316 JYO524316 KIK524316 KSG524316 LCC524316 LLY524316 LVU524316 MFQ524316 MPM524316 MZI524316 NJE524316 NTA524316 OCW524316 OMS524316 OWO524316 PGK524316 PQG524316 QAC524316 QJY524316 QTU524316 RDQ524316 RNM524316 RXI524316 SHE524316 SRA524316 TAW524316 TKS524316 TUO524316 UEK524316 UOG524316 UYC524316 VHY524316 VRU524316 WBQ524316 WLM524316 WVI524316 E589852 IW589852 SS589852 ACO589852 AMK589852 AWG589852 BGC589852 BPY589852 BZU589852 CJQ589852 CTM589852 DDI589852 DNE589852 DXA589852 EGW589852 EQS589852 FAO589852 FKK589852 FUG589852 GEC589852 GNY589852 GXU589852 HHQ589852 HRM589852 IBI589852 ILE589852 IVA589852 JEW589852 JOS589852 JYO589852 KIK589852 KSG589852 LCC589852 LLY589852 LVU589852 MFQ589852 MPM589852 MZI589852 NJE589852 NTA589852 OCW589852 OMS589852 OWO589852 PGK589852 PQG589852 QAC589852 QJY589852 QTU589852 RDQ589852 RNM589852 RXI589852 SHE589852 SRA589852 TAW589852 TKS589852 TUO589852 UEK589852 UOG589852 UYC589852 VHY589852 VRU589852 WBQ589852 WLM589852 WVI589852 E655388 IW655388 SS655388 ACO655388 AMK655388 AWG655388 BGC655388 BPY655388 BZU655388 CJQ655388 CTM655388 DDI655388 DNE655388 DXA655388 EGW655388 EQS655388 FAO655388 FKK655388 FUG655388 GEC655388 GNY655388 GXU655388 HHQ655388 HRM655388 IBI655388 ILE655388 IVA655388 JEW655388 JOS655388 JYO655388 KIK655388 KSG655388 LCC655388 LLY655388 LVU655388 MFQ655388 MPM655388 MZI655388 NJE655388 NTA655388 OCW655388 OMS655388 OWO655388 PGK655388 PQG655388 QAC655388 QJY655388 QTU655388 RDQ655388 RNM655388 RXI655388 SHE655388 SRA655388 TAW655388 TKS655388 TUO655388 UEK655388 UOG655388 UYC655388 VHY655388 VRU655388 WBQ655388 WLM655388 WVI655388 E720924 IW720924 SS720924 ACO720924 AMK720924 AWG720924 BGC720924 BPY720924 BZU720924 CJQ720924 CTM720924 DDI720924 DNE720924 DXA720924 EGW720924 EQS720924 FAO720924 FKK720924 FUG720924 GEC720924 GNY720924 GXU720924 HHQ720924 HRM720924 IBI720924 ILE720924 IVA720924 JEW720924 JOS720924 JYO720924 KIK720924 KSG720924 LCC720924 LLY720924 LVU720924 MFQ720924 MPM720924 MZI720924 NJE720924 NTA720924 OCW720924 OMS720924 OWO720924 PGK720924 PQG720924 QAC720924 QJY720924 QTU720924 RDQ720924 RNM720924 RXI720924 SHE720924 SRA720924 TAW720924 TKS720924 TUO720924 UEK720924 UOG720924 UYC720924 VHY720924 VRU720924 WBQ720924 WLM720924 WVI720924 E786460 IW786460 SS786460 ACO786460 AMK786460 AWG786460 BGC786460 BPY786460 BZU786460 CJQ786460 CTM786460 DDI786460 DNE786460 DXA786460 EGW786460 EQS786460 FAO786460 FKK786460 FUG786460 GEC786460 GNY786460 GXU786460 HHQ786460 HRM786460 IBI786460 ILE786460 IVA786460 JEW786460 JOS786460 JYO786460 KIK786460 KSG786460 LCC786460 LLY786460 LVU786460 MFQ786460 MPM786460 MZI786460 NJE786460 NTA786460 OCW786460 OMS786460 OWO786460 PGK786460 PQG786460 QAC786460 QJY786460 QTU786460 RDQ786460 RNM786460 RXI786460 SHE786460 SRA786460 TAW786460 TKS786460 TUO786460 UEK786460 UOG786460 UYC786460 VHY786460 VRU786460 WBQ786460 WLM786460 WVI786460 E851996 IW851996 SS851996 ACO851996 AMK851996 AWG851996 BGC851996 BPY851996 BZU851996 CJQ851996 CTM851996 DDI851996 DNE851996 DXA851996 EGW851996 EQS851996 FAO851996 FKK851996 FUG851996 GEC851996 GNY851996 GXU851996 HHQ851996 HRM851996 IBI851996 ILE851996 IVA851996 JEW851996 JOS851996 JYO851996 KIK851996 KSG851996 LCC851996 LLY851996 LVU851996 MFQ851996 MPM851996 MZI851996 NJE851996 NTA851996 OCW851996 OMS851996 OWO851996 PGK851996 PQG851996 QAC851996 QJY851996 QTU851996 RDQ851996 RNM851996 RXI851996 SHE851996 SRA851996 TAW851996 TKS851996 TUO851996 UEK851996 UOG851996 UYC851996 VHY851996 VRU851996 WBQ851996 WLM851996 WVI851996 E917532 IW917532 SS917532 ACO917532 AMK917532 AWG917532 BGC917532 BPY917532 BZU917532 CJQ917532 CTM917532 DDI917532 DNE917532 DXA917532 EGW917532 EQS917532 FAO917532 FKK917532 FUG917532 GEC917532 GNY917532 GXU917532 HHQ917532 HRM917532 IBI917532 ILE917532 IVA917532 JEW917532 JOS917532 JYO917532 KIK917532 KSG917532 LCC917532 LLY917532 LVU917532 MFQ917532 MPM917532 MZI917532 NJE917532 NTA917532 OCW917532 OMS917532 OWO917532 PGK917532 PQG917532 QAC917532 QJY917532 QTU917532 RDQ917532 RNM917532 RXI917532 SHE917532 SRA917532 TAW917532 TKS917532 TUO917532 UEK917532 UOG917532 UYC917532 VHY917532 VRU917532 WBQ917532 WLM917532 WVI917532 E983068 IW983068 SS983068 ACO983068 AMK983068 AWG983068 BGC983068 BPY983068 BZU983068 CJQ983068 CTM983068 DDI983068 DNE983068 DXA983068 EGW983068 EQS983068 FAO983068 FKK983068 FUG983068 GEC983068 GNY983068 GXU983068 HHQ983068 HRM983068 IBI983068 ILE983068 IVA983068 JEW983068 JOS983068 JYO983068 KIK983068 KSG983068 LCC983068 LLY983068 LVU983068 MFQ983068 MPM983068 MZI983068 NJE983068 NTA983068 OCW983068 OMS983068 OWO983068 PGK983068 PQG983068 QAC983068 QJY983068 QTU983068 RDQ983068 RNM983068 RXI983068 SHE983068 SRA983068 TAW983068 TKS983068 TUO983068 UEK983068 UOG983068 UYC983068 VHY983068 VRU983068 WBQ983068 WLM983068 WVI983068" xr:uid="{00000000-0002-0000-1000-000002000000}">
      <formula1>$R$31:$R$34</formula1>
    </dataValidation>
    <dataValidation type="list" allowBlank="1" showInputMessage="1" showErrorMessage="1" sqref="C27 IU27 SQ27 ACM27 AMI27 AWE27 BGA27 BPW27 BZS27 CJO27 CTK27 DDG27 DNC27 DWY27 EGU27 EQQ27 FAM27 FKI27 FUE27 GEA27 GNW27 GXS27 HHO27 HRK27 IBG27 ILC27 IUY27 JEU27 JOQ27 JYM27 KII27 KSE27 LCA27 LLW27 LVS27 MFO27 MPK27 MZG27 NJC27 NSY27 OCU27 OMQ27 OWM27 PGI27 PQE27 QAA27 QJW27 QTS27 RDO27 RNK27 RXG27 SHC27 SQY27 TAU27 TKQ27 TUM27 UEI27 UOE27 UYA27 VHW27 VRS27 WBO27 WLK27 WVG27 C65564 IU65564 SQ65564 ACM65564 AMI65564 AWE65564 BGA65564 BPW65564 BZS65564 CJO65564 CTK65564 DDG65564 DNC65564 DWY65564 EGU65564 EQQ65564 FAM65564 FKI65564 FUE65564 GEA65564 GNW65564 GXS65564 HHO65564 HRK65564 IBG65564 ILC65564 IUY65564 JEU65564 JOQ65564 JYM65564 KII65564 KSE65564 LCA65564 LLW65564 LVS65564 MFO65564 MPK65564 MZG65564 NJC65564 NSY65564 OCU65564 OMQ65564 OWM65564 PGI65564 PQE65564 QAA65564 QJW65564 QTS65564 RDO65564 RNK65564 RXG65564 SHC65564 SQY65564 TAU65564 TKQ65564 TUM65564 UEI65564 UOE65564 UYA65564 VHW65564 VRS65564 WBO65564 WLK65564 WVG65564 C131100 IU131100 SQ131100 ACM131100 AMI131100 AWE131100 BGA131100 BPW131100 BZS131100 CJO131100 CTK131100 DDG131100 DNC131100 DWY131100 EGU131100 EQQ131100 FAM131100 FKI131100 FUE131100 GEA131100 GNW131100 GXS131100 HHO131100 HRK131100 IBG131100 ILC131100 IUY131100 JEU131100 JOQ131100 JYM131100 KII131100 KSE131100 LCA131100 LLW131100 LVS131100 MFO131100 MPK131100 MZG131100 NJC131100 NSY131100 OCU131100 OMQ131100 OWM131100 PGI131100 PQE131100 QAA131100 QJW131100 QTS131100 RDO131100 RNK131100 RXG131100 SHC131100 SQY131100 TAU131100 TKQ131100 TUM131100 UEI131100 UOE131100 UYA131100 VHW131100 VRS131100 WBO131100 WLK131100 WVG131100 C196636 IU196636 SQ196636 ACM196636 AMI196636 AWE196636 BGA196636 BPW196636 BZS196636 CJO196636 CTK196636 DDG196636 DNC196636 DWY196636 EGU196636 EQQ196636 FAM196636 FKI196636 FUE196636 GEA196636 GNW196636 GXS196636 HHO196636 HRK196636 IBG196636 ILC196636 IUY196636 JEU196636 JOQ196636 JYM196636 KII196636 KSE196636 LCA196636 LLW196636 LVS196636 MFO196636 MPK196636 MZG196636 NJC196636 NSY196636 OCU196636 OMQ196636 OWM196636 PGI196636 PQE196636 QAA196636 QJW196636 QTS196636 RDO196636 RNK196636 RXG196636 SHC196636 SQY196636 TAU196636 TKQ196636 TUM196636 UEI196636 UOE196636 UYA196636 VHW196636 VRS196636 WBO196636 WLK196636 WVG196636 C262172 IU262172 SQ262172 ACM262172 AMI262172 AWE262172 BGA262172 BPW262172 BZS262172 CJO262172 CTK262172 DDG262172 DNC262172 DWY262172 EGU262172 EQQ262172 FAM262172 FKI262172 FUE262172 GEA262172 GNW262172 GXS262172 HHO262172 HRK262172 IBG262172 ILC262172 IUY262172 JEU262172 JOQ262172 JYM262172 KII262172 KSE262172 LCA262172 LLW262172 LVS262172 MFO262172 MPK262172 MZG262172 NJC262172 NSY262172 OCU262172 OMQ262172 OWM262172 PGI262172 PQE262172 QAA262172 QJW262172 QTS262172 RDO262172 RNK262172 RXG262172 SHC262172 SQY262172 TAU262172 TKQ262172 TUM262172 UEI262172 UOE262172 UYA262172 VHW262172 VRS262172 WBO262172 WLK262172 WVG262172 C327708 IU327708 SQ327708 ACM327708 AMI327708 AWE327708 BGA327708 BPW327708 BZS327708 CJO327708 CTK327708 DDG327708 DNC327708 DWY327708 EGU327708 EQQ327708 FAM327708 FKI327708 FUE327708 GEA327708 GNW327708 GXS327708 HHO327708 HRK327708 IBG327708 ILC327708 IUY327708 JEU327708 JOQ327708 JYM327708 KII327708 KSE327708 LCA327708 LLW327708 LVS327708 MFO327708 MPK327708 MZG327708 NJC327708 NSY327708 OCU327708 OMQ327708 OWM327708 PGI327708 PQE327708 QAA327708 QJW327708 QTS327708 RDO327708 RNK327708 RXG327708 SHC327708 SQY327708 TAU327708 TKQ327708 TUM327708 UEI327708 UOE327708 UYA327708 VHW327708 VRS327708 WBO327708 WLK327708 WVG327708 C393244 IU393244 SQ393244 ACM393244 AMI393244 AWE393244 BGA393244 BPW393244 BZS393244 CJO393244 CTK393244 DDG393244 DNC393244 DWY393244 EGU393244 EQQ393244 FAM393244 FKI393244 FUE393244 GEA393244 GNW393244 GXS393244 HHO393244 HRK393244 IBG393244 ILC393244 IUY393244 JEU393244 JOQ393244 JYM393244 KII393244 KSE393244 LCA393244 LLW393244 LVS393244 MFO393244 MPK393244 MZG393244 NJC393244 NSY393244 OCU393244 OMQ393244 OWM393244 PGI393244 PQE393244 QAA393244 QJW393244 QTS393244 RDO393244 RNK393244 RXG393244 SHC393244 SQY393244 TAU393244 TKQ393244 TUM393244 UEI393244 UOE393244 UYA393244 VHW393244 VRS393244 WBO393244 WLK393244 WVG393244 C458780 IU458780 SQ458780 ACM458780 AMI458780 AWE458780 BGA458780 BPW458780 BZS458780 CJO458780 CTK458780 DDG458780 DNC458780 DWY458780 EGU458780 EQQ458780 FAM458780 FKI458780 FUE458780 GEA458780 GNW458780 GXS458780 HHO458780 HRK458780 IBG458780 ILC458780 IUY458780 JEU458780 JOQ458780 JYM458780 KII458780 KSE458780 LCA458780 LLW458780 LVS458780 MFO458780 MPK458780 MZG458780 NJC458780 NSY458780 OCU458780 OMQ458780 OWM458780 PGI458780 PQE458780 QAA458780 QJW458780 QTS458780 RDO458780 RNK458780 RXG458780 SHC458780 SQY458780 TAU458780 TKQ458780 TUM458780 UEI458780 UOE458780 UYA458780 VHW458780 VRS458780 WBO458780 WLK458780 WVG458780 C524316 IU524316 SQ524316 ACM524316 AMI524316 AWE524316 BGA524316 BPW524316 BZS524316 CJO524316 CTK524316 DDG524316 DNC524316 DWY524316 EGU524316 EQQ524316 FAM524316 FKI524316 FUE524316 GEA524316 GNW524316 GXS524316 HHO524316 HRK524316 IBG524316 ILC524316 IUY524316 JEU524316 JOQ524316 JYM524316 KII524316 KSE524316 LCA524316 LLW524316 LVS524316 MFO524316 MPK524316 MZG524316 NJC524316 NSY524316 OCU524316 OMQ524316 OWM524316 PGI524316 PQE524316 QAA524316 QJW524316 QTS524316 RDO524316 RNK524316 RXG524316 SHC524316 SQY524316 TAU524316 TKQ524316 TUM524316 UEI524316 UOE524316 UYA524316 VHW524316 VRS524316 WBO524316 WLK524316 WVG524316 C589852 IU589852 SQ589852 ACM589852 AMI589852 AWE589852 BGA589852 BPW589852 BZS589852 CJO589852 CTK589852 DDG589852 DNC589852 DWY589852 EGU589852 EQQ589852 FAM589852 FKI589852 FUE589852 GEA589852 GNW589852 GXS589852 HHO589852 HRK589852 IBG589852 ILC589852 IUY589852 JEU589852 JOQ589852 JYM589852 KII589852 KSE589852 LCA589852 LLW589852 LVS589852 MFO589852 MPK589852 MZG589852 NJC589852 NSY589852 OCU589852 OMQ589852 OWM589852 PGI589852 PQE589852 QAA589852 QJW589852 QTS589852 RDO589852 RNK589852 RXG589852 SHC589852 SQY589852 TAU589852 TKQ589852 TUM589852 UEI589852 UOE589852 UYA589852 VHW589852 VRS589852 WBO589852 WLK589852 WVG589852 C655388 IU655388 SQ655388 ACM655388 AMI655388 AWE655388 BGA655388 BPW655388 BZS655388 CJO655388 CTK655388 DDG655388 DNC655388 DWY655388 EGU655388 EQQ655388 FAM655388 FKI655388 FUE655388 GEA655388 GNW655388 GXS655388 HHO655388 HRK655388 IBG655388 ILC655388 IUY655388 JEU655388 JOQ655388 JYM655388 KII655388 KSE655388 LCA655388 LLW655388 LVS655388 MFO655388 MPK655388 MZG655388 NJC655388 NSY655388 OCU655388 OMQ655388 OWM655388 PGI655388 PQE655388 QAA655388 QJW655388 QTS655388 RDO655388 RNK655388 RXG655388 SHC655388 SQY655388 TAU655388 TKQ655388 TUM655388 UEI655388 UOE655388 UYA655388 VHW655388 VRS655388 WBO655388 WLK655388 WVG655388 C720924 IU720924 SQ720924 ACM720924 AMI720924 AWE720924 BGA720924 BPW720924 BZS720924 CJO720924 CTK720924 DDG720924 DNC720924 DWY720924 EGU720924 EQQ720924 FAM720924 FKI720924 FUE720924 GEA720924 GNW720924 GXS720924 HHO720924 HRK720924 IBG720924 ILC720924 IUY720924 JEU720924 JOQ720924 JYM720924 KII720924 KSE720924 LCA720924 LLW720924 LVS720924 MFO720924 MPK720924 MZG720924 NJC720924 NSY720924 OCU720924 OMQ720924 OWM720924 PGI720924 PQE720924 QAA720924 QJW720924 QTS720924 RDO720924 RNK720924 RXG720924 SHC720924 SQY720924 TAU720924 TKQ720924 TUM720924 UEI720924 UOE720924 UYA720924 VHW720924 VRS720924 WBO720924 WLK720924 WVG720924 C786460 IU786460 SQ786460 ACM786460 AMI786460 AWE786460 BGA786460 BPW786460 BZS786460 CJO786460 CTK786460 DDG786460 DNC786460 DWY786460 EGU786460 EQQ786460 FAM786460 FKI786460 FUE786460 GEA786460 GNW786460 GXS786460 HHO786460 HRK786460 IBG786460 ILC786460 IUY786460 JEU786460 JOQ786460 JYM786460 KII786460 KSE786460 LCA786460 LLW786460 LVS786460 MFO786460 MPK786460 MZG786460 NJC786460 NSY786460 OCU786460 OMQ786460 OWM786460 PGI786460 PQE786460 QAA786460 QJW786460 QTS786460 RDO786460 RNK786460 RXG786460 SHC786460 SQY786460 TAU786460 TKQ786460 TUM786460 UEI786460 UOE786460 UYA786460 VHW786460 VRS786460 WBO786460 WLK786460 WVG786460 C851996 IU851996 SQ851996 ACM851996 AMI851996 AWE851996 BGA851996 BPW851996 BZS851996 CJO851996 CTK851996 DDG851996 DNC851996 DWY851996 EGU851996 EQQ851996 FAM851996 FKI851996 FUE851996 GEA851996 GNW851996 GXS851996 HHO851996 HRK851996 IBG851996 ILC851996 IUY851996 JEU851996 JOQ851996 JYM851996 KII851996 KSE851996 LCA851996 LLW851996 LVS851996 MFO851996 MPK851996 MZG851996 NJC851996 NSY851996 OCU851996 OMQ851996 OWM851996 PGI851996 PQE851996 QAA851996 QJW851996 QTS851996 RDO851996 RNK851996 RXG851996 SHC851996 SQY851996 TAU851996 TKQ851996 TUM851996 UEI851996 UOE851996 UYA851996 VHW851996 VRS851996 WBO851996 WLK851996 WVG851996 C917532 IU917532 SQ917532 ACM917532 AMI917532 AWE917532 BGA917532 BPW917532 BZS917532 CJO917532 CTK917532 DDG917532 DNC917532 DWY917532 EGU917532 EQQ917532 FAM917532 FKI917532 FUE917532 GEA917532 GNW917532 GXS917532 HHO917532 HRK917532 IBG917532 ILC917532 IUY917532 JEU917532 JOQ917532 JYM917532 KII917532 KSE917532 LCA917532 LLW917532 LVS917532 MFO917532 MPK917532 MZG917532 NJC917532 NSY917532 OCU917532 OMQ917532 OWM917532 PGI917532 PQE917532 QAA917532 QJW917532 QTS917532 RDO917532 RNK917532 RXG917532 SHC917532 SQY917532 TAU917532 TKQ917532 TUM917532 UEI917532 UOE917532 UYA917532 VHW917532 VRS917532 WBO917532 WLK917532 WVG917532 C983068 IU983068 SQ983068 ACM983068 AMI983068 AWE983068 BGA983068 BPW983068 BZS983068 CJO983068 CTK983068 DDG983068 DNC983068 DWY983068 EGU983068 EQQ983068 FAM983068 FKI983068 FUE983068 GEA983068 GNW983068 GXS983068 HHO983068 HRK983068 IBG983068 ILC983068 IUY983068 JEU983068 JOQ983068 JYM983068 KII983068 KSE983068 LCA983068 LLW983068 LVS983068 MFO983068 MPK983068 MZG983068 NJC983068 NSY983068 OCU983068 OMQ983068 OWM983068 PGI983068 PQE983068 QAA983068 QJW983068 QTS983068 RDO983068 RNK983068 RXG983068 SHC983068 SQY983068 TAU983068 TKQ983068 TUM983068 UEI983068 UOE983068 UYA983068 VHW983068 VRS983068 WBO983068 WLK983068 WVG983068" xr:uid="{00000000-0002-0000-1000-000003000000}">
      <formula1>$Q$30:$Q$32</formula1>
    </dataValidation>
    <dataValidation type="list" allowBlank="1" showInputMessage="1" showErrorMessage="1" sqref="C5:D5 IU5:IV5 SQ5:SR5 ACM5:ACN5 AMI5:AMJ5 AWE5:AWF5 BGA5:BGB5 BPW5:BPX5 BZS5:BZT5 CJO5:CJP5 CTK5:CTL5 DDG5:DDH5 DNC5:DND5 DWY5:DWZ5 EGU5:EGV5 EQQ5:EQR5 FAM5:FAN5 FKI5:FKJ5 FUE5:FUF5 GEA5:GEB5 GNW5:GNX5 GXS5:GXT5 HHO5:HHP5 HRK5:HRL5 IBG5:IBH5 ILC5:ILD5 IUY5:IUZ5 JEU5:JEV5 JOQ5:JOR5 JYM5:JYN5 KII5:KIJ5 KSE5:KSF5 LCA5:LCB5 LLW5:LLX5 LVS5:LVT5 MFO5:MFP5 MPK5:MPL5 MZG5:MZH5 NJC5:NJD5 NSY5:NSZ5 OCU5:OCV5 OMQ5:OMR5 OWM5:OWN5 PGI5:PGJ5 PQE5:PQF5 QAA5:QAB5 QJW5:QJX5 QTS5:QTT5 RDO5:RDP5 RNK5:RNL5 RXG5:RXH5 SHC5:SHD5 SQY5:SQZ5 TAU5:TAV5 TKQ5:TKR5 TUM5:TUN5 UEI5:UEJ5 UOE5:UOF5 UYA5:UYB5 VHW5:VHX5 VRS5:VRT5 WBO5:WBP5 WLK5:WLL5 WVG5:WVH5 C65542:D65542 IU65542:IV65542 SQ65542:SR65542 ACM65542:ACN65542 AMI65542:AMJ65542 AWE65542:AWF65542 BGA65542:BGB65542 BPW65542:BPX65542 BZS65542:BZT65542 CJO65542:CJP65542 CTK65542:CTL65542 DDG65542:DDH65542 DNC65542:DND65542 DWY65542:DWZ65542 EGU65542:EGV65542 EQQ65542:EQR65542 FAM65542:FAN65542 FKI65542:FKJ65542 FUE65542:FUF65542 GEA65542:GEB65542 GNW65542:GNX65542 GXS65542:GXT65542 HHO65542:HHP65542 HRK65542:HRL65542 IBG65542:IBH65542 ILC65542:ILD65542 IUY65542:IUZ65542 JEU65542:JEV65542 JOQ65542:JOR65542 JYM65542:JYN65542 KII65542:KIJ65542 KSE65542:KSF65542 LCA65542:LCB65542 LLW65542:LLX65542 LVS65542:LVT65542 MFO65542:MFP65542 MPK65542:MPL65542 MZG65542:MZH65542 NJC65542:NJD65542 NSY65542:NSZ65542 OCU65542:OCV65542 OMQ65542:OMR65542 OWM65542:OWN65542 PGI65542:PGJ65542 PQE65542:PQF65542 QAA65542:QAB65542 QJW65542:QJX65542 QTS65542:QTT65542 RDO65542:RDP65542 RNK65542:RNL65542 RXG65542:RXH65542 SHC65542:SHD65542 SQY65542:SQZ65542 TAU65542:TAV65542 TKQ65542:TKR65542 TUM65542:TUN65542 UEI65542:UEJ65542 UOE65542:UOF65542 UYA65542:UYB65542 VHW65542:VHX65542 VRS65542:VRT65542 WBO65542:WBP65542 WLK65542:WLL65542 WVG65542:WVH65542 C131078:D131078 IU131078:IV131078 SQ131078:SR131078 ACM131078:ACN131078 AMI131078:AMJ131078 AWE131078:AWF131078 BGA131078:BGB131078 BPW131078:BPX131078 BZS131078:BZT131078 CJO131078:CJP131078 CTK131078:CTL131078 DDG131078:DDH131078 DNC131078:DND131078 DWY131078:DWZ131078 EGU131078:EGV131078 EQQ131078:EQR131078 FAM131078:FAN131078 FKI131078:FKJ131078 FUE131078:FUF131078 GEA131078:GEB131078 GNW131078:GNX131078 GXS131078:GXT131078 HHO131078:HHP131078 HRK131078:HRL131078 IBG131078:IBH131078 ILC131078:ILD131078 IUY131078:IUZ131078 JEU131078:JEV131078 JOQ131078:JOR131078 JYM131078:JYN131078 KII131078:KIJ131078 KSE131078:KSF131078 LCA131078:LCB131078 LLW131078:LLX131078 LVS131078:LVT131078 MFO131078:MFP131078 MPK131078:MPL131078 MZG131078:MZH131078 NJC131078:NJD131078 NSY131078:NSZ131078 OCU131078:OCV131078 OMQ131078:OMR131078 OWM131078:OWN131078 PGI131078:PGJ131078 PQE131078:PQF131078 QAA131078:QAB131078 QJW131078:QJX131078 QTS131078:QTT131078 RDO131078:RDP131078 RNK131078:RNL131078 RXG131078:RXH131078 SHC131078:SHD131078 SQY131078:SQZ131078 TAU131078:TAV131078 TKQ131078:TKR131078 TUM131078:TUN131078 UEI131078:UEJ131078 UOE131078:UOF131078 UYA131078:UYB131078 VHW131078:VHX131078 VRS131078:VRT131078 WBO131078:WBP131078 WLK131078:WLL131078 WVG131078:WVH131078 C196614:D196614 IU196614:IV196614 SQ196614:SR196614 ACM196614:ACN196614 AMI196614:AMJ196614 AWE196614:AWF196614 BGA196614:BGB196614 BPW196614:BPX196614 BZS196614:BZT196614 CJO196614:CJP196614 CTK196614:CTL196614 DDG196614:DDH196614 DNC196614:DND196614 DWY196614:DWZ196614 EGU196614:EGV196614 EQQ196614:EQR196614 FAM196614:FAN196614 FKI196614:FKJ196614 FUE196614:FUF196614 GEA196614:GEB196614 GNW196614:GNX196614 GXS196614:GXT196614 HHO196614:HHP196614 HRK196614:HRL196614 IBG196614:IBH196614 ILC196614:ILD196614 IUY196614:IUZ196614 JEU196614:JEV196614 JOQ196614:JOR196614 JYM196614:JYN196614 KII196614:KIJ196614 KSE196614:KSF196614 LCA196614:LCB196614 LLW196614:LLX196614 LVS196614:LVT196614 MFO196614:MFP196614 MPK196614:MPL196614 MZG196614:MZH196614 NJC196614:NJD196614 NSY196614:NSZ196614 OCU196614:OCV196614 OMQ196614:OMR196614 OWM196614:OWN196614 PGI196614:PGJ196614 PQE196614:PQF196614 QAA196614:QAB196614 QJW196614:QJX196614 QTS196614:QTT196614 RDO196614:RDP196614 RNK196614:RNL196614 RXG196614:RXH196614 SHC196614:SHD196614 SQY196614:SQZ196614 TAU196614:TAV196614 TKQ196614:TKR196614 TUM196614:TUN196614 UEI196614:UEJ196614 UOE196614:UOF196614 UYA196614:UYB196614 VHW196614:VHX196614 VRS196614:VRT196614 WBO196614:WBP196614 WLK196614:WLL196614 WVG196614:WVH196614 C262150:D262150 IU262150:IV262150 SQ262150:SR262150 ACM262150:ACN262150 AMI262150:AMJ262150 AWE262150:AWF262150 BGA262150:BGB262150 BPW262150:BPX262150 BZS262150:BZT262150 CJO262150:CJP262150 CTK262150:CTL262150 DDG262150:DDH262150 DNC262150:DND262150 DWY262150:DWZ262150 EGU262150:EGV262150 EQQ262150:EQR262150 FAM262150:FAN262150 FKI262150:FKJ262150 FUE262150:FUF262150 GEA262150:GEB262150 GNW262150:GNX262150 GXS262150:GXT262150 HHO262150:HHP262150 HRK262150:HRL262150 IBG262150:IBH262150 ILC262150:ILD262150 IUY262150:IUZ262150 JEU262150:JEV262150 JOQ262150:JOR262150 JYM262150:JYN262150 KII262150:KIJ262150 KSE262150:KSF262150 LCA262150:LCB262150 LLW262150:LLX262150 LVS262150:LVT262150 MFO262150:MFP262150 MPK262150:MPL262150 MZG262150:MZH262150 NJC262150:NJD262150 NSY262150:NSZ262150 OCU262150:OCV262150 OMQ262150:OMR262150 OWM262150:OWN262150 PGI262150:PGJ262150 PQE262150:PQF262150 QAA262150:QAB262150 QJW262150:QJX262150 QTS262150:QTT262150 RDO262150:RDP262150 RNK262150:RNL262150 RXG262150:RXH262150 SHC262150:SHD262150 SQY262150:SQZ262150 TAU262150:TAV262150 TKQ262150:TKR262150 TUM262150:TUN262150 UEI262150:UEJ262150 UOE262150:UOF262150 UYA262150:UYB262150 VHW262150:VHX262150 VRS262150:VRT262150 WBO262150:WBP262150 WLK262150:WLL262150 WVG262150:WVH262150 C327686:D327686 IU327686:IV327686 SQ327686:SR327686 ACM327686:ACN327686 AMI327686:AMJ327686 AWE327686:AWF327686 BGA327686:BGB327686 BPW327686:BPX327686 BZS327686:BZT327686 CJO327686:CJP327686 CTK327686:CTL327686 DDG327686:DDH327686 DNC327686:DND327686 DWY327686:DWZ327686 EGU327686:EGV327686 EQQ327686:EQR327686 FAM327686:FAN327686 FKI327686:FKJ327686 FUE327686:FUF327686 GEA327686:GEB327686 GNW327686:GNX327686 GXS327686:GXT327686 HHO327686:HHP327686 HRK327686:HRL327686 IBG327686:IBH327686 ILC327686:ILD327686 IUY327686:IUZ327686 JEU327686:JEV327686 JOQ327686:JOR327686 JYM327686:JYN327686 KII327686:KIJ327686 KSE327686:KSF327686 LCA327686:LCB327686 LLW327686:LLX327686 LVS327686:LVT327686 MFO327686:MFP327686 MPK327686:MPL327686 MZG327686:MZH327686 NJC327686:NJD327686 NSY327686:NSZ327686 OCU327686:OCV327686 OMQ327686:OMR327686 OWM327686:OWN327686 PGI327686:PGJ327686 PQE327686:PQF327686 QAA327686:QAB327686 QJW327686:QJX327686 QTS327686:QTT327686 RDO327686:RDP327686 RNK327686:RNL327686 RXG327686:RXH327686 SHC327686:SHD327686 SQY327686:SQZ327686 TAU327686:TAV327686 TKQ327686:TKR327686 TUM327686:TUN327686 UEI327686:UEJ327686 UOE327686:UOF327686 UYA327686:UYB327686 VHW327686:VHX327686 VRS327686:VRT327686 WBO327686:WBP327686 WLK327686:WLL327686 WVG327686:WVH327686 C393222:D393222 IU393222:IV393222 SQ393222:SR393222 ACM393222:ACN393222 AMI393222:AMJ393222 AWE393222:AWF393222 BGA393222:BGB393222 BPW393222:BPX393222 BZS393222:BZT393222 CJO393222:CJP393222 CTK393222:CTL393222 DDG393222:DDH393222 DNC393222:DND393222 DWY393222:DWZ393222 EGU393222:EGV393222 EQQ393222:EQR393222 FAM393222:FAN393222 FKI393222:FKJ393222 FUE393222:FUF393222 GEA393222:GEB393222 GNW393222:GNX393222 GXS393222:GXT393222 HHO393222:HHP393222 HRK393222:HRL393222 IBG393222:IBH393222 ILC393222:ILD393222 IUY393222:IUZ393222 JEU393222:JEV393222 JOQ393222:JOR393222 JYM393222:JYN393222 KII393222:KIJ393222 KSE393222:KSF393222 LCA393222:LCB393222 LLW393222:LLX393222 LVS393222:LVT393222 MFO393222:MFP393222 MPK393222:MPL393222 MZG393222:MZH393222 NJC393222:NJD393222 NSY393222:NSZ393222 OCU393222:OCV393222 OMQ393222:OMR393222 OWM393222:OWN393222 PGI393222:PGJ393222 PQE393222:PQF393222 QAA393222:QAB393222 QJW393222:QJX393222 QTS393222:QTT393222 RDO393222:RDP393222 RNK393222:RNL393222 RXG393222:RXH393222 SHC393222:SHD393222 SQY393222:SQZ393222 TAU393222:TAV393222 TKQ393222:TKR393222 TUM393222:TUN393222 UEI393222:UEJ393222 UOE393222:UOF393222 UYA393222:UYB393222 VHW393222:VHX393222 VRS393222:VRT393222 WBO393222:WBP393222 WLK393222:WLL393222 WVG393222:WVH393222 C458758:D458758 IU458758:IV458758 SQ458758:SR458758 ACM458758:ACN458758 AMI458758:AMJ458758 AWE458758:AWF458758 BGA458758:BGB458758 BPW458758:BPX458758 BZS458758:BZT458758 CJO458758:CJP458758 CTK458758:CTL458758 DDG458758:DDH458758 DNC458758:DND458758 DWY458758:DWZ458758 EGU458758:EGV458758 EQQ458758:EQR458758 FAM458758:FAN458758 FKI458758:FKJ458758 FUE458758:FUF458758 GEA458758:GEB458758 GNW458758:GNX458758 GXS458758:GXT458758 HHO458758:HHP458758 HRK458758:HRL458758 IBG458758:IBH458758 ILC458758:ILD458758 IUY458758:IUZ458758 JEU458758:JEV458758 JOQ458758:JOR458758 JYM458758:JYN458758 KII458758:KIJ458758 KSE458758:KSF458758 LCA458758:LCB458758 LLW458758:LLX458758 LVS458758:LVT458758 MFO458758:MFP458758 MPK458758:MPL458758 MZG458758:MZH458758 NJC458758:NJD458758 NSY458758:NSZ458758 OCU458758:OCV458758 OMQ458758:OMR458758 OWM458758:OWN458758 PGI458758:PGJ458758 PQE458758:PQF458758 QAA458758:QAB458758 QJW458758:QJX458758 QTS458758:QTT458758 RDO458758:RDP458758 RNK458758:RNL458758 RXG458758:RXH458758 SHC458758:SHD458758 SQY458758:SQZ458758 TAU458758:TAV458758 TKQ458758:TKR458758 TUM458758:TUN458758 UEI458758:UEJ458758 UOE458758:UOF458758 UYA458758:UYB458758 VHW458758:VHX458758 VRS458758:VRT458758 WBO458758:WBP458758 WLK458758:WLL458758 WVG458758:WVH458758 C524294:D524294 IU524294:IV524294 SQ524294:SR524294 ACM524294:ACN524294 AMI524294:AMJ524294 AWE524294:AWF524294 BGA524294:BGB524294 BPW524294:BPX524294 BZS524294:BZT524294 CJO524294:CJP524294 CTK524294:CTL524294 DDG524294:DDH524294 DNC524294:DND524294 DWY524294:DWZ524294 EGU524294:EGV524294 EQQ524294:EQR524294 FAM524294:FAN524294 FKI524294:FKJ524294 FUE524294:FUF524294 GEA524294:GEB524294 GNW524294:GNX524294 GXS524294:GXT524294 HHO524294:HHP524294 HRK524294:HRL524294 IBG524294:IBH524294 ILC524294:ILD524294 IUY524294:IUZ524294 JEU524294:JEV524294 JOQ524294:JOR524294 JYM524294:JYN524294 KII524294:KIJ524294 KSE524294:KSF524294 LCA524294:LCB524294 LLW524294:LLX524294 LVS524294:LVT524294 MFO524294:MFP524294 MPK524294:MPL524294 MZG524294:MZH524294 NJC524294:NJD524294 NSY524294:NSZ524294 OCU524294:OCV524294 OMQ524294:OMR524294 OWM524294:OWN524294 PGI524294:PGJ524294 PQE524294:PQF524294 QAA524294:QAB524294 QJW524294:QJX524294 QTS524294:QTT524294 RDO524294:RDP524294 RNK524294:RNL524294 RXG524294:RXH524294 SHC524294:SHD524294 SQY524294:SQZ524294 TAU524294:TAV524294 TKQ524294:TKR524294 TUM524294:TUN524294 UEI524294:UEJ524294 UOE524294:UOF524294 UYA524294:UYB524294 VHW524294:VHX524294 VRS524294:VRT524294 WBO524294:WBP524294 WLK524294:WLL524294 WVG524294:WVH524294 C589830:D589830 IU589830:IV589830 SQ589830:SR589830 ACM589830:ACN589830 AMI589830:AMJ589830 AWE589830:AWF589830 BGA589830:BGB589830 BPW589830:BPX589830 BZS589830:BZT589830 CJO589830:CJP589830 CTK589830:CTL589830 DDG589830:DDH589830 DNC589830:DND589830 DWY589830:DWZ589830 EGU589830:EGV589830 EQQ589830:EQR589830 FAM589830:FAN589830 FKI589830:FKJ589830 FUE589830:FUF589830 GEA589830:GEB589830 GNW589830:GNX589830 GXS589830:GXT589830 HHO589830:HHP589830 HRK589830:HRL589830 IBG589830:IBH589830 ILC589830:ILD589830 IUY589830:IUZ589830 JEU589830:JEV589830 JOQ589830:JOR589830 JYM589830:JYN589830 KII589830:KIJ589830 KSE589830:KSF589830 LCA589830:LCB589830 LLW589830:LLX589830 LVS589830:LVT589830 MFO589830:MFP589830 MPK589830:MPL589830 MZG589830:MZH589830 NJC589830:NJD589830 NSY589830:NSZ589830 OCU589830:OCV589830 OMQ589830:OMR589830 OWM589830:OWN589830 PGI589830:PGJ589830 PQE589830:PQF589830 QAA589830:QAB589830 QJW589830:QJX589830 QTS589830:QTT589830 RDO589830:RDP589830 RNK589830:RNL589830 RXG589830:RXH589830 SHC589830:SHD589830 SQY589830:SQZ589830 TAU589830:TAV589830 TKQ589830:TKR589830 TUM589830:TUN589830 UEI589830:UEJ589830 UOE589830:UOF589830 UYA589830:UYB589830 VHW589830:VHX589830 VRS589830:VRT589830 WBO589830:WBP589830 WLK589830:WLL589830 WVG589830:WVH589830 C655366:D655366 IU655366:IV655366 SQ655366:SR655366 ACM655366:ACN655366 AMI655366:AMJ655366 AWE655366:AWF655366 BGA655366:BGB655366 BPW655366:BPX655366 BZS655366:BZT655366 CJO655366:CJP655366 CTK655366:CTL655366 DDG655366:DDH655366 DNC655366:DND655366 DWY655366:DWZ655366 EGU655366:EGV655366 EQQ655366:EQR655366 FAM655366:FAN655366 FKI655366:FKJ655366 FUE655366:FUF655366 GEA655366:GEB655366 GNW655366:GNX655366 GXS655366:GXT655366 HHO655366:HHP655366 HRK655366:HRL655366 IBG655366:IBH655366 ILC655366:ILD655366 IUY655366:IUZ655366 JEU655366:JEV655366 JOQ655366:JOR655366 JYM655366:JYN655366 KII655366:KIJ655366 KSE655366:KSF655366 LCA655366:LCB655366 LLW655366:LLX655366 LVS655366:LVT655366 MFO655366:MFP655366 MPK655366:MPL655366 MZG655366:MZH655366 NJC655366:NJD655366 NSY655366:NSZ655366 OCU655366:OCV655366 OMQ655366:OMR655366 OWM655366:OWN655366 PGI655366:PGJ655366 PQE655366:PQF655366 QAA655366:QAB655366 QJW655366:QJX655366 QTS655366:QTT655366 RDO655366:RDP655366 RNK655366:RNL655366 RXG655366:RXH655366 SHC655366:SHD655366 SQY655366:SQZ655366 TAU655366:TAV655366 TKQ655366:TKR655366 TUM655366:TUN655366 UEI655366:UEJ655366 UOE655366:UOF655366 UYA655366:UYB655366 VHW655366:VHX655366 VRS655366:VRT655366 WBO655366:WBP655366 WLK655366:WLL655366 WVG655366:WVH655366 C720902:D720902 IU720902:IV720902 SQ720902:SR720902 ACM720902:ACN720902 AMI720902:AMJ720902 AWE720902:AWF720902 BGA720902:BGB720902 BPW720902:BPX720902 BZS720902:BZT720902 CJO720902:CJP720902 CTK720902:CTL720902 DDG720902:DDH720902 DNC720902:DND720902 DWY720902:DWZ720902 EGU720902:EGV720902 EQQ720902:EQR720902 FAM720902:FAN720902 FKI720902:FKJ720902 FUE720902:FUF720902 GEA720902:GEB720902 GNW720902:GNX720902 GXS720902:GXT720902 HHO720902:HHP720902 HRK720902:HRL720902 IBG720902:IBH720902 ILC720902:ILD720902 IUY720902:IUZ720902 JEU720902:JEV720902 JOQ720902:JOR720902 JYM720902:JYN720902 KII720902:KIJ720902 KSE720902:KSF720902 LCA720902:LCB720902 LLW720902:LLX720902 LVS720902:LVT720902 MFO720902:MFP720902 MPK720902:MPL720902 MZG720902:MZH720902 NJC720902:NJD720902 NSY720902:NSZ720902 OCU720902:OCV720902 OMQ720902:OMR720902 OWM720902:OWN720902 PGI720902:PGJ720902 PQE720902:PQF720902 QAA720902:QAB720902 QJW720902:QJX720902 QTS720902:QTT720902 RDO720902:RDP720902 RNK720902:RNL720902 RXG720902:RXH720902 SHC720902:SHD720902 SQY720902:SQZ720902 TAU720902:TAV720902 TKQ720902:TKR720902 TUM720902:TUN720902 UEI720902:UEJ720902 UOE720902:UOF720902 UYA720902:UYB720902 VHW720902:VHX720902 VRS720902:VRT720902 WBO720902:WBP720902 WLK720902:WLL720902 WVG720902:WVH720902 C786438:D786438 IU786438:IV786438 SQ786438:SR786438 ACM786438:ACN786438 AMI786438:AMJ786438 AWE786438:AWF786438 BGA786438:BGB786438 BPW786438:BPX786438 BZS786438:BZT786438 CJO786438:CJP786438 CTK786438:CTL786438 DDG786438:DDH786438 DNC786438:DND786438 DWY786438:DWZ786438 EGU786438:EGV786438 EQQ786438:EQR786438 FAM786438:FAN786438 FKI786438:FKJ786438 FUE786438:FUF786438 GEA786438:GEB786438 GNW786438:GNX786438 GXS786438:GXT786438 HHO786438:HHP786438 HRK786438:HRL786438 IBG786438:IBH786438 ILC786438:ILD786438 IUY786438:IUZ786438 JEU786438:JEV786438 JOQ786438:JOR786438 JYM786438:JYN786438 KII786438:KIJ786438 KSE786438:KSF786438 LCA786438:LCB786438 LLW786438:LLX786438 LVS786438:LVT786438 MFO786438:MFP786438 MPK786438:MPL786438 MZG786438:MZH786438 NJC786438:NJD786438 NSY786438:NSZ786438 OCU786438:OCV786438 OMQ786438:OMR786438 OWM786438:OWN786438 PGI786438:PGJ786438 PQE786438:PQF786438 QAA786438:QAB786438 QJW786438:QJX786438 QTS786438:QTT786438 RDO786438:RDP786438 RNK786438:RNL786438 RXG786438:RXH786438 SHC786438:SHD786438 SQY786438:SQZ786438 TAU786438:TAV786438 TKQ786438:TKR786438 TUM786438:TUN786438 UEI786438:UEJ786438 UOE786438:UOF786438 UYA786438:UYB786438 VHW786438:VHX786438 VRS786438:VRT786438 WBO786438:WBP786438 WLK786438:WLL786438 WVG786438:WVH786438 C851974:D851974 IU851974:IV851974 SQ851974:SR851974 ACM851974:ACN851974 AMI851974:AMJ851974 AWE851974:AWF851974 BGA851974:BGB851974 BPW851974:BPX851974 BZS851974:BZT851974 CJO851974:CJP851974 CTK851974:CTL851974 DDG851974:DDH851974 DNC851974:DND851974 DWY851974:DWZ851974 EGU851974:EGV851974 EQQ851974:EQR851974 FAM851974:FAN851974 FKI851974:FKJ851974 FUE851974:FUF851974 GEA851974:GEB851974 GNW851974:GNX851974 GXS851974:GXT851974 HHO851974:HHP851974 HRK851974:HRL851974 IBG851974:IBH851974 ILC851974:ILD851974 IUY851974:IUZ851974 JEU851974:JEV851974 JOQ851974:JOR851974 JYM851974:JYN851974 KII851974:KIJ851974 KSE851974:KSF851974 LCA851974:LCB851974 LLW851974:LLX851974 LVS851974:LVT851974 MFO851974:MFP851974 MPK851974:MPL851974 MZG851974:MZH851974 NJC851974:NJD851974 NSY851974:NSZ851974 OCU851974:OCV851974 OMQ851974:OMR851974 OWM851974:OWN851974 PGI851974:PGJ851974 PQE851974:PQF851974 QAA851974:QAB851974 QJW851974:QJX851974 QTS851974:QTT851974 RDO851974:RDP851974 RNK851974:RNL851974 RXG851974:RXH851974 SHC851974:SHD851974 SQY851974:SQZ851974 TAU851974:TAV851974 TKQ851974:TKR851974 TUM851974:TUN851974 UEI851974:UEJ851974 UOE851974:UOF851974 UYA851974:UYB851974 VHW851974:VHX851974 VRS851974:VRT851974 WBO851974:WBP851974 WLK851974:WLL851974 WVG851974:WVH851974 C917510:D917510 IU917510:IV917510 SQ917510:SR917510 ACM917510:ACN917510 AMI917510:AMJ917510 AWE917510:AWF917510 BGA917510:BGB917510 BPW917510:BPX917510 BZS917510:BZT917510 CJO917510:CJP917510 CTK917510:CTL917510 DDG917510:DDH917510 DNC917510:DND917510 DWY917510:DWZ917510 EGU917510:EGV917510 EQQ917510:EQR917510 FAM917510:FAN917510 FKI917510:FKJ917510 FUE917510:FUF917510 GEA917510:GEB917510 GNW917510:GNX917510 GXS917510:GXT917510 HHO917510:HHP917510 HRK917510:HRL917510 IBG917510:IBH917510 ILC917510:ILD917510 IUY917510:IUZ917510 JEU917510:JEV917510 JOQ917510:JOR917510 JYM917510:JYN917510 KII917510:KIJ917510 KSE917510:KSF917510 LCA917510:LCB917510 LLW917510:LLX917510 LVS917510:LVT917510 MFO917510:MFP917510 MPK917510:MPL917510 MZG917510:MZH917510 NJC917510:NJD917510 NSY917510:NSZ917510 OCU917510:OCV917510 OMQ917510:OMR917510 OWM917510:OWN917510 PGI917510:PGJ917510 PQE917510:PQF917510 QAA917510:QAB917510 QJW917510:QJX917510 QTS917510:QTT917510 RDO917510:RDP917510 RNK917510:RNL917510 RXG917510:RXH917510 SHC917510:SHD917510 SQY917510:SQZ917510 TAU917510:TAV917510 TKQ917510:TKR917510 TUM917510:TUN917510 UEI917510:UEJ917510 UOE917510:UOF917510 UYA917510:UYB917510 VHW917510:VHX917510 VRS917510:VRT917510 WBO917510:WBP917510 WLK917510:WLL917510 WVG917510:WVH917510 C983046:D983046 IU983046:IV983046 SQ983046:SR983046 ACM983046:ACN983046 AMI983046:AMJ983046 AWE983046:AWF983046 BGA983046:BGB983046 BPW983046:BPX983046 BZS983046:BZT983046 CJO983046:CJP983046 CTK983046:CTL983046 DDG983046:DDH983046 DNC983046:DND983046 DWY983046:DWZ983046 EGU983046:EGV983046 EQQ983046:EQR983046 FAM983046:FAN983046 FKI983046:FKJ983046 FUE983046:FUF983046 GEA983046:GEB983046 GNW983046:GNX983046 GXS983046:GXT983046 HHO983046:HHP983046 HRK983046:HRL983046 IBG983046:IBH983046 ILC983046:ILD983046 IUY983046:IUZ983046 JEU983046:JEV983046 JOQ983046:JOR983046 JYM983046:JYN983046 KII983046:KIJ983046 KSE983046:KSF983046 LCA983046:LCB983046 LLW983046:LLX983046 LVS983046:LVT983046 MFO983046:MFP983046 MPK983046:MPL983046 MZG983046:MZH983046 NJC983046:NJD983046 NSY983046:NSZ983046 OCU983046:OCV983046 OMQ983046:OMR983046 OWM983046:OWN983046 PGI983046:PGJ983046 PQE983046:PQF983046 QAA983046:QAB983046 QJW983046:QJX983046 QTS983046:QTT983046 RDO983046:RDP983046 RNK983046:RNL983046 RXG983046:RXH983046 SHC983046:SHD983046 SQY983046:SQZ983046 TAU983046:TAV983046 TKQ983046:TKR983046 TUM983046:TUN983046 UEI983046:UEJ983046 UOE983046:UOF983046 UYA983046:UYB983046 VHW983046:VHX983046 VRS983046:VRT983046 WBO983046:WBP983046 WLK983046:WLL983046 WVG983046:WVH983046" xr:uid="{00000000-0002-0000-1000-000004000000}">
      <formula1>$Q$6:$Q$7</formula1>
    </dataValidation>
    <dataValidation type="list" allowBlank="1" showInputMessage="1" showErrorMessage="1" sqref="B18 IT18 SP18 ACL18 AMH18 AWD18 BFZ18 BPV18 BZR18 CJN18 CTJ18 DDF18 DNB18 DWX18 EGT18 EQP18 FAL18 FKH18 FUD18 GDZ18 GNV18 GXR18 HHN18 HRJ18 IBF18 ILB18 IUX18 JET18 JOP18 JYL18 KIH18 KSD18 LBZ18 LLV18 LVR18 MFN18 MPJ18 MZF18 NJB18 NSX18 OCT18 OMP18 OWL18 PGH18 PQD18 PZZ18 QJV18 QTR18 RDN18 RNJ18 RXF18 SHB18 SQX18 TAT18 TKP18 TUL18 UEH18 UOD18 UXZ18 VHV18 VRR18 WBN18 WLJ18 WVF18 B65555 IT65555 SP65555 ACL65555 AMH65555 AWD65555 BFZ65555 BPV65555 BZR65555 CJN65555 CTJ65555 DDF65555 DNB65555 DWX65555 EGT65555 EQP65555 FAL65555 FKH65555 FUD65555 GDZ65555 GNV65555 GXR65555 HHN65555 HRJ65555 IBF65555 ILB65555 IUX65555 JET65555 JOP65555 JYL65555 KIH65555 KSD65555 LBZ65555 LLV65555 LVR65555 MFN65555 MPJ65555 MZF65555 NJB65555 NSX65555 OCT65555 OMP65555 OWL65555 PGH65555 PQD65555 PZZ65555 QJV65555 QTR65555 RDN65555 RNJ65555 RXF65555 SHB65555 SQX65555 TAT65555 TKP65555 TUL65555 UEH65555 UOD65555 UXZ65555 VHV65555 VRR65555 WBN65555 WLJ65555 WVF65555 B131091 IT131091 SP131091 ACL131091 AMH131091 AWD131091 BFZ131091 BPV131091 BZR131091 CJN131091 CTJ131091 DDF131091 DNB131091 DWX131091 EGT131091 EQP131091 FAL131091 FKH131091 FUD131091 GDZ131091 GNV131091 GXR131091 HHN131091 HRJ131091 IBF131091 ILB131091 IUX131091 JET131091 JOP131091 JYL131091 KIH131091 KSD131091 LBZ131091 LLV131091 LVR131091 MFN131091 MPJ131091 MZF131091 NJB131091 NSX131091 OCT131091 OMP131091 OWL131091 PGH131091 PQD131091 PZZ131091 QJV131091 QTR131091 RDN131091 RNJ131091 RXF131091 SHB131091 SQX131091 TAT131091 TKP131091 TUL131091 UEH131091 UOD131091 UXZ131091 VHV131091 VRR131091 WBN131091 WLJ131091 WVF131091 B196627 IT196627 SP196627 ACL196627 AMH196627 AWD196627 BFZ196627 BPV196627 BZR196627 CJN196627 CTJ196627 DDF196627 DNB196627 DWX196627 EGT196627 EQP196627 FAL196627 FKH196627 FUD196627 GDZ196627 GNV196627 GXR196627 HHN196627 HRJ196627 IBF196627 ILB196627 IUX196627 JET196627 JOP196627 JYL196627 KIH196627 KSD196627 LBZ196627 LLV196627 LVR196627 MFN196627 MPJ196627 MZF196627 NJB196627 NSX196627 OCT196627 OMP196627 OWL196627 PGH196627 PQD196627 PZZ196627 QJV196627 QTR196627 RDN196627 RNJ196627 RXF196627 SHB196627 SQX196627 TAT196627 TKP196627 TUL196627 UEH196627 UOD196627 UXZ196627 VHV196627 VRR196627 WBN196627 WLJ196627 WVF196627 B262163 IT262163 SP262163 ACL262163 AMH262163 AWD262163 BFZ262163 BPV262163 BZR262163 CJN262163 CTJ262163 DDF262163 DNB262163 DWX262163 EGT262163 EQP262163 FAL262163 FKH262163 FUD262163 GDZ262163 GNV262163 GXR262163 HHN262163 HRJ262163 IBF262163 ILB262163 IUX262163 JET262163 JOP262163 JYL262163 KIH262163 KSD262163 LBZ262163 LLV262163 LVR262163 MFN262163 MPJ262163 MZF262163 NJB262163 NSX262163 OCT262163 OMP262163 OWL262163 PGH262163 PQD262163 PZZ262163 QJV262163 QTR262163 RDN262163 RNJ262163 RXF262163 SHB262163 SQX262163 TAT262163 TKP262163 TUL262163 UEH262163 UOD262163 UXZ262163 VHV262163 VRR262163 WBN262163 WLJ262163 WVF262163 B327699 IT327699 SP327699 ACL327699 AMH327699 AWD327699 BFZ327699 BPV327699 BZR327699 CJN327699 CTJ327699 DDF327699 DNB327699 DWX327699 EGT327699 EQP327699 FAL327699 FKH327699 FUD327699 GDZ327699 GNV327699 GXR327699 HHN327699 HRJ327699 IBF327699 ILB327699 IUX327699 JET327699 JOP327699 JYL327699 KIH327699 KSD327699 LBZ327699 LLV327699 LVR327699 MFN327699 MPJ327699 MZF327699 NJB327699 NSX327699 OCT327699 OMP327699 OWL327699 PGH327699 PQD327699 PZZ327699 QJV327699 QTR327699 RDN327699 RNJ327699 RXF327699 SHB327699 SQX327699 TAT327699 TKP327699 TUL327699 UEH327699 UOD327699 UXZ327699 VHV327699 VRR327699 WBN327699 WLJ327699 WVF327699 B393235 IT393235 SP393235 ACL393235 AMH393235 AWD393235 BFZ393235 BPV393235 BZR393235 CJN393235 CTJ393235 DDF393235 DNB393235 DWX393235 EGT393235 EQP393235 FAL393235 FKH393235 FUD393235 GDZ393235 GNV393235 GXR393235 HHN393235 HRJ393235 IBF393235 ILB393235 IUX393235 JET393235 JOP393235 JYL393235 KIH393235 KSD393235 LBZ393235 LLV393235 LVR393235 MFN393235 MPJ393235 MZF393235 NJB393235 NSX393235 OCT393235 OMP393235 OWL393235 PGH393235 PQD393235 PZZ393235 QJV393235 QTR393235 RDN393235 RNJ393235 RXF393235 SHB393235 SQX393235 TAT393235 TKP393235 TUL393235 UEH393235 UOD393235 UXZ393235 VHV393235 VRR393235 WBN393235 WLJ393235 WVF393235 B458771 IT458771 SP458771 ACL458771 AMH458771 AWD458771 BFZ458771 BPV458771 BZR458771 CJN458771 CTJ458771 DDF458771 DNB458771 DWX458771 EGT458771 EQP458771 FAL458771 FKH458771 FUD458771 GDZ458771 GNV458771 GXR458771 HHN458771 HRJ458771 IBF458771 ILB458771 IUX458771 JET458771 JOP458771 JYL458771 KIH458771 KSD458771 LBZ458771 LLV458771 LVR458771 MFN458771 MPJ458771 MZF458771 NJB458771 NSX458771 OCT458771 OMP458771 OWL458771 PGH458771 PQD458771 PZZ458771 QJV458771 QTR458771 RDN458771 RNJ458771 RXF458771 SHB458771 SQX458771 TAT458771 TKP458771 TUL458771 UEH458771 UOD458771 UXZ458771 VHV458771 VRR458771 WBN458771 WLJ458771 WVF458771 B524307 IT524307 SP524307 ACL524307 AMH524307 AWD524307 BFZ524307 BPV524307 BZR524307 CJN524307 CTJ524307 DDF524307 DNB524307 DWX524307 EGT524307 EQP524307 FAL524307 FKH524307 FUD524307 GDZ524307 GNV524307 GXR524307 HHN524307 HRJ524307 IBF524307 ILB524307 IUX524307 JET524307 JOP524307 JYL524307 KIH524307 KSD524307 LBZ524307 LLV524307 LVR524307 MFN524307 MPJ524307 MZF524307 NJB524307 NSX524307 OCT524307 OMP524307 OWL524307 PGH524307 PQD524307 PZZ524307 QJV524307 QTR524307 RDN524307 RNJ524307 RXF524307 SHB524307 SQX524307 TAT524307 TKP524307 TUL524307 UEH524307 UOD524307 UXZ524307 VHV524307 VRR524307 WBN524307 WLJ524307 WVF524307 B589843 IT589843 SP589843 ACL589843 AMH589843 AWD589843 BFZ589843 BPV589843 BZR589843 CJN589843 CTJ589843 DDF589843 DNB589843 DWX589843 EGT589843 EQP589843 FAL589843 FKH589843 FUD589843 GDZ589843 GNV589843 GXR589843 HHN589843 HRJ589843 IBF589843 ILB589843 IUX589843 JET589843 JOP589843 JYL589843 KIH589843 KSD589843 LBZ589843 LLV589843 LVR589843 MFN589843 MPJ589843 MZF589843 NJB589843 NSX589843 OCT589843 OMP589843 OWL589843 PGH589843 PQD589843 PZZ589843 QJV589843 QTR589843 RDN589843 RNJ589843 RXF589843 SHB589843 SQX589843 TAT589843 TKP589843 TUL589843 UEH589843 UOD589843 UXZ589843 VHV589843 VRR589843 WBN589843 WLJ589843 WVF589843 B655379 IT655379 SP655379 ACL655379 AMH655379 AWD655379 BFZ655379 BPV655379 BZR655379 CJN655379 CTJ655379 DDF655379 DNB655379 DWX655379 EGT655379 EQP655379 FAL655379 FKH655379 FUD655379 GDZ655379 GNV655379 GXR655379 HHN655379 HRJ655379 IBF655379 ILB655379 IUX655379 JET655379 JOP655379 JYL655379 KIH655379 KSD655379 LBZ655379 LLV655379 LVR655379 MFN655379 MPJ655379 MZF655379 NJB655379 NSX655379 OCT655379 OMP655379 OWL655379 PGH655379 PQD655379 PZZ655379 QJV655379 QTR655379 RDN655379 RNJ655379 RXF655379 SHB655379 SQX655379 TAT655379 TKP655379 TUL655379 UEH655379 UOD655379 UXZ655379 VHV655379 VRR655379 WBN655379 WLJ655379 WVF655379 B720915 IT720915 SP720915 ACL720915 AMH720915 AWD720915 BFZ720915 BPV720915 BZR720915 CJN720915 CTJ720915 DDF720915 DNB720915 DWX720915 EGT720915 EQP720915 FAL720915 FKH720915 FUD720915 GDZ720915 GNV720915 GXR720915 HHN720915 HRJ720915 IBF720915 ILB720915 IUX720915 JET720915 JOP720915 JYL720915 KIH720915 KSD720915 LBZ720915 LLV720915 LVR720915 MFN720915 MPJ720915 MZF720915 NJB720915 NSX720915 OCT720915 OMP720915 OWL720915 PGH720915 PQD720915 PZZ720915 QJV720915 QTR720915 RDN720915 RNJ720915 RXF720915 SHB720915 SQX720915 TAT720915 TKP720915 TUL720915 UEH720915 UOD720915 UXZ720915 VHV720915 VRR720915 WBN720915 WLJ720915 WVF720915 B786451 IT786451 SP786451 ACL786451 AMH786451 AWD786451 BFZ786451 BPV786451 BZR786451 CJN786451 CTJ786451 DDF786451 DNB786451 DWX786451 EGT786451 EQP786451 FAL786451 FKH786451 FUD786451 GDZ786451 GNV786451 GXR786451 HHN786451 HRJ786451 IBF786451 ILB786451 IUX786451 JET786451 JOP786451 JYL786451 KIH786451 KSD786451 LBZ786451 LLV786451 LVR786451 MFN786451 MPJ786451 MZF786451 NJB786451 NSX786451 OCT786451 OMP786451 OWL786451 PGH786451 PQD786451 PZZ786451 QJV786451 QTR786451 RDN786451 RNJ786451 RXF786451 SHB786451 SQX786451 TAT786451 TKP786451 TUL786451 UEH786451 UOD786451 UXZ786451 VHV786451 VRR786451 WBN786451 WLJ786451 WVF786451 B851987 IT851987 SP851987 ACL851987 AMH851987 AWD851987 BFZ851987 BPV851987 BZR851987 CJN851987 CTJ851987 DDF851987 DNB851987 DWX851987 EGT851987 EQP851987 FAL851987 FKH851987 FUD851987 GDZ851987 GNV851987 GXR851987 HHN851987 HRJ851987 IBF851987 ILB851987 IUX851987 JET851987 JOP851987 JYL851987 KIH851987 KSD851987 LBZ851987 LLV851987 LVR851987 MFN851987 MPJ851987 MZF851987 NJB851987 NSX851987 OCT851987 OMP851987 OWL851987 PGH851987 PQD851987 PZZ851987 QJV851987 QTR851987 RDN851987 RNJ851987 RXF851987 SHB851987 SQX851987 TAT851987 TKP851987 TUL851987 UEH851987 UOD851987 UXZ851987 VHV851987 VRR851987 WBN851987 WLJ851987 WVF851987 B917523 IT917523 SP917523 ACL917523 AMH917523 AWD917523 BFZ917523 BPV917523 BZR917523 CJN917523 CTJ917523 DDF917523 DNB917523 DWX917523 EGT917523 EQP917523 FAL917523 FKH917523 FUD917523 GDZ917523 GNV917523 GXR917523 HHN917523 HRJ917523 IBF917523 ILB917523 IUX917523 JET917523 JOP917523 JYL917523 KIH917523 KSD917523 LBZ917523 LLV917523 LVR917523 MFN917523 MPJ917523 MZF917523 NJB917523 NSX917523 OCT917523 OMP917523 OWL917523 PGH917523 PQD917523 PZZ917523 QJV917523 QTR917523 RDN917523 RNJ917523 RXF917523 SHB917523 SQX917523 TAT917523 TKP917523 TUL917523 UEH917523 UOD917523 UXZ917523 VHV917523 VRR917523 WBN917523 WLJ917523 WVF917523 B983059 IT983059 SP983059 ACL983059 AMH983059 AWD983059 BFZ983059 BPV983059 BZR983059 CJN983059 CTJ983059 DDF983059 DNB983059 DWX983059 EGT983059 EQP983059 FAL983059 FKH983059 FUD983059 GDZ983059 GNV983059 GXR983059 HHN983059 HRJ983059 IBF983059 ILB983059 IUX983059 JET983059 JOP983059 JYL983059 KIH983059 KSD983059 LBZ983059 LLV983059 LVR983059 MFN983059 MPJ983059 MZF983059 NJB983059 NSX983059 OCT983059 OMP983059 OWL983059 PGH983059 PQD983059 PZZ983059 QJV983059 QTR983059 RDN983059 RNJ983059 RXF983059 SHB983059 SQX983059 TAT983059 TKP983059 TUL983059 UEH983059 UOD983059 UXZ983059 VHV983059 VRR983059 WBN983059 WLJ983059 WVF983059" xr:uid="{00000000-0002-0000-1000-000005000000}">
      <formula1>$Q$16:$Q$17</formula1>
    </dataValidation>
    <dataValidation type="list" allowBlank="1" showInputMessage="1" showErrorMessage="1" sqref="B48 IT48 SP48 ACL48 AMH48 AWD48 BFZ48 BPV48 BZR48 CJN48 CTJ48 DDF48 DNB48 DWX48 EGT48 EQP48 FAL48 FKH48 FUD48 GDZ48 GNV48 GXR48 HHN48 HRJ48 IBF48 ILB48 IUX48 JET48 JOP48 JYL48 KIH48 KSD48 LBZ48 LLV48 LVR48 MFN48 MPJ48 MZF48 NJB48 NSX48 OCT48 OMP48 OWL48 PGH48 PQD48 PZZ48 QJV48 QTR48 RDN48 RNJ48 RXF48 SHB48 SQX48 TAT48 TKP48 TUL48 UEH48 UOD48 UXZ48 VHV48 VRR48 WBN48 WLJ48 WVF48 B65585 IT65585 SP65585 ACL65585 AMH65585 AWD65585 BFZ65585 BPV65585 BZR65585 CJN65585 CTJ65585 DDF65585 DNB65585 DWX65585 EGT65585 EQP65585 FAL65585 FKH65585 FUD65585 GDZ65585 GNV65585 GXR65585 HHN65585 HRJ65585 IBF65585 ILB65585 IUX65585 JET65585 JOP65585 JYL65585 KIH65585 KSD65585 LBZ65585 LLV65585 LVR65585 MFN65585 MPJ65585 MZF65585 NJB65585 NSX65585 OCT65585 OMP65585 OWL65585 PGH65585 PQD65585 PZZ65585 QJV65585 QTR65585 RDN65585 RNJ65585 RXF65585 SHB65585 SQX65585 TAT65585 TKP65585 TUL65585 UEH65585 UOD65585 UXZ65585 VHV65585 VRR65585 WBN65585 WLJ65585 WVF65585 B131121 IT131121 SP131121 ACL131121 AMH131121 AWD131121 BFZ131121 BPV131121 BZR131121 CJN131121 CTJ131121 DDF131121 DNB131121 DWX131121 EGT131121 EQP131121 FAL131121 FKH131121 FUD131121 GDZ131121 GNV131121 GXR131121 HHN131121 HRJ131121 IBF131121 ILB131121 IUX131121 JET131121 JOP131121 JYL131121 KIH131121 KSD131121 LBZ131121 LLV131121 LVR131121 MFN131121 MPJ131121 MZF131121 NJB131121 NSX131121 OCT131121 OMP131121 OWL131121 PGH131121 PQD131121 PZZ131121 QJV131121 QTR131121 RDN131121 RNJ131121 RXF131121 SHB131121 SQX131121 TAT131121 TKP131121 TUL131121 UEH131121 UOD131121 UXZ131121 VHV131121 VRR131121 WBN131121 WLJ131121 WVF131121 B196657 IT196657 SP196657 ACL196657 AMH196657 AWD196657 BFZ196657 BPV196657 BZR196657 CJN196657 CTJ196657 DDF196657 DNB196657 DWX196657 EGT196657 EQP196657 FAL196657 FKH196657 FUD196657 GDZ196657 GNV196657 GXR196657 HHN196657 HRJ196657 IBF196657 ILB196657 IUX196657 JET196657 JOP196657 JYL196657 KIH196657 KSD196657 LBZ196657 LLV196657 LVR196657 MFN196657 MPJ196657 MZF196657 NJB196657 NSX196657 OCT196657 OMP196657 OWL196657 PGH196657 PQD196657 PZZ196657 QJV196657 QTR196657 RDN196657 RNJ196657 RXF196657 SHB196657 SQX196657 TAT196657 TKP196657 TUL196657 UEH196657 UOD196657 UXZ196657 VHV196657 VRR196657 WBN196657 WLJ196657 WVF196657 B262193 IT262193 SP262193 ACL262193 AMH262193 AWD262193 BFZ262193 BPV262193 BZR262193 CJN262193 CTJ262193 DDF262193 DNB262193 DWX262193 EGT262193 EQP262193 FAL262193 FKH262193 FUD262193 GDZ262193 GNV262193 GXR262193 HHN262193 HRJ262193 IBF262193 ILB262193 IUX262193 JET262193 JOP262193 JYL262193 KIH262193 KSD262193 LBZ262193 LLV262193 LVR262193 MFN262193 MPJ262193 MZF262193 NJB262193 NSX262193 OCT262193 OMP262193 OWL262193 PGH262193 PQD262193 PZZ262193 QJV262193 QTR262193 RDN262193 RNJ262193 RXF262193 SHB262193 SQX262193 TAT262193 TKP262193 TUL262193 UEH262193 UOD262193 UXZ262193 VHV262193 VRR262193 WBN262193 WLJ262193 WVF262193 B327729 IT327729 SP327729 ACL327729 AMH327729 AWD327729 BFZ327729 BPV327729 BZR327729 CJN327729 CTJ327729 DDF327729 DNB327729 DWX327729 EGT327729 EQP327729 FAL327729 FKH327729 FUD327729 GDZ327729 GNV327729 GXR327729 HHN327729 HRJ327729 IBF327729 ILB327729 IUX327729 JET327729 JOP327729 JYL327729 KIH327729 KSD327729 LBZ327729 LLV327729 LVR327729 MFN327729 MPJ327729 MZF327729 NJB327729 NSX327729 OCT327729 OMP327729 OWL327729 PGH327729 PQD327729 PZZ327729 QJV327729 QTR327729 RDN327729 RNJ327729 RXF327729 SHB327729 SQX327729 TAT327729 TKP327729 TUL327729 UEH327729 UOD327729 UXZ327729 VHV327729 VRR327729 WBN327729 WLJ327729 WVF327729 B393265 IT393265 SP393265 ACL393265 AMH393265 AWD393265 BFZ393265 BPV393265 BZR393265 CJN393265 CTJ393265 DDF393265 DNB393265 DWX393265 EGT393265 EQP393265 FAL393265 FKH393265 FUD393265 GDZ393265 GNV393265 GXR393265 HHN393265 HRJ393265 IBF393265 ILB393265 IUX393265 JET393265 JOP393265 JYL393265 KIH393265 KSD393265 LBZ393265 LLV393265 LVR393265 MFN393265 MPJ393265 MZF393265 NJB393265 NSX393265 OCT393265 OMP393265 OWL393265 PGH393265 PQD393265 PZZ393265 QJV393265 QTR393265 RDN393265 RNJ393265 RXF393265 SHB393265 SQX393265 TAT393265 TKP393265 TUL393265 UEH393265 UOD393265 UXZ393265 VHV393265 VRR393265 WBN393265 WLJ393265 WVF393265 B458801 IT458801 SP458801 ACL458801 AMH458801 AWD458801 BFZ458801 BPV458801 BZR458801 CJN458801 CTJ458801 DDF458801 DNB458801 DWX458801 EGT458801 EQP458801 FAL458801 FKH458801 FUD458801 GDZ458801 GNV458801 GXR458801 HHN458801 HRJ458801 IBF458801 ILB458801 IUX458801 JET458801 JOP458801 JYL458801 KIH458801 KSD458801 LBZ458801 LLV458801 LVR458801 MFN458801 MPJ458801 MZF458801 NJB458801 NSX458801 OCT458801 OMP458801 OWL458801 PGH458801 PQD458801 PZZ458801 QJV458801 QTR458801 RDN458801 RNJ458801 RXF458801 SHB458801 SQX458801 TAT458801 TKP458801 TUL458801 UEH458801 UOD458801 UXZ458801 VHV458801 VRR458801 WBN458801 WLJ458801 WVF458801 B524337 IT524337 SP524337 ACL524337 AMH524337 AWD524337 BFZ524337 BPV524337 BZR524337 CJN524337 CTJ524337 DDF524337 DNB524337 DWX524337 EGT524337 EQP524337 FAL524337 FKH524337 FUD524337 GDZ524337 GNV524337 GXR524337 HHN524337 HRJ524337 IBF524337 ILB524337 IUX524337 JET524337 JOP524337 JYL524337 KIH524337 KSD524337 LBZ524337 LLV524337 LVR524337 MFN524337 MPJ524337 MZF524337 NJB524337 NSX524337 OCT524337 OMP524337 OWL524337 PGH524337 PQD524337 PZZ524337 QJV524337 QTR524337 RDN524337 RNJ524337 RXF524337 SHB524337 SQX524337 TAT524337 TKP524337 TUL524337 UEH524337 UOD524337 UXZ524337 VHV524337 VRR524337 WBN524337 WLJ524337 WVF524337 B589873 IT589873 SP589873 ACL589873 AMH589873 AWD589873 BFZ589873 BPV589873 BZR589873 CJN589873 CTJ589873 DDF589873 DNB589873 DWX589873 EGT589873 EQP589873 FAL589873 FKH589873 FUD589873 GDZ589873 GNV589873 GXR589873 HHN589873 HRJ589873 IBF589873 ILB589873 IUX589873 JET589873 JOP589873 JYL589873 KIH589873 KSD589873 LBZ589873 LLV589873 LVR589873 MFN589873 MPJ589873 MZF589873 NJB589873 NSX589873 OCT589873 OMP589873 OWL589873 PGH589873 PQD589873 PZZ589873 QJV589873 QTR589873 RDN589873 RNJ589873 RXF589873 SHB589873 SQX589873 TAT589873 TKP589873 TUL589873 UEH589873 UOD589873 UXZ589873 VHV589873 VRR589873 WBN589873 WLJ589873 WVF589873 B655409 IT655409 SP655409 ACL655409 AMH655409 AWD655409 BFZ655409 BPV655409 BZR655409 CJN655409 CTJ655409 DDF655409 DNB655409 DWX655409 EGT655409 EQP655409 FAL655409 FKH655409 FUD655409 GDZ655409 GNV655409 GXR655409 HHN655409 HRJ655409 IBF655409 ILB655409 IUX655409 JET655409 JOP655409 JYL655409 KIH655409 KSD655409 LBZ655409 LLV655409 LVR655409 MFN655409 MPJ655409 MZF655409 NJB655409 NSX655409 OCT655409 OMP655409 OWL655409 PGH655409 PQD655409 PZZ655409 QJV655409 QTR655409 RDN655409 RNJ655409 RXF655409 SHB655409 SQX655409 TAT655409 TKP655409 TUL655409 UEH655409 UOD655409 UXZ655409 VHV655409 VRR655409 WBN655409 WLJ655409 WVF655409 B720945 IT720945 SP720945 ACL720945 AMH720945 AWD720945 BFZ720945 BPV720945 BZR720945 CJN720945 CTJ720945 DDF720945 DNB720945 DWX720945 EGT720945 EQP720945 FAL720945 FKH720945 FUD720945 GDZ720945 GNV720945 GXR720945 HHN720945 HRJ720945 IBF720945 ILB720945 IUX720945 JET720945 JOP720945 JYL720945 KIH720945 KSD720945 LBZ720945 LLV720945 LVR720945 MFN720945 MPJ720945 MZF720945 NJB720945 NSX720945 OCT720945 OMP720945 OWL720945 PGH720945 PQD720945 PZZ720945 QJV720945 QTR720945 RDN720945 RNJ720945 RXF720945 SHB720945 SQX720945 TAT720945 TKP720945 TUL720945 UEH720945 UOD720945 UXZ720945 VHV720945 VRR720945 WBN720945 WLJ720945 WVF720945 B786481 IT786481 SP786481 ACL786481 AMH786481 AWD786481 BFZ786481 BPV786481 BZR786481 CJN786481 CTJ786481 DDF786481 DNB786481 DWX786481 EGT786481 EQP786481 FAL786481 FKH786481 FUD786481 GDZ786481 GNV786481 GXR786481 HHN786481 HRJ786481 IBF786481 ILB786481 IUX786481 JET786481 JOP786481 JYL786481 KIH786481 KSD786481 LBZ786481 LLV786481 LVR786481 MFN786481 MPJ786481 MZF786481 NJB786481 NSX786481 OCT786481 OMP786481 OWL786481 PGH786481 PQD786481 PZZ786481 QJV786481 QTR786481 RDN786481 RNJ786481 RXF786481 SHB786481 SQX786481 TAT786481 TKP786481 TUL786481 UEH786481 UOD786481 UXZ786481 VHV786481 VRR786481 WBN786481 WLJ786481 WVF786481 B852017 IT852017 SP852017 ACL852017 AMH852017 AWD852017 BFZ852017 BPV852017 BZR852017 CJN852017 CTJ852017 DDF852017 DNB852017 DWX852017 EGT852017 EQP852017 FAL852017 FKH852017 FUD852017 GDZ852017 GNV852017 GXR852017 HHN852017 HRJ852017 IBF852017 ILB852017 IUX852017 JET852017 JOP852017 JYL852017 KIH852017 KSD852017 LBZ852017 LLV852017 LVR852017 MFN852017 MPJ852017 MZF852017 NJB852017 NSX852017 OCT852017 OMP852017 OWL852017 PGH852017 PQD852017 PZZ852017 QJV852017 QTR852017 RDN852017 RNJ852017 RXF852017 SHB852017 SQX852017 TAT852017 TKP852017 TUL852017 UEH852017 UOD852017 UXZ852017 VHV852017 VRR852017 WBN852017 WLJ852017 WVF852017 B917553 IT917553 SP917553 ACL917553 AMH917553 AWD917553 BFZ917553 BPV917553 BZR917553 CJN917553 CTJ917553 DDF917553 DNB917553 DWX917553 EGT917553 EQP917553 FAL917553 FKH917553 FUD917553 GDZ917553 GNV917553 GXR917553 HHN917553 HRJ917553 IBF917553 ILB917553 IUX917553 JET917553 JOP917553 JYL917553 KIH917553 KSD917553 LBZ917553 LLV917553 LVR917553 MFN917553 MPJ917553 MZF917553 NJB917553 NSX917553 OCT917553 OMP917553 OWL917553 PGH917553 PQD917553 PZZ917553 QJV917553 QTR917553 RDN917553 RNJ917553 RXF917553 SHB917553 SQX917553 TAT917553 TKP917553 TUL917553 UEH917553 UOD917553 UXZ917553 VHV917553 VRR917553 WBN917553 WLJ917553 WVF917553 B983089 IT983089 SP983089 ACL983089 AMH983089 AWD983089 BFZ983089 BPV983089 BZR983089 CJN983089 CTJ983089 DDF983089 DNB983089 DWX983089 EGT983089 EQP983089 FAL983089 FKH983089 FUD983089 GDZ983089 GNV983089 GXR983089 HHN983089 HRJ983089 IBF983089 ILB983089 IUX983089 JET983089 JOP983089 JYL983089 KIH983089 KSD983089 LBZ983089 LLV983089 LVR983089 MFN983089 MPJ983089 MZF983089 NJB983089 NSX983089 OCT983089 OMP983089 OWL983089 PGH983089 PQD983089 PZZ983089 QJV983089 QTR983089 RDN983089 RNJ983089 RXF983089 SHB983089 SQX983089 TAT983089 TKP983089 TUL983089 UEH983089 UOD983089 UXZ983089 VHV983089 VRR983089 WBN983089 WLJ983089 WVF983089" xr:uid="{00000000-0002-0000-1000-000006000000}">
      <formula1>$S$44:$S$48</formula1>
    </dataValidation>
    <dataValidation type="list" allowBlank="1" showInputMessage="1" showErrorMessage="1" sqref="C60:E60 IU60:IW60 SQ60:SS60 ACM60:ACO60 AMI60:AMK60 AWE60:AWG60 BGA60:BGC60 BPW60:BPY60 BZS60:BZU60 CJO60:CJQ60 CTK60:CTM60 DDG60:DDI60 DNC60:DNE60 DWY60:DXA60 EGU60:EGW60 EQQ60:EQS60 FAM60:FAO60 FKI60:FKK60 FUE60:FUG60 GEA60:GEC60 GNW60:GNY60 GXS60:GXU60 HHO60:HHQ60 HRK60:HRM60 IBG60:IBI60 ILC60:ILE60 IUY60:IVA60 JEU60:JEW60 JOQ60:JOS60 JYM60:JYO60 KII60:KIK60 KSE60:KSG60 LCA60:LCC60 LLW60:LLY60 LVS60:LVU60 MFO60:MFQ60 MPK60:MPM60 MZG60:MZI60 NJC60:NJE60 NSY60:NTA60 OCU60:OCW60 OMQ60:OMS60 OWM60:OWO60 PGI60:PGK60 PQE60:PQG60 QAA60:QAC60 QJW60:QJY60 QTS60:QTU60 RDO60:RDQ60 RNK60:RNM60 RXG60:RXI60 SHC60:SHE60 SQY60:SRA60 TAU60:TAW60 TKQ60:TKS60 TUM60:TUO60 UEI60:UEK60 UOE60:UOG60 UYA60:UYC60 VHW60:VHY60 VRS60:VRU60 WBO60:WBQ60 WLK60:WLM60 WVG60:WVI60 C65591:E65591 IU65591:IW65591 SQ65591:SS65591 ACM65591:ACO65591 AMI65591:AMK65591 AWE65591:AWG65591 BGA65591:BGC65591 BPW65591:BPY65591 BZS65591:BZU65591 CJO65591:CJQ65591 CTK65591:CTM65591 DDG65591:DDI65591 DNC65591:DNE65591 DWY65591:DXA65591 EGU65591:EGW65591 EQQ65591:EQS65591 FAM65591:FAO65591 FKI65591:FKK65591 FUE65591:FUG65591 GEA65591:GEC65591 GNW65591:GNY65591 GXS65591:GXU65591 HHO65591:HHQ65591 HRK65591:HRM65591 IBG65591:IBI65591 ILC65591:ILE65591 IUY65591:IVA65591 JEU65591:JEW65591 JOQ65591:JOS65591 JYM65591:JYO65591 KII65591:KIK65591 KSE65591:KSG65591 LCA65591:LCC65591 LLW65591:LLY65591 LVS65591:LVU65591 MFO65591:MFQ65591 MPK65591:MPM65591 MZG65591:MZI65591 NJC65591:NJE65591 NSY65591:NTA65591 OCU65591:OCW65591 OMQ65591:OMS65591 OWM65591:OWO65591 PGI65591:PGK65591 PQE65591:PQG65591 QAA65591:QAC65591 QJW65591:QJY65591 QTS65591:QTU65591 RDO65591:RDQ65591 RNK65591:RNM65591 RXG65591:RXI65591 SHC65591:SHE65591 SQY65591:SRA65591 TAU65591:TAW65591 TKQ65591:TKS65591 TUM65591:TUO65591 UEI65591:UEK65591 UOE65591:UOG65591 UYA65591:UYC65591 VHW65591:VHY65591 VRS65591:VRU65591 WBO65591:WBQ65591 WLK65591:WLM65591 WVG65591:WVI65591 C131127:E131127 IU131127:IW131127 SQ131127:SS131127 ACM131127:ACO131127 AMI131127:AMK131127 AWE131127:AWG131127 BGA131127:BGC131127 BPW131127:BPY131127 BZS131127:BZU131127 CJO131127:CJQ131127 CTK131127:CTM131127 DDG131127:DDI131127 DNC131127:DNE131127 DWY131127:DXA131127 EGU131127:EGW131127 EQQ131127:EQS131127 FAM131127:FAO131127 FKI131127:FKK131127 FUE131127:FUG131127 GEA131127:GEC131127 GNW131127:GNY131127 GXS131127:GXU131127 HHO131127:HHQ131127 HRK131127:HRM131127 IBG131127:IBI131127 ILC131127:ILE131127 IUY131127:IVA131127 JEU131127:JEW131127 JOQ131127:JOS131127 JYM131127:JYO131127 KII131127:KIK131127 KSE131127:KSG131127 LCA131127:LCC131127 LLW131127:LLY131127 LVS131127:LVU131127 MFO131127:MFQ131127 MPK131127:MPM131127 MZG131127:MZI131127 NJC131127:NJE131127 NSY131127:NTA131127 OCU131127:OCW131127 OMQ131127:OMS131127 OWM131127:OWO131127 PGI131127:PGK131127 PQE131127:PQG131127 QAA131127:QAC131127 QJW131127:QJY131127 QTS131127:QTU131127 RDO131127:RDQ131127 RNK131127:RNM131127 RXG131127:RXI131127 SHC131127:SHE131127 SQY131127:SRA131127 TAU131127:TAW131127 TKQ131127:TKS131127 TUM131127:TUO131127 UEI131127:UEK131127 UOE131127:UOG131127 UYA131127:UYC131127 VHW131127:VHY131127 VRS131127:VRU131127 WBO131127:WBQ131127 WLK131127:WLM131127 WVG131127:WVI131127 C196663:E196663 IU196663:IW196663 SQ196663:SS196663 ACM196663:ACO196663 AMI196663:AMK196663 AWE196663:AWG196663 BGA196663:BGC196663 BPW196663:BPY196663 BZS196663:BZU196663 CJO196663:CJQ196663 CTK196663:CTM196663 DDG196663:DDI196663 DNC196663:DNE196663 DWY196663:DXA196663 EGU196663:EGW196663 EQQ196663:EQS196663 FAM196663:FAO196663 FKI196663:FKK196663 FUE196663:FUG196663 GEA196663:GEC196663 GNW196663:GNY196663 GXS196663:GXU196663 HHO196663:HHQ196663 HRK196663:HRM196663 IBG196663:IBI196663 ILC196663:ILE196663 IUY196663:IVA196663 JEU196663:JEW196663 JOQ196663:JOS196663 JYM196663:JYO196663 KII196663:KIK196663 KSE196663:KSG196663 LCA196663:LCC196663 LLW196663:LLY196663 LVS196663:LVU196663 MFO196663:MFQ196663 MPK196663:MPM196663 MZG196663:MZI196663 NJC196663:NJE196663 NSY196663:NTA196663 OCU196663:OCW196663 OMQ196663:OMS196663 OWM196663:OWO196663 PGI196663:PGK196663 PQE196663:PQG196663 QAA196663:QAC196663 QJW196663:QJY196663 QTS196663:QTU196663 RDO196663:RDQ196663 RNK196663:RNM196663 RXG196663:RXI196663 SHC196663:SHE196663 SQY196663:SRA196663 TAU196663:TAW196663 TKQ196663:TKS196663 TUM196663:TUO196663 UEI196663:UEK196663 UOE196663:UOG196663 UYA196663:UYC196663 VHW196663:VHY196663 VRS196663:VRU196663 WBO196663:WBQ196663 WLK196663:WLM196663 WVG196663:WVI196663 C262199:E262199 IU262199:IW262199 SQ262199:SS262199 ACM262199:ACO262199 AMI262199:AMK262199 AWE262199:AWG262199 BGA262199:BGC262199 BPW262199:BPY262199 BZS262199:BZU262199 CJO262199:CJQ262199 CTK262199:CTM262199 DDG262199:DDI262199 DNC262199:DNE262199 DWY262199:DXA262199 EGU262199:EGW262199 EQQ262199:EQS262199 FAM262199:FAO262199 FKI262199:FKK262199 FUE262199:FUG262199 GEA262199:GEC262199 GNW262199:GNY262199 GXS262199:GXU262199 HHO262199:HHQ262199 HRK262199:HRM262199 IBG262199:IBI262199 ILC262199:ILE262199 IUY262199:IVA262199 JEU262199:JEW262199 JOQ262199:JOS262199 JYM262199:JYO262199 KII262199:KIK262199 KSE262199:KSG262199 LCA262199:LCC262199 LLW262199:LLY262199 LVS262199:LVU262199 MFO262199:MFQ262199 MPK262199:MPM262199 MZG262199:MZI262199 NJC262199:NJE262199 NSY262199:NTA262199 OCU262199:OCW262199 OMQ262199:OMS262199 OWM262199:OWO262199 PGI262199:PGK262199 PQE262199:PQG262199 QAA262199:QAC262199 QJW262199:QJY262199 QTS262199:QTU262199 RDO262199:RDQ262199 RNK262199:RNM262199 RXG262199:RXI262199 SHC262199:SHE262199 SQY262199:SRA262199 TAU262199:TAW262199 TKQ262199:TKS262199 TUM262199:TUO262199 UEI262199:UEK262199 UOE262199:UOG262199 UYA262199:UYC262199 VHW262199:VHY262199 VRS262199:VRU262199 WBO262199:WBQ262199 WLK262199:WLM262199 WVG262199:WVI262199 C327735:E327735 IU327735:IW327735 SQ327735:SS327735 ACM327735:ACO327735 AMI327735:AMK327735 AWE327735:AWG327735 BGA327735:BGC327735 BPW327735:BPY327735 BZS327735:BZU327735 CJO327735:CJQ327735 CTK327735:CTM327735 DDG327735:DDI327735 DNC327735:DNE327735 DWY327735:DXA327735 EGU327735:EGW327735 EQQ327735:EQS327735 FAM327735:FAO327735 FKI327735:FKK327735 FUE327735:FUG327735 GEA327735:GEC327735 GNW327735:GNY327735 GXS327735:GXU327735 HHO327735:HHQ327735 HRK327735:HRM327735 IBG327735:IBI327735 ILC327735:ILE327735 IUY327735:IVA327735 JEU327735:JEW327735 JOQ327735:JOS327735 JYM327735:JYO327735 KII327735:KIK327735 KSE327735:KSG327735 LCA327735:LCC327735 LLW327735:LLY327735 LVS327735:LVU327735 MFO327735:MFQ327735 MPK327735:MPM327735 MZG327735:MZI327735 NJC327735:NJE327735 NSY327735:NTA327735 OCU327735:OCW327735 OMQ327735:OMS327735 OWM327735:OWO327735 PGI327735:PGK327735 PQE327735:PQG327735 QAA327735:QAC327735 QJW327735:QJY327735 QTS327735:QTU327735 RDO327735:RDQ327735 RNK327735:RNM327735 RXG327735:RXI327735 SHC327735:SHE327735 SQY327735:SRA327735 TAU327735:TAW327735 TKQ327735:TKS327735 TUM327735:TUO327735 UEI327735:UEK327735 UOE327735:UOG327735 UYA327735:UYC327735 VHW327735:VHY327735 VRS327735:VRU327735 WBO327735:WBQ327735 WLK327735:WLM327735 WVG327735:WVI327735 C393271:E393271 IU393271:IW393271 SQ393271:SS393271 ACM393271:ACO393271 AMI393271:AMK393271 AWE393271:AWG393271 BGA393271:BGC393271 BPW393271:BPY393271 BZS393271:BZU393271 CJO393271:CJQ393271 CTK393271:CTM393271 DDG393271:DDI393271 DNC393271:DNE393271 DWY393271:DXA393271 EGU393271:EGW393271 EQQ393271:EQS393271 FAM393271:FAO393271 FKI393271:FKK393271 FUE393271:FUG393271 GEA393271:GEC393271 GNW393271:GNY393271 GXS393271:GXU393271 HHO393271:HHQ393271 HRK393271:HRM393271 IBG393271:IBI393271 ILC393271:ILE393271 IUY393271:IVA393271 JEU393271:JEW393271 JOQ393271:JOS393271 JYM393271:JYO393271 KII393271:KIK393271 KSE393271:KSG393271 LCA393271:LCC393271 LLW393271:LLY393271 LVS393271:LVU393271 MFO393271:MFQ393271 MPK393271:MPM393271 MZG393271:MZI393271 NJC393271:NJE393271 NSY393271:NTA393271 OCU393271:OCW393271 OMQ393271:OMS393271 OWM393271:OWO393271 PGI393271:PGK393271 PQE393271:PQG393271 QAA393271:QAC393271 QJW393271:QJY393271 QTS393271:QTU393271 RDO393271:RDQ393271 RNK393271:RNM393271 RXG393271:RXI393271 SHC393271:SHE393271 SQY393271:SRA393271 TAU393271:TAW393271 TKQ393271:TKS393271 TUM393271:TUO393271 UEI393271:UEK393271 UOE393271:UOG393271 UYA393271:UYC393271 VHW393271:VHY393271 VRS393271:VRU393271 WBO393271:WBQ393271 WLK393271:WLM393271 WVG393271:WVI393271 C458807:E458807 IU458807:IW458807 SQ458807:SS458807 ACM458807:ACO458807 AMI458807:AMK458807 AWE458807:AWG458807 BGA458807:BGC458807 BPW458807:BPY458807 BZS458807:BZU458807 CJO458807:CJQ458807 CTK458807:CTM458807 DDG458807:DDI458807 DNC458807:DNE458807 DWY458807:DXA458807 EGU458807:EGW458807 EQQ458807:EQS458807 FAM458807:FAO458807 FKI458807:FKK458807 FUE458807:FUG458807 GEA458807:GEC458807 GNW458807:GNY458807 GXS458807:GXU458807 HHO458807:HHQ458807 HRK458807:HRM458807 IBG458807:IBI458807 ILC458807:ILE458807 IUY458807:IVA458807 JEU458807:JEW458807 JOQ458807:JOS458807 JYM458807:JYO458807 KII458807:KIK458807 KSE458807:KSG458807 LCA458807:LCC458807 LLW458807:LLY458807 LVS458807:LVU458807 MFO458807:MFQ458807 MPK458807:MPM458807 MZG458807:MZI458807 NJC458807:NJE458807 NSY458807:NTA458807 OCU458807:OCW458807 OMQ458807:OMS458807 OWM458807:OWO458807 PGI458807:PGK458807 PQE458807:PQG458807 QAA458807:QAC458807 QJW458807:QJY458807 QTS458807:QTU458807 RDO458807:RDQ458807 RNK458807:RNM458807 RXG458807:RXI458807 SHC458807:SHE458807 SQY458807:SRA458807 TAU458807:TAW458807 TKQ458807:TKS458807 TUM458807:TUO458807 UEI458807:UEK458807 UOE458807:UOG458807 UYA458807:UYC458807 VHW458807:VHY458807 VRS458807:VRU458807 WBO458807:WBQ458807 WLK458807:WLM458807 WVG458807:WVI458807 C524343:E524343 IU524343:IW524343 SQ524343:SS524343 ACM524343:ACO524343 AMI524343:AMK524343 AWE524343:AWG524343 BGA524343:BGC524343 BPW524343:BPY524343 BZS524343:BZU524343 CJO524343:CJQ524343 CTK524343:CTM524343 DDG524343:DDI524343 DNC524343:DNE524343 DWY524343:DXA524343 EGU524343:EGW524343 EQQ524343:EQS524343 FAM524343:FAO524343 FKI524343:FKK524343 FUE524343:FUG524343 GEA524343:GEC524343 GNW524343:GNY524343 GXS524343:GXU524343 HHO524343:HHQ524343 HRK524343:HRM524343 IBG524343:IBI524343 ILC524343:ILE524343 IUY524343:IVA524343 JEU524343:JEW524343 JOQ524343:JOS524343 JYM524343:JYO524343 KII524343:KIK524343 KSE524343:KSG524343 LCA524343:LCC524343 LLW524343:LLY524343 LVS524343:LVU524343 MFO524343:MFQ524343 MPK524343:MPM524343 MZG524343:MZI524343 NJC524343:NJE524343 NSY524343:NTA524343 OCU524343:OCW524343 OMQ524343:OMS524343 OWM524343:OWO524343 PGI524343:PGK524343 PQE524343:PQG524343 QAA524343:QAC524343 QJW524343:QJY524343 QTS524343:QTU524343 RDO524343:RDQ524343 RNK524343:RNM524343 RXG524343:RXI524343 SHC524343:SHE524343 SQY524343:SRA524343 TAU524343:TAW524343 TKQ524343:TKS524343 TUM524343:TUO524343 UEI524343:UEK524343 UOE524343:UOG524343 UYA524343:UYC524343 VHW524343:VHY524343 VRS524343:VRU524343 WBO524343:WBQ524343 WLK524343:WLM524343 WVG524343:WVI524343 C589879:E589879 IU589879:IW589879 SQ589879:SS589879 ACM589879:ACO589879 AMI589879:AMK589879 AWE589879:AWG589879 BGA589879:BGC589879 BPW589879:BPY589879 BZS589879:BZU589879 CJO589879:CJQ589879 CTK589879:CTM589879 DDG589879:DDI589879 DNC589879:DNE589879 DWY589879:DXA589879 EGU589879:EGW589879 EQQ589879:EQS589879 FAM589879:FAO589879 FKI589879:FKK589879 FUE589879:FUG589879 GEA589879:GEC589879 GNW589879:GNY589879 GXS589879:GXU589879 HHO589879:HHQ589879 HRK589879:HRM589879 IBG589879:IBI589879 ILC589879:ILE589879 IUY589879:IVA589879 JEU589879:JEW589879 JOQ589879:JOS589879 JYM589879:JYO589879 KII589879:KIK589879 KSE589879:KSG589879 LCA589879:LCC589879 LLW589879:LLY589879 LVS589879:LVU589879 MFO589879:MFQ589879 MPK589879:MPM589879 MZG589879:MZI589879 NJC589879:NJE589879 NSY589879:NTA589879 OCU589879:OCW589879 OMQ589879:OMS589879 OWM589879:OWO589879 PGI589879:PGK589879 PQE589879:PQG589879 QAA589879:QAC589879 QJW589879:QJY589879 QTS589879:QTU589879 RDO589879:RDQ589879 RNK589879:RNM589879 RXG589879:RXI589879 SHC589879:SHE589879 SQY589879:SRA589879 TAU589879:TAW589879 TKQ589879:TKS589879 TUM589879:TUO589879 UEI589879:UEK589879 UOE589879:UOG589879 UYA589879:UYC589879 VHW589879:VHY589879 VRS589879:VRU589879 WBO589879:WBQ589879 WLK589879:WLM589879 WVG589879:WVI589879 C655415:E655415 IU655415:IW655415 SQ655415:SS655415 ACM655415:ACO655415 AMI655415:AMK655415 AWE655415:AWG655415 BGA655415:BGC655415 BPW655415:BPY655415 BZS655415:BZU655415 CJO655415:CJQ655415 CTK655415:CTM655415 DDG655415:DDI655415 DNC655415:DNE655415 DWY655415:DXA655415 EGU655415:EGW655415 EQQ655415:EQS655415 FAM655415:FAO655415 FKI655415:FKK655415 FUE655415:FUG655415 GEA655415:GEC655415 GNW655415:GNY655415 GXS655415:GXU655415 HHO655415:HHQ655415 HRK655415:HRM655415 IBG655415:IBI655415 ILC655415:ILE655415 IUY655415:IVA655415 JEU655415:JEW655415 JOQ655415:JOS655415 JYM655415:JYO655415 KII655415:KIK655415 KSE655415:KSG655415 LCA655415:LCC655415 LLW655415:LLY655415 LVS655415:LVU655415 MFO655415:MFQ655415 MPK655415:MPM655415 MZG655415:MZI655415 NJC655415:NJE655415 NSY655415:NTA655415 OCU655415:OCW655415 OMQ655415:OMS655415 OWM655415:OWO655415 PGI655415:PGK655415 PQE655415:PQG655415 QAA655415:QAC655415 QJW655415:QJY655415 QTS655415:QTU655415 RDO655415:RDQ655415 RNK655415:RNM655415 RXG655415:RXI655415 SHC655415:SHE655415 SQY655415:SRA655415 TAU655415:TAW655415 TKQ655415:TKS655415 TUM655415:TUO655415 UEI655415:UEK655415 UOE655415:UOG655415 UYA655415:UYC655415 VHW655415:VHY655415 VRS655415:VRU655415 WBO655415:WBQ655415 WLK655415:WLM655415 WVG655415:WVI655415 C720951:E720951 IU720951:IW720951 SQ720951:SS720951 ACM720951:ACO720951 AMI720951:AMK720951 AWE720951:AWG720951 BGA720951:BGC720951 BPW720951:BPY720951 BZS720951:BZU720951 CJO720951:CJQ720951 CTK720951:CTM720951 DDG720951:DDI720951 DNC720951:DNE720951 DWY720951:DXA720951 EGU720951:EGW720951 EQQ720951:EQS720951 FAM720951:FAO720951 FKI720951:FKK720951 FUE720951:FUG720951 GEA720951:GEC720951 GNW720951:GNY720951 GXS720951:GXU720951 HHO720951:HHQ720951 HRK720951:HRM720951 IBG720951:IBI720951 ILC720951:ILE720951 IUY720951:IVA720951 JEU720951:JEW720951 JOQ720951:JOS720951 JYM720951:JYO720951 KII720951:KIK720951 KSE720951:KSG720951 LCA720951:LCC720951 LLW720951:LLY720951 LVS720951:LVU720951 MFO720951:MFQ720951 MPK720951:MPM720951 MZG720951:MZI720951 NJC720951:NJE720951 NSY720951:NTA720951 OCU720951:OCW720951 OMQ720951:OMS720951 OWM720951:OWO720951 PGI720951:PGK720951 PQE720951:PQG720951 QAA720951:QAC720951 QJW720951:QJY720951 QTS720951:QTU720951 RDO720951:RDQ720951 RNK720951:RNM720951 RXG720951:RXI720951 SHC720951:SHE720951 SQY720951:SRA720951 TAU720951:TAW720951 TKQ720951:TKS720951 TUM720951:TUO720951 UEI720951:UEK720951 UOE720951:UOG720951 UYA720951:UYC720951 VHW720951:VHY720951 VRS720951:VRU720951 WBO720951:WBQ720951 WLK720951:WLM720951 WVG720951:WVI720951 C786487:E786487 IU786487:IW786487 SQ786487:SS786487 ACM786487:ACO786487 AMI786487:AMK786487 AWE786487:AWG786487 BGA786487:BGC786487 BPW786487:BPY786487 BZS786487:BZU786487 CJO786487:CJQ786487 CTK786487:CTM786487 DDG786487:DDI786487 DNC786487:DNE786487 DWY786487:DXA786487 EGU786487:EGW786487 EQQ786487:EQS786487 FAM786487:FAO786487 FKI786487:FKK786487 FUE786487:FUG786487 GEA786487:GEC786487 GNW786487:GNY786487 GXS786487:GXU786487 HHO786487:HHQ786487 HRK786487:HRM786487 IBG786487:IBI786487 ILC786487:ILE786487 IUY786487:IVA786487 JEU786487:JEW786487 JOQ786487:JOS786487 JYM786487:JYO786487 KII786487:KIK786487 KSE786487:KSG786487 LCA786487:LCC786487 LLW786487:LLY786487 LVS786487:LVU786487 MFO786487:MFQ786487 MPK786487:MPM786487 MZG786487:MZI786487 NJC786487:NJE786487 NSY786487:NTA786487 OCU786487:OCW786487 OMQ786487:OMS786487 OWM786487:OWO786487 PGI786487:PGK786487 PQE786487:PQG786487 QAA786487:QAC786487 QJW786487:QJY786487 QTS786487:QTU786487 RDO786487:RDQ786487 RNK786487:RNM786487 RXG786487:RXI786487 SHC786487:SHE786487 SQY786487:SRA786487 TAU786487:TAW786487 TKQ786487:TKS786487 TUM786487:TUO786487 UEI786487:UEK786487 UOE786487:UOG786487 UYA786487:UYC786487 VHW786487:VHY786487 VRS786487:VRU786487 WBO786487:WBQ786487 WLK786487:WLM786487 WVG786487:WVI786487 C852023:E852023 IU852023:IW852023 SQ852023:SS852023 ACM852023:ACO852023 AMI852023:AMK852023 AWE852023:AWG852023 BGA852023:BGC852023 BPW852023:BPY852023 BZS852023:BZU852023 CJO852023:CJQ852023 CTK852023:CTM852023 DDG852023:DDI852023 DNC852023:DNE852023 DWY852023:DXA852023 EGU852023:EGW852023 EQQ852023:EQS852023 FAM852023:FAO852023 FKI852023:FKK852023 FUE852023:FUG852023 GEA852023:GEC852023 GNW852023:GNY852023 GXS852023:GXU852023 HHO852023:HHQ852023 HRK852023:HRM852023 IBG852023:IBI852023 ILC852023:ILE852023 IUY852023:IVA852023 JEU852023:JEW852023 JOQ852023:JOS852023 JYM852023:JYO852023 KII852023:KIK852023 KSE852023:KSG852023 LCA852023:LCC852023 LLW852023:LLY852023 LVS852023:LVU852023 MFO852023:MFQ852023 MPK852023:MPM852023 MZG852023:MZI852023 NJC852023:NJE852023 NSY852023:NTA852023 OCU852023:OCW852023 OMQ852023:OMS852023 OWM852023:OWO852023 PGI852023:PGK852023 PQE852023:PQG852023 QAA852023:QAC852023 QJW852023:QJY852023 QTS852023:QTU852023 RDO852023:RDQ852023 RNK852023:RNM852023 RXG852023:RXI852023 SHC852023:SHE852023 SQY852023:SRA852023 TAU852023:TAW852023 TKQ852023:TKS852023 TUM852023:TUO852023 UEI852023:UEK852023 UOE852023:UOG852023 UYA852023:UYC852023 VHW852023:VHY852023 VRS852023:VRU852023 WBO852023:WBQ852023 WLK852023:WLM852023 WVG852023:WVI852023 C917559:E917559 IU917559:IW917559 SQ917559:SS917559 ACM917559:ACO917559 AMI917559:AMK917559 AWE917559:AWG917559 BGA917559:BGC917559 BPW917559:BPY917559 BZS917559:BZU917559 CJO917559:CJQ917559 CTK917559:CTM917559 DDG917559:DDI917559 DNC917559:DNE917559 DWY917559:DXA917559 EGU917559:EGW917559 EQQ917559:EQS917559 FAM917559:FAO917559 FKI917559:FKK917559 FUE917559:FUG917559 GEA917559:GEC917559 GNW917559:GNY917559 GXS917559:GXU917559 HHO917559:HHQ917559 HRK917559:HRM917559 IBG917559:IBI917559 ILC917559:ILE917559 IUY917559:IVA917559 JEU917559:JEW917559 JOQ917559:JOS917559 JYM917559:JYO917559 KII917559:KIK917559 KSE917559:KSG917559 LCA917559:LCC917559 LLW917559:LLY917559 LVS917559:LVU917559 MFO917559:MFQ917559 MPK917559:MPM917559 MZG917559:MZI917559 NJC917559:NJE917559 NSY917559:NTA917559 OCU917559:OCW917559 OMQ917559:OMS917559 OWM917559:OWO917559 PGI917559:PGK917559 PQE917559:PQG917559 QAA917559:QAC917559 QJW917559:QJY917559 QTS917559:QTU917559 RDO917559:RDQ917559 RNK917559:RNM917559 RXG917559:RXI917559 SHC917559:SHE917559 SQY917559:SRA917559 TAU917559:TAW917559 TKQ917559:TKS917559 TUM917559:TUO917559 UEI917559:UEK917559 UOE917559:UOG917559 UYA917559:UYC917559 VHW917559:VHY917559 VRS917559:VRU917559 WBO917559:WBQ917559 WLK917559:WLM917559 WVG917559:WVI917559 C983095:E983095 IU983095:IW983095 SQ983095:SS983095 ACM983095:ACO983095 AMI983095:AMK983095 AWE983095:AWG983095 BGA983095:BGC983095 BPW983095:BPY983095 BZS983095:BZU983095 CJO983095:CJQ983095 CTK983095:CTM983095 DDG983095:DDI983095 DNC983095:DNE983095 DWY983095:DXA983095 EGU983095:EGW983095 EQQ983095:EQS983095 FAM983095:FAO983095 FKI983095:FKK983095 FUE983095:FUG983095 GEA983095:GEC983095 GNW983095:GNY983095 GXS983095:GXU983095 HHO983095:HHQ983095 HRK983095:HRM983095 IBG983095:IBI983095 ILC983095:ILE983095 IUY983095:IVA983095 JEU983095:JEW983095 JOQ983095:JOS983095 JYM983095:JYO983095 KII983095:KIK983095 KSE983095:KSG983095 LCA983095:LCC983095 LLW983095:LLY983095 LVS983095:LVU983095 MFO983095:MFQ983095 MPK983095:MPM983095 MZG983095:MZI983095 NJC983095:NJE983095 NSY983095:NTA983095 OCU983095:OCW983095 OMQ983095:OMS983095 OWM983095:OWO983095 PGI983095:PGK983095 PQE983095:PQG983095 QAA983095:QAC983095 QJW983095:QJY983095 QTS983095:QTU983095 RDO983095:RDQ983095 RNK983095:RNM983095 RXG983095:RXI983095 SHC983095:SHE983095 SQY983095:SRA983095 TAU983095:TAW983095 TKQ983095:TKS983095 TUM983095:TUO983095 UEI983095:UEK983095 UOE983095:UOG983095 UYA983095:UYC983095 VHW983095:VHY983095 VRS983095:VRU983095 WBO983095:WBQ983095 WLK983095:WLM983095 WVG983095:WVI983095" xr:uid="{00000000-0002-0000-1000-000007000000}">
      <formula1>$Q$62:$Q$64</formula1>
    </dataValidation>
    <dataValidation type="list" allowBlank="1" showInputMessage="1" showErrorMessage="1" sqref="C46 IU46 SQ46 ACM46 AMI46 AWE46 BGA46 BPW46 BZS46 CJO46 CTK46 DDG46 DNC46 DWY46 EGU46 EQQ46 FAM46 FKI46 FUE46 GEA46 GNW46 GXS46 HHO46 HRK46 IBG46 ILC46 IUY46 JEU46 JOQ46 JYM46 KII46 KSE46 LCA46 LLW46 LVS46 MFO46 MPK46 MZG46 NJC46 NSY46 OCU46 OMQ46 OWM46 PGI46 PQE46 QAA46 QJW46 QTS46 RDO46 RNK46 RXG46 SHC46 SQY46 TAU46 TKQ46 TUM46 UEI46 UOE46 UYA46 VHW46 VRS46 WBO46 WLK46 WVG46 C65583 IU65583 SQ65583 ACM65583 AMI65583 AWE65583 BGA65583 BPW65583 BZS65583 CJO65583 CTK65583 DDG65583 DNC65583 DWY65583 EGU65583 EQQ65583 FAM65583 FKI65583 FUE65583 GEA65583 GNW65583 GXS65583 HHO65583 HRK65583 IBG65583 ILC65583 IUY65583 JEU65583 JOQ65583 JYM65583 KII65583 KSE65583 LCA65583 LLW65583 LVS65583 MFO65583 MPK65583 MZG65583 NJC65583 NSY65583 OCU65583 OMQ65583 OWM65583 PGI65583 PQE65583 QAA65583 QJW65583 QTS65583 RDO65583 RNK65583 RXG65583 SHC65583 SQY65583 TAU65583 TKQ65583 TUM65583 UEI65583 UOE65583 UYA65583 VHW65583 VRS65583 WBO65583 WLK65583 WVG65583 C131119 IU131119 SQ131119 ACM131119 AMI131119 AWE131119 BGA131119 BPW131119 BZS131119 CJO131119 CTK131119 DDG131119 DNC131119 DWY131119 EGU131119 EQQ131119 FAM131119 FKI131119 FUE131119 GEA131119 GNW131119 GXS131119 HHO131119 HRK131119 IBG131119 ILC131119 IUY131119 JEU131119 JOQ131119 JYM131119 KII131119 KSE131119 LCA131119 LLW131119 LVS131119 MFO131119 MPK131119 MZG131119 NJC131119 NSY131119 OCU131119 OMQ131119 OWM131119 PGI131119 PQE131119 QAA131119 QJW131119 QTS131119 RDO131119 RNK131119 RXG131119 SHC131119 SQY131119 TAU131119 TKQ131119 TUM131119 UEI131119 UOE131119 UYA131119 VHW131119 VRS131119 WBO131119 WLK131119 WVG131119 C196655 IU196655 SQ196655 ACM196655 AMI196655 AWE196655 BGA196655 BPW196655 BZS196655 CJO196655 CTK196655 DDG196655 DNC196655 DWY196655 EGU196655 EQQ196655 FAM196655 FKI196655 FUE196655 GEA196655 GNW196655 GXS196655 HHO196655 HRK196655 IBG196655 ILC196655 IUY196655 JEU196655 JOQ196655 JYM196655 KII196655 KSE196655 LCA196655 LLW196655 LVS196655 MFO196655 MPK196655 MZG196655 NJC196655 NSY196655 OCU196655 OMQ196655 OWM196655 PGI196655 PQE196655 QAA196655 QJW196655 QTS196655 RDO196655 RNK196655 RXG196655 SHC196655 SQY196655 TAU196655 TKQ196655 TUM196655 UEI196655 UOE196655 UYA196655 VHW196655 VRS196655 WBO196655 WLK196655 WVG196655 C262191 IU262191 SQ262191 ACM262191 AMI262191 AWE262191 BGA262191 BPW262191 BZS262191 CJO262191 CTK262191 DDG262191 DNC262191 DWY262191 EGU262191 EQQ262191 FAM262191 FKI262191 FUE262191 GEA262191 GNW262191 GXS262191 HHO262191 HRK262191 IBG262191 ILC262191 IUY262191 JEU262191 JOQ262191 JYM262191 KII262191 KSE262191 LCA262191 LLW262191 LVS262191 MFO262191 MPK262191 MZG262191 NJC262191 NSY262191 OCU262191 OMQ262191 OWM262191 PGI262191 PQE262191 QAA262191 QJW262191 QTS262191 RDO262191 RNK262191 RXG262191 SHC262191 SQY262191 TAU262191 TKQ262191 TUM262191 UEI262191 UOE262191 UYA262191 VHW262191 VRS262191 WBO262191 WLK262191 WVG262191 C327727 IU327727 SQ327727 ACM327727 AMI327727 AWE327727 BGA327727 BPW327727 BZS327727 CJO327727 CTK327727 DDG327727 DNC327727 DWY327727 EGU327727 EQQ327727 FAM327727 FKI327727 FUE327727 GEA327727 GNW327727 GXS327727 HHO327727 HRK327727 IBG327727 ILC327727 IUY327727 JEU327727 JOQ327727 JYM327727 KII327727 KSE327727 LCA327727 LLW327727 LVS327727 MFO327727 MPK327727 MZG327727 NJC327727 NSY327727 OCU327727 OMQ327727 OWM327727 PGI327727 PQE327727 QAA327727 QJW327727 QTS327727 RDO327727 RNK327727 RXG327727 SHC327727 SQY327727 TAU327727 TKQ327727 TUM327727 UEI327727 UOE327727 UYA327727 VHW327727 VRS327727 WBO327727 WLK327727 WVG327727 C393263 IU393263 SQ393263 ACM393263 AMI393263 AWE393263 BGA393263 BPW393263 BZS393263 CJO393263 CTK393263 DDG393263 DNC393263 DWY393263 EGU393263 EQQ393263 FAM393263 FKI393263 FUE393263 GEA393263 GNW393263 GXS393263 HHO393263 HRK393263 IBG393263 ILC393263 IUY393263 JEU393263 JOQ393263 JYM393263 KII393263 KSE393263 LCA393263 LLW393263 LVS393263 MFO393263 MPK393263 MZG393263 NJC393263 NSY393263 OCU393263 OMQ393263 OWM393263 PGI393263 PQE393263 QAA393263 QJW393263 QTS393263 RDO393263 RNK393263 RXG393263 SHC393263 SQY393263 TAU393263 TKQ393263 TUM393263 UEI393263 UOE393263 UYA393263 VHW393263 VRS393263 WBO393263 WLK393263 WVG393263 C458799 IU458799 SQ458799 ACM458799 AMI458799 AWE458799 BGA458799 BPW458799 BZS458799 CJO458799 CTK458799 DDG458799 DNC458799 DWY458799 EGU458799 EQQ458799 FAM458799 FKI458799 FUE458799 GEA458799 GNW458799 GXS458799 HHO458799 HRK458799 IBG458799 ILC458799 IUY458799 JEU458799 JOQ458799 JYM458799 KII458799 KSE458799 LCA458799 LLW458799 LVS458799 MFO458799 MPK458799 MZG458799 NJC458799 NSY458799 OCU458799 OMQ458799 OWM458799 PGI458799 PQE458799 QAA458799 QJW458799 QTS458799 RDO458799 RNK458799 RXG458799 SHC458799 SQY458799 TAU458799 TKQ458799 TUM458799 UEI458799 UOE458799 UYA458799 VHW458799 VRS458799 WBO458799 WLK458799 WVG458799 C524335 IU524335 SQ524335 ACM524335 AMI524335 AWE524335 BGA524335 BPW524335 BZS524335 CJO524335 CTK524335 DDG524335 DNC524335 DWY524335 EGU524335 EQQ524335 FAM524335 FKI524335 FUE524335 GEA524335 GNW524335 GXS524335 HHO524335 HRK524335 IBG524335 ILC524335 IUY524335 JEU524335 JOQ524335 JYM524335 KII524335 KSE524335 LCA524335 LLW524335 LVS524335 MFO524335 MPK524335 MZG524335 NJC524335 NSY524335 OCU524335 OMQ524335 OWM524335 PGI524335 PQE524335 QAA524335 QJW524335 QTS524335 RDO524335 RNK524335 RXG524335 SHC524335 SQY524335 TAU524335 TKQ524335 TUM524335 UEI524335 UOE524335 UYA524335 VHW524335 VRS524335 WBO524335 WLK524335 WVG524335 C589871 IU589871 SQ589871 ACM589871 AMI589871 AWE589871 BGA589871 BPW589871 BZS589871 CJO589871 CTK589871 DDG589871 DNC589871 DWY589871 EGU589871 EQQ589871 FAM589871 FKI589871 FUE589871 GEA589871 GNW589871 GXS589871 HHO589871 HRK589871 IBG589871 ILC589871 IUY589871 JEU589871 JOQ589871 JYM589871 KII589871 KSE589871 LCA589871 LLW589871 LVS589871 MFO589871 MPK589871 MZG589871 NJC589871 NSY589871 OCU589871 OMQ589871 OWM589871 PGI589871 PQE589871 QAA589871 QJW589871 QTS589871 RDO589871 RNK589871 RXG589871 SHC589871 SQY589871 TAU589871 TKQ589871 TUM589871 UEI589871 UOE589871 UYA589871 VHW589871 VRS589871 WBO589871 WLK589871 WVG589871 C655407 IU655407 SQ655407 ACM655407 AMI655407 AWE655407 BGA655407 BPW655407 BZS655407 CJO655407 CTK655407 DDG655407 DNC655407 DWY655407 EGU655407 EQQ655407 FAM655407 FKI655407 FUE655407 GEA655407 GNW655407 GXS655407 HHO655407 HRK655407 IBG655407 ILC655407 IUY655407 JEU655407 JOQ655407 JYM655407 KII655407 KSE655407 LCA655407 LLW655407 LVS655407 MFO655407 MPK655407 MZG655407 NJC655407 NSY655407 OCU655407 OMQ655407 OWM655407 PGI655407 PQE655407 QAA655407 QJW655407 QTS655407 RDO655407 RNK655407 RXG655407 SHC655407 SQY655407 TAU655407 TKQ655407 TUM655407 UEI655407 UOE655407 UYA655407 VHW655407 VRS655407 WBO655407 WLK655407 WVG655407 C720943 IU720943 SQ720943 ACM720943 AMI720943 AWE720943 BGA720943 BPW720943 BZS720943 CJO720943 CTK720943 DDG720943 DNC720943 DWY720943 EGU720943 EQQ720943 FAM720943 FKI720943 FUE720943 GEA720943 GNW720943 GXS720943 HHO720943 HRK720943 IBG720943 ILC720943 IUY720943 JEU720943 JOQ720943 JYM720943 KII720943 KSE720943 LCA720943 LLW720943 LVS720943 MFO720943 MPK720943 MZG720943 NJC720943 NSY720943 OCU720943 OMQ720943 OWM720943 PGI720943 PQE720943 QAA720943 QJW720943 QTS720943 RDO720943 RNK720943 RXG720943 SHC720943 SQY720943 TAU720943 TKQ720943 TUM720943 UEI720943 UOE720943 UYA720943 VHW720943 VRS720943 WBO720943 WLK720943 WVG720943 C786479 IU786479 SQ786479 ACM786479 AMI786479 AWE786479 BGA786479 BPW786479 BZS786479 CJO786479 CTK786479 DDG786479 DNC786479 DWY786479 EGU786479 EQQ786479 FAM786479 FKI786479 FUE786479 GEA786479 GNW786479 GXS786479 HHO786479 HRK786479 IBG786479 ILC786479 IUY786479 JEU786479 JOQ786479 JYM786479 KII786479 KSE786479 LCA786479 LLW786479 LVS786479 MFO786479 MPK786479 MZG786479 NJC786479 NSY786479 OCU786479 OMQ786479 OWM786479 PGI786479 PQE786479 QAA786479 QJW786479 QTS786479 RDO786479 RNK786479 RXG786479 SHC786479 SQY786479 TAU786479 TKQ786479 TUM786479 UEI786479 UOE786479 UYA786479 VHW786479 VRS786479 WBO786479 WLK786479 WVG786479 C852015 IU852015 SQ852015 ACM852015 AMI852015 AWE852015 BGA852015 BPW852015 BZS852015 CJO852015 CTK852015 DDG852015 DNC852015 DWY852015 EGU852015 EQQ852015 FAM852015 FKI852015 FUE852015 GEA852015 GNW852015 GXS852015 HHO852015 HRK852015 IBG852015 ILC852015 IUY852015 JEU852015 JOQ852015 JYM852015 KII852015 KSE852015 LCA852015 LLW852015 LVS852015 MFO852015 MPK852015 MZG852015 NJC852015 NSY852015 OCU852015 OMQ852015 OWM852015 PGI852015 PQE852015 QAA852015 QJW852015 QTS852015 RDO852015 RNK852015 RXG852015 SHC852015 SQY852015 TAU852015 TKQ852015 TUM852015 UEI852015 UOE852015 UYA852015 VHW852015 VRS852015 WBO852015 WLK852015 WVG852015 C917551 IU917551 SQ917551 ACM917551 AMI917551 AWE917551 BGA917551 BPW917551 BZS917551 CJO917551 CTK917551 DDG917551 DNC917551 DWY917551 EGU917551 EQQ917551 FAM917551 FKI917551 FUE917551 GEA917551 GNW917551 GXS917551 HHO917551 HRK917551 IBG917551 ILC917551 IUY917551 JEU917551 JOQ917551 JYM917551 KII917551 KSE917551 LCA917551 LLW917551 LVS917551 MFO917551 MPK917551 MZG917551 NJC917551 NSY917551 OCU917551 OMQ917551 OWM917551 PGI917551 PQE917551 QAA917551 QJW917551 QTS917551 RDO917551 RNK917551 RXG917551 SHC917551 SQY917551 TAU917551 TKQ917551 TUM917551 UEI917551 UOE917551 UYA917551 VHW917551 VRS917551 WBO917551 WLK917551 WVG917551 C983087 IU983087 SQ983087 ACM983087 AMI983087 AWE983087 BGA983087 BPW983087 BZS983087 CJO983087 CTK983087 DDG983087 DNC983087 DWY983087 EGU983087 EQQ983087 FAM983087 FKI983087 FUE983087 GEA983087 GNW983087 GXS983087 HHO983087 HRK983087 IBG983087 ILC983087 IUY983087 JEU983087 JOQ983087 JYM983087 KII983087 KSE983087 LCA983087 LLW983087 LVS983087 MFO983087 MPK983087 MZG983087 NJC983087 NSY983087 OCU983087 OMQ983087 OWM983087 PGI983087 PQE983087 QAA983087 QJW983087 QTS983087 RDO983087 RNK983087 RXG983087 SHC983087 SQY983087 TAU983087 TKQ983087 TUM983087 UEI983087 UOE983087 UYA983087 VHW983087 VRS983087 WBO983087 WLK983087 WVG983087" xr:uid="{00000000-0002-0000-1000-000008000000}">
      <formula1>$Q$44:$Q$47</formula1>
    </dataValidation>
    <dataValidation type="list" allowBlank="1" showInputMessage="1" showErrorMessage="1" sqref="IU112 WVG983145 WLK983145 WBO983145 VRS983145 VHW983145 UYA983145 UOE983145 UEI983145 TUM983145 TKQ983145 TAU983145 SQY983145 SHC983145 RXG983145 RNK983145 RDO983145 QTS983145 QJW983145 QAA983145 PQE983145 PGI983145 OWM983145 OMQ983145 OCU983145 NSY983145 NJC983145 MZG983145 MPK983145 MFO983145 LVS983145 LLW983145 LCA983145 KSE983145 KII983145 JYM983145 JOQ983145 JEU983145 IUY983145 ILC983145 IBG983145 HRK983145 HHO983145 GXS983145 GNW983145 GEA983145 FUE983145 FKI983145 FAM983145 EQQ983145 EGU983145 DWY983145 DNC983145 DDG983145 CTK983145 CJO983145 BZS983145 BPW983145 BGA983145 AWE983145 AMI983145 ACM983145 SQ983145 IU983145 C983145 WVG917609 WLK917609 WBO917609 VRS917609 VHW917609 UYA917609 UOE917609 UEI917609 TUM917609 TKQ917609 TAU917609 SQY917609 SHC917609 RXG917609 RNK917609 RDO917609 QTS917609 QJW917609 QAA917609 PQE917609 PGI917609 OWM917609 OMQ917609 OCU917609 NSY917609 NJC917609 MZG917609 MPK917609 MFO917609 LVS917609 LLW917609 LCA917609 KSE917609 KII917609 JYM917609 JOQ917609 JEU917609 IUY917609 ILC917609 IBG917609 HRK917609 HHO917609 GXS917609 GNW917609 GEA917609 FUE917609 FKI917609 FAM917609 EQQ917609 EGU917609 DWY917609 DNC917609 DDG917609 CTK917609 CJO917609 BZS917609 BPW917609 BGA917609 AWE917609 AMI917609 ACM917609 SQ917609 IU917609 C917609 WVG852073 WLK852073 WBO852073 VRS852073 VHW852073 UYA852073 UOE852073 UEI852073 TUM852073 TKQ852073 TAU852073 SQY852073 SHC852073 RXG852073 RNK852073 RDO852073 QTS852073 QJW852073 QAA852073 PQE852073 PGI852073 OWM852073 OMQ852073 OCU852073 NSY852073 NJC852073 MZG852073 MPK852073 MFO852073 LVS852073 LLW852073 LCA852073 KSE852073 KII852073 JYM852073 JOQ852073 JEU852073 IUY852073 ILC852073 IBG852073 HRK852073 HHO852073 GXS852073 GNW852073 GEA852073 FUE852073 FKI852073 FAM852073 EQQ852073 EGU852073 DWY852073 DNC852073 DDG852073 CTK852073 CJO852073 BZS852073 BPW852073 BGA852073 AWE852073 AMI852073 ACM852073 SQ852073 IU852073 C852073 WVG786537 WLK786537 WBO786537 VRS786537 VHW786537 UYA786537 UOE786537 UEI786537 TUM786537 TKQ786537 TAU786537 SQY786537 SHC786537 RXG786537 RNK786537 RDO786537 QTS786537 QJW786537 QAA786537 PQE786537 PGI786537 OWM786537 OMQ786537 OCU786537 NSY786537 NJC786537 MZG786537 MPK786537 MFO786537 LVS786537 LLW786537 LCA786537 KSE786537 KII786537 JYM786537 JOQ786537 JEU786537 IUY786537 ILC786537 IBG786537 HRK786537 HHO786537 GXS786537 GNW786537 GEA786537 FUE786537 FKI786537 FAM786537 EQQ786537 EGU786537 DWY786537 DNC786537 DDG786537 CTK786537 CJO786537 BZS786537 BPW786537 BGA786537 AWE786537 AMI786537 ACM786537 SQ786537 IU786537 C786537 WVG721001 WLK721001 WBO721001 VRS721001 VHW721001 UYA721001 UOE721001 UEI721001 TUM721001 TKQ721001 TAU721001 SQY721001 SHC721001 RXG721001 RNK721001 RDO721001 QTS721001 QJW721001 QAA721001 PQE721001 PGI721001 OWM721001 OMQ721001 OCU721001 NSY721001 NJC721001 MZG721001 MPK721001 MFO721001 LVS721001 LLW721001 LCA721001 KSE721001 KII721001 JYM721001 JOQ721001 JEU721001 IUY721001 ILC721001 IBG721001 HRK721001 HHO721001 GXS721001 GNW721001 GEA721001 FUE721001 FKI721001 FAM721001 EQQ721001 EGU721001 DWY721001 DNC721001 DDG721001 CTK721001 CJO721001 BZS721001 BPW721001 BGA721001 AWE721001 AMI721001 ACM721001 SQ721001 IU721001 C721001 WVG655465 WLK655465 WBO655465 VRS655465 VHW655465 UYA655465 UOE655465 UEI655465 TUM655465 TKQ655465 TAU655465 SQY655465 SHC655465 RXG655465 RNK655465 RDO655465 QTS655465 QJW655465 QAA655465 PQE655465 PGI655465 OWM655465 OMQ655465 OCU655465 NSY655465 NJC655465 MZG655465 MPK655465 MFO655465 LVS655465 LLW655465 LCA655465 KSE655465 KII655465 JYM655465 JOQ655465 JEU655465 IUY655465 ILC655465 IBG655465 HRK655465 HHO655465 GXS655465 GNW655465 GEA655465 FUE655465 FKI655465 FAM655465 EQQ655465 EGU655465 DWY655465 DNC655465 DDG655465 CTK655465 CJO655465 BZS655465 BPW655465 BGA655465 AWE655465 AMI655465 ACM655465 SQ655465 IU655465 C655465 WVG589929 WLK589929 WBO589929 VRS589929 VHW589929 UYA589929 UOE589929 UEI589929 TUM589929 TKQ589929 TAU589929 SQY589929 SHC589929 RXG589929 RNK589929 RDO589929 QTS589929 QJW589929 QAA589929 PQE589929 PGI589929 OWM589929 OMQ589929 OCU589929 NSY589929 NJC589929 MZG589929 MPK589929 MFO589929 LVS589929 LLW589929 LCA589929 KSE589929 KII589929 JYM589929 JOQ589929 JEU589929 IUY589929 ILC589929 IBG589929 HRK589929 HHO589929 GXS589929 GNW589929 GEA589929 FUE589929 FKI589929 FAM589929 EQQ589929 EGU589929 DWY589929 DNC589929 DDG589929 CTK589929 CJO589929 BZS589929 BPW589929 BGA589929 AWE589929 AMI589929 ACM589929 SQ589929 IU589929 C589929 WVG524393 WLK524393 WBO524393 VRS524393 VHW524393 UYA524393 UOE524393 UEI524393 TUM524393 TKQ524393 TAU524393 SQY524393 SHC524393 RXG524393 RNK524393 RDO524393 QTS524393 QJW524393 QAA524393 PQE524393 PGI524393 OWM524393 OMQ524393 OCU524393 NSY524393 NJC524393 MZG524393 MPK524393 MFO524393 LVS524393 LLW524393 LCA524393 KSE524393 KII524393 JYM524393 JOQ524393 JEU524393 IUY524393 ILC524393 IBG524393 HRK524393 HHO524393 GXS524393 GNW524393 GEA524393 FUE524393 FKI524393 FAM524393 EQQ524393 EGU524393 DWY524393 DNC524393 DDG524393 CTK524393 CJO524393 BZS524393 BPW524393 BGA524393 AWE524393 AMI524393 ACM524393 SQ524393 IU524393 C524393 WVG458857 WLK458857 WBO458857 VRS458857 VHW458857 UYA458857 UOE458857 UEI458857 TUM458857 TKQ458857 TAU458857 SQY458857 SHC458857 RXG458857 RNK458857 RDO458857 QTS458857 QJW458857 QAA458857 PQE458857 PGI458857 OWM458857 OMQ458857 OCU458857 NSY458857 NJC458857 MZG458857 MPK458857 MFO458857 LVS458857 LLW458857 LCA458857 KSE458857 KII458857 JYM458857 JOQ458857 JEU458857 IUY458857 ILC458857 IBG458857 HRK458857 HHO458857 GXS458857 GNW458857 GEA458857 FUE458857 FKI458857 FAM458857 EQQ458857 EGU458857 DWY458857 DNC458857 DDG458857 CTK458857 CJO458857 BZS458857 BPW458857 BGA458857 AWE458857 AMI458857 ACM458857 SQ458857 IU458857 C458857 WVG393321 WLK393321 WBO393321 VRS393321 VHW393321 UYA393321 UOE393321 UEI393321 TUM393321 TKQ393321 TAU393321 SQY393321 SHC393321 RXG393321 RNK393321 RDO393321 QTS393321 QJW393321 QAA393321 PQE393321 PGI393321 OWM393321 OMQ393321 OCU393321 NSY393321 NJC393321 MZG393321 MPK393321 MFO393321 LVS393321 LLW393321 LCA393321 KSE393321 KII393321 JYM393321 JOQ393321 JEU393321 IUY393321 ILC393321 IBG393321 HRK393321 HHO393321 GXS393321 GNW393321 GEA393321 FUE393321 FKI393321 FAM393321 EQQ393321 EGU393321 DWY393321 DNC393321 DDG393321 CTK393321 CJO393321 BZS393321 BPW393321 BGA393321 AWE393321 AMI393321 ACM393321 SQ393321 IU393321 C393321 WVG327785 WLK327785 WBO327785 VRS327785 VHW327785 UYA327785 UOE327785 UEI327785 TUM327785 TKQ327785 TAU327785 SQY327785 SHC327785 RXG327785 RNK327785 RDO327785 QTS327785 QJW327785 QAA327785 PQE327785 PGI327785 OWM327785 OMQ327785 OCU327785 NSY327785 NJC327785 MZG327785 MPK327785 MFO327785 LVS327785 LLW327785 LCA327785 KSE327785 KII327785 JYM327785 JOQ327785 JEU327785 IUY327785 ILC327785 IBG327785 HRK327785 HHO327785 GXS327785 GNW327785 GEA327785 FUE327785 FKI327785 FAM327785 EQQ327785 EGU327785 DWY327785 DNC327785 DDG327785 CTK327785 CJO327785 BZS327785 BPW327785 BGA327785 AWE327785 AMI327785 ACM327785 SQ327785 IU327785 C327785 WVG262249 WLK262249 WBO262249 VRS262249 VHW262249 UYA262249 UOE262249 UEI262249 TUM262249 TKQ262249 TAU262249 SQY262249 SHC262249 RXG262249 RNK262249 RDO262249 QTS262249 QJW262249 QAA262249 PQE262249 PGI262249 OWM262249 OMQ262249 OCU262249 NSY262249 NJC262249 MZG262249 MPK262249 MFO262249 LVS262249 LLW262249 LCA262249 KSE262249 KII262249 JYM262249 JOQ262249 JEU262249 IUY262249 ILC262249 IBG262249 HRK262249 HHO262249 GXS262249 GNW262249 GEA262249 FUE262249 FKI262249 FAM262249 EQQ262249 EGU262249 DWY262249 DNC262249 DDG262249 CTK262249 CJO262249 BZS262249 BPW262249 BGA262249 AWE262249 AMI262249 ACM262249 SQ262249 IU262249 C262249 WVG196713 WLK196713 WBO196713 VRS196713 VHW196713 UYA196713 UOE196713 UEI196713 TUM196713 TKQ196713 TAU196713 SQY196713 SHC196713 RXG196713 RNK196713 RDO196713 QTS196713 QJW196713 QAA196713 PQE196713 PGI196713 OWM196713 OMQ196713 OCU196713 NSY196713 NJC196713 MZG196713 MPK196713 MFO196713 LVS196713 LLW196713 LCA196713 KSE196713 KII196713 JYM196713 JOQ196713 JEU196713 IUY196713 ILC196713 IBG196713 HRK196713 HHO196713 GXS196713 GNW196713 GEA196713 FUE196713 FKI196713 FAM196713 EQQ196713 EGU196713 DWY196713 DNC196713 DDG196713 CTK196713 CJO196713 BZS196713 BPW196713 BGA196713 AWE196713 AMI196713 ACM196713 SQ196713 IU196713 C196713 WVG131177 WLK131177 WBO131177 VRS131177 VHW131177 UYA131177 UOE131177 UEI131177 TUM131177 TKQ131177 TAU131177 SQY131177 SHC131177 RXG131177 RNK131177 RDO131177 QTS131177 QJW131177 QAA131177 PQE131177 PGI131177 OWM131177 OMQ131177 OCU131177 NSY131177 NJC131177 MZG131177 MPK131177 MFO131177 LVS131177 LLW131177 LCA131177 KSE131177 KII131177 JYM131177 JOQ131177 JEU131177 IUY131177 ILC131177 IBG131177 HRK131177 HHO131177 GXS131177 GNW131177 GEA131177 FUE131177 FKI131177 FAM131177 EQQ131177 EGU131177 DWY131177 DNC131177 DDG131177 CTK131177 CJO131177 BZS131177 BPW131177 BGA131177 AWE131177 AMI131177 ACM131177 SQ131177 IU131177 C131177 WVG65641 WLK65641 WBO65641 VRS65641 VHW65641 UYA65641 UOE65641 UEI65641 TUM65641 TKQ65641 TAU65641 SQY65641 SHC65641 RXG65641 RNK65641 RDO65641 QTS65641 QJW65641 QAA65641 PQE65641 PGI65641 OWM65641 OMQ65641 OCU65641 NSY65641 NJC65641 MZG65641 MPK65641 MFO65641 LVS65641 LLW65641 LCA65641 KSE65641 KII65641 JYM65641 JOQ65641 JEU65641 IUY65641 ILC65641 IBG65641 HRK65641 HHO65641 GXS65641 GNW65641 GEA65641 FUE65641 FKI65641 FAM65641 EQQ65641 EGU65641 DWY65641 DNC65641 DDG65641 CTK65641 CJO65641 BZS65641 BPW65641 BGA65641 AWE65641 AMI65641 ACM65641 SQ65641 IU65641 C65641 WVG112 WLK112 WBO112 VRS112 VHW112 UYA112 UOE112 UEI112 TUM112 TKQ112 TAU112 SQY112 SHC112 RXG112 RNK112 RDO112 QTS112 QJW112 QAA112 PQE112 PGI112 OWM112 OMQ112 OCU112 NSY112 NJC112 MZG112 MPK112 MFO112 LVS112 LLW112 LCA112 KSE112 KII112 JYM112 JOQ112 JEU112 IUY112 ILC112 IBG112 HRK112 HHO112 GXS112 GNW112 GEA112 FUE112 FKI112 FAM112 EQQ112 EGU112 DWY112 DNC112 DDG112 CTK112 CJO112 BZS112 BPW112 BGA112 AWE112 AMI112 ACM112 SQ112 C112" xr:uid="{00000000-0002-0000-1000-000009000000}">
      <formula1>$Q$111:$Y$111</formula1>
    </dataValidation>
    <dataValidation type="list" allowBlank="1" showInputMessage="1" showErrorMessage="1" sqref="IU142 WVG983165 WLK983165 WBO983165 VRS983165 VHW983165 UYA983165 UOE983165 UEI983165 TUM983165 TKQ983165 TAU983165 SQY983165 SHC983165 RXG983165 RNK983165 RDO983165 QTS983165 QJW983165 QAA983165 PQE983165 PGI983165 OWM983165 OMQ983165 OCU983165 NSY983165 NJC983165 MZG983165 MPK983165 MFO983165 LVS983165 LLW983165 LCA983165 KSE983165 KII983165 JYM983165 JOQ983165 JEU983165 IUY983165 ILC983165 IBG983165 HRK983165 HHO983165 GXS983165 GNW983165 GEA983165 FUE983165 FKI983165 FAM983165 EQQ983165 EGU983165 DWY983165 DNC983165 DDG983165 CTK983165 CJO983165 BZS983165 BPW983165 BGA983165 AWE983165 AMI983165 ACM983165 SQ983165 IU983165 C983165 WVG917629 WLK917629 WBO917629 VRS917629 VHW917629 UYA917629 UOE917629 UEI917629 TUM917629 TKQ917629 TAU917629 SQY917629 SHC917629 RXG917629 RNK917629 RDO917629 QTS917629 QJW917629 QAA917629 PQE917629 PGI917629 OWM917629 OMQ917629 OCU917629 NSY917629 NJC917629 MZG917629 MPK917629 MFO917629 LVS917629 LLW917629 LCA917629 KSE917629 KII917629 JYM917629 JOQ917629 JEU917629 IUY917629 ILC917629 IBG917629 HRK917629 HHO917629 GXS917629 GNW917629 GEA917629 FUE917629 FKI917629 FAM917629 EQQ917629 EGU917629 DWY917629 DNC917629 DDG917629 CTK917629 CJO917629 BZS917629 BPW917629 BGA917629 AWE917629 AMI917629 ACM917629 SQ917629 IU917629 C917629 WVG852093 WLK852093 WBO852093 VRS852093 VHW852093 UYA852093 UOE852093 UEI852093 TUM852093 TKQ852093 TAU852093 SQY852093 SHC852093 RXG852093 RNK852093 RDO852093 QTS852093 QJW852093 QAA852093 PQE852093 PGI852093 OWM852093 OMQ852093 OCU852093 NSY852093 NJC852093 MZG852093 MPK852093 MFO852093 LVS852093 LLW852093 LCA852093 KSE852093 KII852093 JYM852093 JOQ852093 JEU852093 IUY852093 ILC852093 IBG852093 HRK852093 HHO852093 GXS852093 GNW852093 GEA852093 FUE852093 FKI852093 FAM852093 EQQ852093 EGU852093 DWY852093 DNC852093 DDG852093 CTK852093 CJO852093 BZS852093 BPW852093 BGA852093 AWE852093 AMI852093 ACM852093 SQ852093 IU852093 C852093 WVG786557 WLK786557 WBO786557 VRS786557 VHW786557 UYA786557 UOE786557 UEI786557 TUM786557 TKQ786557 TAU786557 SQY786557 SHC786557 RXG786557 RNK786557 RDO786557 QTS786557 QJW786557 QAA786557 PQE786557 PGI786557 OWM786557 OMQ786557 OCU786557 NSY786557 NJC786557 MZG786557 MPK786557 MFO786557 LVS786557 LLW786557 LCA786557 KSE786557 KII786557 JYM786557 JOQ786557 JEU786557 IUY786557 ILC786557 IBG786557 HRK786557 HHO786557 GXS786557 GNW786557 GEA786557 FUE786557 FKI786557 FAM786557 EQQ786557 EGU786557 DWY786557 DNC786557 DDG786557 CTK786557 CJO786557 BZS786557 BPW786557 BGA786557 AWE786557 AMI786557 ACM786557 SQ786557 IU786557 C786557 WVG721021 WLK721021 WBO721021 VRS721021 VHW721021 UYA721021 UOE721021 UEI721021 TUM721021 TKQ721021 TAU721021 SQY721021 SHC721021 RXG721021 RNK721021 RDO721021 QTS721021 QJW721021 QAA721021 PQE721021 PGI721021 OWM721021 OMQ721021 OCU721021 NSY721021 NJC721021 MZG721021 MPK721021 MFO721021 LVS721021 LLW721021 LCA721021 KSE721021 KII721021 JYM721021 JOQ721021 JEU721021 IUY721021 ILC721021 IBG721021 HRK721021 HHO721021 GXS721021 GNW721021 GEA721021 FUE721021 FKI721021 FAM721021 EQQ721021 EGU721021 DWY721021 DNC721021 DDG721021 CTK721021 CJO721021 BZS721021 BPW721021 BGA721021 AWE721021 AMI721021 ACM721021 SQ721021 IU721021 C721021 WVG655485 WLK655485 WBO655485 VRS655485 VHW655485 UYA655485 UOE655485 UEI655485 TUM655485 TKQ655485 TAU655485 SQY655485 SHC655485 RXG655485 RNK655485 RDO655485 QTS655485 QJW655485 QAA655485 PQE655485 PGI655485 OWM655485 OMQ655485 OCU655485 NSY655485 NJC655485 MZG655485 MPK655485 MFO655485 LVS655485 LLW655485 LCA655485 KSE655485 KII655485 JYM655485 JOQ655485 JEU655485 IUY655485 ILC655485 IBG655485 HRK655485 HHO655485 GXS655485 GNW655485 GEA655485 FUE655485 FKI655485 FAM655485 EQQ655485 EGU655485 DWY655485 DNC655485 DDG655485 CTK655485 CJO655485 BZS655485 BPW655485 BGA655485 AWE655485 AMI655485 ACM655485 SQ655485 IU655485 C655485 WVG589949 WLK589949 WBO589949 VRS589949 VHW589949 UYA589949 UOE589949 UEI589949 TUM589949 TKQ589949 TAU589949 SQY589949 SHC589949 RXG589949 RNK589949 RDO589949 QTS589949 QJW589949 QAA589949 PQE589949 PGI589949 OWM589949 OMQ589949 OCU589949 NSY589949 NJC589949 MZG589949 MPK589949 MFO589949 LVS589949 LLW589949 LCA589949 KSE589949 KII589949 JYM589949 JOQ589949 JEU589949 IUY589949 ILC589949 IBG589949 HRK589949 HHO589949 GXS589949 GNW589949 GEA589949 FUE589949 FKI589949 FAM589949 EQQ589949 EGU589949 DWY589949 DNC589949 DDG589949 CTK589949 CJO589949 BZS589949 BPW589949 BGA589949 AWE589949 AMI589949 ACM589949 SQ589949 IU589949 C589949 WVG524413 WLK524413 WBO524413 VRS524413 VHW524413 UYA524413 UOE524413 UEI524413 TUM524413 TKQ524413 TAU524413 SQY524413 SHC524413 RXG524413 RNK524413 RDO524413 QTS524413 QJW524413 QAA524413 PQE524413 PGI524413 OWM524413 OMQ524413 OCU524413 NSY524413 NJC524413 MZG524413 MPK524413 MFO524413 LVS524413 LLW524413 LCA524413 KSE524413 KII524413 JYM524413 JOQ524413 JEU524413 IUY524413 ILC524413 IBG524413 HRK524413 HHO524413 GXS524413 GNW524413 GEA524413 FUE524413 FKI524413 FAM524413 EQQ524413 EGU524413 DWY524413 DNC524413 DDG524413 CTK524413 CJO524413 BZS524413 BPW524413 BGA524413 AWE524413 AMI524413 ACM524413 SQ524413 IU524413 C524413 WVG458877 WLK458877 WBO458877 VRS458877 VHW458877 UYA458877 UOE458877 UEI458877 TUM458877 TKQ458877 TAU458877 SQY458877 SHC458877 RXG458877 RNK458877 RDO458877 QTS458877 QJW458877 QAA458877 PQE458877 PGI458877 OWM458877 OMQ458877 OCU458877 NSY458877 NJC458877 MZG458877 MPK458877 MFO458877 LVS458877 LLW458877 LCA458877 KSE458877 KII458877 JYM458877 JOQ458877 JEU458877 IUY458877 ILC458877 IBG458877 HRK458877 HHO458877 GXS458877 GNW458877 GEA458877 FUE458877 FKI458877 FAM458877 EQQ458877 EGU458877 DWY458877 DNC458877 DDG458877 CTK458877 CJO458877 BZS458877 BPW458877 BGA458877 AWE458877 AMI458877 ACM458877 SQ458877 IU458877 C458877 WVG393341 WLK393341 WBO393341 VRS393341 VHW393341 UYA393341 UOE393341 UEI393341 TUM393341 TKQ393341 TAU393341 SQY393341 SHC393341 RXG393341 RNK393341 RDO393341 QTS393341 QJW393341 QAA393341 PQE393341 PGI393341 OWM393341 OMQ393341 OCU393341 NSY393341 NJC393341 MZG393341 MPK393341 MFO393341 LVS393341 LLW393341 LCA393341 KSE393341 KII393341 JYM393341 JOQ393341 JEU393341 IUY393341 ILC393341 IBG393341 HRK393341 HHO393341 GXS393341 GNW393341 GEA393341 FUE393341 FKI393341 FAM393341 EQQ393341 EGU393341 DWY393341 DNC393341 DDG393341 CTK393341 CJO393341 BZS393341 BPW393341 BGA393341 AWE393341 AMI393341 ACM393341 SQ393341 IU393341 C393341 WVG327805 WLK327805 WBO327805 VRS327805 VHW327805 UYA327805 UOE327805 UEI327805 TUM327805 TKQ327805 TAU327805 SQY327805 SHC327805 RXG327805 RNK327805 RDO327805 QTS327805 QJW327805 QAA327805 PQE327805 PGI327805 OWM327805 OMQ327805 OCU327805 NSY327805 NJC327805 MZG327805 MPK327805 MFO327805 LVS327805 LLW327805 LCA327805 KSE327805 KII327805 JYM327805 JOQ327805 JEU327805 IUY327805 ILC327805 IBG327805 HRK327805 HHO327805 GXS327805 GNW327805 GEA327805 FUE327805 FKI327805 FAM327805 EQQ327805 EGU327805 DWY327805 DNC327805 DDG327805 CTK327805 CJO327805 BZS327805 BPW327805 BGA327805 AWE327805 AMI327805 ACM327805 SQ327805 IU327805 C327805 WVG262269 WLK262269 WBO262269 VRS262269 VHW262269 UYA262269 UOE262269 UEI262269 TUM262269 TKQ262269 TAU262269 SQY262269 SHC262269 RXG262269 RNK262269 RDO262269 QTS262269 QJW262269 QAA262269 PQE262269 PGI262269 OWM262269 OMQ262269 OCU262269 NSY262269 NJC262269 MZG262269 MPK262269 MFO262269 LVS262269 LLW262269 LCA262269 KSE262269 KII262269 JYM262269 JOQ262269 JEU262269 IUY262269 ILC262269 IBG262269 HRK262269 HHO262269 GXS262269 GNW262269 GEA262269 FUE262269 FKI262269 FAM262269 EQQ262269 EGU262269 DWY262269 DNC262269 DDG262269 CTK262269 CJO262269 BZS262269 BPW262269 BGA262269 AWE262269 AMI262269 ACM262269 SQ262269 IU262269 C262269 WVG196733 WLK196733 WBO196733 VRS196733 VHW196733 UYA196733 UOE196733 UEI196733 TUM196733 TKQ196733 TAU196733 SQY196733 SHC196733 RXG196733 RNK196733 RDO196733 QTS196733 QJW196733 QAA196733 PQE196733 PGI196733 OWM196733 OMQ196733 OCU196733 NSY196733 NJC196733 MZG196733 MPK196733 MFO196733 LVS196733 LLW196733 LCA196733 KSE196733 KII196733 JYM196733 JOQ196733 JEU196733 IUY196733 ILC196733 IBG196733 HRK196733 HHO196733 GXS196733 GNW196733 GEA196733 FUE196733 FKI196733 FAM196733 EQQ196733 EGU196733 DWY196733 DNC196733 DDG196733 CTK196733 CJO196733 BZS196733 BPW196733 BGA196733 AWE196733 AMI196733 ACM196733 SQ196733 IU196733 C196733 WVG131197 WLK131197 WBO131197 VRS131197 VHW131197 UYA131197 UOE131197 UEI131197 TUM131197 TKQ131197 TAU131197 SQY131197 SHC131197 RXG131197 RNK131197 RDO131197 QTS131197 QJW131197 QAA131197 PQE131197 PGI131197 OWM131197 OMQ131197 OCU131197 NSY131197 NJC131197 MZG131197 MPK131197 MFO131197 LVS131197 LLW131197 LCA131197 KSE131197 KII131197 JYM131197 JOQ131197 JEU131197 IUY131197 ILC131197 IBG131197 HRK131197 HHO131197 GXS131197 GNW131197 GEA131197 FUE131197 FKI131197 FAM131197 EQQ131197 EGU131197 DWY131197 DNC131197 DDG131197 CTK131197 CJO131197 BZS131197 BPW131197 BGA131197 AWE131197 AMI131197 ACM131197 SQ131197 IU131197 C131197 WVG65661 WLK65661 WBO65661 VRS65661 VHW65661 UYA65661 UOE65661 UEI65661 TUM65661 TKQ65661 TAU65661 SQY65661 SHC65661 RXG65661 RNK65661 RDO65661 QTS65661 QJW65661 QAA65661 PQE65661 PGI65661 OWM65661 OMQ65661 OCU65661 NSY65661 NJC65661 MZG65661 MPK65661 MFO65661 LVS65661 LLW65661 LCA65661 KSE65661 KII65661 JYM65661 JOQ65661 JEU65661 IUY65661 ILC65661 IBG65661 HRK65661 HHO65661 GXS65661 GNW65661 GEA65661 FUE65661 FKI65661 FAM65661 EQQ65661 EGU65661 DWY65661 DNC65661 DDG65661 CTK65661 CJO65661 BZS65661 BPW65661 BGA65661 AWE65661 AMI65661 ACM65661 SQ65661 IU65661 C65661 WVG142 WLK142 WBO142 VRS142 VHW142 UYA142 UOE142 UEI142 TUM142 TKQ142 TAU142 SQY142 SHC142 RXG142 RNK142 RDO142 QTS142 QJW142 QAA142 PQE142 PGI142 OWM142 OMQ142 OCU142 NSY142 NJC142 MZG142 MPK142 MFO142 LVS142 LLW142 LCA142 KSE142 KII142 JYM142 JOQ142 JEU142 IUY142 ILC142 IBG142 HRK142 HHO142 GXS142 GNW142 GEA142 FUE142 FKI142 FAM142 EQQ142 EGU142 DWY142 DNC142 DDG142 CTK142 CJO142 BZS142 BPW142 BGA142 AWE142 AMI142 ACM142 SQ142" xr:uid="{00000000-0002-0000-1000-00000A000000}">
      <formula1>$R$129:$R$131</formula1>
    </dataValidation>
    <dataValidation type="list" allowBlank="1" showInputMessage="1" showErrorMessage="1" sqref="C143 WVG983166 WLK983166 WBO983166 VRS983166 VHW983166 UYA983166 UOE983166 UEI983166 TUM983166 TKQ983166 TAU983166 SQY983166 SHC983166 RXG983166 RNK983166 RDO983166 QTS983166 QJW983166 QAA983166 PQE983166 PGI983166 OWM983166 OMQ983166 OCU983166 NSY983166 NJC983166 MZG983166 MPK983166 MFO983166 LVS983166 LLW983166 LCA983166 KSE983166 KII983166 JYM983166 JOQ983166 JEU983166 IUY983166 ILC983166 IBG983166 HRK983166 HHO983166 GXS983166 GNW983166 GEA983166 FUE983166 FKI983166 FAM983166 EQQ983166 EGU983166 DWY983166 DNC983166 DDG983166 CTK983166 CJO983166 BZS983166 BPW983166 BGA983166 AWE983166 AMI983166 ACM983166 SQ983166 IU983166 C983166 WVG917630 WLK917630 WBO917630 VRS917630 VHW917630 UYA917630 UOE917630 UEI917630 TUM917630 TKQ917630 TAU917630 SQY917630 SHC917630 RXG917630 RNK917630 RDO917630 QTS917630 QJW917630 QAA917630 PQE917630 PGI917630 OWM917630 OMQ917630 OCU917630 NSY917630 NJC917630 MZG917630 MPK917630 MFO917630 LVS917630 LLW917630 LCA917630 KSE917630 KII917630 JYM917630 JOQ917630 JEU917630 IUY917630 ILC917630 IBG917630 HRK917630 HHO917630 GXS917630 GNW917630 GEA917630 FUE917630 FKI917630 FAM917630 EQQ917630 EGU917630 DWY917630 DNC917630 DDG917630 CTK917630 CJO917630 BZS917630 BPW917630 BGA917630 AWE917630 AMI917630 ACM917630 SQ917630 IU917630 C917630 WVG852094 WLK852094 WBO852094 VRS852094 VHW852094 UYA852094 UOE852094 UEI852094 TUM852094 TKQ852094 TAU852094 SQY852094 SHC852094 RXG852094 RNK852094 RDO852094 QTS852094 QJW852094 QAA852094 PQE852094 PGI852094 OWM852094 OMQ852094 OCU852094 NSY852094 NJC852094 MZG852094 MPK852094 MFO852094 LVS852094 LLW852094 LCA852094 KSE852094 KII852094 JYM852094 JOQ852094 JEU852094 IUY852094 ILC852094 IBG852094 HRK852094 HHO852094 GXS852094 GNW852094 GEA852094 FUE852094 FKI852094 FAM852094 EQQ852094 EGU852094 DWY852094 DNC852094 DDG852094 CTK852094 CJO852094 BZS852094 BPW852094 BGA852094 AWE852094 AMI852094 ACM852094 SQ852094 IU852094 C852094 WVG786558 WLK786558 WBO786558 VRS786558 VHW786558 UYA786558 UOE786558 UEI786558 TUM786558 TKQ786558 TAU786558 SQY786558 SHC786558 RXG786558 RNK786558 RDO786558 QTS786558 QJW786558 QAA786558 PQE786558 PGI786558 OWM786558 OMQ786558 OCU786558 NSY786558 NJC786558 MZG786558 MPK786558 MFO786558 LVS786558 LLW786558 LCA786558 KSE786558 KII786558 JYM786558 JOQ786558 JEU786558 IUY786558 ILC786558 IBG786558 HRK786558 HHO786558 GXS786558 GNW786558 GEA786558 FUE786558 FKI786558 FAM786558 EQQ786558 EGU786558 DWY786558 DNC786558 DDG786558 CTK786558 CJO786558 BZS786558 BPW786558 BGA786558 AWE786558 AMI786558 ACM786558 SQ786558 IU786558 C786558 WVG721022 WLK721022 WBO721022 VRS721022 VHW721022 UYA721022 UOE721022 UEI721022 TUM721022 TKQ721022 TAU721022 SQY721022 SHC721022 RXG721022 RNK721022 RDO721022 QTS721022 QJW721022 QAA721022 PQE721022 PGI721022 OWM721022 OMQ721022 OCU721022 NSY721022 NJC721022 MZG721022 MPK721022 MFO721022 LVS721022 LLW721022 LCA721022 KSE721022 KII721022 JYM721022 JOQ721022 JEU721022 IUY721022 ILC721022 IBG721022 HRK721022 HHO721022 GXS721022 GNW721022 GEA721022 FUE721022 FKI721022 FAM721022 EQQ721022 EGU721022 DWY721022 DNC721022 DDG721022 CTK721022 CJO721022 BZS721022 BPW721022 BGA721022 AWE721022 AMI721022 ACM721022 SQ721022 IU721022 C721022 WVG655486 WLK655486 WBO655486 VRS655486 VHW655486 UYA655486 UOE655486 UEI655486 TUM655486 TKQ655486 TAU655486 SQY655486 SHC655486 RXG655486 RNK655486 RDO655486 QTS655486 QJW655486 QAA655486 PQE655486 PGI655486 OWM655486 OMQ655486 OCU655486 NSY655486 NJC655486 MZG655486 MPK655486 MFO655486 LVS655486 LLW655486 LCA655486 KSE655486 KII655486 JYM655486 JOQ655486 JEU655486 IUY655486 ILC655486 IBG655486 HRK655486 HHO655486 GXS655486 GNW655486 GEA655486 FUE655486 FKI655486 FAM655486 EQQ655486 EGU655486 DWY655486 DNC655486 DDG655486 CTK655486 CJO655486 BZS655486 BPW655486 BGA655486 AWE655486 AMI655486 ACM655486 SQ655486 IU655486 C655486 WVG589950 WLK589950 WBO589950 VRS589950 VHW589950 UYA589950 UOE589950 UEI589950 TUM589950 TKQ589950 TAU589950 SQY589950 SHC589950 RXG589950 RNK589950 RDO589950 QTS589950 QJW589950 QAA589950 PQE589950 PGI589950 OWM589950 OMQ589950 OCU589950 NSY589950 NJC589950 MZG589950 MPK589950 MFO589950 LVS589950 LLW589950 LCA589950 KSE589950 KII589950 JYM589950 JOQ589950 JEU589950 IUY589950 ILC589950 IBG589950 HRK589950 HHO589950 GXS589950 GNW589950 GEA589950 FUE589950 FKI589950 FAM589950 EQQ589950 EGU589950 DWY589950 DNC589950 DDG589950 CTK589950 CJO589950 BZS589950 BPW589950 BGA589950 AWE589950 AMI589950 ACM589950 SQ589950 IU589950 C589950 WVG524414 WLK524414 WBO524414 VRS524414 VHW524414 UYA524414 UOE524414 UEI524414 TUM524414 TKQ524414 TAU524414 SQY524414 SHC524414 RXG524414 RNK524414 RDO524414 QTS524414 QJW524414 QAA524414 PQE524414 PGI524414 OWM524414 OMQ524414 OCU524414 NSY524414 NJC524414 MZG524414 MPK524414 MFO524414 LVS524414 LLW524414 LCA524414 KSE524414 KII524414 JYM524414 JOQ524414 JEU524414 IUY524414 ILC524414 IBG524414 HRK524414 HHO524414 GXS524414 GNW524414 GEA524414 FUE524414 FKI524414 FAM524414 EQQ524414 EGU524414 DWY524414 DNC524414 DDG524414 CTK524414 CJO524414 BZS524414 BPW524414 BGA524414 AWE524414 AMI524414 ACM524414 SQ524414 IU524414 C524414 WVG458878 WLK458878 WBO458878 VRS458878 VHW458878 UYA458878 UOE458878 UEI458878 TUM458878 TKQ458878 TAU458878 SQY458878 SHC458878 RXG458878 RNK458878 RDO458878 QTS458878 QJW458878 QAA458878 PQE458878 PGI458878 OWM458878 OMQ458878 OCU458878 NSY458878 NJC458878 MZG458878 MPK458878 MFO458878 LVS458878 LLW458878 LCA458878 KSE458878 KII458878 JYM458878 JOQ458878 JEU458878 IUY458878 ILC458878 IBG458878 HRK458878 HHO458878 GXS458878 GNW458878 GEA458878 FUE458878 FKI458878 FAM458878 EQQ458878 EGU458878 DWY458878 DNC458878 DDG458878 CTK458878 CJO458878 BZS458878 BPW458878 BGA458878 AWE458878 AMI458878 ACM458878 SQ458878 IU458878 C458878 WVG393342 WLK393342 WBO393342 VRS393342 VHW393342 UYA393342 UOE393342 UEI393342 TUM393342 TKQ393342 TAU393342 SQY393342 SHC393342 RXG393342 RNK393342 RDO393342 QTS393342 QJW393342 QAA393342 PQE393342 PGI393342 OWM393342 OMQ393342 OCU393342 NSY393342 NJC393342 MZG393342 MPK393342 MFO393342 LVS393342 LLW393342 LCA393342 KSE393342 KII393342 JYM393342 JOQ393342 JEU393342 IUY393342 ILC393342 IBG393342 HRK393342 HHO393342 GXS393342 GNW393342 GEA393342 FUE393342 FKI393342 FAM393342 EQQ393342 EGU393342 DWY393342 DNC393342 DDG393342 CTK393342 CJO393342 BZS393342 BPW393342 BGA393342 AWE393342 AMI393342 ACM393342 SQ393342 IU393342 C393342 WVG327806 WLK327806 WBO327806 VRS327806 VHW327806 UYA327806 UOE327806 UEI327806 TUM327806 TKQ327806 TAU327806 SQY327806 SHC327806 RXG327806 RNK327806 RDO327806 QTS327806 QJW327806 QAA327806 PQE327806 PGI327806 OWM327806 OMQ327806 OCU327806 NSY327806 NJC327806 MZG327806 MPK327806 MFO327806 LVS327806 LLW327806 LCA327806 KSE327806 KII327806 JYM327806 JOQ327806 JEU327806 IUY327806 ILC327806 IBG327806 HRK327806 HHO327806 GXS327806 GNW327806 GEA327806 FUE327806 FKI327806 FAM327806 EQQ327806 EGU327806 DWY327806 DNC327806 DDG327806 CTK327806 CJO327806 BZS327806 BPW327806 BGA327806 AWE327806 AMI327806 ACM327806 SQ327806 IU327806 C327806 WVG262270 WLK262270 WBO262270 VRS262270 VHW262270 UYA262270 UOE262270 UEI262270 TUM262270 TKQ262270 TAU262270 SQY262270 SHC262270 RXG262270 RNK262270 RDO262270 QTS262270 QJW262270 QAA262270 PQE262270 PGI262270 OWM262270 OMQ262270 OCU262270 NSY262270 NJC262270 MZG262270 MPK262270 MFO262270 LVS262270 LLW262270 LCA262270 KSE262270 KII262270 JYM262270 JOQ262270 JEU262270 IUY262270 ILC262270 IBG262270 HRK262270 HHO262270 GXS262270 GNW262270 GEA262270 FUE262270 FKI262270 FAM262270 EQQ262270 EGU262270 DWY262270 DNC262270 DDG262270 CTK262270 CJO262270 BZS262270 BPW262270 BGA262270 AWE262270 AMI262270 ACM262270 SQ262270 IU262270 C262270 WVG196734 WLK196734 WBO196734 VRS196734 VHW196734 UYA196734 UOE196734 UEI196734 TUM196734 TKQ196734 TAU196734 SQY196734 SHC196734 RXG196734 RNK196734 RDO196734 QTS196734 QJW196734 QAA196734 PQE196734 PGI196734 OWM196734 OMQ196734 OCU196734 NSY196734 NJC196734 MZG196734 MPK196734 MFO196734 LVS196734 LLW196734 LCA196734 KSE196734 KII196734 JYM196734 JOQ196734 JEU196734 IUY196734 ILC196734 IBG196734 HRK196734 HHO196734 GXS196734 GNW196734 GEA196734 FUE196734 FKI196734 FAM196734 EQQ196734 EGU196734 DWY196734 DNC196734 DDG196734 CTK196734 CJO196734 BZS196734 BPW196734 BGA196734 AWE196734 AMI196734 ACM196734 SQ196734 IU196734 C196734 WVG131198 WLK131198 WBO131198 VRS131198 VHW131198 UYA131198 UOE131198 UEI131198 TUM131198 TKQ131198 TAU131198 SQY131198 SHC131198 RXG131198 RNK131198 RDO131198 QTS131198 QJW131198 QAA131198 PQE131198 PGI131198 OWM131198 OMQ131198 OCU131198 NSY131198 NJC131198 MZG131198 MPK131198 MFO131198 LVS131198 LLW131198 LCA131198 KSE131198 KII131198 JYM131198 JOQ131198 JEU131198 IUY131198 ILC131198 IBG131198 HRK131198 HHO131198 GXS131198 GNW131198 GEA131198 FUE131198 FKI131198 FAM131198 EQQ131198 EGU131198 DWY131198 DNC131198 DDG131198 CTK131198 CJO131198 BZS131198 BPW131198 BGA131198 AWE131198 AMI131198 ACM131198 SQ131198 IU131198 C131198 WVG65662 WLK65662 WBO65662 VRS65662 VHW65662 UYA65662 UOE65662 UEI65662 TUM65662 TKQ65662 TAU65662 SQY65662 SHC65662 RXG65662 RNK65662 RDO65662 QTS65662 QJW65662 QAA65662 PQE65662 PGI65662 OWM65662 OMQ65662 OCU65662 NSY65662 NJC65662 MZG65662 MPK65662 MFO65662 LVS65662 LLW65662 LCA65662 KSE65662 KII65662 JYM65662 JOQ65662 JEU65662 IUY65662 ILC65662 IBG65662 HRK65662 HHO65662 GXS65662 GNW65662 GEA65662 FUE65662 FKI65662 FAM65662 EQQ65662 EGU65662 DWY65662 DNC65662 DDG65662 CTK65662 CJO65662 BZS65662 BPW65662 BGA65662 AWE65662 AMI65662 ACM65662 SQ65662 IU65662 C65662 WVG143 WLK143 WBO143 VRS143 VHW143 UYA143 UOE143 UEI143 TUM143 TKQ143 TAU143 SQY143 SHC143 RXG143 RNK143 RDO143 QTS143 QJW143 QAA143 PQE143 PGI143 OWM143 OMQ143 OCU143 NSY143 NJC143 MZG143 MPK143 MFO143 LVS143 LLW143 LCA143 KSE143 KII143 JYM143 JOQ143 JEU143 IUY143 ILC143 IBG143 HRK143 HHO143 GXS143 GNW143 GEA143 FUE143 FKI143 FAM143 EQQ143 EGU143 DWY143 DNC143 DDG143 CTK143 CJO143 BZS143 BPW143 BGA143 AWE143 AMI143 ACM143 SQ143 IU143" xr:uid="{00000000-0002-0000-1000-00000B000000}">
      <formula1>$R$132:$R$134</formula1>
    </dataValidation>
    <dataValidation type="list" allowBlank="1" showInputMessage="1" showErrorMessage="1" sqref="C144 WVG983167 WLK983167 WBO983167 VRS983167 VHW983167 UYA983167 UOE983167 UEI983167 TUM983167 TKQ983167 TAU983167 SQY983167 SHC983167 RXG983167 RNK983167 RDO983167 QTS983167 QJW983167 QAA983167 PQE983167 PGI983167 OWM983167 OMQ983167 OCU983167 NSY983167 NJC983167 MZG983167 MPK983167 MFO983167 LVS983167 LLW983167 LCA983167 KSE983167 KII983167 JYM983167 JOQ983167 JEU983167 IUY983167 ILC983167 IBG983167 HRK983167 HHO983167 GXS983167 GNW983167 GEA983167 FUE983167 FKI983167 FAM983167 EQQ983167 EGU983167 DWY983167 DNC983167 DDG983167 CTK983167 CJO983167 BZS983167 BPW983167 BGA983167 AWE983167 AMI983167 ACM983167 SQ983167 IU983167 C983167 WVG917631 WLK917631 WBO917631 VRS917631 VHW917631 UYA917631 UOE917631 UEI917631 TUM917631 TKQ917631 TAU917631 SQY917631 SHC917631 RXG917631 RNK917631 RDO917631 QTS917631 QJW917631 QAA917631 PQE917631 PGI917631 OWM917631 OMQ917631 OCU917631 NSY917631 NJC917631 MZG917631 MPK917631 MFO917631 LVS917631 LLW917631 LCA917631 KSE917631 KII917631 JYM917631 JOQ917631 JEU917631 IUY917631 ILC917631 IBG917631 HRK917631 HHO917631 GXS917631 GNW917631 GEA917631 FUE917631 FKI917631 FAM917631 EQQ917631 EGU917631 DWY917631 DNC917631 DDG917631 CTK917631 CJO917631 BZS917631 BPW917631 BGA917631 AWE917631 AMI917631 ACM917631 SQ917631 IU917631 C917631 WVG852095 WLK852095 WBO852095 VRS852095 VHW852095 UYA852095 UOE852095 UEI852095 TUM852095 TKQ852095 TAU852095 SQY852095 SHC852095 RXG852095 RNK852095 RDO852095 QTS852095 QJW852095 QAA852095 PQE852095 PGI852095 OWM852095 OMQ852095 OCU852095 NSY852095 NJC852095 MZG852095 MPK852095 MFO852095 LVS852095 LLW852095 LCA852095 KSE852095 KII852095 JYM852095 JOQ852095 JEU852095 IUY852095 ILC852095 IBG852095 HRK852095 HHO852095 GXS852095 GNW852095 GEA852095 FUE852095 FKI852095 FAM852095 EQQ852095 EGU852095 DWY852095 DNC852095 DDG852095 CTK852095 CJO852095 BZS852095 BPW852095 BGA852095 AWE852095 AMI852095 ACM852095 SQ852095 IU852095 C852095 WVG786559 WLK786559 WBO786559 VRS786559 VHW786559 UYA786559 UOE786559 UEI786559 TUM786559 TKQ786559 TAU786559 SQY786559 SHC786559 RXG786559 RNK786559 RDO786559 QTS786559 QJW786559 QAA786559 PQE786559 PGI786559 OWM786559 OMQ786559 OCU786559 NSY786559 NJC786559 MZG786559 MPK786559 MFO786559 LVS786559 LLW786559 LCA786559 KSE786559 KII786559 JYM786559 JOQ786559 JEU786559 IUY786559 ILC786559 IBG786559 HRK786559 HHO786559 GXS786559 GNW786559 GEA786559 FUE786559 FKI786559 FAM786559 EQQ786559 EGU786559 DWY786559 DNC786559 DDG786559 CTK786559 CJO786559 BZS786559 BPW786559 BGA786559 AWE786559 AMI786559 ACM786559 SQ786559 IU786559 C786559 WVG721023 WLK721023 WBO721023 VRS721023 VHW721023 UYA721023 UOE721023 UEI721023 TUM721023 TKQ721023 TAU721023 SQY721023 SHC721023 RXG721023 RNK721023 RDO721023 QTS721023 QJW721023 QAA721023 PQE721023 PGI721023 OWM721023 OMQ721023 OCU721023 NSY721023 NJC721023 MZG721023 MPK721023 MFO721023 LVS721023 LLW721023 LCA721023 KSE721023 KII721023 JYM721023 JOQ721023 JEU721023 IUY721023 ILC721023 IBG721023 HRK721023 HHO721023 GXS721023 GNW721023 GEA721023 FUE721023 FKI721023 FAM721023 EQQ721023 EGU721023 DWY721023 DNC721023 DDG721023 CTK721023 CJO721023 BZS721023 BPW721023 BGA721023 AWE721023 AMI721023 ACM721023 SQ721023 IU721023 C721023 WVG655487 WLK655487 WBO655487 VRS655487 VHW655487 UYA655487 UOE655487 UEI655487 TUM655487 TKQ655487 TAU655487 SQY655487 SHC655487 RXG655487 RNK655487 RDO655487 QTS655487 QJW655487 QAA655487 PQE655487 PGI655487 OWM655487 OMQ655487 OCU655487 NSY655487 NJC655487 MZG655487 MPK655487 MFO655487 LVS655487 LLW655487 LCA655487 KSE655487 KII655487 JYM655487 JOQ655487 JEU655487 IUY655487 ILC655487 IBG655487 HRK655487 HHO655487 GXS655487 GNW655487 GEA655487 FUE655487 FKI655487 FAM655487 EQQ655487 EGU655487 DWY655487 DNC655487 DDG655487 CTK655487 CJO655487 BZS655487 BPW655487 BGA655487 AWE655487 AMI655487 ACM655487 SQ655487 IU655487 C655487 WVG589951 WLK589951 WBO589951 VRS589951 VHW589951 UYA589951 UOE589951 UEI589951 TUM589951 TKQ589951 TAU589951 SQY589951 SHC589951 RXG589951 RNK589951 RDO589951 QTS589951 QJW589951 QAA589951 PQE589951 PGI589951 OWM589951 OMQ589951 OCU589951 NSY589951 NJC589951 MZG589951 MPK589951 MFO589951 LVS589951 LLW589951 LCA589951 KSE589951 KII589951 JYM589951 JOQ589951 JEU589951 IUY589951 ILC589951 IBG589951 HRK589951 HHO589951 GXS589951 GNW589951 GEA589951 FUE589951 FKI589951 FAM589951 EQQ589951 EGU589951 DWY589951 DNC589951 DDG589951 CTK589951 CJO589951 BZS589951 BPW589951 BGA589951 AWE589951 AMI589951 ACM589951 SQ589951 IU589951 C589951 WVG524415 WLK524415 WBO524415 VRS524415 VHW524415 UYA524415 UOE524415 UEI524415 TUM524415 TKQ524415 TAU524415 SQY524415 SHC524415 RXG524415 RNK524415 RDO524415 QTS524415 QJW524415 QAA524415 PQE524415 PGI524415 OWM524415 OMQ524415 OCU524415 NSY524415 NJC524415 MZG524415 MPK524415 MFO524415 LVS524415 LLW524415 LCA524415 KSE524415 KII524415 JYM524415 JOQ524415 JEU524415 IUY524415 ILC524415 IBG524415 HRK524415 HHO524415 GXS524415 GNW524415 GEA524415 FUE524415 FKI524415 FAM524415 EQQ524415 EGU524415 DWY524415 DNC524415 DDG524415 CTK524415 CJO524415 BZS524415 BPW524415 BGA524415 AWE524415 AMI524415 ACM524415 SQ524415 IU524415 C524415 WVG458879 WLK458879 WBO458879 VRS458879 VHW458879 UYA458879 UOE458879 UEI458879 TUM458879 TKQ458879 TAU458879 SQY458879 SHC458879 RXG458879 RNK458879 RDO458879 QTS458879 QJW458879 QAA458879 PQE458879 PGI458879 OWM458879 OMQ458879 OCU458879 NSY458879 NJC458879 MZG458879 MPK458879 MFO458879 LVS458879 LLW458879 LCA458879 KSE458879 KII458879 JYM458879 JOQ458879 JEU458879 IUY458879 ILC458879 IBG458879 HRK458879 HHO458879 GXS458879 GNW458879 GEA458879 FUE458879 FKI458879 FAM458879 EQQ458879 EGU458879 DWY458879 DNC458879 DDG458879 CTK458879 CJO458879 BZS458879 BPW458879 BGA458879 AWE458879 AMI458879 ACM458879 SQ458879 IU458879 C458879 WVG393343 WLK393343 WBO393343 VRS393343 VHW393343 UYA393343 UOE393343 UEI393343 TUM393343 TKQ393343 TAU393343 SQY393343 SHC393343 RXG393343 RNK393343 RDO393343 QTS393343 QJW393343 QAA393343 PQE393343 PGI393343 OWM393343 OMQ393343 OCU393343 NSY393343 NJC393343 MZG393343 MPK393343 MFO393343 LVS393343 LLW393343 LCA393343 KSE393343 KII393343 JYM393343 JOQ393343 JEU393343 IUY393343 ILC393343 IBG393343 HRK393343 HHO393343 GXS393343 GNW393343 GEA393343 FUE393343 FKI393343 FAM393343 EQQ393343 EGU393343 DWY393343 DNC393343 DDG393343 CTK393343 CJO393343 BZS393343 BPW393343 BGA393343 AWE393343 AMI393343 ACM393343 SQ393343 IU393343 C393343 WVG327807 WLK327807 WBO327807 VRS327807 VHW327807 UYA327807 UOE327807 UEI327807 TUM327807 TKQ327807 TAU327807 SQY327807 SHC327807 RXG327807 RNK327807 RDO327807 QTS327807 QJW327807 QAA327807 PQE327807 PGI327807 OWM327807 OMQ327807 OCU327807 NSY327807 NJC327807 MZG327807 MPK327807 MFO327807 LVS327807 LLW327807 LCA327807 KSE327807 KII327807 JYM327807 JOQ327807 JEU327807 IUY327807 ILC327807 IBG327807 HRK327807 HHO327807 GXS327807 GNW327807 GEA327807 FUE327807 FKI327807 FAM327807 EQQ327807 EGU327807 DWY327807 DNC327807 DDG327807 CTK327807 CJO327807 BZS327807 BPW327807 BGA327807 AWE327807 AMI327807 ACM327807 SQ327807 IU327807 C327807 WVG262271 WLK262271 WBO262271 VRS262271 VHW262271 UYA262271 UOE262271 UEI262271 TUM262271 TKQ262271 TAU262271 SQY262271 SHC262271 RXG262271 RNK262271 RDO262271 QTS262271 QJW262271 QAA262271 PQE262271 PGI262271 OWM262271 OMQ262271 OCU262271 NSY262271 NJC262271 MZG262271 MPK262271 MFO262271 LVS262271 LLW262271 LCA262271 KSE262271 KII262271 JYM262271 JOQ262271 JEU262271 IUY262271 ILC262271 IBG262271 HRK262271 HHO262271 GXS262271 GNW262271 GEA262271 FUE262271 FKI262271 FAM262271 EQQ262271 EGU262271 DWY262271 DNC262271 DDG262271 CTK262271 CJO262271 BZS262271 BPW262271 BGA262271 AWE262271 AMI262271 ACM262271 SQ262271 IU262271 C262271 WVG196735 WLK196735 WBO196735 VRS196735 VHW196735 UYA196735 UOE196735 UEI196735 TUM196735 TKQ196735 TAU196735 SQY196735 SHC196735 RXG196735 RNK196735 RDO196735 QTS196735 QJW196735 QAA196735 PQE196735 PGI196735 OWM196735 OMQ196735 OCU196735 NSY196735 NJC196735 MZG196735 MPK196735 MFO196735 LVS196735 LLW196735 LCA196735 KSE196735 KII196735 JYM196735 JOQ196735 JEU196735 IUY196735 ILC196735 IBG196735 HRK196735 HHO196735 GXS196735 GNW196735 GEA196735 FUE196735 FKI196735 FAM196735 EQQ196735 EGU196735 DWY196735 DNC196735 DDG196735 CTK196735 CJO196735 BZS196735 BPW196735 BGA196735 AWE196735 AMI196735 ACM196735 SQ196735 IU196735 C196735 WVG131199 WLK131199 WBO131199 VRS131199 VHW131199 UYA131199 UOE131199 UEI131199 TUM131199 TKQ131199 TAU131199 SQY131199 SHC131199 RXG131199 RNK131199 RDO131199 QTS131199 QJW131199 QAA131199 PQE131199 PGI131199 OWM131199 OMQ131199 OCU131199 NSY131199 NJC131199 MZG131199 MPK131199 MFO131199 LVS131199 LLW131199 LCA131199 KSE131199 KII131199 JYM131199 JOQ131199 JEU131199 IUY131199 ILC131199 IBG131199 HRK131199 HHO131199 GXS131199 GNW131199 GEA131199 FUE131199 FKI131199 FAM131199 EQQ131199 EGU131199 DWY131199 DNC131199 DDG131199 CTK131199 CJO131199 BZS131199 BPW131199 BGA131199 AWE131199 AMI131199 ACM131199 SQ131199 IU131199 C131199 WVG65663 WLK65663 WBO65663 VRS65663 VHW65663 UYA65663 UOE65663 UEI65663 TUM65663 TKQ65663 TAU65663 SQY65663 SHC65663 RXG65663 RNK65663 RDO65663 QTS65663 QJW65663 QAA65663 PQE65663 PGI65663 OWM65663 OMQ65663 OCU65663 NSY65663 NJC65663 MZG65663 MPK65663 MFO65663 LVS65663 LLW65663 LCA65663 KSE65663 KII65663 JYM65663 JOQ65663 JEU65663 IUY65663 ILC65663 IBG65663 HRK65663 HHO65663 GXS65663 GNW65663 GEA65663 FUE65663 FKI65663 FAM65663 EQQ65663 EGU65663 DWY65663 DNC65663 DDG65663 CTK65663 CJO65663 BZS65663 BPW65663 BGA65663 AWE65663 AMI65663 ACM65663 SQ65663 IU65663 C65663 WVG144 WLK144 WBO144 VRS144 VHW144 UYA144 UOE144 UEI144 TUM144 TKQ144 TAU144 SQY144 SHC144 RXG144 RNK144 RDO144 QTS144 QJW144 QAA144 PQE144 PGI144 OWM144 OMQ144 OCU144 NSY144 NJC144 MZG144 MPK144 MFO144 LVS144 LLW144 LCA144 KSE144 KII144 JYM144 JOQ144 JEU144 IUY144 ILC144 IBG144 HRK144 HHO144 GXS144 GNW144 GEA144 FUE144 FKI144 FAM144 EQQ144 EGU144 DWY144 DNC144 DDG144 CTK144 CJO144 BZS144 BPW144 BGA144 AWE144 AMI144 ACM144 SQ144 IU144" xr:uid="{00000000-0002-0000-1000-00000C000000}">
      <formula1>$R$135:$R$137</formula1>
    </dataValidation>
    <dataValidation type="list" allowBlank="1" showInputMessage="1" showErrorMessage="1" sqref="C145 WVG983168 WLK983168 WBO983168 VRS983168 VHW983168 UYA983168 UOE983168 UEI983168 TUM983168 TKQ983168 TAU983168 SQY983168 SHC983168 RXG983168 RNK983168 RDO983168 QTS983168 QJW983168 QAA983168 PQE983168 PGI983168 OWM983168 OMQ983168 OCU983168 NSY983168 NJC983168 MZG983168 MPK983168 MFO983168 LVS983168 LLW983168 LCA983168 KSE983168 KII983168 JYM983168 JOQ983168 JEU983168 IUY983168 ILC983168 IBG983168 HRK983168 HHO983168 GXS983168 GNW983168 GEA983168 FUE983168 FKI983168 FAM983168 EQQ983168 EGU983168 DWY983168 DNC983168 DDG983168 CTK983168 CJO983168 BZS983168 BPW983168 BGA983168 AWE983168 AMI983168 ACM983168 SQ983168 IU983168 C983168 WVG917632 WLK917632 WBO917632 VRS917632 VHW917632 UYA917632 UOE917632 UEI917632 TUM917632 TKQ917632 TAU917632 SQY917632 SHC917632 RXG917632 RNK917632 RDO917632 QTS917632 QJW917632 QAA917632 PQE917632 PGI917632 OWM917632 OMQ917632 OCU917632 NSY917632 NJC917632 MZG917632 MPK917632 MFO917632 LVS917632 LLW917632 LCA917632 KSE917632 KII917632 JYM917632 JOQ917632 JEU917632 IUY917632 ILC917632 IBG917632 HRK917632 HHO917632 GXS917632 GNW917632 GEA917632 FUE917632 FKI917632 FAM917632 EQQ917632 EGU917632 DWY917632 DNC917632 DDG917632 CTK917632 CJO917632 BZS917632 BPW917632 BGA917632 AWE917632 AMI917632 ACM917632 SQ917632 IU917632 C917632 WVG852096 WLK852096 WBO852096 VRS852096 VHW852096 UYA852096 UOE852096 UEI852096 TUM852096 TKQ852096 TAU852096 SQY852096 SHC852096 RXG852096 RNK852096 RDO852096 QTS852096 QJW852096 QAA852096 PQE852096 PGI852096 OWM852096 OMQ852096 OCU852096 NSY852096 NJC852096 MZG852096 MPK852096 MFO852096 LVS852096 LLW852096 LCA852096 KSE852096 KII852096 JYM852096 JOQ852096 JEU852096 IUY852096 ILC852096 IBG852096 HRK852096 HHO852096 GXS852096 GNW852096 GEA852096 FUE852096 FKI852096 FAM852096 EQQ852096 EGU852096 DWY852096 DNC852096 DDG852096 CTK852096 CJO852096 BZS852096 BPW852096 BGA852096 AWE852096 AMI852096 ACM852096 SQ852096 IU852096 C852096 WVG786560 WLK786560 WBO786560 VRS786560 VHW786560 UYA786560 UOE786560 UEI786560 TUM786560 TKQ786560 TAU786560 SQY786560 SHC786560 RXG786560 RNK786560 RDO786560 QTS786560 QJW786560 QAA786560 PQE786560 PGI786560 OWM786560 OMQ786560 OCU786560 NSY786560 NJC786560 MZG786560 MPK786560 MFO786560 LVS786560 LLW786560 LCA786560 KSE786560 KII786560 JYM786560 JOQ786560 JEU786560 IUY786560 ILC786560 IBG786560 HRK786560 HHO786560 GXS786560 GNW786560 GEA786560 FUE786560 FKI786560 FAM786560 EQQ786560 EGU786560 DWY786560 DNC786560 DDG786560 CTK786560 CJO786560 BZS786560 BPW786560 BGA786560 AWE786560 AMI786560 ACM786560 SQ786560 IU786560 C786560 WVG721024 WLK721024 WBO721024 VRS721024 VHW721024 UYA721024 UOE721024 UEI721024 TUM721024 TKQ721024 TAU721024 SQY721024 SHC721024 RXG721024 RNK721024 RDO721024 QTS721024 QJW721024 QAA721024 PQE721024 PGI721024 OWM721024 OMQ721024 OCU721024 NSY721024 NJC721024 MZG721024 MPK721024 MFO721024 LVS721024 LLW721024 LCA721024 KSE721024 KII721024 JYM721024 JOQ721024 JEU721024 IUY721024 ILC721024 IBG721024 HRK721024 HHO721024 GXS721024 GNW721024 GEA721024 FUE721024 FKI721024 FAM721024 EQQ721024 EGU721024 DWY721024 DNC721024 DDG721024 CTK721024 CJO721024 BZS721024 BPW721024 BGA721024 AWE721024 AMI721024 ACM721024 SQ721024 IU721024 C721024 WVG655488 WLK655488 WBO655488 VRS655488 VHW655488 UYA655488 UOE655488 UEI655488 TUM655488 TKQ655488 TAU655488 SQY655488 SHC655488 RXG655488 RNK655488 RDO655488 QTS655488 QJW655488 QAA655488 PQE655488 PGI655488 OWM655488 OMQ655488 OCU655488 NSY655488 NJC655488 MZG655488 MPK655488 MFO655488 LVS655488 LLW655488 LCA655488 KSE655488 KII655488 JYM655488 JOQ655488 JEU655488 IUY655488 ILC655488 IBG655488 HRK655488 HHO655488 GXS655488 GNW655488 GEA655488 FUE655488 FKI655488 FAM655488 EQQ655488 EGU655488 DWY655488 DNC655488 DDG655488 CTK655488 CJO655488 BZS655488 BPW655488 BGA655488 AWE655488 AMI655488 ACM655488 SQ655488 IU655488 C655488 WVG589952 WLK589952 WBO589952 VRS589952 VHW589952 UYA589952 UOE589952 UEI589952 TUM589952 TKQ589952 TAU589952 SQY589952 SHC589952 RXG589952 RNK589952 RDO589952 QTS589952 QJW589952 QAA589952 PQE589952 PGI589952 OWM589952 OMQ589952 OCU589952 NSY589952 NJC589952 MZG589952 MPK589952 MFO589952 LVS589952 LLW589952 LCA589952 KSE589952 KII589952 JYM589952 JOQ589952 JEU589952 IUY589952 ILC589952 IBG589952 HRK589952 HHO589952 GXS589952 GNW589952 GEA589952 FUE589952 FKI589952 FAM589952 EQQ589952 EGU589952 DWY589952 DNC589952 DDG589952 CTK589952 CJO589952 BZS589952 BPW589952 BGA589952 AWE589952 AMI589952 ACM589952 SQ589952 IU589952 C589952 WVG524416 WLK524416 WBO524416 VRS524416 VHW524416 UYA524416 UOE524416 UEI524416 TUM524416 TKQ524416 TAU524416 SQY524416 SHC524416 RXG524416 RNK524416 RDO524416 QTS524416 QJW524416 QAA524416 PQE524416 PGI524416 OWM524416 OMQ524416 OCU524416 NSY524416 NJC524416 MZG524416 MPK524416 MFO524416 LVS524416 LLW524416 LCA524416 KSE524416 KII524416 JYM524416 JOQ524416 JEU524416 IUY524416 ILC524416 IBG524416 HRK524416 HHO524416 GXS524416 GNW524416 GEA524416 FUE524416 FKI524416 FAM524416 EQQ524416 EGU524416 DWY524416 DNC524416 DDG524416 CTK524416 CJO524416 BZS524416 BPW524416 BGA524416 AWE524416 AMI524416 ACM524416 SQ524416 IU524416 C524416 WVG458880 WLK458880 WBO458880 VRS458880 VHW458880 UYA458880 UOE458880 UEI458880 TUM458880 TKQ458880 TAU458880 SQY458880 SHC458880 RXG458880 RNK458880 RDO458880 QTS458880 QJW458880 QAA458880 PQE458880 PGI458880 OWM458880 OMQ458880 OCU458880 NSY458880 NJC458880 MZG458880 MPK458880 MFO458880 LVS458880 LLW458880 LCA458880 KSE458880 KII458880 JYM458880 JOQ458880 JEU458880 IUY458880 ILC458880 IBG458880 HRK458880 HHO458880 GXS458880 GNW458880 GEA458880 FUE458880 FKI458880 FAM458880 EQQ458880 EGU458880 DWY458880 DNC458880 DDG458880 CTK458880 CJO458880 BZS458880 BPW458880 BGA458880 AWE458880 AMI458880 ACM458880 SQ458880 IU458880 C458880 WVG393344 WLK393344 WBO393344 VRS393344 VHW393344 UYA393344 UOE393344 UEI393344 TUM393344 TKQ393344 TAU393344 SQY393344 SHC393344 RXG393344 RNK393344 RDO393344 QTS393344 QJW393344 QAA393344 PQE393344 PGI393344 OWM393344 OMQ393344 OCU393344 NSY393344 NJC393344 MZG393344 MPK393344 MFO393344 LVS393344 LLW393344 LCA393344 KSE393344 KII393344 JYM393344 JOQ393344 JEU393344 IUY393344 ILC393344 IBG393344 HRK393344 HHO393344 GXS393344 GNW393344 GEA393344 FUE393344 FKI393344 FAM393344 EQQ393344 EGU393344 DWY393344 DNC393344 DDG393344 CTK393344 CJO393344 BZS393344 BPW393344 BGA393344 AWE393344 AMI393344 ACM393344 SQ393344 IU393344 C393344 WVG327808 WLK327808 WBO327808 VRS327808 VHW327808 UYA327808 UOE327808 UEI327808 TUM327808 TKQ327808 TAU327808 SQY327808 SHC327808 RXG327808 RNK327808 RDO327808 QTS327808 QJW327808 QAA327808 PQE327808 PGI327808 OWM327808 OMQ327808 OCU327808 NSY327808 NJC327808 MZG327808 MPK327808 MFO327808 LVS327808 LLW327808 LCA327808 KSE327808 KII327808 JYM327808 JOQ327808 JEU327808 IUY327808 ILC327808 IBG327808 HRK327808 HHO327808 GXS327808 GNW327808 GEA327808 FUE327808 FKI327808 FAM327808 EQQ327808 EGU327808 DWY327808 DNC327808 DDG327808 CTK327808 CJO327808 BZS327808 BPW327808 BGA327808 AWE327808 AMI327808 ACM327808 SQ327808 IU327808 C327808 WVG262272 WLK262272 WBO262272 VRS262272 VHW262272 UYA262272 UOE262272 UEI262272 TUM262272 TKQ262272 TAU262272 SQY262272 SHC262272 RXG262272 RNK262272 RDO262272 QTS262272 QJW262272 QAA262272 PQE262272 PGI262272 OWM262272 OMQ262272 OCU262272 NSY262272 NJC262272 MZG262272 MPK262272 MFO262272 LVS262272 LLW262272 LCA262272 KSE262272 KII262272 JYM262272 JOQ262272 JEU262272 IUY262272 ILC262272 IBG262272 HRK262272 HHO262272 GXS262272 GNW262272 GEA262272 FUE262272 FKI262272 FAM262272 EQQ262272 EGU262272 DWY262272 DNC262272 DDG262272 CTK262272 CJO262272 BZS262272 BPW262272 BGA262272 AWE262272 AMI262272 ACM262272 SQ262272 IU262272 C262272 WVG196736 WLK196736 WBO196736 VRS196736 VHW196736 UYA196736 UOE196736 UEI196736 TUM196736 TKQ196736 TAU196736 SQY196736 SHC196736 RXG196736 RNK196736 RDO196736 QTS196736 QJW196736 QAA196736 PQE196736 PGI196736 OWM196736 OMQ196736 OCU196736 NSY196736 NJC196736 MZG196736 MPK196736 MFO196736 LVS196736 LLW196736 LCA196736 KSE196736 KII196736 JYM196736 JOQ196736 JEU196736 IUY196736 ILC196736 IBG196736 HRK196736 HHO196736 GXS196736 GNW196736 GEA196736 FUE196736 FKI196736 FAM196736 EQQ196736 EGU196736 DWY196736 DNC196736 DDG196736 CTK196736 CJO196736 BZS196736 BPW196736 BGA196736 AWE196736 AMI196736 ACM196736 SQ196736 IU196736 C196736 WVG131200 WLK131200 WBO131200 VRS131200 VHW131200 UYA131200 UOE131200 UEI131200 TUM131200 TKQ131200 TAU131200 SQY131200 SHC131200 RXG131200 RNK131200 RDO131200 QTS131200 QJW131200 QAA131200 PQE131200 PGI131200 OWM131200 OMQ131200 OCU131200 NSY131200 NJC131200 MZG131200 MPK131200 MFO131200 LVS131200 LLW131200 LCA131200 KSE131200 KII131200 JYM131200 JOQ131200 JEU131200 IUY131200 ILC131200 IBG131200 HRK131200 HHO131200 GXS131200 GNW131200 GEA131200 FUE131200 FKI131200 FAM131200 EQQ131200 EGU131200 DWY131200 DNC131200 DDG131200 CTK131200 CJO131200 BZS131200 BPW131200 BGA131200 AWE131200 AMI131200 ACM131200 SQ131200 IU131200 C131200 WVG65664 WLK65664 WBO65664 VRS65664 VHW65664 UYA65664 UOE65664 UEI65664 TUM65664 TKQ65664 TAU65664 SQY65664 SHC65664 RXG65664 RNK65664 RDO65664 QTS65664 QJW65664 QAA65664 PQE65664 PGI65664 OWM65664 OMQ65664 OCU65664 NSY65664 NJC65664 MZG65664 MPK65664 MFO65664 LVS65664 LLW65664 LCA65664 KSE65664 KII65664 JYM65664 JOQ65664 JEU65664 IUY65664 ILC65664 IBG65664 HRK65664 HHO65664 GXS65664 GNW65664 GEA65664 FUE65664 FKI65664 FAM65664 EQQ65664 EGU65664 DWY65664 DNC65664 DDG65664 CTK65664 CJO65664 BZS65664 BPW65664 BGA65664 AWE65664 AMI65664 ACM65664 SQ65664 IU65664 C65664 WVG145 WLK145 WBO145 VRS145 VHW145 UYA145 UOE145 UEI145 TUM145 TKQ145 TAU145 SQY145 SHC145 RXG145 RNK145 RDO145 QTS145 QJW145 QAA145 PQE145 PGI145 OWM145 OMQ145 OCU145 NSY145 NJC145 MZG145 MPK145 MFO145 LVS145 LLW145 LCA145 KSE145 KII145 JYM145 JOQ145 JEU145 IUY145 ILC145 IBG145 HRK145 HHO145 GXS145 GNW145 GEA145 FUE145 FKI145 FAM145 EQQ145 EGU145 DWY145 DNC145 DDG145 CTK145 CJO145 BZS145 BPW145 BGA145 AWE145 AMI145 ACM145 SQ145 IU145" xr:uid="{00000000-0002-0000-1000-00000D000000}">
      <formula1>$R$138:$R$140</formula1>
    </dataValidation>
    <dataValidation type="list" allowBlank="1" showInputMessage="1" showErrorMessage="1" sqref="C148 WVG983171 WLK983171 WBO983171 VRS983171 VHW983171 UYA983171 UOE983171 UEI983171 TUM983171 TKQ983171 TAU983171 SQY983171 SHC983171 RXG983171 RNK983171 RDO983171 QTS983171 QJW983171 QAA983171 PQE983171 PGI983171 OWM983171 OMQ983171 OCU983171 NSY983171 NJC983171 MZG983171 MPK983171 MFO983171 LVS983171 LLW983171 LCA983171 KSE983171 KII983171 JYM983171 JOQ983171 JEU983171 IUY983171 ILC983171 IBG983171 HRK983171 HHO983171 GXS983171 GNW983171 GEA983171 FUE983171 FKI983171 FAM983171 EQQ983171 EGU983171 DWY983171 DNC983171 DDG983171 CTK983171 CJO983171 BZS983171 BPW983171 BGA983171 AWE983171 AMI983171 ACM983171 SQ983171 IU983171 C983171 WVG917635 WLK917635 WBO917635 VRS917635 VHW917635 UYA917635 UOE917635 UEI917635 TUM917635 TKQ917635 TAU917635 SQY917635 SHC917635 RXG917635 RNK917635 RDO917635 QTS917635 QJW917635 QAA917635 PQE917635 PGI917635 OWM917635 OMQ917635 OCU917635 NSY917635 NJC917635 MZG917635 MPK917635 MFO917635 LVS917635 LLW917635 LCA917635 KSE917635 KII917635 JYM917635 JOQ917635 JEU917635 IUY917635 ILC917635 IBG917635 HRK917635 HHO917635 GXS917635 GNW917635 GEA917635 FUE917635 FKI917635 FAM917635 EQQ917635 EGU917635 DWY917635 DNC917635 DDG917635 CTK917635 CJO917635 BZS917635 BPW917635 BGA917635 AWE917635 AMI917635 ACM917635 SQ917635 IU917635 C917635 WVG852099 WLK852099 WBO852099 VRS852099 VHW852099 UYA852099 UOE852099 UEI852099 TUM852099 TKQ852099 TAU852099 SQY852099 SHC852099 RXG852099 RNK852099 RDO852099 QTS852099 QJW852099 QAA852099 PQE852099 PGI852099 OWM852099 OMQ852099 OCU852099 NSY852099 NJC852099 MZG852099 MPK852099 MFO852099 LVS852099 LLW852099 LCA852099 KSE852099 KII852099 JYM852099 JOQ852099 JEU852099 IUY852099 ILC852099 IBG852099 HRK852099 HHO852099 GXS852099 GNW852099 GEA852099 FUE852099 FKI852099 FAM852099 EQQ852099 EGU852099 DWY852099 DNC852099 DDG852099 CTK852099 CJO852099 BZS852099 BPW852099 BGA852099 AWE852099 AMI852099 ACM852099 SQ852099 IU852099 C852099 WVG786563 WLK786563 WBO786563 VRS786563 VHW786563 UYA786563 UOE786563 UEI786563 TUM786563 TKQ786563 TAU786563 SQY786563 SHC786563 RXG786563 RNK786563 RDO786563 QTS786563 QJW786563 QAA786563 PQE786563 PGI786563 OWM786563 OMQ786563 OCU786563 NSY786563 NJC786563 MZG786563 MPK786563 MFO786563 LVS786563 LLW786563 LCA786563 KSE786563 KII786563 JYM786563 JOQ786563 JEU786563 IUY786563 ILC786563 IBG786563 HRK786563 HHO786563 GXS786563 GNW786563 GEA786563 FUE786563 FKI786563 FAM786563 EQQ786563 EGU786563 DWY786563 DNC786563 DDG786563 CTK786563 CJO786563 BZS786563 BPW786563 BGA786563 AWE786563 AMI786563 ACM786563 SQ786563 IU786563 C786563 WVG721027 WLK721027 WBO721027 VRS721027 VHW721027 UYA721027 UOE721027 UEI721027 TUM721027 TKQ721027 TAU721027 SQY721027 SHC721027 RXG721027 RNK721027 RDO721027 QTS721027 QJW721027 QAA721027 PQE721027 PGI721027 OWM721027 OMQ721027 OCU721027 NSY721027 NJC721027 MZG721027 MPK721027 MFO721027 LVS721027 LLW721027 LCA721027 KSE721027 KII721027 JYM721027 JOQ721027 JEU721027 IUY721027 ILC721027 IBG721027 HRK721027 HHO721027 GXS721027 GNW721027 GEA721027 FUE721027 FKI721027 FAM721027 EQQ721027 EGU721027 DWY721027 DNC721027 DDG721027 CTK721027 CJO721027 BZS721027 BPW721027 BGA721027 AWE721027 AMI721027 ACM721027 SQ721027 IU721027 C721027 WVG655491 WLK655491 WBO655491 VRS655491 VHW655491 UYA655491 UOE655491 UEI655491 TUM655491 TKQ655491 TAU655491 SQY655491 SHC655491 RXG655491 RNK655491 RDO655491 QTS655491 QJW655491 QAA655491 PQE655491 PGI655491 OWM655491 OMQ655491 OCU655491 NSY655491 NJC655491 MZG655491 MPK655491 MFO655491 LVS655491 LLW655491 LCA655491 KSE655491 KII655491 JYM655491 JOQ655491 JEU655491 IUY655491 ILC655491 IBG655491 HRK655491 HHO655491 GXS655491 GNW655491 GEA655491 FUE655491 FKI655491 FAM655491 EQQ655491 EGU655491 DWY655491 DNC655491 DDG655491 CTK655491 CJO655491 BZS655491 BPW655491 BGA655491 AWE655491 AMI655491 ACM655491 SQ655491 IU655491 C655491 WVG589955 WLK589955 WBO589955 VRS589955 VHW589955 UYA589955 UOE589955 UEI589955 TUM589955 TKQ589955 TAU589955 SQY589955 SHC589955 RXG589955 RNK589955 RDO589955 QTS589955 QJW589955 QAA589955 PQE589955 PGI589955 OWM589955 OMQ589955 OCU589955 NSY589955 NJC589955 MZG589955 MPK589955 MFO589955 LVS589955 LLW589955 LCA589955 KSE589955 KII589955 JYM589955 JOQ589955 JEU589955 IUY589955 ILC589955 IBG589955 HRK589955 HHO589955 GXS589955 GNW589955 GEA589955 FUE589955 FKI589955 FAM589955 EQQ589955 EGU589955 DWY589955 DNC589955 DDG589955 CTK589955 CJO589955 BZS589955 BPW589955 BGA589955 AWE589955 AMI589955 ACM589955 SQ589955 IU589955 C589955 WVG524419 WLK524419 WBO524419 VRS524419 VHW524419 UYA524419 UOE524419 UEI524419 TUM524419 TKQ524419 TAU524419 SQY524419 SHC524419 RXG524419 RNK524419 RDO524419 QTS524419 QJW524419 QAA524419 PQE524419 PGI524419 OWM524419 OMQ524419 OCU524419 NSY524419 NJC524419 MZG524419 MPK524419 MFO524419 LVS524419 LLW524419 LCA524419 KSE524419 KII524419 JYM524419 JOQ524419 JEU524419 IUY524419 ILC524419 IBG524419 HRK524419 HHO524419 GXS524419 GNW524419 GEA524419 FUE524419 FKI524419 FAM524419 EQQ524419 EGU524419 DWY524419 DNC524419 DDG524419 CTK524419 CJO524419 BZS524419 BPW524419 BGA524419 AWE524419 AMI524419 ACM524419 SQ524419 IU524419 C524419 WVG458883 WLK458883 WBO458883 VRS458883 VHW458883 UYA458883 UOE458883 UEI458883 TUM458883 TKQ458883 TAU458883 SQY458883 SHC458883 RXG458883 RNK458883 RDO458883 QTS458883 QJW458883 QAA458883 PQE458883 PGI458883 OWM458883 OMQ458883 OCU458883 NSY458883 NJC458883 MZG458883 MPK458883 MFO458883 LVS458883 LLW458883 LCA458883 KSE458883 KII458883 JYM458883 JOQ458883 JEU458883 IUY458883 ILC458883 IBG458883 HRK458883 HHO458883 GXS458883 GNW458883 GEA458883 FUE458883 FKI458883 FAM458883 EQQ458883 EGU458883 DWY458883 DNC458883 DDG458883 CTK458883 CJO458883 BZS458883 BPW458883 BGA458883 AWE458883 AMI458883 ACM458883 SQ458883 IU458883 C458883 WVG393347 WLK393347 WBO393347 VRS393347 VHW393347 UYA393347 UOE393347 UEI393347 TUM393347 TKQ393347 TAU393347 SQY393347 SHC393347 RXG393347 RNK393347 RDO393347 QTS393347 QJW393347 QAA393347 PQE393347 PGI393347 OWM393347 OMQ393347 OCU393347 NSY393347 NJC393347 MZG393347 MPK393347 MFO393347 LVS393347 LLW393347 LCA393347 KSE393347 KII393347 JYM393347 JOQ393347 JEU393347 IUY393347 ILC393347 IBG393347 HRK393347 HHO393347 GXS393347 GNW393347 GEA393347 FUE393347 FKI393347 FAM393347 EQQ393347 EGU393347 DWY393347 DNC393347 DDG393347 CTK393347 CJO393347 BZS393347 BPW393347 BGA393347 AWE393347 AMI393347 ACM393347 SQ393347 IU393347 C393347 WVG327811 WLK327811 WBO327811 VRS327811 VHW327811 UYA327811 UOE327811 UEI327811 TUM327811 TKQ327811 TAU327811 SQY327811 SHC327811 RXG327811 RNK327811 RDO327811 QTS327811 QJW327811 QAA327811 PQE327811 PGI327811 OWM327811 OMQ327811 OCU327811 NSY327811 NJC327811 MZG327811 MPK327811 MFO327811 LVS327811 LLW327811 LCA327811 KSE327811 KII327811 JYM327811 JOQ327811 JEU327811 IUY327811 ILC327811 IBG327811 HRK327811 HHO327811 GXS327811 GNW327811 GEA327811 FUE327811 FKI327811 FAM327811 EQQ327811 EGU327811 DWY327811 DNC327811 DDG327811 CTK327811 CJO327811 BZS327811 BPW327811 BGA327811 AWE327811 AMI327811 ACM327811 SQ327811 IU327811 C327811 WVG262275 WLK262275 WBO262275 VRS262275 VHW262275 UYA262275 UOE262275 UEI262275 TUM262275 TKQ262275 TAU262275 SQY262275 SHC262275 RXG262275 RNK262275 RDO262275 QTS262275 QJW262275 QAA262275 PQE262275 PGI262275 OWM262275 OMQ262275 OCU262275 NSY262275 NJC262275 MZG262275 MPK262275 MFO262275 LVS262275 LLW262275 LCA262275 KSE262275 KII262275 JYM262275 JOQ262275 JEU262275 IUY262275 ILC262275 IBG262275 HRK262275 HHO262275 GXS262275 GNW262275 GEA262275 FUE262275 FKI262275 FAM262275 EQQ262275 EGU262275 DWY262275 DNC262275 DDG262275 CTK262275 CJO262275 BZS262275 BPW262275 BGA262275 AWE262275 AMI262275 ACM262275 SQ262275 IU262275 C262275 WVG196739 WLK196739 WBO196739 VRS196739 VHW196739 UYA196739 UOE196739 UEI196739 TUM196739 TKQ196739 TAU196739 SQY196739 SHC196739 RXG196739 RNK196739 RDO196739 QTS196739 QJW196739 QAA196739 PQE196739 PGI196739 OWM196739 OMQ196739 OCU196739 NSY196739 NJC196739 MZG196739 MPK196739 MFO196739 LVS196739 LLW196739 LCA196739 KSE196739 KII196739 JYM196739 JOQ196739 JEU196739 IUY196739 ILC196739 IBG196739 HRK196739 HHO196739 GXS196739 GNW196739 GEA196739 FUE196739 FKI196739 FAM196739 EQQ196739 EGU196739 DWY196739 DNC196739 DDG196739 CTK196739 CJO196739 BZS196739 BPW196739 BGA196739 AWE196739 AMI196739 ACM196739 SQ196739 IU196739 C196739 WVG131203 WLK131203 WBO131203 VRS131203 VHW131203 UYA131203 UOE131203 UEI131203 TUM131203 TKQ131203 TAU131203 SQY131203 SHC131203 RXG131203 RNK131203 RDO131203 QTS131203 QJW131203 QAA131203 PQE131203 PGI131203 OWM131203 OMQ131203 OCU131203 NSY131203 NJC131203 MZG131203 MPK131203 MFO131203 LVS131203 LLW131203 LCA131203 KSE131203 KII131203 JYM131203 JOQ131203 JEU131203 IUY131203 ILC131203 IBG131203 HRK131203 HHO131203 GXS131203 GNW131203 GEA131203 FUE131203 FKI131203 FAM131203 EQQ131203 EGU131203 DWY131203 DNC131203 DDG131203 CTK131203 CJO131203 BZS131203 BPW131203 BGA131203 AWE131203 AMI131203 ACM131203 SQ131203 IU131203 C131203 WVG65667 WLK65667 WBO65667 VRS65667 VHW65667 UYA65667 UOE65667 UEI65667 TUM65667 TKQ65667 TAU65667 SQY65667 SHC65667 RXG65667 RNK65667 RDO65667 QTS65667 QJW65667 QAA65667 PQE65667 PGI65667 OWM65667 OMQ65667 OCU65667 NSY65667 NJC65667 MZG65667 MPK65667 MFO65667 LVS65667 LLW65667 LCA65667 KSE65667 KII65667 JYM65667 JOQ65667 JEU65667 IUY65667 ILC65667 IBG65667 HRK65667 HHO65667 GXS65667 GNW65667 GEA65667 FUE65667 FKI65667 FAM65667 EQQ65667 EGU65667 DWY65667 DNC65667 DDG65667 CTK65667 CJO65667 BZS65667 BPW65667 BGA65667 AWE65667 AMI65667 ACM65667 SQ65667 IU65667 C65667 WVG148 WLK148 WBO148 VRS148 VHW148 UYA148 UOE148 UEI148 TUM148 TKQ148 TAU148 SQY148 SHC148 RXG148 RNK148 RDO148 QTS148 QJW148 QAA148 PQE148 PGI148 OWM148 OMQ148 OCU148 NSY148 NJC148 MZG148 MPK148 MFO148 LVS148 LLW148 LCA148 KSE148 KII148 JYM148 JOQ148 JEU148 IUY148 ILC148 IBG148 HRK148 HHO148 GXS148 GNW148 GEA148 FUE148 FKI148 FAM148 EQQ148 EGU148 DWY148 DNC148 DDG148 CTK148 CJO148 BZS148 BPW148 BGA148 AWE148 AMI148 ACM148 SQ148 IU148" xr:uid="{00000000-0002-0000-1000-00000E000000}">
      <formula1>$R$147:$R$149</formula1>
    </dataValidation>
    <dataValidation type="list" allowBlank="1" showInputMessage="1" showErrorMessage="1" sqref="IU149 WVG983172 WLK983172 WBO983172 VRS983172 VHW983172 UYA983172 UOE983172 UEI983172 TUM983172 TKQ983172 TAU983172 SQY983172 SHC983172 RXG983172 RNK983172 RDO983172 QTS983172 QJW983172 QAA983172 PQE983172 PGI983172 OWM983172 OMQ983172 OCU983172 NSY983172 NJC983172 MZG983172 MPK983172 MFO983172 LVS983172 LLW983172 LCA983172 KSE983172 KII983172 JYM983172 JOQ983172 JEU983172 IUY983172 ILC983172 IBG983172 HRK983172 HHO983172 GXS983172 GNW983172 GEA983172 FUE983172 FKI983172 FAM983172 EQQ983172 EGU983172 DWY983172 DNC983172 DDG983172 CTK983172 CJO983172 BZS983172 BPW983172 BGA983172 AWE983172 AMI983172 ACM983172 SQ983172 IU983172 C983172 WVG917636 WLK917636 WBO917636 VRS917636 VHW917636 UYA917636 UOE917636 UEI917636 TUM917636 TKQ917636 TAU917636 SQY917636 SHC917636 RXG917636 RNK917636 RDO917636 QTS917636 QJW917636 QAA917636 PQE917636 PGI917636 OWM917636 OMQ917636 OCU917636 NSY917636 NJC917636 MZG917636 MPK917636 MFO917636 LVS917636 LLW917636 LCA917636 KSE917636 KII917636 JYM917636 JOQ917636 JEU917636 IUY917636 ILC917636 IBG917636 HRK917636 HHO917636 GXS917636 GNW917636 GEA917636 FUE917636 FKI917636 FAM917636 EQQ917636 EGU917636 DWY917636 DNC917636 DDG917636 CTK917636 CJO917636 BZS917636 BPW917636 BGA917636 AWE917636 AMI917636 ACM917636 SQ917636 IU917636 C917636 WVG852100 WLK852100 WBO852100 VRS852100 VHW852100 UYA852100 UOE852100 UEI852100 TUM852100 TKQ852100 TAU852100 SQY852100 SHC852100 RXG852100 RNK852100 RDO852100 QTS852100 QJW852100 QAA852100 PQE852100 PGI852100 OWM852100 OMQ852100 OCU852100 NSY852100 NJC852100 MZG852100 MPK852100 MFO852100 LVS852100 LLW852100 LCA852100 KSE852100 KII852100 JYM852100 JOQ852100 JEU852100 IUY852100 ILC852100 IBG852100 HRK852100 HHO852100 GXS852100 GNW852100 GEA852100 FUE852100 FKI852100 FAM852100 EQQ852100 EGU852100 DWY852100 DNC852100 DDG852100 CTK852100 CJO852100 BZS852100 BPW852100 BGA852100 AWE852100 AMI852100 ACM852100 SQ852100 IU852100 C852100 WVG786564 WLK786564 WBO786564 VRS786564 VHW786564 UYA786564 UOE786564 UEI786564 TUM786564 TKQ786564 TAU786564 SQY786564 SHC786564 RXG786564 RNK786564 RDO786564 QTS786564 QJW786564 QAA786564 PQE786564 PGI786564 OWM786564 OMQ786564 OCU786564 NSY786564 NJC786564 MZG786564 MPK786564 MFO786564 LVS786564 LLW786564 LCA786564 KSE786564 KII786564 JYM786564 JOQ786564 JEU786564 IUY786564 ILC786564 IBG786564 HRK786564 HHO786564 GXS786564 GNW786564 GEA786564 FUE786564 FKI786564 FAM786564 EQQ786564 EGU786564 DWY786564 DNC786564 DDG786564 CTK786564 CJO786564 BZS786564 BPW786564 BGA786564 AWE786564 AMI786564 ACM786564 SQ786564 IU786564 C786564 WVG721028 WLK721028 WBO721028 VRS721028 VHW721028 UYA721028 UOE721028 UEI721028 TUM721028 TKQ721028 TAU721028 SQY721028 SHC721028 RXG721028 RNK721028 RDO721028 QTS721028 QJW721028 QAA721028 PQE721028 PGI721028 OWM721028 OMQ721028 OCU721028 NSY721028 NJC721028 MZG721028 MPK721028 MFO721028 LVS721028 LLW721028 LCA721028 KSE721028 KII721028 JYM721028 JOQ721028 JEU721028 IUY721028 ILC721028 IBG721028 HRK721028 HHO721028 GXS721028 GNW721028 GEA721028 FUE721028 FKI721028 FAM721028 EQQ721028 EGU721028 DWY721028 DNC721028 DDG721028 CTK721028 CJO721028 BZS721028 BPW721028 BGA721028 AWE721028 AMI721028 ACM721028 SQ721028 IU721028 C721028 WVG655492 WLK655492 WBO655492 VRS655492 VHW655492 UYA655492 UOE655492 UEI655492 TUM655492 TKQ655492 TAU655492 SQY655492 SHC655492 RXG655492 RNK655492 RDO655492 QTS655492 QJW655492 QAA655492 PQE655492 PGI655492 OWM655492 OMQ655492 OCU655492 NSY655492 NJC655492 MZG655492 MPK655492 MFO655492 LVS655492 LLW655492 LCA655492 KSE655492 KII655492 JYM655492 JOQ655492 JEU655492 IUY655492 ILC655492 IBG655492 HRK655492 HHO655492 GXS655492 GNW655492 GEA655492 FUE655492 FKI655492 FAM655492 EQQ655492 EGU655492 DWY655492 DNC655492 DDG655492 CTK655492 CJO655492 BZS655492 BPW655492 BGA655492 AWE655492 AMI655492 ACM655492 SQ655492 IU655492 C655492 WVG589956 WLK589956 WBO589956 VRS589956 VHW589956 UYA589956 UOE589956 UEI589956 TUM589956 TKQ589956 TAU589956 SQY589956 SHC589956 RXG589956 RNK589956 RDO589956 QTS589956 QJW589956 QAA589956 PQE589956 PGI589956 OWM589956 OMQ589956 OCU589956 NSY589956 NJC589956 MZG589956 MPK589956 MFO589956 LVS589956 LLW589956 LCA589956 KSE589956 KII589956 JYM589956 JOQ589956 JEU589956 IUY589956 ILC589956 IBG589956 HRK589956 HHO589956 GXS589956 GNW589956 GEA589956 FUE589956 FKI589956 FAM589956 EQQ589956 EGU589956 DWY589956 DNC589956 DDG589956 CTK589956 CJO589956 BZS589956 BPW589956 BGA589956 AWE589956 AMI589956 ACM589956 SQ589956 IU589956 C589956 WVG524420 WLK524420 WBO524420 VRS524420 VHW524420 UYA524420 UOE524420 UEI524420 TUM524420 TKQ524420 TAU524420 SQY524420 SHC524420 RXG524420 RNK524420 RDO524420 QTS524420 QJW524420 QAA524420 PQE524420 PGI524420 OWM524420 OMQ524420 OCU524420 NSY524420 NJC524420 MZG524420 MPK524420 MFO524420 LVS524420 LLW524420 LCA524420 KSE524420 KII524420 JYM524420 JOQ524420 JEU524420 IUY524420 ILC524420 IBG524420 HRK524420 HHO524420 GXS524420 GNW524420 GEA524420 FUE524420 FKI524420 FAM524420 EQQ524420 EGU524420 DWY524420 DNC524420 DDG524420 CTK524420 CJO524420 BZS524420 BPW524420 BGA524420 AWE524420 AMI524420 ACM524420 SQ524420 IU524420 C524420 WVG458884 WLK458884 WBO458884 VRS458884 VHW458884 UYA458884 UOE458884 UEI458884 TUM458884 TKQ458884 TAU458884 SQY458884 SHC458884 RXG458884 RNK458884 RDO458884 QTS458884 QJW458884 QAA458884 PQE458884 PGI458884 OWM458884 OMQ458884 OCU458884 NSY458884 NJC458884 MZG458884 MPK458884 MFO458884 LVS458884 LLW458884 LCA458884 KSE458884 KII458884 JYM458884 JOQ458884 JEU458884 IUY458884 ILC458884 IBG458884 HRK458884 HHO458884 GXS458884 GNW458884 GEA458884 FUE458884 FKI458884 FAM458884 EQQ458884 EGU458884 DWY458884 DNC458884 DDG458884 CTK458884 CJO458884 BZS458884 BPW458884 BGA458884 AWE458884 AMI458884 ACM458884 SQ458884 IU458884 C458884 WVG393348 WLK393348 WBO393348 VRS393348 VHW393348 UYA393348 UOE393348 UEI393348 TUM393348 TKQ393348 TAU393348 SQY393348 SHC393348 RXG393348 RNK393348 RDO393348 QTS393348 QJW393348 QAA393348 PQE393348 PGI393348 OWM393348 OMQ393348 OCU393348 NSY393348 NJC393348 MZG393348 MPK393348 MFO393348 LVS393348 LLW393348 LCA393348 KSE393348 KII393348 JYM393348 JOQ393348 JEU393348 IUY393348 ILC393348 IBG393348 HRK393348 HHO393348 GXS393348 GNW393348 GEA393348 FUE393348 FKI393348 FAM393348 EQQ393348 EGU393348 DWY393348 DNC393348 DDG393348 CTK393348 CJO393348 BZS393348 BPW393348 BGA393348 AWE393348 AMI393348 ACM393348 SQ393348 IU393348 C393348 WVG327812 WLK327812 WBO327812 VRS327812 VHW327812 UYA327812 UOE327812 UEI327812 TUM327812 TKQ327812 TAU327812 SQY327812 SHC327812 RXG327812 RNK327812 RDO327812 QTS327812 QJW327812 QAA327812 PQE327812 PGI327812 OWM327812 OMQ327812 OCU327812 NSY327812 NJC327812 MZG327812 MPK327812 MFO327812 LVS327812 LLW327812 LCA327812 KSE327812 KII327812 JYM327812 JOQ327812 JEU327812 IUY327812 ILC327812 IBG327812 HRK327812 HHO327812 GXS327812 GNW327812 GEA327812 FUE327812 FKI327812 FAM327812 EQQ327812 EGU327812 DWY327812 DNC327812 DDG327812 CTK327812 CJO327812 BZS327812 BPW327812 BGA327812 AWE327812 AMI327812 ACM327812 SQ327812 IU327812 C327812 WVG262276 WLK262276 WBO262276 VRS262276 VHW262276 UYA262276 UOE262276 UEI262276 TUM262276 TKQ262276 TAU262276 SQY262276 SHC262276 RXG262276 RNK262276 RDO262276 QTS262276 QJW262276 QAA262276 PQE262276 PGI262276 OWM262276 OMQ262276 OCU262276 NSY262276 NJC262276 MZG262276 MPK262276 MFO262276 LVS262276 LLW262276 LCA262276 KSE262276 KII262276 JYM262276 JOQ262276 JEU262276 IUY262276 ILC262276 IBG262276 HRK262276 HHO262276 GXS262276 GNW262276 GEA262276 FUE262276 FKI262276 FAM262276 EQQ262276 EGU262276 DWY262276 DNC262276 DDG262276 CTK262276 CJO262276 BZS262276 BPW262276 BGA262276 AWE262276 AMI262276 ACM262276 SQ262276 IU262276 C262276 WVG196740 WLK196740 WBO196740 VRS196740 VHW196740 UYA196740 UOE196740 UEI196740 TUM196740 TKQ196740 TAU196740 SQY196740 SHC196740 RXG196740 RNK196740 RDO196740 QTS196740 QJW196740 QAA196740 PQE196740 PGI196740 OWM196740 OMQ196740 OCU196740 NSY196740 NJC196740 MZG196740 MPK196740 MFO196740 LVS196740 LLW196740 LCA196740 KSE196740 KII196740 JYM196740 JOQ196740 JEU196740 IUY196740 ILC196740 IBG196740 HRK196740 HHO196740 GXS196740 GNW196740 GEA196740 FUE196740 FKI196740 FAM196740 EQQ196740 EGU196740 DWY196740 DNC196740 DDG196740 CTK196740 CJO196740 BZS196740 BPW196740 BGA196740 AWE196740 AMI196740 ACM196740 SQ196740 IU196740 C196740 WVG131204 WLK131204 WBO131204 VRS131204 VHW131204 UYA131204 UOE131204 UEI131204 TUM131204 TKQ131204 TAU131204 SQY131204 SHC131204 RXG131204 RNK131204 RDO131204 QTS131204 QJW131204 QAA131204 PQE131204 PGI131204 OWM131204 OMQ131204 OCU131204 NSY131204 NJC131204 MZG131204 MPK131204 MFO131204 LVS131204 LLW131204 LCA131204 KSE131204 KII131204 JYM131204 JOQ131204 JEU131204 IUY131204 ILC131204 IBG131204 HRK131204 HHO131204 GXS131204 GNW131204 GEA131204 FUE131204 FKI131204 FAM131204 EQQ131204 EGU131204 DWY131204 DNC131204 DDG131204 CTK131204 CJO131204 BZS131204 BPW131204 BGA131204 AWE131204 AMI131204 ACM131204 SQ131204 IU131204 C131204 WVG65668 WLK65668 WBO65668 VRS65668 VHW65668 UYA65668 UOE65668 UEI65668 TUM65668 TKQ65668 TAU65668 SQY65668 SHC65668 RXG65668 RNK65668 RDO65668 QTS65668 QJW65668 QAA65668 PQE65668 PGI65668 OWM65668 OMQ65668 OCU65668 NSY65668 NJC65668 MZG65668 MPK65668 MFO65668 LVS65668 LLW65668 LCA65668 KSE65668 KII65668 JYM65668 JOQ65668 JEU65668 IUY65668 ILC65668 IBG65668 HRK65668 HHO65668 GXS65668 GNW65668 GEA65668 FUE65668 FKI65668 FAM65668 EQQ65668 EGU65668 DWY65668 DNC65668 DDG65668 CTK65668 CJO65668 BZS65668 BPW65668 BGA65668 AWE65668 AMI65668 ACM65668 SQ65668 IU65668 C65668 WVG149 WLK149 WBO149 VRS149 VHW149 UYA149 UOE149 UEI149 TUM149 TKQ149 TAU149 SQY149 SHC149 RXG149 RNK149 RDO149 QTS149 QJW149 QAA149 PQE149 PGI149 OWM149 OMQ149 OCU149 NSY149 NJC149 MZG149 MPK149 MFO149 LVS149 LLW149 LCA149 KSE149 KII149 JYM149 JOQ149 JEU149 IUY149 ILC149 IBG149 HRK149 HHO149 GXS149 GNW149 GEA149 FUE149 FKI149 FAM149 EQQ149 EGU149 DWY149 DNC149 DDG149 CTK149 CJO149 BZS149 BPW149 BGA149 AWE149 AMI149 ACM149 SQ149" xr:uid="{00000000-0002-0000-1000-00000F000000}">
      <formula1>$R$150:$R$151</formula1>
    </dataValidation>
    <dataValidation type="list" allowBlank="1" showInputMessage="1" showErrorMessage="1" sqref="WVG983173 C150 WLK983173 WBO983173 VRS983173 VHW983173 UYA983173 UOE983173 UEI983173 TUM983173 TKQ983173 TAU983173 SQY983173 SHC983173 RXG983173 RNK983173 RDO983173 QTS983173 QJW983173 QAA983173 PQE983173 PGI983173 OWM983173 OMQ983173 OCU983173 NSY983173 NJC983173 MZG983173 MPK983173 MFO983173 LVS983173 LLW983173 LCA983173 KSE983173 KII983173 JYM983173 JOQ983173 JEU983173 IUY983173 ILC983173 IBG983173 HRK983173 HHO983173 GXS983173 GNW983173 GEA983173 FUE983173 FKI983173 FAM983173 EQQ983173 EGU983173 DWY983173 DNC983173 DDG983173 CTK983173 CJO983173 BZS983173 BPW983173 BGA983173 AWE983173 AMI983173 ACM983173 SQ983173 IU983173 C983173 WVG917637 WLK917637 WBO917637 VRS917637 VHW917637 UYA917637 UOE917637 UEI917637 TUM917637 TKQ917637 TAU917637 SQY917637 SHC917637 RXG917637 RNK917637 RDO917637 QTS917637 QJW917637 QAA917637 PQE917637 PGI917637 OWM917637 OMQ917637 OCU917637 NSY917637 NJC917637 MZG917637 MPK917637 MFO917637 LVS917637 LLW917637 LCA917637 KSE917637 KII917637 JYM917637 JOQ917637 JEU917637 IUY917637 ILC917637 IBG917637 HRK917637 HHO917637 GXS917637 GNW917637 GEA917637 FUE917637 FKI917637 FAM917637 EQQ917637 EGU917637 DWY917637 DNC917637 DDG917637 CTK917637 CJO917637 BZS917637 BPW917637 BGA917637 AWE917637 AMI917637 ACM917637 SQ917637 IU917637 C917637 WVG852101 WLK852101 WBO852101 VRS852101 VHW852101 UYA852101 UOE852101 UEI852101 TUM852101 TKQ852101 TAU852101 SQY852101 SHC852101 RXG852101 RNK852101 RDO852101 QTS852101 QJW852101 QAA852101 PQE852101 PGI852101 OWM852101 OMQ852101 OCU852101 NSY852101 NJC852101 MZG852101 MPK852101 MFO852101 LVS852101 LLW852101 LCA852101 KSE852101 KII852101 JYM852101 JOQ852101 JEU852101 IUY852101 ILC852101 IBG852101 HRK852101 HHO852101 GXS852101 GNW852101 GEA852101 FUE852101 FKI852101 FAM852101 EQQ852101 EGU852101 DWY852101 DNC852101 DDG852101 CTK852101 CJO852101 BZS852101 BPW852101 BGA852101 AWE852101 AMI852101 ACM852101 SQ852101 IU852101 C852101 WVG786565 WLK786565 WBO786565 VRS786565 VHW786565 UYA786565 UOE786565 UEI786565 TUM786565 TKQ786565 TAU786565 SQY786565 SHC786565 RXG786565 RNK786565 RDO786565 QTS786565 QJW786565 QAA786565 PQE786565 PGI786565 OWM786565 OMQ786565 OCU786565 NSY786565 NJC786565 MZG786565 MPK786565 MFO786565 LVS786565 LLW786565 LCA786565 KSE786565 KII786565 JYM786565 JOQ786565 JEU786565 IUY786565 ILC786565 IBG786565 HRK786565 HHO786565 GXS786565 GNW786565 GEA786565 FUE786565 FKI786565 FAM786565 EQQ786565 EGU786565 DWY786565 DNC786565 DDG786565 CTK786565 CJO786565 BZS786565 BPW786565 BGA786565 AWE786565 AMI786565 ACM786565 SQ786565 IU786565 C786565 WVG721029 WLK721029 WBO721029 VRS721029 VHW721029 UYA721029 UOE721029 UEI721029 TUM721029 TKQ721029 TAU721029 SQY721029 SHC721029 RXG721029 RNK721029 RDO721029 QTS721029 QJW721029 QAA721029 PQE721029 PGI721029 OWM721029 OMQ721029 OCU721029 NSY721029 NJC721029 MZG721029 MPK721029 MFO721029 LVS721029 LLW721029 LCA721029 KSE721029 KII721029 JYM721029 JOQ721029 JEU721029 IUY721029 ILC721029 IBG721029 HRK721029 HHO721029 GXS721029 GNW721029 GEA721029 FUE721029 FKI721029 FAM721029 EQQ721029 EGU721029 DWY721029 DNC721029 DDG721029 CTK721029 CJO721029 BZS721029 BPW721029 BGA721029 AWE721029 AMI721029 ACM721029 SQ721029 IU721029 C721029 WVG655493 WLK655493 WBO655493 VRS655493 VHW655493 UYA655493 UOE655493 UEI655493 TUM655493 TKQ655493 TAU655493 SQY655493 SHC655493 RXG655493 RNK655493 RDO655493 QTS655493 QJW655493 QAA655493 PQE655493 PGI655493 OWM655493 OMQ655493 OCU655493 NSY655493 NJC655493 MZG655493 MPK655493 MFO655493 LVS655493 LLW655493 LCA655493 KSE655493 KII655493 JYM655493 JOQ655493 JEU655493 IUY655493 ILC655493 IBG655493 HRK655493 HHO655493 GXS655493 GNW655493 GEA655493 FUE655493 FKI655493 FAM655493 EQQ655493 EGU655493 DWY655493 DNC655493 DDG655493 CTK655493 CJO655493 BZS655493 BPW655493 BGA655493 AWE655493 AMI655493 ACM655493 SQ655493 IU655493 C655493 WVG589957 WLK589957 WBO589957 VRS589957 VHW589957 UYA589957 UOE589957 UEI589957 TUM589957 TKQ589957 TAU589957 SQY589957 SHC589957 RXG589957 RNK589957 RDO589957 QTS589957 QJW589957 QAA589957 PQE589957 PGI589957 OWM589957 OMQ589957 OCU589957 NSY589957 NJC589957 MZG589957 MPK589957 MFO589957 LVS589957 LLW589957 LCA589957 KSE589957 KII589957 JYM589957 JOQ589957 JEU589957 IUY589957 ILC589957 IBG589957 HRK589957 HHO589957 GXS589957 GNW589957 GEA589957 FUE589957 FKI589957 FAM589957 EQQ589957 EGU589957 DWY589957 DNC589957 DDG589957 CTK589957 CJO589957 BZS589957 BPW589957 BGA589957 AWE589957 AMI589957 ACM589957 SQ589957 IU589957 C589957 WVG524421 WLK524421 WBO524421 VRS524421 VHW524421 UYA524421 UOE524421 UEI524421 TUM524421 TKQ524421 TAU524421 SQY524421 SHC524421 RXG524421 RNK524421 RDO524421 QTS524421 QJW524421 QAA524421 PQE524421 PGI524421 OWM524421 OMQ524421 OCU524421 NSY524421 NJC524421 MZG524421 MPK524421 MFO524421 LVS524421 LLW524421 LCA524421 KSE524421 KII524421 JYM524421 JOQ524421 JEU524421 IUY524421 ILC524421 IBG524421 HRK524421 HHO524421 GXS524421 GNW524421 GEA524421 FUE524421 FKI524421 FAM524421 EQQ524421 EGU524421 DWY524421 DNC524421 DDG524421 CTK524421 CJO524421 BZS524421 BPW524421 BGA524421 AWE524421 AMI524421 ACM524421 SQ524421 IU524421 C524421 WVG458885 WLK458885 WBO458885 VRS458885 VHW458885 UYA458885 UOE458885 UEI458885 TUM458885 TKQ458885 TAU458885 SQY458885 SHC458885 RXG458885 RNK458885 RDO458885 QTS458885 QJW458885 QAA458885 PQE458885 PGI458885 OWM458885 OMQ458885 OCU458885 NSY458885 NJC458885 MZG458885 MPK458885 MFO458885 LVS458885 LLW458885 LCA458885 KSE458885 KII458885 JYM458885 JOQ458885 JEU458885 IUY458885 ILC458885 IBG458885 HRK458885 HHO458885 GXS458885 GNW458885 GEA458885 FUE458885 FKI458885 FAM458885 EQQ458885 EGU458885 DWY458885 DNC458885 DDG458885 CTK458885 CJO458885 BZS458885 BPW458885 BGA458885 AWE458885 AMI458885 ACM458885 SQ458885 IU458885 C458885 WVG393349 WLK393349 WBO393349 VRS393349 VHW393349 UYA393349 UOE393349 UEI393349 TUM393349 TKQ393349 TAU393349 SQY393349 SHC393349 RXG393349 RNK393349 RDO393349 QTS393349 QJW393349 QAA393349 PQE393349 PGI393349 OWM393349 OMQ393349 OCU393349 NSY393349 NJC393349 MZG393349 MPK393349 MFO393349 LVS393349 LLW393349 LCA393349 KSE393349 KII393349 JYM393349 JOQ393349 JEU393349 IUY393349 ILC393349 IBG393349 HRK393349 HHO393349 GXS393349 GNW393349 GEA393349 FUE393349 FKI393349 FAM393349 EQQ393349 EGU393349 DWY393349 DNC393349 DDG393349 CTK393349 CJO393349 BZS393349 BPW393349 BGA393349 AWE393349 AMI393349 ACM393349 SQ393349 IU393349 C393349 WVG327813 WLK327813 WBO327813 VRS327813 VHW327813 UYA327813 UOE327813 UEI327813 TUM327813 TKQ327813 TAU327813 SQY327813 SHC327813 RXG327813 RNK327813 RDO327813 QTS327813 QJW327813 QAA327813 PQE327813 PGI327813 OWM327813 OMQ327813 OCU327813 NSY327813 NJC327813 MZG327813 MPK327813 MFO327813 LVS327813 LLW327813 LCA327813 KSE327813 KII327813 JYM327813 JOQ327813 JEU327813 IUY327813 ILC327813 IBG327813 HRK327813 HHO327813 GXS327813 GNW327813 GEA327813 FUE327813 FKI327813 FAM327813 EQQ327813 EGU327813 DWY327813 DNC327813 DDG327813 CTK327813 CJO327813 BZS327813 BPW327813 BGA327813 AWE327813 AMI327813 ACM327813 SQ327813 IU327813 C327813 WVG262277 WLK262277 WBO262277 VRS262277 VHW262277 UYA262277 UOE262277 UEI262277 TUM262277 TKQ262277 TAU262277 SQY262277 SHC262277 RXG262277 RNK262277 RDO262277 QTS262277 QJW262277 QAA262277 PQE262277 PGI262277 OWM262277 OMQ262277 OCU262277 NSY262277 NJC262277 MZG262277 MPK262277 MFO262277 LVS262277 LLW262277 LCA262277 KSE262277 KII262277 JYM262277 JOQ262277 JEU262277 IUY262277 ILC262277 IBG262277 HRK262277 HHO262277 GXS262277 GNW262277 GEA262277 FUE262277 FKI262277 FAM262277 EQQ262277 EGU262277 DWY262277 DNC262277 DDG262277 CTK262277 CJO262277 BZS262277 BPW262277 BGA262277 AWE262277 AMI262277 ACM262277 SQ262277 IU262277 C262277 WVG196741 WLK196741 WBO196741 VRS196741 VHW196741 UYA196741 UOE196741 UEI196741 TUM196741 TKQ196741 TAU196741 SQY196741 SHC196741 RXG196741 RNK196741 RDO196741 QTS196741 QJW196741 QAA196741 PQE196741 PGI196741 OWM196741 OMQ196741 OCU196741 NSY196741 NJC196741 MZG196741 MPK196741 MFO196741 LVS196741 LLW196741 LCA196741 KSE196741 KII196741 JYM196741 JOQ196741 JEU196741 IUY196741 ILC196741 IBG196741 HRK196741 HHO196741 GXS196741 GNW196741 GEA196741 FUE196741 FKI196741 FAM196741 EQQ196741 EGU196741 DWY196741 DNC196741 DDG196741 CTK196741 CJO196741 BZS196741 BPW196741 BGA196741 AWE196741 AMI196741 ACM196741 SQ196741 IU196741 C196741 WVG131205 WLK131205 WBO131205 VRS131205 VHW131205 UYA131205 UOE131205 UEI131205 TUM131205 TKQ131205 TAU131205 SQY131205 SHC131205 RXG131205 RNK131205 RDO131205 QTS131205 QJW131205 QAA131205 PQE131205 PGI131205 OWM131205 OMQ131205 OCU131205 NSY131205 NJC131205 MZG131205 MPK131205 MFO131205 LVS131205 LLW131205 LCA131205 KSE131205 KII131205 JYM131205 JOQ131205 JEU131205 IUY131205 ILC131205 IBG131205 HRK131205 HHO131205 GXS131205 GNW131205 GEA131205 FUE131205 FKI131205 FAM131205 EQQ131205 EGU131205 DWY131205 DNC131205 DDG131205 CTK131205 CJO131205 BZS131205 BPW131205 BGA131205 AWE131205 AMI131205 ACM131205 SQ131205 IU131205 C131205 WVG65669 WLK65669 WBO65669 VRS65669 VHW65669 UYA65669 UOE65669 UEI65669 TUM65669 TKQ65669 TAU65669 SQY65669 SHC65669 RXG65669 RNK65669 RDO65669 QTS65669 QJW65669 QAA65669 PQE65669 PGI65669 OWM65669 OMQ65669 OCU65669 NSY65669 NJC65669 MZG65669 MPK65669 MFO65669 LVS65669 LLW65669 LCA65669 KSE65669 KII65669 JYM65669 JOQ65669 JEU65669 IUY65669 ILC65669 IBG65669 HRK65669 HHO65669 GXS65669 GNW65669 GEA65669 FUE65669 FKI65669 FAM65669 EQQ65669 EGU65669 DWY65669 DNC65669 DDG65669 CTK65669 CJO65669 BZS65669 BPW65669 BGA65669 AWE65669 AMI65669 ACM65669 SQ65669 IU65669 C65669 WVG150 WLK150 WBO150 VRS150 VHW150 UYA150 UOE150 UEI150 TUM150 TKQ150 TAU150 SQY150 SHC150 RXG150 RNK150 RDO150 QTS150 QJW150 QAA150 PQE150 PGI150 OWM150 OMQ150 OCU150 NSY150 NJC150 MZG150 MPK150 MFO150 LVS150 LLW150 LCA150 KSE150 KII150 JYM150 JOQ150 JEU150 IUY150 ILC150 IBG150 HRK150 HHO150 GXS150 GNW150 GEA150 FUE150 FKI150 FAM150 EQQ150 EGU150 DWY150 DNC150 DDG150 CTK150 CJO150 BZS150 BPW150 BGA150 AWE150 AMI150 ACM150 SQ150 IU150" xr:uid="{00000000-0002-0000-1000-000010000000}">
      <formula1>$R$152:$R$161</formula1>
    </dataValidation>
    <dataValidation type="list" allowBlank="1" showInputMessage="1" showErrorMessage="1" sqref="WVG983174 IU151 SQ151 ACM151 AMI151 AWE151 BGA151 BPW151 BZS151 CJO151 CTK151 DDG151 DNC151 DWY151 EGU151 EQQ151 FAM151 FKI151 FUE151 GEA151 GNW151 GXS151 HHO151 HRK151 IBG151 ILC151 IUY151 JEU151 JOQ151 JYM151 KII151 KSE151 LCA151 LLW151 LVS151 MFO151 MPK151 MZG151 NJC151 NSY151 OCU151 OMQ151 OWM151 PGI151 PQE151 QAA151 QJW151 QTS151 RDO151 RNK151 RXG151 SHC151 SQY151 TAU151 TKQ151 TUM151 UEI151 UOE151 UYA151 VHW151 VRS151 WBO151 WLK151 WVG151 C65670 IU65670 SQ65670 ACM65670 AMI65670 AWE65670 BGA65670 BPW65670 BZS65670 CJO65670 CTK65670 DDG65670 DNC65670 DWY65670 EGU65670 EQQ65670 FAM65670 FKI65670 FUE65670 GEA65670 GNW65670 GXS65670 HHO65670 HRK65670 IBG65670 ILC65670 IUY65670 JEU65670 JOQ65670 JYM65670 KII65670 KSE65670 LCA65670 LLW65670 LVS65670 MFO65670 MPK65670 MZG65670 NJC65670 NSY65670 OCU65670 OMQ65670 OWM65670 PGI65670 PQE65670 QAA65670 QJW65670 QTS65670 RDO65670 RNK65670 RXG65670 SHC65670 SQY65670 TAU65670 TKQ65670 TUM65670 UEI65670 UOE65670 UYA65670 VHW65670 VRS65670 WBO65670 WLK65670 WVG65670 C131206 IU131206 SQ131206 ACM131206 AMI131206 AWE131206 BGA131206 BPW131206 BZS131206 CJO131206 CTK131206 DDG131206 DNC131206 DWY131206 EGU131206 EQQ131206 FAM131206 FKI131206 FUE131206 GEA131206 GNW131206 GXS131206 HHO131206 HRK131206 IBG131206 ILC131206 IUY131206 JEU131206 JOQ131206 JYM131206 KII131206 KSE131206 LCA131206 LLW131206 LVS131206 MFO131206 MPK131206 MZG131206 NJC131206 NSY131206 OCU131206 OMQ131206 OWM131206 PGI131206 PQE131206 QAA131206 QJW131206 QTS131206 RDO131206 RNK131206 RXG131206 SHC131206 SQY131206 TAU131206 TKQ131206 TUM131206 UEI131206 UOE131206 UYA131206 VHW131206 VRS131206 WBO131206 WLK131206 WVG131206 C196742 IU196742 SQ196742 ACM196742 AMI196742 AWE196742 BGA196742 BPW196742 BZS196742 CJO196742 CTK196742 DDG196742 DNC196742 DWY196742 EGU196742 EQQ196742 FAM196742 FKI196742 FUE196742 GEA196742 GNW196742 GXS196742 HHO196742 HRK196742 IBG196742 ILC196742 IUY196742 JEU196742 JOQ196742 JYM196742 KII196742 KSE196742 LCA196742 LLW196742 LVS196742 MFO196742 MPK196742 MZG196742 NJC196742 NSY196742 OCU196742 OMQ196742 OWM196742 PGI196742 PQE196742 QAA196742 QJW196742 QTS196742 RDO196742 RNK196742 RXG196742 SHC196742 SQY196742 TAU196742 TKQ196742 TUM196742 UEI196742 UOE196742 UYA196742 VHW196742 VRS196742 WBO196742 WLK196742 WVG196742 C262278 IU262278 SQ262278 ACM262278 AMI262278 AWE262278 BGA262278 BPW262278 BZS262278 CJO262278 CTK262278 DDG262278 DNC262278 DWY262278 EGU262278 EQQ262278 FAM262278 FKI262278 FUE262278 GEA262278 GNW262278 GXS262278 HHO262278 HRK262278 IBG262278 ILC262278 IUY262278 JEU262278 JOQ262278 JYM262278 KII262278 KSE262278 LCA262278 LLW262278 LVS262278 MFO262278 MPK262278 MZG262278 NJC262278 NSY262278 OCU262278 OMQ262278 OWM262278 PGI262278 PQE262278 QAA262278 QJW262278 QTS262278 RDO262278 RNK262278 RXG262278 SHC262278 SQY262278 TAU262278 TKQ262278 TUM262278 UEI262278 UOE262278 UYA262278 VHW262278 VRS262278 WBO262278 WLK262278 WVG262278 C327814 IU327814 SQ327814 ACM327814 AMI327814 AWE327814 BGA327814 BPW327814 BZS327814 CJO327814 CTK327814 DDG327814 DNC327814 DWY327814 EGU327814 EQQ327814 FAM327814 FKI327814 FUE327814 GEA327814 GNW327814 GXS327814 HHO327814 HRK327814 IBG327814 ILC327814 IUY327814 JEU327814 JOQ327814 JYM327814 KII327814 KSE327814 LCA327814 LLW327814 LVS327814 MFO327814 MPK327814 MZG327814 NJC327814 NSY327814 OCU327814 OMQ327814 OWM327814 PGI327814 PQE327814 QAA327814 QJW327814 QTS327814 RDO327814 RNK327814 RXG327814 SHC327814 SQY327814 TAU327814 TKQ327814 TUM327814 UEI327814 UOE327814 UYA327814 VHW327814 VRS327814 WBO327814 WLK327814 WVG327814 C393350 IU393350 SQ393350 ACM393350 AMI393350 AWE393350 BGA393350 BPW393350 BZS393350 CJO393350 CTK393350 DDG393350 DNC393350 DWY393350 EGU393350 EQQ393350 FAM393350 FKI393350 FUE393350 GEA393350 GNW393350 GXS393350 HHO393350 HRK393350 IBG393350 ILC393350 IUY393350 JEU393350 JOQ393350 JYM393350 KII393350 KSE393350 LCA393350 LLW393350 LVS393350 MFO393350 MPK393350 MZG393350 NJC393350 NSY393350 OCU393350 OMQ393350 OWM393350 PGI393350 PQE393350 QAA393350 QJW393350 QTS393350 RDO393350 RNK393350 RXG393350 SHC393350 SQY393350 TAU393350 TKQ393350 TUM393350 UEI393350 UOE393350 UYA393350 VHW393350 VRS393350 WBO393350 WLK393350 WVG393350 C458886 IU458886 SQ458886 ACM458886 AMI458886 AWE458886 BGA458886 BPW458886 BZS458886 CJO458886 CTK458886 DDG458886 DNC458886 DWY458886 EGU458886 EQQ458886 FAM458886 FKI458886 FUE458886 GEA458886 GNW458886 GXS458886 HHO458886 HRK458886 IBG458886 ILC458886 IUY458886 JEU458886 JOQ458886 JYM458886 KII458886 KSE458886 LCA458886 LLW458886 LVS458886 MFO458886 MPK458886 MZG458886 NJC458886 NSY458886 OCU458886 OMQ458886 OWM458886 PGI458886 PQE458886 QAA458886 QJW458886 QTS458886 RDO458886 RNK458886 RXG458886 SHC458886 SQY458886 TAU458886 TKQ458886 TUM458886 UEI458886 UOE458886 UYA458886 VHW458886 VRS458886 WBO458886 WLK458886 WVG458886 C524422 IU524422 SQ524422 ACM524422 AMI524422 AWE524422 BGA524422 BPW524422 BZS524422 CJO524422 CTK524422 DDG524422 DNC524422 DWY524422 EGU524422 EQQ524422 FAM524422 FKI524422 FUE524422 GEA524422 GNW524422 GXS524422 HHO524422 HRK524422 IBG524422 ILC524422 IUY524422 JEU524422 JOQ524422 JYM524422 KII524422 KSE524422 LCA524422 LLW524422 LVS524422 MFO524422 MPK524422 MZG524422 NJC524422 NSY524422 OCU524422 OMQ524422 OWM524422 PGI524422 PQE524422 QAA524422 QJW524422 QTS524422 RDO524422 RNK524422 RXG524422 SHC524422 SQY524422 TAU524422 TKQ524422 TUM524422 UEI524422 UOE524422 UYA524422 VHW524422 VRS524422 WBO524422 WLK524422 WVG524422 C589958 IU589958 SQ589958 ACM589958 AMI589958 AWE589958 BGA589958 BPW589958 BZS589958 CJO589958 CTK589958 DDG589958 DNC589958 DWY589958 EGU589958 EQQ589958 FAM589958 FKI589958 FUE589958 GEA589958 GNW589958 GXS589958 HHO589958 HRK589958 IBG589958 ILC589958 IUY589958 JEU589958 JOQ589958 JYM589958 KII589958 KSE589958 LCA589958 LLW589958 LVS589958 MFO589958 MPK589958 MZG589958 NJC589958 NSY589958 OCU589958 OMQ589958 OWM589958 PGI589958 PQE589958 QAA589958 QJW589958 QTS589958 RDO589958 RNK589958 RXG589958 SHC589958 SQY589958 TAU589958 TKQ589958 TUM589958 UEI589958 UOE589958 UYA589958 VHW589958 VRS589958 WBO589958 WLK589958 WVG589958 C655494 IU655494 SQ655494 ACM655494 AMI655494 AWE655494 BGA655494 BPW655494 BZS655494 CJO655494 CTK655494 DDG655494 DNC655494 DWY655494 EGU655494 EQQ655494 FAM655494 FKI655494 FUE655494 GEA655494 GNW655494 GXS655494 HHO655494 HRK655494 IBG655494 ILC655494 IUY655494 JEU655494 JOQ655494 JYM655494 KII655494 KSE655494 LCA655494 LLW655494 LVS655494 MFO655494 MPK655494 MZG655494 NJC655494 NSY655494 OCU655494 OMQ655494 OWM655494 PGI655494 PQE655494 QAA655494 QJW655494 QTS655494 RDO655494 RNK655494 RXG655494 SHC655494 SQY655494 TAU655494 TKQ655494 TUM655494 UEI655494 UOE655494 UYA655494 VHW655494 VRS655494 WBO655494 WLK655494 WVG655494 C721030 IU721030 SQ721030 ACM721030 AMI721030 AWE721030 BGA721030 BPW721030 BZS721030 CJO721030 CTK721030 DDG721030 DNC721030 DWY721030 EGU721030 EQQ721030 FAM721030 FKI721030 FUE721030 GEA721030 GNW721030 GXS721030 HHO721030 HRK721030 IBG721030 ILC721030 IUY721030 JEU721030 JOQ721030 JYM721030 KII721030 KSE721030 LCA721030 LLW721030 LVS721030 MFO721030 MPK721030 MZG721030 NJC721030 NSY721030 OCU721030 OMQ721030 OWM721030 PGI721030 PQE721030 QAA721030 QJW721030 QTS721030 RDO721030 RNK721030 RXG721030 SHC721030 SQY721030 TAU721030 TKQ721030 TUM721030 UEI721030 UOE721030 UYA721030 VHW721030 VRS721030 WBO721030 WLK721030 WVG721030 C786566 IU786566 SQ786566 ACM786566 AMI786566 AWE786566 BGA786566 BPW786566 BZS786566 CJO786566 CTK786566 DDG786566 DNC786566 DWY786566 EGU786566 EQQ786566 FAM786566 FKI786566 FUE786566 GEA786566 GNW786566 GXS786566 HHO786566 HRK786566 IBG786566 ILC786566 IUY786566 JEU786566 JOQ786566 JYM786566 KII786566 KSE786566 LCA786566 LLW786566 LVS786566 MFO786566 MPK786566 MZG786566 NJC786566 NSY786566 OCU786566 OMQ786566 OWM786566 PGI786566 PQE786566 QAA786566 QJW786566 QTS786566 RDO786566 RNK786566 RXG786566 SHC786566 SQY786566 TAU786566 TKQ786566 TUM786566 UEI786566 UOE786566 UYA786566 VHW786566 VRS786566 WBO786566 WLK786566 WVG786566 C852102 IU852102 SQ852102 ACM852102 AMI852102 AWE852102 BGA852102 BPW852102 BZS852102 CJO852102 CTK852102 DDG852102 DNC852102 DWY852102 EGU852102 EQQ852102 FAM852102 FKI852102 FUE852102 GEA852102 GNW852102 GXS852102 HHO852102 HRK852102 IBG852102 ILC852102 IUY852102 JEU852102 JOQ852102 JYM852102 KII852102 KSE852102 LCA852102 LLW852102 LVS852102 MFO852102 MPK852102 MZG852102 NJC852102 NSY852102 OCU852102 OMQ852102 OWM852102 PGI852102 PQE852102 QAA852102 QJW852102 QTS852102 RDO852102 RNK852102 RXG852102 SHC852102 SQY852102 TAU852102 TKQ852102 TUM852102 UEI852102 UOE852102 UYA852102 VHW852102 VRS852102 WBO852102 WLK852102 WVG852102 C917638 IU917638 SQ917638 ACM917638 AMI917638 AWE917638 BGA917638 BPW917638 BZS917638 CJO917638 CTK917638 DDG917638 DNC917638 DWY917638 EGU917638 EQQ917638 FAM917638 FKI917638 FUE917638 GEA917638 GNW917638 GXS917638 HHO917638 HRK917638 IBG917638 ILC917638 IUY917638 JEU917638 JOQ917638 JYM917638 KII917638 KSE917638 LCA917638 LLW917638 LVS917638 MFO917638 MPK917638 MZG917638 NJC917638 NSY917638 OCU917638 OMQ917638 OWM917638 PGI917638 PQE917638 QAA917638 QJW917638 QTS917638 RDO917638 RNK917638 RXG917638 SHC917638 SQY917638 TAU917638 TKQ917638 TUM917638 UEI917638 UOE917638 UYA917638 VHW917638 VRS917638 WBO917638 WLK917638 WVG917638 C983174 IU983174 SQ983174 ACM983174 AMI983174 AWE983174 BGA983174 BPW983174 BZS983174 CJO983174 CTK983174 DDG983174 DNC983174 DWY983174 EGU983174 EQQ983174 FAM983174 FKI983174 FUE983174 GEA983174 GNW983174 GXS983174 HHO983174 HRK983174 IBG983174 ILC983174 IUY983174 JEU983174 JOQ983174 JYM983174 KII983174 KSE983174 LCA983174 LLW983174 LVS983174 MFO983174 MPK983174 MZG983174 NJC983174 NSY983174 OCU983174 OMQ983174 OWM983174 PGI983174 PQE983174 QAA983174 QJW983174 QTS983174 RDO983174 RNK983174 RXG983174 SHC983174 SQY983174 TAU983174 TKQ983174 TUM983174 UEI983174 UOE983174 UYA983174 VHW983174 VRS983174 WBO983174 WLK983174 C151" xr:uid="{00000000-0002-0000-1000-000011000000}">
      <formula1>#REF!</formula1>
    </dataValidation>
    <dataValidation type="list" allowBlank="1" showInputMessage="1" showErrorMessage="1" sqref="C102 IU102 SQ102 ACM102 AMI102 AWE102 BGA102 BPW102 BZS102 CJO102 CTK102 DDG102 DNC102 DWY102 EGU102 EQQ102 FAM102 FKI102 FUE102 GEA102 GNW102 GXS102 HHO102 HRK102 IBG102 ILC102 IUY102 JEU102 JOQ102 JYM102 KII102 KSE102 LCA102 LLW102 LVS102 MFO102 MPK102 MZG102 NJC102 NSY102 OCU102 OMQ102 OWM102 PGI102 PQE102 QAA102 QJW102 QTS102 RDO102 RNK102 RXG102 SHC102 SQY102 TAU102 TKQ102 TUM102 UEI102 UOE102 UYA102 VHW102 VRS102 WBO102 WLK102 WVG102 C65631 IU65631 SQ65631 ACM65631 AMI65631 AWE65631 BGA65631 BPW65631 BZS65631 CJO65631 CTK65631 DDG65631 DNC65631 DWY65631 EGU65631 EQQ65631 FAM65631 FKI65631 FUE65631 GEA65631 GNW65631 GXS65631 HHO65631 HRK65631 IBG65631 ILC65631 IUY65631 JEU65631 JOQ65631 JYM65631 KII65631 KSE65631 LCA65631 LLW65631 LVS65631 MFO65631 MPK65631 MZG65631 NJC65631 NSY65631 OCU65631 OMQ65631 OWM65631 PGI65631 PQE65631 QAA65631 QJW65631 QTS65631 RDO65631 RNK65631 RXG65631 SHC65631 SQY65631 TAU65631 TKQ65631 TUM65631 UEI65631 UOE65631 UYA65631 VHW65631 VRS65631 WBO65631 WLK65631 WVG65631 C131167 IU131167 SQ131167 ACM131167 AMI131167 AWE131167 BGA131167 BPW131167 BZS131167 CJO131167 CTK131167 DDG131167 DNC131167 DWY131167 EGU131167 EQQ131167 FAM131167 FKI131167 FUE131167 GEA131167 GNW131167 GXS131167 HHO131167 HRK131167 IBG131167 ILC131167 IUY131167 JEU131167 JOQ131167 JYM131167 KII131167 KSE131167 LCA131167 LLW131167 LVS131167 MFO131167 MPK131167 MZG131167 NJC131167 NSY131167 OCU131167 OMQ131167 OWM131167 PGI131167 PQE131167 QAA131167 QJW131167 QTS131167 RDO131167 RNK131167 RXG131167 SHC131167 SQY131167 TAU131167 TKQ131167 TUM131167 UEI131167 UOE131167 UYA131167 VHW131167 VRS131167 WBO131167 WLK131167 WVG131167 C196703 IU196703 SQ196703 ACM196703 AMI196703 AWE196703 BGA196703 BPW196703 BZS196703 CJO196703 CTK196703 DDG196703 DNC196703 DWY196703 EGU196703 EQQ196703 FAM196703 FKI196703 FUE196703 GEA196703 GNW196703 GXS196703 HHO196703 HRK196703 IBG196703 ILC196703 IUY196703 JEU196703 JOQ196703 JYM196703 KII196703 KSE196703 LCA196703 LLW196703 LVS196703 MFO196703 MPK196703 MZG196703 NJC196703 NSY196703 OCU196703 OMQ196703 OWM196703 PGI196703 PQE196703 QAA196703 QJW196703 QTS196703 RDO196703 RNK196703 RXG196703 SHC196703 SQY196703 TAU196703 TKQ196703 TUM196703 UEI196703 UOE196703 UYA196703 VHW196703 VRS196703 WBO196703 WLK196703 WVG196703 C262239 IU262239 SQ262239 ACM262239 AMI262239 AWE262239 BGA262239 BPW262239 BZS262239 CJO262239 CTK262239 DDG262239 DNC262239 DWY262239 EGU262239 EQQ262239 FAM262239 FKI262239 FUE262239 GEA262239 GNW262239 GXS262239 HHO262239 HRK262239 IBG262239 ILC262239 IUY262239 JEU262239 JOQ262239 JYM262239 KII262239 KSE262239 LCA262239 LLW262239 LVS262239 MFO262239 MPK262239 MZG262239 NJC262239 NSY262239 OCU262239 OMQ262239 OWM262239 PGI262239 PQE262239 QAA262239 QJW262239 QTS262239 RDO262239 RNK262239 RXG262239 SHC262239 SQY262239 TAU262239 TKQ262239 TUM262239 UEI262239 UOE262239 UYA262239 VHW262239 VRS262239 WBO262239 WLK262239 WVG262239 C327775 IU327775 SQ327775 ACM327775 AMI327775 AWE327775 BGA327775 BPW327775 BZS327775 CJO327775 CTK327775 DDG327775 DNC327775 DWY327775 EGU327775 EQQ327775 FAM327775 FKI327775 FUE327775 GEA327775 GNW327775 GXS327775 HHO327775 HRK327775 IBG327775 ILC327775 IUY327775 JEU327775 JOQ327775 JYM327775 KII327775 KSE327775 LCA327775 LLW327775 LVS327775 MFO327775 MPK327775 MZG327775 NJC327775 NSY327775 OCU327775 OMQ327775 OWM327775 PGI327775 PQE327775 QAA327775 QJW327775 QTS327775 RDO327775 RNK327775 RXG327775 SHC327775 SQY327775 TAU327775 TKQ327775 TUM327775 UEI327775 UOE327775 UYA327775 VHW327775 VRS327775 WBO327775 WLK327775 WVG327775 C393311 IU393311 SQ393311 ACM393311 AMI393311 AWE393311 BGA393311 BPW393311 BZS393311 CJO393311 CTK393311 DDG393311 DNC393311 DWY393311 EGU393311 EQQ393311 FAM393311 FKI393311 FUE393311 GEA393311 GNW393311 GXS393311 HHO393311 HRK393311 IBG393311 ILC393311 IUY393311 JEU393311 JOQ393311 JYM393311 KII393311 KSE393311 LCA393311 LLW393311 LVS393311 MFO393311 MPK393311 MZG393311 NJC393311 NSY393311 OCU393311 OMQ393311 OWM393311 PGI393311 PQE393311 QAA393311 QJW393311 QTS393311 RDO393311 RNK393311 RXG393311 SHC393311 SQY393311 TAU393311 TKQ393311 TUM393311 UEI393311 UOE393311 UYA393311 VHW393311 VRS393311 WBO393311 WLK393311 WVG393311 C458847 IU458847 SQ458847 ACM458847 AMI458847 AWE458847 BGA458847 BPW458847 BZS458847 CJO458847 CTK458847 DDG458847 DNC458847 DWY458847 EGU458847 EQQ458847 FAM458847 FKI458847 FUE458847 GEA458847 GNW458847 GXS458847 HHO458847 HRK458847 IBG458847 ILC458847 IUY458847 JEU458847 JOQ458847 JYM458847 KII458847 KSE458847 LCA458847 LLW458847 LVS458847 MFO458847 MPK458847 MZG458847 NJC458847 NSY458847 OCU458847 OMQ458847 OWM458847 PGI458847 PQE458847 QAA458847 QJW458847 QTS458847 RDO458847 RNK458847 RXG458847 SHC458847 SQY458847 TAU458847 TKQ458847 TUM458847 UEI458847 UOE458847 UYA458847 VHW458847 VRS458847 WBO458847 WLK458847 WVG458847 C524383 IU524383 SQ524383 ACM524383 AMI524383 AWE524383 BGA524383 BPW524383 BZS524383 CJO524383 CTK524383 DDG524383 DNC524383 DWY524383 EGU524383 EQQ524383 FAM524383 FKI524383 FUE524383 GEA524383 GNW524383 GXS524383 HHO524383 HRK524383 IBG524383 ILC524383 IUY524383 JEU524383 JOQ524383 JYM524383 KII524383 KSE524383 LCA524383 LLW524383 LVS524383 MFO524383 MPK524383 MZG524383 NJC524383 NSY524383 OCU524383 OMQ524383 OWM524383 PGI524383 PQE524383 QAA524383 QJW524383 QTS524383 RDO524383 RNK524383 RXG524383 SHC524383 SQY524383 TAU524383 TKQ524383 TUM524383 UEI524383 UOE524383 UYA524383 VHW524383 VRS524383 WBO524383 WLK524383 WVG524383 C589919 IU589919 SQ589919 ACM589919 AMI589919 AWE589919 BGA589919 BPW589919 BZS589919 CJO589919 CTK589919 DDG589919 DNC589919 DWY589919 EGU589919 EQQ589919 FAM589919 FKI589919 FUE589919 GEA589919 GNW589919 GXS589919 HHO589919 HRK589919 IBG589919 ILC589919 IUY589919 JEU589919 JOQ589919 JYM589919 KII589919 KSE589919 LCA589919 LLW589919 LVS589919 MFO589919 MPK589919 MZG589919 NJC589919 NSY589919 OCU589919 OMQ589919 OWM589919 PGI589919 PQE589919 QAA589919 QJW589919 QTS589919 RDO589919 RNK589919 RXG589919 SHC589919 SQY589919 TAU589919 TKQ589919 TUM589919 UEI589919 UOE589919 UYA589919 VHW589919 VRS589919 WBO589919 WLK589919 WVG589919 C655455 IU655455 SQ655455 ACM655455 AMI655455 AWE655455 BGA655455 BPW655455 BZS655455 CJO655455 CTK655455 DDG655455 DNC655455 DWY655455 EGU655455 EQQ655455 FAM655455 FKI655455 FUE655455 GEA655455 GNW655455 GXS655455 HHO655455 HRK655455 IBG655455 ILC655455 IUY655455 JEU655455 JOQ655455 JYM655455 KII655455 KSE655455 LCA655455 LLW655455 LVS655455 MFO655455 MPK655455 MZG655455 NJC655455 NSY655455 OCU655455 OMQ655455 OWM655455 PGI655455 PQE655455 QAA655455 QJW655455 QTS655455 RDO655455 RNK655455 RXG655455 SHC655455 SQY655455 TAU655455 TKQ655455 TUM655455 UEI655455 UOE655455 UYA655455 VHW655455 VRS655455 WBO655455 WLK655455 WVG655455 C720991 IU720991 SQ720991 ACM720991 AMI720991 AWE720991 BGA720991 BPW720991 BZS720991 CJO720991 CTK720991 DDG720991 DNC720991 DWY720991 EGU720991 EQQ720991 FAM720991 FKI720991 FUE720991 GEA720991 GNW720991 GXS720991 HHO720991 HRK720991 IBG720991 ILC720991 IUY720991 JEU720991 JOQ720991 JYM720991 KII720991 KSE720991 LCA720991 LLW720991 LVS720991 MFO720991 MPK720991 MZG720991 NJC720991 NSY720991 OCU720991 OMQ720991 OWM720991 PGI720991 PQE720991 QAA720991 QJW720991 QTS720991 RDO720991 RNK720991 RXG720991 SHC720991 SQY720991 TAU720991 TKQ720991 TUM720991 UEI720991 UOE720991 UYA720991 VHW720991 VRS720991 WBO720991 WLK720991 WVG720991 C786527 IU786527 SQ786527 ACM786527 AMI786527 AWE786527 BGA786527 BPW786527 BZS786527 CJO786527 CTK786527 DDG786527 DNC786527 DWY786527 EGU786527 EQQ786527 FAM786527 FKI786527 FUE786527 GEA786527 GNW786527 GXS786527 HHO786527 HRK786527 IBG786527 ILC786527 IUY786527 JEU786527 JOQ786527 JYM786527 KII786527 KSE786527 LCA786527 LLW786527 LVS786527 MFO786527 MPK786527 MZG786527 NJC786527 NSY786527 OCU786527 OMQ786527 OWM786527 PGI786527 PQE786527 QAA786527 QJW786527 QTS786527 RDO786527 RNK786527 RXG786527 SHC786527 SQY786527 TAU786527 TKQ786527 TUM786527 UEI786527 UOE786527 UYA786527 VHW786527 VRS786527 WBO786527 WLK786527 WVG786527 C852063 IU852063 SQ852063 ACM852063 AMI852063 AWE852063 BGA852063 BPW852063 BZS852063 CJO852063 CTK852063 DDG852063 DNC852063 DWY852063 EGU852063 EQQ852063 FAM852063 FKI852063 FUE852063 GEA852063 GNW852063 GXS852063 HHO852063 HRK852063 IBG852063 ILC852063 IUY852063 JEU852063 JOQ852063 JYM852063 KII852063 KSE852063 LCA852063 LLW852063 LVS852063 MFO852063 MPK852063 MZG852063 NJC852063 NSY852063 OCU852063 OMQ852063 OWM852063 PGI852063 PQE852063 QAA852063 QJW852063 QTS852063 RDO852063 RNK852063 RXG852063 SHC852063 SQY852063 TAU852063 TKQ852063 TUM852063 UEI852063 UOE852063 UYA852063 VHW852063 VRS852063 WBO852063 WLK852063 WVG852063 C917599 IU917599 SQ917599 ACM917599 AMI917599 AWE917599 BGA917599 BPW917599 BZS917599 CJO917599 CTK917599 DDG917599 DNC917599 DWY917599 EGU917599 EQQ917599 FAM917599 FKI917599 FUE917599 GEA917599 GNW917599 GXS917599 HHO917599 HRK917599 IBG917599 ILC917599 IUY917599 JEU917599 JOQ917599 JYM917599 KII917599 KSE917599 LCA917599 LLW917599 LVS917599 MFO917599 MPK917599 MZG917599 NJC917599 NSY917599 OCU917599 OMQ917599 OWM917599 PGI917599 PQE917599 QAA917599 QJW917599 QTS917599 RDO917599 RNK917599 RXG917599 SHC917599 SQY917599 TAU917599 TKQ917599 TUM917599 UEI917599 UOE917599 UYA917599 VHW917599 VRS917599 WBO917599 WLK917599 WVG917599 C983135 IU983135 SQ983135 ACM983135 AMI983135 AWE983135 BGA983135 BPW983135 BZS983135 CJO983135 CTK983135 DDG983135 DNC983135 DWY983135 EGU983135 EQQ983135 FAM983135 FKI983135 FUE983135 GEA983135 GNW983135 GXS983135 HHO983135 HRK983135 IBG983135 ILC983135 IUY983135 JEU983135 JOQ983135 JYM983135 KII983135 KSE983135 LCA983135 LLW983135 LVS983135 MFO983135 MPK983135 MZG983135 NJC983135 NSY983135 OCU983135 OMQ983135 OWM983135 PGI983135 PQE983135 QAA983135 QJW983135 QTS983135 RDO983135 RNK983135 RXG983135 SHC983135 SQY983135 TAU983135 TKQ983135 TUM983135 UEI983135 UOE983135 UYA983135 VHW983135 VRS983135 WBO983135 WLK983135 WVG983135 C108 IU108 SQ108 ACM108 AMI108 AWE108 BGA108 BPW108 BZS108 CJO108 CTK108 DDG108 DNC108 DWY108 EGU108 EQQ108 FAM108 FKI108 FUE108 GEA108 GNW108 GXS108 HHO108 HRK108 IBG108 ILC108 IUY108 JEU108 JOQ108 JYM108 KII108 KSE108 LCA108 LLW108 LVS108 MFO108 MPK108 MZG108 NJC108 NSY108 OCU108 OMQ108 OWM108 PGI108 PQE108 QAA108 QJW108 QTS108 RDO108 RNK108 RXG108 SHC108 SQY108 TAU108 TKQ108 TUM108 UEI108 UOE108 UYA108 VHW108 VRS108 WBO108 WLK108 WVG108 C65637 IU65637 SQ65637 ACM65637 AMI65637 AWE65637 BGA65637 BPW65637 BZS65637 CJO65637 CTK65637 DDG65637 DNC65637 DWY65637 EGU65637 EQQ65637 FAM65637 FKI65637 FUE65637 GEA65637 GNW65637 GXS65637 HHO65637 HRK65637 IBG65637 ILC65637 IUY65637 JEU65637 JOQ65637 JYM65637 KII65637 KSE65637 LCA65637 LLW65637 LVS65637 MFO65637 MPK65637 MZG65637 NJC65637 NSY65637 OCU65637 OMQ65637 OWM65637 PGI65637 PQE65637 QAA65637 QJW65637 QTS65637 RDO65637 RNK65637 RXG65637 SHC65637 SQY65637 TAU65637 TKQ65637 TUM65637 UEI65637 UOE65637 UYA65637 VHW65637 VRS65637 WBO65637 WLK65637 WVG65637 C131173 IU131173 SQ131173 ACM131173 AMI131173 AWE131173 BGA131173 BPW131173 BZS131173 CJO131173 CTK131173 DDG131173 DNC131173 DWY131173 EGU131173 EQQ131173 FAM131173 FKI131173 FUE131173 GEA131173 GNW131173 GXS131173 HHO131173 HRK131173 IBG131173 ILC131173 IUY131173 JEU131173 JOQ131173 JYM131173 KII131173 KSE131173 LCA131173 LLW131173 LVS131173 MFO131173 MPK131173 MZG131173 NJC131173 NSY131173 OCU131173 OMQ131173 OWM131173 PGI131173 PQE131173 QAA131173 QJW131173 QTS131173 RDO131173 RNK131173 RXG131173 SHC131173 SQY131173 TAU131173 TKQ131173 TUM131173 UEI131173 UOE131173 UYA131173 VHW131173 VRS131173 WBO131173 WLK131173 WVG131173 C196709 IU196709 SQ196709 ACM196709 AMI196709 AWE196709 BGA196709 BPW196709 BZS196709 CJO196709 CTK196709 DDG196709 DNC196709 DWY196709 EGU196709 EQQ196709 FAM196709 FKI196709 FUE196709 GEA196709 GNW196709 GXS196709 HHO196709 HRK196709 IBG196709 ILC196709 IUY196709 JEU196709 JOQ196709 JYM196709 KII196709 KSE196709 LCA196709 LLW196709 LVS196709 MFO196709 MPK196709 MZG196709 NJC196709 NSY196709 OCU196709 OMQ196709 OWM196709 PGI196709 PQE196709 QAA196709 QJW196709 QTS196709 RDO196709 RNK196709 RXG196709 SHC196709 SQY196709 TAU196709 TKQ196709 TUM196709 UEI196709 UOE196709 UYA196709 VHW196709 VRS196709 WBO196709 WLK196709 WVG196709 C262245 IU262245 SQ262245 ACM262245 AMI262245 AWE262245 BGA262245 BPW262245 BZS262245 CJO262245 CTK262245 DDG262245 DNC262245 DWY262245 EGU262245 EQQ262245 FAM262245 FKI262245 FUE262245 GEA262245 GNW262245 GXS262245 HHO262245 HRK262245 IBG262245 ILC262245 IUY262245 JEU262245 JOQ262245 JYM262245 KII262245 KSE262245 LCA262245 LLW262245 LVS262245 MFO262245 MPK262245 MZG262245 NJC262245 NSY262245 OCU262245 OMQ262245 OWM262245 PGI262245 PQE262245 QAA262245 QJW262245 QTS262245 RDO262245 RNK262245 RXG262245 SHC262245 SQY262245 TAU262245 TKQ262245 TUM262245 UEI262245 UOE262245 UYA262245 VHW262245 VRS262245 WBO262245 WLK262245 WVG262245 C327781 IU327781 SQ327781 ACM327781 AMI327781 AWE327781 BGA327781 BPW327781 BZS327781 CJO327781 CTK327781 DDG327781 DNC327781 DWY327781 EGU327781 EQQ327781 FAM327781 FKI327781 FUE327781 GEA327781 GNW327781 GXS327781 HHO327781 HRK327781 IBG327781 ILC327781 IUY327781 JEU327781 JOQ327781 JYM327781 KII327781 KSE327781 LCA327781 LLW327781 LVS327781 MFO327781 MPK327781 MZG327781 NJC327781 NSY327781 OCU327781 OMQ327781 OWM327781 PGI327781 PQE327781 QAA327781 QJW327781 QTS327781 RDO327781 RNK327781 RXG327781 SHC327781 SQY327781 TAU327781 TKQ327781 TUM327781 UEI327781 UOE327781 UYA327781 VHW327781 VRS327781 WBO327781 WLK327781 WVG327781 C393317 IU393317 SQ393317 ACM393317 AMI393317 AWE393317 BGA393317 BPW393317 BZS393317 CJO393317 CTK393317 DDG393317 DNC393317 DWY393317 EGU393317 EQQ393317 FAM393317 FKI393317 FUE393317 GEA393317 GNW393317 GXS393317 HHO393317 HRK393317 IBG393317 ILC393317 IUY393317 JEU393317 JOQ393317 JYM393317 KII393317 KSE393317 LCA393317 LLW393317 LVS393317 MFO393317 MPK393317 MZG393317 NJC393317 NSY393317 OCU393317 OMQ393317 OWM393317 PGI393317 PQE393317 QAA393317 QJW393317 QTS393317 RDO393317 RNK393317 RXG393317 SHC393317 SQY393317 TAU393317 TKQ393317 TUM393317 UEI393317 UOE393317 UYA393317 VHW393317 VRS393317 WBO393317 WLK393317 WVG393317 C458853 IU458853 SQ458853 ACM458853 AMI458853 AWE458853 BGA458853 BPW458853 BZS458853 CJO458853 CTK458853 DDG458853 DNC458853 DWY458853 EGU458853 EQQ458853 FAM458853 FKI458853 FUE458853 GEA458853 GNW458853 GXS458853 HHO458853 HRK458853 IBG458853 ILC458853 IUY458853 JEU458853 JOQ458853 JYM458853 KII458853 KSE458853 LCA458853 LLW458853 LVS458853 MFO458853 MPK458853 MZG458853 NJC458853 NSY458853 OCU458853 OMQ458853 OWM458853 PGI458853 PQE458853 QAA458853 QJW458853 QTS458853 RDO458853 RNK458853 RXG458853 SHC458853 SQY458853 TAU458853 TKQ458853 TUM458853 UEI458853 UOE458853 UYA458853 VHW458853 VRS458853 WBO458853 WLK458853 WVG458853 C524389 IU524389 SQ524389 ACM524389 AMI524389 AWE524389 BGA524389 BPW524389 BZS524389 CJO524389 CTK524389 DDG524389 DNC524389 DWY524389 EGU524389 EQQ524389 FAM524389 FKI524389 FUE524389 GEA524389 GNW524389 GXS524389 HHO524389 HRK524389 IBG524389 ILC524389 IUY524389 JEU524389 JOQ524389 JYM524389 KII524389 KSE524389 LCA524389 LLW524389 LVS524389 MFO524389 MPK524389 MZG524389 NJC524389 NSY524389 OCU524389 OMQ524389 OWM524389 PGI524389 PQE524389 QAA524389 QJW524389 QTS524389 RDO524389 RNK524389 RXG524389 SHC524389 SQY524389 TAU524389 TKQ524389 TUM524389 UEI524389 UOE524389 UYA524389 VHW524389 VRS524389 WBO524389 WLK524389 WVG524389 C589925 IU589925 SQ589925 ACM589925 AMI589925 AWE589925 BGA589925 BPW589925 BZS589925 CJO589925 CTK589925 DDG589925 DNC589925 DWY589925 EGU589925 EQQ589925 FAM589925 FKI589925 FUE589925 GEA589925 GNW589925 GXS589925 HHO589925 HRK589925 IBG589925 ILC589925 IUY589925 JEU589925 JOQ589925 JYM589925 KII589925 KSE589925 LCA589925 LLW589925 LVS589925 MFO589925 MPK589925 MZG589925 NJC589925 NSY589925 OCU589925 OMQ589925 OWM589925 PGI589925 PQE589925 QAA589925 QJW589925 QTS589925 RDO589925 RNK589925 RXG589925 SHC589925 SQY589925 TAU589925 TKQ589925 TUM589925 UEI589925 UOE589925 UYA589925 VHW589925 VRS589925 WBO589925 WLK589925 WVG589925 C655461 IU655461 SQ655461 ACM655461 AMI655461 AWE655461 BGA655461 BPW655461 BZS655461 CJO655461 CTK655461 DDG655461 DNC655461 DWY655461 EGU655461 EQQ655461 FAM655461 FKI655461 FUE655461 GEA655461 GNW655461 GXS655461 HHO655461 HRK655461 IBG655461 ILC655461 IUY655461 JEU655461 JOQ655461 JYM655461 KII655461 KSE655461 LCA655461 LLW655461 LVS655461 MFO655461 MPK655461 MZG655461 NJC655461 NSY655461 OCU655461 OMQ655461 OWM655461 PGI655461 PQE655461 QAA655461 QJW655461 QTS655461 RDO655461 RNK655461 RXG655461 SHC655461 SQY655461 TAU655461 TKQ655461 TUM655461 UEI655461 UOE655461 UYA655461 VHW655461 VRS655461 WBO655461 WLK655461 WVG655461 C720997 IU720997 SQ720997 ACM720997 AMI720997 AWE720997 BGA720997 BPW720997 BZS720997 CJO720997 CTK720997 DDG720997 DNC720997 DWY720997 EGU720997 EQQ720997 FAM720997 FKI720997 FUE720997 GEA720997 GNW720997 GXS720997 HHO720997 HRK720997 IBG720997 ILC720997 IUY720997 JEU720997 JOQ720997 JYM720997 KII720997 KSE720997 LCA720997 LLW720997 LVS720997 MFO720997 MPK720997 MZG720997 NJC720997 NSY720997 OCU720997 OMQ720997 OWM720997 PGI720997 PQE720997 QAA720997 QJW720997 QTS720997 RDO720997 RNK720997 RXG720997 SHC720997 SQY720997 TAU720997 TKQ720997 TUM720997 UEI720997 UOE720997 UYA720997 VHW720997 VRS720997 WBO720997 WLK720997 WVG720997 C786533 IU786533 SQ786533 ACM786533 AMI786533 AWE786533 BGA786533 BPW786533 BZS786533 CJO786533 CTK786533 DDG786533 DNC786533 DWY786533 EGU786533 EQQ786533 FAM786533 FKI786533 FUE786533 GEA786533 GNW786533 GXS786533 HHO786533 HRK786533 IBG786533 ILC786533 IUY786533 JEU786533 JOQ786533 JYM786533 KII786533 KSE786533 LCA786533 LLW786533 LVS786533 MFO786533 MPK786533 MZG786533 NJC786533 NSY786533 OCU786533 OMQ786533 OWM786533 PGI786533 PQE786533 QAA786533 QJW786533 QTS786533 RDO786533 RNK786533 RXG786533 SHC786533 SQY786533 TAU786533 TKQ786533 TUM786533 UEI786533 UOE786533 UYA786533 VHW786533 VRS786533 WBO786533 WLK786533 WVG786533 C852069 IU852069 SQ852069 ACM852069 AMI852069 AWE852069 BGA852069 BPW852069 BZS852069 CJO852069 CTK852069 DDG852069 DNC852069 DWY852069 EGU852069 EQQ852069 FAM852069 FKI852069 FUE852069 GEA852069 GNW852069 GXS852069 HHO852069 HRK852069 IBG852069 ILC852069 IUY852069 JEU852069 JOQ852069 JYM852069 KII852069 KSE852069 LCA852069 LLW852069 LVS852069 MFO852069 MPK852069 MZG852069 NJC852069 NSY852069 OCU852069 OMQ852069 OWM852069 PGI852069 PQE852069 QAA852069 QJW852069 QTS852069 RDO852069 RNK852069 RXG852069 SHC852069 SQY852069 TAU852069 TKQ852069 TUM852069 UEI852069 UOE852069 UYA852069 VHW852069 VRS852069 WBO852069 WLK852069 WVG852069 C917605 IU917605 SQ917605 ACM917605 AMI917605 AWE917605 BGA917605 BPW917605 BZS917605 CJO917605 CTK917605 DDG917605 DNC917605 DWY917605 EGU917605 EQQ917605 FAM917605 FKI917605 FUE917605 GEA917605 GNW917605 GXS917605 HHO917605 HRK917605 IBG917605 ILC917605 IUY917605 JEU917605 JOQ917605 JYM917605 KII917605 KSE917605 LCA917605 LLW917605 LVS917605 MFO917605 MPK917605 MZG917605 NJC917605 NSY917605 OCU917605 OMQ917605 OWM917605 PGI917605 PQE917605 QAA917605 QJW917605 QTS917605 RDO917605 RNK917605 RXG917605 SHC917605 SQY917605 TAU917605 TKQ917605 TUM917605 UEI917605 UOE917605 UYA917605 VHW917605 VRS917605 WBO917605 WLK917605 WVG917605 C983141 IU983141 SQ983141 ACM983141 AMI983141 AWE983141 BGA983141 BPW983141 BZS983141 CJO983141 CTK983141 DDG983141 DNC983141 DWY983141 EGU983141 EQQ983141 FAM983141 FKI983141 FUE983141 GEA983141 GNW983141 GXS983141 HHO983141 HRK983141 IBG983141 ILC983141 IUY983141 JEU983141 JOQ983141 JYM983141 KII983141 KSE983141 LCA983141 LLW983141 LVS983141 MFO983141 MPK983141 MZG983141 NJC983141 NSY983141 OCU983141 OMQ983141 OWM983141 PGI983141 PQE983141 QAA983141 QJW983141 QTS983141 RDO983141 RNK983141 RXG983141 SHC983141 SQY983141 TAU983141 TKQ983141 TUM983141 UEI983141 UOE983141 UYA983141 VHW983141 VRS983141 WBO983141 WLK983141 WVG983141 C104 IU104 SQ104 ACM104 AMI104 AWE104 BGA104 BPW104 BZS104 CJO104 CTK104 DDG104 DNC104 DWY104 EGU104 EQQ104 FAM104 FKI104 FUE104 GEA104 GNW104 GXS104 HHO104 HRK104 IBG104 ILC104 IUY104 JEU104 JOQ104 JYM104 KII104 KSE104 LCA104 LLW104 LVS104 MFO104 MPK104 MZG104 NJC104 NSY104 OCU104 OMQ104 OWM104 PGI104 PQE104 QAA104 QJW104 QTS104 RDO104 RNK104 RXG104 SHC104 SQY104 TAU104 TKQ104 TUM104 UEI104 UOE104 UYA104 VHW104 VRS104 WBO104 WLK104 WVG104 C65633 IU65633 SQ65633 ACM65633 AMI65633 AWE65633 BGA65633 BPW65633 BZS65633 CJO65633 CTK65633 DDG65633 DNC65633 DWY65633 EGU65633 EQQ65633 FAM65633 FKI65633 FUE65633 GEA65633 GNW65633 GXS65633 HHO65633 HRK65633 IBG65633 ILC65633 IUY65633 JEU65633 JOQ65633 JYM65633 KII65633 KSE65633 LCA65633 LLW65633 LVS65633 MFO65633 MPK65633 MZG65633 NJC65633 NSY65633 OCU65633 OMQ65633 OWM65633 PGI65633 PQE65633 QAA65633 QJW65633 QTS65633 RDO65633 RNK65633 RXG65633 SHC65633 SQY65633 TAU65633 TKQ65633 TUM65633 UEI65633 UOE65633 UYA65633 VHW65633 VRS65633 WBO65633 WLK65633 WVG65633 C131169 IU131169 SQ131169 ACM131169 AMI131169 AWE131169 BGA131169 BPW131169 BZS131169 CJO131169 CTK131169 DDG131169 DNC131169 DWY131169 EGU131169 EQQ131169 FAM131169 FKI131169 FUE131169 GEA131169 GNW131169 GXS131169 HHO131169 HRK131169 IBG131169 ILC131169 IUY131169 JEU131169 JOQ131169 JYM131169 KII131169 KSE131169 LCA131169 LLW131169 LVS131169 MFO131169 MPK131169 MZG131169 NJC131169 NSY131169 OCU131169 OMQ131169 OWM131169 PGI131169 PQE131169 QAA131169 QJW131169 QTS131169 RDO131169 RNK131169 RXG131169 SHC131169 SQY131169 TAU131169 TKQ131169 TUM131169 UEI131169 UOE131169 UYA131169 VHW131169 VRS131169 WBO131169 WLK131169 WVG131169 C196705 IU196705 SQ196705 ACM196705 AMI196705 AWE196705 BGA196705 BPW196705 BZS196705 CJO196705 CTK196705 DDG196705 DNC196705 DWY196705 EGU196705 EQQ196705 FAM196705 FKI196705 FUE196705 GEA196705 GNW196705 GXS196705 HHO196705 HRK196705 IBG196705 ILC196705 IUY196705 JEU196705 JOQ196705 JYM196705 KII196705 KSE196705 LCA196705 LLW196705 LVS196705 MFO196705 MPK196705 MZG196705 NJC196705 NSY196705 OCU196705 OMQ196705 OWM196705 PGI196705 PQE196705 QAA196705 QJW196705 QTS196705 RDO196705 RNK196705 RXG196705 SHC196705 SQY196705 TAU196705 TKQ196705 TUM196705 UEI196705 UOE196705 UYA196705 VHW196705 VRS196705 WBO196705 WLK196705 WVG196705 C262241 IU262241 SQ262241 ACM262241 AMI262241 AWE262241 BGA262241 BPW262241 BZS262241 CJO262241 CTK262241 DDG262241 DNC262241 DWY262241 EGU262241 EQQ262241 FAM262241 FKI262241 FUE262241 GEA262241 GNW262241 GXS262241 HHO262241 HRK262241 IBG262241 ILC262241 IUY262241 JEU262241 JOQ262241 JYM262241 KII262241 KSE262241 LCA262241 LLW262241 LVS262241 MFO262241 MPK262241 MZG262241 NJC262241 NSY262241 OCU262241 OMQ262241 OWM262241 PGI262241 PQE262241 QAA262241 QJW262241 QTS262241 RDO262241 RNK262241 RXG262241 SHC262241 SQY262241 TAU262241 TKQ262241 TUM262241 UEI262241 UOE262241 UYA262241 VHW262241 VRS262241 WBO262241 WLK262241 WVG262241 C327777 IU327777 SQ327777 ACM327777 AMI327777 AWE327777 BGA327777 BPW327777 BZS327777 CJO327777 CTK327777 DDG327777 DNC327777 DWY327777 EGU327777 EQQ327777 FAM327777 FKI327777 FUE327777 GEA327777 GNW327777 GXS327777 HHO327777 HRK327777 IBG327777 ILC327777 IUY327777 JEU327777 JOQ327777 JYM327777 KII327777 KSE327777 LCA327777 LLW327777 LVS327777 MFO327777 MPK327777 MZG327777 NJC327777 NSY327777 OCU327777 OMQ327777 OWM327777 PGI327777 PQE327777 QAA327777 QJW327777 QTS327777 RDO327777 RNK327777 RXG327777 SHC327777 SQY327777 TAU327777 TKQ327777 TUM327777 UEI327777 UOE327777 UYA327777 VHW327777 VRS327777 WBO327777 WLK327777 WVG327777 C393313 IU393313 SQ393313 ACM393313 AMI393313 AWE393313 BGA393313 BPW393313 BZS393313 CJO393313 CTK393313 DDG393313 DNC393313 DWY393313 EGU393313 EQQ393313 FAM393313 FKI393313 FUE393313 GEA393313 GNW393313 GXS393313 HHO393313 HRK393313 IBG393313 ILC393313 IUY393313 JEU393313 JOQ393313 JYM393313 KII393313 KSE393313 LCA393313 LLW393313 LVS393313 MFO393313 MPK393313 MZG393313 NJC393313 NSY393313 OCU393313 OMQ393313 OWM393313 PGI393313 PQE393313 QAA393313 QJW393313 QTS393313 RDO393313 RNK393313 RXG393313 SHC393313 SQY393313 TAU393313 TKQ393313 TUM393313 UEI393313 UOE393313 UYA393313 VHW393313 VRS393313 WBO393313 WLK393313 WVG393313 C458849 IU458849 SQ458849 ACM458849 AMI458849 AWE458849 BGA458849 BPW458849 BZS458849 CJO458849 CTK458849 DDG458849 DNC458849 DWY458849 EGU458849 EQQ458849 FAM458849 FKI458849 FUE458849 GEA458849 GNW458849 GXS458849 HHO458849 HRK458849 IBG458849 ILC458849 IUY458849 JEU458849 JOQ458849 JYM458849 KII458849 KSE458849 LCA458849 LLW458849 LVS458849 MFO458849 MPK458849 MZG458849 NJC458849 NSY458849 OCU458849 OMQ458849 OWM458849 PGI458849 PQE458849 QAA458849 QJW458849 QTS458849 RDO458849 RNK458849 RXG458849 SHC458849 SQY458849 TAU458849 TKQ458849 TUM458849 UEI458849 UOE458849 UYA458849 VHW458849 VRS458849 WBO458849 WLK458849 WVG458849 C524385 IU524385 SQ524385 ACM524385 AMI524385 AWE524385 BGA524385 BPW524385 BZS524385 CJO524385 CTK524385 DDG524385 DNC524385 DWY524385 EGU524385 EQQ524385 FAM524385 FKI524385 FUE524385 GEA524385 GNW524385 GXS524385 HHO524385 HRK524385 IBG524385 ILC524385 IUY524385 JEU524385 JOQ524385 JYM524385 KII524385 KSE524385 LCA524385 LLW524385 LVS524385 MFO524385 MPK524385 MZG524385 NJC524385 NSY524385 OCU524385 OMQ524385 OWM524385 PGI524385 PQE524385 QAA524385 QJW524385 QTS524385 RDO524385 RNK524385 RXG524385 SHC524385 SQY524385 TAU524385 TKQ524385 TUM524385 UEI524385 UOE524385 UYA524385 VHW524385 VRS524385 WBO524385 WLK524385 WVG524385 C589921 IU589921 SQ589921 ACM589921 AMI589921 AWE589921 BGA589921 BPW589921 BZS589921 CJO589921 CTK589921 DDG589921 DNC589921 DWY589921 EGU589921 EQQ589921 FAM589921 FKI589921 FUE589921 GEA589921 GNW589921 GXS589921 HHO589921 HRK589921 IBG589921 ILC589921 IUY589921 JEU589921 JOQ589921 JYM589921 KII589921 KSE589921 LCA589921 LLW589921 LVS589921 MFO589921 MPK589921 MZG589921 NJC589921 NSY589921 OCU589921 OMQ589921 OWM589921 PGI589921 PQE589921 QAA589921 QJW589921 QTS589921 RDO589921 RNK589921 RXG589921 SHC589921 SQY589921 TAU589921 TKQ589921 TUM589921 UEI589921 UOE589921 UYA589921 VHW589921 VRS589921 WBO589921 WLK589921 WVG589921 C655457 IU655457 SQ655457 ACM655457 AMI655457 AWE655457 BGA655457 BPW655457 BZS655457 CJO655457 CTK655457 DDG655457 DNC655457 DWY655457 EGU655457 EQQ655457 FAM655457 FKI655457 FUE655457 GEA655457 GNW655457 GXS655457 HHO655457 HRK655457 IBG655457 ILC655457 IUY655457 JEU655457 JOQ655457 JYM655457 KII655457 KSE655457 LCA655457 LLW655457 LVS655457 MFO655457 MPK655457 MZG655457 NJC655457 NSY655457 OCU655457 OMQ655457 OWM655457 PGI655457 PQE655457 QAA655457 QJW655457 QTS655457 RDO655457 RNK655457 RXG655457 SHC655457 SQY655457 TAU655457 TKQ655457 TUM655457 UEI655457 UOE655457 UYA655457 VHW655457 VRS655457 WBO655457 WLK655457 WVG655457 C720993 IU720993 SQ720993 ACM720993 AMI720993 AWE720993 BGA720993 BPW720993 BZS720993 CJO720993 CTK720993 DDG720993 DNC720993 DWY720993 EGU720993 EQQ720993 FAM720993 FKI720993 FUE720993 GEA720993 GNW720993 GXS720993 HHO720993 HRK720993 IBG720993 ILC720993 IUY720993 JEU720993 JOQ720993 JYM720993 KII720993 KSE720993 LCA720993 LLW720993 LVS720993 MFO720993 MPK720993 MZG720993 NJC720993 NSY720993 OCU720993 OMQ720993 OWM720993 PGI720993 PQE720993 QAA720993 QJW720993 QTS720993 RDO720993 RNK720993 RXG720993 SHC720993 SQY720993 TAU720993 TKQ720993 TUM720993 UEI720993 UOE720993 UYA720993 VHW720993 VRS720993 WBO720993 WLK720993 WVG720993 C786529 IU786529 SQ786529 ACM786529 AMI786529 AWE786529 BGA786529 BPW786529 BZS786529 CJO786529 CTK786529 DDG786529 DNC786529 DWY786529 EGU786529 EQQ786529 FAM786529 FKI786529 FUE786529 GEA786529 GNW786529 GXS786529 HHO786529 HRK786529 IBG786529 ILC786529 IUY786529 JEU786529 JOQ786529 JYM786529 KII786529 KSE786529 LCA786529 LLW786529 LVS786529 MFO786529 MPK786529 MZG786529 NJC786529 NSY786529 OCU786529 OMQ786529 OWM786529 PGI786529 PQE786529 QAA786529 QJW786529 QTS786529 RDO786529 RNK786529 RXG786529 SHC786529 SQY786529 TAU786529 TKQ786529 TUM786529 UEI786529 UOE786529 UYA786529 VHW786529 VRS786529 WBO786529 WLK786529 WVG786529 C852065 IU852065 SQ852065 ACM852065 AMI852065 AWE852065 BGA852065 BPW852065 BZS852065 CJO852065 CTK852065 DDG852065 DNC852065 DWY852065 EGU852065 EQQ852065 FAM852065 FKI852065 FUE852065 GEA852065 GNW852065 GXS852065 HHO852065 HRK852065 IBG852065 ILC852065 IUY852065 JEU852065 JOQ852065 JYM852065 KII852065 KSE852065 LCA852065 LLW852065 LVS852065 MFO852065 MPK852065 MZG852065 NJC852065 NSY852065 OCU852065 OMQ852065 OWM852065 PGI852065 PQE852065 QAA852065 QJW852065 QTS852065 RDO852065 RNK852065 RXG852065 SHC852065 SQY852065 TAU852065 TKQ852065 TUM852065 UEI852065 UOE852065 UYA852065 VHW852065 VRS852065 WBO852065 WLK852065 WVG852065 C917601 IU917601 SQ917601 ACM917601 AMI917601 AWE917601 BGA917601 BPW917601 BZS917601 CJO917601 CTK917601 DDG917601 DNC917601 DWY917601 EGU917601 EQQ917601 FAM917601 FKI917601 FUE917601 GEA917601 GNW917601 GXS917601 HHO917601 HRK917601 IBG917601 ILC917601 IUY917601 JEU917601 JOQ917601 JYM917601 KII917601 KSE917601 LCA917601 LLW917601 LVS917601 MFO917601 MPK917601 MZG917601 NJC917601 NSY917601 OCU917601 OMQ917601 OWM917601 PGI917601 PQE917601 QAA917601 QJW917601 QTS917601 RDO917601 RNK917601 RXG917601 SHC917601 SQY917601 TAU917601 TKQ917601 TUM917601 UEI917601 UOE917601 UYA917601 VHW917601 VRS917601 WBO917601 WLK917601 WVG917601 C983137 IU983137 SQ983137 ACM983137 AMI983137 AWE983137 BGA983137 BPW983137 BZS983137 CJO983137 CTK983137 DDG983137 DNC983137 DWY983137 EGU983137 EQQ983137 FAM983137 FKI983137 FUE983137 GEA983137 GNW983137 GXS983137 HHO983137 HRK983137 IBG983137 ILC983137 IUY983137 JEU983137 JOQ983137 JYM983137 KII983137 KSE983137 LCA983137 LLW983137 LVS983137 MFO983137 MPK983137 MZG983137 NJC983137 NSY983137 OCU983137 OMQ983137 OWM983137 PGI983137 PQE983137 QAA983137 QJW983137 QTS983137 RDO983137 RNK983137 RXG983137 SHC983137 SQY983137 TAU983137 TKQ983137 TUM983137 UEI983137 UOE983137 UYA983137 VHW983137 VRS983137 WBO983137 WLK983137 WVG983137 C106 IU106 SQ106 ACM106 AMI106 AWE106 BGA106 BPW106 BZS106 CJO106 CTK106 DDG106 DNC106 DWY106 EGU106 EQQ106 FAM106 FKI106 FUE106 GEA106 GNW106 GXS106 HHO106 HRK106 IBG106 ILC106 IUY106 JEU106 JOQ106 JYM106 KII106 KSE106 LCA106 LLW106 LVS106 MFO106 MPK106 MZG106 NJC106 NSY106 OCU106 OMQ106 OWM106 PGI106 PQE106 QAA106 QJW106 QTS106 RDO106 RNK106 RXG106 SHC106 SQY106 TAU106 TKQ106 TUM106 UEI106 UOE106 UYA106 VHW106 VRS106 WBO106 WLK106 WVG106 C65635 IU65635 SQ65635 ACM65635 AMI65635 AWE65635 BGA65635 BPW65635 BZS65635 CJO65635 CTK65635 DDG65635 DNC65635 DWY65635 EGU65635 EQQ65635 FAM65635 FKI65635 FUE65635 GEA65635 GNW65635 GXS65635 HHO65635 HRK65635 IBG65635 ILC65635 IUY65635 JEU65635 JOQ65635 JYM65635 KII65635 KSE65635 LCA65635 LLW65635 LVS65635 MFO65635 MPK65635 MZG65635 NJC65635 NSY65635 OCU65635 OMQ65635 OWM65635 PGI65635 PQE65635 QAA65635 QJW65635 QTS65635 RDO65635 RNK65635 RXG65635 SHC65635 SQY65635 TAU65635 TKQ65635 TUM65635 UEI65635 UOE65635 UYA65635 VHW65635 VRS65635 WBO65635 WLK65635 WVG65635 C131171 IU131171 SQ131171 ACM131171 AMI131171 AWE131171 BGA131171 BPW131171 BZS131171 CJO131171 CTK131171 DDG131171 DNC131171 DWY131171 EGU131171 EQQ131171 FAM131171 FKI131171 FUE131171 GEA131171 GNW131171 GXS131171 HHO131171 HRK131171 IBG131171 ILC131171 IUY131171 JEU131171 JOQ131171 JYM131171 KII131171 KSE131171 LCA131171 LLW131171 LVS131171 MFO131171 MPK131171 MZG131171 NJC131171 NSY131171 OCU131171 OMQ131171 OWM131171 PGI131171 PQE131171 QAA131171 QJW131171 QTS131171 RDO131171 RNK131171 RXG131171 SHC131171 SQY131171 TAU131171 TKQ131171 TUM131171 UEI131171 UOE131171 UYA131171 VHW131171 VRS131171 WBO131171 WLK131171 WVG131171 C196707 IU196707 SQ196707 ACM196707 AMI196707 AWE196707 BGA196707 BPW196707 BZS196707 CJO196707 CTK196707 DDG196707 DNC196707 DWY196707 EGU196707 EQQ196707 FAM196707 FKI196707 FUE196707 GEA196707 GNW196707 GXS196707 HHO196707 HRK196707 IBG196707 ILC196707 IUY196707 JEU196707 JOQ196707 JYM196707 KII196707 KSE196707 LCA196707 LLW196707 LVS196707 MFO196707 MPK196707 MZG196707 NJC196707 NSY196707 OCU196707 OMQ196707 OWM196707 PGI196707 PQE196707 QAA196707 QJW196707 QTS196707 RDO196707 RNK196707 RXG196707 SHC196707 SQY196707 TAU196707 TKQ196707 TUM196707 UEI196707 UOE196707 UYA196707 VHW196707 VRS196707 WBO196707 WLK196707 WVG196707 C262243 IU262243 SQ262243 ACM262243 AMI262243 AWE262243 BGA262243 BPW262243 BZS262243 CJO262243 CTK262243 DDG262243 DNC262243 DWY262243 EGU262243 EQQ262243 FAM262243 FKI262243 FUE262243 GEA262243 GNW262243 GXS262243 HHO262243 HRK262243 IBG262243 ILC262243 IUY262243 JEU262243 JOQ262243 JYM262243 KII262243 KSE262243 LCA262243 LLW262243 LVS262243 MFO262243 MPK262243 MZG262243 NJC262243 NSY262243 OCU262243 OMQ262243 OWM262243 PGI262243 PQE262243 QAA262243 QJW262243 QTS262243 RDO262243 RNK262243 RXG262243 SHC262243 SQY262243 TAU262243 TKQ262243 TUM262243 UEI262243 UOE262243 UYA262243 VHW262243 VRS262243 WBO262243 WLK262243 WVG262243 C327779 IU327779 SQ327779 ACM327779 AMI327779 AWE327779 BGA327779 BPW327779 BZS327779 CJO327779 CTK327779 DDG327779 DNC327779 DWY327779 EGU327779 EQQ327779 FAM327779 FKI327779 FUE327779 GEA327779 GNW327779 GXS327779 HHO327779 HRK327779 IBG327779 ILC327779 IUY327779 JEU327779 JOQ327779 JYM327779 KII327779 KSE327779 LCA327779 LLW327779 LVS327779 MFO327779 MPK327779 MZG327779 NJC327779 NSY327779 OCU327779 OMQ327779 OWM327779 PGI327779 PQE327779 QAA327779 QJW327779 QTS327779 RDO327779 RNK327779 RXG327779 SHC327779 SQY327779 TAU327779 TKQ327779 TUM327779 UEI327779 UOE327779 UYA327779 VHW327779 VRS327779 WBO327779 WLK327779 WVG327779 C393315 IU393315 SQ393315 ACM393315 AMI393315 AWE393315 BGA393315 BPW393315 BZS393315 CJO393315 CTK393315 DDG393315 DNC393315 DWY393315 EGU393315 EQQ393315 FAM393315 FKI393315 FUE393315 GEA393315 GNW393315 GXS393315 HHO393315 HRK393315 IBG393315 ILC393315 IUY393315 JEU393315 JOQ393315 JYM393315 KII393315 KSE393315 LCA393315 LLW393315 LVS393315 MFO393315 MPK393315 MZG393315 NJC393315 NSY393315 OCU393315 OMQ393315 OWM393315 PGI393315 PQE393315 QAA393315 QJW393315 QTS393315 RDO393315 RNK393315 RXG393315 SHC393315 SQY393315 TAU393315 TKQ393315 TUM393315 UEI393315 UOE393315 UYA393315 VHW393315 VRS393315 WBO393315 WLK393315 WVG393315 C458851 IU458851 SQ458851 ACM458851 AMI458851 AWE458851 BGA458851 BPW458851 BZS458851 CJO458851 CTK458851 DDG458851 DNC458851 DWY458851 EGU458851 EQQ458851 FAM458851 FKI458851 FUE458851 GEA458851 GNW458851 GXS458851 HHO458851 HRK458851 IBG458851 ILC458851 IUY458851 JEU458851 JOQ458851 JYM458851 KII458851 KSE458851 LCA458851 LLW458851 LVS458851 MFO458851 MPK458851 MZG458851 NJC458851 NSY458851 OCU458851 OMQ458851 OWM458851 PGI458851 PQE458851 QAA458851 QJW458851 QTS458851 RDO458851 RNK458851 RXG458851 SHC458851 SQY458851 TAU458851 TKQ458851 TUM458851 UEI458851 UOE458851 UYA458851 VHW458851 VRS458851 WBO458851 WLK458851 WVG458851 C524387 IU524387 SQ524387 ACM524387 AMI524387 AWE524387 BGA524387 BPW524387 BZS524387 CJO524387 CTK524387 DDG524387 DNC524387 DWY524387 EGU524387 EQQ524387 FAM524387 FKI524387 FUE524387 GEA524387 GNW524387 GXS524387 HHO524387 HRK524387 IBG524387 ILC524387 IUY524387 JEU524387 JOQ524387 JYM524387 KII524387 KSE524387 LCA524387 LLW524387 LVS524387 MFO524387 MPK524387 MZG524387 NJC524387 NSY524387 OCU524387 OMQ524387 OWM524387 PGI524387 PQE524387 QAA524387 QJW524387 QTS524387 RDO524387 RNK524387 RXG524387 SHC524387 SQY524387 TAU524387 TKQ524387 TUM524387 UEI524387 UOE524387 UYA524387 VHW524387 VRS524387 WBO524387 WLK524387 WVG524387 C589923 IU589923 SQ589923 ACM589923 AMI589923 AWE589923 BGA589923 BPW589923 BZS589923 CJO589923 CTK589923 DDG589923 DNC589923 DWY589923 EGU589923 EQQ589923 FAM589923 FKI589923 FUE589923 GEA589923 GNW589923 GXS589923 HHO589923 HRK589923 IBG589923 ILC589923 IUY589923 JEU589923 JOQ589923 JYM589923 KII589923 KSE589923 LCA589923 LLW589923 LVS589923 MFO589923 MPK589923 MZG589923 NJC589923 NSY589923 OCU589923 OMQ589923 OWM589923 PGI589923 PQE589923 QAA589923 QJW589923 QTS589923 RDO589923 RNK589923 RXG589923 SHC589923 SQY589923 TAU589923 TKQ589923 TUM589923 UEI589923 UOE589923 UYA589923 VHW589923 VRS589923 WBO589923 WLK589923 WVG589923 C655459 IU655459 SQ655459 ACM655459 AMI655459 AWE655459 BGA655459 BPW655459 BZS655459 CJO655459 CTK655459 DDG655459 DNC655459 DWY655459 EGU655459 EQQ655459 FAM655459 FKI655459 FUE655459 GEA655459 GNW655459 GXS655459 HHO655459 HRK655459 IBG655459 ILC655459 IUY655459 JEU655459 JOQ655459 JYM655459 KII655459 KSE655459 LCA655459 LLW655459 LVS655459 MFO655459 MPK655459 MZG655459 NJC655459 NSY655459 OCU655459 OMQ655459 OWM655459 PGI655459 PQE655459 QAA655459 QJW655459 QTS655459 RDO655459 RNK655459 RXG655459 SHC655459 SQY655459 TAU655459 TKQ655459 TUM655459 UEI655459 UOE655459 UYA655459 VHW655459 VRS655459 WBO655459 WLK655459 WVG655459 C720995 IU720995 SQ720995 ACM720995 AMI720995 AWE720995 BGA720995 BPW720995 BZS720995 CJO720995 CTK720995 DDG720995 DNC720995 DWY720995 EGU720995 EQQ720995 FAM720995 FKI720995 FUE720995 GEA720995 GNW720995 GXS720995 HHO720995 HRK720995 IBG720995 ILC720995 IUY720995 JEU720995 JOQ720995 JYM720995 KII720995 KSE720995 LCA720995 LLW720995 LVS720995 MFO720995 MPK720995 MZG720995 NJC720995 NSY720995 OCU720995 OMQ720995 OWM720995 PGI720995 PQE720995 QAA720995 QJW720995 QTS720995 RDO720995 RNK720995 RXG720995 SHC720995 SQY720995 TAU720995 TKQ720995 TUM720995 UEI720995 UOE720995 UYA720995 VHW720995 VRS720995 WBO720995 WLK720995 WVG720995 C786531 IU786531 SQ786531 ACM786531 AMI786531 AWE786531 BGA786531 BPW786531 BZS786531 CJO786531 CTK786531 DDG786531 DNC786531 DWY786531 EGU786531 EQQ786531 FAM786531 FKI786531 FUE786531 GEA786531 GNW786531 GXS786531 HHO786531 HRK786531 IBG786531 ILC786531 IUY786531 JEU786531 JOQ786531 JYM786531 KII786531 KSE786531 LCA786531 LLW786531 LVS786531 MFO786531 MPK786531 MZG786531 NJC786531 NSY786531 OCU786531 OMQ786531 OWM786531 PGI786531 PQE786531 QAA786531 QJW786531 QTS786531 RDO786531 RNK786531 RXG786531 SHC786531 SQY786531 TAU786531 TKQ786531 TUM786531 UEI786531 UOE786531 UYA786531 VHW786531 VRS786531 WBO786531 WLK786531 WVG786531 C852067 IU852067 SQ852067 ACM852067 AMI852067 AWE852067 BGA852067 BPW852067 BZS852067 CJO852067 CTK852067 DDG852067 DNC852067 DWY852067 EGU852067 EQQ852067 FAM852067 FKI852067 FUE852067 GEA852067 GNW852067 GXS852067 HHO852067 HRK852067 IBG852067 ILC852067 IUY852067 JEU852067 JOQ852067 JYM852067 KII852067 KSE852067 LCA852067 LLW852067 LVS852067 MFO852067 MPK852067 MZG852067 NJC852067 NSY852067 OCU852067 OMQ852067 OWM852067 PGI852067 PQE852067 QAA852067 QJW852067 QTS852067 RDO852067 RNK852067 RXG852067 SHC852067 SQY852067 TAU852067 TKQ852067 TUM852067 UEI852067 UOE852067 UYA852067 VHW852067 VRS852067 WBO852067 WLK852067 WVG852067 C917603 IU917603 SQ917603 ACM917603 AMI917603 AWE917603 BGA917603 BPW917603 BZS917603 CJO917603 CTK917603 DDG917603 DNC917603 DWY917603 EGU917603 EQQ917603 FAM917603 FKI917603 FUE917603 GEA917603 GNW917603 GXS917603 HHO917603 HRK917603 IBG917603 ILC917603 IUY917603 JEU917603 JOQ917603 JYM917603 KII917603 KSE917603 LCA917603 LLW917603 LVS917603 MFO917603 MPK917603 MZG917603 NJC917603 NSY917603 OCU917603 OMQ917603 OWM917603 PGI917603 PQE917603 QAA917603 QJW917603 QTS917603 RDO917603 RNK917603 RXG917603 SHC917603 SQY917603 TAU917603 TKQ917603 TUM917603 UEI917603 UOE917603 UYA917603 VHW917603 VRS917603 WBO917603 WLK917603 WVG917603 C983139 IU983139 SQ983139 ACM983139 AMI983139 AWE983139 BGA983139 BPW983139 BZS983139 CJO983139 CTK983139 DDG983139 DNC983139 DWY983139 EGU983139 EQQ983139 FAM983139 FKI983139 FUE983139 GEA983139 GNW983139 GXS983139 HHO983139 HRK983139 IBG983139 ILC983139 IUY983139 JEU983139 JOQ983139 JYM983139 KII983139 KSE983139 LCA983139 LLW983139 LVS983139 MFO983139 MPK983139 MZG983139 NJC983139 NSY983139 OCU983139 OMQ983139 OWM983139 PGI983139 PQE983139 QAA983139 QJW983139 QTS983139 RDO983139 RNK983139 RXG983139 SHC983139 SQY983139 TAU983139 TKQ983139 TUM983139 UEI983139 UOE983139 UYA983139 VHW983139 VRS983139 WBO983139 WLK983139 WVG983139 C110 IU110 SQ110 ACM110 AMI110 AWE110 BGA110 BPW110 BZS110 CJO110 CTK110 DDG110 DNC110 DWY110 EGU110 EQQ110 FAM110 FKI110 FUE110 GEA110 GNW110 GXS110 HHO110 HRK110 IBG110 ILC110 IUY110 JEU110 JOQ110 JYM110 KII110 KSE110 LCA110 LLW110 LVS110 MFO110 MPK110 MZG110 NJC110 NSY110 OCU110 OMQ110 OWM110 PGI110 PQE110 QAA110 QJW110 QTS110 RDO110 RNK110 RXG110 SHC110 SQY110 TAU110 TKQ110 TUM110 UEI110 UOE110 UYA110 VHW110 VRS110 WBO110 WLK110 WVG110 C65639 IU65639 SQ65639 ACM65639 AMI65639 AWE65639 BGA65639 BPW65639 BZS65639 CJO65639 CTK65639 DDG65639 DNC65639 DWY65639 EGU65639 EQQ65639 FAM65639 FKI65639 FUE65639 GEA65639 GNW65639 GXS65639 HHO65639 HRK65639 IBG65639 ILC65639 IUY65639 JEU65639 JOQ65639 JYM65639 KII65639 KSE65639 LCA65639 LLW65639 LVS65639 MFO65639 MPK65639 MZG65639 NJC65639 NSY65639 OCU65639 OMQ65639 OWM65639 PGI65639 PQE65639 QAA65639 QJW65639 QTS65639 RDO65639 RNK65639 RXG65639 SHC65639 SQY65639 TAU65639 TKQ65639 TUM65639 UEI65639 UOE65639 UYA65639 VHW65639 VRS65639 WBO65639 WLK65639 WVG65639 C131175 IU131175 SQ131175 ACM131175 AMI131175 AWE131175 BGA131175 BPW131175 BZS131175 CJO131175 CTK131175 DDG131175 DNC131175 DWY131175 EGU131175 EQQ131175 FAM131175 FKI131175 FUE131175 GEA131175 GNW131175 GXS131175 HHO131175 HRK131175 IBG131175 ILC131175 IUY131175 JEU131175 JOQ131175 JYM131175 KII131175 KSE131175 LCA131175 LLW131175 LVS131175 MFO131175 MPK131175 MZG131175 NJC131175 NSY131175 OCU131175 OMQ131175 OWM131175 PGI131175 PQE131175 QAA131175 QJW131175 QTS131175 RDO131175 RNK131175 RXG131175 SHC131175 SQY131175 TAU131175 TKQ131175 TUM131175 UEI131175 UOE131175 UYA131175 VHW131175 VRS131175 WBO131175 WLK131175 WVG131175 C196711 IU196711 SQ196711 ACM196711 AMI196711 AWE196711 BGA196711 BPW196711 BZS196711 CJO196711 CTK196711 DDG196711 DNC196711 DWY196711 EGU196711 EQQ196711 FAM196711 FKI196711 FUE196711 GEA196711 GNW196711 GXS196711 HHO196711 HRK196711 IBG196711 ILC196711 IUY196711 JEU196711 JOQ196711 JYM196711 KII196711 KSE196711 LCA196711 LLW196711 LVS196711 MFO196711 MPK196711 MZG196711 NJC196711 NSY196711 OCU196711 OMQ196711 OWM196711 PGI196711 PQE196711 QAA196711 QJW196711 QTS196711 RDO196711 RNK196711 RXG196711 SHC196711 SQY196711 TAU196711 TKQ196711 TUM196711 UEI196711 UOE196711 UYA196711 VHW196711 VRS196711 WBO196711 WLK196711 WVG196711 C262247 IU262247 SQ262247 ACM262247 AMI262247 AWE262247 BGA262247 BPW262247 BZS262247 CJO262247 CTK262247 DDG262247 DNC262247 DWY262247 EGU262247 EQQ262247 FAM262247 FKI262247 FUE262247 GEA262247 GNW262247 GXS262247 HHO262247 HRK262247 IBG262247 ILC262247 IUY262247 JEU262247 JOQ262247 JYM262247 KII262247 KSE262247 LCA262247 LLW262247 LVS262247 MFO262247 MPK262247 MZG262247 NJC262247 NSY262247 OCU262247 OMQ262247 OWM262247 PGI262247 PQE262247 QAA262247 QJW262247 QTS262247 RDO262247 RNK262247 RXG262247 SHC262247 SQY262247 TAU262247 TKQ262247 TUM262247 UEI262247 UOE262247 UYA262247 VHW262247 VRS262247 WBO262247 WLK262247 WVG262247 C327783 IU327783 SQ327783 ACM327783 AMI327783 AWE327783 BGA327783 BPW327783 BZS327783 CJO327783 CTK327783 DDG327783 DNC327783 DWY327783 EGU327783 EQQ327783 FAM327783 FKI327783 FUE327783 GEA327783 GNW327783 GXS327783 HHO327783 HRK327783 IBG327783 ILC327783 IUY327783 JEU327783 JOQ327783 JYM327783 KII327783 KSE327783 LCA327783 LLW327783 LVS327783 MFO327783 MPK327783 MZG327783 NJC327783 NSY327783 OCU327783 OMQ327783 OWM327783 PGI327783 PQE327783 QAA327783 QJW327783 QTS327783 RDO327783 RNK327783 RXG327783 SHC327783 SQY327783 TAU327783 TKQ327783 TUM327783 UEI327783 UOE327783 UYA327783 VHW327783 VRS327783 WBO327783 WLK327783 WVG327783 C393319 IU393319 SQ393319 ACM393319 AMI393319 AWE393319 BGA393319 BPW393319 BZS393319 CJO393319 CTK393319 DDG393319 DNC393319 DWY393319 EGU393319 EQQ393319 FAM393319 FKI393319 FUE393319 GEA393319 GNW393319 GXS393319 HHO393319 HRK393319 IBG393319 ILC393319 IUY393319 JEU393319 JOQ393319 JYM393319 KII393319 KSE393319 LCA393319 LLW393319 LVS393319 MFO393319 MPK393319 MZG393319 NJC393319 NSY393319 OCU393319 OMQ393319 OWM393319 PGI393319 PQE393319 QAA393319 QJW393319 QTS393319 RDO393319 RNK393319 RXG393319 SHC393319 SQY393319 TAU393319 TKQ393319 TUM393319 UEI393319 UOE393319 UYA393319 VHW393319 VRS393319 WBO393319 WLK393319 WVG393319 C458855 IU458855 SQ458855 ACM458855 AMI458855 AWE458855 BGA458855 BPW458855 BZS458855 CJO458855 CTK458855 DDG458855 DNC458855 DWY458855 EGU458855 EQQ458855 FAM458855 FKI458855 FUE458855 GEA458855 GNW458855 GXS458855 HHO458855 HRK458855 IBG458855 ILC458855 IUY458855 JEU458855 JOQ458855 JYM458855 KII458855 KSE458855 LCA458855 LLW458855 LVS458855 MFO458855 MPK458855 MZG458855 NJC458855 NSY458855 OCU458855 OMQ458855 OWM458855 PGI458855 PQE458855 QAA458855 QJW458855 QTS458855 RDO458855 RNK458855 RXG458855 SHC458855 SQY458855 TAU458855 TKQ458855 TUM458855 UEI458855 UOE458855 UYA458855 VHW458855 VRS458855 WBO458855 WLK458855 WVG458855 C524391 IU524391 SQ524391 ACM524391 AMI524391 AWE524391 BGA524391 BPW524391 BZS524391 CJO524391 CTK524391 DDG524391 DNC524391 DWY524391 EGU524391 EQQ524391 FAM524391 FKI524391 FUE524391 GEA524391 GNW524391 GXS524391 HHO524391 HRK524391 IBG524391 ILC524391 IUY524391 JEU524391 JOQ524391 JYM524391 KII524391 KSE524391 LCA524391 LLW524391 LVS524391 MFO524391 MPK524391 MZG524391 NJC524391 NSY524391 OCU524391 OMQ524391 OWM524391 PGI524391 PQE524391 QAA524391 QJW524391 QTS524391 RDO524391 RNK524391 RXG524391 SHC524391 SQY524391 TAU524391 TKQ524391 TUM524391 UEI524391 UOE524391 UYA524391 VHW524391 VRS524391 WBO524391 WLK524391 WVG524391 C589927 IU589927 SQ589927 ACM589927 AMI589927 AWE589927 BGA589927 BPW589927 BZS589927 CJO589927 CTK589927 DDG589927 DNC589927 DWY589927 EGU589927 EQQ589927 FAM589927 FKI589927 FUE589927 GEA589927 GNW589927 GXS589927 HHO589927 HRK589927 IBG589927 ILC589927 IUY589927 JEU589927 JOQ589927 JYM589927 KII589927 KSE589927 LCA589927 LLW589927 LVS589927 MFO589927 MPK589927 MZG589927 NJC589927 NSY589927 OCU589927 OMQ589927 OWM589927 PGI589927 PQE589927 QAA589927 QJW589927 QTS589927 RDO589927 RNK589927 RXG589927 SHC589927 SQY589927 TAU589927 TKQ589927 TUM589927 UEI589927 UOE589927 UYA589927 VHW589927 VRS589927 WBO589927 WLK589927 WVG589927 C655463 IU655463 SQ655463 ACM655463 AMI655463 AWE655463 BGA655463 BPW655463 BZS655463 CJO655463 CTK655463 DDG655463 DNC655463 DWY655463 EGU655463 EQQ655463 FAM655463 FKI655463 FUE655463 GEA655463 GNW655463 GXS655463 HHO655463 HRK655463 IBG655463 ILC655463 IUY655463 JEU655463 JOQ655463 JYM655463 KII655463 KSE655463 LCA655463 LLW655463 LVS655463 MFO655463 MPK655463 MZG655463 NJC655463 NSY655463 OCU655463 OMQ655463 OWM655463 PGI655463 PQE655463 QAA655463 QJW655463 QTS655463 RDO655463 RNK655463 RXG655463 SHC655463 SQY655463 TAU655463 TKQ655463 TUM655463 UEI655463 UOE655463 UYA655463 VHW655463 VRS655463 WBO655463 WLK655463 WVG655463 C720999 IU720999 SQ720999 ACM720999 AMI720999 AWE720999 BGA720999 BPW720999 BZS720999 CJO720999 CTK720999 DDG720999 DNC720999 DWY720999 EGU720999 EQQ720999 FAM720999 FKI720999 FUE720999 GEA720999 GNW720999 GXS720999 HHO720999 HRK720999 IBG720999 ILC720999 IUY720999 JEU720999 JOQ720999 JYM720999 KII720999 KSE720999 LCA720999 LLW720999 LVS720999 MFO720999 MPK720999 MZG720999 NJC720999 NSY720999 OCU720999 OMQ720999 OWM720999 PGI720999 PQE720999 QAA720999 QJW720999 QTS720999 RDO720999 RNK720999 RXG720999 SHC720999 SQY720999 TAU720999 TKQ720999 TUM720999 UEI720999 UOE720999 UYA720999 VHW720999 VRS720999 WBO720999 WLK720999 WVG720999 C786535 IU786535 SQ786535 ACM786535 AMI786535 AWE786535 BGA786535 BPW786535 BZS786535 CJO786535 CTK786535 DDG786535 DNC786535 DWY786535 EGU786535 EQQ786535 FAM786535 FKI786535 FUE786535 GEA786535 GNW786535 GXS786535 HHO786535 HRK786535 IBG786535 ILC786535 IUY786535 JEU786535 JOQ786535 JYM786535 KII786535 KSE786535 LCA786535 LLW786535 LVS786535 MFO786535 MPK786535 MZG786535 NJC786535 NSY786535 OCU786535 OMQ786535 OWM786535 PGI786535 PQE786535 QAA786535 QJW786535 QTS786535 RDO786535 RNK786535 RXG786535 SHC786535 SQY786535 TAU786535 TKQ786535 TUM786535 UEI786535 UOE786535 UYA786535 VHW786535 VRS786535 WBO786535 WLK786535 WVG786535 C852071 IU852071 SQ852071 ACM852071 AMI852071 AWE852071 BGA852071 BPW852071 BZS852071 CJO852071 CTK852071 DDG852071 DNC852071 DWY852071 EGU852071 EQQ852071 FAM852071 FKI852071 FUE852071 GEA852071 GNW852071 GXS852071 HHO852071 HRK852071 IBG852071 ILC852071 IUY852071 JEU852071 JOQ852071 JYM852071 KII852071 KSE852071 LCA852071 LLW852071 LVS852071 MFO852071 MPK852071 MZG852071 NJC852071 NSY852071 OCU852071 OMQ852071 OWM852071 PGI852071 PQE852071 QAA852071 QJW852071 QTS852071 RDO852071 RNK852071 RXG852071 SHC852071 SQY852071 TAU852071 TKQ852071 TUM852071 UEI852071 UOE852071 UYA852071 VHW852071 VRS852071 WBO852071 WLK852071 WVG852071 C917607 IU917607 SQ917607 ACM917607 AMI917607 AWE917607 BGA917607 BPW917607 BZS917607 CJO917607 CTK917607 DDG917607 DNC917607 DWY917607 EGU917607 EQQ917607 FAM917607 FKI917607 FUE917607 GEA917607 GNW917607 GXS917607 HHO917607 HRK917607 IBG917607 ILC917607 IUY917607 JEU917607 JOQ917607 JYM917607 KII917607 KSE917607 LCA917607 LLW917607 LVS917607 MFO917607 MPK917607 MZG917607 NJC917607 NSY917607 OCU917607 OMQ917607 OWM917607 PGI917607 PQE917607 QAA917607 QJW917607 QTS917607 RDO917607 RNK917607 RXG917607 SHC917607 SQY917607 TAU917607 TKQ917607 TUM917607 UEI917607 UOE917607 UYA917607 VHW917607 VRS917607 WBO917607 WLK917607 WVG917607 C983143 IU983143 SQ983143 ACM983143 AMI983143 AWE983143 BGA983143 BPW983143 BZS983143 CJO983143 CTK983143 DDG983143 DNC983143 DWY983143 EGU983143 EQQ983143 FAM983143 FKI983143 FUE983143 GEA983143 GNW983143 GXS983143 HHO983143 HRK983143 IBG983143 ILC983143 IUY983143 JEU983143 JOQ983143 JYM983143 KII983143 KSE983143 LCA983143 LLW983143 LVS983143 MFO983143 MPK983143 MZG983143 NJC983143 NSY983143 OCU983143 OMQ983143 OWM983143 PGI983143 PQE983143 QAA983143 QJW983143 QTS983143 RDO983143 RNK983143 RXG983143 SHC983143 SQY983143 TAU983143 TKQ983143 TUM983143 UEI983143 UOE983143 UYA983143 VHW983143 VRS983143 WBO983143 WLK983143 WVG983143" xr:uid="{00000000-0002-0000-1000-000012000000}">
      <formula1>$Q$100:$Q$106</formula1>
    </dataValidation>
    <dataValidation type="list" allowBlank="1" showInputMessage="1" showErrorMessage="1" sqref="D102 IV102 SR102 ACN102 AMJ102 AWF102 BGB102 BPX102 BZT102 CJP102 CTL102 DDH102 DND102 DWZ102 EGV102 EQR102 FAN102 FKJ102 FUF102 GEB102 GNX102 GXT102 HHP102 HRL102 IBH102 ILD102 IUZ102 JEV102 JOR102 JYN102 KIJ102 KSF102 LCB102 LLX102 LVT102 MFP102 MPL102 MZH102 NJD102 NSZ102 OCV102 OMR102 OWN102 PGJ102 PQF102 QAB102 QJX102 QTT102 RDP102 RNL102 RXH102 SHD102 SQZ102 TAV102 TKR102 TUN102 UEJ102 UOF102 UYB102 VHX102 VRT102 WBP102 WLL102 WVH102 D65631 IV65631 SR65631 ACN65631 AMJ65631 AWF65631 BGB65631 BPX65631 BZT65631 CJP65631 CTL65631 DDH65631 DND65631 DWZ65631 EGV65631 EQR65631 FAN65631 FKJ65631 FUF65631 GEB65631 GNX65631 GXT65631 HHP65631 HRL65631 IBH65631 ILD65631 IUZ65631 JEV65631 JOR65631 JYN65631 KIJ65631 KSF65631 LCB65631 LLX65631 LVT65631 MFP65631 MPL65631 MZH65631 NJD65631 NSZ65631 OCV65631 OMR65631 OWN65631 PGJ65631 PQF65631 QAB65631 QJX65631 QTT65631 RDP65631 RNL65631 RXH65631 SHD65631 SQZ65631 TAV65631 TKR65631 TUN65631 UEJ65631 UOF65631 UYB65631 VHX65631 VRT65631 WBP65631 WLL65631 WVH65631 D131167 IV131167 SR131167 ACN131167 AMJ131167 AWF131167 BGB131167 BPX131167 BZT131167 CJP131167 CTL131167 DDH131167 DND131167 DWZ131167 EGV131167 EQR131167 FAN131167 FKJ131167 FUF131167 GEB131167 GNX131167 GXT131167 HHP131167 HRL131167 IBH131167 ILD131167 IUZ131167 JEV131167 JOR131167 JYN131167 KIJ131167 KSF131167 LCB131167 LLX131167 LVT131167 MFP131167 MPL131167 MZH131167 NJD131167 NSZ131167 OCV131167 OMR131167 OWN131167 PGJ131167 PQF131167 QAB131167 QJX131167 QTT131167 RDP131167 RNL131167 RXH131167 SHD131167 SQZ131167 TAV131167 TKR131167 TUN131167 UEJ131167 UOF131167 UYB131167 VHX131167 VRT131167 WBP131167 WLL131167 WVH131167 D196703 IV196703 SR196703 ACN196703 AMJ196703 AWF196703 BGB196703 BPX196703 BZT196703 CJP196703 CTL196703 DDH196703 DND196703 DWZ196703 EGV196703 EQR196703 FAN196703 FKJ196703 FUF196703 GEB196703 GNX196703 GXT196703 HHP196703 HRL196703 IBH196703 ILD196703 IUZ196703 JEV196703 JOR196703 JYN196703 KIJ196703 KSF196703 LCB196703 LLX196703 LVT196703 MFP196703 MPL196703 MZH196703 NJD196703 NSZ196703 OCV196703 OMR196703 OWN196703 PGJ196703 PQF196703 QAB196703 QJX196703 QTT196703 RDP196703 RNL196703 RXH196703 SHD196703 SQZ196703 TAV196703 TKR196703 TUN196703 UEJ196703 UOF196703 UYB196703 VHX196703 VRT196703 WBP196703 WLL196703 WVH196703 D262239 IV262239 SR262239 ACN262239 AMJ262239 AWF262239 BGB262239 BPX262239 BZT262239 CJP262239 CTL262239 DDH262239 DND262239 DWZ262239 EGV262239 EQR262239 FAN262239 FKJ262239 FUF262239 GEB262239 GNX262239 GXT262239 HHP262239 HRL262239 IBH262239 ILD262239 IUZ262239 JEV262239 JOR262239 JYN262239 KIJ262239 KSF262239 LCB262239 LLX262239 LVT262239 MFP262239 MPL262239 MZH262239 NJD262239 NSZ262239 OCV262239 OMR262239 OWN262239 PGJ262239 PQF262239 QAB262239 QJX262239 QTT262239 RDP262239 RNL262239 RXH262239 SHD262239 SQZ262239 TAV262239 TKR262239 TUN262239 UEJ262239 UOF262239 UYB262239 VHX262239 VRT262239 WBP262239 WLL262239 WVH262239 D327775 IV327775 SR327775 ACN327775 AMJ327775 AWF327775 BGB327775 BPX327775 BZT327775 CJP327775 CTL327775 DDH327775 DND327775 DWZ327775 EGV327775 EQR327775 FAN327775 FKJ327775 FUF327775 GEB327775 GNX327775 GXT327775 HHP327775 HRL327775 IBH327775 ILD327775 IUZ327775 JEV327775 JOR327775 JYN327775 KIJ327775 KSF327775 LCB327775 LLX327775 LVT327775 MFP327775 MPL327775 MZH327775 NJD327775 NSZ327775 OCV327775 OMR327775 OWN327775 PGJ327775 PQF327775 QAB327775 QJX327775 QTT327775 RDP327775 RNL327775 RXH327775 SHD327775 SQZ327775 TAV327775 TKR327775 TUN327775 UEJ327775 UOF327775 UYB327775 VHX327775 VRT327775 WBP327775 WLL327775 WVH327775 D393311 IV393311 SR393311 ACN393311 AMJ393311 AWF393311 BGB393311 BPX393311 BZT393311 CJP393311 CTL393311 DDH393311 DND393311 DWZ393311 EGV393311 EQR393311 FAN393311 FKJ393311 FUF393311 GEB393311 GNX393311 GXT393311 HHP393311 HRL393311 IBH393311 ILD393311 IUZ393311 JEV393311 JOR393311 JYN393311 KIJ393311 KSF393311 LCB393311 LLX393311 LVT393311 MFP393311 MPL393311 MZH393311 NJD393311 NSZ393311 OCV393311 OMR393311 OWN393311 PGJ393311 PQF393311 QAB393311 QJX393311 QTT393311 RDP393311 RNL393311 RXH393311 SHD393311 SQZ393311 TAV393311 TKR393311 TUN393311 UEJ393311 UOF393311 UYB393311 VHX393311 VRT393311 WBP393311 WLL393311 WVH393311 D458847 IV458847 SR458847 ACN458847 AMJ458847 AWF458847 BGB458847 BPX458847 BZT458847 CJP458847 CTL458847 DDH458847 DND458847 DWZ458847 EGV458847 EQR458847 FAN458847 FKJ458847 FUF458847 GEB458847 GNX458847 GXT458847 HHP458847 HRL458847 IBH458847 ILD458847 IUZ458847 JEV458847 JOR458847 JYN458847 KIJ458847 KSF458847 LCB458847 LLX458847 LVT458847 MFP458847 MPL458847 MZH458847 NJD458847 NSZ458847 OCV458847 OMR458847 OWN458847 PGJ458847 PQF458847 QAB458847 QJX458847 QTT458847 RDP458847 RNL458847 RXH458847 SHD458847 SQZ458847 TAV458847 TKR458847 TUN458847 UEJ458847 UOF458847 UYB458847 VHX458847 VRT458847 WBP458847 WLL458847 WVH458847 D524383 IV524383 SR524383 ACN524383 AMJ524383 AWF524383 BGB524383 BPX524383 BZT524383 CJP524383 CTL524383 DDH524383 DND524383 DWZ524383 EGV524383 EQR524383 FAN524383 FKJ524383 FUF524383 GEB524383 GNX524383 GXT524383 HHP524383 HRL524383 IBH524383 ILD524383 IUZ524383 JEV524383 JOR524383 JYN524383 KIJ524383 KSF524383 LCB524383 LLX524383 LVT524383 MFP524383 MPL524383 MZH524383 NJD524383 NSZ524383 OCV524383 OMR524383 OWN524383 PGJ524383 PQF524383 QAB524383 QJX524383 QTT524383 RDP524383 RNL524383 RXH524383 SHD524383 SQZ524383 TAV524383 TKR524383 TUN524383 UEJ524383 UOF524383 UYB524383 VHX524383 VRT524383 WBP524383 WLL524383 WVH524383 D589919 IV589919 SR589919 ACN589919 AMJ589919 AWF589919 BGB589919 BPX589919 BZT589919 CJP589919 CTL589919 DDH589919 DND589919 DWZ589919 EGV589919 EQR589919 FAN589919 FKJ589919 FUF589919 GEB589919 GNX589919 GXT589919 HHP589919 HRL589919 IBH589919 ILD589919 IUZ589919 JEV589919 JOR589919 JYN589919 KIJ589919 KSF589919 LCB589919 LLX589919 LVT589919 MFP589919 MPL589919 MZH589919 NJD589919 NSZ589919 OCV589919 OMR589919 OWN589919 PGJ589919 PQF589919 QAB589919 QJX589919 QTT589919 RDP589919 RNL589919 RXH589919 SHD589919 SQZ589919 TAV589919 TKR589919 TUN589919 UEJ589919 UOF589919 UYB589919 VHX589919 VRT589919 WBP589919 WLL589919 WVH589919 D655455 IV655455 SR655455 ACN655455 AMJ655455 AWF655455 BGB655455 BPX655455 BZT655455 CJP655455 CTL655455 DDH655455 DND655455 DWZ655455 EGV655455 EQR655455 FAN655455 FKJ655455 FUF655455 GEB655455 GNX655455 GXT655455 HHP655455 HRL655455 IBH655455 ILD655455 IUZ655455 JEV655455 JOR655455 JYN655455 KIJ655455 KSF655455 LCB655455 LLX655455 LVT655455 MFP655455 MPL655455 MZH655455 NJD655455 NSZ655455 OCV655455 OMR655455 OWN655455 PGJ655455 PQF655455 QAB655455 QJX655455 QTT655455 RDP655455 RNL655455 RXH655455 SHD655455 SQZ655455 TAV655455 TKR655455 TUN655455 UEJ655455 UOF655455 UYB655455 VHX655455 VRT655455 WBP655455 WLL655455 WVH655455 D720991 IV720991 SR720991 ACN720991 AMJ720991 AWF720991 BGB720991 BPX720991 BZT720991 CJP720991 CTL720991 DDH720991 DND720991 DWZ720991 EGV720991 EQR720991 FAN720991 FKJ720991 FUF720991 GEB720991 GNX720991 GXT720991 HHP720991 HRL720991 IBH720991 ILD720991 IUZ720991 JEV720991 JOR720991 JYN720991 KIJ720991 KSF720991 LCB720991 LLX720991 LVT720991 MFP720991 MPL720991 MZH720991 NJD720991 NSZ720991 OCV720991 OMR720991 OWN720991 PGJ720991 PQF720991 QAB720991 QJX720991 QTT720991 RDP720991 RNL720991 RXH720991 SHD720991 SQZ720991 TAV720991 TKR720991 TUN720991 UEJ720991 UOF720991 UYB720991 VHX720991 VRT720991 WBP720991 WLL720991 WVH720991 D786527 IV786527 SR786527 ACN786527 AMJ786527 AWF786527 BGB786527 BPX786527 BZT786527 CJP786527 CTL786527 DDH786527 DND786527 DWZ786527 EGV786527 EQR786527 FAN786527 FKJ786527 FUF786527 GEB786527 GNX786527 GXT786527 HHP786527 HRL786527 IBH786527 ILD786527 IUZ786527 JEV786527 JOR786527 JYN786527 KIJ786527 KSF786527 LCB786527 LLX786527 LVT786527 MFP786527 MPL786527 MZH786527 NJD786527 NSZ786527 OCV786527 OMR786527 OWN786527 PGJ786527 PQF786527 QAB786527 QJX786527 QTT786527 RDP786527 RNL786527 RXH786527 SHD786527 SQZ786527 TAV786527 TKR786527 TUN786527 UEJ786527 UOF786527 UYB786527 VHX786527 VRT786527 WBP786527 WLL786527 WVH786527 D852063 IV852063 SR852063 ACN852063 AMJ852063 AWF852063 BGB852063 BPX852063 BZT852063 CJP852063 CTL852063 DDH852063 DND852063 DWZ852063 EGV852063 EQR852063 FAN852063 FKJ852063 FUF852063 GEB852063 GNX852063 GXT852063 HHP852063 HRL852063 IBH852063 ILD852063 IUZ852063 JEV852063 JOR852063 JYN852063 KIJ852063 KSF852063 LCB852063 LLX852063 LVT852063 MFP852063 MPL852063 MZH852063 NJD852063 NSZ852063 OCV852063 OMR852063 OWN852063 PGJ852063 PQF852063 QAB852063 QJX852063 QTT852063 RDP852063 RNL852063 RXH852063 SHD852063 SQZ852063 TAV852063 TKR852063 TUN852063 UEJ852063 UOF852063 UYB852063 VHX852063 VRT852063 WBP852063 WLL852063 WVH852063 D917599 IV917599 SR917599 ACN917599 AMJ917599 AWF917599 BGB917599 BPX917599 BZT917599 CJP917599 CTL917599 DDH917599 DND917599 DWZ917599 EGV917599 EQR917599 FAN917599 FKJ917599 FUF917599 GEB917599 GNX917599 GXT917599 HHP917599 HRL917599 IBH917599 ILD917599 IUZ917599 JEV917599 JOR917599 JYN917599 KIJ917599 KSF917599 LCB917599 LLX917599 LVT917599 MFP917599 MPL917599 MZH917599 NJD917599 NSZ917599 OCV917599 OMR917599 OWN917599 PGJ917599 PQF917599 QAB917599 QJX917599 QTT917599 RDP917599 RNL917599 RXH917599 SHD917599 SQZ917599 TAV917599 TKR917599 TUN917599 UEJ917599 UOF917599 UYB917599 VHX917599 VRT917599 WBP917599 WLL917599 WVH917599 D983135 IV983135 SR983135 ACN983135 AMJ983135 AWF983135 BGB983135 BPX983135 BZT983135 CJP983135 CTL983135 DDH983135 DND983135 DWZ983135 EGV983135 EQR983135 FAN983135 FKJ983135 FUF983135 GEB983135 GNX983135 GXT983135 HHP983135 HRL983135 IBH983135 ILD983135 IUZ983135 JEV983135 JOR983135 JYN983135 KIJ983135 KSF983135 LCB983135 LLX983135 LVT983135 MFP983135 MPL983135 MZH983135 NJD983135 NSZ983135 OCV983135 OMR983135 OWN983135 PGJ983135 PQF983135 QAB983135 QJX983135 QTT983135 RDP983135 RNL983135 RXH983135 SHD983135 SQZ983135 TAV983135 TKR983135 TUN983135 UEJ983135 UOF983135 UYB983135 VHX983135 VRT983135 WBP983135 WLL983135 WVH983135 D108 IV108 SR108 ACN108 AMJ108 AWF108 BGB108 BPX108 BZT108 CJP108 CTL108 DDH108 DND108 DWZ108 EGV108 EQR108 FAN108 FKJ108 FUF108 GEB108 GNX108 GXT108 HHP108 HRL108 IBH108 ILD108 IUZ108 JEV108 JOR108 JYN108 KIJ108 KSF108 LCB108 LLX108 LVT108 MFP108 MPL108 MZH108 NJD108 NSZ108 OCV108 OMR108 OWN108 PGJ108 PQF108 QAB108 QJX108 QTT108 RDP108 RNL108 RXH108 SHD108 SQZ108 TAV108 TKR108 TUN108 UEJ108 UOF108 UYB108 VHX108 VRT108 WBP108 WLL108 WVH108 D65637 IV65637 SR65637 ACN65637 AMJ65637 AWF65637 BGB65637 BPX65637 BZT65637 CJP65637 CTL65637 DDH65637 DND65637 DWZ65637 EGV65637 EQR65637 FAN65637 FKJ65637 FUF65637 GEB65637 GNX65637 GXT65637 HHP65637 HRL65637 IBH65637 ILD65637 IUZ65637 JEV65637 JOR65637 JYN65637 KIJ65637 KSF65637 LCB65637 LLX65637 LVT65637 MFP65637 MPL65637 MZH65637 NJD65637 NSZ65637 OCV65637 OMR65637 OWN65637 PGJ65637 PQF65637 QAB65637 QJX65637 QTT65637 RDP65637 RNL65637 RXH65637 SHD65637 SQZ65637 TAV65637 TKR65637 TUN65637 UEJ65637 UOF65637 UYB65637 VHX65637 VRT65637 WBP65637 WLL65637 WVH65637 D131173 IV131173 SR131173 ACN131173 AMJ131173 AWF131173 BGB131173 BPX131173 BZT131173 CJP131173 CTL131173 DDH131173 DND131173 DWZ131173 EGV131173 EQR131173 FAN131173 FKJ131173 FUF131173 GEB131173 GNX131173 GXT131173 HHP131173 HRL131173 IBH131173 ILD131173 IUZ131173 JEV131173 JOR131173 JYN131173 KIJ131173 KSF131173 LCB131173 LLX131173 LVT131173 MFP131173 MPL131173 MZH131173 NJD131173 NSZ131173 OCV131173 OMR131173 OWN131173 PGJ131173 PQF131173 QAB131173 QJX131173 QTT131173 RDP131173 RNL131173 RXH131173 SHD131173 SQZ131173 TAV131173 TKR131173 TUN131173 UEJ131173 UOF131173 UYB131173 VHX131173 VRT131173 WBP131173 WLL131173 WVH131173 D196709 IV196709 SR196709 ACN196709 AMJ196709 AWF196709 BGB196709 BPX196709 BZT196709 CJP196709 CTL196709 DDH196709 DND196709 DWZ196709 EGV196709 EQR196709 FAN196709 FKJ196709 FUF196709 GEB196709 GNX196709 GXT196709 HHP196709 HRL196709 IBH196709 ILD196709 IUZ196709 JEV196709 JOR196709 JYN196709 KIJ196709 KSF196709 LCB196709 LLX196709 LVT196709 MFP196709 MPL196709 MZH196709 NJD196709 NSZ196709 OCV196709 OMR196709 OWN196709 PGJ196709 PQF196709 QAB196709 QJX196709 QTT196709 RDP196709 RNL196709 RXH196709 SHD196709 SQZ196709 TAV196709 TKR196709 TUN196709 UEJ196709 UOF196709 UYB196709 VHX196709 VRT196709 WBP196709 WLL196709 WVH196709 D262245 IV262245 SR262245 ACN262245 AMJ262245 AWF262245 BGB262245 BPX262245 BZT262245 CJP262245 CTL262245 DDH262245 DND262245 DWZ262245 EGV262245 EQR262245 FAN262245 FKJ262245 FUF262245 GEB262245 GNX262245 GXT262245 HHP262245 HRL262245 IBH262245 ILD262245 IUZ262245 JEV262245 JOR262245 JYN262245 KIJ262245 KSF262245 LCB262245 LLX262245 LVT262245 MFP262245 MPL262245 MZH262245 NJD262245 NSZ262245 OCV262245 OMR262245 OWN262245 PGJ262245 PQF262245 QAB262245 QJX262245 QTT262245 RDP262245 RNL262245 RXH262245 SHD262245 SQZ262245 TAV262245 TKR262245 TUN262245 UEJ262245 UOF262245 UYB262245 VHX262245 VRT262245 WBP262245 WLL262245 WVH262245 D327781 IV327781 SR327781 ACN327781 AMJ327781 AWF327781 BGB327781 BPX327781 BZT327781 CJP327781 CTL327781 DDH327781 DND327781 DWZ327781 EGV327781 EQR327781 FAN327781 FKJ327781 FUF327781 GEB327781 GNX327781 GXT327781 HHP327781 HRL327781 IBH327781 ILD327781 IUZ327781 JEV327781 JOR327781 JYN327781 KIJ327781 KSF327781 LCB327781 LLX327781 LVT327781 MFP327781 MPL327781 MZH327781 NJD327781 NSZ327781 OCV327781 OMR327781 OWN327781 PGJ327781 PQF327781 QAB327781 QJX327781 QTT327781 RDP327781 RNL327781 RXH327781 SHD327781 SQZ327781 TAV327781 TKR327781 TUN327781 UEJ327781 UOF327781 UYB327781 VHX327781 VRT327781 WBP327781 WLL327781 WVH327781 D393317 IV393317 SR393317 ACN393317 AMJ393317 AWF393317 BGB393317 BPX393317 BZT393317 CJP393317 CTL393317 DDH393317 DND393317 DWZ393317 EGV393317 EQR393317 FAN393317 FKJ393317 FUF393317 GEB393317 GNX393317 GXT393317 HHP393317 HRL393317 IBH393317 ILD393317 IUZ393317 JEV393317 JOR393317 JYN393317 KIJ393317 KSF393317 LCB393317 LLX393317 LVT393317 MFP393317 MPL393317 MZH393317 NJD393317 NSZ393317 OCV393317 OMR393317 OWN393317 PGJ393317 PQF393317 QAB393317 QJX393317 QTT393317 RDP393317 RNL393317 RXH393317 SHD393317 SQZ393317 TAV393317 TKR393317 TUN393317 UEJ393317 UOF393317 UYB393317 VHX393317 VRT393317 WBP393317 WLL393317 WVH393317 D458853 IV458853 SR458853 ACN458853 AMJ458853 AWF458853 BGB458853 BPX458853 BZT458853 CJP458853 CTL458853 DDH458853 DND458853 DWZ458853 EGV458853 EQR458853 FAN458853 FKJ458853 FUF458853 GEB458853 GNX458853 GXT458853 HHP458853 HRL458853 IBH458853 ILD458853 IUZ458853 JEV458853 JOR458853 JYN458853 KIJ458853 KSF458853 LCB458853 LLX458853 LVT458853 MFP458853 MPL458853 MZH458853 NJD458853 NSZ458853 OCV458853 OMR458853 OWN458853 PGJ458853 PQF458853 QAB458853 QJX458853 QTT458853 RDP458853 RNL458853 RXH458853 SHD458853 SQZ458853 TAV458853 TKR458853 TUN458853 UEJ458853 UOF458853 UYB458853 VHX458853 VRT458853 WBP458853 WLL458853 WVH458853 D524389 IV524389 SR524389 ACN524389 AMJ524389 AWF524389 BGB524389 BPX524389 BZT524389 CJP524389 CTL524389 DDH524389 DND524389 DWZ524389 EGV524389 EQR524389 FAN524389 FKJ524389 FUF524389 GEB524389 GNX524389 GXT524389 HHP524389 HRL524389 IBH524389 ILD524389 IUZ524389 JEV524389 JOR524389 JYN524389 KIJ524389 KSF524389 LCB524389 LLX524389 LVT524389 MFP524389 MPL524389 MZH524389 NJD524389 NSZ524389 OCV524389 OMR524389 OWN524389 PGJ524389 PQF524389 QAB524389 QJX524389 QTT524389 RDP524389 RNL524389 RXH524389 SHD524389 SQZ524389 TAV524389 TKR524389 TUN524389 UEJ524389 UOF524389 UYB524389 VHX524389 VRT524389 WBP524389 WLL524389 WVH524389 D589925 IV589925 SR589925 ACN589925 AMJ589925 AWF589925 BGB589925 BPX589925 BZT589925 CJP589925 CTL589925 DDH589925 DND589925 DWZ589925 EGV589925 EQR589925 FAN589925 FKJ589925 FUF589925 GEB589925 GNX589925 GXT589925 HHP589925 HRL589925 IBH589925 ILD589925 IUZ589925 JEV589925 JOR589925 JYN589925 KIJ589925 KSF589925 LCB589925 LLX589925 LVT589925 MFP589925 MPL589925 MZH589925 NJD589925 NSZ589925 OCV589925 OMR589925 OWN589925 PGJ589925 PQF589925 QAB589925 QJX589925 QTT589925 RDP589925 RNL589925 RXH589925 SHD589925 SQZ589925 TAV589925 TKR589925 TUN589925 UEJ589925 UOF589925 UYB589925 VHX589925 VRT589925 WBP589925 WLL589925 WVH589925 D655461 IV655461 SR655461 ACN655461 AMJ655461 AWF655461 BGB655461 BPX655461 BZT655461 CJP655461 CTL655461 DDH655461 DND655461 DWZ655461 EGV655461 EQR655461 FAN655461 FKJ655461 FUF655461 GEB655461 GNX655461 GXT655461 HHP655461 HRL655461 IBH655461 ILD655461 IUZ655461 JEV655461 JOR655461 JYN655461 KIJ655461 KSF655461 LCB655461 LLX655461 LVT655461 MFP655461 MPL655461 MZH655461 NJD655461 NSZ655461 OCV655461 OMR655461 OWN655461 PGJ655461 PQF655461 QAB655461 QJX655461 QTT655461 RDP655461 RNL655461 RXH655461 SHD655461 SQZ655461 TAV655461 TKR655461 TUN655461 UEJ655461 UOF655461 UYB655461 VHX655461 VRT655461 WBP655461 WLL655461 WVH655461 D720997 IV720997 SR720997 ACN720997 AMJ720997 AWF720997 BGB720997 BPX720997 BZT720997 CJP720997 CTL720997 DDH720997 DND720997 DWZ720997 EGV720997 EQR720997 FAN720997 FKJ720997 FUF720997 GEB720997 GNX720997 GXT720997 HHP720997 HRL720997 IBH720997 ILD720997 IUZ720997 JEV720997 JOR720997 JYN720997 KIJ720997 KSF720997 LCB720997 LLX720997 LVT720997 MFP720997 MPL720997 MZH720997 NJD720997 NSZ720997 OCV720997 OMR720997 OWN720997 PGJ720997 PQF720997 QAB720997 QJX720997 QTT720997 RDP720997 RNL720997 RXH720997 SHD720997 SQZ720997 TAV720997 TKR720997 TUN720997 UEJ720997 UOF720997 UYB720997 VHX720997 VRT720997 WBP720997 WLL720997 WVH720997 D786533 IV786533 SR786533 ACN786533 AMJ786533 AWF786533 BGB786533 BPX786533 BZT786533 CJP786533 CTL786533 DDH786533 DND786533 DWZ786533 EGV786533 EQR786533 FAN786533 FKJ786533 FUF786533 GEB786533 GNX786533 GXT786533 HHP786533 HRL786533 IBH786533 ILD786533 IUZ786533 JEV786533 JOR786533 JYN786533 KIJ786533 KSF786533 LCB786533 LLX786533 LVT786533 MFP786533 MPL786533 MZH786533 NJD786533 NSZ786533 OCV786533 OMR786533 OWN786533 PGJ786533 PQF786533 QAB786533 QJX786533 QTT786533 RDP786533 RNL786533 RXH786533 SHD786533 SQZ786533 TAV786533 TKR786533 TUN786533 UEJ786533 UOF786533 UYB786533 VHX786533 VRT786533 WBP786533 WLL786533 WVH786533 D852069 IV852069 SR852069 ACN852069 AMJ852069 AWF852069 BGB852069 BPX852069 BZT852069 CJP852069 CTL852069 DDH852069 DND852069 DWZ852069 EGV852069 EQR852069 FAN852069 FKJ852069 FUF852069 GEB852069 GNX852069 GXT852069 HHP852069 HRL852069 IBH852069 ILD852069 IUZ852069 JEV852069 JOR852069 JYN852069 KIJ852069 KSF852069 LCB852069 LLX852069 LVT852069 MFP852069 MPL852069 MZH852069 NJD852069 NSZ852069 OCV852069 OMR852069 OWN852069 PGJ852069 PQF852069 QAB852069 QJX852069 QTT852069 RDP852069 RNL852069 RXH852069 SHD852069 SQZ852069 TAV852069 TKR852069 TUN852069 UEJ852069 UOF852069 UYB852069 VHX852069 VRT852069 WBP852069 WLL852069 WVH852069 D917605 IV917605 SR917605 ACN917605 AMJ917605 AWF917605 BGB917605 BPX917605 BZT917605 CJP917605 CTL917605 DDH917605 DND917605 DWZ917605 EGV917605 EQR917605 FAN917605 FKJ917605 FUF917605 GEB917605 GNX917605 GXT917605 HHP917605 HRL917605 IBH917605 ILD917605 IUZ917605 JEV917605 JOR917605 JYN917605 KIJ917605 KSF917605 LCB917605 LLX917605 LVT917605 MFP917605 MPL917605 MZH917605 NJD917605 NSZ917605 OCV917605 OMR917605 OWN917605 PGJ917605 PQF917605 QAB917605 QJX917605 QTT917605 RDP917605 RNL917605 RXH917605 SHD917605 SQZ917605 TAV917605 TKR917605 TUN917605 UEJ917605 UOF917605 UYB917605 VHX917605 VRT917605 WBP917605 WLL917605 WVH917605 D983141 IV983141 SR983141 ACN983141 AMJ983141 AWF983141 BGB983141 BPX983141 BZT983141 CJP983141 CTL983141 DDH983141 DND983141 DWZ983141 EGV983141 EQR983141 FAN983141 FKJ983141 FUF983141 GEB983141 GNX983141 GXT983141 HHP983141 HRL983141 IBH983141 ILD983141 IUZ983141 JEV983141 JOR983141 JYN983141 KIJ983141 KSF983141 LCB983141 LLX983141 LVT983141 MFP983141 MPL983141 MZH983141 NJD983141 NSZ983141 OCV983141 OMR983141 OWN983141 PGJ983141 PQF983141 QAB983141 QJX983141 QTT983141 RDP983141 RNL983141 RXH983141 SHD983141 SQZ983141 TAV983141 TKR983141 TUN983141 UEJ983141 UOF983141 UYB983141 VHX983141 VRT983141 WBP983141 WLL983141 WVH983141 D104 IV104 SR104 ACN104 AMJ104 AWF104 BGB104 BPX104 BZT104 CJP104 CTL104 DDH104 DND104 DWZ104 EGV104 EQR104 FAN104 FKJ104 FUF104 GEB104 GNX104 GXT104 HHP104 HRL104 IBH104 ILD104 IUZ104 JEV104 JOR104 JYN104 KIJ104 KSF104 LCB104 LLX104 LVT104 MFP104 MPL104 MZH104 NJD104 NSZ104 OCV104 OMR104 OWN104 PGJ104 PQF104 QAB104 QJX104 QTT104 RDP104 RNL104 RXH104 SHD104 SQZ104 TAV104 TKR104 TUN104 UEJ104 UOF104 UYB104 VHX104 VRT104 WBP104 WLL104 WVH104 D65633 IV65633 SR65633 ACN65633 AMJ65633 AWF65633 BGB65633 BPX65633 BZT65633 CJP65633 CTL65633 DDH65633 DND65633 DWZ65633 EGV65633 EQR65633 FAN65633 FKJ65633 FUF65633 GEB65633 GNX65633 GXT65633 HHP65633 HRL65633 IBH65633 ILD65633 IUZ65633 JEV65633 JOR65633 JYN65633 KIJ65633 KSF65633 LCB65633 LLX65633 LVT65633 MFP65633 MPL65633 MZH65633 NJD65633 NSZ65633 OCV65633 OMR65633 OWN65633 PGJ65633 PQF65633 QAB65633 QJX65633 QTT65633 RDP65633 RNL65633 RXH65633 SHD65633 SQZ65633 TAV65633 TKR65633 TUN65633 UEJ65633 UOF65633 UYB65633 VHX65633 VRT65633 WBP65633 WLL65633 WVH65633 D131169 IV131169 SR131169 ACN131169 AMJ131169 AWF131169 BGB131169 BPX131169 BZT131169 CJP131169 CTL131169 DDH131169 DND131169 DWZ131169 EGV131169 EQR131169 FAN131169 FKJ131169 FUF131169 GEB131169 GNX131169 GXT131169 HHP131169 HRL131169 IBH131169 ILD131169 IUZ131169 JEV131169 JOR131169 JYN131169 KIJ131169 KSF131169 LCB131169 LLX131169 LVT131169 MFP131169 MPL131169 MZH131169 NJD131169 NSZ131169 OCV131169 OMR131169 OWN131169 PGJ131169 PQF131169 QAB131169 QJX131169 QTT131169 RDP131169 RNL131169 RXH131169 SHD131169 SQZ131169 TAV131169 TKR131169 TUN131169 UEJ131169 UOF131169 UYB131169 VHX131169 VRT131169 WBP131169 WLL131169 WVH131169 D196705 IV196705 SR196705 ACN196705 AMJ196705 AWF196705 BGB196705 BPX196705 BZT196705 CJP196705 CTL196705 DDH196705 DND196705 DWZ196705 EGV196705 EQR196705 FAN196705 FKJ196705 FUF196705 GEB196705 GNX196705 GXT196705 HHP196705 HRL196705 IBH196705 ILD196705 IUZ196705 JEV196705 JOR196705 JYN196705 KIJ196705 KSF196705 LCB196705 LLX196705 LVT196705 MFP196705 MPL196705 MZH196705 NJD196705 NSZ196705 OCV196705 OMR196705 OWN196705 PGJ196705 PQF196705 QAB196705 QJX196705 QTT196705 RDP196705 RNL196705 RXH196705 SHD196705 SQZ196705 TAV196705 TKR196705 TUN196705 UEJ196705 UOF196705 UYB196705 VHX196705 VRT196705 WBP196705 WLL196705 WVH196705 D262241 IV262241 SR262241 ACN262241 AMJ262241 AWF262241 BGB262241 BPX262241 BZT262241 CJP262241 CTL262241 DDH262241 DND262241 DWZ262241 EGV262241 EQR262241 FAN262241 FKJ262241 FUF262241 GEB262241 GNX262241 GXT262241 HHP262241 HRL262241 IBH262241 ILD262241 IUZ262241 JEV262241 JOR262241 JYN262241 KIJ262241 KSF262241 LCB262241 LLX262241 LVT262241 MFP262241 MPL262241 MZH262241 NJD262241 NSZ262241 OCV262241 OMR262241 OWN262241 PGJ262241 PQF262241 QAB262241 QJX262241 QTT262241 RDP262241 RNL262241 RXH262241 SHD262241 SQZ262241 TAV262241 TKR262241 TUN262241 UEJ262241 UOF262241 UYB262241 VHX262241 VRT262241 WBP262241 WLL262241 WVH262241 D327777 IV327777 SR327777 ACN327777 AMJ327777 AWF327777 BGB327777 BPX327777 BZT327777 CJP327777 CTL327777 DDH327777 DND327777 DWZ327777 EGV327777 EQR327777 FAN327777 FKJ327777 FUF327777 GEB327777 GNX327777 GXT327777 HHP327777 HRL327777 IBH327777 ILD327777 IUZ327777 JEV327777 JOR327777 JYN327777 KIJ327777 KSF327777 LCB327777 LLX327777 LVT327777 MFP327777 MPL327777 MZH327777 NJD327777 NSZ327777 OCV327777 OMR327777 OWN327777 PGJ327777 PQF327777 QAB327777 QJX327777 QTT327777 RDP327777 RNL327777 RXH327777 SHD327777 SQZ327777 TAV327777 TKR327777 TUN327777 UEJ327777 UOF327777 UYB327777 VHX327777 VRT327777 WBP327777 WLL327777 WVH327777 D393313 IV393313 SR393313 ACN393313 AMJ393313 AWF393313 BGB393313 BPX393313 BZT393313 CJP393313 CTL393313 DDH393313 DND393313 DWZ393313 EGV393313 EQR393313 FAN393313 FKJ393313 FUF393313 GEB393313 GNX393313 GXT393313 HHP393313 HRL393313 IBH393313 ILD393313 IUZ393313 JEV393313 JOR393313 JYN393313 KIJ393313 KSF393313 LCB393313 LLX393313 LVT393313 MFP393313 MPL393313 MZH393313 NJD393313 NSZ393313 OCV393313 OMR393313 OWN393313 PGJ393313 PQF393313 QAB393313 QJX393313 QTT393313 RDP393313 RNL393313 RXH393313 SHD393313 SQZ393313 TAV393313 TKR393313 TUN393313 UEJ393313 UOF393313 UYB393313 VHX393313 VRT393313 WBP393313 WLL393313 WVH393313 D458849 IV458849 SR458849 ACN458849 AMJ458849 AWF458849 BGB458849 BPX458849 BZT458849 CJP458849 CTL458849 DDH458849 DND458849 DWZ458849 EGV458849 EQR458849 FAN458849 FKJ458849 FUF458849 GEB458849 GNX458849 GXT458849 HHP458849 HRL458849 IBH458849 ILD458849 IUZ458849 JEV458849 JOR458849 JYN458849 KIJ458849 KSF458849 LCB458849 LLX458849 LVT458849 MFP458849 MPL458849 MZH458849 NJD458849 NSZ458849 OCV458849 OMR458849 OWN458849 PGJ458849 PQF458849 QAB458849 QJX458849 QTT458849 RDP458849 RNL458849 RXH458849 SHD458849 SQZ458849 TAV458849 TKR458849 TUN458849 UEJ458849 UOF458849 UYB458849 VHX458849 VRT458849 WBP458849 WLL458849 WVH458849 D524385 IV524385 SR524385 ACN524385 AMJ524385 AWF524385 BGB524385 BPX524385 BZT524385 CJP524385 CTL524385 DDH524385 DND524385 DWZ524385 EGV524385 EQR524385 FAN524385 FKJ524385 FUF524385 GEB524385 GNX524385 GXT524385 HHP524385 HRL524385 IBH524385 ILD524385 IUZ524385 JEV524385 JOR524385 JYN524385 KIJ524385 KSF524385 LCB524385 LLX524385 LVT524385 MFP524385 MPL524385 MZH524385 NJD524385 NSZ524385 OCV524385 OMR524385 OWN524385 PGJ524385 PQF524385 QAB524385 QJX524385 QTT524385 RDP524385 RNL524385 RXH524385 SHD524385 SQZ524385 TAV524385 TKR524385 TUN524385 UEJ524385 UOF524385 UYB524385 VHX524385 VRT524385 WBP524385 WLL524385 WVH524385 D589921 IV589921 SR589921 ACN589921 AMJ589921 AWF589921 BGB589921 BPX589921 BZT589921 CJP589921 CTL589921 DDH589921 DND589921 DWZ589921 EGV589921 EQR589921 FAN589921 FKJ589921 FUF589921 GEB589921 GNX589921 GXT589921 HHP589921 HRL589921 IBH589921 ILD589921 IUZ589921 JEV589921 JOR589921 JYN589921 KIJ589921 KSF589921 LCB589921 LLX589921 LVT589921 MFP589921 MPL589921 MZH589921 NJD589921 NSZ589921 OCV589921 OMR589921 OWN589921 PGJ589921 PQF589921 QAB589921 QJX589921 QTT589921 RDP589921 RNL589921 RXH589921 SHD589921 SQZ589921 TAV589921 TKR589921 TUN589921 UEJ589921 UOF589921 UYB589921 VHX589921 VRT589921 WBP589921 WLL589921 WVH589921 D655457 IV655457 SR655457 ACN655457 AMJ655457 AWF655457 BGB655457 BPX655457 BZT655457 CJP655457 CTL655457 DDH655457 DND655457 DWZ655457 EGV655457 EQR655457 FAN655457 FKJ655457 FUF655457 GEB655457 GNX655457 GXT655457 HHP655457 HRL655457 IBH655457 ILD655457 IUZ655457 JEV655457 JOR655457 JYN655457 KIJ655457 KSF655457 LCB655457 LLX655457 LVT655457 MFP655457 MPL655457 MZH655457 NJD655457 NSZ655457 OCV655457 OMR655457 OWN655457 PGJ655457 PQF655457 QAB655457 QJX655457 QTT655457 RDP655457 RNL655457 RXH655457 SHD655457 SQZ655457 TAV655457 TKR655457 TUN655457 UEJ655457 UOF655457 UYB655457 VHX655457 VRT655457 WBP655457 WLL655457 WVH655457 D720993 IV720993 SR720993 ACN720993 AMJ720993 AWF720993 BGB720993 BPX720993 BZT720993 CJP720993 CTL720993 DDH720993 DND720993 DWZ720993 EGV720993 EQR720993 FAN720993 FKJ720993 FUF720993 GEB720993 GNX720993 GXT720993 HHP720993 HRL720993 IBH720993 ILD720993 IUZ720993 JEV720993 JOR720993 JYN720993 KIJ720993 KSF720993 LCB720993 LLX720993 LVT720993 MFP720993 MPL720993 MZH720993 NJD720993 NSZ720993 OCV720993 OMR720993 OWN720993 PGJ720993 PQF720993 QAB720993 QJX720993 QTT720993 RDP720993 RNL720993 RXH720993 SHD720993 SQZ720993 TAV720993 TKR720993 TUN720993 UEJ720993 UOF720993 UYB720993 VHX720993 VRT720993 WBP720993 WLL720993 WVH720993 D786529 IV786529 SR786529 ACN786529 AMJ786529 AWF786529 BGB786529 BPX786529 BZT786529 CJP786529 CTL786529 DDH786529 DND786529 DWZ786529 EGV786529 EQR786529 FAN786529 FKJ786529 FUF786529 GEB786529 GNX786529 GXT786529 HHP786529 HRL786529 IBH786529 ILD786529 IUZ786529 JEV786529 JOR786529 JYN786529 KIJ786529 KSF786529 LCB786529 LLX786529 LVT786529 MFP786529 MPL786529 MZH786529 NJD786529 NSZ786529 OCV786529 OMR786529 OWN786529 PGJ786529 PQF786529 QAB786529 QJX786529 QTT786529 RDP786529 RNL786529 RXH786529 SHD786529 SQZ786529 TAV786529 TKR786529 TUN786529 UEJ786529 UOF786529 UYB786529 VHX786529 VRT786529 WBP786529 WLL786529 WVH786529 D852065 IV852065 SR852065 ACN852065 AMJ852065 AWF852065 BGB852065 BPX852065 BZT852065 CJP852065 CTL852065 DDH852065 DND852065 DWZ852065 EGV852065 EQR852065 FAN852065 FKJ852065 FUF852065 GEB852065 GNX852065 GXT852065 HHP852065 HRL852065 IBH852065 ILD852065 IUZ852065 JEV852065 JOR852065 JYN852065 KIJ852065 KSF852065 LCB852065 LLX852065 LVT852065 MFP852065 MPL852065 MZH852065 NJD852065 NSZ852065 OCV852065 OMR852065 OWN852065 PGJ852065 PQF852065 QAB852065 QJX852065 QTT852065 RDP852065 RNL852065 RXH852065 SHD852065 SQZ852065 TAV852065 TKR852065 TUN852065 UEJ852065 UOF852065 UYB852065 VHX852065 VRT852065 WBP852065 WLL852065 WVH852065 D917601 IV917601 SR917601 ACN917601 AMJ917601 AWF917601 BGB917601 BPX917601 BZT917601 CJP917601 CTL917601 DDH917601 DND917601 DWZ917601 EGV917601 EQR917601 FAN917601 FKJ917601 FUF917601 GEB917601 GNX917601 GXT917601 HHP917601 HRL917601 IBH917601 ILD917601 IUZ917601 JEV917601 JOR917601 JYN917601 KIJ917601 KSF917601 LCB917601 LLX917601 LVT917601 MFP917601 MPL917601 MZH917601 NJD917601 NSZ917601 OCV917601 OMR917601 OWN917601 PGJ917601 PQF917601 QAB917601 QJX917601 QTT917601 RDP917601 RNL917601 RXH917601 SHD917601 SQZ917601 TAV917601 TKR917601 TUN917601 UEJ917601 UOF917601 UYB917601 VHX917601 VRT917601 WBP917601 WLL917601 WVH917601 D983137 IV983137 SR983137 ACN983137 AMJ983137 AWF983137 BGB983137 BPX983137 BZT983137 CJP983137 CTL983137 DDH983137 DND983137 DWZ983137 EGV983137 EQR983137 FAN983137 FKJ983137 FUF983137 GEB983137 GNX983137 GXT983137 HHP983137 HRL983137 IBH983137 ILD983137 IUZ983137 JEV983137 JOR983137 JYN983137 KIJ983137 KSF983137 LCB983137 LLX983137 LVT983137 MFP983137 MPL983137 MZH983137 NJD983137 NSZ983137 OCV983137 OMR983137 OWN983137 PGJ983137 PQF983137 QAB983137 QJX983137 QTT983137 RDP983137 RNL983137 RXH983137 SHD983137 SQZ983137 TAV983137 TKR983137 TUN983137 UEJ983137 UOF983137 UYB983137 VHX983137 VRT983137 WBP983137 WLL983137 WVH983137 D106 IV106 SR106 ACN106 AMJ106 AWF106 BGB106 BPX106 BZT106 CJP106 CTL106 DDH106 DND106 DWZ106 EGV106 EQR106 FAN106 FKJ106 FUF106 GEB106 GNX106 GXT106 HHP106 HRL106 IBH106 ILD106 IUZ106 JEV106 JOR106 JYN106 KIJ106 KSF106 LCB106 LLX106 LVT106 MFP106 MPL106 MZH106 NJD106 NSZ106 OCV106 OMR106 OWN106 PGJ106 PQF106 QAB106 QJX106 QTT106 RDP106 RNL106 RXH106 SHD106 SQZ106 TAV106 TKR106 TUN106 UEJ106 UOF106 UYB106 VHX106 VRT106 WBP106 WLL106 WVH106 D65635 IV65635 SR65635 ACN65635 AMJ65635 AWF65635 BGB65635 BPX65635 BZT65635 CJP65635 CTL65635 DDH65635 DND65635 DWZ65635 EGV65635 EQR65635 FAN65635 FKJ65635 FUF65635 GEB65635 GNX65635 GXT65635 HHP65635 HRL65635 IBH65635 ILD65635 IUZ65635 JEV65635 JOR65635 JYN65635 KIJ65635 KSF65635 LCB65635 LLX65635 LVT65635 MFP65635 MPL65635 MZH65635 NJD65635 NSZ65635 OCV65635 OMR65635 OWN65635 PGJ65635 PQF65635 QAB65635 QJX65635 QTT65635 RDP65635 RNL65635 RXH65635 SHD65635 SQZ65635 TAV65635 TKR65635 TUN65635 UEJ65635 UOF65635 UYB65635 VHX65635 VRT65635 WBP65635 WLL65635 WVH65635 D131171 IV131171 SR131171 ACN131171 AMJ131171 AWF131171 BGB131171 BPX131171 BZT131171 CJP131171 CTL131171 DDH131171 DND131171 DWZ131171 EGV131171 EQR131171 FAN131171 FKJ131171 FUF131171 GEB131171 GNX131171 GXT131171 HHP131171 HRL131171 IBH131171 ILD131171 IUZ131171 JEV131171 JOR131171 JYN131171 KIJ131171 KSF131171 LCB131171 LLX131171 LVT131171 MFP131171 MPL131171 MZH131171 NJD131171 NSZ131171 OCV131171 OMR131171 OWN131171 PGJ131171 PQF131171 QAB131171 QJX131171 QTT131171 RDP131171 RNL131171 RXH131171 SHD131171 SQZ131171 TAV131171 TKR131171 TUN131171 UEJ131171 UOF131171 UYB131171 VHX131171 VRT131171 WBP131171 WLL131171 WVH131171 D196707 IV196707 SR196707 ACN196707 AMJ196707 AWF196707 BGB196707 BPX196707 BZT196707 CJP196707 CTL196707 DDH196707 DND196707 DWZ196707 EGV196707 EQR196707 FAN196707 FKJ196707 FUF196707 GEB196707 GNX196707 GXT196707 HHP196707 HRL196707 IBH196707 ILD196707 IUZ196707 JEV196707 JOR196707 JYN196707 KIJ196707 KSF196707 LCB196707 LLX196707 LVT196707 MFP196707 MPL196707 MZH196707 NJD196707 NSZ196707 OCV196707 OMR196707 OWN196707 PGJ196707 PQF196707 QAB196707 QJX196707 QTT196707 RDP196707 RNL196707 RXH196707 SHD196707 SQZ196707 TAV196707 TKR196707 TUN196707 UEJ196707 UOF196707 UYB196707 VHX196707 VRT196707 WBP196707 WLL196707 WVH196707 D262243 IV262243 SR262243 ACN262243 AMJ262243 AWF262243 BGB262243 BPX262243 BZT262243 CJP262243 CTL262243 DDH262243 DND262243 DWZ262243 EGV262243 EQR262243 FAN262243 FKJ262243 FUF262243 GEB262243 GNX262243 GXT262243 HHP262243 HRL262243 IBH262243 ILD262243 IUZ262243 JEV262243 JOR262243 JYN262243 KIJ262243 KSF262243 LCB262243 LLX262243 LVT262243 MFP262243 MPL262243 MZH262243 NJD262243 NSZ262243 OCV262243 OMR262243 OWN262243 PGJ262243 PQF262243 QAB262243 QJX262243 QTT262243 RDP262243 RNL262243 RXH262243 SHD262243 SQZ262243 TAV262243 TKR262243 TUN262243 UEJ262243 UOF262243 UYB262243 VHX262243 VRT262243 WBP262243 WLL262243 WVH262243 D327779 IV327779 SR327779 ACN327779 AMJ327779 AWF327779 BGB327779 BPX327779 BZT327779 CJP327779 CTL327779 DDH327779 DND327779 DWZ327779 EGV327779 EQR327779 FAN327779 FKJ327779 FUF327779 GEB327779 GNX327779 GXT327779 HHP327779 HRL327779 IBH327779 ILD327779 IUZ327779 JEV327779 JOR327779 JYN327779 KIJ327779 KSF327779 LCB327779 LLX327779 LVT327779 MFP327779 MPL327779 MZH327779 NJD327779 NSZ327779 OCV327779 OMR327779 OWN327779 PGJ327779 PQF327779 QAB327779 QJX327779 QTT327779 RDP327779 RNL327779 RXH327779 SHD327779 SQZ327779 TAV327779 TKR327779 TUN327779 UEJ327779 UOF327779 UYB327779 VHX327779 VRT327779 WBP327779 WLL327779 WVH327779 D393315 IV393315 SR393315 ACN393315 AMJ393315 AWF393315 BGB393315 BPX393315 BZT393315 CJP393315 CTL393315 DDH393315 DND393315 DWZ393315 EGV393315 EQR393315 FAN393315 FKJ393315 FUF393315 GEB393315 GNX393315 GXT393315 HHP393315 HRL393315 IBH393315 ILD393315 IUZ393315 JEV393315 JOR393315 JYN393315 KIJ393315 KSF393315 LCB393315 LLX393315 LVT393315 MFP393315 MPL393315 MZH393315 NJD393315 NSZ393315 OCV393315 OMR393315 OWN393315 PGJ393315 PQF393315 QAB393315 QJX393315 QTT393315 RDP393315 RNL393315 RXH393315 SHD393315 SQZ393315 TAV393315 TKR393315 TUN393315 UEJ393315 UOF393315 UYB393315 VHX393315 VRT393315 WBP393315 WLL393315 WVH393315 D458851 IV458851 SR458851 ACN458851 AMJ458851 AWF458851 BGB458851 BPX458851 BZT458851 CJP458851 CTL458851 DDH458851 DND458851 DWZ458851 EGV458851 EQR458851 FAN458851 FKJ458851 FUF458851 GEB458851 GNX458851 GXT458851 HHP458851 HRL458851 IBH458851 ILD458851 IUZ458851 JEV458851 JOR458851 JYN458851 KIJ458851 KSF458851 LCB458851 LLX458851 LVT458851 MFP458851 MPL458851 MZH458851 NJD458851 NSZ458851 OCV458851 OMR458851 OWN458851 PGJ458851 PQF458851 QAB458851 QJX458851 QTT458851 RDP458851 RNL458851 RXH458851 SHD458851 SQZ458851 TAV458851 TKR458851 TUN458851 UEJ458851 UOF458851 UYB458851 VHX458851 VRT458851 WBP458851 WLL458851 WVH458851 D524387 IV524387 SR524387 ACN524387 AMJ524387 AWF524387 BGB524387 BPX524387 BZT524387 CJP524387 CTL524387 DDH524387 DND524387 DWZ524387 EGV524387 EQR524387 FAN524387 FKJ524387 FUF524387 GEB524387 GNX524387 GXT524387 HHP524387 HRL524387 IBH524387 ILD524387 IUZ524387 JEV524387 JOR524387 JYN524387 KIJ524387 KSF524387 LCB524387 LLX524387 LVT524387 MFP524387 MPL524387 MZH524387 NJD524387 NSZ524387 OCV524387 OMR524387 OWN524387 PGJ524387 PQF524387 QAB524387 QJX524387 QTT524387 RDP524387 RNL524387 RXH524387 SHD524387 SQZ524387 TAV524387 TKR524387 TUN524387 UEJ524387 UOF524387 UYB524387 VHX524387 VRT524387 WBP524387 WLL524387 WVH524387 D589923 IV589923 SR589923 ACN589923 AMJ589923 AWF589923 BGB589923 BPX589923 BZT589923 CJP589923 CTL589923 DDH589923 DND589923 DWZ589923 EGV589923 EQR589923 FAN589923 FKJ589923 FUF589923 GEB589923 GNX589923 GXT589923 HHP589923 HRL589923 IBH589923 ILD589923 IUZ589923 JEV589923 JOR589923 JYN589923 KIJ589923 KSF589923 LCB589923 LLX589923 LVT589923 MFP589923 MPL589923 MZH589923 NJD589923 NSZ589923 OCV589923 OMR589923 OWN589923 PGJ589923 PQF589923 QAB589923 QJX589923 QTT589923 RDP589923 RNL589923 RXH589923 SHD589923 SQZ589923 TAV589923 TKR589923 TUN589923 UEJ589923 UOF589923 UYB589923 VHX589923 VRT589923 WBP589923 WLL589923 WVH589923 D655459 IV655459 SR655459 ACN655459 AMJ655459 AWF655459 BGB655459 BPX655459 BZT655459 CJP655459 CTL655459 DDH655459 DND655459 DWZ655459 EGV655459 EQR655459 FAN655459 FKJ655459 FUF655459 GEB655459 GNX655459 GXT655459 HHP655459 HRL655459 IBH655459 ILD655459 IUZ655459 JEV655459 JOR655459 JYN655459 KIJ655459 KSF655459 LCB655459 LLX655459 LVT655459 MFP655459 MPL655459 MZH655459 NJD655459 NSZ655459 OCV655459 OMR655459 OWN655459 PGJ655459 PQF655459 QAB655459 QJX655459 QTT655459 RDP655459 RNL655459 RXH655459 SHD655459 SQZ655459 TAV655459 TKR655459 TUN655459 UEJ655459 UOF655459 UYB655459 VHX655459 VRT655459 WBP655459 WLL655459 WVH655459 D720995 IV720995 SR720995 ACN720995 AMJ720995 AWF720995 BGB720995 BPX720995 BZT720995 CJP720995 CTL720995 DDH720995 DND720995 DWZ720995 EGV720995 EQR720995 FAN720995 FKJ720995 FUF720995 GEB720995 GNX720995 GXT720995 HHP720995 HRL720995 IBH720995 ILD720995 IUZ720995 JEV720995 JOR720995 JYN720995 KIJ720995 KSF720995 LCB720995 LLX720995 LVT720995 MFP720995 MPL720995 MZH720995 NJD720995 NSZ720995 OCV720995 OMR720995 OWN720995 PGJ720995 PQF720995 QAB720995 QJX720995 QTT720995 RDP720995 RNL720995 RXH720995 SHD720995 SQZ720995 TAV720995 TKR720995 TUN720995 UEJ720995 UOF720995 UYB720995 VHX720995 VRT720995 WBP720995 WLL720995 WVH720995 D786531 IV786531 SR786531 ACN786531 AMJ786531 AWF786531 BGB786531 BPX786531 BZT786531 CJP786531 CTL786531 DDH786531 DND786531 DWZ786531 EGV786531 EQR786531 FAN786531 FKJ786531 FUF786531 GEB786531 GNX786531 GXT786531 HHP786531 HRL786531 IBH786531 ILD786531 IUZ786531 JEV786531 JOR786531 JYN786531 KIJ786531 KSF786531 LCB786531 LLX786531 LVT786531 MFP786531 MPL786531 MZH786531 NJD786531 NSZ786531 OCV786531 OMR786531 OWN786531 PGJ786531 PQF786531 QAB786531 QJX786531 QTT786531 RDP786531 RNL786531 RXH786531 SHD786531 SQZ786531 TAV786531 TKR786531 TUN786531 UEJ786531 UOF786531 UYB786531 VHX786531 VRT786531 WBP786531 WLL786531 WVH786531 D852067 IV852067 SR852067 ACN852067 AMJ852067 AWF852067 BGB852067 BPX852067 BZT852067 CJP852067 CTL852067 DDH852067 DND852067 DWZ852067 EGV852067 EQR852067 FAN852067 FKJ852067 FUF852067 GEB852067 GNX852067 GXT852067 HHP852067 HRL852067 IBH852067 ILD852067 IUZ852067 JEV852067 JOR852067 JYN852067 KIJ852067 KSF852067 LCB852067 LLX852067 LVT852067 MFP852067 MPL852067 MZH852067 NJD852067 NSZ852067 OCV852067 OMR852067 OWN852067 PGJ852067 PQF852067 QAB852067 QJX852067 QTT852067 RDP852067 RNL852067 RXH852067 SHD852067 SQZ852067 TAV852067 TKR852067 TUN852067 UEJ852067 UOF852067 UYB852067 VHX852067 VRT852067 WBP852067 WLL852067 WVH852067 D917603 IV917603 SR917603 ACN917603 AMJ917603 AWF917603 BGB917603 BPX917603 BZT917603 CJP917603 CTL917603 DDH917603 DND917603 DWZ917603 EGV917603 EQR917603 FAN917603 FKJ917603 FUF917603 GEB917603 GNX917603 GXT917603 HHP917603 HRL917603 IBH917603 ILD917603 IUZ917603 JEV917603 JOR917603 JYN917603 KIJ917603 KSF917603 LCB917603 LLX917603 LVT917603 MFP917603 MPL917603 MZH917603 NJD917603 NSZ917603 OCV917603 OMR917603 OWN917603 PGJ917603 PQF917603 QAB917603 QJX917603 QTT917603 RDP917603 RNL917603 RXH917603 SHD917603 SQZ917603 TAV917603 TKR917603 TUN917603 UEJ917603 UOF917603 UYB917603 VHX917603 VRT917603 WBP917603 WLL917603 WVH917603 D983139 IV983139 SR983139 ACN983139 AMJ983139 AWF983139 BGB983139 BPX983139 BZT983139 CJP983139 CTL983139 DDH983139 DND983139 DWZ983139 EGV983139 EQR983139 FAN983139 FKJ983139 FUF983139 GEB983139 GNX983139 GXT983139 HHP983139 HRL983139 IBH983139 ILD983139 IUZ983139 JEV983139 JOR983139 JYN983139 KIJ983139 KSF983139 LCB983139 LLX983139 LVT983139 MFP983139 MPL983139 MZH983139 NJD983139 NSZ983139 OCV983139 OMR983139 OWN983139 PGJ983139 PQF983139 QAB983139 QJX983139 QTT983139 RDP983139 RNL983139 RXH983139 SHD983139 SQZ983139 TAV983139 TKR983139 TUN983139 UEJ983139 UOF983139 UYB983139 VHX983139 VRT983139 WBP983139 WLL983139 WVH983139 D110 IV110 SR110 ACN110 AMJ110 AWF110 BGB110 BPX110 BZT110 CJP110 CTL110 DDH110 DND110 DWZ110 EGV110 EQR110 FAN110 FKJ110 FUF110 GEB110 GNX110 GXT110 HHP110 HRL110 IBH110 ILD110 IUZ110 JEV110 JOR110 JYN110 KIJ110 KSF110 LCB110 LLX110 LVT110 MFP110 MPL110 MZH110 NJD110 NSZ110 OCV110 OMR110 OWN110 PGJ110 PQF110 QAB110 QJX110 QTT110 RDP110 RNL110 RXH110 SHD110 SQZ110 TAV110 TKR110 TUN110 UEJ110 UOF110 UYB110 VHX110 VRT110 WBP110 WLL110 WVH110 D65639 IV65639 SR65639 ACN65639 AMJ65639 AWF65639 BGB65639 BPX65639 BZT65639 CJP65639 CTL65639 DDH65639 DND65639 DWZ65639 EGV65639 EQR65639 FAN65639 FKJ65639 FUF65639 GEB65639 GNX65639 GXT65639 HHP65639 HRL65639 IBH65639 ILD65639 IUZ65639 JEV65639 JOR65639 JYN65639 KIJ65639 KSF65639 LCB65639 LLX65639 LVT65639 MFP65639 MPL65639 MZH65639 NJD65639 NSZ65639 OCV65639 OMR65639 OWN65639 PGJ65639 PQF65639 QAB65639 QJX65639 QTT65639 RDP65639 RNL65639 RXH65639 SHD65639 SQZ65639 TAV65639 TKR65639 TUN65639 UEJ65639 UOF65639 UYB65639 VHX65639 VRT65639 WBP65639 WLL65639 WVH65639 D131175 IV131175 SR131175 ACN131175 AMJ131175 AWF131175 BGB131175 BPX131175 BZT131175 CJP131175 CTL131175 DDH131175 DND131175 DWZ131175 EGV131175 EQR131175 FAN131175 FKJ131175 FUF131175 GEB131175 GNX131175 GXT131175 HHP131175 HRL131175 IBH131175 ILD131175 IUZ131175 JEV131175 JOR131175 JYN131175 KIJ131175 KSF131175 LCB131175 LLX131175 LVT131175 MFP131175 MPL131175 MZH131175 NJD131175 NSZ131175 OCV131175 OMR131175 OWN131175 PGJ131175 PQF131175 QAB131175 QJX131175 QTT131175 RDP131175 RNL131175 RXH131175 SHD131175 SQZ131175 TAV131175 TKR131175 TUN131175 UEJ131175 UOF131175 UYB131175 VHX131175 VRT131175 WBP131175 WLL131175 WVH131175 D196711 IV196711 SR196711 ACN196711 AMJ196711 AWF196711 BGB196711 BPX196711 BZT196711 CJP196711 CTL196711 DDH196711 DND196711 DWZ196711 EGV196711 EQR196711 FAN196711 FKJ196711 FUF196711 GEB196711 GNX196711 GXT196711 HHP196711 HRL196711 IBH196711 ILD196711 IUZ196711 JEV196711 JOR196711 JYN196711 KIJ196711 KSF196711 LCB196711 LLX196711 LVT196711 MFP196711 MPL196711 MZH196711 NJD196711 NSZ196711 OCV196711 OMR196711 OWN196711 PGJ196711 PQF196711 QAB196711 QJX196711 QTT196711 RDP196711 RNL196711 RXH196711 SHD196711 SQZ196711 TAV196711 TKR196711 TUN196711 UEJ196711 UOF196711 UYB196711 VHX196711 VRT196711 WBP196711 WLL196711 WVH196711 D262247 IV262247 SR262247 ACN262247 AMJ262247 AWF262247 BGB262247 BPX262247 BZT262247 CJP262247 CTL262247 DDH262247 DND262247 DWZ262247 EGV262247 EQR262247 FAN262247 FKJ262247 FUF262247 GEB262247 GNX262247 GXT262247 HHP262247 HRL262247 IBH262247 ILD262247 IUZ262247 JEV262247 JOR262247 JYN262247 KIJ262247 KSF262247 LCB262247 LLX262247 LVT262247 MFP262247 MPL262247 MZH262247 NJD262247 NSZ262247 OCV262247 OMR262247 OWN262247 PGJ262247 PQF262247 QAB262247 QJX262247 QTT262247 RDP262247 RNL262247 RXH262247 SHD262247 SQZ262247 TAV262247 TKR262247 TUN262247 UEJ262247 UOF262247 UYB262247 VHX262247 VRT262247 WBP262247 WLL262247 WVH262247 D327783 IV327783 SR327783 ACN327783 AMJ327783 AWF327783 BGB327783 BPX327783 BZT327783 CJP327783 CTL327783 DDH327783 DND327783 DWZ327783 EGV327783 EQR327783 FAN327783 FKJ327783 FUF327783 GEB327783 GNX327783 GXT327783 HHP327783 HRL327783 IBH327783 ILD327783 IUZ327783 JEV327783 JOR327783 JYN327783 KIJ327783 KSF327783 LCB327783 LLX327783 LVT327783 MFP327783 MPL327783 MZH327783 NJD327783 NSZ327783 OCV327783 OMR327783 OWN327783 PGJ327783 PQF327783 QAB327783 QJX327783 QTT327783 RDP327783 RNL327783 RXH327783 SHD327783 SQZ327783 TAV327783 TKR327783 TUN327783 UEJ327783 UOF327783 UYB327783 VHX327783 VRT327783 WBP327783 WLL327783 WVH327783 D393319 IV393319 SR393319 ACN393319 AMJ393319 AWF393319 BGB393319 BPX393319 BZT393319 CJP393319 CTL393319 DDH393319 DND393319 DWZ393319 EGV393319 EQR393319 FAN393319 FKJ393319 FUF393319 GEB393319 GNX393319 GXT393319 HHP393319 HRL393319 IBH393319 ILD393319 IUZ393319 JEV393319 JOR393319 JYN393319 KIJ393319 KSF393319 LCB393319 LLX393319 LVT393319 MFP393319 MPL393319 MZH393319 NJD393319 NSZ393319 OCV393319 OMR393319 OWN393319 PGJ393319 PQF393319 QAB393319 QJX393319 QTT393319 RDP393319 RNL393319 RXH393319 SHD393319 SQZ393319 TAV393319 TKR393319 TUN393319 UEJ393319 UOF393319 UYB393319 VHX393319 VRT393319 WBP393319 WLL393319 WVH393319 D458855 IV458855 SR458855 ACN458855 AMJ458855 AWF458855 BGB458855 BPX458855 BZT458855 CJP458855 CTL458855 DDH458855 DND458855 DWZ458855 EGV458855 EQR458855 FAN458855 FKJ458855 FUF458855 GEB458855 GNX458855 GXT458855 HHP458855 HRL458855 IBH458855 ILD458855 IUZ458855 JEV458855 JOR458855 JYN458855 KIJ458855 KSF458855 LCB458855 LLX458855 LVT458855 MFP458855 MPL458855 MZH458855 NJD458855 NSZ458855 OCV458855 OMR458855 OWN458855 PGJ458855 PQF458855 QAB458855 QJX458855 QTT458855 RDP458855 RNL458855 RXH458855 SHD458855 SQZ458855 TAV458855 TKR458855 TUN458855 UEJ458855 UOF458855 UYB458855 VHX458855 VRT458855 WBP458855 WLL458855 WVH458855 D524391 IV524391 SR524391 ACN524391 AMJ524391 AWF524391 BGB524391 BPX524391 BZT524391 CJP524391 CTL524391 DDH524391 DND524391 DWZ524391 EGV524391 EQR524391 FAN524391 FKJ524391 FUF524391 GEB524391 GNX524391 GXT524391 HHP524391 HRL524391 IBH524391 ILD524391 IUZ524391 JEV524391 JOR524391 JYN524391 KIJ524391 KSF524391 LCB524391 LLX524391 LVT524391 MFP524391 MPL524391 MZH524391 NJD524391 NSZ524391 OCV524391 OMR524391 OWN524391 PGJ524391 PQF524391 QAB524391 QJX524391 QTT524391 RDP524391 RNL524391 RXH524391 SHD524391 SQZ524391 TAV524391 TKR524391 TUN524391 UEJ524391 UOF524391 UYB524391 VHX524391 VRT524391 WBP524391 WLL524391 WVH524391 D589927 IV589927 SR589927 ACN589927 AMJ589927 AWF589927 BGB589927 BPX589927 BZT589927 CJP589927 CTL589927 DDH589927 DND589927 DWZ589927 EGV589927 EQR589927 FAN589927 FKJ589927 FUF589927 GEB589927 GNX589927 GXT589927 HHP589927 HRL589927 IBH589927 ILD589927 IUZ589927 JEV589927 JOR589927 JYN589927 KIJ589927 KSF589927 LCB589927 LLX589927 LVT589927 MFP589927 MPL589927 MZH589927 NJD589927 NSZ589927 OCV589927 OMR589927 OWN589927 PGJ589927 PQF589927 QAB589927 QJX589927 QTT589927 RDP589927 RNL589927 RXH589927 SHD589927 SQZ589927 TAV589927 TKR589927 TUN589927 UEJ589927 UOF589927 UYB589927 VHX589927 VRT589927 WBP589927 WLL589927 WVH589927 D655463 IV655463 SR655463 ACN655463 AMJ655463 AWF655463 BGB655463 BPX655463 BZT655463 CJP655463 CTL655463 DDH655463 DND655463 DWZ655463 EGV655463 EQR655463 FAN655463 FKJ655463 FUF655463 GEB655463 GNX655463 GXT655463 HHP655463 HRL655463 IBH655463 ILD655463 IUZ655463 JEV655463 JOR655463 JYN655463 KIJ655463 KSF655463 LCB655463 LLX655463 LVT655463 MFP655463 MPL655463 MZH655463 NJD655463 NSZ655463 OCV655463 OMR655463 OWN655463 PGJ655463 PQF655463 QAB655463 QJX655463 QTT655463 RDP655463 RNL655463 RXH655463 SHD655463 SQZ655463 TAV655463 TKR655463 TUN655463 UEJ655463 UOF655463 UYB655463 VHX655463 VRT655463 WBP655463 WLL655463 WVH655463 D720999 IV720999 SR720999 ACN720999 AMJ720999 AWF720999 BGB720999 BPX720999 BZT720999 CJP720999 CTL720999 DDH720999 DND720999 DWZ720999 EGV720999 EQR720999 FAN720999 FKJ720999 FUF720999 GEB720999 GNX720999 GXT720999 HHP720999 HRL720999 IBH720999 ILD720999 IUZ720999 JEV720999 JOR720999 JYN720999 KIJ720999 KSF720999 LCB720999 LLX720999 LVT720999 MFP720999 MPL720999 MZH720999 NJD720999 NSZ720999 OCV720999 OMR720999 OWN720999 PGJ720999 PQF720999 QAB720999 QJX720999 QTT720999 RDP720999 RNL720999 RXH720999 SHD720999 SQZ720999 TAV720999 TKR720999 TUN720999 UEJ720999 UOF720999 UYB720999 VHX720999 VRT720999 WBP720999 WLL720999 WVH720999 D786535 IV786535 SR786535 ACN786535 AMJ786535 AWF786535 BGB786535 BPX786535 BZT786535 CJP786535 CTL786535 DDH786535 DND786535 DWZ786535 EGV786535 EQR786535 FAN786535 FKJ786535 FUF786535 GEB786535 GNX786535 GXT786535 HHP786535 HRL786535 IBH786535 ILD786535 IUZ786535 JEV786535 JOR786535 JYN786535 KIJ786535 KSF786535 LCB786535 LLX786535 LVT786535 MFP786535 MPL786535 MZH786535 NJD786535 NSZ786535 OCV786535 OMR786535 OWN786535 PGJ786535 PQF786535 QAB786535 QJX786535 QTT786535 RDP786535 RNL786535 RXH786535 SHD786535 SQZ786535 TAV786535 TKR786535 TUN786535 UEJ786535 UOF786535 UYB786535 VHX786535 VRT786535 WBP786535 WLL786535 WVH786535 D852071 IV852071 SR852071 ACN852071 AMJ852071 AWF852071 BGB852071 BPX852071 BZT852071 CJP852071 CTL852071 DDH852071 DND852071 DWZ852071 EGV852071 EQR852071 FAN852071 FKJ852071 FUF852071 GEB852071 GNX852071 GXT852071 HHP852071 HRL852071 IBH852071 ILD852071 IUZ852071 JEV852071 JOR852071 JYN852071 KIJ852071 KSF852071 LCB852071 LLX852071 LVT852071 MFP852071 MPL852071 MZH852071 NJD852071 NSZ852071 OCV852071 OMR852071 OWN852071 PGJ852071 PQF852071 QAB852071 QJX852071 QTT852071 RDP852071 RNL852071 RXH852071 SHD852071 SQZ852071 TAV852071 TKR852071 TUN852071 UEJ852071 UOF852071 UYB852071 VHX852071 VRT852071 WBP852071 WLL852071 WVH852071 D917607 IV917607 SR917607 ACN917607 AMJ917607 AWF917607 BGB917607 BPX917607 BZT917607 CJP917607 CTL917607 DDH917607 DND917607 DWZ917607 EGV917607 EQR917607 FAN917607 FKJ917607 FUF917607 GEB917607 GNX917607 GXT917607 HHP917607 HRL917607 IBH917607 ILD917607 IUZ917607 JEV917607 JOR917607 JYN917607 KIJ917607 KSF917607 LCB917607 LLX917607 LVT917607 MFP917607 MPL917607 MZH917607 NJD917607 NSZ917607 OCV917607 OMR917607 OWN917607 PGJ917607 PQF917607 QAB917607 QJX917607 QTT917607 RDP917607 RNL917607 RXH917607 SHD917607 SQZ917607 TAV917607 TKR917607 TUN917607 UEJ917607 UOF917607 UYB917607 VHX917607 VRT917607 WBP917607 WLL917607 WVH917607 D983143 IV983143 SR983143 ACN983143 AMJ983143 AWF983143 BGB983143 BPX983143 BZT983143 CJP983143 CTL983143 DDH983143 DND983143 DWZ983143 EGV983143 EQR983143 FAN983143 FKJ983143 FUF983143 GEB983143 GNX983143 GXT983143 HHP983143 HRL983143 IBH983143 ILD983143 IUZ983143 JEV983143 JOR983143 JYN983143 KIJ983143 KSF983143 LCB983143 LLX983143 LVT983143 MFP983143 MPL983143 MZH983143 NJD983143 NSZ983143 OCV983143 OMR983143 OWN983143 PGJ983143 PQF983143 QAB983143 QJX983143 QTT983143 RDP983143 RNL983143 RXH983143 SHD983143 SQZ983143 TAV983143 TKR983143 TUN983143 UEJ983143 UOF983143 UYB983143 VHX983143 VRT983143 WBP983143 WLL983143 WVH983143" xr:uid="{00000000-0002-0000-1000-000013000000}">
      <formula1>$R$100:$R$106</formula1>
    </dataValidation>
    <dataValidation type="list" allowBlank="1" showInputMessage="1" showErrorMessage="1" sqref="C142" xr:uid="{00000000-0002-0000-1000-000014000000}">
      <formula1>B$166:D$166</formula1>
    </dataValidation>
    <dataValidation type="list" allowBlank="1" showInputMessage="1" showErrorMessage="1" sqref="C149" xr:uid="{00000000-0002-0000-1000-000015000000}">
      <formula1>$C$182:$D$182</formula1>
    </dataValidation>
  </dataValidations>
  <printOptions horizontalCentered="1" verticalCentered="1"/>
  <pageMargins left="0.2" right="0.17" top="0.32" bottom="0.18" header="0.15748031496062992" footer="0.15748031496062992"/>
  <pageSetup paperSize="9" scale="55" orientation="portrait" r:id="rId1"/>
  <ignoredErrors>
    <ignoredError sqref="C62:C74" unlockedFormula="1"/>
  </ignoredErrors>
  <extLst>
    <ext xmlns:x14="http://schemas.microsoft.com/office/spreadsheetml/2009/9/main" uri="{CCE6A557-97BC-4b89-ADB6-D9C93CAAB3DF}">
      <x14:dataValidations xmlns:xm="http://schemas.microsoft.com/office/excel/2006/main" count="1">
        <x14:dataValidation type="list" allowBlank="1" showInputMessage="1" showErrorMessage="1" xr:uid="{00000000-0002-0000-1000-000016000000}">
          <x14:formula1>
            <xm:f>"적용,미적용"</xm:f>
          </x14:formula1>
          <xm:sqref>O5 JG5 TC5 ACY5 AMU5 AWQ5 BGM5 BQI5 CAE5 CKA5 CTW5 DDS5 DNO5 DXK5 EHG5 ERC5 FAY5 FKU5 FUQ5 GEM5 GOI5 GYE5 HIA5 HRW5 IBS5 ILO5 IVK5 JFG5 JPC5 JYY5 KIU5 KSQ5 LCM5 LMI5 LWE5 MGA5 MPW5 MZS5 NJO5 NTK5 ODG5 ONC5 OWY5 PGU5 PQQ5 QAM5 QKI5 QUE5 REA5 RNW5 RXS5 SHO5 SRK5 TBG5 TLC5 TUY5 UEU5 UOQ5 UYM5 VII5 VSE5 WCA5 WLW5 WVS5 O65542 JG65542 TC65542 ACY65542 AMU65542 AWQ65542 BGM65542 BQI65542 CAE65542 CKA65542 CTW65542 DDS65542 DNO65542 DXK65542 EHG65542 ERC65542 FAY65542 FKU65542 FUQ65542 GEM65542 GOI65542 GYE65542 HIA65542 HRW65542 IBS65542 ILO65542 IVK65542 JFG65542 JPC65542 JYY65542 KIU65542 KSQ65542 LCM65542 LMI65542 LWE65542 MGA65542 MPW65542 MZS65542 NJO65542 NTK65542 ODG65542 ONC65542 OWY65542 PGU65542 PQQ65542 QAM65542 QKI65542 QUE65542 REA65542 RNW65542 RXS65542 SHO65542 SRK65542 TBG65542 TLC65542 TUY65542 UEU65542 UOQ65542 UYM65542 VII65542 VSE65542 WCA65542 WLW65542 WVS65542 O131078 JG131078 TC131078 ACY131078 AMU131078 AWQ131078 BGM131078 BQI131078 CAE131078 CKA131078 CTW131078 DDS131078 DNO131078 DXK131078 EHG131078 ERC131078 FAY131078 FKU131078 FUQ131078 GEM131078 GOI131078 GYE131078 HIA131078 HRW131078 IBS131078 ILO131078 IVK131078 JFG131078 JPC131078 JYY131078 KIU131078 KSQ131078 LCM131078 LMI131078 LWE131078 MGA131078 MPW131078 MZS131078 NJO131078 NTK131078 ODG131078 ONC131078 OWY131078 PGU131078 PQQ131078 QAM131078 QKI131078 QUE131078 REA131078 RNW131078 RXS131078 SHO131078 SRK131078 TBG131078 TLC131078 TUY131078 UEU131078 UOQ131078 UYM131078 VII131078 VSE131078 WCA131078 WLW131078 WVS131078 O196614 JG196614 TC196614 ACY196614 AMU196614 AWQ196614 BGM196614 BQI196614 CAE196614 CKA196614 CTW196614 DDS196614 DNO196614 DXK196614 EHG196614 ERC196614 FAY196614 FKU196614 FUQ196614 GEM196614 GOI196614 GYE196614 HIA196614 HRW196614 IBS196614 ILO196614 IVK196614 JFG196614 JPC196614 JYY196614 KIU196614 KSQ196614 LCM196614 LMI196614 LWE196614 MGA196614 MPW196614 MZS196614 NJO196614 NTK196614 ODG196614 ONC196614 OWY196614 PGU196614 PQQ196614 QAM196614 QKI196614 QUE196614 REA196614 RNW196614 RXS196614 SHO196614 SRK196614 TBG196614 TLC196614 TUY196614 UEU196614 UOQ196614 UYM196614 VII196614 VSE196614 WCA196614 WLW196614 WVS196614 O262150 JG262150 TC262150 ACY262150 AMU262150 AWQ262150 BGM262150 BQI262150 CAE262150 CKA262150 CTW262150 DDS262150 DNO262150 DXK262150 EHG262150 ERC262150 FAY262150 FKU262150 FUQ262150 GEM262150 GOI262150 GYE262150 HIA262150 HRW262150 IBS262150 ILO262150 IVK262150 JFG262150 JPC262150 JYY262150 KIU262150 KSQ262150 LCM262150 LMI262150 LWE262150 MGA262150 MPW262150 MZS262150 NJO262150 NTK262150 ODG262150 ONC262150 OWY262150 PGU262150 PQQ262150 QAM262150 QKI262150 QUE262150 REA262150 RNW262150 RXS262150 SHO262150 SRK262150 TBG262150 TLC262150 TUY262150 UEU262150 UOQ262150 UYM262150 VII262150 VSE262150 WCA262150 WLW262150 WVS262150 O327686 JG327686 TC327686 ACY327686 AMU327686 AWQ327686 BGM327686 BQI327686 CAE327686 CKA327686 CTW327686 DDS327686 DNO327686 DXK327686 EHG327686 ERC327686 FAY327686 FKU327686 FUQ327686 GEM327686 GOI327686 GYE327686 HIA327686 HRW327686 IBS327686 ILO327686 IVK327686 JFG327686 JPC327686 JYY327686 KIU327686 KSQ327686 LCM327686 LMI327686 LWE327686 MGA327686 MPW327686 MZS327686 NJO327686 NTK327686 ODG327686 ONC327686 OWY327686 PGU327686 PQQ327686 QAM327686 QKI327686 QUE327686 REA327686 RNW327686 RXS327686 SHO327686 SRK327686 TBG327686 TLC327686 TUY327686 UEU327686 UOQ327686 UYM327686 VII327686 VSE327686 WCA327686 WLW327686 WVS327686 O393222 JG393222 TC393222 ACY393222 AMU393222 AWQ393222 BGM393222 BQI393222 CAE393222 CKA393222 CTW393222 DDS393222 DNO393222 DXK393222 EHG393222 ERC393222 FAY393222 FKU393222 FUQ393222 GEM393222 GOI393222 GYE393222 HIA393222 HRW393222 IBS393222 ILO393222 IVK393222 JFG393222 JPC393222 JYY393222 KIU393222 KSQ393222 LCM393222 LMI393222 LWE393222 MGA393222 MPW393222 MZS393222 NJO393222 NTK393222 ODG393222 ONC393222 OWY393222 PGU393222 PQQ393222 QAM393222 QKI393222 QUE393222 REA393222 RNW393222 RXS393222 SHO393222 SRK393222 TBG393222 TLC393222 TUY393222 UEU393222 UOQ393222 UYM393222 VII393222 VSE393222 WCA393222 WLW393222 WVS393222 O458758 JG458758 TC458758 ACY458758 AMU458758 AWQ458758 BGM458758 BQI458758 CAE458758 CKA458758 CTW458758 DDS458758 DNO458758 DXK458758 EHG458758 ERC458758 FAY458758 FKU458758 FUQ458758 GEM458758 GOI458758 GYE458758 HIA458758 HRW458758 IBS458758 ILO458758 IVK458758 JFG458758 JPC458758 JYY458758 KIU458758 KSQ458758 LCM458758 LMI458758 LWE458758 MGA458758 MPW458758 MZS458758 NJO458758 NTK458758 ODG458758 ONC458758 OWY458758 PGU458758 PQQ458758 QAM458758 QKI458758 QUE458758 REA458758 RNW458758 RXS458758 SHO458758 SRK458758 TBG458758 TLC458758 TUY458758 UEU458758 UOQ458758 UYM458758 VII458758 VSE458758 WCA458758 WLW458758 WVS458758 O524294 JG524294 TC524294 ACY524294 AMU524294 AWQ524294 BGM524294 BQI524294 CAE524294 CKA524294 CTW524294 DDS524294 DNO524294 DXK524294 EHG524294 ERC524294 FAY524294 FKU524294 FUQ524294 GEM524294 GOI524294 GYE524294 HIA524294 HRW524294 IBS524294 ILO524294 IVK524294 JFG524294 JPC524294 JYY524294 KIU524294 KSQ524294 LCM524294 LMI524294 LWE524294 MGA524294 MPW524294 MZS524294 NJO524294 NTK524294 ODG524294 ONC524294 OWY524294 PGU524294 PQQ524294 QAM524294 QKI524294 QUE524294 REA524294 RNW524294 RXS524294 SHO524294 SRK524294 TBG524294 TLC524294 TUY524294 UEU524294 UOQ524294 UYM524294 VII524294 VSE524294 WCA524294 WLW524294 WVS524294 O589830 JG589830 TC589830 ACY589830 AMU589830 AWQ589830 BGM589830 BQI589830 CAE589830 CKA589830 CTW589830 DDS589830 DNO589830 DXK589830 EHG589830 ERC589830 FAY589830 FKU589830 FUQ589830 GEM589830 GOI589830 GYE589830 HIA589830 HRW589830 IBS589830 ILO589830 IVK589830 JFG589830 JPC589830 JYY589830 KIU589830 KSQ589830 LCM589830 LMI589830 LWE589830 MGA589830 MPW589830 MZS589830 NJO589830 NTK589830 ODG589830 ONC589830 OWY589830 PGU589830 PQQ589830 QAM589830 QKI589830 QUE589830 REA589830 RNW589830 RXS589830 SHO589830 SRK589830 TBG589830 TLC589830 TUY589830 UEU589830 UOQ589830 UYM589830 VII589830 VSE589830 WCA589830 WLW589830 WVS589830 O655366 JG655366 TC655366 ACY655366 AMU655366 AWQ655366 BGM655366 BQI655366 CAE655366 CKA655366 CTW655366 DDS655366 DNO655366 DXK655366 EHG655366 ERC655366 FAY655366 FKU655366 FUQ655366 GEM655366 GOI655366 GYE655366 HIA655366 HRW655366 IBS655366 ILO655366 IVK655366 JFG655366 JPC655366 JYY655366 KIU655366 KSQ655366 LCM655366 LMI655366 LWE655366 MGA655366 MPW655366 MZS655366 NJO655366 NTK655366 ODG655366 ONC655366 OWY655366 PGU655366 PQQ655366 QAM655366 QKI655366 QUE655366 REA655366 RNW655366 RXS655366 SHO655366 SRK655366 TBG655366 TLC655366 TUY655366 UEU655366 UOQ655366 UYM655366 VII655366 VSE655366 WCA655366 WLW655366 WVS655366 O720902 JG720902 TC720902 ACY720902 AMU720902 AWQ720902 BGM720902 BQI720902 CAE720902 CKA720902 CTW720902 DDS720902 DNO720902 DXK720902 EHG720902 ERC720902 FAY720902 FKU720902 FUQ720902 GEM720902 GOI720902 GYE720902 HIA720902 HRW720902 IBS720902 ILO720902 IVK720902 JFG720902 JPC720902 JYY720902 KIU720902 KSQ720902 LCM720902 LMI720902 LWE720902 MGA720902 MPW720902 MZS720902 NJO720902 NTK720902 ODG720902 ONC720902 OWY720902 PGU720902 PQQ720902 QAM720902 QKI720902 QUE720902 REA720902 RNW720902 RXS720902 SHO720902 SRK720902 TBG720902 TLC720902 TUY720902 UEU720902 UOQ720902 UYM720902 VII720902 VSE720902 WCA720902 WLW720902 WVS720902 O786438 JG786438 TC786438 ACY786438 AMU786438 AWQ786438 BGM786438 BQI786438 CAE786438 CKA786438 CTW786438 DDS786438 DNO786438 DXK786438 EHG786438 ERC786438 FAY786438 FKU786438 FUQ786438 GEM786438 GOI786438 GYE786438 HIA786438 HRW786438 IBS786438 ILO786438 IVK786438 JFG786438 JPC786438 JYY786438 KIU786438 KSQ786438 LCM786438 LMI786438 LWE786438 MGA786438 MPW786438 MZS786438 NJO786438 NTK786438 ODG786438 ONC786438 OWY786438 PGU786438 PQQ786438 QAM786438 QKI786438 QUE786438 REA786438 RNW786438 RXS786438 SHO786438 SRK786438 TBG786438 TLC786438 TUY786438 UEU786438 UOQ786438 UYM786438 VII786438 VSE786438 WCA786438 WLW786438 WVS786438 O851974 JG851974 TC851974 ACY851974 AMU851974 AWQ851974 BGM851974 BQI851974 CAE851974 CKA851974 CTW851974 DDS851974 DNO851974 DXK851974 EHG851974 ERC851974 FAY851974 FKU851974 FUQ851974 GEM851974 GOI851974 GYE851974 HIA851974 HRW851974 IBS851974 ILO851974 IVK851974 JFG851974 JPC851974 JYY851974 KIU851974 KSQ851974 LCM851974 LMI851974 LWE851974 MGA851974 MPW851974 MZS851974 NJO851974 NTK851974 ODG851974 ONC851974 OWY851974 PGU851974 PQQ851974 QAM851974 QKI851974 QUE851974 REA851974 RNW851974 RXS851974 SHO851974 SRK851974 TBG851974 TLC851974 TUY851974 UEU851974 UOQ851974 UYM851974 VII851974 VSE851974 WCA851974 WLW851974 WVS851974 O917510 JG917510 TC917510 ACY917510 AMU917510 AWQ917510 BGM917510 BQI917510 CAE917510 CKA917510 CTW917510 DDS917510 DNO917510 DXK917510 EHG917510 ERC917510 FAY917510 FKU917510 FUQ917510 GEM917510 GOI917510 GYE917510 HIA917510 HRW917510 IBS917510 ILO917510 IVK917510 JFG917510 JPC917510 JYY917510 KIU917510 KSQ917510 LCM917510 LMI917510 LWE917510 MGA917510 MPW917510 MZS917510 NJO917510 NTK917510 ODG917510 ONC917510 OWY917510 PGU917510 PQQ917510 QAM917510 QKI917510 QUE917510 REA917510 RNW917510 RXS917510 SHO917510 SRK917510 TBG917510 TLC917510 TUY917510 UEU917510 UOQ917510 UYM917510 VII917510 VSE917510 WCA917510 WLW917510 WVS917510 O983046 JG983046 TC983046 ACY983046 AMU983046 AWQ983046 BGM983046 BQI983046 CAE983046 CKA983046 CTW983046 DDS983046 DNO983046 DXK983046 EHG983046 ERC983046 FAY983046 FKU983046 FUQ983046 GEM983046 GOI983046 GYE983046 HIA983046 HRW983046 IBS983046 ILO983046 IVK983046 JFG983046 JPC983046 JYY983046 KIU983046 KSQ983046 LCM983046 LMI983046 LWE983046 MGA983046 MPW983046 MZS983046 NJO983046 NTK983046 ODG983046 ONC983046 OWY983046 PGU983046 PQQ983046 QAM983046 QKI983046 QUE983046 REA983046 RNW983046 RXS983046 SHO983046 SRK983046 TBG983046 TLC983046 TUY983046 UEU983046 UOQ983046 UYM983046 VII983046 VSE983046 WCA983046 WLW983046 WVS983046 O10 JG10 TC10 ACY10 AMU10 AWQ10 BGM10 BQI10 CAE10 CKA10 CTW10 DDS10 DNO10 DXK10 EHG10 ERC10 FAY10 FKU10 FUQ10 GEM10 GOI10 GYE10 HIA10 HRW10 IBS10 ILO10 IVK10 JFG10 JPC10 JYY10 KIU10 KSQ10 LCM10 LMI10 LWE10 MGA10 MPW10 MZS10 NJO10 NTK10 ODG10 ONC10 OWY10 PGU10 PQQ10 QAM10 QKI10 QUE10 REA10 RNW10 RXS10 SHO10 SRK10 TBG10 TLC10 TUY10 UEU10 UOQ10 UYM10 VII10 VSE10 WCA10 WLW10 WVS10 O65547 JG65547 TC65547 ACY65547 AMU65547 AWQ65547 BGM65547 BQI65547 CAE65547 CKA65547 CTW65547 DDS65547 DNO65547 DXK65547 EHG65547 ERC65547 FAY65547 FKU65547 FUQ65547 GEM65547 GOI65547 GYE65547 HIA65547 HRW65547 IBS65547 ILO65547 IVK65547 JFG65547 JPC65547 JYY65547 KIU65547 KSQ65547 LCM65547 LMI65547 LWE65547 MGA65547 MPW65547 MZS65547 NJO65547 NTK65547 ODG65547 ONC65547 OWY65547 PGU65547 PQQ65547 QAM65547 QKI65547 QUE65547 REA65547 RNW65547 RXS65547 SHO65547 SRK65547 TBG65547 TLC65547 TUY65547 UEU65547 UOQ65547 UYM65547 VII65547 VSE65547 WCA65547 WLW65547 WVS65547 O131083 JG131083 TC131083 ACY131083 AMU131083 AWQ131083 BGM131083 BQI131083 CAE131083 CKA131083 CTW131083 DDS131083 DNO131083 DXK131083 EHG131083 ERC131083 FAY131083 FKU131083 FUQ131083 GEM131083 GOI131083 GYE131083 HIA131083 HRW131083 IBS131083 ILO131083 IVK131083 JFG131083 JPC131083 JYY131083 KIU131083 KSQ131083 LCM131083 LMI131083 LWE131083 MGA131083 MPW131083 MZS131083 NJO131083 NTK131083 ODG131083 ONC131083 OWY131083 PGU131083 PQQ131083 QAM131083 QKI131083 QUE131083 REA131083 RNW131083 RXS131083 SHO131083 SRK131083 TBG131083 TLC131083 TUY131083 UEU131083 UOQ131083 UYM131083 VII131083 VSE131083 WCA131083 WLW131083 WVS131083 O196619 JG196619 TC196619 ACY196619 AMU196619 AWQ196619 BGM196619 BQI196619 CAE196619 CKA196619 CTW196619 DDS196619 DNO196619 DXK196619 EHG196619 ERC196619 FAY196619 FKU196619 FUQ196619 GEM196619 GOI196619 GYE196619 HIA196619 HRW196619 IBS196619 ILO196619 IVK196619 JFG196619 JPC196619 JYY196619 KIU196619 KSQ196619 LCM196619 LMI196619 LWE196619 MGA196619 MPW196619 MZS196619 NJO196619 NTK196619 ODG196619 ONC196619 OWY196619 PGU196619 PQQ196619 QAM196619 QKI196619 QUE196619 REA196619 RNW196619 RXS196619 SHO196619 SRK196619 TBG196619 TLC196619 TUY196619 UEU196619 UOQ196619 UYM196619 VII196619 VSE196619 WCA196619 WLW196619 WVS196619 O262155 JG262155 TC262155 ACY262155 AMU262155 AWQ262155 BGM262155 BQI262155 CAE262155 CKA262155 CTW262155 DDS262155 DNO262155 DXK262155 EHG262155 ERC262155 FAY262155 FKU262155 FUQ262155 GEM262155 GOI262155 GYE262155 HIA262155 HRW262155 IBS262155 ILO262155 IVK262155 JFG262155 JPC262155 JYY262155 KIU262155 KSQ262155 LCM262155 LMI262155 LWE262155 MGA262155 MPW262155 MZS262155 NJO262155 NTK262155 ODG262155 ONC262155 OWY262155 PGU262155 PQQ262155 QAM262155 QKI262155 QUE262155 REA262155 RNW262155 RXS262155 SHO262155 SRK262155 TBG262155 TLC262155 TUY262155 UEU262155 UOQ262155 UYM262155 VII262155 VSE262155 WCA262155 WLW262155 WVS262155 O327691 JG327691 TC327691 ACY327691 AMU327691 AWQ327691 BGM327691 BQI327691 CAE327691 CKA327691 CTW327691 DDS327691 DNO327691 DXK327691 EHG327691 ERC327691 FAY327691 FKU327691 FUQ327691 GEM327691 GOI327691 GYE327691 HIA327691 HRW327691 IBS327691 ILO327691 IVK327691 JFG327691 JPC327691 JYY327691 KIU327691 KSQ327691 LCM327691 LMI327691 LWE327691 MGA327691 MPW327691 MZS327691 NJO327691 NTK327691 ODG327691 ONC327691 OWY327691 PGU327691 PQQ327691 QAM327691 QKI327691 QUE327691 REA327691 RNW327691 RXS327691 SHO327691 SRK327691 TBG327691 TLC327691 TUY327691 UEU327691 UOQ327691 UYM327691 VII327691 VSE327691 WCA327691 WLW327691 WVS327691 O393227 JG393227 TC393227 ACY393227 AMU393227 AWQ393227 BGM393227 BQI393227 CAE393227 CKA393227 CTW393227 DDS393227 DNO393227 DXK393227 EHG393227 ERC393227 FAY393227 FKU393227 FUQ393227 GEM393227 GOI393227 GYE393227 HIA393227 HRW393227 IBS393227 ILO393227 IVK393227 JFG393227 JPC393227 JYY393227 KIU393227 KSQ393227 LCM393227 LMI393227 LWE393227 MGA393227 MPW393227 MZS393227 NJO393227 NTK393227 ODG393227 ONC393227 OWY393227 PGU393227 PQQ393227 QAM393227 QKI393227 QUE393227 REA393227 RNW393227 RXS393227 SHO393227 SRK393227 TBG393227 TLC393227 TUY393227 UEU393227 UOQ393227 UYM393227 VII393227 VSE393227 WCA393227 WLW393227 WVS393227 O458763 JG458763 TC458763 ACY458763 AMU458763 AWQ458763 BGM458763 BQI458763 CAE458763 CKA458763 CTW458763 DDS458763 DNO458763 DXK458763 EHG458763 ERC458763 FAY458763 FKU458763 FUQ458763 GEM458763 GOI458763 GYE458763 HIA458763 HRW458763 IBS458763 ILO458763 IVK458763 JFG458763 JPC458763 JYY458763 KIU458763 KSQ458763 LCM458763 LMI458763 LWE458763 MGA458763 MPW458763 MZS458763 NJO458763 NTK458763 ODG458763 ONC458763 OWY458763 PGU458763 PQQ458763 QAM458763 QKI458763 QUE458763 REA458763 RNW458763 RXS458763 SHO458763 SRK458763 TBG458763 TLC458763 TUY458763 UEU458763 UOQ458763 UYM458763 VII458763 VSE458763 WCA458763 WLW458763 WVS458763 O524299 JG524299 TC524299 ACY524299 AMU524299 AWQ524299 BGM524299 BQI524299 CAE524299 CKA524299 CTW524299 DDS524299 DNO524299 DXK524299 EHG524299 ERC524299 FAY524299 FKU524299 FUQ524299 GEM524299 GOI524299 GYE524299 HIA524299 HRW524299 IBS524299 ILO524299 IVK524299 JFG524299 JPC524299 JYY524299 KIU524299 KSQ524299 LCM524299 LMI524299 LWE524299 MGA524299 MPW524299 MZS524299 NJO524299 NTK524299 ODG524299 ONC524299 OWY524299 PGU524299 PQQ524299 QAM524299 QKI524299 QUE524299 REA524299 RNW524299 RXS524299 SHO524299 SRK524299 TBG524299 TLC524299 TUY524299 UEU524299 UOQ524299 UYM524299 VII524299 VSE524299 WCA524299 WLW524299 WVS524299 O589835 JG589835 TC589835 ACY589835 AMU589835 AWQ589835 BGM589835 BQI589835 CAE589835 CKA589835 CTW589835 DDS589835 DNO589835 DXK589835 EHG589835 ERC589835 FAY589835 FKU589835 FUQ589835 GEM589835 GOI589835 GYE589835 HIA589835 HRW589835 IBS589835 ILO589835 IVK589835 JFG589835 JPC589835 JYY589835 KIU589835 KSQ589835 LCM589835 LMI589835 LWE589835 MGA589835 MPW589835 MZS589835 NJO589835 NTK589835 ODG589835 ONC589835 OWY589835 PGU589835 PQQ589835 QAM589835 QKI589835 QUE589835 REA589835 RNW589835 RXS589835 SHO589835 SRK589835 TBG589835 TLC589835 TUY589835 UEU589835 UOQ589835 UYM589835 VII589835 VSE589835 WCA589835 WLW589835 WVS589835 O655371 JG655371 TC655371 ACY655371 AMU655371 AWQ655371 BGM655371 BQI655371 CAE655371 CKA655371 CTW655371 DDS655371 DNO655371 DXK655371 EHG655371 ERC655371 FAY655371 FKU655371 FUQ655371 GEM655371 GOI655371 GYE655371 HIA655371 HRW655371 IBS655371 ILO655371 IVK655371 JFG655371 JPC655371 JYY655371 KIU655371 KSQ655371 LCM655371 LMI655371 LWE655371 MGA655371 MPW655371 MZS655371 NJO655371 NTK655371 ODG655371 ONC655371 OWY655371 PGU655371 PQQ655371 QAM655371 QKI655371 QUE655371 REA655371 RNW655371 RXS655371 SHO655371 SRK655371 TBG655371 TLC655371 TUY655371 UEU655371 UOQ655371 UYM655371 VII655371 VSE655371 WCA655371 WLW655371 WVS655371 O720907 JG720907 TC720907 ACY720907 AMU720907 AWQ720907 BGM720907 BQI720907 CAE720907 CKA720907 CTW720907 DDS720907 DNO720907 DXK720907 EHG720907 ERC720907 FAY720907 FKU720907 FUQ720907 GEM720907 GOI720907 GYE720907 HIA720907 HRW720907 IBS720907 ILO720907 IVK720907 JFG720907 JPC720907 JYY720907 KIU720907 KSQ720907 LCM720907 LMI720907 LWE720907 MGA720907 MPW720907 MZS720907 NJO720907 NTK720907 ODG720907 ONC720907 OWY720907 PGU720907 PQQ720907 QAM720907 QKI720907 QUE720907 REA720907 RNW720907 RXS720907 SHO720907 SRK720907 TBG720907 TLC720907 TUY720907 UEU720907 UOQ720907 UYM720907 VII720907 VSE720907 WCA720907 WLW720907 WVS720907 O786443 JG786443 TC786443 ACY786443 AMU786443 AWQ786443 BGM786443 BQI786443 CAE786443 CKA786443 CTW786443 DDS786443 DNO786443 DXK786443 EHG786443 ERC786443 FAY786443 FKU786443 FUQ786443 GEM786443 GOI786443 GYE786443 HIA786443 HRW786443 IBS786443 ILO786443 IVK786443 JFG786443 JPC786443 JYY786443 KIU786443 KSQ786443 LCM786443 LMI786443 LWE786443 MGA786443 MPW786443 MZS786443 NJO786443 NTK786443 ODG786443 ONC786443 OWY786443 PGU786443 PQQ786443 QAM786443 QKI786443 QUE786443 REA786443 RNW786443 RXS786443 SHO786443 SRK786443 TBG786443 TLC786443 TUY786443 UEU786443 UOQ786443 UYM786443 VII786443 VSE786443 WCA786443 WLW786443 WVS786443 O851979 JG851979 TC851979 ACY851979 AMU851979 AWQ851979 BGM851979 BQI851979 CAE851979 CKA851979 CTW851979 DDS851979 DNO851979 DXK851979 EHG851979 ERC851979 FAY851979 FKU851979 FUQ851979 GEM851979 GOI851979 GYE851979 HIA851979 HRW851979 IBS851979 ILO851979 IVK851979 JFG851979 JPC851979 JYY851979 KIU851979 KSQ851979 LCM851979 LMI851979 LWE851979 MGA851979 MPW851979 MZS851979 NJO851979 NTK851979 ODG851979 ONC851979 OWY851979 PGU851979 PQQ851979 QAM851979 QKI851979 QUE851979 REA851979 RNW851979 RXS851979 SHO851979 SRK851979 TBG851979 TLC851979 TUY851979 UEU851979 UOQ851979 UYM851979 VII851979 VSE851979 WCA851979 WLW851979 WVS851979 O917515 JG917515 TC917515 ACY917515 AMU917515 AWQ917515 BGM917515 BQI917515 CAE917515 CKA917515 CTW917515 DDS917515 DNO917515 DXK917515 EHG917515 ERC917515 FAY917515 FKU917515 FUQ917515 GEM917515 GOI917515 GYE917515 HIA917515 HRW917515 IBS917515 ILO917515 IVK917515 JFG917515 JPC917515 JYY917515 KIU917515 KSQ917515 LCM917515 LMI917515 LWE917515 MGA917515 MPW917515 MZS917515 NJO917515 NTK917515 ODG917515 ONC917515 OWY917515 PGU917515 PQQ917515 QAM917515 QKI917515 QUE917515 REA917515 RNW917515 RXS917515 SHO917515 SRK917515 TBG917515 TLC917515 TUY917515 UEU917515 UOQ917515 UYM917515 VII917515 VSE917515 WCA917515 WLW917515 WVS917515 O983051 JG983051 TC983051 ACY983051 AMU983051 AWQ983051 BGM983051 BQI983051 CAE983051 CKA983051 CTW983051 DDS983051 DNO983051 DXK983051 EHG983051 ERC983051 FAY983051 FKU983051 FUQ983051 GEM983051 GOI983051 GYE983051 HIA983051 HRW983051 IBS983051 ILO983051 IVK983051 JFG983051 JPC983051 JYY983051 KIU983051 KSQ983051 LCM983051 LMI983051 LWE983051 MGA983051 MPW983051 MZS983051 NJO983051 NTK983051 ODG983051 ONC983051 OWY983051 PGU983051 PQQ983051 QAM983051 QKI983051 QUE983051 REA983051 RNW983051 RXS983051 SHO983051 SRK983051 TBG983051 TLC983051 TUY983051 UEU983051 UOQ983051 UYM983051 VII983051 VSE983051 WCA983051 WLW983051 WVS983051 O15 JG15 TC15 ACY15 AMU15 AWQ15 BGM15 BQI15 CAE15 CKA15 CTW15 DDS15 DNO15 DXK15 EHG15 ERC15 FAY15 FKU15 FUQ15 GEM15 GOI15 GYE15 HIA15 HRW15 IBS15 ILO15 IVK15 JFG15 JPC15 JYY15 KIU15 KSQ15 LCM15 LMI15 LWE15 MGA15 MPW15 MZS15 NJO15 NTK15 ODG15 ONC15 OWY15 PGU15 PQQ15 QAM15 QKI15 QUE15 REA15 RNW15 RXS15 SHO15 SRK15 TBG15 TLC15 TUY15 UEU15 UOQ15 UYM15 VII15 VSE15 WCA15 WLW15 WVS15 O65552 JG65552 TC65552 ACY65552 AMU65552 AWQ65552 BGM65552 BQI65552 CAE65552 CKA65552 CTW65552 DDS65552 DNO65552 DXK65552 EHG65552 ERC65552 FAY65552 FKU65552 FUQ65552 GEM65552 GOI65552 GYE65552 HIA65552 HRW65552 IBS65552 ILO65552 IVK65552 JFG65552 JPC65552 JYY65552 KIU65552 KSQ65552 LCM65552 LMI65552 LWE65552 MGA65552 MPW65552 MZS65552 NJO65552 NTK65552 ODG65552 ONC65552 OWY65552 PGU65552 PQQ65552 QAM65552 QKI65552 QUE65552 REA65552 RNW65552 RXS65552 SHO65552 SRK65552 TBG65552 TLC65552 TUY65552 UEU65552 UOQ65552 UYM65552 VII65552 VSE65552 WCA65552 WLW65552 WVS65552 O131088 JG131088 TC131088 ACY131088 AMU131088 AWQ131088 BGM131088 BQI131088 CAE131088 CKA131088 CTW131088 DDS131088 DNO131088 DXK131088 EHG131088 ERC131088 FAY131088 FKU131088 FUQ131088 GEM131088 GOI131088 GYE131088 HIA131088 HRW131088 IBS131088 ILO131088 IVK131088 JFG131088 JPC131088 JYY131088 KIU131088 KSQ131088 LCM131088 LMI131088 LWE131088 MGA131088 MPW131088 MZS131088 NJO131088 NTK131088 ODG131088 ONC131088 OWY131088 PGU131088 PQQ131088 QAM131088 QKI131088 QUE131088 REA131088 RNW131088 RXS131088 SHO131088 SRK131088 TBG131088 TLC131088 TUY131088 UEU131088 UOQ131088 UYM131088 VII131088 VSE131088 WCA131088 WLW131088 WVS131088 O196624 JG196624 TC196624 ACY196624 AMU196624 AWQ196624 BGM196624 BQI196624 CAE196624 CKA196624 CTW196624 DDS196624 DNO196624 DXK196624 EHG196624 ERC196624 FAY196624 FKU196624 FUQ196624 GEM196624 GOI196624 GYE196624 HIA196624 HRW196624 IBS196624 ILO196624 IVK196624 JFG196624 JPC196624 JYY196624 KIU196624 KSQ196624 LCM196624 LMI196624 LWE196624 MGA196624 MPW196624 MZS196624 NJO196624 NTK196624 ODG196624 ONC196624 OWY196624 PGU196624 PQQ196624 QAM196624 QKI196624 QUE196624 REA196624 RNW196624 RXS196624 SHO196624 SRK196624 TBG196624 TLC196624 TUY196624 UEU196624 UOQ196624 UYM196624 VII196624 VSE196624 WCA196624 WLW196624 WVS196624 O262160 JG262160 TC262160 ACY262160 AMU262160 AWQ262160 BGM262160 BQI262160 CAE262160 CKA262160 CTW262160 DDS262160 DNO262160 DXK262160 EHG262160 ERC262160 FAY262160 FKU262160 FUQ262160 GEM262160 GOI262160 GYE262160 HIA262160 HRW262160 IBS262160 ILO262160 IVK262160 JFG262160 JPC262160 JYY262160 KIU262160 KSQ262160 LCM262160 LMI262160 LWE262160 MGA262160 MPW262160 MZS262160 NJO262160 NTK262160 ODG262160 ONC262160 OWY262160 PGU262160 PQQ262160 QAM262160 QKI262160 QUE262160 REA262160 RNW262160 RXS262160 SHO262160 SRK262160 TBG262160 TLC262160 TUY262160 UEU262160 UOQ262160 UYM262160 VII262160 VSE262160 WCA262160 WLW262160 WVS262160 O327696 JG327696 TC327696 ACY327696 AMU327696 AWQ327696 BGM327696 BQI327696 CAE327696 CKA327696 CTW327696 DDS327696 DNO327696 DXK327696 EHG327696 ERC327696 FAY327696 FKU327696 FUQ327696 GEM327696 GOI327696 GYE327696 HIA327696 HRW327696 IBS327696 ILO327696 IVK327696 JFG327696 JPC327696 JYY327696 KIU327696 KSQ327696 LCM327696 LMI327696 LWE327696 MGA327696 MPW327696 MZS327696 NJO327696 NTK327696 ODG327696 ONC327696 OWY327696 PGU327696 PQQ327696 QAM327696 QKI327696 QUE327696 REA327696 RNW327696 RXS327696 SHO327696 SRK327696 TBG327696 TLC327696 TUY327696 UEU327696 UOQ327696 UYM327696 VII327696 VSE327696 WCA327696 WLW327696 WVS327696 O393232 JG393232 TC393232 ACY393232 AMU393232 AWQ393232 BGM393232 BQI393232 CAE393232 CKA393232 CTW393232 DDS393232 DNO393232 DXK393232 EHG393232 ERC393232 FAY393232 FKU393232 FUQ393232 GEM393232 GOI393232 GYE393232 HIA393232 HRW393232 IBS393232 ILO393232 IVK393232 JFG393232 JPC393232 JYY393232 KIU393232 KSQ393232 LCM393232 LMI393232 LWE393232 MGA393232 MPW393232 MZS393232 NJO393232 NTK393232 ODG393232 ONC393232 OWY393232 PGU393232 PQQ393232 QAM393232 QKI393232 QUE393232 REA393232 RNW393232 RXS393232 SHO393232 SRK393232 TBG393232 TLC393232 TUY393232 UEU393232 UOQ393232 UYM393232 VII393232 VSE393232 WCA393232 WLW393232 WVS393232 O458768 JG458768 TC458768 ACY458768 AMU458768 AWQ458768 BGM458768 BQI458768 CAE458768 CKA458768 CTW458768 DDS458768 DNO458768 DXK458768 EHG458768 ERC458768 FAY458768 FKU458768 FUQ458768 GEM458768 GOI458768 GYE458768 HIA458768 HRW458768 IBS458768 ILO458768 IVK458768 JFG458768 JPC458768 JYY458768 KIU458768 KSQ458768 LCM458768 LMI458768 LWE458768 MGA458768 MPW458768 MZS458768 NJO458768 NTK458768 ODG458768 ONC458768 OWY458768 PGU458768 PQQ458768 QAM458768 QKI458768 QUE458768 REA458768 RNW458768 RXS458768 SHO458768 SRK458768 TBG458768 TLC458768 TUY458768 UEU458768 UOQ458768 UYM458768 VII458768 VSE458768 WCA458768 WLW458768 WVS458768 O524304 JG524304 TC524304 ACY524304 AMU524304 AWQ524304 BGM524304 BQI524304 CAE524304 CKA524304 CTW524304 DDS524304 DNO524304 DXK524304 EHG524304 ERC524304 FAY524304 FKU524304 FUQ524304 GEM524304 GOI524304 GYE524304 HIA524304 HRW524304 IBS524304 ILO524304 IVK524304 JFG524304 JPC524304 JYY524304 KIU524304 KSQ524304 LCM524304 LMI524304 LWE524304 MGA524304 MPW524304 MZS524304 NJO524304 NTK524304 ODG524304 ONC524304 OWY524304 PGU524304 PQQ524304 QAM524304 QKI524304 QUE524304 REA524304 RNW524304 RXS524304 SHO524304 SRK524304 TBG524304 TLC524304 TUY524304 UEU524304 UOQ524304 UYM524304 VII524304 VSE524304 WCA524304 WLW524304 WVS524304 O589840 JG589840 TC589840 ACY589840 AMU589840 AWQ589840 BGM589840 BQI589840 CAE589840 CKA589840 CTW589840 DDS589840 DNO589840 DXK589840 EHG589840 ERC589840 FAY589840 FKU589840 FUQ589840 GEM589840 GOI589840 GYE589840 HIA589840 HRW589840 IBS589840 ILO589840 IVK589840 JFG589840 JPC589840 JYY589840 KIU589840 KSQ589840 LCM589840 LMI589840 LWE589840 MGA589840 MPW589840 MZS589840 NJO589840 NTK589840 ODG589840 ONC589840 OWY589840 PGU589840 PQQ589840 QAM589840 QKI589840 QUE589840 REA589840 RNW589840 RXS589840 SHO589840 SRK589840 TBG589840 TLC589840 TUY589840 UEU589840 UOQ589840 UYM589840 VII589840 VSE589840 WCA589840 WLW589840 WVS589840 O655376 JG655376 TC655376 ACY655376 AMU655376 AWQ655376 BGM655376 BQI655376 CAE655376 CKA655376 CTW655376 DDS655376 DNO655376 DXK655376 EHG655376 ERC655376 FAY655376 FKU655376 FUQ655376 GEM655376 GOI655376 GYE655376 HIA655376 HRW655376 IBS655376 ILO655376 IVK655376 JFG655376 JPC655376 JYY655376 KIU655376 KSQ655376 LCM655376 LMI655376 LWE655376 MGA655376 MPW655376 MZS655376 NJO655376 NTK655376 ODG655376 ONC655376 OWY655376 PGU655376 PQQ655376 QAM655376 QKI655376 QUE655376 REA655376 RNW655376 RXS655376 SHO655376 SRK655376 TBG655376 TLC655376 TUY655376 UEU655376 UOQ655376 UYM655376 VII655376 VSE655376 WCA655376 WLW655376 WVS655376 O720912 JG720912 TC720912 ACY720912 AMU720912 AWQ720912 BGM720912 BQI720912 CAE720912 CKA720912 CTW720912 DDS720912 DNO720912 DXK720912 EHG720912 ERC720912 FAY720912 FKU720912 FUQ720912 GEM720912 GOI720912 GYE720912 HIA720912 HRW720912 IBS720912 ILO720912 IVK720912 JFG720912 JPC720912 JYY720912 KIU720912 KSQ720912 LCM720912 LMI720912 LWE720912 MGA720912 MPW720912 MZS720912 NJO720912 NTK720912 ODG720912 ONC720912 OWY720912 PGU720912 PQQ720912 QAM720912 QKI720912 QUE720912 REA720912 RNW720912 RXS720912 SHO720912 SRK720912 TBG720912 TLC720912 TUY720912 UEU720912 UOQ720912 UYM720912 VII720912 VSE720912 WCA720912 WLW720912 WVS720912 O786448 JG786448 TC786448 ACY786448 AMU786448 AWQ786448 BGM786448 BQI786448 CAE786448 CKA786448 CTW786448 DDS786448 DNO786448 DXK786448 EHG786448 ERC786448 FAY786448 FKU786448 FUQ786448 GEM786448 GOI786448 GYE786448 HIA786448 HRW786448 IBS786448 ILO786448 IVK786448 JFG786448 JPC786448 JYY786448 KIU786448 KSQ786448 LCM786448 LMI786448 LWE786448 MGA786448 MPW786448 MZS786448 NJO786448 NTK786448 ODG786448 ONC786448 OWY786448 PGU786448 PQQ786448 QAM786448 QKI786448 QUE786448 REA786448 RNW786448 RXS786448 SHO786448 SRK786448 TBG786448 TLC786448 TUY786448 UEU786448 UOQ786448 UYM786448 VII786448 VSE786448 WCA786448 WLW786448 WVS786448 O851984 JG851984 TC851984 ACY851984 AMU851984 AWQ851984 BGM851984 BQI851984 CAE851984 CKA851984 CTW851984 DDS851984 DNO851984 DXK851984 EHG851984 ERC851984 FAY851984 FKU851984 FUQ851984 GEM851984 GOI851984 GYE851984 HIA851984 HRW851984 IBS851984 ILO851984 IVK851984 JFG851984 JPC851984 JYY851984 KIU851984 KSQ851984 LCM851984 LMI851984 LWE851984 MGA851984 MPW851984 MZS851984 NJO851984 NTK851984 ODG851984 ONC851984 OWY851984 PGU851984 PQQ851984 QAM851984 QKI851984 QUE851984 REA851984 RNW851984 RXS851984 SHO851984 SRK851984 TBG851984 TLC851984 TUY851984 UEU851984 UOQ851984 UYM851984 VII851984 VSE851984 WCA851984 WLW851984 WVS851984 O917520 JG917520 TC917520 ACY917520 AMU917520 AWQ917520 BGM917520 BQI917520 CAE917520 CKA917520 CTW917520 DDS917520 DNO917520 DXK917520 EHG917520 ERC917520 FAY917520 FKU917520 FUQ917520 GEM917520 GOI917520 GYE917520 HIA917520 HRW917520 IBS917520 ILO917520 IVK917520 JFG917520 JPC917520 JYY917520 KIU917520 KSQ917520 LCM917520 LMI917520 LWE917520 MGA917520 MPW917520 MZS917520 NJO917520 NTK917520 ODG917520 ONC917520 OWY917520 PGU917520 PQQ917520 QAM917520 QKI917520 QUE917520 REA917520 RNW917520 RXS917520 SHO917520 SRK917520 TBG917520 TLC917520 TUY917520 UEU917520 UOQ917520 UYM917520 VII917520 VSE917520 WCA917520 WLW917520 WVS917520 O983056 JG983056 TC983056 ACY983056 AMU983056 AWQ983056 BGM983056 BQI983056 CAE983056 CKA983056 CTW983056 DDS983056 DNO983056 DXK983056 EHG983056 ERC983056 FAY983056 FKU983056 FUQ983056 GEM983056 GOI983056 GYE983056 HIA983056 HRW983056 IBS983056 ILO983056 IVK983056 JFG983056 JPC983056 JYY983056 KIU983056 KSQ983056 LCM983056 LMI983056 LWE983056 MGA983056 MPW983056 MZS983056 NJO983056 NTK983056 ODG983056 ONC983056 OWY983056 PGU983056 PQQ983056 QAM983056 QKI983056 QUE983056 REA983056 RNW983056 RXS983056 SHO983056 SRK983056 TBG983056 TLC983056 TUY983056 UEU983056 UOQ983056 UYM983056 VII983056 VSE983056 WCA983056 WLW983056 WVS983056 O20 JG20 TC20 ACY20 AMU20 AWQ20 BGM20 BQI20 CAE20 CKA20 CTW20 DDS20 DNO20 DXK20 EHG20 ERC20 FAY20 FKU20 FUQ20 GEM20 GOI20 GYE20 HIA20 HRW20 IBS20 ILO20 IVK20 JFG20 JPC20 JYY20 KIU20 KSQ20 LCM20 LMI20 LWE20 MGA20 MPW20 MZS20 NJO20 NTK20 ODG20 ONC20 OWY20 PGU20 PQQ20 QAM20 QKI20 QUE20 REA20 RNW20 RXS20 SHO20 SRK20 TBG20 TLC20 TUY20 UEU20 UOQ20 UYM20 VII20 VSE20 WCA20 WLW20 WVS20 O65557 JG65557 TC65557 ACY65557 AMU65557 AWQ65557 BGM65557 BQI65557 CAE65557 CKA65557 CTW65557 DDS65557 DNO65557 DXK65557 EHG65557 ERC65557 FAY65557 FKU65557 FUQ65557 GEM65557 GOI65557 GYE65557 HIA65557 HRW65557 IBS65557 ILO65557 IVK65557 JFG65557 JPC65557 JYY65557 KIU65557 KSQ65557 LCM65557 LMI65557 LWE65557 MGA65557 MPW65557 MZS65557 NJO65557 NTK65557 ODG65557 ONC65557 OWY65557 PGU65557 PQQ65557 QAM65557 QKI65557 QUE65557 REA65557 RNW65557 RXS65557 SHO65557 SRK65557 TBG65557 TLC65557 TUY65557 UEU65557 UOQ65557 UYM65557 VII65557 VSE65557 WCA65557 WLW65557 WVS65557 O131093 JG131093 TC131093 ACY131093 AMU131093 AWQ131093 BGM131093 BQI131093 CAE131093 CKA131093 CTW131093 DDS131093 DNO131093 DXK131093 EHG131093 ERC131093 FAY131093 FKU131093 FUQ131093 GEM131093 GOI131093 GYE131093 HIA131093 HRW131093 IBS131093 ILO131093 IVK131093 JFG131093 JPC131093 JYY131093 KIU131093 KSQ131093 LCM131093 LMI131093 LWE131093 MGA131093 MPW131093 MZS131093 NJO131093 NTK131093 ODG131093 ONC131093 OWY131093 PGU131093 PQQ131093 QAM131093 QKI131093 QUE131093 REA131093 RNW131093 RXS131093 SHO131093 SRK131093 TBG131093 TLC131093 TUY131093 UEU131093 UOQ131093 UYM131093 VII131093 VSE131093 WCA131093 WLW131093 WVS131093 O196629 JG196629 TC196629 ACY196629 AMU196629 AWQ196629 BGM196629 BQI196629 CAE196629 CKA196629 CTW196629 DDS196629 DNO196629 DXK196629 EHG196629 ERC196629 FAY196629 FKU196629 FUQ196629 GEM196629 GOI196629 GYE196629 HIA196629 HRW196629 IBS196629 ILO196629 IVK196629 JFG196629 JPC196629 JYY196629 KIU196629 KSQ196629 LCM196629 LMI196629 LWE196629 MGA196629 MPW196629 MZS196629 NJO196629 NTK196629 ODG196629 ONC196629 OWY196629 PGU196629 PQQ196629 QAM196629 QKI196629 QUE196629 REA196629 RNW196629 RXS196629 SHO196629 SRK196629 TBG196629 TLC196629 TUY196629 UEU196629 UOQ196629 UYM196629 VII196629 VSE196629 WCA196629 WLW196629 WVS196629 O262165 JG262165 TC262165 ACY262165 AMU262165 AWQ262165 BGM262165 BQI262165 CAE262165 CKA262165 CTW262165 DDS262165 DNO262165 DXK262165 EHG262165 ERC262165 FAY262165 FKU262165 FUQ262165 GEM262165 GOI262165 GYE262165 HIA262165 HRW262165 IBS262165 ILO262165 IVK262165 JFG262165 JPC262165 JYY262165 KIU262165 KSQ262165 LCM262165 LMI262165 LWE262165 MGA262165 MPW262165 MZS262165 NJO262165 NTK262165 ODG262165 ONC262165 OWY262165 PGU262165 PQQ262165 QAM262165 QKI262165 QUE262165 REA262165 RNW262165 RXS262165 SHO262165 SRK262165 TBG262165 TLC262165 TUY262165 UEU262165 UOQ262165 UYM262165 VII262165 VSE262165 WCA262165 WLW262165 WVS262165 O327701 JG327701 TC327701 ACY327701 AMU327701 AWQ327701 BGM327701 BQI327701 CAE327701 CKA327701 CTW327701 DDS327701 DNO327701 DXK327701 EHG327701 ERC327701 FAY327701 FKU327701 FUQ327701 GEM327701 GOI327701 GYE327701 HIA327701 HRW327701 IBS327701 ILO327701 IVK327701 JFG327701 JPC327701 JYY327701 KIU327701 KSQ327701 LCM327701 LMI327701 LWE327701 MGA327701 MPW327701 MZS327701 NJO327701 NTK327701 ODG327701 ONC327701 OWY327701 PGU327701 PQQ327701 QAM327701 QKI327701 QUE327701 REA327701 RNW327701 RXS327701 SHO327701 SRK327701 TBG327701 TLC327701 TUY327701 UEU327701 UOQ327701 UYM327701 VII327701 VSE327701 WCA327701 WLW327701 WVS327701 O393237 JG393237 TC393237 ACY393237 AMU393237 AWQ393237 BGM393237 BQI393237 CAE393237 CKA393237 CTW393237 DDS393237 DNO393237 DXK393237 EHG393237 ERC393237 FAY393237 FKU393237 FUQ393237 GEM393237 GOI393237 GYE393237 HIA393237 HRW393237 IBS393237 ILO393237 IVK393237 JFG393237 JPC393237 JYY393237 KIU393237 KSQ393237 LCM393237 LMI393237 LWE393237 MGA393237 MPW393237 MZS393237 NJO393237 NTK393237 ODG393237 ONC393237 OWY393237 PGU393237 PQQ393237 QAM393237 QKI393237 QUE393237 REA393237 RNW393237 RXS393237 SHO393237 SRK393237 TBG393237 TLC393237 TUY393237 UEU393237 UOQ393237 UYM393237 VII393237 VSE393237 WCA393237 WLW393237 WVS393237 O458773 JG458773 TC458773 ACY458773 AMU458773 AWQ458773 BGM458773 BQI458773 CAE458773 CKA458773 CTW458773 DDS458773 DNO458773 DXK458773 EHG458773 ERC458773 FAY458773 FKU458773 FUQ458773 GEM458773 GOI458773 GYE458773 HIA458773 HRW458773 IBS458773 ILO458773 IVK458773 JFG458773 JPC458773 JYY458773 KIU458773 KSQ458773 LCM458773 LMI458773 LWE458773 MGA458773 MPW458773 MZS458773 NJO458773 NTK458773 ODG458773 ONC458773 OWY458773 PGU458773 PQQ458773 QAM458773 QKI458773 QUE458773 REA458773 RNW458773 RXS458773 SHO458773 SRK458773 TBG458773 TLC458773 TUY458773 UEU458773 UOQ458773 UYM458773 VII458773 VSE458773 WCA458773 WLW458773 WVS458773 O524309 JG524309 TC524309 ACY524309 AMU524309 AWQ524309 BGM524309 BQI524309 CAE524309 CKA524309 CTW524309 DDS524309 DNO524309 DXK524309 EHG524309 ERC524309 FAY524309 FKU524309 FUQ524309 GEM524309 GOI524309 GYE524309 HIA524309 HRW524309 IBS524309 ILO524309 IVK524309 JFG524309 JPC524309 JYY524309 KIU524309 KSQ524309 LCM524309 LMI524309 LWE524309 MGA524309 MPW524309 MZS524309 NJO524309 NTK524309 ODG524309 ONC524309 OWY524309 PGU524309 PQQ524309 QAM524309 QKI524309 QUE524309 REA524309 RNW524309 RXS524309 SHO524309 SRK524309 TBG524309 TLC524309 TUY524309 UEU524309 UOQ524309 UYM524309 VII524309 VSE524309 WCA524309 WLW524309 WVS524309 O589845 JG589845 TC589845 ACY589845 AMU589845 AWQ589845 BGM589845 BQI589845 CAE589845 CKA589845 CTW589845 DDS589845 DNO589845 DXK589845 EHG589845 ERC589845 FAY589845 FKU589845 FUQ589845 GEM589845 GOI589845 GYE589845 HIA589845 HRW589845 IBS589845 ILO589845 IVK589845 JFG589845 JPC589845 JYY589845 KIU589845 KSQ589845 LCM589845 LMI589845 LWE589845 MGA589845 MPW589845 MZS589845 NJO589845 NTK589845 ODG589845 ONC589845 OWY589845 PGU589845 PQQ589845 QAM589845 QKI589845 QUE589845 REA589845 RNW589845 RXS589845 SHO589845 SRK589845 TBG589845 TLC589845 TUY589845 UEU589845 UOQ589845 UYM589845 VII589845 VSE589845 WCA589845 WLW589845 WVS589845 O655381 JG655381 TC655381 ACY655381 AMU655381 AWQ655381 BGM655381 BQI655381 CAE655381 CKA655381 CTW655381 DDS655381 DNO655381 DXK655381 EHG655381 ERC655381 FAY655381 FKU655381 FUQ655381 GEM655381 GOI655381 GYE655381 HIA655381 HRW655381 IBS655381 ILO655381 IVK655381 JFG655381 JPC655381 JYY655381 KIU655381 KSQ655381 LCM655381 LMI655381 LWE655381 MGA655381 MPW655381 MZS655381 NJO655381 NTK655381 ODG655381 ONC655381 OWY655381 PGU655381 PQQ655381 QAM655381 QKI655381 QUE655381 REA655381 RNW655381 RXS655381 SHO655381 SRK655381 TBG655381 TLC655381 TUY655381 UEU655381 UOQ655381 UYM655381 VII655381 VSE655381 WCA655381 WLW655381 WVS655381 O720917 JG720917 TC720917 ACY720917 AMU720917 AWQ720917 BGM720917 BQI720917 CAE720917 CKA720917 CTW720917 DDS720917 DNO720917 DXK720917 EHG720917 ERC720917 FAY720917 FKU720917 FUQ720917 GEM720917 GOI720917 GYE720917 HIA720917 HRW720917 IBS720917 ILO720917 IVK720917 JFG720917 JPC720917 JYY720917 KIU720917 KSQ720917 LCM720917 LMI720917 LWE720917 MGA720917 MPW720917 MZS720917 NJO720917 NTK720917 ODG720917 ONC720917 OWY720917 PGU720917 PQQ720917 QAM720917 QKI720917 QUE720917 REA720917 RNW720917 RXS720917 SHO720917 SRK720917 TBG720917 TLC720917 TUY720917 UEU720917 UOQ720917 UYM720917 VII720917 VSE720917 WCA720917 WLW720917 WVS720917 O786453 JG786453 TC786453 ACY786453 AMU786453 AWQ786453 BGM786453 BQI786453 CAE786453 CKA786453 CTW786453 DDS786453 DNO786453 DXK786453 EHG786453 ERC786453 FAY786453 FKU786453 FUQ786453 GEM786453 GOI786453 GYE786453 HIA786453 HRW786453 IBS786453 ILO786453 IVK786453 JFG786453 JPC786453 JYY786453 KIU786453 KSQ786453 LCM786453 LMI786453 LWE786453 MGA786453 MPW786453 MZS786453 NJO786453 NTK786453 ODG786453 ONC786453 OWY786453 PGU786453 PQQ786453 QAM786453 QKI786453 QUE786453 REA786453 RNW786453 RXS786453 SHO786453 SRK786453 TBG786453 TLC786453 TUY786453 UEU786453 UOQ786453 UYM786453 VII786453 VSE786453 WCA786453 WLW786453 WVS786453 O851989 JG851989 TC851989 ACY851989 AMU851989 AWQ851989 BGM851989 BQI851989 CAE851989 CKA851989 CTW851989 DDS851989 DNO851989 DXK851989 EHG851989 ERC851989 FAY851989 FKU851989 FUQ851989 GEM851989 GOI851989 GYE851989 HIA851989 HRW851989 IBS851989 ILO851989 IVK851989 JFG851989 JPC851989 JYY851989 KIU851989 KSQ851989 LCM851989 LMI851989 LWE851989 MGA851989 MPW851989 MZS851989 NJO851989 NTK851989 ODG851989 ONC851989 OWY851989 PGU851989 PQQ851989 QAM851989 QKI851989 QUE851989 REA851989 RNW851989 RXS851989 SHO851989 SRK851989 TBG851989 TLC851989 TUY851989 UEU851989 UOQ851989 UYM851989 VII851989 VSE851989 WCA851989 WLW851989 WVS851989 O917525 JG917525 TC917525 ACY917525 AMU917525 AWQ917525 BGM917525 BQI917525 CAE917525 CKA917525 CTW917525 DDS917525 DNO917525 DXK917525 EHG917525 ERC917525 FAY917525 FKU917525 FUQ917525 GEM917525 GOI917525 GYE917525 HIA917525 HRW917525 IBS917525 ILO917525 IVK917525 JFG917525 JPC917525 JYY917525 KIU917525 KSQ917525 LCM917525 LMI917525 LWE917525 MGA917525 MPW917525 MZS917525 NJO917525 NTK917525 ODG917525 ONC917525 OWY917525 PGU917525 PQQ917525 QAM917525 QKI917525 QUE917525 REA917525 RNW917525 RXS917525 SHO917525 SRK917525 TBG917525 TLC917525 TUY917525 UEU917525 UOQ917525 UYM917525 VII917525 VSE917525 WCA917525 WLW917525 WVS917525 O983061 JG983061 TC983061 ACY983061 AMU983061 AWQ983061 BGM983061 BQI983061 CAE983061 CKA983061 CTW983061 DDS983061 DNO983061 DXK983061 EHG983061 ERC983061 FAY983061 FKU983061 FUQ983061 GEM983061 GOI983061 GYE983061 HIA983061 HRW983061 IBS983061 ILO983061 IVK983061 JFG983061 JPC983061 JYY983061 KIU983061 KSQ983061 LCM983061 LMI983061 LWE983061 MGA983061 MPW983061 MZS983061 NJO983061 NTK983061 ODG983061 ONC983061 OWY983061 PGU983061 PQQ983061 QAM983061 QKI983061 QUE983061 REA983061 RNW983061 RXS983061 SHO983061 SRK983061 TBG983061 TLC983061 TUY983061 UEU983061 UOQ983061 UYM983061 VII983061 VSE983061 WCA983061 WLW983061 WVS983061 O100 JG100 TC100 ACY100 AMU100 AWQ100 BGM100 BQI100 CAE100 CKA100 CTW100 DDS100 DNO100 DXK100 EHG100 ERC100 FAY100 FKU100 FUQ100 GEM100 GOI100 GYE100 HIA100 HRW100 IBS100 ILO100 IVK100 JFG100 JPC100 JYY100 KIU100 KSQ100 LCM100 LMI100 LWE100 MGA100 MPW100 MZS100 NJO100 NTK100 ODG100 ONC100 OWY100 PGU100 PQQ100 QAM100 QKI100 QUE100 REA100 RNW100 RXS100 SHO100 SRK100 TBG100 TLC100 TUY100 UEU100 UOQ100 UYM100 VII100 VSE100 WCA100 WLW100 WVS100 O65629 JG65629 TC65629 ACY65629 AMU65629 AWQ65629 BGM65629 BQI65629 CAE65629 CKA65629 CTW65629 DDS65629 DNO65629 DXK65629 EHG65629 ERC65629 FAY65629 FKU65629 FUQ65629 GEM65629 GOI65629 GYE65629 HIA65629 HRW65629 IBS65629 ILO65629 IVK65629 JFG65629 JPC65629 JYY65629 KIU65629 KSQ65629 LCM65629 LMI65629 LWE65629 MGA65629 MPW65629 MZS65629 NJO65629 NTK65629 ODG65629 ONC65629 OWY65629 PGU65629 PQQ65629 QAM65629 QKI65629 QUE65629 REA65629 RNW65629 RXS65629 SHO65629 SRK65629 TBG65629 TLC65629 TUY65629 UEU65629 UOQ65629 UYM65629 VII65629 VSE65629 WCA65629 WLW65629 WVS65629 O131165 JG131165 TC131165 ACY131165 AMU131165 AWQ131165 BGM131165 BQI131165 CAE131165 CKA131165 CTW131165 DDS131165 DNO131165 DXK131165 EHG131165 ERC131165 FAY131165 FKU131165 FUQ131165 GEM131165 GOI131165 GYE131165 HIA131165 HRW131165 IBS131165 ILO131165 IVK131165 JFG131165 JPC131165 JYY131165 KIU131165 KSQ131165 LCM131165 LMI131165 LWE131165 MGA131165 MPW131165 MZS131165 NJO131165 NTK131165 ODG131165 ONC131165 OWY131165 PGU131165 PQQ131165 QAM131165 QKI131165 QUE131165 REA131165 RNW131165 RXS131165 SHO131165 SRK131165 TBG131165 TLC131165 TUY131165 UEU131165 UOQ131165 UYM131165 VII131165 VSE131165 WCA131165 WLW131165 WVS131165 O196701 JG196701 TC196701 ACY196701 AMU196701 AWQ196701 BGM196701 BQI196701 CAE196701 CKA196701 CTW196701 DDS196701 DNO196701 DXK196701 EHG196701 ERC196701 FAY196701 FKU196701 FUQ196701 GEM196701 GOI196701 GYE196701 HIA196701 HRW196701 IBS196701 ILO196701 IVK196701 JFG196701 JPC196701 JYY196701 KIU196701 KSQ196701 LCM196701 LMI196701 LWE196701 MGA196701 MPW196701 MZS196701 NJO196701 NTK196701 ODG196701 ONC196701 OWY196701 PGU196701 PQQ196701 QAM196701 QKI196701 QUE196701 REA196701 RNW196701 RXS196701 SHO196701 SRK196701 TBG196701 TLC196701 TUY196701 UEU196701 UOQ196701 UYM196701 VII196701 VSE196701 WCA196701 WLW196701 WVS196701 O262237 JG262237 TC262237 ACY262237 AMU262237 AWQ262237 BGM262237 BQI262237 CAE262237 CKA262237 CTW262237 DDS262237 DNO262237 DXK262237 EHG262237 ERC262237 FAY262237 FKU262237 FUQ262237 GEM262237 GOI262237 GYE262237 HIA262237 HRW262237 IBS262237 ILO262237 IVK262237 JFG262237 JPC262237 JYY262237 KIU262237 KSQ262237 LCM262237 LMI262237 LWE262237 MGA262237 MPW262237 MZS262237 NJO262237 NTK262237 ODG262237 ONC262237 OWY262237 PGU262237 PQQ262237 QAM262237 QKI262237 QUE262237 REA262237 RNW262237 RXS262237 SHO262237 SRK262237 TBG262237 TLC262237 TUY262237 UEU262237 UOQ262237 UYM262237 VII262237 VSE262237 WCA262237 WLW262237 WVS262237 O327773 JG327773 TC327773 ACY327773 AMU327773 AWQ327773 BGM327773 BQI327773 CAE327773 CKA327773 CTW327773 DDS327773 DNO327773 DXK327773 EHG327773 ERC327773 FAY327773 FKU327773 FUQ327773 GEM327773 GOI327773 GYE327773 HIA327773 HRW327773 IBS327773 ILO327773 IVK327773 JFG327773 JPC327773 JYY327773 KIU327773 KSQ327773 LCM327773 LMI327773 LWE327773 MGA327773 MPW327773 MZS327773 NJO327773 NTK327773 ODG327773 ONC327773 OWY327773 PGU327773 PQQ327773 QAM327773 QKI327773 QUE327773 REA327773 RNW327773 RXS327773 SHO327773 SRK327773 TBG327773 TLC327773 TUY327773 UEU327773 UOQ327773 UYM327773 VII327773 VSE327773 WCA327773 WLW327773 WVS327773 O393309 JG393309 TC393309 ACY393309 AMU393309 AWQ393309 BGM393309 BQI393309 CAE393309 CKA393309 CTW393309 DDS393309 DNO393309 DXK393309 EHG393309 ERC393309 FAY393309 FKU393309 FUQ393309 GEM393309 GOI393309 GYE393309 HIA393309 HRW393309 IBS393309 ILO393309 IVK393309 JFG393309 JPC393309 JYY393309 KIU393309 KSQ393309 LCM393309 LMI393309 LWE393309 MGA393309 MPW393309 MZS393309 NJO393309 NTK393309 ODG393309 ONC393309 OWY393309 PGU393309 PQQ393309 QAM393309 QKI393309 QUE393309 REA393309 RNW393309 RXS393309 SHO393309 SRK393309 TBG393309 TLC393309 TUY393309 UEU393309 UOQ393309 UYM393309 VII393309 VSE393309 WCA393309 WLW393309 WVS393309 O458845 JG458845 TC458845 ACY458845 AMU458845 AWQ458845 BGM458845 BQI458845 CAE458845 CKA458845 CTW458845 DDS458845 DNO458845 DXK458845 EHG458845 ERC458845 FAY458845 FKU458845 FUQ458845 GEM458845 GOI458845 GYE458845 HIA458845 HRW458845 IBS458845 ILO458845 IVK458845 JFG458845 JPC458845 JYY458845 KIU458845 KSQ458845 LCM458845 LMI458845 LWE458845 MGA458845 MPW458845 MZS458845 NJO458845 NTK458845 ODG458845 ONC458845 OWY458845 PGU458845 PQQ458845 QAM458845 QKI458845 QUE458845 REA458845 RNW458845 RXS458845 SHO458845 SRK458845 TBG458845 TLC458845 TUY458845 UEU458845 UOQ458845 UYM458845 VII458845 VSE458845 WCA458845 WLW458845 WVS458845 O524381 JG524381 TC524381 ACY524381 AMU524381 AWQ524381 BGM524381 BQI524381 CAE524381 CKA524381 CTW524381 DDS524381 DNO524381 DXK524381 EHG524381 ERC524381 FAY524381 FKU524381 FUQ524381 GEM524381 GOI524381 GYE524381 HIA524381 HRW524381 IBS524381 ILO524381 IVK524381 JFG524381 JPC524381 JYY524381 KIU524381 KSQ524381 LCM524381 LMI524381 LWE524381 MGA524381 MPW524381 MZS524381 NJO524381 NTK524381 ODG524381 ONC524381 OWY524381 PGU524381 PQQ524381 QAM524381 QKI524381 QUE524381 REA524381 RNW524381 RXS524381 SHO524381 SRK524381 TBG524381 TLC524381 TUY524381 UEU524381 UOQ524381 UYM524381 VII524381 VSE524381 WCA524381 WLW524381 WVS524381 O589917 JG589917 TC589917 ACY589917 AMU589917 AWQ589917 BGM589917 BQI589917 CAE589917 CKA589917 CTW589917 DDS589917 DNO589917 DXK589917 EHG589917 ERC589917 FAY589917 FKU589917 FUQ589917 GEM589917 GOI589917 GYE589917 HIA589917 HRW589917 IBS589917 ILO589917 IVK589917 JFG589917 JPC589917 JYY589917 KIU589917 KSQ589917 LCM589917 LMI589917 LWE589917 MGA589917 MPW589917 MZS589917 NJO589917 NTK589917 ODG589917 ONC589917 OWY589917 PGU589917 PQQ589917 QAM589917 QKI589917 QUE589917 REA589917 RNW589917 RXS589917 SHO589917 SRK589917 TBG589917 TLC589917 TUY589917 UEU589917 UOQ589917 UYM589917 VII589917 VSE589917 WCA589917 WLW589917 WVS589917 O655453 JG655453 TC655453 ACY655453 AMU655453 AWQ655453 BGM655453 BQI655453 CAE655453 CKA655453 CTW655453 DDS655453 DNO655453 DXK655453 EHG655453 ERC655453 FAY655453 FKU655453 FUQ655453 GEM655453 GOI655453 GYE655453 HIA655453 HRW655453 IBS655453 ILO655453 IVK655453 JFG655453 JPC655453 JYY655453 KIU655453 KSQ655453 LCM655453 LMI655453 LWE655453 MGA655453 MPW655453 MZS655453 NJO655453 NTK655453 ODG655453 ONC655453 OWY655453 PGU655453 PQQ655453 QAM655453 QKI655453 QUE655453 REA655453 RNW655453 RXS655453 SHO655453 SRK655453 TBG655453 TLC655453 TUY655453 UEU655453 UOQ655453 UYM655453 VII655453 VSE655453 WCA655453 WLW655453 WVS655453 O720989 JG720989 TC720989 ACY720989 AMU720989 AWQ720989 BGM720989 BQI720989 CAE720989 CKA720989 CTW720989 DDS720989 DNO720989 DXK720989 EHG720989 ERC720989 FAY720989 FKU720989 FUQ720989 GEM720989 GOI720989 GYE720989 HIA720989 HRW720989 IBS720989 ILO720989 IVK720989 JFG720989 JPC720989 JYY720989 KIU720989 KSQ720989 LCM720989 LMI720989 LWE720989 MGA720989 MPW720989 MZS720989 NJO720989 NTK720989 ODG720989 ONC720989 OWY720989 PGU720989 PQQ720989 QAM720989 QKI720989 QUE720989 REA720989 RNW720989 RXS720989 SHO720989 SRK720989 TBG720989 TLC720989 TUY720989 UEU720989 UOQ720989 UYM720989 VII720989 VSE720989 WCA720989 WLW720989 WVS720989 O786525 JG786525 TC786525 ACY786525 AMU786525 AWQ786525 BGM786525 BQI786525 CAE786525 CKA786525 CTW786525 DDS786525 DNO786525 DXK786525 EHG786525 ERC786525 FAY786525 FKU786525 FUQ786525 GEM786525 GOI786525 GYE786525 HIA786525 HRW786525 IBS786525 ILO786525 IVK786525 JFG786525 JPC786525 JYY786525 KIU786525 KSQ786525 LCM786525 LMI786525 LWE786525 MGA786525 MPW786525 MZS786525 NJO786525 NTK786525 ODG786525 ONC786525 OWY786525 PGU786525 PQQ786525 QAM786525 QKI786525 QUE786525 REA786525 RNW786525 RXS786525 SHO786525 SRK786525 TBG786525 TLC786525 TUY786525 UEU786525 UOQ786525 UYM786525 VII786525 VSE786525 WCA786525 WLW786525 WVS786525 O852061 JG852061 TC852061 ACY852061 AMU852061 AWQ852061 BGM852061 BQI852061 CAE852061 CKA852061 CTW852061 DDS852061 DNO852061 DXK852061 EHG852061 ERC852061 FAY852061 FKU852061 FUQ852061 GEM852061 GOI852061 GYE852061 HIA852061 HRW852061 IBS852061 ILO852061 IVK852061 JFG852061 JPC852061 JYY852061 KIU852061 KSQ852061 LCM852061 LMI852061 LWE852061 MGA852061 MPW852061 MZS852061 NJO852061 NTK852061 ODG852061 ONC852061 OWY852061 PGU852061 PQQ852061 QAM852061 QKI852061 QUE852061 REA852061 RNW852061 RXS852061 SHO852061 SRK852061 TBG852061 TLC852061 TUY852061 UEU852061 UOQ852061 UYM852061 VII852061 VSE852061 WCA852061 WLW852061 WVS852061 O917597 JG917597 TC917597 ACY917597 AMU917597 AWQ917597 BGM917597 BQI917597 CAE917597 CKA917597 CTW917597 DDS917597 DNO917597 DXK917597 EHG917597 ERC917597 FAY917597 FKU917597 FUQ917597 GEM917597 GOI917597 GYE917597 HIA917597 HRW917597 IBS917597 ILO917597 IVK917597 JFG917597 JPC917597 JYY917597 KIU917597 KSQ917597 LCM917597 LMI917597 LWE917597 MGA917597 MPW917597 MZS917597 NJO917597 NTK917597 ODG917597 ONC917597 OWY917597 PGU917597 PQQ917597 QAM917597 QKI917597 QUE917597 REA917597 RNW917597 RXS917597 SHO917597 SRK917597 TBG917597 TLC917597 TUY917597 UEU917597 UOQ917597 UYM917597 VII917597 VSE917597 WCA917597 WLW917597 WVS917597 O983133 JG983133 TC983133 ACY983133 AMU983133 AWQ983133 BGM983133 BQI983133 CAE983133 CKA983133 CTW983133 DDS983133 DNO983133 DXK983133 EHG983133 ERC983133 FAY983133 FKU983133 FUQ983133 GEM983133 GOI983133 GYE983133 HIA983133 HRW983133 IBS983133 ILO983133 IVK983133 JFG983133 JPC983133 JYY983133 KIU983133 KSQ983133 LCM983133 LMI983133 LWE983133 MGA983133 MPW983133 MZS983133 NJO983133 NTK983133 ODG983133 ONC983133 OWY983133 PGU983133 PQQ983133 QAM983133 QKI983133 QUE983133 REA983133 RNW983133 RXS983133 SHO983133 SRK983133 TBG983133 TLC983133 TUY983133 UEU983133 UOQ983133 UYM983133 VII983133 VSE983133 WCA983133 WLW983133 WVS983133 O46 JG46 TC46 ACY46 AMU46 AWQ46 BGM46 BQI46 CAE46 CKA46 CTW46 DDS46 DNO46 DXK46 EHG46 ERC46 FAY46 FKU46 FUQ46 GEM46 GOI46 GYE46 HIA46 HRW46 IBS46 ILO46 IVK46 JFG46 JPC46 JYY46 KIU46 KSQ46 LCM46 LMI46 LWE46 MGA46 MPW46 MZS46 NJO46 NTK46 ODG46 ONC46 OWY46 PGU46 PQQ46 QAM46 QKI46 QUE46 REA46 RNW46 RXS46 SHO46 SRK46 TBG46 TLC46 TUY46 UEU46 UOQ46 UYM46 VII46 VSE46 WCA46 WLW46 WVS46 O65583 JG65583 TC65583 ACY65583 AMU65583 AWQ65583 BGM65583 BQI65583 CAE65583 CKA65583 CTW65583 DDS65583 DNO65583 DXK65583 EHG65583 ERC65583 FAY65583 FKU65583 FUQ65583 GEM65583 GOI65583 GYE65583 HIA65583 HRW65583 IBS65583 ILO65583 IVK65583 JFG65583 JPC65583 JYY65583 KIU65583 KSQ65583 LCM65583 LMI65583 LWE65583 MGA65583 MPW65583 MZS65583 NJO65583 NTK65583 ODG65583 ONC65583 OWY65583 PGU65583 PQQ65583 QAM65583 QKI65583 QUE65583 REA65583 RNW65583 RXS65583 SHO65583 SRK65583 TBG65583 TLC65583 TUY65583 UEU65583 UOQ65583 UYM65583 VII65583 VSE65583 WCA65583 WLW65583 WVS65583 O131119 JG131119 TC131119 ACY131119 AMU131119 AWQ131119 BGM131119 BQI131119 CAE131119 CKA131119 CTW131119 DDS131119 DNO131119 DXK131119 EHG131119 ERC131119 FAY131119 FKU131119 FUQ131119 GEM131119 GOI131119 GYE131119 HIA131119 HRW131119 IBS131119 ILO131119 IVK131119 JFG131119 JPC131119 JYY131119 KIU131119 KSQ131119 LCM131119 LMI131119 LWE131119 MGA131119 MPW131119 MZS131119 NJO131119 NTK131119 ODG131119 ONC131119 OWY131119 PGU131119 PQQ131119 QAM131119 QKI131119 QUE131119 REA131119 RNW131119 RXS131119 SHO131119 SRK131119 TBG131119 TLC131119 TUY131119 UEU131119 UOQ131119 UYM131119 VII131119 VSE131119 WCA131119 WLW131119 WVS131119 O196655 JG196655 TC196655 ACY196655 AMU196655 AWQ196655 BGM196655 BQI196655 CAE196655 CKA196655 CTW196655 DDS196655 DNO196655 DXK196655 EHG196655 ERC196655 FAY196655 FKU196655 FUQ196655 GEM196655 GOI196655 GYE196655 HIA196655 HRW196655 IBS196655 ILO196655 IVK196655 JFG196655 JPC196655 JYY196655 KIU196655 KSQ196655 LCM196655 LMI196655 LWE196655 MGA196655 MPW196655 MZS196655 NJO196655 NTK196655 ODG196655 ONC196655 OWY196655 PGU196655 PQQ196655 QAM196655 QKI196655 QUE196655 REA196655 RNW196655 RXS196655 SHO196655 SRK196655 TBG196655 TLC196655 TUY196655 UEU196655 UOQ196655 UYM196655 VII196655 VSE196655 WCA196655 WLW196655 WVS196655 O262191 JG262191 TC262191 ACY262191 AMU262191 AWQ262191 BGM262191 BQI262191 CAE262191 CKA262191 CTW262191 DDS262191 DNO262191 DXK262191 EHG262191 ERC262191 FAY262191 FKU262191 FUQ262191 GEM262191 GOI262191 GYE262191 HIA262191 HRW262191 IBS262191 ILO262191 IVK262191 JFG262191 JPC262191 JYY262191 KIU262191 KSQ262191 LCM262191 LMI262191 LWE262191 MGA262191 MPW262191 MZS262191 NJO262191 NTK262191 ODG262191 ONC262191 OWY262191 PGU262191 PQQ262191 QAM262191 QKI262191 QUE262191 REA262191 RNW262191 RXS262191 SHO262191 SRK262191 TBG262191 TLC262191 TUY262191 UEU262191 UOQ262191 UYM262191 VII262191 VSE262191 WCA262191 WLW262191 WVS262191 O327727 JG327727 TC327727 ACY327727 AMU327727 AWQ327727 BGM327727 BQI327727 CAE327727 CKA327727 CTW327727 DDS327727 DNO327727 DXK327727 EHG327727 ERC327727 FAY327727 FKU327727 FUQ327727 GEM327727 GOI327727 GYE327727 HIA327727 HRW327727 IBS327727 ILO327727 IVK327727 JFG327727 JPC327727 JYY327727 KIU327727 KSQ327727 LCM327727 LMI327727 LWE327727 MGA327727 MPW327727 MZS327727 NJO327727 NTK327727 ODG327727 ONC327727 OWY327727 PGU327727 PQQ327727 QAM327727 QKI327727 QUE327727 REA327727 RNW327727 RXS327727 SHO327727 SRK327727 TBG327727 TLC327727 TUY327727 UEU327727 UOQ327727 UYM327727 VII327727 VSE327727 WCA327727 WLW327727 WVS327727 O393263 JG393263 TC393263 ACY393263 AMU393263 AWQ393263 BGM393263 BQI393263 CAE393263 CKA393263 CTW393263 DDS393263 DNO393263 DXK393263 EHG393263 ERC393263 FAY393263 FKU393263 FUQ393263 GEM393263 GOI393263 GYE393263 HIA393263 HRW393263 IBS393263 ILO393263 IVK393263 JFG393263 JPC393263 JYY393263 KIU393263 KSQ393263 LCM393263 LMI393263 LWE393263 MGA393263 MPW393263 MZS393263 NJO393263 NTK393263 ODG393263 ONC393263 OWY393263 PGU393263 PQQ393263 QAM393263 QKI393263 QUE393263 REA393263 RNW393263 RXS393263 SHO393263 SRK393263 TBG393263 TLC393263 TUY393263 UEU393263 UOQ393263 UYM393263 VII393263 VSE393263 WCA393263 WLW393263 WVS393263 O458799 JG458799 TC458799 ACY458799 AMU458799 AWQ458799 BGM458799 BQI458799 CAE458799 CKA458799 CTW458799 DDS458799 DNO458799 DXK458799 EHG458799 ERC458799 FAY458799 FKU458799 FUQ458799 GEM458799 GOI458799 GYE458799 HIA458799 HRW458799 IBS458799 ILO458799 IVK458799 JFG458799 JPC458799 JYY458799 KIU458799 KSQ458799 LCM458799 LMI458799 LWE458799 MGA458799 MPW458799 MZS458799 NJO458799 NTK458799 ODG458799 ONC458799 OWY458799 PGU458799 PQQ458799 QAM458799 QKI458799 QUE458799 REA458799 RNW458799 RXS458799 SHO458799 SRK458799 TBG458799 TLC458799 TUY458799 UEU458799 UOQ458799 UYM458799 VII458799 VSE458799 WCA458799 WLW458799 WVS458799 O524335 JG524335 TC524335 ACY524335 AMU524335 AWQ524335 BGM524335 BQI524335 CAE524335 CKA524335 CTW524335 DDS524335 DNO524335 DXK524335 EHG524335 ERC524335 FAY524335 FKU524335 FUQ524335 GEM524335 GOI524335 GYE524335 HIA524335 HRW524335 IBS524335 ILO524335 IVK524335 JFG524335 JPC524335 JYY524335 KIU524335 KSQ524335 LCM524335 LMI524335 LWE524335 MGA524335 MPW524335 MZS524335 NJO524335 NTK524335 ODG524335 ONC524335 OWY524335 PGU524335 PQQ524335 QAM524335 QKI524335 QUE524335 REA524335 RNW524335 RXS524335 SHO524335 SRK524335 TBG524335 TLC524335 TUY524335 UEU524335 UOQ524335 UYM524335 VII524335 VSE524335 WCA524335 WLW524335 WVS524335 O589871 JG589871 TC589871 ACY589871 AMU589871 AWQ589871 BGM589871 BQI589871 CAE589871 CKA589871 CTW589871 DDS589871 DNO589871 DXK589871 EHG589871 ERC589871 FAY589871 FKU589871 FUQ589871 GEM589871 GOI589871 GYE589871 HIA589871 HRW589871 IBS589871 ILO589871 IVK589871 JFG589871 JPC589871 JYY589871 KIU589871 KSQ589871 LCM589871 LMI589871 LWE589871 MGA589871 MPW589871 MZS589871 NJO589871 NTK589871 ODG589871 ONC589871 OWY589871 PGU589871 PQQ589871 QAM589871 QKI589871 QUE589871 REA589871 RNW589871 RXS589871 SHO589871 SRK589871 TBG589871 TLC589871 TUY589871 UEU589871 UOQ589871 UYM589871 VII589871 VSE589871 WCA589871 WLW589871 WVS589871 O655407 JG655407 TC655407 ACY655407 AMU655407 AWQ655407 BGM655407 BQI655407 CAE655407 CKA655407 CTW655407 DDS655407 DNO655407 DXK655407 EHG655407 ERC655407 FAY655407 FKU655407 FUQ655407 GEM655407 GOI655407 GYE655407 HIA655407 HRW655407 IBS655407 ILO655407 IVK655407 JFG655407 JPC655407 JYY655407 KIU655407 KSQ655407 LCM655407 LMI655407 LWE655407 MGA655407 MPW655407 MZS655407 NJO655407 NTK655407 ODG655407 ONC655407 OWY655407 PGU655407 PQQ655407 QAM655407 QKI655407 QUE655407 REA655407 RNW655407 RXS655407 SHO655407 SRK655407 TBG655407 TLC655407 TUY655407 UEU655407 UOQ655407 UYM655407 VII655407 VSE655407 WCA655407 WLW655407 WVS655407 O720943 JG720943 TC720943 ACY720943 AMU720943 AWQ720943 BGM720943 BQI720943 CAE720943 CKA720943 CTW720943 DDS720943 DNO720943 DXK720943 EHG720943 ERC720943 FAY720943 FKU720943 FUQ720943 GEM720943 GOI720943 GYE720943 HIA720943 HRW720943 IBS720943 ILO720943 IVK720943 JFG720943 JPC720943 JYY720943 KIU720943 KSQ720943 LCM720943 LMI720943 LWE720943 MGA720943 MPW720943 MZS720943 NJO720943 NTK720943 ODG720943 ONC720943 OWY720943 PGU720943 PQQ720943 QAM720943 QKI720943 QUE720943 REA720943 RNW720943 RXS720943 SHO720943 SRK720943 TBG720943 TLC720943 TUY720943 UEU720943 UOQ720943 UYM720943 VII720943 VSE720943 WCA720943 WLW720943 WVS720943 O786479 JG786479 TC786479 ACY786479 AMU786479 AWQ786479 BGM786479 BQI786479 CAE786479 CKA786479 CTW786479 DDS786479 DNO786479 DXK786479 EHG786479 ERC786479 FAY786479 FKU786479 FUQ786479 GEM786479 GOI786479 GYE786479 HIA786479 HRW786479 IBS786479 ILO786479 IVK786479 JFG786479 JPC786479 JYY786479 KIU786479 KSQ786479 LCM786479 LMI786479 LWE786479 MGA786479 MPW786479 MZS786479 NJO786479 NTK786479 ODG786479 ONC786479 OWY786479 PGU786479 PQQ786479 QAM786479 QKI786479 QUE786479 REA786479 RNW786479 RXS786479 SHO786479 SRK786479 TBG786479 TLC786479 TUY786479 UEU786479 UOQ786479 UYM786479 VII786479 VSE786479 WCA786479 WLW786479 WVS786479 O852015 JG852015 TC852015 ACY852015 AMU852015 AWQ852015 BGM852015 BQI852015 CAE852015 CKA852015 CTW852015 DDS852015 DNO852015 DXK852015 EHG852015 ERC852015 FAY852015 FKU852015 FUQ852015 GEM852015 GOI852015 GYE852015 HIA852015 HRW852015 IBS852015 ILO852015 IVK852015 JFG852015 JPC852015 JYY852015 KIU852015 KSQ852015 LCM852015 LMI852015 LWE852015 MGA852015 MPW852015 MZS852015 NJO852015 NTK852015 ODG852015 ONC852015 OWY852015 PGU852015 PQQ852015 QAM852015 QKI852015 QUE852015 REA852015 RNW852015 RXS852015 SHO852015 SRK852015 TBG852015 TLC852015 TUY852015 UEU852015 UOQ852015 UYM852015 VII852015 VSE852015 WCA852015 WLW852015 WVS852015 O917551 JG917551 TC917551 ACY917551 AMU917551 AWQ917551 BGM917551 BQI917551 CAE917551 CKA917551 CTW917551 DDS917551 DNO917551 DXK917551 EHG917551 ERC917551 FAY917551 FKU917551 FUQ917551 GEM917551 GOI917551 GYE917551 HIA917551 HRW917551 IBS917551 ILO917551 IVK917551 JFG917551 JPC917551 JYY917551 KIU917551 KSQ917551 LCM917551 LMI917551 LWE917551 MGA917551 MPW917551 MZS917551 NJO917551 NTK917551 ODG917551 ONC917551 OWY917551 PGU917551 PQQ917551 QAM917551 QKI917551 QUE917551 REA917551 RNW917551 RXS917551 SHO917551 SRK917551 TBG917551 TLC917551 TUY917551 UEU917551 UOQ917551 UYM917551 VII917551 VSE917551 WCA917551 WLW917551 WVS917551 O983087 JG983087 TC983087 ACY983087 AMU983087 AWQ983087 BGM983087 BQI983087 CAE983087 CKA983087 CTW983087 DDS983087 DNO983087 DXK983087 EHG983087 ERC983087 FAY983087 FKU983087 FUQ983087 GEM983087 GOI983087 GYE983087 HIA983087 HRW983087 IBS983087 ILO983087 IVK983087 JFG983087 JPC983087 JYY983087 KIU983087 KSQ983087 LCM983087 LMI983087 LWE983087 MGA983087 MPW983087 MZS983087 NJO983087 NTK983087 ODG983087 ONC983087 OWY983087 PGU983087 PQQ983087 QAM983087 QKI983087 QUE983087 REA983087 RNW983087 RXS983087 SHO983087 SRK983087 TBG983087 TLC983087 TUY983087 UEU983087 UOQ983087 UYM983087 VII983087 VSE983087 WCA983087 WLW983087 WVS983087 O60 JG60 TC60 ACY60 AMU60 AWQ60 BGM60 BQI60 CAE60 CKA60 CTW60 DDS60 DNO60 DXK60 EHG60 ERC60 FAY60 FKU60 FUQ60 GEM60 GOI60 GYE60 HIA60 HRW60 IBS60 ILO60 IVK60 JFG60 JPC60 JYY60 KIU60 KSQ60 LCM60 LMI60 LWE60 MGA60 MPW60 MZS60 NJO60 NTK60 ODG60 ONC60 OWY60 PGU60 PQQ60 QAM60 QKI60 QUE60 REA60 RNW60 RXS60 SHO60 SRK60 TBG60 TLC60 TUY60 UEU60 UOQ60 UYM60 VII60 VSE60 WCA60 WLW60 WVS60 O65591 JG65591 TC65591 ACY65591 AMU65591 AWQ65591 BGM65591 BQI65591 CAE65591 CKA65591 CTW65591 DDS65591 DNO65591 DXK65591 EHG65591 ERC65591 FAY65591 FKU65591 FUQ65591 GEM65591 GOI65591 GYE65591 HIA65591 HRW65591 IBS65591 ILO65591 IVK65591 JFG65591 JPC65591 JYY65591 KIU65591 KSQ65591 LCM65591 LMI65591 LWE65591 MGA65591 MPW65591 MZS65591 NJO65591 NTK65591 ODG65591 ONC65591 OWY65591 PGU65591 PQQ65591 QAM65591 QKI65591 QUE65591 REA65591 RNW65591 RXS65591 SHO65591 SRK65591 TBG65591 TLC65591 TUY65591 UEU65591 UOQ65591 UYM65591 VII65591 VSE65591 WCA65591 WLW65591 WVS65591 O131127 JG131127 TC131127 ACY131127 AMU131127 AWQ131127 BGM131127 BQI131127 CAE131127 CKA131127 CTW131127 DDS131127 DNO131127 DXK131127 EHG131127 ERC131127 FAY131127 FKU131127 FUQ131127 GEM131127 GOI131127 GYE131127 HIA131127 HRW131127 IBS131127 ILO131127 IVK131127 JFG131127 JPC131127 JYY131127 KIU131127 KSQ131127 LCM131127 LMI131127 LWE131127 MGA131127 MPW131127 MZS131127 NJO131127 NTK131127 ODG131127 ONC131127 OWY131127 PGU131127 PQQ131127 QAM131127 QKI131127 QUE131127 REA131127 RNW131127 RXS131127 SHO131127 SRK131127 TBG131127 TLC131127 TUY131127 UEU131127 UOQ131127 UYM131127 VII131127 VSE131127 WCA131127 WLW131127 WVS131127 O196663 JG196663 TC196663 ACY196663 AMU196663 AWQ196663 BGM196663 BQI196663 CAE196663 CKA196663 CTW196663 DDS196663 DNO196663 DXK196663 EHG196663 ERC196663 FAY196663 FKU196663 FUQ196663 GEM196663 GOI196663 GYE196663 HIA196663 HRW196663 IBS196663 ILO196663 IVK196663 JFG196663 JPC196663 JYY196663 KIU196663 KSQ196663 LCM196663 LMI196663 LWE196663 MGA196663 MPW196663 MZS196663 NJO196663 NTK196663 ODG196663 ONC196663 OWY196663 PGU196663 PQQ196663 QAM196663 QKI196663 QUE196663 REA196663 RNW196663 RXS196663 SHO196663 SRK196663 TBG196663 TLC196663 TUY196663 UEU196663 UOQ196663 UYM196663 VII196663 VSE196663 WCA196663 WLW196663 WVS196663 O262199 JG262199 TC262199 ACY262199 AMU262199 AWQ262199 BGM262199 BQI262199 CAE262199 CKA262199 CTW262199 DDS262199 DNO262199 DXK262199 EHG262199 ERC262199 FAY262199 FKU262199 FUQ262199 GEM262199 GOI262199 GYE262199 HIA262199 HRW262199 IBS262199 ILO262199 IVK262199 JFG262199 JPC262199 JYY262199 KIU262199 KSQ262199 LCM262199 LMI262199 LWE262199 MGA262199 MPW262199 MZS262199 NJO262199 NTK262199 ODG262199 ONC262199 OWY262199 PGU262199 PQQ262199 QAM262199 QKI262199 QUE262199 REA262199 RNW262199 RXS262199 SHO262199 SRK262199 TBG262199 TLC262199 TUY262199 UEU262199 UOQ262199 UYM262199 VII262199 VSE262199 WCA262199 WLW262199 WVS262199 O327735 JG327735 TC327735 ACY327735 AMU327735 AWQ327735 BGM327735 BQI327735 CAE327735 CKA327735 CTW327735 DDS327735 DNO327735 DXK327735 EHG327735 ERC327735 FAY327735 FKU327735 FUQ327735 GEM327735 GOI327735 GYE327735 HIA327735 HRW327735 IBS327735 ILO327735 IVK327735 JFG327735 JPC327735 JYY327735 KIU327735 KSQ327735 LCM327735 LMI327735 LWE327735 MGA327735 MPW327735 MZS327735 NJO327735 NTK327735 ODG327735 ONC327735 OWY327735 PGU327735 PQQ327735 QAM327735 QKI327735 QUE327735 REA327735 RNW327735 RXS327735 SHO327735 SRK327735 TBG327735 TLC327735 TUY327735 UEU327735 UOQ327735 UYM327735 VII327735 VSE327735 WCA327735 WLW327735 WVS327735 O393271 JG393271 TC393271 ACY393271 AMU393271 AWQ393271 BGM393271 BQI393271 CAE393271 CKA393271 CTW393271 DDS393271 DNO393271 DXK393271 EHG393271 ERC393271 FAY393271 FKU393271 FUQ393271 GEM393271 GOI393271 GYE393271 HIA393271 HRW393271 IBS393271 ILO393271 IVK393271 JFG393271 JPC393271 JYY393271 KIU393271 KSQ393271 LCM393271 LMI393271 LWE393271 MGA393271 MPW393271 MZS393271 NJO393271 NTK393271 ODG393271 ONC393271 OWY393271 PGU393271 PQQ393271 QAM393271 QKI393271 QUE393271 REA393271 RNW393271 RXS393271 SHO393271 SRK393271 TBG393271 TLC393271 TUY393271 UEU393271 UOQ393271 UYM393271 VII393271 VSE393271 WCA393271 WLW393271 WVS393271 O458807 JG458807 TC458807 ACY458807 AMU458807 AWQ458807 BGM458807 BQI458807 CAE458807 CKA458807 CTW458807 DDS458807 DNO458807 DXK458807 EHG458807 ERC458807 FAY458807 FKU458807 FUQ458807 GEM458807 GOI458807 GYE458807 HIA458807 HRW458807 IBS458807 ILO458807 IVK458807 JFG458807 JPC458807 JYY458807 KIU458807 KSQ458807 LCM458807 LMI458807 LWE458807 MGA458807 MPW458807 MZS458807 NJO458807 NTK458807 ODG458807 ONC458807 OWY458807 PGU458807 PQQ458807 QAM458807 QKI458807 QUE458807 REA458807 RNW458807 RXS458807 SHO458807 SRK458807 TBG458807 TLC458807 TUY458807 UEU458807 UOQ458807 UYM458807 VII458807 VSE458807 WCA458807 WLW458807 WVS458807 O524343 JG524343 TC524343 ACY524343 AMU524343 AWQ524343 BGM524343 BQI524343 CAE524343 CKA524343 CTW524343 DDS524343 DNO524343 DXK524343 EHG524343 ERC524343 FAY524343 FKU524343 FUQ524343 GEM524343 GOI524343 GYE524343 HIA524343 HRW524343 IBS524343 ILO524343 IVK524343 JFG524343 JPC524343 JYY524343 KIU524343 KSQ524343 LCM524343 LMI524343 LWE524343 MGA524343 MPW524343 MZS524343 NJO524343 NTK524343 ODG524343 ONC524343 OWY524343 PGU524343 PQQ524343 QAM524343 QKI524343 QUE524343 REA524343 RNW524343 RXS524343 SHO524343 SRK524343 TBG524343 TLC524343 TUY524343 UEU524343 UOQ524343 UYM524343 VII524343 VSE524343 WCA524343 WLW524343 WVS524343 O589879 JG589879 TC589879 ACY589879 AMU589879 AWQ589879 BGM589879 BQI589879 CAE589879 CKA589879 CTW589879 DDS589879 DNO589879 DXK589879 EHG589879 ERC589879 FAY589879 FKU589879 FUQ589879 GEM589879 GOI589879 GYE589879 HIA589879 HRW589879 IBS589879 ILO589879 IVK589879 JFG589879 JPC589879 JYY589879 KIU589879 KSQ589879 LCM589879 LMI589879 LWE589879 MGA589879 MPW589879 MZS589879 NJO589879 NTK589879 ODG589879 ONC589879 OWY589879 PGU589879 PQQ589879 QAM589879 QKI589879 QUE589879 REA589879 RNW589879 RXS589879 SHO589879 SRK589879 TBG589879 TLC589879 TUY589879 UEU589879 UOQ589879 UYM589879 VII589879 VSE589879 WCA589879 WLW589879 WVS589879 O655415 JG655415 TC655415 ACY655415 AMU655415 AWQ655415 BGM655415 BQI655415 CAE655415 CKA655415 CTW655415 DDS655415 DNO655415 DXK655415 EHG655415 ERC655415 FAY655415 FKU655415 FUQ655415 GEM655415 GOI655415 GYE655415 HIA655415 HRW655415 IBS655415 ILO655415 IVK655415 JFG655415 JPC655415 JYY655415 KIU655415 KSQ655415 LCM655415 LMI655415 LWE655415 MGA655415 MPW655415 MZS655415 NJO655415 NTK655415 ODG655415 ONC655415 OWY655415 PGU655415 PQQ655415 QAM655415 QKI655415 QUE655415 REA655415 RNW655415 RXS655415 SHO655415 SRK655415 TBG655415 TLC655415 TUY655415 UEU655415 UOQ655415 UYM655415 VII655415 VSE655415 WCA655415 WLW655415 WVS655415 O720951 JG720951 TC720951 ACY720951 AMU720951 AWQ720951 BGM720951 BQI720951 CAE720951 CKA720951 CTW720951 DDS720951 DNO720951 DXK720951 EHG720951 ERC720951 FAY720951 FKU720951 FUQ720951 GEM720951 GOI720951 GYE720951 HIA720951 HRW720951 IBS720951 ILO720951 IVK720951 JFG720951 JPC720951 JYY720951 KIU720951 KSQ720951 LCM720951 LMI720951 LWE720951 MGA720951 MPW720951 MZS720951 NJO720951 NTK720951 ODG720951 ONC720951 OWY720951 PGU720951 PQQ720951 QAM720951 QKI720951 QUE720951 REA720951 RNW720951 RXS720951 SHO720951 SRK720951 TBG720951 TLC720951 TUY720951 UEU720951 UOQ720951 UYM720951 VII720951 VSE720951 WCA720951 WLW720951 WVS720951 O786487 JG786487 TC786487 ACY786487 AMU786487 AWQ786487 BGM786487 BQI786487 CAE786487 CKA786487 CTW786487 DDS786487 DNO786487 DXK786487 EHG786487 ERC786487 FAY786487 FKU786487 FUQ786487 GEM786487 GOI786487 GYE786487 HIA786487 HRW786487 IBS786487 ILO786487 IVK786487 JFG786487 JPC786487 JYY786487 KIU786487 KSQ786487 LCM786487 LMI786487 LWE786487 MGA786487 MPW786487 MZS786487 NJO786487 NTK786487 ODG786487 ONC786487 OWY786487 PGU786487 PQQ786487 QAM786487 QKI786487 QUE786487 REA786487 RNW786487 RXS786487 SHO786487 SRK786487 TBG786487 TLC786487 TUY786487 UEU786487 UOQ786487 UYM786487 VII786487 VSE786487 WCA786487 WLW786487 WVS786487 O852023 JG852023 TC852023 ACY852023 AMU852023 AWQ852023 BGM852023 BQI852023 CAE852023 CKA852023 CTW852023 DDS852023 DNO852023 DXK852023 EHG852023 ERC852023 FAY852023 FKU852023 FUQ852023 GEM852023 GOI852023 GYE852023 HIA852023 HRW852023 IBS852023 ILO852023 IVK852023 JFG852023 JPC852023 JYY852023 KIU852023 KSQ852023 LCM852023 LMI852023 LWE852023 MGA852023 MPW852023 MZS852023 NJO852023 NTK852023 ODG852023 ONC852023 OWY852023 PGU852023 PQQ852023 QAM852023 QKI852023 QUE852023 REA852023 RNW852023 RXS852023 SHO852023 SRK852023 TBG852023 TLC852023 TUY852023 UEU852023 UOQ852023 UYM852023 VII852023 VSE852023 WCA852023 WLW852023 WVS852023 O917559 JG917559 TC917559 ACY917559 AMU917559 AWQ917559 BGM917559 BQI917559 CAE917559 CKA917559 CTW917559 DDS917559 DNO917559 DXK917559 EHG917559 ERC917559 FAY917559 FKU917559 FUQ917559 GEM917559 GOI917559 GYE917559 HIA917559 HRW917559 IBS917559 ILO917559 IVK917559 JFG917559 JPC917559 JYY917559 KIU917559 KSQ917559 LCM917559 LMI917559 LWE917559 MGA917559 MPW917559 MZS917559 NJO917559 NTK917559 ODG917559 ONC917559 OWY917559 PGU917559 PQQ917559 QAM917559 QKI917559 QUE917559 REA917559 RNW917559 RXS917559 SHO917559 SRK917559 TBG917559 TLC917559 TUY917559 UEU917559 UOQ917559 UYM917559 VII917559 VSE917559 WCA917559 WLW917559 WVS917559 O983095 JG983095 TC983095 ACY983095 AMU983095 AWQ983095 BGM983095 BQI983095 CAE983095 CKA983095 CTW983095 DDS983095 DNO983095 DXK983095 EHG983095 ERC983095 FAY983095 FKU983095 FUQ983095 GEM983095 GOI983095 GYE983095 HIA983095 HRW983095 IBS983095 ILO983095 IVK983095 JFG983095 JPC983095 JYY983095 KIU983095 KSQ983095 LCM983095 LMI983095 LWE983095 MGA983095 MPW983095 MZS983095 NJO983095 NTK983095 ODG983095 ONC983095 OWY983095 PGU983095 PQQ983095 QAM983095 QKI983095 QUE983095 REA983095 RNW983095 RXS983095 SHO983095 SRK983095 TBG983095 TLC983095 TUY983095 UEU983095 UOQ983095 UYM983095 VII983095 VSE983095 WCA983095 WLW983095 WVS983095 O90 JG90 TC90 ACY90 AMU90 AWQ90 BGM90 BQI90 CAE90 CKA90 CTW90 DDS90 DNO90 DXK90 EHG90 ERC90 FAY90 FKU90 FUQ90 GEM90 GOI90 GYE90 HIA90 HRW90 IBS90 ILO90 IVK90 JFG90 JPC90 JYY90 KIU90 KSQ90 LCM90 LMI90 LWE90 MGA90 MPW90 MZS90 NJO90 NTK90 ODG90 ONC90 OWY90 PGU90 PQQ90 QAM90 QKI90 QUE90 REA90 RNW90 RXS90 SHO90 SRK90 TBG90 TLC90 TUY90 UEU90 UOQ90 UYM90 VII90 VSE90 WCA90 WLW90 WVS90 O65619 JG65619 TC65619 ACY65619 AMU65619 AWQ65619 BGM65619 BQI65619 CAE65619 CKA65619 CTW65619 DDS65619 DNO65619 DXK65619 EHG65619 ERC65619 FAY65619 FKU65619 FUQ65619 GEM65619 GOI65619 GYE65619 HIA65619 HRW65619 IBS65619 ILO65619 IVK65619 JFG65619 JPC65619 JYY65619 KIU65619 KSQ65619 LCM65619 LMI65619 LWE65619 MGA65619 MPW65619 MZS65619 NJO65619 NTK65619 ODG65619 ONC65619 OWY65619 PGU65619 PQQ65619 QAM65619 QKI65619 QUE65619 REA65619 RNW65619 RXS65619 SHO65619 SRK65619 TBG65619 TLC65619 TUY65619 UEU65619 UOQ65619 UYM65619 VII65619 VSE65619 WCA65619 WLW65619 WVS65619 O131155 JG131155 TC131155 ACY131155 AMU131155 AWQ131155 BGM131155 BQI131155 CAE131155 CKA131155 CTW131155 DDS131155 DNO131155 DXK131155 EHG131155 ERC131155 FAY131155 FKU131155 FUQ131155 GEM131155 GOI131155 GYE131155 HIA131155 HRW131155 IBS131155 ILO131155 IVK131155 JFG131155 JPC131155 JYY131155 KIU131155 KSQ131155 LCM131155 LMI131155 LWE131155 MGA131155 MPW131155 MZS131155 NJO131155 NTK131155 ODG131155 ONC131155 OWY131155 PGU131155 PQQ131155 QAM131155 QKI131155 QUE131155 REA131155 RNW131155 RXS131155 SHO131155 SRK131155 TBG131155 TLC131155 TUY131155 UEU131155 UOQ131155 UYM131155 VII131155 VSE131155 WCA131155 WLW131155 WVS131155 O196691 JG196691 TC196691 ACY196691 AMU196691 AWQ196691 BGM196691 BQI196691 CAE196691 CKA196691 CTW196691 DDS196691 DNO196691 DXK196691 EHG196691 ERC196691 FAY196691 FKU196691 FUQ196691 GEM196691 GOI196691 GYE196691 HIA196691 HRW196691 IBS196691 ILO196691 IVK196691 JFG196691 JPC196691 JYY196691 KIU196691 KSQ196691 LCM196691 LMI196691 LWE196691 MGA196691 MPW196691 MZS196691 NJO196691 NTK196691 ODG196691 ONC196691 OWY196691 PGU196691 PQQ196691 QAM196691 QKI196691 QUE196691 REA196691 RNW196691 RXS196691 SHO196691 SRK196691 TBG196691 TLC196691 TUY196691 UEU196691 UOQ196691 UYM196691 VII196691 VSE196691 WCA196691 WLW196691 WVS196691 O262227 JG262227 TC262227 ACY262227 AMU262227 AWQ262227 BGM262227 BQI262227 CAE262227 CKA262227 CTW262227 DDS262227 DNO262227 DXK262227 EHG262227 ERC262227 FAY262227 FKU262227 FUQ262227 GEM262227 GOI262227 GYE262227 HIA262227 HRW262227 IBS262227 ILO262227 IVK262227 JFG262227 JPC262227 JYY262227 KIU262227 KSQ262227 LCM262227 LMI262227 LWE262227 MGA262227 MPW262227 MZS262227 NJO262227 NTK262227 ODG262227 ONC262227 OWY262227 PGU262227 PQQ262227 QAM262227 QKI262227 QUE262227 REA262227 RNW262227 RXS262227 SHO262227 SRK262227 TBG262227 TLC262227 TUY262227 UEU262227 UOQ262227 UYM262227 VII262227 VSE262227 WCA262227 WLW262227 WVS262227 O327763 JG327763 TC327763 ACY327763 AMU327763 AWQ327763 BGM327763 BQI327763 CAE327763 CKA327763 CTW327763 DDS327763 DNO327763 DXK327763 EHG327763 ERC327763 FAY327763 FKU327763 FUQ327763 GEM327763 GOI327763 GYE327763 HIA327763 HRW327763 IBS327763 ILO327763 IVK327763 JFG327763 JPC327763 JYY327763 KIU327763 KSQ327763 LCM327763 LMI327763 LWE327763 MGA327763 MPW327763 MZS327763 NJO327763 NTK327763 ODG327763 ONC327763 OWY327763 PGU327763 PQQ327763 QAM327763 QKI327763 QUE327763 REA327763 RNW327763 RXS327763 SHO327763 SRK327763 TBG327763 TLC327763 TUY327763 UEU327763 UOQ327763 UYM327763 VII327763 VSE327763 WCA327763 WLW327763 WVS327763 O393299 JG393299 TC393299 ACY393299 AMU393299 AWQ393299 BGM393299 BQI393299 CAE393299 CKA393299 CTW393299 DDS393299 DNO393299 DXK393299 EHG393299 ERC393299 FAY393299 FKU393299 FUQ393299 GEM393299 GOI393299 GYE393299 HIA393299 HRW393299 IBS393299 ILO393299 IVK393299 JFG393299 JPC393299 JYY393299 KIU393299 KSQ393299 LCM393299 LMI393299 LWE393299 MGA393299 MPW393299 MZS393299 NJO393299 NTK393299 ODG393299 ONC393299 OWY393299 PGU393299 PQQ393299 QAM393299 QKI393299 QUE393299 REA393299 RNW393299 RXS393299 SHO393299 SRK393299 TBG393299 TLC393299 TUY393299 UEU393299 UOQ393299 UYM393299 VII393299 VSE393299 WCA393299 WLW393299 WVS393299 O458835 JG458835 TC458835 ACY458835 AMU458835 AWQ458835 BGM458835 BQI458835 CAE458835 CKA458835 CTW458835 DDS458835 DNO458835 DXK458835 EHG458835 ERC458835 FAY458835 FKU458835 FUQ458835 GEM458835 GOI458835 GYE458835 HIA458835 HRW458835 IBS458835 ILO458835 IVK458835 JFG458835 JPC458835 JYY458835 KIU458835 KSQ458835 LCM458835 LMI458835 LWE458835 MGA458835 MPW458835 MZS458835 NJO458835 NTK458835 ODG458835 ONC458835 OWY458835 PGU458835 PQQ458835 QAM458835 QKI458835 QUE458835 REA458835 RNW458835 RXS458835 SHO458835 SRK458835 TBG458835 TLC458835 TUY458835 UEU458835 UOQ458835 UYM458835 VII458835 VSE458835 WCA458835 WLW458835 WVS458835 O524371 JG524371 TC524371 ACY524371 AMU524371 AWQ524371 BGM524371 BQI524371 CAE524371 CKA524371 CTW524371 DDS524371 DNO524371 DXK524371 EHG524371 ERC524371 FAY524371 FKU524371 FUQ524371 GEM524371 GOI524371 GYE524371 HIA524371 HRW524371 IBS524371 ILO524371 IVK524371 JFG524371 JPC524371 JYY524371 KIU524371 KSQ524371 LCM524371 LMI524371 LWE524371 MGA524371 MPW524371 MZS524371 NJO524371 NTK524371 ODG524371 ONC524371 OWY524371 PGU524371 PQQ524371 QAM524371 QKI524371 QUE524371 REA524371 RNW524371 RXS524371 SHO524371 SRK524371 TBG524371 TLC524371 TUY524371 UEU524371 UOQ524371 UYM524371 VII524371 VSE524371 WCA524371 WLW524371 WVS524371 O589907 JG589907 TC589907 ACY589907 AMU589907 AWQ589907 BGM589907 BQI589907 CAE589907 CKA589907 CTW589907 DDS589907 DNO589907 DXK589907 EHG589907 ERC589907 FAY589907 FKU589907 FUQ589907 GEM589907 GOI589907 GYE589907 HIA589907 HRW589907 IBS589907 ILO589907 IVK589907 JFG589907 JPC589907 JYY589907 KIU589907 KSQ589907 LCM589907 LMI589907 LWE589907 MGA589907 MPW589907 MZS589907 NJO589907 NTK589907 ODG589907 ONC589907 OWY589907 PGU589907 PQQ589907 QAM589907 QKI589907 QUE589907 REA589907 RNW589907 RXS589907 SHO589907 SRK589907 TBG589907 TLC589907 TUY589907 UEU589907 UOQ589907 UYM589907 VII589907 VSE589907 WCA589907 WLW589907 WVS589907 O655443 JG655443 TC655443 ACY655443 AMU655443 AWQ655443 BGM655443 BQI655443 CAE655443 CKA655443 CTW655443 DDS655443 DNO655443 DXK655443 EHG655443 ERC655443 FAY655443 FKU655443 FUQ655443 GEM655443 GOI655443 GYE655443 HIA655443 HRW655443 IBS655443 ILO655443 IVK655443 JFG655443 JPC655443 JYY655443 KIU655443 KSQ655443 LCM655443 LMI655443 LWE655443 MGA655443 MPW655443 MZS655443 NJO655443 NTK655443 ODG655443 ONC655443 OWY655443 PGU655443 PQQ655443 QAM655443 QKI655443 QUE655443 REA655443 RNW655443 RXS655443 SHO655443 SRK655443 TBG655443 TLC655443 TUY655443 UEU655443 UOQ655443 UYM655443 VII655443 VSE655443 WCA655443 WLW655443 WVS655443 O720979 JG720979 TC720979 ACY720979 AMU720979 AWQ720979 BGM720979 BQI720979 CAE720979 CKA720979 CTW720979 DDS720979 DNO720979 DXK720979 EHG720979 ERC720979 FAY720979 FKU720979 FUQ720979 GEM720979 GOI720979 GYE720979 HIA720979 HRW720979 IBS720979 ILO720979 IVK720979 JFG720979 JPC720979 JYY720979 KIU720979 KSQ720979 LCM720979 LMI720979 LWE720979 MGA720979 MPW720979 MZS720979 NJO720979 NTK720979 ODG720979 ONC720979 OWY720979 PGU720979 PQQ720979 QAM720979 QKI720979 QUE720979 REA720979 RNW720979 RXS720979 SHO720979 SRK720979 TBG720979 TLC720979 TUY720979 UEU720979 UOQ720979 UYM720979 VII720979 VSE720979 WCA720979 WLW720979 WVS720979 O786515 JG786515 TC786515 ACY786515 AMU786515 AWQ786515 BGM786515 BQI786515 CAE786515 CKA786515 CTW786515 DDS786515 DNO786515 DXK786515 EHG786515 ERC786515 FAY786515 FKU786515 FUQ786515 GEM786515 GOI786515 GYE786515 HIA786515 HRW786515 IBS786515 ILO786515 IVK786515 JFG786515 JPC786515 JYY786515 KIU786515 KSQ786515 LCM786515 LMI786515 LWE786515 MGA786515 MPW786515 MZS786515 NJO786515 NTK786515 ODG786515 ONC786515 OWY786515 PGU786515 PQQ786515 QAM786515 QKI786515 QUE786515 REA786515 RNW786515 RXS786515 SHO786515 SRK786515 TBG786515 TLC786515 TUY786515 UEU786515 UOQ786515 UYM786515 VII786515 VSE786515 WCA786515 WLW786515 WVS786515 O852051 JG852051 TC852051 ACY852051 AMU852051 AWQ852051 BGM852051 BQI852051 CAE852051 CKA852051 CTW852051 DDS852051 DNO852051 DXK852051 EHG852051 ERC852051 FAY852051 FKU852051 FUQ852051 GEM852051 GOI852051 GYE852051 HIA852051 HRW852051 IBS852051 ILO852051 IVK852051 JFG852051 JPC852051 JYY852051 KIU852051 KSQ852051 LCM852051 LMI852051 LWE852051 MGA852051 MPW852051 MZS852051 NJO852051 NTK852051 ODG852051 ONC852051 OWY852051 PGU852051 PQQ852051 QAM852051 QKI852051 QUE852051 REA852051 RNW852051 RXS852051 SHO852051 SRK852051 TBG852051 TLC852051 TUY852051 UEU852051 UOQ852051 UYM852051 VII852051 VSE852051 WCA852051 WLW852051 WVS852051 O917587 JG917587 TC917587 ACY917587 AMU917587 AWQ917587 BGM917587 BQI917587 CAE917587 CKA917587 CTW917587 DDS917587 DNO917587 DXK917587 EHG917587 ERC917587 FAY917587 FKU917587 FUQ917587 GEM917587 GOI917587 GYE917587 HIA917587 HRW917587 IBS917587 ILO917587 IVK917587 JFG917587 JPC917587 JYY917587 KIU917587 KSQ917587 LCM917587 LMI917587 LWE917587 MGA917587 MPW917587 MZS917587 NJO917587 NTK917587 ODG917587 ONC917587 OWY917587 PGU917587 PQQ917587 QAM917587 QKI917587 QUE917587 REA917587 RNW917587 RXS917587 SHO917587 SRK917587 TBG917587 TLC917587 TUY917587 UEU917587 UOQ917587 UYM917587 VII917587 VSE917587 WCA917587 WLW917587 WVS917587 O983123 JG983123 TC983123 ACY983123 AMU983123 AWQ983123 BGM983123 BQI983123 CAE983123 CKA983123 CTW983123 DDS983123 DNO983123 DXK983123 EHG983123 ERC983123 FAY983123 FKU983123 FUQ983123 GEM983123 GOI983123 GYE983123 HIA983123 HRW983123 IBS983123 ILO983123 IVK983123 JFG983123 JPC983123 JYY983123 KIU983123 KSQ983123 LCM983123 LMI983123 LWE983123 MGA983123 MPW983123 MZS983123 NJO983123 NTK983123 ODG983123 ONC983123 OWY983123 PGU983123 PQQ983123 QAM983123 QKI983123 QUE983123 REA983123 RNW983123 RXS983123 SHO983123 SRK983123 TBG983123 TLC983123 TUY983123 UEU983123 UOQ983123 UYM983123 VII983123 VSE983123 WCA983123 WLW983123 WVS983123 O111 JG111 TC111 ACY111 AMU111 AWQ111 BGM111 BQI111 CAE111 CKA111 CTW111 DDS111 DNO111 DXK111 EHG111 ERC111 FAY111 FKU111 FUQ111 GEM111 GOI111 GYE111 HIA111 HRW111 IBS111 ILO111 IVK111 JFG111 JPC111 JYY111 KIU111 KSQ111 LCM111 LMI111 LWE111 MGA111 MPW111 MZS111 NJO111 NTK111 ODG111 ONC111 OWY111 PGU111 PQQ111 QAM111 QKI111 QUE111 REA111 RNW111 RXS111 SHO111 SRK111 TBG111 TLC111 TUY111 UEU111 UOQ111 UYM111 VII111 VSE111 WCA111 WLW111 WVS111 O65640 JG65640 TC65640 ACY65640 AMU65640 AWQ65640 BGM65640 BQI65640 CAE65640 CKA65640 CTW65640 DDS65640 DNO65640 DXK65640 EHG65640 ERC65640 FAY65640 FKU65640 FUQ65640 GEM65640 GOI65640 GYE65640 HIA65640 HRW65640 IBS65640 ILO65640 IVK65640 JFG65640 JPC65640 JYY65640 KIU65640 KSQ65640 LCM65640 LMI65640 LWE65640 MGA65640 MPW65640 MZS65640 NJO65640 NTK65640 ODG65640 ONC65640 OWY65640 PGU65640 PQQ65640 QAM65640 QKI65640 QUE65640 REA65640 RNW65640 RXS65640 SHO65640 SRK65640 TBG65640 TLC65640 TUY65640 UEU65640 UOQ65640 UYM65640 VII65640 VSE65640 WCA65640 WLW65640 WVS65640 O131176 JG131176 TC131176 ACY131176 AMU131176 AWQ131176 BGM131176 BQI131176 CAE131176 CKA131176 CTW131176 DDS131176 DNO131176 DXK131176 EHG131176 ERC131176 FAY131176 FKU131176 FUQ131176 GEM131176 GOI131176 GYE131176 HIA131176 HRW131176 IBS131176 ILO131176 IVK131176 JFG131176 JPC131176 JYY131176 KIU131176 KSQ131176 LCM131176 LMI131176 LWE131176 MGA131176 MPW131176 MZS131176 NJO131176 NTK131176 ODG131176 ONC131176 OWY131176 PGU131176 PQQ131176 QAM131176 QKI131176 QUE131176 REA131176 RNW131176 RXS131176 SHO131176 SRK131176 TBG131176 TLC131176 TUY131176 UEU131176 UOQ131176 UYM131176 VII131176 VSE131176 WCA131176 WLW131176 WVS131176 O196712 JG196712 TC196712 ACY196712 AMU196712 AWQ196712 BGM196712 BQI196712 CAE196712 CKA196712 CTW196712 DDS196712 DNO196712 DXK196712 EHG196712 ERC196712 FAY196712 FKU196712 FUQ196712 GEM196712 GOI196712 GYE196712 HIA196712 HRW196712 IBS196712 ILO196712 IVK196712 JFG196712 JPC196712 JYY196712 KIU196712 KSQ196712 LCM196712 LMI196712 LWE196712 MGA196712 MPW196712 MZS196712 NJO196712 NTK196712 ODG196712 ONC196712 OWY196712 PGU196712 PQQ196712 QAM196712 QKI196712 QUE196712 REA196712 RNW196712 RXS196712 SHO196712 SRK196712 TBG196712 TLC196712 TUY196712 UEU196712 UOQ196712 UYM196712 VII196712 VSE196712 WCA196712 WLW196712 WVS196712 O262248 JG262248 TC262248 ACY262248 AMU262248 AWQ262248 BGM262248 BQI262248 CAE262248 CKA262248 CTW262248 DDS262248 DNO262248 DXK262248 EHG262248 ERC262248 FAY262248 FKU262248 FUQ262248 GEM262248 GOI262248 GYE262248 HIA262248 HRW262248 IBS262248 ILO262248 IVK262248 JFG262248 JPC262248 JYY262248 KIU262248 KSQ262248 LCM262248 LMI262248 LWE262248 MGA262248 MPW262248 MZS262248 NJO262248 NTK262248 ODG262248 ONC262248 OWY262248 PGU262248 PQQ262248 QAM262248 QKI262248 QUE262248 REA262248 RNW262248 RXS262248 SHO262248 SRK262248 TBG262248 TLC262248 TUY262248 UEU262248 UOQ262248 UYM262248 VII262248 VSE262248 WCA262248 WLW262248 WVS262248 O327784 JG327784 TC327784 ACY327784 AMU327784 AWQ327784 BGM327784 BQI327784 CAE327784 CKA327784 CTW327784 DDS327784 DNO327784 DXK327784 EHG327784 ERC327784 FAY327784 FKU327784 FUQ327784 GEM327784 GOI327784 GYE327784 HIA327784 HRW327784 IBS327784 ILO327784 IVK327784 JFG327784 JPC327784 JYY327784 KIU327784 KSQ327784 LCM327784 LMI327784 LWE327784 MGA327784 MPW327784 MZS327784 NJO327784 NTK327784 ODG327784 ONC327784 OWY327784 PGU327784 PQQ327784 QAM327784 QKI327784 QUE327784 REA327784 RNW327784 RXS327784 SHO327784 SRK327784 TBG327784 TLC327784 TUY327784 UEU327784 UOQ327784 UYM327784 VII327784 VSE327784 WCA327784 WLW327784 WVS327784 O393320 JG393320 TC393320 ACY393320 AMU393320 AWQ393320 BGM393320 BQI393320 CAE393320 CKA393320 CTW393320 DDS393320 DNO393320 DXK393320 EHG393320 ERC393320 FAY393320 FKU393320 FUQ393320 GEM393320 GOI393320 GYE393320 HIA393320 HRW393320 IBS393320 ILO393320 IVK393320 JFG393320 JPC393320 JYY393320 KIU393320 KSQ393320 LCM393320 LMI393320 LWE393320 MGA393320 MPW393320 MZS393320 NJO393320 NTK393320 ODG393320 ONC393320 OWY393320 PGU393320 PQQ393320 QAM393320 QKI393320 QUE393320 REA393320 RNW393320 RXS393320 SHO393320 SRK393320 TBG393320 TLC393320 TUY393320 UEU393320 UOQ393320 UYM393320 VII393320 VSE393320 WCA393320 WLW393320 WVS393320 O458856 JG458856 TC458856 ACY458856 AMU458856 AWQ458856 BGM458856 BQI458856 CAE458856 CKA458856 CTW458856 DDS458856 DNO458856 DXK458856 EHG458856 ERC458856 FAY458856 FKU458856 FUQ458856 GEM458856 GOI458856 GYE458856 HIA458856 HRW458856 IBS458856 ILO458856 IVK458856 JFG458856 JPC458856 JYY458856 KIU458856 KSQ458856 LCM458856 LMI458856 LWE458856 MGA458856 MPW458856 MZS458856 NJO458856 NTK458856 ODG458856 ONC458856 OWY458856 PGU458856 PQQ458856 QAM458856 QKI458856 QUE458856 REA458856 RNW458856 RXS458856 SHO458856 SRK458856 TBG458856 TLC458856 TUY458856 UEU458856 UOQ458856 UYM458856 VII458856 VSE458856 WCA458856 WLW458856 WVS458856 O524392 JG524392 TC524392 ACY524392 AMU524392 AWQ524392 BGM524392 BQI524392 CAE524392 CKA524392 CTW524392 DDS524392 DNO524392 DXK524392 EHG524392 ERC524392 FAY524392 FKU524392 FUQ524392 GEM524392 GOI524392 GYE524392 HIA524392 HRW524392 IBS524392 ILO524392 IVK524392 JFG524392 JPC524392 JYY524392 KIU524392 KSQ524392 LCM524392 LMI524392 LWE524392 MGA524392 MPW524392 MZS524392 NJO524392 NTK524392 ODG524392 ONC524392 OWY524392 PGU524392 PQQ524392 QAM524392 QKI524392 QUE524392 REA524392 RNW524392 RXS524392 SHO524392 SRK524392 TBG524392 TLC524392 TUY524392 UEU524392 UOQ524392 UYM524392 VII524392 VSE524392 WCA524392 WLW524392 WVS524392 O589928 JG589928 TC589928 ACY589928 AMU589928 AWQ589928 BGM589928 BQI589928 CAE589928 CKA589928 CTW589928 DDS589928 DNO589928 DXK589928 EHG589928 ERC589928 FAY589928 FKU589928 FUQ589928 GEM589928 GOI589928 GYE589928 HIA589928 HRW589928 IBS589928 ILO589928 IVK589928 JFG589928 JPC589928 JYY589928 KIU589928 KSQ589928 LCM589928 LMI589928 LWE589928 MGA589928 MPW589928 MZS589928 NJO589928 NTK589928 ODG589928 ONC589928 OWY589928 PGU589928 PQQ589928 QAM589928 QKI589928 QUE589928 REA589928 RNW589928 RXS589928 SHO589928 SRK589928 TBG589928 TLC589928 TUY589928 UEU589928 UOQ589928 UYM589928 VII589928 VSE589928 WCA589928 WLW589928 WVS589928 O655464 JG655464 TC655464 ACY655464 AMU655464 AWQ655464 BGM655464 BQI655464 CAE655464 CKA655464 CTW655464 DDS655464 DNO655464 DXK655464 EHG655464 ERC655464 FAY655464 FKU655464 FUQ655464 GEM655464 GOI655464 GYE655464 HIA655464 HRW655464 IBS655464 ILO655464 IVK655464 JFG655464 JPC655464 JYY655464 KIU655464 KSQ655464 LCM655464 LMI655464 LWE655464 MGA655464 MPW655464 MZS655464 NJO655464 NTK655464 ODG655464 ONC655464 OWY655464 PGU655464 PQQ655464 QAM655464 QKI655464 QUE655464 REA655464 RNW655464 RXS655464 SHO655464 SRK655464 TBG655464 TLC655464 TUY655464 UEU655464 UOQ655464 UYM655464 VII655464 VSE655464 WCA655464 WLW655464 WVS655464 O721000 JG721000 TC721000 ACY721000 AMU721000 AWQ721000 BGM721000 BQI721000 CAE721000 CKA721000 CTW721000 DDS721000 DNO721000 DXK721000 EHG721000 ERC721000 FAY721000 FKU721000 FUQ721000 GEM721000 GOI721000 GYE721000 HIA721000 HRW721000 IBS721000 ILO721000 IVK721000 JFG721000 JPC721000 JYY721000 KIU721000 KSQ721000 LCM721000 LMI721000 LWE721000 MGA721000 MPW721000 MZS721000 NJO721000 NTK721000 ODG721000 ONC721000 OWY721000 PGU721000 PQQ721000 QAM721000 QKI721000 QUE721000 REA721000 RNW721000 RXS721000 SHO721000 SRK721000 TBG721000 TLC721000 TUY721000 UEU721000 UOQ721000 UYM721000 VII721000 VSE721000 WCA721000 WLW721000 WVS721000 O786536 JG786536 TC786536 ACY786536 AMU786536 AWQ786536 BGM786536 BQI786536 CAE786536 CKA786536 CTW786536 DDS786536 DNO786536 DXK786536 EHG786536 ERC786536 FAY786536 FKU786536 FUQ786536 GEM786536 GOI786536 GYE786536 HIA786536 HRW786536 IBS786536 ILO786536 IVK786536 JFG786536 JPC786536 JYY786536 KIU786536 KSQ786536 LCM786536 LMI786536 LWE786536 MGA786536 MPW786536 MZS786536 NJO786536 NTK786536 ODG786536 ONC786536 OWY786536 PGU786536 PQQ786536 QAM786536 QKI786536 QUE786536 REA786536 RNW786536 RXS786536 SHO786536 SRK786536 TBG786536 TLC786536 TUY786536 UEU786536 UOQ786536 UYM786536 VII786536 VSE786536 WCA786536 WLW786536 WVS786536 O852072 JG852072 TC852072 ACY852072 AMU852072 AWQ852072 BGM852072 BQI852072 CAE852072 CKA852072 CTW852072 DDS852072 DNO852072 DXK852072 EHG852072 ERC852072 FAY852072 FKU852072 FUQ852072 GEM852072 GOI852072 GYE852072 HIA852072 HRW852072 IBS852072 ILO852072 IVK852072 JFG852072 JPC852072 JYY852072 KIU852072 KSQ852072 LCM852072 LMI852072 LWE852072 MGA852072 MPW852072 MZS852072 NJO852072 NTK852072 ODG852072 ONC852072 OWY852072 PGU852072 PQQ852072 QAM852072 QKI852072 QUE852072 REA852072 RNW852072 RXS852072 SHO852072 SRK852072 TBG852072 TLC852072 TUY852072 UEU852072 UOQ852072 UYM852072 VII852072 VSE852072 WCA852072 WLW852072 WVS852072 O917608 JG917608 TC917608 ACY917608 AMU917608 AWQ917608 BGM917608 BQI917608 CAE917608 CKA917608 CTW917608 DDS917608 DNO917608 DXK917608 EHG917608 ERC917608 FAY917608 FKU917608 FUQ917608 GEM917608 GOI917608 GYE917608 HIA917608 HRW917608 IBS917608 ILO917608 IVK917608 JFG917608 JPC917608 JYY917608 KIU917608 KSQ917608 LCM917608 LMI917608 LWE917608 MGA917608 MPW917608 MZS917608 NJO917608 NTK917608 ODG917608 ONC917608 OWY917608 PGU917608 PQQ917608 QAM917608 QKI917608 QUE917608 REA917608 RNW917608 RXS917608 SHO917608 SRK917608 TBG917608 TLC917608 TUY917608 UEU917608 UOQ917608 UYM917608 VII917608 VSE917608 WCA917608 WLW917608 WVS917608 O983144 JG983144 TC983144 ACY983144 AMU983144 AWQ983144 BGM983144 BQI983144 CAE983144 CKA983144 CTW983144 DDS983144 DNO983144 DXK983144 EHG983144 ERC983144 FAY983144 FKU983144 FUQ983144 GEM983144 GOI983144 GYE983144 HIA983144 HRW983144 IBS983144 ILO983144 IVK983144 JFG983144 JPC983144 JYY983144 KIU983144 KSQ983144 LCM983144 LMI983144 LWE983144 MGA983144 MPW983144 MZS983144 NJO983144 NTK983144 ODG983144 ONC983144 OWY983144 PGU983144 PQQ983144 QAM983144 QKI983144 QUE983144 REA983144 RNW983144 RXS983144 SHO983144 SRK983144 TBG983144 TLC983144 TUY983144 UEU983144 UOQ983144 UYM983144 VII983144 VSE983144 WCA983144 WLW983144 WVS983144 O27:O28 JG27:JG28 TC27:TC28 ACY27:ACY28 AMU27:AMU28 AWQ27:AWQ28 BGM27:BGM28 BQI27:BQI28 CAE27:CAE28 CKA27:CKA28 CTW27:CTW28 DDS27:DDS28 DNO27:DNO28 DXK27:DXK28 EHG27:EHG28 ERC27:ERC28 FAY27:FAY28 FKU27:FKU28 FUQ27:FUQ28 GEM27:GEM28 GOI27:GOI28 GYE27:GYE28 HIA27:HIA28 HRW27:HRW28 IBS27:IBS28 ILO27:ILO28 IVK27:IVK28 JFG27:JFG28 JPC27:JPC28 JYY27:JYY28 KIU27:KIU28 KSQ27:KSQ28 LCM27:LCM28 LMI27:LMI28 LWE27:LWE28 MGA27:MGA28 MPW27:MPW28 MZS27:MZS28 NJO27:NJO28 NTK27:NTK28 ODG27:ODG28 ONC27:ONC28 OWY27:OWY28 PGU27:PGU28 PQQ27:PQQ28 QAM27:QAM28 QKI27:QKI28 QUE27:QUE28 REA27:REA28 RNW27:RNW28 RXS27:RXS28 SHO27:SHO28 SRK27:SRK28 TBG27:TBG28 TLC27:TLC28 TUY27:TUY28 UEU27:UEU28 UOQ27:UOQ28 UYM27:UYM28 VII27:VII28 VSE27:VSE28 WCA27:WCA28 WLW27:WLW28 WVS27:WVS28 O65564:O65565 JG65564:JG65565 TC65564:TC65565 ACY65564:ACY65565 AMU65564:AMU65565 AWQ65564:AWQ65565 BGM65564:BGM65565 BQI65564:BQI65565 CAE65564:CAE65565 CKA65564:CKA65565 CTW65564:CTW65565 DDS65564:DDS65565 DNO65564:DNO65565 DXK65564:DXK65565 EHG65564:EHG65565 ERC65564:ERC65565 FAY65564:FAY65565 FKU65564:FKU65565 FUQ65564:FUQ65565 GEM65564:GEM65565 GOI65564:GOI65565 GYE65564:GYE65565 HIA65564:HIA65565 HRW65564:HRW65565 IBS65564:IBS65565 ILO65564:ILO65565 IVK65564:IVK65565 JFG65564:JFG65565 JPC65564:JPC65565 JYY65564:JYY65565 KIU65564:KIU65565 KSQ65564:KSQ65565 LCM65564:LCM65565 LMI65564:LMI65565 LWE65564:LWE65565 MGA65564:MGA65565 MPW65564:MPW65565 MZS65564:MZS65565 NJO65564:NJO65565 NTK65564:NTK65565 ODG65564:ODG65565 ONC65564:ONC65565 OWY65564:OWY65565 PGU65564:PGU65565 PQQ65564:PQQ65565 QAM65564:QAM65565 QKI65564:QKI65565 QUE65564:QUE65565 REA65564:REA65565 RNW65564:RNW65565 RXS65564:RXS65565 SHO65564:SHO65565 SRK65564:SRK65565 TBG65564:TBG65565 TLC65564:TLC65565 TUY65564:TUY65565 UEU65564:UEU65565 UOQ65564:UOQ65565 UYM65564:UYM65565 VII65564:VII65565 VSE65564:VSE65565 WCA65564:WCA65565 WLW65564:WLW65565 WVS65564:WVS65565 O131100:O131101 JG131100:JG131101 TC131100:TC131101 ACY131100:ACY131101 AMU131100:AMU131101 AWQ131100:AWQ131101 BGM131100:BGM131101 BQI131100:BQI131101 CAE131100:CAE131101 CKA131100:CKA131101 CTW131100:CTW131101 DDS131100:DDS131101 DNO131100:DNO131101 DXK131100:DXK131101 EHG131100:EHG131101 ERC131100:ERC131101 FAY131100:FAY131101 FKU131100:FKU131101 FUQ131100:FUQ131101 GEM131100:GEM131101 GOI131100:GOI131101 GYE131100:GYE131101 HIA131100:HIA131101 HRW131100:HRW131101 IBS131100:IBS131101 ILO131100:ILO131101 IVK131100:IVK131101 JFG131100:JFG131101 JPC131100:JPC131101 JYY131100:JYY131101 KIU131100:KIU131101 KSQ131100:KSQ131101 LCM131100:LCM131101 LMI131100:LMI131101 LWE131100:LWE131101 MGA131100:MGA131101 MPW131100:MPW131101 MZS131100:MZS131101 NJO131100:NJO131101 NTK131100:NTK131101 ODG131100:ODG131101 ONC131100:ONC131101 OWY131100:OWY131101 PGU131100:PGU131101 PQQ131100:PQQ131101 QAM131100:QAM131101 QKI131100:QKI131101 QUE131100:QUE131101 REA131100:REA131101 RNW131100:RNW131101 RXS131100:RXS131101 SHO131100:SHO131101 SRK131100:SRK131101 TBG131100:TBG131101 TLC131100:TLC131101 TUY131100:TUY131101 UEU131100:UEU131101 UOQ131100:UOQ131101 UYM131100:UYM131101 VII131100:VII131101 VSE131100:VSE131101 WCA131100:WCA131101 WLW131100:WLW131101 WVS131100:WVS131101 O196636:O196637 JG196636:JG196637 TC196636:TC196637 ACY196636:ACY196637 AMU196636:AMU196637 AWQ196636:AWQ196637 BGM196636:BGM196637 BQI196636:BQI196637 CAE196636:CAE196637 CKA196636:CKA196637 CTW196636:CTW196637 DDS196636:DDS196637 DNO196636:DNO196637 DXK196636:DXK196637 EHG196636:EHG196637 ERC196636:ERC196637 FAY196636:FAY196637 FKU196636:FKU196637 FUQ196636:FUQ196637 GEM196636:GEM196637 GOI196636:GOI196637 GYE196636:GYE196637 HIA196636:HIA196637 HRW196636:HRW196637 IBS196636:IBS196637 ILO196636:ILO196637 IVK196636:IVK196637 JFG196636:JFG196637 JPC196636:JPC196637 JYY196636:JYY196637 KIU196636:KIU196637 KSQ196636:KSQ196637 LCM196636:LCM196637 LMI196636:LMI196637 LWE196636:LWE196637 MGA196636:MGA196637 MPW196636:MPW196637 MZS196636:MZS196637 NJO196636:NJO196637 NTK196636:NTK196637 ODG196636:ODG196637 ONC196636:ONC196637 OWY196636:OWY196637 PGU196636:PGU196637 PQQ196636:PQQ196637 QAM196636:QAM196637 QKI196636:QKI196637 QUE196636:QUE196637 REA196636:REA196637 RNW196636:RNW196637 RXS196636:RXS196637 SHO196636:SHO196637 SRK196636:SRK196637 TBG196636:TBG196637 TLC196636:TLC196637 TUY196636:TUY196637 UEU196636:UEU196637 UOQ196636:UOQ196637 UYM196636:UYM196637 VII196636:VII196637 VSE196636:VSE196637 WCA196636:WCA196637 WLW196636:WLW196637 WVS196636:WVS196637 O262172:O262173 JG262172:JG262173 TC262172:TC262173 ACY262172:ACY262173 AMU262172:AMU262173 AWQ262172:AWQ262173 BGM262172:BGM262173 BQI262172:BQI262173 CAE262172:CAE262173 CKA262172:CKA262173 CTW262172:CTW262173 DDS262172:DDS262173 DNO262172:DNO262173 DXK262172:DXK262173 EHG262172:EHG262173 ERC262172:ERC262173 FAY262172:FAY262173 FKU262172:FKU262173 FUQ262172:FUQ262173 GEM262172:GEM262173 GOI262172:GOI262173 GYE262172:GYE262173 HIA262172:HIA262173 HRW262172:HRW262173 IBS262172:IBS262173 ILO262172:ILO262173 IVK262172:IVK262173 JFG262172:JFG262173 JPC262172:JPC262173 JYY262172:JYY262173 KIU262172:KIU262173 KSQ262172:KSQ262173 LCM262172:LCM262173 LMI262172:LMI262173 LWE262172:LWE262173 MGA262172:MGA262173 MPW262172:MPW262173 MZS262172:MZS262173 NJO262172:NJO262173 NTK262172:NTK262173 ODG262172:ODG262173 ONC262172:ONC262173 OWY262172:OWY262173 PGU262172:PGU262173 PQQ262172:PQQ262173 QAM262172:QAM262173 QKI262172:QKI262173 QUE262172:QUE262173 REA262172:REA262173 RNW262172:RNW262173 RXS262172:RXS262173 SHO262172:SHO262173 SRK262172:SRK262173 TBG262172:TBG262173 TLC262172:TLC262173 TUY262172:TUY262173 UEU262172:UEU262173 UOQ262172:UOQ262173 UYM262172:UYM262173 VII262172:VII262173 VSE262172:VSE262173 WCA262172:WCA262173 WLW262172:WLW262173 WVS262172:WVS262173 O327708:O327709 JG327708:JG327709 TC327708:TC327709 ACY327708:ACY327709 AMU327708:AMU327709 AWQ327708:AWQ327709 BGM327708:BGM327709 BQI327708:BQI327709 CAE327708:CAE327709 CKA327708:CKA327709 CTW327708:CTW327709 DDS327708:DDS327709 DNO327708:DNO327709 DXK327708:DXK327709 EHG327708:EHG327709 ERC327708:ERC327709 FAY327708:FAY327709 FKU327708:FKU327709 FUQ327708:FUQ327709 GEM327708:GEM327709 GOI327708:GOI327709 GYE327708:GYE327709 HIA327708:HIA327709 HRW327708:HRW327709 IBS327708:IBS327709 ILO327708:ILO327709 IVK327708:IVK327709 JFG327708:JFG327709 JPC327708:JPC327709 JYY327708:JYY327709 KIU327708:KIU327709 KSQ327708:KSQ327709 LCM327708:LCM327709 LMI327708:LMI327709 LWE327708:LWE327709 MGA327708:MGA327709 MPW327708:MPW327709 MZS327708:MZS327709 NJO327708:NJO327709 NTK327708:NTK327709 ODG327708:ODG327709 ONC327708:ONC327709 OWY327708:OWY327709 PGU327708:PGU327709 PQQ327708:PQQ327709 QAM327708:QAM327709 QKI327708:QKI327709 QUE327708:QUE327709 REA327708:REA327709 RNW327708:RNW327709 RXS327708:RXS327709 SHO327708:SHO327709 SRK327708:SRK327709 TBG327708:TBG327709 TLC327708:TLC327709 TUY327708:TUY327709 UEU327708:UEU327709 UOQ327708:UOQ327709 UYM327708:UYM327709 VII327708:VII327709 VSE327708:VSE327709 WCA327708:WCA327709 WLW327708:WLW327709 WVS327708:WVS327709 O393244:O393245 JG393244:JG393245 TC393244:TC393245 ACY393244:ACY393245 AMU393244:AMU393245 AWQ393244:AWQ393245 BGM393244:BGM393245 BQI393244:BQI393245 CAE393244:CAE393245 CKA393244:CKA393245 CTW393244:CTW393245 DDS393244:DDS393245 DNO393244:DNO393245 DXK393244:DXK393245 EHG393244:EHG393245 ERC393244:ERC393245 FAY393244:FAY393245 FKU393244:FKU393245 FUQ393244:FUQ393245 GEM393244:GEM393245 GOI393244:GOI393245 GYE393244:GYE393245 HIA393244:HIA393245 HRW393244:HRW393245 IBS393244:IBS393245 ILO393244:ILO393245 IVK393244:IVK393245 JFG393244:JFG393245 JPC393244:JPC393245 JYY393244:JYY393245 KIU393244:KIU393245 KSQ393244:KSQ393245 LCM393244:LCM393245 LMI393244:LMI393245 LWE393244:LWE393245 MGA393244:MGA393245 MPW393244:MPW393245 MZS393244:MZS393245 NJO393244:NJO393245 NTK393244:NTK393245 ODG393244:ODG393245 ONC393244:ONC393245 OWY393244:OWY393245 PGU393244:PGU393245 PQQ393244:PQQ393245 QAM393244:QAM393245 QKI393244:QKI393245 QUE393244:QUE393245 REA393244:REA393245 RNW393244:RNW393245 RXS393244:RXS393245 SHO393244:SHO393245 SRK393244:SRK393245 TBG393244:TBG393245 TLC393244:TLC393245 TUY393244:TUY393245 UEU393244:UEU393245 UOQ393244:UOQ393245 UYM393244:UYM393245 VII393244:VII393245 VSE393244:VSE393245 WCA393244:WCA393245 WLW393244:WLW393245 WVS393244:WVS393245 O458780:O458781 JG458780:JG458781 TC458780:TC458781 ACY458780:ACY458781 AMU458780:AMU458781 AWQ458780:AWQ458781 BGM458780:BGM458781 BQI458780:BQI458781 CAE458780:CAE458781 CKA458780:CKA458781 CTW458780:CTW458781 DDS458780:DDS458781 DNO458780:DNO458781 DXK458780:DXK458781 EHG458780:EHG458781 ERC458780:ERC458781 FAY458780:FAY458781 FKU458780:FKU458781 FUQ458780:FUQ458781 GEM458780:GEM458781 GOI458780:GOI458781 GYE458780:GYE458781 HIA458780:HIA458781 HRW458780:HRW458781 IBS458780:IBS458781 ILO458780:ILO458781 IVK458780:IVK458781 JFG458780:JFG458781 JPC458780:JPC458781 JYY458780:JYY458781 KIU458780:KIU458781 KSQ458780:KSQ458781 LCM458780:LCM458781 LMI458780:LMI458781 LWE458780:LWE458781 MGA458780:MGA458781 MPW458780:MPW458781 MZS458780:MZS458781 NJO458780:NJO458781 NTK458780:NTK458781 ODG458780:ODG458781 ONC458780:ONC458781 OWY458780:OWY458781 PGU458780:PGU458781 PQQ458780:PQQ458781 QAM458780:QAM458781 QKI458780:QKI458781 QUE458780:QUE458781 REA458780:REA458781 RNW458780:RNW458781 RXS458780:RXS458781 SHO458780:SHO458781 SRK458780:SRK458781 TBG458780:TBG458781 TLC458780:TLC458781 TUY458780:TUY458781 UEU458780:UEU458781 UOQ458780:UOQ458781 UYM458780:UYM458781 VII458780:VII458781 VSE458780:VSE458781 WCA458780:WCA458781 WLW458780:WLW458781 WVS458780:WVS458781 O524316:O524317 JG524316:JG524317 TC524316:TC524317 ACY524316:ACY524317 AMU524316:AMU524317 AWQ524316:AWQ524317 BGM524316:BGM524317 BQI524316:BQI524317 CAE524316:CAE524317 CKA524316:CKA524317 CTW524316:CTW524317 DDS524316:DDS524317 DNO524316:DNO524317 DXK524316:DXK524317 EHG524316:EHG524317 ERC524316:ERC524317 FAY524316:FAY524317 FKU524316:FKU524317 FUQ524316:FUQ524317 GEM524316:GEM524317 GOI524316:GOI524317 GYE524316:GYE524317 HIA524316:HIA524317 HRW524316:HRW524317 IBS524316:IBS524317 ILO524316:ILO524317 IVK524316:IVK524317 JFG524316:JFG524317 JPC524316:JPC524317 JYY524316:JYY524317 KIU524316:KIU524317 KSQ524316:KSQ524317 LCM524316:LCM524317 LMI524316:LMI524317 LWE524316:LWE524317 MGA524316:MGA524317 MPW524316:MPW524317 MZS524316:MZS524317 NJO524316:NJO524317 NTK524316:NTK524317 ODG524316:ODG524317 ONC524316:ONC524317 OWY524316:OWY524317 PGU524316:PGU524317 PQQ524316:PQQ524317 QAM524316:QAM524317 QKI524316:QKI524317 QUE524316:QUE524317 REA524316:REA524317 RNW524316:RNW524317 RXS524316:RXS524317 SHO524316:SHO524317 SRK524316:SRK524317 TBG524316:TBG524317 TLC524316:TLC524317 TUY524316:TUY524317 UEU524316:UEU524317 UOQ524316:UOQ524317 UYM524316:UYM524317 VII524316:VII524317 VSE524316:VSE524317 WCA524316:WCA524317 WLW524316:WLW524317 WVS524316:WVS524317 O589852:O589853 JG589852:JG589853 TC589852:TC589853 ACY589852:ACY589853 AMU589852:AMU589853 AWQ589852:AWQ589853 BGM589852:BGM589853 BQI589852:BQI589853 CAE589852:CAE589853 CKA589852:CKA589853 CTW589852:CTW589853 DDS589852:DDS589853 DNO589852:DNO589853 DXK589852:DXK589853 EHG589852:EHG589853 ERC589852:ERC589853 FAY589852:FAY589853 FKU589852:FKU589853 FUQ589852:FUQ589853 GEM589852:GEM589853 GOI589852:GOI589853 GYE589852:GYE589853 HIA589852:HIA589853 HRW589852:HRW589853 IBS589852:IBS589853 ILO589852:ILO589853 IVK589852:IVK589853 JFG589852:JFG589853 JPC589852:JPC589853 JYY589852:JYY589853 KIU589852:KIU589853 KSQ589852:KSQ589853 LCM589852:LCM589853 LMI589852:LMI589853 LWE589852:LWE589853 MGA589852:MGA589853 MPW589852:MPW589853 MZS589852:MZS589853 NJO589852:NJO589853 NTK589852:NTK589853 ODG589852:ODG589853 ONC589852:ONC589853 OWY589852:OWY589853 PGU589852:PGU589853 PQQ589852:PQQ589853 QAM589852:QAM589853 QKI589852:QKI589853 QUE589852:QUE589853 REA589852:REA589853 RNW589852:RNW589853 RXS589852:RXS589853 SHO589852:SHO589853 SRK589852:SRK589853 TBG589852:TBG589853 TLC589852:TLC589853 TUY589852:TUY589853 UEU589852:UEU589853 UOQ589852:UOQ589853 UYM589852:UYM589853 VII589852:VII589853 VSE589852:VSE589853 WCA589852:WCA589853 WLW589852:WLW589853 WVS589852:WVS589853 O655388:O655389 JG655388:JG655389 TC655388:TC655389 ACY655388:ACY655389 AMU655388:AMU655389 AWQ655388:AWQ655389 BGM655388:BGM655389 BQI655388:BQI655389 CAE655388:CAE655389 CKA655388:CKA655389 CTW655388:CTW655389 DDS655388:DDS655389 DNO655388:DNO655389 DXK655388:DXK655389 EHG655388:EHG655389 ERC655388:ERC655389 FAY655388:FAY655389 FKU655388:FKU655389 FUQ655388:FUQ655389 GEM655388:GEM655389 GOI655388:GOI655389 GYE655388:GYE655389 HIA655388:HIA655389 HRW655388:HRW655389 IBS655388:IBS655389 ILO655388:ILO655389 IVK655388:IVK655389 JFG655388:JFG655389 JPC655388:JPC655389 JYY655388:JYY655389 KIU655388:KIU655389 KSQ655388:KSQ655389 LCM655388:LCM655389 LMI655388:LMI655389 LWE655388:LWE655389 MGA655388:MGA655389 MPW655388:MPW655389 MZS655388:MZS655389 NJO655388:NJO655389 NTK655388:NTK655389 ODG655388:ODG655389 ONC655388:ONC655389 OWY655388:OWY655389 PGU655388:PGU655389 PQQ655388:PQQ655389 QAM655388:QAM655389 QKI655388:QKI655389 QUE655388:QUE655389 REA655388:REA655389 RNW655388:RNW655389 RXS655388:RXS655389 SHO655388:SHO655389 SRK655388:SRK655389 TBG655388:TBG655389 TLC655388:TLC655389 TUY655388:TUY655389 UEU655388:UEU655389 UOQ655388:UOQ655389 UYM655388:UYM655389 VII655388:VII655389 VSE655388:VSE655389 WCA655388:WCA655389 WLW655388:WLW655389 WVS655388:WVS655389 O720924:O720925 JG720924:JG720925 TC720924:TC720925 ACY720924:ACY720925 AMU720924:AMU720925 AWQ720924:AWQ720925 BGM720924:BGM720925 BQI720924:BQI720925 CAE720924:CAE720925 CKA720924:CKA720925 CTW720924:CTW720925 DDS720924:DDS720925 DNO720924:DNO720925 DXK720924:DXK720925 EHG720924:EHG720925 ERC720924:ERC720925 FAY720924:FAY720925 FKU720924:FKU720925 FUQ720924:FUQ720925 GEM720924:GEM720925 GOI720924:GOI720925 GYE720924:GYE720925 HIA720924:HIA720925 HRW720924:HRW720925 IBS720924:IBS720925 ILO720924:ILO720925 IVK720924:IVK720925 JFG720924:JFG720925 JPC720924:JPC720925 JYY720924:JYY720925 KIU720924:KIU720925 KSQ720924:KSQ720925 LCM720924:LCM720925 LMI720924:LMI720925 LWE720924:LWE720925 MGA720924:MGA720925 MPW720924:MPW720925 MZS720924:MZS720925 NJO720924:NJO720925 NTK720924:NTK720925 ODG720924:ODG720925 ONC720924:ONC720925 OWY720924:OWY720925 PGU720924:PGU720925 PQQ720924:PQQ720925 QAM720924:QAM720925 QKI720924:QKI720925 QUE720924:QUE720925 REA720924:REA720925 RNW720924:RNW720925 RXS720924:RXS720925 SHO720924:SHO720925 SRK720924:SRK720925 TBG720924:TBG720925 TLC720924:TLC720925 TUY720924:TUY720925 UEU720924:UEU720925 UOQ720924:UOQ720925 UYM720924:UYM720925 VII720924:VII720925 VSE720924:VSE720925 WCA720924:WCA720925 WLW720924:WLW720925 WVS720924:WVS720925 O786460:O786461 JG786460:JG786461 TC786460:TC786461 ACY786460:ACY786461 AMU786460:AMU786461 AWQ786460:AWQ786461 BGM786460:BGM786461 BQI786460:BQI786461 CAE786460:CAE786461 CKA786460:CKA786461 CTW786460:CTW786461 DDS786460:DDS786461 DNO786460:DNO786461 DXK786460:DXK786461 EHG786460:EHG786461 ERC786460:ERC786461 FAY786460:FAY786461 FKU786460:FKU786461 FUQ786460:FUQ786461 GEM786460:GEM786461 GOI786460:GOI786461 GYE786460:GYE786461 HIA786460:HIA786461 HRW786460:HRW786461 IBS786460:IBS786461 ILO786460:ILO786461 IVK786460:IVK786461 JFG786460:JFG786461 JPC786460:JPC786461 JYY786460:JYY786461 KIU786460:KIU786461 KSQ786460:KSQ786461 LCM786460:LCM786461 LMI786460:LMI786461 LWE786460:LWE786461 MGA786460:MGA786461 MPW786460:MPW786461 MZS786460:MZS786461 NJO786460:NJO786461 NTK786460:NTK786461 ODG786460:ODG786461 ONC786460:ONC786461 OWY786460:OWY786461 PGU786460:PGU786461 PQQ786460:PQQ786461 QAM786460:QAM786461 QKI786460:QKI786461 QUE786460:QUE786461 REA786460:REA786461 RNW786460:RNW786461 RXS786460:RXS786461 SHO786460:SHO786461 SRK786460:SRK786461 TBG786460:TBG786461 TLC786460:TLC786461 TUY786460:TUY786461 UEU786460:UEU786461 UOQ786460:UOQ786461 UYM786460:UYM786461 VII786460:VII786461 VSE786460:VSE786461 WCA786460:WCA786461 WLW786460:WLW786461 WVS786460:WVS786461 O851996:O851997 JG851996:JG851997 TC851996:TC851997 ACY851996:ACY851997 AMU851996:AMU851997 AWQ851996:AWQ851997 BGM851996:BGM851997 BQI851996:BQI851997 CAE851996:CAE851997 CKA851996:CKA851997 CTW851996:CTW851997 DDS851996:DDS851997 DNO851996:DNO851997 DXK851996:DXK851997 EHG851996:EHG851997 ERC851996:ERC851997 FAY851996:FAY851997 FKU851996:FKU851997 FUQ851996:FUQ851997 GEM851996:GEM851997 GOI851996:GOI851997 GYE851996:GYE851997 HIA851996:HIA851997 HRW851996:HRW851997 IBS851996:IBS851997 ILO851996:ILO851997 IVK851996:IVK851997 JFG851996:JFG851997 JPC851996:JPC851997 JYY851996:JYY851997 KIU851996:KIU851997 KSQ851996:KSQ851997 LCM851996:LCM851997 LMI851996:LMI851997 LWE851996:LWE851997 MGA851996:MGA851997 MPW851996:MPW851997 MZS851996:MZS851997 NJO851996:NJO851997 NTK851996:NTK851997 ODG851996:ODG851997 ONC851996:ONC851997 OWY851996:OWY851997 PGU851996:PGU851997 PQQ851996:PQQ851997 QAM851996:QAM851997 QKI851996:QKI851997 QUE851996:QUE851997 REA851996:REA851997 RNW851996:RNW851997 RXS851996:RXS851997 SHO851996:SHO851997 SRK851996:SRK851997 TBG851996:TBG851997 TLC851996:TLC851997 TUY851996:TUY851997 UEU851996:UEU851997 UOQ851996:UOQ851997 UYM851996:UYM851997 VII851996:VII851997 VSE851996:VSE851997 WCA851996:WCA851997 WLW851996:WLW851997 WVS851996:WVS851997 O917532:O917533 JG917532:JG917533 TC917532:TC917533 ACY917532:ACY917533 AMU917532:AMU917533 AWQ917532:AWQ917533 BGM917532:BGM917533 BQI917532:BQI917533 CAE917532:CAE917533 CKA917532:CKA917533 CTW917532:CTW917533 DDS917532:DDS917533 DNO917532:DNO917533 DXK917532:DXK917533 EHG917532:EHG917533 ERC917532:ERC917533 FAY917532:FAY917533 FKU917532:FKU917533 FUQ917532:FUQ917533 GEM917532:GEM917533 GOI917532:GOI917533 GYE917532:GYE917533 HIA917532:HIA917533 HRW917532:HRW917533 IBS917532:IBS917533 ILO917532:ILO917533 IVK917532:IVK917533 JFG917532:JFG917533 JPC917532:JPC917533 JYY917532:JYY917533 KIU917532:KIU917533 KSQ917532:KSQ917533 LCM917532:LCM917533 LMI917532:LMI917533 LWE917532:LWE917533 MGA917532:MGA917533 MPW917532:MPW917533 MZS917532:MZS917533 NJO917532:NJO917533 NTK917532:NTK917533 ODG917532:ODG917533 ONC917532:ONC917533 OWY917532:OWY917533 PGU917532:PGU917533 PQQ917532:PQQ917533 QAM917532:QAM917533 QKI917532:QKI917533 QUE917532:QUE917533 REA917532:REA917533 RNW917532:RNW917533 RXS917532:RXS917533 SHO917532:SHO917533 SRK917532:SRK917533 TBG917532:TBG917533 TLC917532:TLC917533 TUY917532:TUY917533 UEU917532:UEU917533 UOQ917532:UOQ917533 UYM917532:UYM917533 VII917532:VII917533 VSE917532:VSE917533 WCA917532:WCA917533 WLW917532:WLW917533 WVS917532:WVS917533 O983068:O983069 JG983068:JG983069 TC983068:TC983069 ACY983068:ACY983069 AMU983068:AMU983069 AWQ983068:AWQ983069 BGM983068:BGM983069 BQI983068:BQI983069 CAE983068:CAE983069 CKA983068:CKA983069 CTW983068:CTW983069 DDS983068:DDS983069 DNO983068:DNO983069 DXK983068:DXK983069 EHG983068:EHG983069 ERC983068:ERC983069 FAY983068:FAY983069 FKU983068:FKU983069 FUQ983068:FUQ983069 GEM983068:GEM983069 GOI983068:GOI983069 GYE983068:GYE983069 HIA983068:HIA983069 HRW983068:HRW983069 IBS983068:IBS983069 ILO983068:ILO983069 IVK983068:IVK983069 JFG983068:JFG983069 JPC983068:JPC983069 JYY983068:JYY983069 KIU983068:KIU983069 KSQ983068:KSQ983069 LCM983068:LCM983069 LMI983068:LMI983069 LWE983068:LWE983069 MGA983068:MGA983069 MPW983068:MPW983069 MZS983068:MZS983069 NJO983068:NJO983069 NTK983068:NTK983069 ODG983068:ODG983069 ONC983068:ONC983069 OWY983068:OWY983069 PGU983068:PGU983069 PQQ983068:PQQ983069 QAM983068:QAM983069 QKI983068:QKI983069 QUE983068:QUE983069 REA983068:REA983069 RNW983068:RNW983069 RXS983068:RXS983069 SHO983068:SHO983069 SRK983068:SRK983069 TBG983068:TBG983069 TLC983068:TLC983069 TUY983068:TUY983069 UEU983068:UEU983069 UOQ983068:UOQ983069 UYM983068:UYM983069 VII983068:VII983069 VSE983068:VSE983069 WCA983068:WCA983069 WLW983068:WLW983069 WVS983068:WVS983069 O30 JG30 TC30 ACY30 AMU30 AWQ30 BGM30 BQI30 CAE30 CKA30 CTW30 DDS30 DNO30 DXK30 EHG30 ERC30 FAY30 FKU30 FUQ30 GEM30 GOI30 GYE30 HIA30 HRW30 IBS30 ILO30 IVK30 JFG30 JPC30 JYY30 KIU30 KSQ30 LCM30 LMI30 LWE30 MGA30 MPW30 MZS30 NJO30 NTK30 ODG30 ONC30 OWY30 PGU30 PQQ30 QAM30 QKI30 QUE30 REA30 RNW30 RXS30 SHO30 SRK30 TBG30 TLC30 TUY30 UEU30 UOQ30 UYM30 VII30 VSE30 WCA30 WLW30 WVS30 O65567 JG65567 TC65567 ACY65567 AMU65567 AWQ65567 BGM65567 BQI65567 CAE65567 CKA65567 CTW65567 DDS65567 DNO65567 DXK65567 EHG65567 ERC65567 FAY65567 FKU65567 FUQ65567 GEM65567 GOI65567 GYE65567 HIA65567 HRW65567 IBS65567 ILO65567 IVK65567 JFG65567 JPC65567 JYY65567 KIU65567 KSQ65567 LCM65567 LMI65567 LWE65567 MGA65567 MPW65567 MZS65567 NJO65567 NTK65567 ODG65567 ONC65567 OWY65567 PGU65567 PQQ65567 QAM65567 QKI65567 QUE65567 REA65567 RNW65567 RXS65567 SHO65567 SRK65567 TBG65567 TLC65567 TUY65567 UEU65567 UOQ65567 UYM65567 VII65567 VSE65567 WCA65567 WLW65567 WVS65567 O131103 JG131103 TC131103 ACY131103 AMU131103 AWQ131103 BGM131103 BQI131103 CAE131103 CKA131103 CTW131103 DDS131103 DNO131103 DXK131103 EHG131103 ERC131103 FAY131103 FKU131103 FUQ131103 GEM131103 GOI131103 GYE131103 HIA131103 HRW131103 IBS131103 ILO131103 IVK131103 JFG131103 JPC131103 JYY131103 KIU131103 KSQ131103 LCM131103 LMI131103 LWE131103 MGA131103 MPW131103 MZS131103 NJO131103 NTK131103 ODG131103 ONC131103 OWY131103 PGU131103 PQQ131103 QAM131103 QKI131103 QUE131103 REA131103 RNW131103 RXS131103 SHO131103 SRK131103 TBG131103 TLC131103 TUY131103 UEU131103 UOQ131103 UYM131103 VII131103 VSE131103 WCA131103 WLW131103 WVS131103 O196639 JG196639 TC196639 ACY196639 AMU196639 AWQ196639 BGM196639 BQI196639 CAE196639 CKA196639 CTW196639 DDS196639 DNO196639 DXK196639 EHG196639 ERC196639 FAY196639 FKU196639 FUQ196639 GEM196639 GOI196639 GYE196639 HIA196639 HRW196639 IBS196639 ILO196639 IVK196639 JFG196639 JPC196639 JYY196639 KIU196639 KSQ196639 LCM196639 LMI196639 LWE196639 MGA196639 MPW196639 MZS196639 NJO196639 NTK196639 ODG196639 ONC196639 OWY196639 PGU196639 PQQ196639 QAM196639 QKI196639 QUE196639 REA196639 RNW196639 RXS196639 SHO196639 SRK196639 TBG196639 TLC196639 TUY196639 UEU196639 UOQ196639 UYM196639 VII196639 VSE196639 WCA196639 WLW196639 WVS196639 O262175 JG262175 TC262175 ACY262175 AMU262175 AWQ262175 BGM262175 BQI262175 CAE262175 CKA262175 CTW262175 DDS262175 DNO262175 DXK262175 EHG262175 ERC262175 FAY262175 FKU262175 FUQ262175 GEM262175 GOI262175 GYE262175 HIA262175 HRW262175 IBS262175 ILO262175 IVK262175 JFG262175 JPC262175 JYY262175 KIU262175 KSQ262175 LCM262175 LMI262175 LWE262175 MGA262175 MPW262175 MZS262175 NJO262175 NTK262175 ODG262175 ONC262175 OWY262175 PGU262175 PQQ262175 QAM262175 QKI262175 QUE262175 REA262175 RNW262175 RXS262175 SHO262175 SRK262175 TBG262175 TLC262175 TUY262175 UEU262175 UOQ262175 UYM262175 VII262175 VSE262175 WCA262175 WLW262175 WVS262175 O327711 JG327711 TC327711 ACY327711 AMU327711 AWQ327711 BGM327711 BQI327711 CAE327711 CKA327711 CTW327711 DDS327711 DNO327711 DXK327711 EHG327711 ERC327711 FAY327711 FKU327711 FUQ327711 GEM327711 GOI327711 GYE327711 HIA327711 HRW327711 IBS327711 ILO327711 IVK327711 JFG327711 JPC327711 JYY327711 KIU327711 KSQ327711 LCM327711 LMI327711 LWE327711 MGA327711 MPW327711 MZS327711 NJO327711 NTK327711 ODG327711 ONC327711 OWY327711 PGU327711 PQQ327711 QAM327711 QKI327711 QUE327711 REA327711 RNW327711 RXS327711 SHO327711 SRK327711 TBG327711 TLC327711 TUY327711 UEU327711 UOQ327711 UYM327711 VII327711 VSE327711 WCA327711 WLW327711 WVS327711 O393247 JG393247 TC393247 ACY393247 AMU393247 AWQ393247 BGM393247 BQI393247 CAE393247 CKA393247 CTW393247 DDS393247 DNO393247 DXK393247 EHG393247 ERC393247 FAY393247 FKU393247 FUQ393247 GEM393247 GOI393247 GYE393247 HIA393247 HRW393247 IBS393247 ILO393247 IVK393247 JFG393247 JPC393247 JYY393247 KIU393247 KSQ393247 LCM393247 LMI393247 LWE393247 MGA393247 MPW393247 MZS393247 NJO393247 NTK393247 ODG393247 ONC393247 OWY393247 PGU393247 PQQ393247 QAM393247 QKI393247 QUE393247 REA393247 RNW393247 RXS393247 SHO393247 SRK393247 TBG393247 TLC393247 TUY393247 UEU393247 UOQ393247 UYM393247 VII393247 VSE393247 WCA393247 WLW393247 WVS393247 O458783 JG458783 TC458783 ACY458783 AMU458783 AWQ458783 BGM458783 BQI458783 CAE458783 CKA458783 CTW458783 DDS458783 DNO458783 DXK458783 EHG458783 ERC458783 FAY458783 FKU458783 FUQ458783 GEM458783 GOI458783 GYE458783 HIA458783 HRW458783 IBS458783 ILO458783 IVK458783 JFG458783 JPC458783 JYY458783 KIU458783 KSQ458783 LCM458783 LMI458783 LWE458783 MGA458783 MPW458783 MZS458783 NJO458783 NTK458783 ODG458783 ONC458783 OWY458783 PGU458783 PQQ458783 QAM458783 QKI458783 QUE458783 REA458783 RNW458783 RXS458783 SHO458783 SRK458783 TBG458783 TLC458783 TUY458783 UEU458783 UOQ458783 UYM458783 VII458783 VSE458783 WCA458783 WLW458783 WVS458783 O524319 JG524319 TC524319 ACY524319 AMU524319 AWQ524319 BGM524319 BQI524319 CAE524319 CKA524319 CTW524319 DDS524319 DNO524319 DXK524319 EHG524319 ERC524319 FAY524319 FKU524319 FUQ524319 GEM524319 GOI524319 GYE524319 HIA524319 HRW524319 IBS524319 ILO524319 IVK524319 JFG524319 JPC524319 JYY524319 KIU524319 KSQ524319 LCM524319 LMI524319 LWE524319 MGA524319 MPW524319 MZS524319 NJO524319 NTK524319 ODG524319 ONC524319 OWY524319 PGU524319 PQQ524319 QAM524319 QKI524319 QUE524319 REA524319 RNW524319 RXS524319 SHO524319 SRK524319 TBG524319 TLC524319 TUY524319 UEU524319 UOQ524319 UYM524319 VII524319 VSE524319 WCA524319 WLW524319 WVS524319 O589855 JG589855 TC589855 ACY589855 AMU589855 AWQ589855 BGM589855 BQI589855 CAE589855 CKA589855 CTW589855 DDS589855 DNO589855 DXK589855 EHG589855 ERC589855 FAY589855 FKU589855 FUQ589855 GEM589855 GOI589855 GYE589855 HIA589855 HRW589855 IBS589855 ILO589855 IVK589855 JFG589855 JPC589855 JYY589855 KIU589855 KSQ589855 LCM589855 LMI589855 LWE589855 MGA589855 MPW589855 MZS589855 NJO589855 NTK589855 ODG589855 ONC589855 OWY589855 PGU589855 PQQ589855 QAM589855 QKI589855 QUE589855 REA589855 RNW589855 RXS589855 SHO589855 SRK589855 TBG589855 TLC589855 TUY589855 UEU589855 UOQ589855 UYM589855 VII589855 VSE589855 WCA589855 WLW589855 WVS589855 O655391 JG655391 TC655391 ACY655391 AMU655391 AWQ655391 BGM655391 BQI655391 CAE655391 CKA655391 CTW655391 DDS655391 DNO655391 DXK655391 EHG655391 ERC655391 FAY655391 FKU655391 FUQ655391 GEM655391 GOI655391 GYE655391 HIA655391 HRW655391 IBS655391 ILO655391 IVK655391 JFG655391 JPC655391 JYY655391 KIU655391 KSQ655391 LCM655391 LMI655391 LWE655391 MGA655391 MPW655391 MZS655391 NJO655391 NTK655391 ODG655391 ONC655391 OWY655391 PGU655391 PQQ655391 QAM655391 QKI655391 QUE655391 REA655391 RNW655391 RXS655391 SHO655391 SRK655391 TBG655391 TLC655391 TUY655391 UEU655391 UOQ655391 UYM655391 VII655391 VSE655391 WCA655391 WLW655391 WVS655391 O720927 JG720927 TC720927 ACY720927 AMU720927 AWQ720927 BGM720927 BQI720927 CAE720927 CKA720927 CTW720927 DDS720927 DNO720927 DXK720927 EHG720927 ERC720927 FAY720927 FKU720927 FUQ720927 GEM720927 GOI720927 GYE720927 HIA720927 HRW720927 IBS720927 ILO720927 IVK720927 JFG720927 JPC720927 JYY720927 KIU720927 KSQ720927 LCM720927 LMI720927 LWE720927 MGA720927 MPW720927 MZS720927 NJO720927 NTK720927 ODG720927 ONC720927 OWY720927 PGU720927 PQQ720927 QAM720927 QKI720927 QUE720927 REA720927 RNW720927 RXS720927 SHO720927 SRK720927 TBG720927 TLC720927 TUY720927 UEU720927 UOQ720927 UYM720927 VII720927 VSE720927 WCA720927 WLW720927 WVS720927 O786463 JG786463 TC786463 ACY786463 AMU786463 AWQ786463 BGM786463 BQI786463 CAE786463 CKA786463 CTW786463 DDS786463 DNO786463 DXK786463 EHG786463 ERC786463 FAY786463 FKU786463 FUQ786463 GEM786463 GOI786463 GYE786463 HIA786463 HRW786463 IBS786463 ILO786463 IVK786463 JFG786463 JPC786463 JYY786463 KIU786463 KSQ786463 LCM786463 LMI786463 LWE786463 MGA786463 MPW786463 MZS786463 NJO786463 NTK786463 ODG786463 ONC786463 OWY786463 PGU786463 PQQ786463 QAM786463 QKI786463 QUE786463 REA786463 RNW786463 RXS786463 SHO786463 SRK786463 TBG786463 TLC786463 TUY786463 UEU786463 UOQ786463 UYM786463 VII786463 VSE786463 WCA786463 WLW786463 WVS786463 O851999 JG851999 TC851999 ACY851999 AMU851999 AWQ851999 BGM851999 BQI851999 CAE851999 CKA851999 CTW851999 DDS851999 DNO851999 DXK851999 EHG851999 ERC851999 FAY851999 FKU851999 FUQ851999 GEM851999 GOI851999 GYE851999 HIA851999 HRW851999 IBS851999 ILO851999 IVK851999 JFG851999 JPC851999 JYY851999 KIU851999 KSQ851999 LCM851999 LMI851999 LWE851999 MGA851999 MPW851999 MZS851999 NJO851999 NTK851999 ODG851999 ONC851999 OWY851999 PGU851999 PQQ851999 QAM851999 QKI851999 QUE851999 REA851999 RNW851999 RXS851999 SHO851999 SRK851999 TBG851999 TLC851999 TUY851999 UEU851999 UOQ851999 UYM851999 VII851999 VSE851999 WCA851999 WLW851999 WVS851999 O917535 JG917535 TC917535 ACY917535 AMU917535 AWQ917535 BGM917535 BQI917535 CAE917535 CKA917535 CTW917535 DDS917535 DNO917535 DXK917535 EHG917535 ERC917535 FAY917535 FKU917535 FUQ917535 GEM917535 GOI917535 GYE917535 HIA917535 HRW917535 IBS917535 ILO917535 IVK917535 JFG917535 JPC917535 JYY917535 KIU917535 KSQ917535 LCM917535 LMI917535 LWE917535 MGA917535 MPW917535 MZS917535 NJO917535 NTK917535 ODG917535 ONC917535 OWY917535 PGU917535 PQQ917535 QAM917535 QKI917535 QUE917535 REA917535 RNW917535 RXS917535 SHO917535 SRK917535 TBG917535 TLC917535 TUY917535 UEU917535 UOQ917535 UYM917535 VII917535 VSE917535 WCA917535 WLW917535 WVS917535 O983071 JG983071 TC983071 ACY983071 AMU983071 AWQ983071 BGM983071 BQI983071 CAE983071 CKA983071 CTW983071 DDS983071 DNO983071 DXK983071 EHG983071 ERC983071 FAY983071 FKU983071 FUQ983071 GEM983071 GOI983071 GYE983071 HIA983071 HRW983071 IBS983071 ILO983071 IVK983071 JFG983071 JPC983071 JYY983071 KIU983071 KSQ983071 LCM983071 LMI983071 LWE983071 MGA983071 MPW983071 MZS983071 NJO983071 NTK983071 ODG983071 ONC983071 OWY983071 PGU983071 PQQ983071 QAM983071 QKI983071 QUE983071 REA983071 RNW983071 RXS983071 SHO983071 SRK983071 TBG983071 TLC983071 TUY983071 UEU983071 UOQ983071 UYM983071 VII983071 VSE983071 WCA983071 WLW983071 WVS983071 O76 JG76 TC76 ACY76 AMU76 AWQ76 BGM76 BQI76 CAE76 CKA76 CTW76 DDS76 DNO76 DXK76 EHG76 ERC76 FAY76 FKU76 FUQ76 GEM76 GOI76 GYE76 HIA76 HRW76 IBS76 ILO76 IVK76 JFG76 JPC76 JYY76 KIU76 KSQ76 LCM76 LMI76 LWE76 MGA76 MPW76 MZS76 NJO76 NTK76 ODG76 ONC76 OWY76 PGU76 PQQ76 QAM76 QKI76 QUE76 REA76 RNW76 RXS76 SHO76 SRK76 TBG76 TLC76 TUY76 UEU76 UOQ76 UYM76 VII76 VSE76 WCA76 WLW76 WVS76 O65605 JG65605 TC65605 ACY65605 AMU65605 AWQ65605 BGM65605 BQI65605 CAE65605 CKA65605 CTW65605 DDS65605 DNO65605 DXK65605 EHG65605 ERC65605 FAY65605 FKU65605 FUQ65605 GEM65605 GOI65605 GYE65605 HIA65605 HRW65605 IBS65605 ILO65605 IVK65605 JFG65605 JPC65605 JYY65605 KIU65605 KSQ65605 LCM65605 LMI65605 LWE65605 MGA65605 MPW65605 MZS65605 NJO65605 NTK65605 ODG65605 ONC65605 OWY65605 PGU65605 PQQ65605 QAM65605 QKI65605 QUE65605 REA65605 RNW65605 RXS65605 SHO65605 SRK65605 TBG65605 TLC65605 TUY65605 UEU65605 UOQ65605 UYM65605 VII65605 VSE65605 WCA65605 WLW65605 WVS65605 O131141 JG131141 TC131141 ACY131141 AMU131141 AWQ131141 BGM131141 BQI131141 CAE131141 CKA131141 CTW131141 DDS131141 DNO131141 DXK131141 EHG131141 ERC131141 FAY131141 FKU131141 FUQ131141 GEM131141 GOI131141 GYE131141 HIA131141 HRW131141 IBS131141 ILO131141 IVK131141 JFG131141 JPC131141 JYY131141 KIU131141 KSQ131141 LCM131141 LMI131141 LWE131141 MGA131141 MPW131141 MZS131141 NJO131141 NTK131141 ODG131141 ONC131141 OWY131141 PGU131141 PQQ131141 QAM131141 QKI131141 QUE131141 REA131141 RNW131141 RXS131141 SHO131141 SRK131141 TBG131141 TLC131141 TUY131141 UEU131141 UOQ131141 UYM131141 VII131141 VSE131141 WCA131141 WLW131141 WVS131141 O196677 JG196677 TC196677 ACY196677 AMU196677 AWQ196677 BGM196677 BQI196677 CAE196677 CKA196677 CTW196677 DDS196677 DNO196677 DXK196677 EHG196677 ERC196677 FAY196677 FKU196677 FUQ196677 GEM196677 GOI196677 GYE196677 HIA196677 HRW196677 IBS196677 ILO196677 IVK196677 JFG196677 JPC196677 JYY196677 KIU196677 KSQ196677 LCM196677 LMI196677 LWE196677 MGA196677 MPW196677 MZS196677 NJO196677 NTK196677 ODG196677 ONC196677 OWY196677 PGU196677 PQQ196677 QAM196677 QKI196677 QUE196677 REA196677 RNW196677 RXS196677 SHO196677 SRK196677 TBG196677 TLC196677 TUY196677 UEU196677 UOQ196677 UYM196677 VII196677 VSE196677 WCA196677 WLW196677 WVS196677 O262213 JG262213 TC262213 ACY262213 AMU262213 AWQ262213 BGM262213 BQI262213 CAE262213 CKA262213 CTW262213 DDS262213 DNO262213 DXK262213 EHG262213 ERC262213 FAY262213 FKU262213 FUQ262213 GEM262213 GOI262213 GYE262213 HIA262213 HRW262213 IBS262213 ILO262213 IVK262213 JFG262213 JPC262213 JYY262213 KIU262213 KSQ262213 LCM262213 LMI262213 LWE262213 MGA262213 MPW262213 MZS262213 NJO262213 NTK262213 ODG262213 ONC262213 OWY262213 PGU262213 PQQ262213 QAM262213 QKI262213 QUE262213 REA262213 RNW262213 RXS262213 SHO262213 SRK262213 TBG262213 TLC262213 TUY262213 UEU262213 UOQ262213 UYM262213 VII262213 VSE262213 WCA262213 WLW262213 WVS262213 O327749 JG327749 TC327749 ACY327749 AMU327749 AWQ327749 BGM327749 BQI327749 CAE327749 CKA327749 CTW327749 DDS327749 DNO327749 DXK327749 EHG327749 ERC327749 FAY327749 FKU327749 FUQ327749 GEM327749 GOI327749 GYE327749 HIA327749 HRW327749 IBS327749 ILO327749 IVK327749 JFG327749 JPC327749 JYY327749 KIU327749 KSQ327749 LCM327749 LMI327749 LWE327749 MGA327749 MPW327749 MZS327749 NJO327749 NTK327749 ODG327749 ONC327749 OWY327749 PGU327749 PQQ327749 QAM327749 QKI327749 QUE327749 REA327749 RNW327749 RXS327749 SHO327749 SRK327749 TBG327749 TLC327749 TUY327749 UEU327749 UOQ327749 UYM327749 VII327749 VSE327749 WCA327749 WLW327749 WVS327749 O393285 JG393285 TC393285 ACY393285 AMU393285 AWQ393285 BGM393285 BQI393285 CAE393285 CKA393285 CTW393285 DDS393285 DNO393285 DXK393285 EHG393285 ERC393285 FAY393285 FKU393285 FUQ393285 GEM393285 GOI393285 GYE393285 HIA393285 HRW393285 IBS393285 ILO393285 IVK393285 JFG393285 JPC393285 JYY393285 KIU393285 KSQ393285 LCM393285 LMI393285 LWE393285 MGA393285 MPW393285 MZS393285 NJO393285 NTK393285 ODG393285 ONC393285 OWY393285 PGU393285 PQQ393285 QAM393285 QKI393285 QUE393285 REA393285 RNW393285 RXS393285 SHO393285 SRK393285 TBG393285 TLC393285 TUY393285 UEU393285 UOQ393285 UYM393285 VII393285 VSE393285 WCA393285 WLW393285 WVS393285 O458821 JG458821 TC458821 ACY458821 AMU458821 AWQ458821 BGM458821 BQI458821 CAE458821 CKA458821 CTW458821 DDS458821 DNO458821 DXK458821 EHG458821 ERC458821 FAY458821 FKU458821 FUQ458821 GEM458821 GOI458821 GYE458821 HIA458821 HRW458821 IBS458821 ILO458821 IVK458821 JFG458821 JPC458821 JYY458821 KIU458821 KSQ458821 LCM458821 LMI458821 LWE458821 MGA458821 MPW458821 MZS458821 NJO458821 NTK458821 ODG458821 ONC458821 OWY458821 PGU458821 PQQ458821 QAM458821 QKI458821 QUE458821 REA458821 RNW458821 RXS458821 SHO458821 SRK458821 TBG458821 TLC458821 TUY458821 UEU458821 UOQ458821 UYM458821 VII458821 VSE458821 WCA458821 WLW458821 WVS458821 O524357 JG524357 TC524357 ACY524357 AMU524357 AWQ524357 BGM524357 BQI524357 CAE524357 CKA524357 CTW524357 DDS524357 DNO524357 DXK524357 EHG524357 ERC524357 FAY524357 FKU524357 FUQ524357 GEM524357 GOI524357 GYE524357 HIA524357 HRW524357 IBS524357 ILO524357 IVK524357 JFG524357 JPC524357 JYY524357 KIU524357 KSQ524357 LCM524357 LMI524357 LWE524357 MGA524357 MPW524357 MZS524357 NJO524357 NTK524357 ODG524357 ONC524357 OWY524357 PGU524357 PQQ524357 QAM524357 QKI524357 QUE524357 REA524357 RNW524357 RXS524357 SHO524357 SRK524357 TBG524357 TLC524357 TUY524357 UEU524357 UOQ524357 UYM524357 VII524357 VSE524357 WCA524357 WLW524357 WVS524357 O589893 JG589893 TC589893 ACY589893 AMU589893 AWQ589893 BGM589893 BQI589893 CAE589893 CKA589893 CTW589893 DDS589893 DNO589893 DXK589893 EHG589893 ERC589893 FAY589893 FKU589893 FUQ589893 GEM589893 GOI589893 GYE589893 HIA589893 HRW589893 IBS589893 ILO589893 IVK589893 JFG589893 JPC589893 JYY589893 KIU589893 KSQ589893 LCM589893 LMI589893 LWE589893 MGA589893 MPW589893 MZS589893 NJO589893 NTK589893 ODG589893 ONC589893 OWY589893 PGU589893 PQQ589893 QAM589893 QKI589893 QUE589893 REA589893 RNW589893 RXS589893 SHO589893 SRK589893 TBG589893 TLC589893 TUY589893 UEU589893 UOQ589893 UYM589893 VII589893 VSE589893 WCA589893 WLW589893 WVS589893 O655429 JG655429 TC655429 ACY655429 AMU655429 AWQ655429 BGM655429 BQI655429 CAE655429 CKA655429 CTW655429 DDS655429 DNO655429 DXK655429 EHG655429 ERC655429 FAY655429 FKU655429 FUQ655429 GEM655429 GOI655429 GYE655429 HIA655429 HRW655429 IBS655429 ILO655429 IVK655429 JFG655429 JPC655429 JYY655429 KIU655429 KSQ655429 LCM655429 LMI655429 LWE655429 MGA655429 MPW655429 MZS655429 NJO655429 NTK655429 ODG655429 ONC655429 OWY655429 PGU655429 PQQ655429 QAM655429 QKI655429 QUE655429 REA655429 RNW655429 RXS655429 SHO655429 SRK655429 TBG655429 TLC655429 TUY655429 UEU655429 UOQ655429 UYM655429 VII655429 VSE655429 WCA655429 WLW655429 WVS655429 O720965 JG720965 TC720965 ACY720965 AMU720965 AWQ720965 BGM720965 BQI720965 CAE720965 CKA720965 CTW720965 DDS720965 DNO720965 DXK720965 EHG720965 ERC720965 FAY720965 FKU720965 FUQ720965 GEM720965 GOI720965 GYE720965 HIA720965 HRW720965 IBS720965 ILO720965 IVK720965 JFG720965 JPC720965 JYY720965 KIU720965 KSQ720965 LCM720965 LMI720965 LWE720965 MGA720965 MPW720965 MZS720965 NJO720965 NTK720965 ODG720965 ONC720965 OWY720965 PGU720965 PQQ720965 QAM720965 QKI720965 QUE720965 REA720965 RNW720965 RXS720965 SHO720965 SRK720965 TBG720965 TLC720965 TUY720965 UEU720965 UOQ720965 UYM720965 VII720965 VSE720965 WCA720965 WLW720965 WVS720965 O786501 JG786501 TC786501 ACY786501 AMU786501 AWQ786501 BGM786501 BQI786501 CAE786501 CKA786501 CTW786501 DDS786501 DNO786501 DXK786501 EHG786501 ERC786501 FAY786501 FKU786501 FUQ786501 GEM786501 GOI786501 GYE786501 HIA786501 HRW786501 IBS786501 ILO786501 IVK786501 JFG786501 JPC786501 JYY786501 KIU786501 KSQ786501 LCM786501 LMI786501 LWE786501 MGA786501 MPW786501 MZS786501 NJO786501 NTK786501 ODG786501 ONC786501 OWY786501 PGU786501 PQQ786501 QAM786501 QKI786501 QUE786501 REA786501 RNW786501 RXS786501 SHO786501 SRK786501 TBG786501 TLC786501 TUY786501 UEU786501 UOQ786501 UYM786501 VII786501 VSE786501 WCA786501 WLW786501 WVS786501 O852037 JG852037 TC852037 ACY852037 AMU852037 AWQ852037 BGM852037 BQI852037 CAE852037 CKA852037 CTW852037 DDS852037 DNO852037 DXK852037 EHG852037 ERC852037 FAY852037 FKU852037 FUQ852037 GEM852037 GOI852037 GYE852037 HIA852037 HRW852037 IBS852037 ILO852037 IVK852037 JFG852037 JPC852037 JYY852037 KIU852037 KSQ852037 LCM852037 LMI852037 LWE852037 MGA852037 MPW852037 MZS852037 NJO852037 NTK852037 ODG852037 ONC852037 OWY852037 PGU852037 PQQ852037 QAM852037 QKI852037 QUE852037 REA852037 RNW852037 RXS852037 SHO852037 SRK852037 TBG852037 TLC852037 TUY852037 UEU852037 UOQ852037 UYM852037 VII852037 VSE852037 WCA852037 WLW852037 WVS852037 O917573 JG917573 TC917573 ACY917573 AMU917573 AWQ917573 BGM917573 BQI917573 CAE917573 CKA917573 CTW917573 DDS917573 DNO917573 DXK917573 EHG917573 ERC917573 FAY917573 FKU917573 FUQ917573 GEM917573 GOI917573 GYE917573 HIA917573 HRW917573 IBS917573 ILO917573 IVK917573 JFG917573 JPC917573 JYY917573 KIU917573 KSQ917573 LCM917573 LMI917573 LWE917573 MGA917573 MPW917573 MZS917573 NJO917573 NTK917573 ODG917573 ONC917573 OWY917573 PGU917573 PQQ917573 QAM917573 QKI917573 QUE917573 REA917573 RNW917573 RXS917573 SHO917573 SRK917573 TBG917573 TLC917573 TUY917573 UEU917573 UOQ917573 UYM917573 VII917573 VSE917573 WCA917573 WLW917573 WVS917573 O983109 JG983109 TC983109 ACY983109 AMU983109 AWQ983109 BGM983109 BQI983109 CAE983109 CKA983109 CTW983109 DDS983109 DNO983109 DXK983109 EHG983109 ERC983109 FAY983109 FKU983109 FUQ983109 GEM983109 GOI983109 GYE983109 HIA983109 HRW983109 IBS983109 ILO983109 IVK983109 JFG983109 JPC983109 JYY983109 KIU983109 KSQ983109 LCM983109 LMI983109 LWE983109 MGA983109 MPW983109 MZS983109 NJO983109 NTK983109 ODG983109 ONC983109 OWY983109 PGU983109 PQQ983109 QAM983109 QKI983109 QUE983109 REA983109 RNW983109 RXS983109 SHO983109 SRK983109 TBG983109 TLC983109 TUY983109 UEU983109 UOQ983109 UYM983109 VII983109 VSE983109 WCA983109 WLW983109 WVS983109 O83 JG83 TC83 ACY83 AMU83 AWQ83 BGM83 BQI83 CAE83 CKA83 CTW83 DDS83 DNO83 DXK83 EHG83 ERC83 FAY83 FKU83 FUQ83 GEM83 GOI83 GYE83 HIA83 HRW83 IBS83 ILO83 IVK83 JFG83 JPC83 JYY83 KIU83 KSQ83 LCM83 LMI83 LWE83 MGA83 MPW83 MZS83 NJO83 NTK83 ODG83 ONC83 OWY83 PGU83 PQQ83 QAM83 QKI83 QUE83 REA83 RNW83 RXS83 SHO83 SRK83 TBG83 TLC83 TUY83 UEU83 UOQ83 UYM83 VII83 VSE83 WCA83 WLW83 WVS83 O65612 JG65612 TC65612 ACY65612 AMU65612 AWQ65612 BGM65612 BQI65612 CAE65612 CKA65612 CTW65612 DDS65612 DNO65612 DXK65612 EHG65612 ERC65612 FAY65612 FKU65612 FUQ65612 GEM65612 GOI65612 GYE65612 HIA65612 HRW65612 IBS65612 ILO65612 IVK65612 JFG65612 JPC65612 JYY65612 KIU65612 KSQ65612 LCM65612 LMI65612 LWE65612 MGA65612 MPW65612 MZS65612 NJO65612 NTK65612 ODG65612 ONC65612 OWY65612 PGU65612 PQQ65612 QAM65612 QKI65612 QUE65612 REA65612 RNW65612 RXS65612 SHO65612 SRK65612 TBG65612 TLC65612 TUY65612 UEU65612 UOQ65612 UYM65612 VII65612 VSE65612 WCA65612 WLW65612 WVS65612 O131148 JG131148 TC131148 ACY131148 AMU131148 AWQ131148 BGM131148 BQI131148 CAE131148 CKA131148 CTW131148 DDS131148 DNO131148 DXK131148 EHG131148 ERC131148 FAY131148 FKU131148 FUQ131148 GEM131148 GOI131148 GYE131148 HIA131148 HRW131148 IBS131148 ILO131148 IVK131148 JFG131148 JPC131148 JYY131148 KIU131148 KSQ131148 LCM131148 LMI131148 LWE131148 MGA131148 MPW131148 MZS131148 NJO131148 NTK131148 ODG131148 ONC131148 OWY131148 PGU131148 PQQ131148 QAM131148 QKI131148 QUE131148 REA131148 RNW131148 RXS131148 SHO131148 SRK131148 TBG131148 TLC131148 TUY131148 UEU131148 UOQ131148 UYM131148 VII131148 VSE131148 WCA131148 WLW131148 WVS131148 O196684 JG196684 TC196684 ACY196684 AMU196684 AWQ196684 BGM196684 BQI196684 CAE196684 CKA196684 CTW196684 DDS196684 DNO196684 DXK196684 EHG196684 ERC196684 FAY196684 FKU196684 FUQ196684 GEM196684 GOI196684 GYE196684 HIA196684 HRW196684 IBS196684 ILO196684 IVK196684 JFG196684 JPC196684 JYY196684 KIU196684 KSQ196684 LCM196684 LMI196684 LWE196684 MGA196684 MPW196684 MZS196684 NJO196684 NTK196684 ODG196684 ONC196684 OWY196684 PGU196684 PQQ196684 QAM196684 QKI196684 QUE196684 REA196684 RNW196684 RXS196684 SHO196684 SRK196684 TBG196684 TLC196684 TUY196684 UEU196684 UOQ196684 UYM196684 VII196684 VSE196684 WCA196684 WLW196684 WVS196684 O262220 JG262220 TC262220 ACY262220 AMU262220 AWQ262220 BGM262220 BQI262220 CAE262220 CKA262220 CTW262220 DDS262220 DNO262220 DXK262220 EHG262220 ERC262220 FAY262220 FKU262220 FUQ262220 GEM262220 GOI262220 GYE262220 HIA262220 HRW262220 IBS262220 ILO262220 IVK262220 JFG262220 JPC262220 JYY262220 KIU262220 KSQ262220 LCM262220 LMI262220 LWE262220 MGA262220 MPW262220 MZS262220 NJO262220 NTK262220 ODG262220 ONC262220 OWY262220 PGU262220 PQQ262220 QAM262220 QKI262220 QUE262220 REA262220 RNW262220 RXS262220 SHO262220 SRK262220 TBG262220 TLC262220 TUY262220 UEU262220 UOQ262220 UYM262220 VII262220 VSE262220 WCA262220 WLW262220 WVS262220 O327756 JG327756 TC327756 ACY327756 AMU327756 AWQ327756 BGM327756 BQI327756 CAE327756 CKA327756 CTW327756 DDS327756 DNO327756 DXK327756 EHG327756 ERC327756 FAY327756 FKU327756 FUQ327756 GEM327756 GOI327756 GYE327756 HIA327756 HRW327756 IBS327756 ILO327756 IVK327756 JFG327756 JPC327756 JYY327756 KIU327756 KSQ327756 LCM327756 LMI327756 LWE327756 MGA327756 MPW327756 MZS327756 NJO327756 NTK327756 ODG327756 ONC327756 OWY327756 PGU327756 PQQ327756 QAM327756 QKI327756 QUE327756 REA327756 RNW327756 RXS327756 SHO327756 SRK327756 TBG327756 TLC327756 TUY327756 UEU327756 UOQ327756 UYM327756 VII327756 VSE327756 WCA327756 WLW327756 WVS327756 O393292 JG393292 TC393292 ACY393292 AMU393292 AWQ393292 BGM393292 BQI393292 CAE393292 CKA393292 CTW393292 DDS393292 DNO393292 DXK393292 EHG393292 ERC393292 FAY393292 FKU393292 FUQ393292 GEM393292 GOI393292 GYE393292 HIA393292 HRW393292 IBS393292 ILO393292 IVK393292 JFG393292 JPC393292 JYY393292 KIU393292 KSQ393292 LCM393292 LMI393292 LWE393292 MGA393292 MPW393292 MZS393292 NJO393292 NTK393292 ODG393292 ONC393292 OWY393292 PGU393292 PQQ393292 QAM393292 QKI393292 QUE393292 REA393292 RNW393292 RXS393292 SHO393292 SRK393292 TBG393292 TLC393292 TUY393292 UEU393292 UOQ393292 UYM393292 VII393292 VSE393292 WCA393292 WLW393292 WVS393292 O458828 JG458828 TC458828 ACY458828 AMU458828 AWQ458828 BGM458828 BQI458828 CAE458828 CKA458828 CTW458828 DDS458828 DNO458828 DXK458828 EHG458828 ERC458828 FAY458828 FKU458828 FUQ458828 GEM458828 GOI458828 GYE458828 HIA458828 HRW458828 IBS458828 ILO458828 IVK458828 JFG458828 JPC458828 JYY458828 KIU458828 KSQ458828 LCM458828 LMI458828 LWE458828 MGA458828 MPW458828 MZS458828 NJO458828 NTK458828 ODG458828 ONC458828 OWY458828 PGU458828 PQQ458828 QAM458828 QKI458828 QUE458828 REA458828 RNW458828 RXS458828 SHO458828 SRK458828 TBG458828 TLC458828 TUY458828 UEU458828 UOQ458828 UYM458828 VII458828 VSE458828 WCA458828 WLW458828 WVS458828 O524364 JG524364 TC524364 ACY524364 AMU524364 AWQ524364 BGM524364 BQI524364 CAE524364 CKA524364 CTW524364 DDS524364 DNO524364 DXK524364 EHG524364 ERC524364 FAY524364 FKU524364 FUQ524364 GEM524364 GOI524364 GYE524364 HIA524364 HRW524364 IBS524364 ILO524364 IVK524364 JFG524364 JPC524364 JYY524364 KIU524364 KSQ524364 LCM524364 LMI524364 LWE524364 MGA524364 MPW524364 MZS524364 NJO524364 NTK524364 ODG524364 ONC524364 OWY524364 PGU524364 PQQ524364 QAM524364 QKI524364 QUE524364 REA524364 RNW524364 RXS524364 SHO524364 SRK524364 TBG524364 TLC524364 TUY524364 UEU524364 UOQ524364 UYM524364 VII524364 VSE524364 WCA524364 WLW524364 WVS524364 O589900 JG589900 TC589900 ACY589900 AMU589900 AWQ589900 BGM589900 BQI589900 CAE589900 CKA589900 CTW589900 DDS589900 DNO589900 DXK589900 EHG589900 ERC589900 FAY589900 FKU589900 FUQ589900 GEM589900 GOI589900 GYE589900 HIA589900 HRW589900 IBS589900 ILO589900 IVK589900 JFG589900 JPC589900 JYY589900 KIU589900 KSQ589900 LCM589900 LMI589900 LWE589900 MGA589900 MPW589900 MZS589900 NJO589900 NTK589900 ODG589900 ONC589900 OWY589900 PGU589900 PQQ589900 QAM589900 QKI589900 QUE589900 REA589900 RNW589900 RXS589900 SHO589900 SRK589900 TBG589900 TLC589900 TUY589900 UEU589900 UOQ589900 UYM589900 VII589900 VSE589900 WCA589900 WLW589900 WVS589900 O655436 JG655436 TC655436 ACY655436 AMU655436 AWQ655436 BGM655436 BQI655436 CAE655436 CKA655436 CTW655436 DDS655436 DNO655436 DXK655436 EHG655436 ERC655436 FAY655436 FKU655436 FUQ655436 GEM655436 GOI655436 GYE655436 HIA655436 HRW655436 IBS655436 ILO655436 IVK655436 JFG655436 JPC655436 JYY655436 KIU655436 KSQ655436 LCM655436 LMI655436 LWE655436 MGA655436 MPW655436 MZS655436 NJO655436 NTK655436 ODG655436 ONC655436 OWY655436 PGU655436 PQQ655436 QAM655436 QKI655436 QUE655436 REA655436 RNW655436 RXS655436 SHO655436 SRK655436 TBG655436 TLC655436 TUY655436 UEU655436 UOQ655436 UYM655436 VII655436 VSE655436 WCA655436 WLW655436 WVS655436 O720972 JG720972 TC720972 ACY720972 AMU720972 AWQ720972 BGM720972 BQI720972 CAE720972 CKA720972 CTW720972 DDS720972 DNO720972 DXK720972 EHG720972 ERC720972 FAY720972 FKU720972 FUQ720972 GEM720972 GOI720972 GYE720972 HIA720972 HRW720972 IBS720972 ILO720972 IVK720972 JFG720972 JPC720972 JYY720972 KIU720972 KSQ720972 LCM720972 LMI720972 LWE720972 MGA720972 MPW720972 MZS720972 NJO720972 NTK720972 ODG720972 ONC720972 OWY720972 PGU720972 PQQ720972 QAM720972 QKI720972 QUE720972 REA720972 RNW720972 RXS720972 SHO720972 SRK720972 TBG720972 TLC720972 TUY720972 UEU720972 UOQ720972 UYM720972 VII720972 VSE720972 WCA720972 WLW720972 WVS720972 O786508 JG786508 TC786508 ACY786508 AMU786508 AWQ786508 BGM786508 BQI786508 CAE786508 CKA786508 CTW786508 DDS786508 DNO786508 DXK786508 EHG786508 ERC786508 FAY786508 FKU786508 FUQ786508 GEM786508 GOI786508 GYE786508 HIA786508 HRW786508 IBS786508 ILO786508 IVK786508 JFG786508 JPC786508 JYY786508 KIU786508 KSQ786508 LCM786508 LMI786508 LWE786508 MGA786508 MPW786508 MZS786508 NJO786508 NTK786508 ODG786508 ONC786508 OWY786508 PGU786508 PQQ786508 QAM786508 QKI786508 QUE786508 REA786508 RNW786508 RXS786508 SHO786508 SRK786508 TBG786508 TLC786508 TUY786508 UEU786508 UOQ786508 UYM786508 VII786508 VSE786508 WCA786508 WLW786508 WVS786508 O852044 JG852044 TC852044 ACY852044 AMU852044 AWQ852044 BGM852044 BQI852044 CAE852044 CKA852044 CTW852044 DDS852044 DNO852044 DXK852044 EHG852044 ERC852044 FAY852044 FKU852044 FUQ852044 GEM852044 GOI852044 GYE852044 HIA852044 HRW852044 IBS852044 ILO852044 IVK852044 JFG852044 JPC852044 JYY852044 KIU852044 KSQ852044 LCM852044 LMI852044 LWE852044 MGA852044 MPW852044 MZS852044 NJO852044 NTK852044 ODG852044 ONC852044 OWY852044 PGU852044 PQQ852044 QAM852044 QKI852044 QUE852044 REA852044 RNW852044 RXS852044 SHO852044 SRK852044 TBG852044 TLC852044 TUY852044 UEU852044 UOQ852044 UYM852044 VII852044 VSE852044 WCA852044 WLW852044 WVS852044 O917580 JG917580 TC917580 ACY917580 AMU917580 AWQ917580 BGM917580 BQI917580 CAE917580 CKA917580 CTW917580 DDS917580 DNO917580 DXK917580 EHG917580 ERC917580 FAY917580 FKU917580 FUQ917580 GEM917580 GOI917580 GYE917580 HIA917580 HRW917580 IBS917580 ILO917580 IVK917580 JFG917580 JPC917580 JYY917580 KIU917580 KSQ917580 LCM917580 LMI917580 LWE917580 MGA917580 MPW917580 MZS917580 NJO917580 NTK917580 ODG917580 ONC917580 OWY917580 PGU917580 PQQ917580 QAM917580 QKI917580 QUE917580 REA917580 RNW917580 RXS917580 SHO917580 SRK917580 TBG917580 TLC917580 TUY917580 UEU917580 UOQ917580 UYM917580 VII917580 VSE917580 WCA917580 WLW917580 WVS917580 O983116 JG983116 TC983116 ACY983116 AMU983116 AWQ983116 BGM983116 BQI983116 CAE983116 CKA983116 CTW983116 DDS983116 DNO983116 DXK983116 EHG983116 ERC983116 FAY983116 FKU983116 FUQ983116 GEM983116 GOI983116 GYE983116 HIA983116 HRW983116 IBS983116 ILO983116 IVK983116 JFG983116 JPC983116 JYY983116 KIU983116 KSQ983116 LCM983116 LMI983116 LWE983116 MGA983116 MPW983116 MZS983116 NJO983116 NTK983116 ODG983116 ONC983116 OWY983116 PGU983116 PQQ983116 QAM983116 QKI983116 QUE983116 REA983116 RNW983116 RXS983116 SHO983116 SRK983116 TBG983116 TLC983116 TUY983116 UEU983116 UOQ983116 UYM983116 VII983116 VSE983116 WCA983116 WLW983116 WVS983116 O86:O87 JG86:JG87 TC86:TC87 ACY86:ACY87 AMU86:AMU87 AWQ86:AWQ87 BGM86:BGM87 BQI86:BQI87 CAE86:CAE87 CKA86:CKA87 CTW86:CTW87 DDS86:DDS87 DNO86:DNO87 DXK86:DXK87 EHG86:EHG87 ERC86:ERC87 FAY86:FAY87 FKU86:FKU87 FUQ86:FUQ87 GEM86:GEM87 GOI86:GOI87 GYE86:GYE87 HIA86:HIA87 HRW86:HRW87 IBS86:IBS87 ILO86:ILO87 IVK86:IVK87 JFG86:JFG87 JPC86:JPC87 JYY86:JYY87 KIU86:KIU87 KSQ86:KSQ87 LCM86:LCM87 LMI86:LMI87 LWE86:LWE87 MGA86:MGA87 MPW86:MPW87 MZS86:MZS87 NJO86:NJO87 NTK86:NTK87 ODG86:ODG87 ONC86:ONC87 OWY86:OWY87 PGU86:PGU87 PQQ86:PQQ87 QAM86:QAM87 QKI86:QKI87 QUE86:QUE87 REA86:REA87 RNW86:RNW87 RXS86:RXS87 SHO86:SHO87 SRK86:SRK87 TBG86:TBG87 TLC86:TLC87 TUY86:TUY87 UEU86:UEU87 UOQ86:UOQ87 UYM86:UYM87 VII86:VII87 VSE86:VSE87 WCA86:WCA87 WLW86:WLW87 WVS86:WVS87 O65615:O65616 JG65615:JG65616 TC65615:TC65616 ACY65615:ACY65616 AMU65615:AMU65616 AWQ65615:AWQ65616 BGM65615:BGM65616 BQI65615:BQI65616 CAE65615:CAE65616 CKA65615:CKA65616 CTW65615:CTW65616 DDS65615:DDS65616 DNO65615:DNO65616 DXK65615:DXK65616 EHG65615:EHG65616 ERC65615:ERC65616 FAY65615:FAY65616 FKU65615:FKU65616 FUQ65615:FUQ65616 GEM65615:GEM65616 GOI65615:GOI65616 GYE65615:GYE65616 HIA65615:HIA65616 HRW65615:HRW65616 IBS65615:IBS65616 ILO65615:ILO65616 IVK65615:IVK65616 JFG65615:JFG65616 JPC65615:JPC65616 JYY65615:JYY65616 KIU65615:KIU65616 KSQ65615:KSQ65616 LCM65615:LCM65616 LMI65615:LMI65616 LWE65615:LWE65616 MGA65615:MGA65616 MPW65615:MPW65616 MZS65615:MZS65616 NJO65615:NJO65616 NTK65615:NTK65616 ODG65615:ODG65616 ONC65615:ONC65616 OWY65615:OWY65616 PGU65615:PGU65616 PQQ65615:PQQ65616 QAM65615:QAM65616 QKI65615:QKI65616 QUE65615:QUE65616 REA65615:REA65616 RNW65615:RNW65616 RXS65615:RXS65616 SHO65615:SHO65616 SRK65615:SRK65616 TBG65615:TBG65616 TLC65615:TLC65616 TUY65615:TUY65616 UEU65615:UEU65616 UOQ65615:UOQ65616 UYM65615:UYM65616 VII65615:VII65616 VSE65615:VSE65616 WCA65615:WCA65616 WLW65615:WLW65616 WVS65615:WVS65616 O131151:O131152 JG131151:JG131152 TC131151:TC131152 ACY131151:ACY131152 AMU131151:AMU131152 AWQ131151:AWQ131152 BGM131151:BGM131152 BQI131151:BQI131152 CAE131151:CAE131152 CKA131151:CKA131152 CTW131151:CTW131152 DDS131151:DDS131152 DNO131151:DNO131152 DXK131151:DXK131152 EHG131151:EHG131152 ERC131151:ERC131152 FAY131151:FAY131152 FKU131151:FKU131152 FUQ131151:FUQ131152 GEM131151:GEM131152 GOI131151:GOI131152 GYE131151:GYE131152 HIA131151:HIA131152 HRW131151:HRW131152 IBS131151:IBS131152 ILO131151:ILO131152 IVK131151:IVK131152 JFG131151:JFG131152 JPC131151:JPC131152 JYY131151:JYY131152 KIU131151:KIU131152 KSQ131151:KSQ131152 LCM131151:LCM131152 LMI131151:LMI131152 LWE131151:LWE131152 MGA131151:MGA131152 MPW131151:MPW131152 MZS131151:MZS131152 NJO131151:NJO131152 NTK131151:NTK131152 ODG131151:ODG131152 ONC131151:ONC131152 OWY131151:OWY131152 PGU131151:PGU131152 PQQ131151:PQQ131152 QAM131151:QAM131152 QKI131151:QKI131152 QUE131151:QUE131152 REA131151:REA131152 RNW131151:RNW131152 RXS131151:RXS131152 SHO131151:SHO131152 SRK131151:SRK131152 TBG131151:TBG131152 TLC131151:TLC131152 TUY131151:TUY131152 UEU131151:UEU131152 UOQ131151:UOQ131152 UYM131151:UYM131152 VII131151:VII131152 VSE131151:VSE131152 WCA131151:WCA131152 WLW131151:WLW131152 WVS131151:WVS131152 O196687:O196688 JG196687:JG196688 TC196687:TC196688 ACY196687:ACY196688 AMU196687:AMU196688 AWQ196687:AWQ196688 BGM196687:BGM196688 BQI196687:BQI196688 CAE196687:CAE196688 CKA196687:CKA196688 CTW196687:CTW196688 DDS196687:DDS196688 DNO196687:DNO196688 DXK196687:DXK196688 EHG196687:EHG196688 ERC196687:ERC196688 FAY196687:FAY196688 FKU196687:FKU196688 FUQ196687:FUQ196688 GEM196687:GEM196688 GOI196687:GOI196688 GYE196687:GYE196688 HIA196687:HIA196688 HRW196687:HRW196688 IBS196687:IBS196688 ILO196687:ILO196688 IVK196687:IVK196688 JFG196687:JFG196688 JPC196687:JPC196688 JYY196687:JYY196688 KIU196687:KIU196688 KSQ196687:KSQ196688 LCM196687:LCM196688 LMI196687:LMI196688 LWE196687:LWE196688 MGA196687:MGA196688 MPW196687:MPW196688 MZS196687:MZS196688 NJO196687:NJO196688 NTK196687:NTK196688 ODG196687:ODG196688 ONC196687:ONC196688 OWY196687:OWY196688 PGU196687:PGU196688 PQQ196687:PQQ196688 QAM196687:QAM196688 QKI196687:QKI196688 QUE196687:QUE196688 REA196687:REA196688 RNW196687:RNW196688 RXS196687:RXS196688 SHO196687:SHO196688 SRK196687:SRK196688 TBG196687:TBG196688 TLC196687:TLC196688 TUY196687:TUY196688 UEU196687:UEU196688 UOQ196687:UOQ196688 UYM196687:UYM196688 VII196687:VII196688 VSE196687:VSE196688 WCA196687:WCA196688 WLW196687:WLW196688 WVS196687:WVS196688 O262223:O262224 JG262223:JG262224 TC262223:TC262224 ACY262223:ACY262224 AMU262223:AMU262224 AWQ262223:AWQ262224 BGM262223:BGM262224 BQI262223:BQI262224 CAE262223:CAE262224 CKA262223:CKA262224 CTW262223:CTW262224 DDS262223:DDS262224 DNO262223:DNO262224 DXK262223:DXK262224 EHG262223:EHG262224 ERC262223:ERC262224 FAY262223:FAY262224 FKU262223:FKU262224 FUQ262223:FUQ262224 GEM262223:GEM262224 GOI262223:GOI262224 GYE262223:GYE262224 HIA262223:HIA262224 HRW262223:HRW262224 IBS262223:IBS262224 ILO262223:ILO262224 IVK262223:IVK262224 JFG262223:JFG262224 JPC262223:JPC262224 JYY262223:JYY262224 KIU262223:KIU262224 KSQ262223:KSQ262224 LCM262223:LCM262224 LMI262223:LMI262224 LWE262223:LWE262224 MGA262223:MGA262224 MPW262223:MPW262224 MZS262223:MZS262224 NJO262223:NJO262224 NTK262223:NTK262224 ODG262223:ODG262224 ONC262223:ONC262224 OWY262223:OWY262224 PGU262223:PGU262224 PQQ262223:PQQ262224 QAM262223:QAM262224 QKI262223:QKI262224 QUE262223:QUE262224 REA262223:REA262224 RNW262223:RNW262224 RXS262223:RXS262224 SHO262223:SHO262224 SRK262223:SRK262224 TBG262223:TBG262224 TLC262223:TLC262224 TUY262223:TUY262224 UEU262223:UEU262224 UOQ262223:UOQ262224 UYM262223:UYM262224 VII262223:VII262224 VSE262223:VSE262224 WCA262223:WCA262224 WLW262223:WLW262224 WVS262223:WVS262224 O327759:O327760 JG327759:JG327760 TC327759:TC327760 ACY327759:ACY327760 AMU327759:AMU327760 AWQ327759:AWQ327760 BGM327759:BGM327760 BQI327759:BQI327760 CAE327759:CAE327760 CKA327759:CKA327760 CTW327759:CTW327760 DDS327759:DDS327760 DNO327759:DNO327760 DXK327759:DXK327760 EHG327759:EHG327760 ERC327759:ERC327760 FAY327759:FAY327760 FKU327759:FKU327760 FUQ327759:FUQ327760 GEM327759:GEM327760 GOI327759:GOI327760 GYE327759:GYE327760 HIA327759:HIA327760 HRW327759:HRW327760 IBS327759:IBS327760 ILO327759:ILO327760 IVK327759:IVK327760 JFG327759:JFG327760 JPC327759:JPC327760 JYY327759:JYY327760 KIU327759:KIU327760 KSQ327759:KSQ327760 LCM327759:LCM327760 LMI327759:LMI327760 LWE327759:LWE327760 MGA327759:MGA327760 MPW327759:MPW327760 MZS327759:MZS327760 NJO327759:NJO327760 NTK327759:NTK327760 ODG327759:ODG327760 ONC327759:ONC327760 OWY327759:OWY327760 PGU327759:PGU327760 PQQ327759:PQQ327760 QAM327759:QAM327760 QKI327759:QKI327760 QUE327759:QUE327760 REA327759:REA327760 RNW327759:RNW327760 RXS327759:RXS327760 SHO327759:SHO327760 SRK327759:SRK327760 TBG327759:TBG327760 TLC327759:TLC327760 TUY327759:TUY327760 UEU327759:UEU327760 UOQ327759:UOQ327760 UYM327759:UYM327760 VII327759:VII327760 VSE327759:VSE327760 WCA327759:WCA327760 WLW327759:WLW327760 WVS327759:WVS327760 O393295:O393296 JG393295:JG393296 TC393295:TC393296 ACY393295:ACY393296 AMU393295:AMU393296 AWQ393295:AWQ393296 BGM393295:BGM393296 BQI393295:BQI393296 CAE393295:CAE393296 CKA393295:CKA393296 CTW393295:CTW393296 DDS393295:DDS393296 DNO393295:DNO393296 DXK393295:DXK393296 EHG393295:EHG393296 ERC393295:ERC393296 FAY393295:FAY393296 FKU393295:FKU393296 FUQ393295:FUQ393296 GEM393295:GEM393296 GOI393295:GOI393296 GYE393295:GYE393296 HIA393295:HIA393296 HRW393295:HRW393296 IBS393295:IBS393296 ILO393295:ILO393296 IVK393295:IVK393296 JFG393295:JFG393296 JPC393295:JPC393296 JYY393295:JYY393296 KIU393295:KIU393296 KSQ393295:KSQ393296 LCM393295:LCM393296 LMI393295:LMI393296 LWE393295:LWE393296 MGA393295:MGA393296 MPW393295:MPW393296 MZS393295:MZS393296 NJO393295:NJO393296 NTK393295:NTK393296 ODG393295:ODG393296 ONC393295:ONC393296 OWY393295:OWY393296 PGU393295:PGU393296 PQQ393295:PQQ393296 QAM393295:QAM393296 QKI393295:QKI393296 QUE393295:QUE393296 REA393295:REA393296 RNW393295:RNW393296 RXS393295:RXS393296 SHO393295:SHO393296 SRK393295:SRK393296 TBG393295:TBG393296 TLC393295:TLC393296 TUY393295:TUY393296 UEU393295:UEU393296 UOQ393295:UOQ393296 UYM393295:UYM393296 VII393295:VII393296 VSE393295:VSE393296 WCA393295:WCA393296 WLW393295:WLW393296 WVS393295:WVS393296 O458831:O458832 JG458831:JG458832 TC458831:TC458832 ACY458831:ACY458832 AMU458831:AMU458832 AWQ458831:AWQ458832 BGM458831:BGM458832 BQI458831:BQI458832 CAE458831:CAE458832 CKA458831:CKA458832 CTW458831:CTW458832 DDS458831:DDS458832 DNO458831:DNO458832 DXK458831:DXK458832 EHG458831:EHG458832 ERC458831:ERC458832 FAY458831:FAY458832 FKU458831:FKU458832 FUQ458831:FUQ458832 GEM458831:GEM458832 GOI458831:GOI458832 GYE458831:GYE458832 HIA458831:HIA458832 HRW458831:HRW458832 IBS458831:IBS458832 ILO458831:ILO458832 IVK458831:IVK458832 JFG458831:JFG458832 JPC458831:JPC458832 JYY458831:JYY458832 KIU458831:KIU458832 KSQ458831:KSQ458832 LCM458831:LCM458832 LMI458831:LMI458832 LWE458831:LWE458832 MGA458831:MGA458832 MPW458831:MPW458832 MZS458831:MZS458832 NJO458831:NJO458832 NTK458831:NTK458832 ODG458831:ODG458832 ONC458831:ONC458832 OWY458831:OWY458832 PGU458831:PGU458832 PQQ458831:PQQ458832 QAM458831:QAM458832 QKI458831:QKI458832 QUE458831:QUE458832 REA458831:REA458832 RNW458831:RNW458832 RXS458831:RXS458832 SHO458831:SHO458832 SRK458831:SRK458832 TBG458831:TBG458832 TLC458831:TLC458832 TUY458831:TUY458832 UEU458831:UEU458832 UOQ458831:UOQ458832 UYM458831:UYM458832 VII458831:VII458832 VSE458831:VSE458832 WCA458831:WCA458832 WLW458831:WLW458832 WVS458831:WVS458832 O524367:O524368 JG524367:JG524368 TC524367:TC524368 ACY524367:ACY524368 AMU524367:AMU524368 AWQ524367:AWQ524368 BGM524367:BGM524368 BQI524367:BQI524368 CAE524367:CAE524368 CKA524367:CKA524368 CTW524367:CTW524368 DDS524367:DDS524368 DNO524367:DNO524368 DXK524367:DXK524368 EHG524367:EHG524368 ERC524367:ERC524368 FAY524367:FAY524368 FKU524367:FKU524368 FUQ524367:FUQ524368 GEM524367:GEM524368 GOI524367:GOI524368 GYE524367:GYE524368 HIA524367:HIA524368 HRW524367:HRW524368 IBS524367:IBS524368 ILO524367:ILO524368 IVK524367:IVK524368 JFG524367:JFG524368 JPC524367:JPC524368 JYY524367:JYY524368 KIU524367:KIU524368 KSQ524367:KSQ524368 LCM524367:LCM524368 LMI524367:LMI524368 LWE524367:LWE524368 MGA524367:MGA524368 MPW524367:MPW524368 MZS524367:MZS524368 NJO524367:NJO524368 NTK524367:NTK524368 ODG524367:ODG524368 ONC524367:ONC524368 OWY524367:OWY524368 PGU524367:PGU524368 PQQ524367:PQQ524368 QAM524367:QAM524368 QKI524367:QKI524368 QUE524367:QUE524368 REA524367:REA524368 RNW524367:RNW524368 RXS524367:RXS524368 SHO524367:SHO524368 SRK524367:SRK524368 TBG524367:TBG524368 TLC524367:TLC524368 TUY524367:TUY524368 UEU524367:UEU524368 UOQ524367:UOQ524368 UYM524367:UYM524368 VII524367:VII524368 VSE524367:VSE524368 WCA524367:WCA524368 WLW524367:WLW524368 WVS524367:WVS524368 O589903:O589904 JG589903:JG589904 TC589903:TC589904 ACY589903:ACY589904 AMU589903:AMU589904 AWQ589903:AWQ589904 BGM589903:BGM589904 BQI589903:BQI589904 CAE589903:CAE589904 CKA589903:CKA589904 CTW589903:CTW589904 DDS589903:DDS589904 DNO589903:DNO589904 DXK589903:DXK589904 EHG589903:EHG589904 ERC589903:ERC589904 FAY589903:FAY589904 FKU589903:FKU589904 FUQ589903:FUQ589904 GEM589903:GEM589904 GOI589903:GOI589904 GYE589903:GYE589904 HIA589903:HIA589904 HRW589903:HRW589904 IBS589903:IBS589904 ILO589903:ILO589904 IVK589903:IVK589904 JFG589903:JFG589904 JPC589903:JPC589904 JYY589903:JYY589904 KIU589903:KIU589904 KSQ589903:KSQ589904 LCM589903:LCM589904 LMI589903:LMI589904 LWE589903:LWE589904 MGA589903:MGA589904 MPW589903:MPW589904 MZS589903:MZS589904 NJO589903:NJO589904 NTK589903:NTK589904 ODG589903:ODG589904 ONC589903:ONC589904 OWY589903:OWY589904 PGU589903:PGU589904 PQQ589903:PQQ589904 QAM589903:QAM589904 QKI589903:QKI589904 QUE589903:QUE589904 REA589903:REA589904 RNW589903:RNW589904 RXS589903:RXS589904 SHO589903:SHO589904 SRK589903:SRK589904 TBG589903:TBG589904 TLC589903:TLC589904 TUY589903:TUY589904 UEU589903:UEU589904 UOQ589903:UOQ589904 UYM589903:UYM589904 VII589903:VII589904 VSE589903:VSE589904 WCA589903:WCA589904 WLW589903:WLW589904 WVS589903:WVS589904 O655439:O655440 JG655439:JG655440 TC655439:TC655440 ACY655439:ACY655440 AMU655439:AMU655440 AWQ655439:AWQ655440 BGM655439:BGM655440 BQI655439:BQI655440 CAE655439:CAE655440 CKA655439:CKA655440 CTW655439:CTW655440 DDS655439:DDS655440 DNO655439:DNO655440 DXK655439:DXK655440 EHG655439:EHG655440 ERC655439:ERC655440 FAY655439:FAY655440 FKU655439:FKU655440 FUQ655439:FUQ655440 GEM655439:GEM655440 GOI655439:GOI655440 GYE655439:GYE655440 HIA655439:HIA655440 HRW655439:HRW655440 IBS655439:IBS655440 ILO655439:ILO655440 IVK655439:IVK655440 JFG655439:JFG655440 JPC655439:JPC655440 JYY655439:JYY655440 KIU655439:KIU655440 KSQ655439:KSQ655440 LCM655439:LCM655440 LMI655439:LMI655440 LWE655439:LWE655440 MGA655439:MGA655440 MPW655439:MPW655440 MZS655439:MZS655440 NJO655439:NJO655440 NTK655439:NTK655440 ODG655439:ODG655440 ONC655439:ONC655440 OWY655439:OWY655440 PGU655439:PGU655440 PQQ655439:PQQ655440 QAM655439:QAM655440 QKI655439:QKI655440 QUE655439:QUE655440 REA655439:REA655440 RNW655439:RNW655440 RXS655439:RXS655440 SHO655439:SHO655440 SRK655439:SRK655440 TBG655439:TBG655440 TLC655439:TLC655440 TUY655439:TUY655440 UEU655439:UEU655440 UOQ655439:UOQ655440 UYM655439:UYM655440 VII655439:VII655440 VSE655439:VSE655440 WCA655439:WCA655440 WLW655439:WLW655440 WVS655439:WVS655440 O720975:O720976 JG720975:JG720976 TC720975:TC720976 ACY720975:ACY720976 AMU720975:AMU720976 AWQ720975:AWQ720976 BGM720975:BGM720976 BQI720975:BQI720976 CAE720975:CAE720976 CKA720975:CKA720976 CTW720975:CTW720976 DDS720975:DDS720976 DNO720975:DNO720976 DXK720975:DXK720976 EHG720975:EHG720976 ERC720975:ERC720976 FAY720975:FAY720976 FKU720975:FKU720976 FUQ720975:FUQ720976 GEM720975:GEM720976 GOI720975:GOI720976 GYE720975:GYE720976 HIA720975:HIA720976 HRW720975:HRW720976 IBS720975:IBS720976 ILO720975:ILO720976 IVK720975:IVK720976 JFG720975:JFG720976 JPC720975:JPC720976 JYY720975:JYY720976 KIU720975:KIU720976 KSQ720975:KSQ720976 LCM720975:LCM720976 LMI720975:LMI720976 LWE720975:LWE720976 MGA720975:MGA720976 MPW720975:MPW720976 MZS720975:MZS720976 NJO720975:NJO720976 NTK720975:NTK720976 ODG720975:ODG720976 ONC720975:ONC720976 OWY720975:OWY720976 PGU720975:PGU720976 PQQ720975:PQQ720976 QAM720975:QAM720976 QKI720975:QKI720976 QUE720975:QUE720976 REA720975:REA720976 RNW720975:RNW720976 RXS720975:RXS720976 SHO720975:SHO720976 SRK720975:SRK720976 TBG720975:TBG720976 TLC720975:TLC720976 TUY720975:TUY720976 UEU720975:UEU720976 UOQ720975:UOQ720976 UYM720975:UYM720976 VII720975:VII720976 VSE720975:VSE720976 WCA720975:WCA720976 WLW720975:WLW720976 WVS720975:WVS720976 O786511:O786512 JG786511:JG786512 TC786511:TC786512 ACY786511:ACY786512 AMU786511:AMU786512 AWQ786511:AWQ786512 BGM786511:BGM786512 BQI786511:BQI786512 CAE786511:CAE786512 CKA786511:CKA786512 CTW786511:CTW786512 DDS786511:DDS786512 DNO786511:DNO786512 DXK786511:DXK786512 EHG786511:EHG786512 ERC786511:ERC786512 FAY786511:FAY786512 FKU786511:FKU786512 FUQ786511:FUQ786512 GEM786511:GEM786512 GOI786511:GOI786512 GYE786511:GYE786512 HIA786511:HIA786512 HRW786511:HRW786512 IBS786511:IBS786512 ILO786511:ILO786512 IVK786511:IVK786512 JFG786511:JFG786512 JPC786511:JPC786512 JYY786511:JYY786512 KIU786511:KIU786512 KSQ786511:KSQ786512 LCM786511:LCM786512 LMI786511:LMI786512 LWE786511:LWE786512 MGA786511:MGA786512 MPW786511:MPW786512 MZS786511:MZS786512 NJO786511:NJO786512 NTK786511:NTK786512 ODG786511:ODG786512 ONC786511:ONC786512 OWY786511:OWY786512 PGU786511:PGU786512 PQQ786511:PQQ786512 QAM786511:QAM786512 QKI786511:QKI786512 QUE786511:QUE786512 REA786511:REA786512 RNW786511:RNW786512 RXS786511:RXS786512 SHO786511:SHO786512 SRK786511:SRK786512 TBG786511:TBG786512 TLC786511:TLC786512 TUY786511:TUY786512 UEU786511:UEU786512 UOQ786511:UOQ786512 UYM786511:UYM786512 VII786511:VII786512 VSE786511:VSE786512 WCA786511:WCA786512 WLW786511:WLW786512 WVS786511:WVS786512 O852047:O852048 JG852047:JG852048 TC852047:TC852048 ACY852047:ACY852048 AMU852047:AMU852048 AWQ852047:AWQ852048 BGM852047:BGM852048 BQI852047:BQI852048 CAE852047:CAE852048 CKA852047:CKA852048 CTW852047:CTW852048 DDS852047:DDS852048 DNO852047:DNO852048 DXK852047:DXK852048 EHG852047:EHG852048 ERC852047:ERC852048 FAY852047:FAY852048 FKU852047:FKU852048 FUQ852047:FUQ852048 GEM852047:GEM852048 GOI852047:GOI852048 GYE852047:GYE852048 HIA852047:HIA852048 HRW852047:HRW852048 IBS852047:IBS852048 ILO852047:ILO852048 IVK852047:IVK852048 JFG852047:JFG852048 JPC852047:JPC852048 JYY852047:JYY852048 KIU852047:KIU852048 KSQ852047:KSQ852048 LCM852047:LCM852048 LMI852047:LMI852048 LWE852047:LWE852048 MGA852047:MGA852048 MPW852047:MPW852048 MZS852047:MZS852048 NJO852047:NJO852048 NTK852047:NTK852048 ODG852047:ODG852048 ONC852047:ONC852048 OWY852047:OWY852048 PGU852047:PGU852048 PQQ852047:PQQ852048 QAM852047:QAM852048 QKI852047:QKI852048 QUE852047:QUE852048 REA852047:REA852048 RNW852047:RNW852048 RXS852047:RXS852048 SHO852047:SHO852048 SRK852047:SRK852048 TBG852047:TBG852048 TLC852047:TLC852048 TUY852047:TUY852048 UEU852047:UEU852048 UOQ852047:UOQ852048 UYM852047:UYM852048 VII852047:VII852048 VSE852047:VSE852048 WCA852047:WCA852048 WLW852047:WLW852048 WVS852047:WVS852048 O917583:O917584 JG917583:JG917584 TC917583:TC917584 ACY917583:ACY917584 AMU917583:AMU917584 AWQ917583:AWQ917584 BGM917583:BGM917584 BQI917583:BQI917584 CAE917583:CAE917584 CKA917583:CKA917584 CTW917583:CTW917584 DDS917583:DDS917584 DNO917583:DNO917584 DXK917583:DXK917584 EHG917583:EHG917584 ERC917583:ERC917584 FAY917583:FAY917584 FKU917583:FKU917584 FUQ917583:FUQ917584 GEM917583:GEM917584 GOI917583:GOI917584 GYE917583:GYE917584 HIA917583:HIA917584 HRW917583:HRW917584 IBS917583:IBS917584 ILO917583:ILO917584 IVK917583:IVK917584 JFG917583:JFG917584 JPC917583:JPC917584 JYY917583:JYY917584 KIU917583:KIU917584 KSQ917583:KSQ917584 LCM917583:LCM917584 LMI917583:LMI917584 LWE917583:LWE917584 MGA917583:MGA917584 MPW917583:MPW917584 MZS917583:MZS917584 NJO917583:NJO917584 NTK917583:NTK917584 ODG917583:ODG917584 ONC917583:ONC917584 OWY917583:OWY917584 PGU917583:PGU917584 PQQ917583:PQQ917584 QAM917583:QAM917584 QKI917583:QKI917584 QUE917583:QUE917584 REA917583:REA917584 RNW917583:RNW917584 RXS917583:RXS917584 SHO917583:SHO917584 SRK917583:SRK917584 TBG917583:TBG917584 TLC917583:TLC917584 TUY917583:TUY917584 UEU917583:UEU917584 UOQ917583:UOQ917584 UYM917583:UYM917584 VII917583:VII917584 VSE917583:VSE917584 WCA917583:WCA917584 WLW917583:WLW917584 WVS917583:WVS917584 O983119:O983120 JG983119:JG983120 TC983119:TC983120 ACY983119:ACY983120 AMU983119:AMU983120 AWQ983119:AWQ983120 BGM983119:BGM983120 BQI983119:BQI983120 CAE983119:CAE983120 CKA983119:CKA983120 CTW983119:CTW983120 DDS983119:DDS983120 DNO983119:DNO983120 DXK983119:DXK983120 EHG983119:EHG983120 ERC983119:ERC983120 FAY983119:FAY983120 FKU983119:FKU983120 FUQ983119:FUQ983120 GEM983119:GEM983120 GOI983119:GOI983120 GYE983119:GYE983120 HIA983119:HIA983120 HRW983119:HRW983120 IBS983119:IBS983120 ILO983119:ILO983120 IVK983119:IVK983120 JFG983119:JFG983120 JPC983119:JPC983120 JYY983119:JYY983120 KIU983119:KIU983120 KSQ983119:KSQ983120 LCM983119:LCM983120 LMI983119:LMI983120 LWE983119:LWE983120 MGA983119:MGA983120 MPW983119:MPW983120 MZS983119:MZS983120 NJO983119:NJO983120 NTK983119:NTK983120 ODG983119:ODG983120 ONC983119:ONC983120 OWY983119:OWY983120 PGU983119:PGU983120 PQQ983119:PQQ983120 QAM983119:QAM983120 QKI983119:QKI983120 QUE983119:QUE983120 REA983119:REA983120 RNW983119:RNW983120 RXS983119:RXS983120 SHO983119:SHO983120 SRK983119:SRK983120 TBG983119:TBG983120 TLC983119:TLC983120 TUY983119:TUY983120 UEU983119:UEU983120 UOQ983119:UOQ983120 UYM983119:UYM983120 VII983119:VII983120 VSE983119:VSE983120 WCA983119:WCA983120 WLW983119:WLW983120 WVS983119:WVS983120</xm:sqref>
        </x14:dataValidation>
      </x14:dataValidations>
    </ext>
  </extLst>
</worksheet>
</file>

<file path=xl/worksheets/sheet2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100-000000000000}">
  <sheetPr>
    <pageSetUpPr fitToPage="1"/>
  </sheetPr>
  <dimension ref="A1:CD40"/>
  <sheetViews>
    <sheetView view="pageBreakPreview" zoomScaleNormal="100" zoomScaleSheetLayoutView="100" workbookViewId="0">
      <pane ySplit="5" topLeftCell="A12" activePane="bottomLeft" state="frozen"/>
      <selection activeCell="L13" sqref="L13"/>
      <selection pane="bottomLeft" sqref="A1:AL2"/>
    </sheetView>
  </sheetViews>
  <sheetFormatPr defaultRowHeight="12"/>
  <cols>
    <col min="1" max="1" width="6.77734375" style="438" customWidth="1"/>
    <col min="2" max="2" width="8.33203125" style="439" customWidth="1"/>
    <col min="3" max="4" width="4.21875" style="438" customWidth="1"/>
    <col min="5" max="5" width="4.77734375" style="438" customWidth="1"/>
    <col min="6" max="6" width="4.21875" style="438" customWidth="1"/>
    <col min="7" max="21" width="4.21875" style="438" hidden="1" customWidth="1"/>
    <col min="22" max="31" width="5.44140625" style="438" hidden="1" customWidth="1"/>
    <col min="32" max="32" width="5.6640625" style="438" customWidth="1"/>
    <col min="33" max="33" width="7.33203125" style="438" customWidth="1"/>
    <col min="34" max="34" width="8.109375" style="438" customWidth="1"/>
    <col min="35" max="35" width="6.6640625" style="438" customWidth="1"/>
    <col min="36" max="36" width="8.21875" style="438" customWidth="1"/>
    <col min="37" max="37" width="7.88671875" style="438" customWidth="1"/>
    <col min="38" max="38" width="9" style="438" customWidth="1"/>
    <col min="39" max="41" width="8.88671875" style="438" hidden="1" customWidth="1"/>
    <col min="42" max="251" width="8.88671875" style="438"/>
    <col min="252" max="252" width="5.77734375" style="438" customWidth="1"/>
    <col min="253" max="253" width="5.6640625" style="438" customWidth="1"/>
    <col min="254" max="273" width="4.21875" style="438" customWidth="1"/>
    <col min="274" max="283" width="0" style="438" hidden="1" customWidth="1"/>
    <col min="284" max="284" width="5.6640625" style="438" customWidth="1"/>
    <col min="285" max="285" width="4.77734375" style="438" customWidth="1"/>
    <col min="286" max="286" width="8.109375" style="438" customWidth="1"/>
    <col min="287" max="287" width="6.6640625" style="438" customWidth="1"/>
    <col min="288" max="288" width="8.21875" style="438" customWidth="1"/>
    <col min="289" max="289" width="7.88671875" style="438" customWidth="1"/>
    <col min="290" max="290" width="9" style="438" customWidth="1"/>
    <col min="291" max="507" width="8.88671875" style="438"/>
    <col min="508" max="508" width="5.77734375" style="438" customWidth="1"/>
    <col min="509" max="509" width="5.6640625" style="438" customWidth="1"/>
    <col min="510" max="529" width="4.21875" style="438" customWidth="1"/>
    <col min="530" max="539" width="0" style="438" hidden="1" customWidth="1"/>
    <col min="540" max="540" width="5.6640625" style="438" customWidth="1"/>
    <col min="541" max="541" width="4.77734375" style="438" customWidth="1"/>
    <col min="542" max="542" width="8.109375" style="438" customWidth="1"/>
    <col min="543" max="543" width="6.6640625" style="438" customWidth="1"/>
    <col min="544" max="544" width="8.21875" style="438" customWidth="1"/>
    <col min="545" max="545" width="7.88671875" style="438" customWidth="1"/>
    <col min="546" max="546" width="9" style="438" customWidth="1"/>
    <col min="547" max="763" width="8.88671875" style="438"/>
    <col min="764" max="764" width="5.77734375" style="438" customWidth="1"/>
    <col min="765" max="765" width="5.6640625" style="438" customWidth="1"/>
    <col min="766" max="785" width="4.21875" style="438" customWidth="1"/>
    <col min="786" max="795" width="0" style="438" hidden="1" customWidth="1"/>
    <col min="796" max="796" width="5.6640625" style="438" customWidth="1"/>
    <col min="797" max="797" width="4.77734375" style="438" customWidth="1"/>
    <col min="798" max="798" width="8.109375" style="438" customWidth="1"/>
    <col min="799" max="799" width="6.6640625" style="438" customWidth="1"/>
    <col min="800" max="800" width="8.21875" style="438" customWidth="1"/>
    <col min="801" max="801" width="7.88671875" style="438" customWidth="1"/>
    <col min="802" max="802" width="9" style="438" customWidth="1"/>
    <col min="803" max="1019" width="8.88671875" style="438"/>
    <col min="1020" max="1020" width="5.77734375" style="438" customWidth="1"/>
    <col min="1021" max="1021" width="5.6640625" style="438" customWidth="1"/>
    <col min="1022" max="1041" width="4.21875" style="438" customWidth="1"/>
    <col min="1042" max="1051" width="0" style="438" hidden="1" customWidth="1"/>
    <col min="1052" max="1052" width="5.6640625" style="438" customWidth="1"/>
    <col min="1053" max="1053" width="4.77734375" style="438" customWidth="1"/>
    <col min="1054" max="1054" width="8.109375" style="438" customWidth="1"/>
    <col min="1055" max="1055" width="6.6640625" style="438" customWidth="1"/>
    <col min="1056" max="1056" width="8.21875" style="438" customWidth="1"/>
    <col min="1057" max="1057" width="7.88671875" style="438" customWidth="1"/>
    <col min="1058" max="1058" width="9" style="438" customWidth="1"/>
    <col min="1059" max="1275" width="8.88671875" style="438"/>
    <col min="1276" max="1276" width="5.77734375" style="438" customWidth="1"/>
    <col min="1277" max="1277" width="5.6640625" style="438" customWidth="1"/>
    <col min="1278" max="1297" width="4.21875" style="438" customWidth="1"/>
    <col min="1298" max="1307" width="0" style="438" hidden="1" customWidth="1"/>
    <col min="1308" max="1308" width="5.6640625" style="438" customWidth="1"/>
    <col min="1309" max="1309" width="4.77734375" style="438" customWidth="1"/>
    <col min="1310" max="1310" width="8.109375" style="438" customWidth="1"/>
    <col min="1311" max="1311" width="6.6640625" style="438" customWidth="1"/>
    <col min="1312" max="1312" width="8.21875" style="438" customWidth="1"/>
    <col min="1313" max="1313" width="7.88671875" style="438" customWidth="1"/>
    <col min="1314" max="1314" width="9" style="438" customWidth="1"/>
    <col min="1315" max="1531" width="8.88671875" style="438"/>
    <col min="1532" max="1532" width="5.77734375" style="438" customWidth="1"/>
    <col min="1533" max="1533" width="5.6640625" style="438" customWidth="1"/>
    <col min="1534" max="1553" width="4.21875" style="438" customWidth="1"/>
    <col min="1554" max="1563" width="0" style="438" hidden="1" customWidth="1"/>
    <col min="1564" max="1564" width="5.6640625" style="438" customWidth="1"/>
    <col min="1565" max="1565" width="4.77734375" style="438" customWidth="1"/>
    <col min="1566" max="1566" width="8.109375" style="438" customWidth="1"/>
    <col min="1567" max="1567" width="6.6640625" style="438" customWidth="1"/>
    <col min="1568" max="1568" width="8.21875" style="438" customWidth="1"/>
    <col min="1569" max="1569" width="7.88671875" style="438" customWidth="1"/>
    <col min="1570" max="1570" width="9" style="438" customWidth="1"/>
    <col min="1571" max="1787" width="8.88671875" style="438"/>
    <col min="1788" max="1788" width="5.77734375" style="438" customWidth="1"/>
    <col min="1789" max="1789" width="5.6640625" style="438" customWidth="1"/>
    <col min="1790" max="1809" width="4.21875" style="438" customWidth="1"/>
    <col min="1810" max="1819" width="0" style="438" hidden="1" customWidth="1"/>
    <col min="1820" max="1820" width="5.6640625" style="438" customWidth="1"/>
    <col min="1821" max="1821" width="4.77734375" style="438" customWidth="1"/>
    <col min="1822" max="1822" width="8.109375" style="438" customWidth="1"/>
    <col min="1823" max="1823" width="6.6640625" style="438" customWidth="1"/>
    <col min="1824" max="1824" width="8.21875" style="438" customWidth="1"/>
    <col min="1825" max="1825" width="7.88671875" style="438" customWidth="1"/>
    <col min="1826" max="1826" width="9" style="438" customWidth="1"/>
    <col min="1827" max="2043" width="8.88671875" style="438"/>
    <col min="2044" max="2044" width="5.77734375" style="438" customWidth="1"/>
    <col min="2045" max="2045" width="5.6640625" style="438" customWidth="1"/>
    <col min="2046" max="2065" width="4.21875" style="438" customWidth="1"/>
    <col min="2066" max="2075" width="0" style="438" hidden="1" customWidth="1"/>
    <col min="2076" max="2076" width="5.6640625" style="438" customWidth="1"/>
    <col min="2077" max="2077" width="4.77734375" style="438" customWidth="1"/>
    <col min="2078" max="2078" width="8.109375" style="438" customWidth="1"/>
    <col min="2079" max="2079" width="6.6640625" style="438" customWidth="1"/>
    <col min="2080" max="2080" width="8.21875" style="438" customWidth="1"/>
    <col min="2081" max="2081" width="7.88671875" style="438" customWidth="1"/>
    <col min="2082" max="2082" width="9" style="438" customWidth="1"/>
    <col min="2083" max="2299" width="8.88671875" style="438"/>
    <col min="2300" max="2300" width="5.77734375" style="438" customWidth="1"/>
    <col min="2301" max="2301" width="5.6640625" style="438" customWidth="1"/>
    <col min="2302" max="2321" width="4.21875" style="438" customWidth="1"/>
    <col min="2322" max="2331" width="0" style="438" hidden="1" customWidth="1"/>
    <col min="2332" max="2332" width="5.6640625" style="438" customWidth="1"/>
    <col min="2333" max="2333" width="4.77734375" style="438" customWidth="1"/>
    <col min="2334" max="2334" width="8.109375" style="438" customWidth="1"/>
    <col min="2335" max="2335" width="6.6640625" style="438" customWidth="1"/>
    <col min="2336" max="2336" width="8.21875" style="438" customWidth="1"/>
    <col min="2337" max="2337" width="7.88671875" style="438" customWidth="1"/>
    <col min="2338" max="2338" width="9" style="438" customWidth="1"/>
    <col min="2339" max="2555" width="8.88671875" style="438"/>
    <col min="2556" max="2556" width="5.77734375" style="438" customWidth="1"/>
    <col min="2557" max="2557" width="5.6640625" style="438" customWidth="1"/>
    <col min="2558" max="2577" width="4.21875" style="438" customWidth="1"/>
    <col min="2578" max="2587" width="0" style="438" hidden="1" customWidth="1"/>
    <col min="2588" max="2588" width="5.6640625" style="438" customWidth="1"/>
    <col min="2589" max="2589" width="4.77734375" style="438" customWidth="1"/>
    <col min="2590" max="2590" width="8.109375" style="438" customWidth="1"/>
    <col min="2591" max="2591" width="6.6640625" style="438" customWidth="1"/>
    <col min="2592" max="2592" width="8.21875" style="438" customWidth="1"/>
    <col min="2593" max="2593" width="7.88671875" style="438" customWidth="1"/>
    <col min="2594" max="2594" width="9" style="438" customWidth="1"/>
    <col min="2595" max="2811" width="8.88671875" style="438"/>
    <col min="2812" max="2812" width="5.77734375" style="438" customWidth="1"/>
    <col min="2813" max="2813" width="5.6640625" style="438" customWidth="1"/>
    <col min="2814" max="2833" width="4.21875" style="438" customWidth="1"/>
    <col min="2834" max="2843" width="0" style="438" hidden="1" customWidth="1"/>
    <col min="2844" max="2844" width="5.6640625" style="438" customWidth="1"/>
    <col min="2845" max="2845" width="4.77734375" style="438" customWidth="1"/>
    <col min="2846" max="2846" width="8.109375" style="438" customWidth="1"/>
    <col min="2847" max="2847" width="6.6640625" style="438" customWidth="1"/>
    <col min="2848" max="2848" width="8.21875" style="438" customWidth="1"/>
    <col min="2849" max="2849" width="7.88671875" style="438" customWidth="1"/>
    <col min="2850" max="2850" width="9" style="438" customWidth="1"/>
    <col min="2851" max="3067" width="8.88671875" style="438"/>
    <col min="3068" max="3068" width="5.77734375" style="438" customWidth="1"/>
    <col min="3069" max="3069" width="5.6640625" style="438" customWidth="1"/>
    <col min="3070" max="3089" width="4.21875" style="438" customWidth="1"/>
    <col min="3090" max="3099" width="0" style="438" hidden="1" customWidth="1"/>
    <col min="3100" max="3100" width="5.6640625" style="438" customWidth="1"/>
    <col min="3101" max="3101" width="4.77734375" style="438" customWidth="1"/>
    <col min="3102" max="3102" width="8.109375" style="438" customWidth="1"/>
    <col min="3103" max="3103" width="6.6640625" style="438" customWidth="1"/>
    <col min="3104" max="3104" width="8.21875" style="438" customWidth="1"/>
    <col min="3105" max="3105" width="7.88671875" style="438" customWidth="1"/>
    <col min="3106" max="3106" width="9" style="438" customWidth="1"/>
    <col min="3107" max="3323" width="8.88671875" style="438"/>
    <col min="3324" max="3324" width="5.77734375" style="438" customWidth="1"/>
    <col min="3325" max="3325" width="5.6640625" style="438" customWidth="1"/>
    <col min="3326" max="3345" width="4.21875" style="438" customWidth="1"/>
    <col min="3346" max="3355" width="0" style="438" hidden="1" customWidth="1"/>
    <col min="3356" max="3356" width="5.6640625" style="438" customWidth="1"/>
    <col min="3357" max="3357" width="4.77734375" style="438" customWidth="1"/>
    <col min="3358" max="3358" width="8.109375" style="438" customWidth="1"/>
    <col min="3359" max="3359" width="6.6640625" style="438" customWidth="1"/>
    <col min="3360" max="3360" width="8.21875" style="438" customWidth="1"/>
    <col min="3361" max="3361" width="7.88671875" style="438" customWidth="1"/>
    <col min="3362" max="3362" width="9" style="438" customWidth="1"/>
    <col min="3363" max="3579" width="8.88671875" style="438"/>
    <col min="3580" max="3580" width="5.77734375" style="438" customWidth="1"/>
    <col min="3581" max="3581" width="5.6640625" style="438" customWidth="1"/>
    <col min="3582" max="3601" width="4.21875" style="438" customWidth="1"/>
    <col min="3602" max="3611" width="0" style="438" hidden="1" customWidth="1"/>
    <col min="3612" max="3612" width="5.6640625" style="438" customWidth="1"/>
    <col min="3613" max="3613" width="4.77734375" style="438" customWidth="1"/>
    <col min="3614" max="3614" width="8.109375" style="438" customWidth="1"/>
    <col min="3615" max="3615" width="6.6640625" style="438" customWidth="1"/>
    <col min="3616" max="3616" width="8.21875" style="438" customWidth="1"/>
    <col min="3617" max="3617" width="7.88671875" style="438" customWidth="1"/>
    <col min="3618" max="3618" width="9" style="438" customWidth="1"/>
    <col min="3619" max="3835" width="8.88671875" style="438"/>
    <col min="3836" max="3836" width="5.77734375" style="438" customWidth="1"/>
    <col min="3837" max="3837" width="5.6640625" style="438" customWidth="1"/>
    <col min="3838" max="3857" width="4.21875" style="438" customWidth="1"/>
    <col min="3858" max="3867" width="0" style="438" hidden="1" customWidth="1"/>
    <col min="3868" max="3868" width="5.6640625" style="438" customWidth="1"/>
    <col min="3869" max="3869" width="4.77734375" style="438" customWidth="1"/>
    <col min="3870" max="3870" width="8.109375" style="438" customWidth="1"/>
    <col min="3871" max="3871" width="6.6640625" style="438" customWidth="1"/>
    <col min="3872" max="3872" width="8.21875" style="438" customWidth="1"/>
    <col min="3873" max="3873" width="7.88671875" style="438" customWidth="1"/>
    <col min="3874" max="3874" width="9" style="438" customWidth="1"/>
    <col min="3875" max="4091" width="8.88671875" style="438"/>
    <col min="4092" max="4092" width="5.77734375" style="438" customWidth="1"/>
    <col min="4093" max="4093" width="5.6640625" style="438" customWidth="1"/>
    <col min="4094" max="4113" width="4.21875" style="438" customWidth="1"/>
    <col min="4114" max="4123" width="0" style="438" hidden="1" customWidth="1"/>
    <col min="4124" max="4124" width="5.6640625" style="438" customWidth="1"/>
    <col min="4125" max="4125" width="4.77734375" style="438" customWidth="1"/>
    <col min="4126" max="4126" width="8.109375" style="438" customWidth="1"/>
    <col min="4127" max="4127" width="6.6640625" style="438" customWidth="1"/>
    <col min="4128" max="4128" width="8.21875" style="438" customWidth="1"/>
    <col min="4129" max="4129" width="7.88671875" style="438" customWidth="1"/>
    <col min="4130" max="4130" width="9" style="438" customWidth="1"/>
    <col min="4131" max="4347" width="8.88671875" style="438"/>
    <col min="4348" max="4348" width="5.77734375" style="438" customWidth="1"/>
    <col min="4349" max="4349" width="5.6640625" style="438" customWidth="1"/>
    <col min="4350" max="4369" width="4.21875" style="438" customWidth="1"/>
    <col min="4370" max="4379" width="0" style="438" hidden="1" customWidth="1"/>
    <col min="4380" max="4380" width="5.6640625" style="438" customWidth="1"/>
    <col min="4381" max="4381" width="4.77734375" style="438" customWidth="1"/>
    <col min="4382" max="4382" width="8.109375" style="438" customWidth="1"/>
    <col min="4383" max="4383" width="6.6640625" style="438" customWidth="1"/>
    <col min="4384" max="4384" width="8.21875" style="438" customWidth="1"/>
    <col min="4385" max="4385" width="7.88671875" style="438" customWidth="1"/>
    <col min="4386" max="4386" width="9" style="438" customWidth="1"/>
    <col min="4387" max="4603" width="8.88671875" style="438"/>
    <col min="4604" max="4604" width="5.77734375" style="438" customWidth="1"/>
    <col min="4605" max="4605" width="5.6640625" style="438" customWidth="1"/>
    <col min="4606" max="4625" width="4.21875" style="438" customWidth="1"/>
    <col min="4626" max="4635" width="0" style="438" hidden="1" customWidth="1"/>
    <col min="4636" max="4636" width="5.6640625" style="438" customWidth="1"/>
    <col min="4637" max="4637" width="4.77734375" style="438" customWidth="1"/>
    <col min="4638" max="4638" width="8.109375" style="438" customWidth="1"/>
    <col min="4639" max="4639" width="6.6640625" style="438" customWidth="1"/>
    <col min="4640" max="4640" width="8.21875" style="438" customWidth="1"/>
    <col min="4641" max="4641" width="7.88671875" style="438" customWidth="1"/>
    <col min="4642" max="4642" width="9" style="438" customWidth="1"/>
    <col min="4643" max="4859" width="8.88671875" style="438"/>
    <col min="4860" max="4860" width="5.77734375" style="438" customWidth="1"/>
    <col min="4861" max="4861" width="5.6640625" style="438" customWidth="1"/>
    <col min="4862" max="4881" width="4.21875" style="438" customWidth="1"/>
    <col min="4882" max="4891" width="0" style="438" hidden="1" customWidth="1"/>
    <col min="4892" max="4892" width="5.6640625" style="438" customWidth="1"/>
    <col min="4893" max="4893" width="4.77734375" style="438" customWidth="1"/>
    <col min="4894" max="4894" width="8.109375" style="438" customWidth="1"/>
    <col min="4895" max="4895" width="6.6640625" style="438" customWidth="1"/>
    <col min="4896" max="4896" width="8.21875" style="438" customWidth="1"/>
    <col min="4897" max="4897" width="7.88671875" style="438" customWidth="1"/>
    <col min="4898" max="4898" width="9" style="438" customWidth="1"/>
    <col min="4899" max="5115" width="8.88671875" style="438"/>
    <col min="5116" max="5116" width="5.77734375" style="438" customWidth="1"/>
    <col min="5117" max="5117" width="5.6640625" style="438" customWidth="1"/>
    <col min="5118" max="5137" width="4.21875" style="438" customWidth="1"/>
    <col min="5138" max="5147" width="0" style="438" hidden="1" customWidth="1"/>
    <col min="5148" max="5148" width="5.6640625" style="438" customWidth="1"/>
    <col min="5149" max="5149" width="4.77734375" style="438" customWidth="1"/>
    <col min="5150" max="5150" width="8.109375" style="438" customWidth="1"/>
    <col min="5151" max="5151" width="6.6640625" style="438" customWidth="1"/>
    <col min="5152" max="5152" width="8.21875" style="438" customWidth="1"/>
    <col min="5153" max="5153" width="7.88671875" style="438" customWidth="1"/>
    <col min="5154" max="5154" width="9" style="438" customWidth="1"/>
    <col min="5155" max="5371" width="8.88671875" style="438"/>
    <col min="5372" max="5372" width="5.77734375" style="438" customWidth="1"/>
    <col min="5373" max="5373" width="5.6640625" style="438" customWidth="1"/>
    <col min="5374" max="5393" width="4.21875" style="438" customWidth="1"/>
    <col min="5394" max="5403" width="0" style="438" hidden="1" customWidth="1"/>
    <col min="5404" max="5404" width="5.6640625" style="438" customWidth="1"/>
    <col min="5405" max="5405" width="4.77734375" style="438" customWidth="1"/>
    <col min="5406" max="5406" width="8.109375" style="438" customWidth="1"/>
    <col min="5407" max="5407" width="6.6640625" style="438" customWidth="1"/>
    <col min="5408" max="5408" width="8.21875" style="438" customWidth="1"/>
    <col min="5409" max="5409" width="7.88671875" style="438" customWidth="1"/>
    <col min="5410" max="5410" width="9" style="438" customWidth="1"/>
    <col min="5411" max="5627" width="8.88671875" style="438"/>
    <col min="5628" max="5628" width="5.77734375" style="438" customWidth="1"/>
    <col min="5629" max="5629" width="5.6640625" style="438" customWidth="1"/>
    <col min="5630" max="5649" width="4.21875" style="438" customWidth="1"/>
    <col min="5650" max="5659" width="0" style="438" hidden="1" customWidth="1"/>
    <col min="5660" max="5660" width="5.6640625" style="438" customWidth="1"/>
    <col min="5661" max="5661" width="4.77734375" style="438" customWidth="1"/>
    <col min="5662" max="5662" width="8.109375" style="438" customWidth="1"/>
    <col min="5663" max="5663" width="6.6640625" style="438" customWidth="1"/>
    <col min="5664" max="5664" width="8.21875" style="438" customWidth="1"/>
    <col min="5665" max="5665" width="7.88671875" style="438" customWidth="1"/>
    <col min="5666" max="5666" width="9" style="438" customWidth="1"/>
    <col min="5667" max="5883" width="8.88671875" style="438"/>
    <col min="5884" max="5884" width="5.77734375" style="438" customWidth="1"/>
    <col min="5885" max="5885" width="5.6640625" style="438" customWidth="1"/>
    <col min="5886" max="5905" width="4.21875" style="438" customWidth="1"/>
    <col min="5906" max="5915" width="0" style="438" hidden="1" customWidth="1"/>
    <col min="5916" max="5916" width="5.6640625" style="438" customWidth="1"/>
    <col min="5917" max="5917" width="4.77734375" style="438" customWidth="1"/>
    <col min="5918" max="5918" width="8.109375" style="438" customWidth="1"/>
    <col min="5919" max="5919" width="6.6640625" style="438" customWidth="1"/>
    <col min="5920" max="5920" width="8.21875" style="438" customWidth="1"/>
    <col min="5921" max="5921" width="7.88671875" style="438" customWidth="1"/>
    <col min="5922" max="5922" width="9" style="438" customWidth="1"/>
    <col min="5923" max="6139" width="8.88671875" style="438"/>
    <col min="6140" max="6140" width="5.77734375" style="438" customWidth="1"/>
    <col min="6141" max="6141" width="5.6640625" style="438" customWidth="1"/>
    <col min="6142" max="6161" width="4.21875" style="438" customWidth="1"/>
    <col min="6162" max="6171" width="0" style="438" hidden="1" customWidth="1"/>
    <col min="6172" max="6172" width="5.6640625" style="438" customWidth="1"/>
    <col min="6173" max="6173" width="4.77734375" style="438" customWidth="1"/>
    <col min="6174" max="6174" width="8.109375" style="438" customWidth="1"/>
    <col min="6175" max="6175" width="6.6640625" style="438" customWidth="1"/>
    <col min="6176" max="6176" width="8.21875" style="438" customWidth="1"/>
    <col min="6177" max="6177" width="7.88671875" style="438" customWidth="1"/>
    <col min="6178" max="6178" width="9" style="438" customWidth="1"/>
    <col min="6179" max="6395" width="8.88671875" style="438"/>
    <col min="6396" max="6396" width="5.77734375" style="438" customWidth="1"/>
    <col min="6397" max="6397" width="5.6640625" style="438" customWidth="1"/>
    <col min="6398" max="6417" width="4.21875" style="438" customWidth="1"/>
    <col min="6418" max="6427" width="0" style="438" hidden="1" customWidth="1"/>
    <col min="6428" max="6428" width="5.6640625" style="438" customWidth="1"/>
    <col min="6429" max="6429" width="4.77734375" style="438" customWidth="1"/>
    <col min="6430" max="6430" width="8.109375" style="438" customWidth="1"/>
    <col min="6431" max="6431" width="6.6640625" style="438" customWidth="1"/>
    <col min="6432" max="6432" width="8.21875" style="438" customWidth="1"/>
    <col min="6433" max="6433" width="7.88671875" style="438" customWidth="1"/>
    <col min="6434" max="6434" width="9" style="438" customWidth="1"/>
    <col min="6435" max="6651" width="8.88671875" style="438"/>
    <col min="6652" max="6652" width="5.77734375" style="438" customWidth="1"/>
    <col min="6653" max="6653" width="5.6640625" style="438" customWidth="1"/>
    <col min="6654" max="6673" width="4.21875" style="438" customWidth="1"/>
    <col min="6674" max="6683" width="0" style="438" hidden="1" customWidth="1"/>
    <col min="6684" max="6684" width="5.6640625" style="438" customWidth="1"/>
    <col min="6685" max="6685" width="4.77734375" style="438" customWidth="1"/>
    <col min="6686" max="6686" width="8.109375" style="438" customWidth="1"/>
    <col min="6687" max="6687" width="6.6640625" style="438" customWidth="1"/>
    <col min="6688" max="6688" width="8.21875" style="438" customWidth="1"/>
    <col min="6689" max="6689" width="7.88671875" style="438" customWidth="1"/>
    <col min="6690" max="6690" width="9" style="438" customWidth="1"/>
    <col min="6691" max="6907" width="8.88671875" style="438"/>
    <col min="6908" max="6908" width="5.77734375" style="438" customWidth="1"/>
    <col min="6909" max="6909" width="5.6640625" style="438" customWidth="1"/>
    <col min="6910" max="6929" width="4.21875" style="438" customWidth="1"/>
    <col min="6930" max="6939" width="0" style="438" hidden="1" customWidth="1"/>
    <col min="6940" max="6940" width="5.6640625" style="438" customWidth="1"/>
    <col min="6941" max="6941" width="4.77734375" style="438" customWidth="1"/>
    <col min="6942" max="6942" width="8.109375" style="438" customWidth="1"/>
    <col min="6943" max="6943" width="6.6640625" style="438" customWidth="1"/>
    <col min="6944" max="6944" width="8.21875" style="438" customWidth="1"/>
    <col min="6945" max="6945" width="7.88671875" style="438" customWidth="1"/>
    <col min="6946" max="6946" width="9" style="438" customWidth="1"/>
    <col min="6947" max="7163" width="8.88671875" style="438"/>
    <col min="7164" max="7164" width="5.77734375" style="438" customWidth="1"/>
    <col min="7165" max="7165" width="5.6640625" style="438" customWidth="1"/>
    <col min="7166" max="7185" width="4.21875" style="438" customWidth="1"/>
    <col min="7186" max="7195" width="0" style="438" hidden="1" customWidth="1"/>
    <col min="7196" max="7196" width="5.6640625" style="438" customWidth="1"/>
    <col min="7197" max="7197" width="4.77734375" style="438" customWidth="1"/>
    <col min="7198" max="7198" width="8.109375" style="438" customWidth="1"/>
    <col min="7199" max="7199" width="6.6640625" style="438" customWidth="1"/>
    <col min="7200" max="7200" width="8.21875" style="438" customWidth="1"/>
    <col min="7201" max="7201" width="7.88671875" style="438" customWidth="1"/>
    <col min="7202" max="7202" width="9" style="438" customWidth="1"/>
    <col min="7203" max="7419" width="8.88671875" style="438"/>
    <col min="7420" max="7420" width="5.77734375" style="438" customWidth="1"/>
    <col min="7421" max="7421" width="5.6640625" style="438" customWidth="1"/>
    <col min="7422" max="7441" width="4.21875" style="438" customWidth="1"/>
    <col min="7442" max="7451" width="0" style="438" hidden="1" customWidth="1"/>
    <col min="7452" max="7452" width="5.6640625" style="438" customWidth="1"/>
    <col min="7453" max="7453" width="4.77734375" style="438" customWidth="1"/>
    <col min="7454" max="7454" width="8.109375" style="438" customWidth="1"/>
    <col min="7455" max="7455" width="6.6640625" style="438" customWidth="1"/>
    <col min="7456" max="7456" width="8.21875" style="438" customWidth="1"/>
    <col min="7457" max="7457" width="7.88671875" style="438" customWidth="1"/>
    <col min="7458" max="7458" width="9" style="438" customWidth="1"/>
    <col min="7459" max="7675" width="8.88671875" style="438"/>
    <col min="7676" max="7676" width="5.77734375" style="438" customWidth="1"/>
    <col min="7677" max="7677" width="5.6640625" style="438" customWidth="1"/>
    <col min="7678" max="7697" width="4.21875" style="438" customWidth="1"/>
    <col min="7698" max="7707" width="0" style="438" hidden="1" customWidth="1"/>
    <col min="7708" max="7708" width="5.6640625" style="438" customWidth="1"/>
    <col min="7709" max="7709" width="4.77734375" style="438" customWidth="1"/>
    <col min="7710" max="7710" width="8.109375" style="438" customWidth="1"/>
    <col min="7711" max="7711" width="6.6640625" style="438" customWidth="1"/>
    <col min="7712" max="7712" width="8.21875" style="438" customWidth="1"/>
    <col min="7713" max="7713" width="7.88671875" style="438" customWidth="1"/>
    <col min="7714" max="7714" width="9" style="438" customWidth="1"/>
    <col min="7715" max="7931" width="8.88671875" style="438"/>
    <col min="7932" max="7932" width="5.77734375" style="438" customWidth="1"/>
    <col min="7933" max="7933" width="5.6640625" style="438" customWidth="1"/>
    <col min="7934" max="7953" width="4.21875" style="438" customWidth="1"/>
    <col min="7954" max="7963" width="0" style="438" hidden="1" customWidth="1"/>
    <col min="7964" max="7964" width="5.6640625" style="438" customWidth="1"/>
    <col min="7965" max="7965" width="4.77734375" style="438" customWidth="1"/>
    <col min="7966" max="7966" width="8.109375" style="438" customWidth="1"/>
    <col min="7967" max="7967" width="6.6640625" style="438" customWidth="1"/>
    <col min="7968" max="7968" width="8.21875" style="438" customWidth="1"/>
    <col min="7969" max="7969" width="7.88671875" style="438" customWidth="1"/>
    <col min="7970" max="7970" width="9" style="438" customWidth="1"/>
    <col min="7971" max="8187" width="8.88671875" style="438"/>
    <col min="8188" max="8188" width="5.77734375" style="438" customWidth="1"/>
    <col min="8189" max="8189" width="5.6640625" style="438" customWidth="1"/>
    <col min="8190" max="8209" width="4.21875" style="438" customWidth="1"/>
    <col min="8210" max="8219" width="0" style="438" hidden="1" customWidth="1"/>
    <col min="8220" max="8220" width="5.6640625" style="438" customWidth="1"/>
    <col min="8221" max="8221" width="4.77734375" style="438" customWidth="1"/>
    <col min="8222" max="8222" width="8.109375" style="438" customWidth="1"/>
    <col min="8223" max="8223" width="6.6640625" style="438" customWidth="1"/>
    <col min="8224" max="8224" width="8.21875" style="438" customWidth="1"/>
    <col min="8225" max="8225" width="7.88671875" style="438" customWidth="1"/>
    <col min="8226" max="8226" width="9" style="438" customWidth="1"/>
    <col min="8227" max="8443" width="8.88671875" style="438"/>
    <col min="8444" max="8444" width="5.77734375" style="438" customWidth="1"/>
    <col min="8445" max="8445" width="5.6640625" style="438" customWidth="1"/>
    <col min="8446" max="8465" width="4.21875" style="438" customWidth="1"/>
    <col min="8466" max="8475" width="0" style="438" hidden="1" customWidth="1"/>
    <col min="8476" max="8476" width="5.6640625" style="438" customWidth="1"/>
    <col min="8477" max="8477" width="4.77734375" style="438" customWidth="1"/>
    <col min="8478" max="8478" width="8.109375" style="438" customWidth="1"/>
    <col min="8479" max="8479" width="6.6640625" style="438" customWidth="1"/>
    <col min="8480" max="8480" width="8.21875" style="438" customWidth="1"/>
    <col min="8481" max="8481" width="7.88671875" style="438" customWidth="1"/>
    <col min="8482" max="8482" width="9" style="438" customWidth="1"/>
    <col min="8483" max="8699" width="8.88671875" style="438"/>
    <col min="8700" max="8700" width="5.77734375" style="438" customWidth="1"/>
    <col min="8701" max="8701" width="5.6640625" style="438" customWidth="1"/>
    <col min="8702" max="8721" width="4.21875" style="438" customWidth="1"/>
    <col min="8722" max="8731" width="0" style="438" hidden="1" customWidth="1"/>
    <col min="8732" max="8732" width="5.6640625" style="438" customWidth="1"/>
    <col min="8733" max="8733" width="4.77734375" style="438" customWidth="1"/>
    <col min="8734" max="8734" width="8.109375" style="438" customWidth="1"/>
    <col min="8735" max="8735" width="6.6640625" style="438" customWidth="1"/>
    <col min="8736" max="8736" width="8.21875" style="438" customWidth="1"/>
    <col min="8737" max="8737" width="7.88671875" style="438" customWidth="1"/>
    <col min="8738" max="8738" width="9" style="438" customWidth="1"/>
    <col min="8739" max="8955" width="8.88671875" style="438"/>
    <col min="8956" max="8956" width="5.77734375" style="438" customWidth="1"/>
    <col min="8957" max="8957" width="5.6640625" style="438" customWidth="1"/>
    <col min="8958" max="8977" width="4.21875" style="438" customWidth="1"/>
    <col min="8978" max="8987" width="0" style="438" hidden="1" customWidth="1"/>
    <col min="8988" max="8988" width="5.6640625" style="438" customWidth="1"/>
    <col min="8989" max="8989" width="4.77734375" style="438" customWidth="1"/>
    <col min="8990" max="8990" width="8.109375" style="438" customWidth="1"/>
    <col min="8991" max="8991" width="6.6640625" style="438" customWidth="1"/>
    <col min="8992" max="8992" width="8.21875" style="438" customWidth="1"/>
    <col min="8993" max="8993" width="7.88671875" style="438" customWidth="1"/>
    <col min="8994" max="8994" width="9" style="438" customWidth="1"/>
    <col min="8995" max="9211" width="8.88671875" style="438"/>
    <col min="9212" max="9212" width="5.77734375" style="438" customWidth="1"/>
    <col min="9213" max="9213" width="5.6640625" style="438" customWidth="1"/>
    <col min="9214" max="9233" width="4.21875" style="438" customWidth="1"/>
    <col min="9234" max="9243" width="0" style="438" hidden="1" customWidth="1"/>
    <col min="9244" max="9244" width="5.6640625" style="438" customWidth="1"/>
    <col min="9245" max="9245" width="4.77734375" style="438" customWidth="1"/>
    <col min="9246" max="9246" width="8.109375" style="438" customWidth="1"/>
    <col min="9247" max="9247" width="6.6640625" style="438" customWidth="1"/>
    <col min="9248" max="9248" width="8.21875" style="438" customWidth="1"/>
    <col min="9249" max="9249" width="7.88671875" style="438" customWidth="1"/>
    <col min="9250" max="9250" width="9" style="438" customWidth="1"/>
    <col min="9251" max="9467" width="8.88671875" style="438"/>
    <col min="9468" max="9468" width="5.77734375" style="438" customWidth="1"/>
    <col min="9469" max="9469" width="5.6640625" style="438" customWidth="1"/>
    <col min="9470" max="9489" width="4.21875" style="438" customWidth="1"/>
    <col min="9490" max="9499" width="0" style="438" hidden="1" customWidth="1"/>
    <col min="9500" max="9500" width="5.6640625" style="438" customWidth="1"/>
    <col min="9501" max="9501" width="4.77734375" style="438" customWidth="1"/>
    <col min="9502" max="9502" width="8.109375" style="438" customWidth="1"/>
    <col min="9503" max="9503" width="6.6640625" style="438" customWidth="1"/>
    <col min="9504" max="9504" width="8.21875" style="438" customWidth="1"/>
    <col min="9505" max="9505" width="7.88671875" style="438" customWidth="1"/>
    <col min="9506" max="9506" width="9" style="438" customWidth="1"/>
    <col min="9507" max="9723" width="8.88671875" style="438"/>
    <col min="9724" max="9724" width="5.77734375" style="438" customWidth="1"/>
    <col min="9725" max="9725" width="5.6640625" style="438" customWidth="1"/>
    <col min="9726" max="9745" width="4.21875" style="438" customWidth="1"/>
    <col min="9746" max="9755" width="0" style="438" hidden="1" customWidth="1"/>
    <col min="9756" max="9756" width="5.6640625" style="438" customWidth="1"/>
    <col min="9757" max="9757" width="4.77734375" style="438" customWidth="1"/>
    <col min="9758" max="9758" width="8.109375" style="438" customWidth="1"/>
    <col min="9759" max="9759" width="6.6640625" style="438" customWidth="1"/>
    <col min="9760" max="9760" width="8.21875" style="438" customWidth="1"/>
    <col min="9761" max="9761" width="7.88671875" style="438" customWidth="1"/>
    <col min="9762" max="9762" width="9" style="438" customWidth="1"/>
    <col min="9763" max="9979" width="8.88671875" style="438"/>
    <col min="9980" max="9980" width="5.77734375" style="438" customWidth="1"/>
    <col min="9981" max="9981" width="5.6640625" style="438" customWidth="1"/>
    <col min="9982" max="10001" width="4.21875" style="438" customWidth="1"/>
    <col min="10002" max="10011" width="0" style="438" hidden="1" customWidth="1"/>
    <col min="10012" max="10012" width="5.6640625" style="438" customWidth="1"/>
    <col min="10013" max="10013" width="4.77734375" style="438" customWidth="1"/>
    <col min="10014" max="10014" width="8.109375" style="438" customWidth="1"/>
    <col min="10015" max="10015" width="6.6640625" style="438" customWidth="1"/>
    <col min="10016" max="10016" width="8.21875" style="438" customWidth="1"/>
    <col min="10017" max="10017" width="7.88671875" style="438" customWidth="1"/>
    <col min="10018" max="10018" width="9" style="438" customWidth="1"/>
    <col min="10019" max="10235" width="8.88671875" style="438"/>
    <col min="10236" max="10236" width="5.77734375" style="438" customWidth="1"/>
    <col min="10237" max="10237" width="5.6640625" style="438" customWidth="1"/>
    <col min="10238" max="10257" width="4.21875" style="438" customWidth="1"/>
    <col min="10258" max="10267" width="0" style="438" hidden="1" customWidth="1"/>
    <col min="10268" max="10268" width="5.6640625" style="438" customWidth="1"/>
    <col min="10269" max="10269" width="4.77734375" style="438" customWidth="1"/>
    <col min="10270" max="10270" width="8.109375" style="438" customWidth="1"/>
    <col min="10271" max="10271" width="6.6640625" style="438" customWidth="1"/>
    <col min="10272" max="10272" width="8.21875" style="438" customWidth="1"/>
    <col min="10273" max="10273" width="7.88671875" style="438" customWidth="1"/>
    <col min="10274" max="10274" width="9" style="438" customWidth="1"/>
    <col min="10275" max="10491" width="8.88671875" style="438"/>
    <col min="10492" max="10492" width="5.77734375" style="438" customWidth="1"/>
    <col min="10493" max="10493" width="5.6640625" style="438" customWidth="1"/>
    <col min="10494" max="10513" width="4.21875" style="438" customWidth="1"/>
    <col min="10514" max="10523" width="0" style="438" hidden="1" customWidth="1"/>
    <col min="10524" max="10524" width="5.6640625" style="438" customWidth="1"/>
    <col min="10525" max="10525" width="4.77734375" style="438" customWidth="1"/>
    <col min="10526" max="10526" width="8.109375" style="438" customWidth="1"/>
    <col min="10527" max="10527" width="6.6640625" style="438" customWidth="1"/>
    <col min="10528" max="10528" width="8.21875" style="438" customWidth="1"/>
    <col min="10529" max="10529" width="7.88671875" style="438" customWidth="1"/>
    <col min="10530" max="10530" width="9" style="438" customWidth="1"/>
    <col min="10531" max="10747" width="8.88671875" style="438"/>
    <col min="10748" max="10748" width="5.77734375" style="438" customWidth="1"/>
    <col min="10749" max="10749" width="5.6640625" style="438" customWidth="1"/>
    <col min="10750" max="10769" width="4.21875" style="438" customWidth="1"/>
    <col min="10770" max="10779" width="0" style="438" hidden="1" customWidth="1"/>
    <col min="10780" max="10780" width="5.6640625" style="438" customWidth="1"/>
    <col min="10781" max="10781" width="4.77734375" style="438" customWidth="1"/>
    <col min="10782" max="10782" width="8.109375" style="438" customWidth="1"/>
    <col min="10783" max="10783" width="6.6640625" style="438" customWidth="1"/>
    <col min="10784" max="10784" width="8.21875" style="438" customWidth="1"/>
    <col min="10785" max="10785" width="7.88671875" style="438" customWidth="1"/>
    <col min="10786" max="10786" width="9" style="438" customWidth="1"/>
    <col min="10787" max="11003" width="8.88671875" style="438"/>
    <col min="11004" max="11004" width="5.77734375" style="438" customWidth="1"/>
    <col min="11005" max="11005" width="5.6640625" style="438" customWidth="1"/>
    <col min="11006" max="11025" width="4.21875" style="438" customWidth="1"/>
    <col min="11026" max="11035" width="0" style="438" hidden="1" customWidth="1"/>
    <col min="11036" max="11036" width="5.6640625" style="438" customWidth="1"/>
    <col min="11037" max="11037" width="4.77734375" style="438" customWidth="1"/>
    <col min="11038" max="11038" width="8.109375" style="438" customWidth="1"/>
    <col min="11039" max="11039" width="6.6640625" style="438" customWidth="1"/>
    <col min="11040" max="11040" width="8.21875" style="438" customWidth="1"/>
    <col min="11041" max="11041" width="7.88671875" style="438" customWidth="1"/>
    <col min="11042" max="11042" width="9" style="438" customWidth="1"/>
    <col min="11043" max="11259" width="8.88671875" style="438"/>
    <col min="11260" max="11260" width="5.77734375" style="438" customWidth="1"/>
    <col min="11261" max="11261" width="5.6640625" style="438" customWidth="1"/>
    <col min="11262" max="11281" width="4.21875" style="438" customWidth="1"/>
    <col min="11282" max="11291" width="0" style="438" hidden="1" customWidth="1"/>
    <col min="11292" max="11292" width="5.6640625" style="438" customWidth="1"/>
    <col min="11293" max="11293" width="4.77734375" style="438" customWidth="1"/>
    <col min="11294" max="11294" width="8.109375" style="438" customWidth="1"/>
    <col min="11295" max="11295" width="6.6640625" style="438" customWidth="1"/>
    <col min="11296" max="11296" width="8.21875" style="438" customWidth="1"/>
    <col min="11297" max="11297" width="7.88671875" style="438" customWidth="1"/>
    <col min="11298" max="11298" width="9" style="438" customWidth="1"/>
    <col min="11299" max="11515" width="8.88671875" style="438"/>
    <col min="11516" max="11516" width="5.77734375" style="438" customWidth="1"/>
    <col min="11517" max="11517" width="5.6640625" style="438" customWidth="1"/>
    <col min="11518" max="11537" width="4.21875" style="438" customWidth="1"/>
    <col min="11538" max="11547" width="0" style="438" hidden="1" customWidth="1"/>
    <col min="11548" max="11548" width="5.6640625" style="438" customWidth="1"/>
    <col min="11549" max="11549" width="4.77734375" style="438" customWidth="1"/>
    <col min="11550" max="11550" width="8.109375" style="438" customWidth="1"/>
    <col min="11551" max="11551" width="6.6640625" style="438" customWidth="1"/>
    <col min="11552" max="11552" width="8.21875" style="438" customWidth="1"/>
    <col min="11553" max="11553" width="7.88671875" style="438" customWidth="1"/>
    <col min="11554" max="11554" width="9" style="438" customWidth="1"/>
    <col min="11555" max="11771" width="8.88671875" style="438"/>
    <col min="11772" max="11772" width="5.77734375" style="438" customWidth="1"/>
    <col min="11773" max="11773" width="5.6640625" style="438" customWidth="1"/>
    <col min="11774" max="11793" width="4.21875" style="438" customWidth="1"/>
    <col min="11794" max="11803" width="0" style="438" hidden="1" customWidth="1"/>
    <col min="11804" max="11804" width="5.6640625" style="438" customWidth="1"/>
    <col min="11805" max="11805" width="4.77734375" style="438" customWidth="1"/>
    <col min="11806" max="11806" width="8.109375" style="438" customWidth="1"/>
    <col min="11807" max="11807" width="6.6640625" style="438" customWidth="1"/>
    <col min="11808" max="11808" width="8.21875" style="438" customWidth="1"/>
    <col min="11809" max="11809" width="7.88671875" style="438" customWidth="1"/>
    <col min="11810" max="11810" width="9" style="438" customWidth="1"/>
    <col min="11811" max="12027" width="8.88671875" style="438"/>
    <col min="12028" max="12028" width="5.77734375" style="438" customWidth="1"/>
    <col min="12029" max="12029" width="5.6640625" style="438" customWidth="1"/>
    <col min="12030" max="12049" width="4.21875" style="438" customWidth="1"/>
    <col min="12050" max="12059" width="0" style="438" hidden="1" customWidth="1"/>
    <col min="12060" max="12060" width="5.6640625" style="438" customWidth="1"/>
    <col min="12061" max="12061" width="4.77734375" style="438" customWidth="1"/>
    <col min="12062" max="12062" width="8.109375" style="438" customWidth="1"/>
    <col min="12063" max="12063" width="6.6640625" style="438" customWidth="1"/>
    <col min="12064" max="12064" width="8.21875" style="438" customWidth="1"/>
    <col min="12065" max="12065" width="7.88671875" style="438" customWidth="1"/>
    <col min="12066" max="12066" width="9" style="438" customWidth="1"/>
    <col min="12067" max="12283" width="8.88671875" style="438"/>
    <col min="12284" max="12284" width="5.77734375" style="438" customWidth="1"/>
    <col min="12285" max="12285" width="5.6640625" style="438" customWidth="1"/>
    <col min="12286" max="12305" width="4.21875" style="438" customWidth="1"/>
    <col min="12306" max="12315" width="0" style="438" hidden="1" customWidth="1"/>
    <col min="12316" max="12316" width="5.6640625" style="438" customWidth="1"/>
    <col min="12317" max="12317" width="4.77734375" style="438" customWidth="1"/>
    <col min="12318" max="12318" width="8.109375" style="438" customWidth="1"/>
    <col min="12319" max="12319" width="6.6640625" style="438" customWidth="1"/>
    <col min="12320" max="12320" width="8.21875" style="438" customWidth="1"/>
    <col min="12321" max="12321" width="7.88671875" style="438" customWidth="1"/>
    <col min="12322" max="12322" width="9" style="438" customWidth="1"/>
    <col min="12323" max="12539" width="8.88671875" style="438"/>
    <col min="12540" max="12540" width="5.77734375" style="438" customWidth="1"/>
    <col min="12541" max="12541" width="5.6640625" style="438" customWidth="1"/>
    <col min="12542" max="12561" width="4.21875" style="438" customWidth="1"/>
    <col min="12562" max="12571" width="0" style="438" hidden="1" customWidth="1"/>
    <col min="12572" max="12572" width="5.6640625" style="438" customWidth="1"/>
    <col min="12573" max="12573" width="4.77734375" style="438" customWidth="1"/>
    <col min="12574" max="12574" width="8.109375" style="438" customWidth="1"/>
    <col min="12575" max="12575" width="6.6640625" style="438" customWidth="1"/>
    <col min="12576" max="12576" width="8.21875" style="438" customWidth="1"/>
    <col min="12577" max="12577" width="7.88671875" style="438" customWidth="1"/>
    <col min="12578" max="12578" width="9" style="438" customWidth="1"/>
    <col min="12579" max="12795" width="8.88671875" style="438"/>
    <col min="12796" max="12796" width="5.77734375" style="438" customWidth="1"/>
    <col min="12797" max="12797" width="5.6640625" style="438" customWidth="1"/>
    <col min="12798" max="12817" width="4.21875" style="438" customWidth="1"/>
    <col min="12818" max="12827" width="0" style="438" hidden="1" customWidth="1"/>
    <col min="12828" max="12828" width="5.6640625" style="438" customWidth="1"/>
    <col min="12829" max="12829" width="4.77734375" style="438" customWidth="1"/>
    <col min="12830" max="12830" width="8.109375" style="438" customWidth="1"/>
    <col min="12831" max="12831" width="6.6640625" style="438" customWidth="1"/>
    <col min="12832" max="12832" width="8.21875" style="438" customWidth="1"/>
    <col min="12833" max="12833" width="7.88671875" style="438" customWidth="1"/>
    <col min="12834" max="12834" width="9" style="438" customWidth="1"/>
    <col min="12835" max="13051" width="8.88671875" style="438"/>
    <col min="13052" max="13052" width="5.77734375" style="438" customWidth="1"/>
    <col min="13053" max="13053" width="5.6640625" style="438" customWidth="1"/>
    <col min="13054" max="13073" width="4.21875" style="438" customWidth="1"/>
    <col min="13074" max="13083" width="0" style="438" hidden="1" customWidth="1"/>
    <col min="13084" max="13084" width="5.6640625" style="438" customWidth="1"/>
    <col min="13085" max="13085" width="4.77734375" style="438" customWidth="1"/>
    <col min="13086" max="13086" width="8.109375" style="438" customWidth="1"/>
    <col min="13087" max="13087" width="6.6640625" style="438" customWidth="1"/>
    <col min="13088" max="13088" width="8.21875" style="438" customWidth="1"/>
    <col min="13089" max="13089" width="7.88671875" style="438" customWidth="1"/>
    <col min="13090" max="13090" width="9" style="438" customWidth="1"/>
    <col min="13091" max="13307" width="8.88671875" style="438"/>
    <col min="13308" max="13308" width="5.77734375" style="438" customWidth="1"/>
    <col min="13309" max="13309" width="5.6640625" style="438" customWidth="1"/>
    <col min="13310" max="13329" width="4.21875" style="438" customWidth="1"/>
    <col min="13330" max="13339" width="0" style="438" hidden="1" customWidth="1"/>
    <col min="13340" max="13340" width="5.6640625" style="438" customWidth="1"/>
    <col min="13341" max="13341" width="4.77734375" style="438" customWidth="1"/>
    <col min="13342" max="13342" width="8.109375" style="438" customWidth="1"/>
    <col min="13343" max="13343" width="6.6640625" style="438" customWidth="1"/>
    <col min="13344" max="13344" width="8.21875" style="438" customWidth="1"/>
    <col min="13345" max="13345" width="7.88671875" style="438" customWidth="1"/>
    <col min="13346" max="13346" width="9" style="438" customWidth="1"/>
    <col min="13347" max="13563" width="8.88671875" style="438"/>
    <col min="13564" max="13564" width="5.77734375" style="438" customWidth="1"/>
    <col min="13565" max="13565" width="5.6640625" style="438" customWidth="1"/>
    <col min="13566" max="13585" width="4.21875" style="438" customWidth="1"/>
    <col min="13586" max="13595" width="0" style="438" hidden="1" customWidth="1"/>
    <col min="13596" max="13596" width="5.6640625" style="438" customWidth="1"/>
    <col min="13597" max="13597" width="4.77734375" style="438" customWidth="1"/>
    <col min="13598" max="13598" width="8.109375" style="438" customWidth="1"/>
    <col min="13599" max="13599" width="6.6640625" style="438" customWidth="1"/>
    <col min="13600" max="13600" width="8.21875" style="438" customWidth="1"/>
    <col min="13601" max="13601" width="7.88671875" style="438" customWidth="1"/>
    <col min="13602" max="13602" width="9" style="438" customWidth="1"/>
    <col min="13603" max="13819" width="8.88671875" style="438"/>
    <col min="13820" max="13820" width="5.77734375" style="438" customWidth="1"/>
    <col min="13821" max="13821" width="5.6640625" style="438" customWidth="1"/>
    <col min="13822" max="13841" width="4.21875" style="438" customWidth="1"/>
    <col min="13842" max="13851" width="0" style="438" hidden="1" customWidth="1"/>
    <col min="13852" max="13852" width="5.6640625" style="438" customWidth="1"/>
    <col min="13853" max="13853" width="4.77734375" style="438" customWidth="1"/>
    <col min="13854" max="13854" width="8.109375" style="438" customWidth="1"/>
    <col min="13855" max="13855" width="6.6640625" style="438" customWidth="1"/>
    <col min="13856" max="13856" width="8.21875" style="438" customWidth="1"/>
    <col min="13857" max="13857" width="7.88671875" style="438" customWidth="1"/>
    <col min="13858" max="13858" width="9" style="438" customWidth="1"/>
    <col min="13859" max="14075" width="8.88671875" style="438"/>
    <col min="14076" max="14076" width="5.77734375" style="438" customWidth="1"/>
    <col min="14077" max="14077" width="5.6640625" style="438" customWidth="1"/>
    <col min="14078" max="14097" width="4.21875" style="438" customWidth="1"/>
    <col min="14098" max="14107" width="0" style="438" hidden="1" customWidth="1"/>
    <col min="14108" max="14108" width="5.6640625" style="438" customWidth="1"/>
    <col min="14109" max="14109" width="4.77734375" style="438" customWidth="1"/>
    <col min="14110" max="14110" width="8.109375" style="438" customWidth="1"/>
    <col min="14111" max="14111" width="6.6640625" style="438" customWidth="1"/>
    <col min="14112" max="14112" width="8.21875" style="438" customWidth="1"/>
    <col min="14113" max="14113" width="7.88671875" style="438" customWidth="1"/>
    <col min="14114" max="14114" width="9" style="438" customWidth="1"/>
    <col min="14115" max="14331" width="8.88671875" style="438"/>
    <col min="14332" max="14332" width="5.77734375" style="438" customWidth="1"/>
    <col min="14333" max="14333" width="5.6640625" style="438" customWidth="1"/>
    <col min="14334" max="14353" width="4.21875" style="438" customWidth="1"/>
    <col min="14354" max="14363" width="0" style="438" hidden="1" customWidth="1"/>
    <col min="14364" max="14364" width="5.6640625" style="438" customWidth="1"/>
    <col min="14365" max="14365" width="4.77734375" style="438" customWidth="1"/>
    <col min="14366" max="14366" width="8.109375" style="438" customWidth="1"/>
    <col min="14367" max="14367" width="6.6640625" style="438" customWidth="1"/>
    <col min="14368" max="14368" width="8.21875" style="438" customWidth="1"/>
    <col min="14369" max="14369" width="7.88671875" style="438" customWidth="1"/>
    <col min="14370" max="14370" width="9" style="438" customWidth="1"/>
    <col min="14371" max="14587" width="8.88671875" style="438"/>
    <col min="14588" max="14588" width="5.77734375" style="438" customWidth="1"/>
    <col min="14589" max="14589" width="5.6640625" style="438" customWidth="1"/>
    <col min="14590" max="14609" width="4.21875" style="438" customWidth="1"/>
    <col min="14610" max="14619" width="0" style="438" hidden="1" customWidth="1"/>
    <col min="14620" max="14620" width="5.6640625" style="438" customWidth="1"/>
    <col min="14621" max="14621" width="4.77734375" style="438" customWidth="1"/>
    <col min="14622" max="14622" width="8.109375" style="438" customWidth="1"/>
    <col min="14623" max="14623" width="6.6640625" style="438" customWidth="1"/>
    <col min="14624" max="14624" width="8.21875" style="438" customWidth="1"/>
    <col min="14625" max="14625" width="7.88671875" style="438" customWidth="1"/>
    <col min="14626" max="14626" width="9" style="438" customWidth="1"/>
    <col min="14627" max="14843" width="8.88671875" style="438"/>
    <col min="14844" max="14844" width="5.77734375" style="438" customWidth="1"/>
    <col min="14845" max="14845" width="5.6640625" style="438" customWidth="1"/>
    <col min="14846" max="14865" width="4.21875" style="438" customWidth="1"/>
    <col min="14866" max="14875" width="0" style="438" hidden="1" customWidth="1"/>
    <col min="14876" max="14876" width="5.6640625" style="438" customWidth="1"/>
    <col min="14877" max="14877" width="4.77734375" style="438" customWidth="1"/>
    <col min="14878" max="14878" width="8.109375" style="438" customWidth="1"/>
    <col min="14879" max="14879" width="6.6640625" style="438" customWidth="1"/>
    <col min="14880" max="14880" width="8.21875" style="438" customWidth="1"/>
    <col min="14881" max="14881" width="7.88671875" style="438" customWidth="1"/>
    <col min="14882" max="14882" width="9" style="438" customWidth="1"/>
    <col min="14883" max="15099" width="8.88671875" style="438"/>
    <col min="15100" max="15100" width="5.77734375" style="438" customWidth="1"/>
    <col min="15101" max="15101" width="5.6640625" style="438" customWidth="1"/>
    <col min="15102" max="15121" width="4.21875" style="438" customWidth="1"/>
    <col min="15122" max="15131" width="0" style="438" hidden="1" customWidth="1"/>
    <col min="15132" max="15132" width="5.6640625" style="438" customWidth="1"/>
    <col min="15133" max="15133" width="4.77734375" style="438" customWidth="1"/>
    <col min="15134" max="15134" width="8.109375" style="438" customWidth="1"/>
    <col min="15135" max="15135" width="6.6640625" style="438" customWidth="1"/>
    <col min="15136" max="15136" width="8.21875" style="438" customWidth="1"/>
    <col min="15137" max="15137" width="7.88671875" style="438" customWidth="1"/>
    <col min="15138" max="15138" width="9" style="438" customWidth="1"/>
    <col min="15139" max="15355" width="8.88671875" style="438"/>
    <col min="15356" max="15356" width="5.77734375" style="438" customWidth="1"/>
    <col min="15357" max="15357" width="5.6640625" style="438" customWidth="1"/>
    <col min="15358" max="15377" width="4.21875" style="438" customWidth="1"/>
    <col min="15378" max="15387" width="0" style="438" hidden="1" customWidth="1"/>
    <col min="15388" max="15388" width="5.6640625" style="438" customWidth="1"/>
    <col min="15389" max="15389" width="4.77734375" style="438" customWidth="1"/>
    <col min="15390" max="15390" width="8.109375" style="438" customWidth="1"/>
    <col min="15391" max="15391" width="6.6640625" style="438" customWidth="1"/>
    <col min="15392" max="15392" width="8.21875" style="438" customWidth="1"/>
    <col min="15393" max="15393" width="7.88671875" style="438" customWidth="1"/>
    <col min="15394" max="15394" width="9" style="438" customWidth="1"/>
    <col min="15395" max="15611" width="8.88671875" style="438"/>
    <col min="15612" max="15612" width="5.77734375" style="438" customWidth="1"/>
    <col min="15613" max="15613" width="5.6640625" style="438" customWidth="1"/>
    <col min="15614" max="15633" width="4.21875" style="438" customWidth="1"/>
    <col min="15634" max="15643" width="0" style="438" hidden="1" customWidth="1"/>
    <col min="15644" max="15644" width="5.6640625" style="438" customWidth="1"/>
    <col min="15645" max="15645" width="4.77734375" style="438" customWidth="1"/>
    <col min="15646" max="15646" width="8.109375" style="438" customWidth="1"/>
    <col min="15647" max="15647" width="6.6640625" style="438" customWidth="1"/>
    <col min="15648" max="15648" width="8.21875" style="438" customWidth="1"/>
    <col min="15649" max="15649" width="7.88671875" style="438" customWidth="1"/>
    <col min="15650" max="15650" width="9" style="438" customWidth="1"/>
    <col min="15651" max="15867" width="8.88671875" style="438"/>
    <col min="15868" max="15868" width="5.77734375" style="438" customWidth="1"/>
    <col min="15869" max="15869" width="5.6640625" style="438" customWidth="1"/>
    <col min="15870" max="15889" width="4.21875" style="438" customWidth="1"/>
    <col min="15890" max="15899" width="0" style="438" hidden="1" customWidth="1"/>
    <col min="15900" max="15900" width="5.6640625" style="438" customWidth="1"/>
    <col min="15901" max="15901" width="4.77734375" style="438" customWidth="1"/>
    <col min="15902" max="15902" width="8.109375" style="438" customWidth="1"/>
    <col min="15903" max="15903" width="6.6640625" style="438" customWidth="1"/>
    <col min="15904" max="15904" width="8.21875" style="438" customWidth="1"/>
    <col min="15905" max="15905" width="7.88671875" style="438" customWidth="1"/>
    <col min="15906" max="15906" width="9" style="438" customWidth="1"/>
    <col min="15907" max="16123" width="8.88671875" style="438"/>
    <col min="16124" max="16124" width="5.77734375" style="438" customWidth="1"/>
    <col min="16125" max="16125" width="5.6640625" style="438" customWidth="1"/>
    <col min="16126" max="16145" width="4.21875" style="438" customWidth="1"/>
    <col min="16146" max="16155" width="0" style="438" hidden="1" customWidth="1"/>
    <col min="16156" max="16156" width="5.6640625" style="438" customWidth="1"/>
    <col min="16157" max="16157" width="4.77734375" style="438" customWidth="1"/>
    <col min="16158" max="16158" width="8.109375" style="438" customWidth="1"/>
    <col min="16159" max="16159" width="6.6640625" style="438" customWidth="1"/>
    <col min="16160" max="16160" width="8.21875" style="438" customWidth="1"/>
    <col min="16161" max="16161" width="7.88671875" style="438" customWidth="1"/>
    <col min="16162" max="16162" width="9" style="438" customWidth="1"/>
    <col min="16163" max="16384" width="8.88671875" style="438"/>
  </cols>
  <sheetData>
    <row r="1" spans="1:82" s="432" customFormat="1" ht="18.75" customHeight="1">
      <c r="A1" s="3850" t="s">
        <v>722</v>
      </c>
      <c r="B1" s="3851"/>
      <c r="C1" s="3851"/>
      <c r="D1" s="3851"/>
      <c r="E1" s="3851"/>
      <c r="F1" s="3851"/>
      <c r="G1" s="3851"/>
      <c r="H1" s="3851"/>
      <c r="I1" s="3851"/>
      <c r="J1" s="3851"/>
      <c r="K1" s="3851"/>
      <c r="L1" s="3851"/>
      <c r="M1" s="3851"/>
      <c r="N1" s="3851"/>
      <c r="O1" s="3851"/>
      <c r="P1" s="3851"/>
      <c r="Q1" s="3851"/>
      <c r="R1" s="3851"/>
      <c r="S1" s="3851"/>
      <c r="T1" s="3851"/>
      <c r="U1" s="3851"/>
      <c r="V1" s="3851"/>
      <c r="W1" s="3851"/>
      <c r="X1" s="3851"/>
      <c r="Y1" s="3851"/>
      <c r="Z1" s="3851"/>
      <c r="AA1" s="3851"/>
      <c r="AB1" s="3851"/>
      <c r="AC1" s="3851"/>
      <c r="AD1" s="3851"/>
      <c r="AE1" s="3851"/>
      <c r="AF1" s="3851"/>
      <c r="AG1" s="3851"/>
      <c r="AH1" s="3851"/>
      <c r="AI1" s="3851"/>
      <c r="AJ1" s="3851"/>
      <c r="AK1" s="3851"/>
      <c r="AL1" s="3852"/>
      <c r="AR1" s="1861" t="s">
        <v>710</v>
      </c>
      <c r="AS1" s="1862"/>
      <c r="AT1" s="1862"/>
      <c r="AU1" s="1862"/>
      <c r="AV1" s="1863"/>
      <c r="AW1" s="1864"/>
      <c r="AX1" s="1864"/>
      <c r="AY1" s="1864"/>
      <c r="AZ1" s="1864"/>
      <c r="BA1" s="1864"/>
      <c r="BB1" s="1864"/>
      <c r="BC1" s="1864"/>
      <c r="BD1" s="1864"/>
      <c r="BE1" s="1864"/>
      <c r="BF1" s="1864"/>
      <c r="BG1" s="1864"/>
      <c r="BH1" s="1864"/>
      <c r="BI1" s="1864"/>
      <c r="BJ1" s="1864"/>
      <c r="BK1" s="1864"/>
      <c r="BL1" s="1864"/>
      <c r="BM1" s="1864"/>
      <c r="BN1" s="1864"/>
      <c r="BO1" s="1864"/>
      <c r="BP1" s="1864"/>
      <c r="BQ1" s="1864"/>
      <c r="BR1" s="1864"/>
      <c r="BS1" s="1864"/>
      <c r="BT1" s="1864"/>
      <c r="BU1" s="1864"/>
      <c r="BV1" s="1864"/>
      <c r="BW1" s="1864"/>
      <c r="BX1" s="1864"/>
      <c r="BY1" s="1864"/>
      <c r="BZ1" s="1864"/>
      <c r="CA1" s="1864"/>
      <c r="CB1" s="1864"/>
      <c r="CC1" s="1864"/>
      <c r="CD1" s="1864"/>
    </row>
    <row r="2" spans="1:82" s="432" customFormat="1" ht="12.75" customHeight="1" thickBot="1">
      <c r="A2" s="3853"/>
      <c r="B2" s="3854"/>
      <c r="C2" s="3854"/>
      <c r="D2" s="3854"/>
      <c r="E2" s="3854"/>
      <c r="F2" s="3854"/>
      <c r="G2" s="3854"/>
      <c r="H2" s="3854"/>
      <c r="I2" s="3854"/>
      <c r="J2" s="3854"/>
      <c r="K2" s="3854"/>
      <c r="L2" s="3854"/>
      <c r="M2" s="3854"/>
      <c r="N2" s="3854"/>
      <c r="O2" s="3854"/>
      <c r="P2" s="3854"/>
      <c r="Q2" s="3854"/>
      <c r="R2" s="3854"/>
      <c r="S2" s="3854"/>
      <c r="T2" s="3854"/>
      <c r="U2" s="3854"/>
      <c r="V2" s="3854"/>
      <c r="W2" s="3854"/>
      <c r="X2" s="3854"/>
      <c r="Y2" s="3854"/>
      <c r="Z2" s="3854"/>
      <c r="AA2" s="3854"/>
      <c r="AB2" s="3854"/>
      <c r="AC2" s="3854"/>
      <c r="AD2" s="3854"/>
      <c r="AE2" s="3854"/>
      <c r="AF2" s="3854"/>
      <c r="AG2" s="3854"/>
      <c r="AH2" s="3854"/>
      <c r="AI2" s="3854"/>
      <c r="AJ2" s="3854"/>
      <c r="AK2" s="3854"/>
      <c r="AL2" s="3855"/>
      <c r="AR2" s="1868"/>
      <c r="AS2" s="1864"/>
      <c r="AT2" s="1864"/>
      <c r="AU2" s="1864"/>
      <c r="AV2" s="1864"/>
      <c r="AW2" s="1864"/>
      <c r="AX2" s="1864"/>
      <c r="AY2" s="1864"/>
      <c r="AZ2" s="1864"/>
      <c r="BA2" s="1864"/>
      <c r="BB2" s="1864"/>
      <c r="BC2" s="1864"/>
      <c r="BD2" s="1864"/>
      <c r="BE2" s="1864"/>
      <c r="BF2" s="1864"/>
      <c r="BG2" s="1864"/>
      <c r="BH2" s="1864"/>
      <c r="BI2" s="1864"/>
      <c r="BJ2" s="1864"/>
      <c r="BK2" s="1864"/>
      <c r="BL2" s="1864"/>
      <c r="BM2" s="1864"/>
      <c r="BN2" s="1864"/>
      <c r="BO2" s="1864"/>
      <c r="BP2" s="1864"/>
      <c r="BQ2" s="1864"/>
      <c r="BR2" s="1864"/>
      <c r="BS2" s="1864"/>
      <c r="BT2" s="1864"/>
      <c r="BU2" s="1864"/>
      <c r="BV2" s="1864"/>
      <c r="BW2" s="1864"/>
      <c r="BX2" s="1864"/>
      <c r="BY2" s="1864"/>
      <c r="BZ2" s="1864"/>
      <c r="CA2" s="1864"/>
      <c r="CB2" s="1864"/>
      <c r="CC2" s="1864"/>
      <c r="CD2" s="1864"/>
    </row>
    <row r="3" spans="1:82" s="432" customFormat="1" ht="36.75" customHeight="1">
      <c r="A3" s="1929" t="s">
        <v>675</v>
      </c>
      <c r="B3" s="1930" t="str">
        <f>솎아베기!C2</f>
        <v>서귀포시 남원읍 한남리 산 2-1 외</v>
      </c>
      <c r="C3" s="1930"/>
      <c r="D3" s="1930"/>
      <c r="E3" s="1931"/>
      <c r="F3" s="1931"/>
      <c r="G3" s="1931"/>
      <c r="H3" s="1931"/>
      <c r="I3" s="1931"/>
      <c r="J3" s="1931"/>
      <c r="K3" s="1931"/>
      <c r="L3" s="1931"/>
      <c r="M3" s="1931"/>
      <c r="N3" s="1931"/>
      <c r="O3" s="1931"/>
      <c r="P3" s="1931"/>
      <c r="Q3" s="1931"/>
      <c r="R3" s="1931"/>
      <c r="S3" s="1931"/>
      <c r="T3" s="1931"/>
      <c r="U3" s="1931"/>
      <c r="V3" s="1931"/>
      <c r="W3" s="1931"/>
      <c r="X3" s="1931"/>
      <c r="Y3" s="1931"/>
      <c r="Z3" s="1931"/>
      <c r="AA3" s="1931"/>
      <c r="AB3" s="1931"/>
      <c r="AC3" s="1931"/>
      <c r="AD3" s="1931"/>
      <c r="AE3" s="1931"/>
      <c r="AF3" s="1931"/>
      <c r="AG3" s="3856" t="s">
        <v>677</v>
      </c>
      <c r="AH3" s="3856"/>
      <c r="AI3" s="621">
        <v>0.16</v>
      </c>
      <c r="AJ3" s="1931"/>
      <c r="AK3" s="1932" t="s">
        <v>676</v>
      </c>
      <c r="AL3" s="1770">
        <f>설계내역서!H14</f>
        <v>0</v>
      </c>
      <c r="AR3" s="1865"/>
      <c r="AS3" s="3848" t="s">
        <v>705</v>
      </c>
      <c r="AT3" s="3848"/>
      <c r="AU3" s="3848"/>
      <c r="AV3" s="3848"/>
      <c r="AW3" s="3848"/>
      <c r="AX3" s="3848"/>
      <c r="AY3" s="3848"/>
      <c r="AZ3" s="3848"/>
      <c r="BA3" s="3848"/>
      <c r="BB3" s="3848"/>
      <c r="BC3" s="3848"/>
      <c r="BD3" s="3848"/>
      <c r="BE3" s="3848"/>
      <c r="BF3" s="3848"/>
      <c r="BG3" s="3848"/>
      <c r="BH3" s="3848"/>
      <c r="BI3" s="3848"/>
      <c r="BJ3" s="3848"/>
      <c r="BK3" s="3848"/>
      <c r="BL3" s="3848"/>
      <c r="BM3" s="3848"/>
      <c r="BN3" s="3848"/>
      <c r="BO3" s="3848"/>
      <c r="BP3" s="3848"/>
      <c r="BQ3" s="3848"/>
      <c r="BR3" s="3848"/>
      <c r="BS3" s="3848"/>
      <c r="BT3" s="3848"/>
      <c r="BU3" s="3848"/>
      <c r="BV3" s="3848"/>
      <c r="BW3" s="3848"/>
      <c r="BX3" s="3848"/>
      <c r="BY3" s="3848"/>
      <c r="BZ3" s="3848"/>
      <c r="CA3" s="3848"/>
      <c r="CB3" s="3848"/>
      <c r="CC3" s="3848"/>
      <c r="CD3" s="3849"/>
    </row>
    <row r="4" spans="1:82" s="433" customFormat="1" ht="21.95" customHeight="1">
      <c r="A4" s="1702" t="s">
        <v>678</v>
      </c>
      <c r="B4" s="1163" t="s">
        <v>679</v>
      </c>
      <c r="C4" s="3857" t="s">
        <v>680</v>
      </c>
      <c r="D4" s="3857"/>
      <c r="E4" s="3857"/>
      <c r="F4" s="3857"/>
      <c r="G4" s="3857"/>
      <c r="H4" s="3857"/>
      <c r="I4" s="3857"/>
      <c r="J4" s="3857"/>
      <c r="K4" s="3857"/>
      <c r="L4" s="3857"/>
      <c r="M4" s="3857"/>
      <c r="N4" s="3857"/>
      <c r="O4" s="3857"/>
      <c r="P4" s="3857"/>
      <c r="Q4" s="3857"/>
      <c r="R4" s="3857"/>
      <c r="S4" s="3857"/>
      <c r="T4" s="3857"/>
      <c r="U4" s="3857"/>
      <c r="V4" s="3857"/>
      <c r="W4" s="3857"/>
      <c r="X4" s="3857"/>
      <c r="Y4" s="3857"/>
      <c r="Z4" s="3857"/>
      <c r="AA4" s="3857"/>
      <c r="AB4" s="3857"/>
      <c r="AC4" s="3857"/>
      <c r="AD4" s="3857"/>
      <c r="AE4" s="3857"/>
      <c r="AF4" s="3857"/>
      <c r="AG4" s="1850" t="s">
        <v>737</v>
      </c>
      <c r="AH4" s="1849" t="s">
        <v>681</v>
      </c>
      <c r="AI4" s="3858" t="s">
        <v>706</v>
      </c>
      <c r="AJ4" s="3858"/>
      <c r="AK4" s="3859" t="s">
        <v>707</v>
      </c>
      <c r="AL4" s="3860"/>
      <c r="AR4" s="1866" t="s">
        <v>588</v>
      </c>
      <c r="AS4" s="1869">
        <v>6</v>
      </c>
      <c r="AT4" s="1870">
        <v>8</v>
      </c>
      <c r="AU4" s="1870">
        <v>10</v>
      </c>
      <c r="AV4" s="1870">
        <v>12</v>
      </c>
      <c r="AW4" s="1870">
        <v>14</v>
      </c>
      <c r="AX4" s="1870">
        <v>16</v>
      </c>
      <c r="AY4" s="1870">
        <v>18</v>
      </c>
      <c r="AZ4" s="1870">
        <v>20</v>
      </c>
      <c r="BA4" s="1870">
        <v>22</v>
      </c>
      <c r="BB4" s="1870">
        <v>24</v>
      </c>
      <c r="BC4" s="1870">
        <v>26</v>
      </c>
      <c r="BD4" s="1870">
        <v>28</v>
      </c>
      <c r="BE4" s="1870">
        <v>30</v>
      </c>
      <c r="BF4" s="1870">
        <v>32</v>
      </c>
      <c r="BG4" s="1870">
        <v>34</v>
      </c>
      <c r="BH4" s="1870">
        <v>36</v>
      </c>
      <c r="BI4" s="1870">
        <v>38</v>
      </c>
      <c r="BJ4" s="1870">
        <v>40</v>
      </c>
      <c r="BK4" s="1870">
        <v>42</v>
      </c>
      <c r="BL4" s="1870">
        <v>44</v>
      </c>
      <c r="BM4" s="1870">
        <v>46</v>
      </c>
      <c r="BN4" s="1870">
        <v>48</v>
      </c>
      <c r="BO4" s="1870">
        <v>50</v>
      </c>
      <c r="BP4" s="1870">
        <v>52</v>
      </c>
      <c r="BQ4" s="1870">
        <v>54</v>
      </c>
      <c r="BR4" s="1870">
        <v>56</v>
      </c>
      <c r="BS4" s="1870">
        <v>58</v>
      </c>
      <c r="BT4" s="1870">
        <v>60</v>
      </c>
      <c r="BU4" s="1870">
        <v>62</v>
      </c>
      <c r="BV4" s="1870">
        <v>64</v>
      </c>
      <c r="BW4" s="1870">
        <v>66</v>
      </c>
      <c r="BX4" s="1870">
        <v>68</v>
      </c>
      <c r="BY4" s="1870">
        <v>70</v>
      </c>
      <c r="BZ4" s="1870">
        <v>72</v>
      </c>
      <c r="CA4" s="1870">
        <v>74</v>
      </c>
      <c r="CB4" s="1870">
        <v>76</v>
      </c>
      <c r="CC4" s="1870">
        <v>78</v>
      </c>
      <c r="CD4" s="1871">
        <v>80</v>
      </c>
    </row>
    <row r="5" spans="1:82" s="433" customFormat="1" ht="21.95" customHeight="1">
      <c r="A5" s="1704"/>
      <c r="B5" s="1163" t="s">
        <v>682</v>
      </c>
      <c r="C5" s="1163">
        <v>1</v>
      </c>
      <c r="D5" s="1163">
        <v>2</v>
      </c>
      <c r="E5" s="1163">
        <v>3</v>
      </c>
      <c r="F5" s="1163">
        <v>4</v>
      </c>
      <c r="G5" s="1163">
        <v>6</v>
      </c>
      <c r="H5" s="1163">
        <v>7</v>
      </c>
      <c r="I5" s="1163">
        <v>8</v>
      </c>
      <c r="J5" s="1163">
        <v>9</v>
      </c>
      <c r="K5" s="1163">
        <v>10</v>
      </c>
      <c r="L5" s="1163">
        <v>11</v>
      </c>
      <c r="M5" s="1163">
        <v>12</v>
      </c>
      <c r="N5" s="1163">
        <v>13</v>
      </c>
      <c r="O5" s="1163">
        <v>14</v>
      </c>
      <c r="P5" s="1163">
        <v>15</v>
      </c>
      <c r="Q5" s="1163">
        <v>16</v>
      </c>
      <c r="R5" s="1163">
        <v>17</v>
      </c>
      <c r="S5" s="1163">
        <v>18</v>
      </c>
      <c r="T5" s="1163">
        <v>19</v>
      </c>
      <c r="U5" s="1163">
        <v>20</v>
      </c>
      <c r="V5" s="1163">
        <v>15</v>
      </c>
      <c r="W5" s="1163">
        <v>16</v>
      </c>
      <c r="X5" s="1163">
        <v>17</v>
      </c>
      <c r="Y5" s="1163">
        <v>18</v>
      </c>
      <c r="Z5" s="1163">
        <v>19</v>
      </c>
      <c r="AA5" s="1163">
        <v>20</v>
      </c>
      <c r="AB5" s="1163">
        <v>21</v>
      </c>
      <c r="AC5" s="1163">
        <v>22</v>
      </c>
      <c r="AD5" s="1163">
        <v>23</v>
      </c>
      <c r="AE5" s="1163">
        <v>24</v>
      </c>
      <c r="AF5" s="1163" t="s">
        <v>683</v>
      </c>
      <c r="AG5" s="1850" t="s">
        <v>684</v>
      </c>
      <c r="AH5" s="1849" t="s">
        <v>685</v>
      </c>
      <c r="AI5" s="1850" t="s">
        <v>590</v>
      </c>
      <c r="AJ5" s="1705" t="s">
        <v>686</v>
      </c>
      <c r="AK5" s="1850" t="s">
        <v>590</v>
      </c>
      <c r="AL5" s="1706" t="s">
        <v>686</v>
      </c>
      <c r="AR5" s="1867">
        <v>5</v>
      </c>
      <c r="AS5" s="1872">
        <v>8.8000000000000005E-3</v>
      </c>
      <c r="AT5" s="1872">
        <v>1.47E-2</v>
      </c>
      <c r="AU5" s="1872">
        <v>2.18E-2</v>
      </c>
      <c r="AV5" s="1873">
        <v>0.03</v>
      </c>
      <c r="AW5" s="1872">
        <v>3.9199999999999999E-2</v>
      </c>
      <c r="AX5" s="1872">
        <v>4.9500000000000002E-2</v>
      </c>
      <c r="AY5" s="1872">
        <v>6.0699999999999997E-2</v>
      </c>
      <c r="AZ5" s="1872">
        <v>7.2900000000000006E-2</v>
      </c>
      <c r="BA5" s="1872">
        <v>8.6099999999999996E-2</v>
      </c>
      <c r="BB5" s="1872">
        <v>0.10009999999999999</v>
      </c>
      <c r="BC5" s="1872">
        <v>0.11509999999999999</v>
      </c>
      <c r="BD5" s="1873">
        <v>0.13100000000000001</v>
      </c>
      <c r="BE5" s="1872">
        <v>0.1479</v>
      </c>
      <c r="BF5" s="1872">
        <v>0.16569999999999999</v>
      </c>
      <c r="BG5" s="1872">
        <v>0.18440000000000001</v>
      </c>
      <c r="BH5" s="1872">
        <v>0.2041</v>
      </c>
      <c r="BI5" s="1872">
        <v>0.2248</v>
      </c>
      <c r="BJ5" s="1872">
        <v>0.2465</v>
      </c>
      <c r="BK5" s="1872">
        <v>0.26919999999999999</v>
      </c>
      <c r="BL5" s="1872">
        <v>0.29289999999999999</v>
      </c>
      <c r="BM5" s="1872">
        <v>0.31780000000000003</v>
      </c>
      <c r="BN5" s="1872">
        <v>0.34370000000000001</v>
      </c>
      <c r="BO5" s="1872">
        <v>0.37080000000000002</v>
      </c>
      <c r="BP5" s="1872">
        <v>0.39910000000000001</v>
      </c>
      <c r="BQ5" s="1872">
        <v>0.42859999999999998</v>
      </c>
      <c r="BR5" s="1872">
        <v>0.45929999999999999</v>
      </c>
      <c r="BS5" s="1872">
        <v>0.49130000000000001</v>
      </c>
      <c r="BT5" s="1872">
        <v>0.52470000000000006</v>
      </c>
      <c r="BU5" s="1872">
        <v>0.55940000000000001</v>
      </c>
      <c r="BV5" s="1872">
        <v>0.59550000000000003</v>
      </c>
      <c r="BW5" s="1872">
        <v>0.6331</v>
      </c>
      <c r="BX5" s="1872">
        <v>0.67230000000000001</v>
      </c>
      <c r="BY5" s="1873">
        <v>0.71299999999999997</v>
      </c>
      <c r="BZ5" s="1872">
        <v>0.75529999999999997</v>
      </c>
      <c r="CA5" s="1872">
        <v>0.79930000000000001</v>
      </c>
      <c r="CB5" s="1872">
        <v>0.84509999999999996</v>
      </c>
      <c r="CC5" s="1872">
        <v>0.89259999999999995</v>
      </c>
      <c r="CD5" s="1874">
        <v>0.94199999999999995</v>
      </c>
    </row>
    <row r="6" spans="1:82" s="432" customFormat="1" ht="21.95" customHeight="1">
      <c r="A6" s="3232"/>
      <c r="B6" s="1850">
        <v>14</v>
      </c>
      <c r="C6" s="1717"/>
      <c r="D6" s="1717"/>
      <c r="E6" s="1168"/>
      <c r="F6" s="1717">
        <v>1</v>
      </c>
      <c r="G6" s="1717"/>
      <c r="H6" s="1717"/>
      <c r="I6" s="1717"/>
      <c r="J6" s="1717"/>
      <c r="K6" s="1717"/>
      <c r="L6" s="1717"/>
      <c r="M6" s="1717"/>
      <c r="N6" s="1717"/>
      <c r="O6" s="1717"/>
      <c r="P6" s="1717"/>
      <c r="Q6" s="1717"/>
      <c r="R6" s="1717"/>
      <c r="S6" s="1717"/>
      <c r="T6" s="1717"/>
      <c r="U6" s="1717"/>
      <c r="V6" s="447"/>
      <c r="W6" s="447"/>
      <c r="X6" s="447"/>
      <c r="Y6" s="447"/>
      <c r="Z6" s="447"/>
      <c r="AA6" s="447"/>
      <c r="AB6" s="447"/>
      <c r="AC6" s="447"/>
      <c r="AD6" s="447"/>
      <c r="AE6" s="447"/>
      <c r="AF6" s="447">
        <f t="shared" ref="AF6:AF24" si="0">SUM(C6:F6)</f>
        <v>1</v>
      </c>
      <c r="AG6" s="1168">
        <v>11</v>
      </c>
      <c r="AH6" s="448">
        <f>VLOOKUP(AG6,AR4:CD35,6,0)</f>
        <v>9.1899999999999996E-2</v>
      </c>
      <c r="AI6" s="1716">
        <f>AF6*1/AI3</f>
        <v>6.25</v>
      </c>
      <c r="AJ6" s="449">
        <f t="shared" ref="AJ6:AJ24" si="1">AH6*AI6</f>
        <v>0.57437499999999997</v>
      </c>
      <c r="AK6" s="456">
        <f>AI6*AL3</f>
        <v>0</v>
      </c>
      <c r="AL6" s="625">
        <f t="shared" ref="AL6:AL22" si="2">AH6*AK6</f>
        <v>0</v>
      </c>
      <c r="AM6" s="433"/>
      <c r="AN6" s="433"/>
      <c r="AO6" s="433"/>
      <c r="AP6" s="433"/>
      <c r="AR6" s="1867">
        <v>6</v>
      </c>
      <c r="AS6" s="1872">
        <v>1.0699999999999999E-2</v>
      </c>
      <c r="AT6" s="1872">
        <v>1.7899999999999999E-2</v>
      </c>
      <c r="AU6" s="1872">
        <v>2.6499999999999999E-2</v>
      </c>
      <c r="AV6" s="1872">
        <v>3.6600000000000001E-2</v>
      </c>
      <c r="AW6" s="1872">
        <v>4.7899999999999998E-2</v>
      </c>
      <c r="AX6" s="1872">
        <v>6.0499999999999998E-2</v>
      </c>
      <c r="AY6" s="1872">
        <v>7.4300000000000005E-2</v>
      </c>
      <c r="AZ6" s="1872">
        <v>8.9300000000000004E-2</v>
      </c>
      <c r="BA6" s="1872">
        <v>0.10539999999999999</v>
      </c>
      <c r="BB6" s="1872">
        <v>0.1226</v>
      </c>
      <c r="BC6" s="1872">
        <v>0.1409</v>
      </c>
      <c r="BD6" s="1872">
        <v>0.1603</v>
      </c>
      <c r="BE6" s="1872">
        <v>0.18079999999999999</v>
      </c>
      <c r="BF6" s="1872">
        <v>0.2024</v>
      </c>
      <c r="BG6" s="1872">
        <v>0.22509999999999999</v>
      </c>
      <c r="BH6" s="1872">
        <v>0.24879999999999999</v>
      </c>
      <c r="BI6" s="1872">
        <v>0.2737</v>
      </c>
      <c r="BJ6" s="1872">
        <v>0.29970000000000002</v>
      </c>
      <c r="BK6" s="1872">
        <v>0.32679999999999998</v>
      </c>
      <c r="BL6" s="1872">
        <v>0.35510000000000003</v>
      </c>
      <c r="BM6" s="1872">
        <v>0.38450000000000001</v>
      </c>
      <c r="BN6" s="1872">
        <v>0.41520000000000001</v>
      </c>
      <c r="BO6" s="1873">
        <v>0.44700000000000001</v>
      </c>
      <c r="BP6" s="1872">
        <v>0.48010000000000003</v>
      </c>
      <c r="BQ6" s="1872">
        <v>0.51449999999999996</v>
      </c>
      <c r="BR6" s="1872">
        <v>0.55020000000000002</v>
      </c>
      <c r="BS6" s="1872">
        <v>0.58720000000000006</v>
      </c>
      <c r="BT6" s="1872">
        <v>0.62560000000000004</v>
      </c>
      <c r="BU6" s="1872">
        <v>0.6653</v>
      </c>
      <c r="BV6" s="1872">
        <v>0.70650000000000002</v>
      </c>
      <c r="BW6" s="1872">
        <v>0.74919999999999998</v>
      </c>
      <c r="BX6" s="1872">
        <v>0.79339999999999999</v>
      </c>
      <c r="BY6" s="1872">
        <v>0.83919999999999995</v>
      </c>
      <c r="BZ6" s="1872">
        <v>0.88660000000000005</v>
      </c>
      <c r="CA6" s="1872">
        <v>0.93559999999999999</v>
      </c>
      <c r="CB6" s="1872">
        <v>0.98629999999999995</v>
      </c>
      <c r="CC6" s="1872">
        <v>1.0387999999999999</v>
      </c>
      <c r="CD6" s="1874">
        <v>1.093</v>
      </c>
    </row>
    <row r="7" spans="1:82" s="432" customFormat="1" ht="21.95" customHeight="1">
      <c r="A7" s="3232"/>
      <c r="B7" s="1850">
        <v>16</v>
      </c>
      <c r="C7" s="1717"/>
      <c r="D7" s="1717">
        <v>2</v>
      </c>
      <c r="E7" s="1168">
        <v>1</v>
      </c>
      <c r="F7" s="1717">
        <v>6</v>
      </c>
      <c r="G7" s="1717"/>
      <c r="H7" s="1717"/>
      <c r="I7" s="1717"/>
      <c r="J7" s="1717"/>
      <c r="K7" s="1717"/>
      <c r="L7" s="1717"/>
      <c r="M7" s="1717"/>
      <c r="N7" s="1717"/>
      <c r="O7" s="1717"/>
      <c r="P7" s="1717"/>
      <c r="Q7" s="1717"/>
      <c r="R7" s="1717"/>
      <c r="S7" s="1717"/>
      <c r="T7" s="1717"/>
      <c r="U7" s="1717"/>
      <c r="V7" s="447"/>
      <c r="W7" s="447"/>
      <c r="X7" s="447"/>
      <c r="Y7" s="447"/>
      <c r="Z7" s="447"/>
      <c r="AA7" s="447"/>
      <c r="AB7" s="447"/>
      <c r="AC7" s="447"/>
      <c r="AD7" s="447"/>
      <c r="AE7" s="447"/>
      <c r="AF7" s="447">
        <f t="shared" si="0"/>
        <v>9</v>
      </c>
      <c r="AG7" s="1168">
        <v>12</v>
      </c>
      <c r="AH7" s="448">
        <f>VLOOKUP(AG7,AR5:CD36,7,0)</f>
        <v>0.12770000000000001</v>
      </c>
      <c r="AI7" s="1716">
        <f>AF7*1/AI3</f>
        <v>56.25</v>
      </c>
      <c r="AJ7" s="449">
        <f t="shared" si="1"/>
        <v>7.1831250000000004</v>
      </c>
      <c r="AK7" s="456">
        <f>AI7*AL3</f>
        <v>0</v>
      </c>
      <c r="AL7" s="625">
        <f t="shared" si="2"/>
        <v>0</v>
      </c>
      <c r="AM7" s="433"/>
      <c r="AN7" s="433"/>
      <c r="AO7" s="433"/>
      <c r="AP7" s="433"/>
      <c r="AR7" s="1867">
        <v>7</v>
      </c>
      <c r="AS7" s="1872">
        <v>1.26E-2</v>
      </c>
      <c r="AT7" s="1872">
        <v>2.1100000000000001E-2</v>
      </c>
      <c r="AU7" s="1872">
        <v>3.1300000000000001E-2</v>
      </c>
      <c r="AV7" s="1872">
        <v>4.3200000000000002E-2</v>
      </c>
      <c r="AW7" s="1872">
        <v>5.67E-2</v>
      </c>
      <c r="AX7" s="1872">
        <v>7.1599999999999997E-2</v>
      </c>
      <c r="AY7" s="1873">
        <v>8.7999999999999995E-2</v>
      </c>
      <c r="AZ7" s="1872">
        <v>0.10580000000000001</v>
      </c>
      <c r="BA7" s="1872">
        <v>0.1249</v>
      </c>
      <c r="BB7" s="1872">
        <v>0.14530000000000001</v>
      </c>
      <c r="BC7" s="1873">
        <v>0.16700000000000001</v>
      </c>
      <c r="BD7" s="1873">
        <v>0.19</v>
      </c>
      <c r="BE7" s="1872">
        <v>0.2142</v>
      </c>
      <c r="BF7" s="1872">
        <v>0.2397</v>
      </c>
      <c r="BG7" s="1872">
        <v>0.26640000000000003</v>
      </c>
      <c r="BH7" s="1872">
        <v>0.2944</v>
      </c>
      <c r="BI7" s="1872">
        <v>0.3236</v>
      </c>
      <c r="BJ7" s="1872">
        <v>0.35410000000000003</v>
      </c>
      <c r="BK7" s="1872">
        <v>0.38579999999999998</v>
      </c>
      <c r="BL7" s="1872">
        <v>0.41880000000000001</v>
      </c>
      <c r="BM7" s="1873">
        <v>0.45300000000000001</v>
      </c>
      <c r="BN7" s="1872">
        <v>0.48859999999999998</v>
      </c>
      <c r="BO7" s="1872">
        <v>0.52549999999999997</v>
      </c>
      <c r="BP7" s="1872">
        <v>0.56359999999999999</v>
      </c>
      <c r="BQ7" s="1872">
        <v>0.60319999999999996</v>
      </c>
      <c r="BR7" s="1872">
        <v>0.64410000000000001</v>
      </c>
      <c r="BS7" s="1872">
        <v>0.68640000000000001</v>
      </c>
      <c r="BT7" s="1872">
        <v>0.73009999999999997</v>
      </c>
      <c r="BU7" s="1872">
        <v>0.77529999999999999</v>
      </c>
      <c r="BV7" s="1873">
        <v>0.82199999999999995</v>
      </c>
      <c r="BW7" s="1872">
        <v>0.87019999999999997</v>
      </c>
      <c r="BX7" s="1872">
        <v>0.91990000000000005</v>
      </c>
      <c r="BY7" s="1872">
        <v>0.97119999999999995</v>
      </c>
      <c r="BZ7" s="1872">
        <v>1.0241</v>
      </c>
      <c r="CA7" s="1872">
        <v>1.0787</v>
      </c>
      <c r="CB7" s="1873">
        <v>1.135</v>
      </c>
      <c r="CC7" s="1872">
        <v>1.1929000000000001</v>
      </c>
      <c r="CD7" s="1875">
        <v>1.2526999999999999</v>
      </c>
    </row>
    <row r="8" spans="1:82" s="432" customFormat="1" ht="21.95" customHeight="1">
      <c r="A8" s="3232"/>
      <c r="B8" s="1850">
        <v>18</v>
      </c>
      <c r="C8" s="1717">
        <v>4</v>
      </c>
      <c r="D8" s="1717">
        <v>1</v>
      </c>
      <c r="E8" s="1168"/>
      <c r="F8" s="1717">
        <v>8</v>
      </c>
      <c r="G8" s="1717"/>
      <c r="H8" s="1717"/>
      <c r="I8" s="1717"/>
      <c r="J8" s="1717"/>
      <c r="K8" s="1717"/>
      <c r="L8" s="1717"/>
      <c r="M8" s="1717"/>
      <c r="N8" s="1717"/>
      <c r="O8" s="1717"/>
      <c r="P8" s="1717"/>
      <c r="Q8" s="1717"/>
      <c r="R8" s="1717"/>
      <c r="S8" s="1717"/>
      <c r="T8" s="1717"/>
      <c r="U8" s="1717"/>
      <c r="V8" s="447"/>
      <c r="W8" s="447"/>
      <c r="X8" s="447"/>
      <c r="Y8" s="447"/>
      <c r="Z8" s="447"/>
      <c r="AA8" s="447"/>
      <c r="AB8" s="447"/>
      <c r="AC8" s="447"/>
      <c r="AD8" s="447"/>
      <c r="AE8" s="447"/>
      <c r="AF8" s="447">
        <f t="shared" si="0"/>
        <v>13</v>
      </c>
      <c r="AG8" s="1168">
        <v>13</v>
      </c>
      <c r="AH8" s="448">
        <f>VLOOKUP(AG8,AR6:CD37,8,0)</f>
        <v>0.17119999999999999</v>
      </c>
      <c r="AI8" s="456">
        <f>AF8*1/AI3</f>
        <v>81.25</v>
      </c>
      <c r="AJ8" s="449">
        <f t="shared" si="1"/>
        <v>13.91</v>
      </c>
      <c r="AK8" s="456">
        <f>AI8*AL3</f>
        <v>0</v>
      </c>
      <c r="AL8" s="625">
        <f t="shared" si="2"/>
        <v>0</v>
      </c>
      <c r="AM8" s="433"/>
      <c r="AN8" s="433"/>
      <c r="AO8" s="433"/>
      <c r="AP8" s="433"/>
      <c r="AR8" s="1867">
        <v>8</v>
      </c>
      <c r="AS8" s="1872">
        <v>1.4500000000000001E-2</v>
      </c>
      <c r="AT8" s="1872">
        <v>2.4299999999999999E-2</v>
      </c>
      <c r="AU8" s="1872">
        <v>3.61E-2</v>
      </c>
      <c r="AV8" s="1872">
        <v>4.99E-2</v>
      </c>
      <c r="AW8" s="1872">
        <v>6.54E-2</v>
      </c>
      <c r="AX8" s="1872">
        <v>8.2799999999999999E-2</v>
      </c>
      <c r="AY8" s="1872">
        <v>0.1017</v>
      </c>
      <c r="AZ8" s="1872">
        <v>0.12230000000000001</v>
      </c>
      <c r="BA8" s="1872">
        <v>0.14449999999999999</v>
      </c>
      <c r="BB8" s="1872">
        <v>0.16819999999999999</v>
      </c>
      <c r="BC8" s="1872">
        <v>0.1933</v>
      </c>
      <c r="BD8" s="1873">
        <v>0.22</v>
      </c>
      <c r="BE8" s="1873">
        <v>0.248</v>
      </c>
      <c r="BF8" s="1872">
        <v>0.27750000000000002</v>
      </c>
      <c r="BG8" s="1872">
        <v>0.30840000000000001</v>
      </c>
      <c r="BH8" s="1872">
        <v>0.3407</v>
      </c>
      <c r="BI8" s="1872">
        <v>0.37430000000000002</v>
      </c>
      <c r="BJ8" s="1872">
        <v>0.40939999999999999</v>
      </c>
      <c r="BK8" s="1872">
        <v>0.44579999999999997</v>
      </c>
      <c r="BL8" s="1872">
        <v>0.48370000000000002</v>
      </c>
      <c r="BM8" s="1872">
        <v>0.52290000000000003</v>
      </c>
      <c r="BN8" s="1872">
        <v>0.5635</v>
      </c>
      <c r="BO8" s="1872">
        <v>0.60560000000000003</v>
      </c>
      <c r="BP8" s="1872">
        <v>0.64910000000000001</v>
      </c>
      <c r="BQ8" s="1873">
        <v>0.69399999999999995</v>
      </c>
      <c r="BR8" s="1872">
        <v>0.74039999999999995</v>
      </c>
      <c r="BS8" s="1872">
        <v>0.7883</v>
      </c>
      <c r="BT8" s="1872">
        <v>0.8377</v>
      </c>
      <c r="BU8" s="1872">
        <v>0.88859999999999995</v>
      </c>
      <c r="BV8" s="1873">
        <v>0.94099999999999995</v>
      </c>
      <c r="BW8" s="1872">
        <v>0.995</v>
      </c>
      <c r="BX8" s="1872">
        <v>1.0506</v>
      </c>
      <c r="BY8" s="1872">
        <v>1.1077999999999999</v>
      </c>
      <c r="BZ8" s="1872">
        <v>1.1667000000000001</v>
      </c>
      <c r="CA8" s="1872">
        <v>1.2273000000000001</v>
      </c>
      <c r="CB8" s="1872">
        <v>1.2895000000000001</v>
      </c>
      <c r="CC8" s="1872">
        <v>1.3535999999999999</v>
      </c>
      <c r="CD8" s="1875">
        <v>1.4193</v>
      </c>
    </row>
    <row r="9" spans="1:82" s="432" customFormat="1" ht="21.95" customHeight="1">
      <c r="A9" s="3232"/>
      <c r="B9" s="1850">
        <v>20</v>
      </c>
      <c r="C9" s="1717">
        <v>2</v>
      </c>
      <c r="D9" s="1717">
        <v>4</v>
      </c>
      <c r="E9" s="1168">
        <v>8</v>
      </c>
      <c r="F9" s="1717">
        <v>12</v>
      </c>
      <c r="G9" s="1717"/>
      <c r="H9" s="1717"/>
      <c r="I9" s="1717"/>
      <c r="J9" s="1717"/>
      <c r="K9" s="1717"/>
      <c r="L9" s="1717"/>
      <c r="M9" s="1717"/>
      <c r="N9" s="1717"/>
      <c r="O9" s="1717"/>
      <c r="P9" s="1717"/>
      <c r="Q9" s="1717"/>
      <c r="R9" s="1717"/>
      <c r="S9" s="1717"/>
      <c r="T9" s="1717"/>
      <c r="U9" s="1717"/>
      <c r="V9" s="447"/>
      <c r="W9" s="447"/>
      <c r="X9" s="447"/>
      <c r="Y9" s="447"/>
      <c r="Z9" s="447"/>
      <c r="AA9" s="447"/>
      <c r="AB9" s="447"/>
      <c r="AC9" s="447"/>
      <c r="AD9" s="447"/>
      <c r="AE9" s="447"/>
      <c r="AF9" s="447">
        <f t="shared" si="0"/>
        <v>26</v>
      </c>
      <c r="AG9" s="1168">
        <v>15</v>
      </c>
      <c r="AH9" s="448">
        <f>VLOOKUP(AG9,AR7:CD38,9,0)</f>
        <v>0.2399</v>
      </c>
      <c r="AI9" s="456">
        <f>AF9*1/AI3</f>
        <v>162.5</v>
      </c>
      <c r="AJ9" s="449">
        <f t="shared" si="1"/>
        <v>38.983750000000001</v>
      </c>
      <c r="AK9" s="456">
        <f>AI9*AL3</f>
        <v>0</v>
      </c>
      <c r="AL9" s="625">
        <f t="shared" si="2"/>
        <v>0</v>
      </c>
      <c r="AM9" s="433"/>
      <c r="AN9" s="433"/>
      <c r="AO9" s="433"/>
      <c r="AP9" s="433"/>
      <c r="AR9" s="1867">
        <v>9</v>
      </c>
      <c r="AS9" s="1872">
        <v>1.6400000000000001E-2</v>
      </c>
      <c r="AT9" s="1872">
        <v>2.75E-2</v>
      </c>
      <c r="AU9" s="1872">
        <v>4.0899999999999999E-2</v>
      </c>
      <c r="AV9" s="1872">
        <v>5.6500000000000002E-2</v>
      </c>
      <c r="AW9" s="1872">
        <v>7.4200000000000002E-2</v>
      </c>
      <c r="AX9" s="1872">
        <v>9.3899999999999997E-2</v>
      </c>
      <c r="AY9" s="1872">
        <v>0.11559999999999999</v>
      </c>
      <c r="AZ9" s="1873">
        <v>0.13900000000000001</v>
      </c>
      <c r="BA9" s="1872">
        <v>0.16420000000000001</v>
      </c>
      <c r="BB9" s="1872">
        <v>0.19120000000000001</v>
      </c>
      <c r="BC9" s="1872">
        <v>0.21990000000000001</v>
      </c>
      <c r="BD9" s="1872">
        <v>0.25019999999999998</v>
      </c>
      <c r="BE9" s="1872">
        <v>0.28210000000000002</v>
      </c>
      <c r="BF9" s="1872">
        <v>0.31559999999999999</v>
      </c>
      <c r="BG9" s="1872">
        <v>0.35070000000000001</v>
      </c>
      <c r="BH9" s="1872">
        <v>0.38740000000000002</v>
      </c>
      <c r="BI9" s="1872">
        <v>0.42559999999999998</v>
      </c>
      <c r="BJ9" s="1872">
        <v>0.46539999999999998</v>
      </c>
      <c r="BK9" s="1872">
        <v>0.50660000000000005</v>
      </c>
      <c r="BL9" s="1872">
        <v>0.54949999999999999</v>
      </c>
      <c r="BM9" s="1872">
        <v>0.59379999999999999</v>
      </c>
      <c r="BN9" s="1872">
        <v>0.63970000000000005</v>
      </c>
      <c r="BO9" s="1872">
        <v>0.68710000000000004</v>
      </c>
      <c r="BP9" s="1872">
        <v>0.73609999999999998</v>
      </c>
      <c r="BQ9" s="1872">
        <v>0.78659999999999997</v>
      </c>
      <c r="BR9" s="1872">
        <v>0.8387</v>
      </c>
      <c r="BS9" s="1872">
        <v>0.89229999999999998</v>
      </c>
      <c r="BT9" s="1872">
        <v>0.94750000000000001</v>
      </c>
      <c r="BU9" s="1872">
        <v>1.0044</v>
      </c>
      <c r="BV9" s="1872">
        <v>1.0629</v>
      </c>
      <c r="BW9" s="1873">
        <v>1.123</v>
      </c>
      <c r="BX9" s="1872">
        <v>1.1847000000000001</v>
      </c>
      <c r="BY9" s="1872">
        <v>1.2482</v>
      </c>
      <c r="BZ9" s="1872">
        <v>1.3133999999999999</v>
      </c>
      <c r="CA9" s="1872">
        <v>1.3802000000000001</v>
      </c>
      <c r="CB9" s="1872">
        <v>1.4489000000000001</v>
      </c>
      <c r="CC9" s="1872">
        <v>1.5193000000000001</v>
      </c>
      <c r="CD9" s="1875">
        <v>1.5915999999999999</v>
      </c>
    </row>
    <row r="10" spans="1:82" s="432" customFormat="1" ht="21.95" customHeight="1">
      <c r="A10" s="3232"/>
      <c r="B10" s="1850">
        <v>22</v>
      </c>
      <c r="C10" s="1717">
        <v>1</v>
      </c>
      <c r="D10" s="1717">
        <v>2</v>
      </c>
      <c r="E10" s="1168">
        <v>6</v>
      </c>
      <c r="F10" s="1717">
        <v>14</v>
      </c>
      <c r="G10" s="1717"/>
      <c r="H10" s="1717"/>
      <c r="I10" s="1717"/>
      <c r="J10" s="1717"/>
      <c r="K10" s="1717"/>
      <c r="L10" s="1717"/>
      <c r="M10" s="1717"/>
      <c r="N10" s="1717"/>
      <c r="O10" s="1717"/>
      <c r="P10" s="1717"/>
      <c r="Q10" s="1717"/>
      <c r="R10" s="1717"/>
      <c r="S10" s="1717"/>
      <c r="T10" s="1717"/>
      <c r="U10" s="1717"/>
      <c r="V10" s="447"/>
      <c r="W10" s="447"/>
      <c r="X10" s="447"/>
      <c r="Y10" s="447"/>
      <c r="Z10" s="447"/>
      <c r="AA10" s="447"/>
      <c r="AB10" s="447"/>
      <c r="AC10" s="447"/>
      <c r="AD10" s="447"/>
      <c r="AE10" s="447"/>
      <c r="AF10" s="447">
        <f t="shared" si="0"/>
        <v>23</v>
      </c>
      <c r="AG10" s="1168">
        <v>15</v>
      </c>
      <c r="AH10" s="448">
        <f>VLOOKUP(AG10,AR8:CD39,10,0)</f>
        <v>0.28389999999999999</v>
      </c>
      <c r="AI10" s="456">
        <f>AF10*1/AI3</f>
        <v>143.75</v>
      </c>
      <c r="AJ10" s="449">
        <f t="shared" si="1"/>
        <v>40.810624999999995</v>
      </c>
      <c r="AK10" s="456">
        <f>AI10*AL3</f>
        <v>0</v>
      </c>
      <c r="AL10" s="625">
        <f t="shared" si="2"/>
        <v>0</v>
      </c>
      <c r="AM10" s="433"/>
      <c r="AN10" s="433"/>
      <c r="AO10" s="433"/>
      <c r="AP10" s="433"/>
      <c r="AR10" s="1867">
        <v>10</v>
      </c>
      <c r="AS10" s="1872">
        <v>1.83E-2</v>
      </c>
      <c r="AT10" s="1872">
        <v>3.0700000000000002E-2</v>
      </c>
      <c r="AU10" s="1872">
        <v>4.5699999999999998E-2</v>
      </c>
      <c r="AV10" s="1872">
        <v>6.3200000000000006E-2</v>
      </c>
      <c r="AW10" s="1872">
        <v>8.3099999999999993E-2</v>
      </c>
      <c r="AX10" s="1872">
        <v>0.1052</v>
      </c>
      <c r="AY10" s="1872">
        <v>0.12939999999999999</v>
      </c>
      <c r="AZ10" s="1872">
        <v>0.15570000000000001</v>
      </c>
      <c r="BA10" s="1872">
        <v>0.18410000000000001</v>
      </c>
      <c r="BB10" s="1872">
        <v>0.21440000000000001</v>
      </c>
      <c r="BC10" s="1872">
        <v>0.2465</v>
      </c>
      <c r="BD10" s="1872">
        <v>0.28060000000000002</v>
      </c>
      <c r="BE10" s="1872">
        <v>0.31640000000000001</v>
      </c>
      <c r="BF10" s="1873">
        <v>0.35399999999999998</v>
      </c>
      <c r="BG10" s="1872">
        <v>0.39340000000000003</v>
      </c>
      <c r="BH10" s="1872">
        <v>0.4345</v>
      </c>
      <c r="BI10" s="1872">
        <v>0.47739999999999999</v>
      </c>
      <c r="BJ10" s="1872">
        <v>0.52190000000000003</v>
      </c>
      <c r="BK10" s="1872">
        <v>0.56810000000000005</v>
      </c>
      <c r="BL10" s="1873">
        <v>0.61599999999999999</v>
      </c>
      <c r="BM10" s="1872">
        <v>0.66559999999999997</v>
      </c>
      <c r="BN10" s="1872">
        <v>0.71679999999999999</v>
      </c>
      <c r="BO10" s="1872">
        <v>0.76970000000000005</v>
      </c>
      <c r="BP10" s="1872">
        <v>0.82430000000000003</v>
      </c>
      <c r="BQ10" s="1872">
        <v>0.88049999999999995</v>
      </c>
      <c r="BR10" s="1872">
        <v>0.93840000000000001</v>
      </c>
      <c r="BS10" s="1873">
        <v>0.998</v>
      </c>
      <c r="BT10" s="1872">
        <v>1.0592999999999999</v>
      </c>
      <c r="BU10" s="1872">
        <v>1.1223000000000001</v>
      </c>
      <c r="BV10" s="1873">
        <v>1.1870000000000001</v>
      </c>
      <c r="BW10" s="1872">
        <v>1.2534000000000001</v>
      </c>
      <c r="BX10" s="1872">
        <v>1.3216000000000001</v>
      </c>
      <c r="BY10" s="1872">
        <v>1.3915</v>
      </c>
      <c r="BZ10" s="1872">
        <v>1.4633</v>
      </c>
      <c r="CA10" s="1872">
        <v>1.5367999999999999</v>
      </c>
      <c r="CB10" s="1872">
        <v>1.6121000000000001</v>
      </c>
      <c r="CC10" s="1872">
        <v>1.6893</v>
      </c>
      <c r="CD10" s="1875">
        <v>1.7683</v>
      </c>
    </row>
    <row r="11" spans="1:82" s="432" customFormat="1" ht="21.95" customHeight="1">
      <c r="A11" s="3232"/>
      <c r="B11" s="1850">
        <v>24</v>
      </c>
      <c r="C11" s="1717">
        <v>6</v>
      </c>
      <c r="D11" s="1717">
        <v>8</v>
      </c>
      <c r="E11" s="1168">
        <v>4</v>
      </c>
      <c r="F11" s="1717">
        <v>6</v>
      </c>
      <c r="G11" s="1717"/>
      <c r="H11" s="1717"/>
      <c r="I11" s="1717"/>
      <c r="J11" s="1717"/>
      <c r="K11" s="1717"/>
      <c r="L11" s="1717"/>
      <c r="M11" s="1717"/>
      <c r="N11" s="1717"/>
      <c r="O11" s="1717"/>
      <c r="P11" s="1717"/>
      <c r="Q11" s="1717"/>
      <c r="R11" s="1717"/>
      <c r="S11" s="1717"/>
      <c r="T11" s="1717"/>
      <c r="U11" s="1717"/>
      <c r="V11" s="447"/>
      <c r="W11" s="447"/>
      <c r="X11" s="447"/>
      <c r="Y11" s="447"/>
      <c r="Z11" s="447"/>
      <c r="AA11" s="447"/>
      <c r="AB11" s="447"/>
      <c r="AC11" s="447"/>
      <c r="AD11" s="447"/>
      <c r="AE11" s="447"/>
      <c r="AF11" s="447">
        <f t="shared" si="0"/>
        <v>24</v>
      </c>
      <c r="AG11" s="1168">
        <v>15</v>
      </c>
      <c r="AH11" s="448">
        <f>VLOOKUP(AG11,AR9:CD40,11,0)</f>
        <v>0.33100000000000002</v>
      </c>
      <c r="AI11" s="456">
        <f>AF11*1/AI3</f>
        <v>150</v>
      </c>
      <c r="AJ11" s="449">
        <f t="shared" si="1"/>
        <v>49.650000000000006</v>
      </c>
      <c r="AK11" s="456">
        <f>AI11*AL3</f>
        <v>0</v>
      </c>
      <c r="AL11" s="625">
        <f t="shared" si="2"/>
        <v>0</v>
      </c>
      <c r="AM11" s="433"/>
      <c r="AN11" s="433"/>
      <c r="AO11" s="433"/>
      <c r="AP11" s="433"/>
      <c r="AR11" s="1867">
        <v>11</v>
      </c>
      <c r="AS11" s="1872">
        <v>2.0199999999999999E-2</v>
      </c>
      <c r="AT11" s="1872">
        <v>3.39E-2</v>
      </c>
      <c r="AU11" s="1872">
        <v>5.0500000000000003E-2</v>
      </c>
      <c r="AV11" s="1872">
        <v>6.9900000000000004E-2</v>
      </c>
      <c r="AW11" s="1872">
        <v>9.1899999999999996E-2</v>
      </c>
      <c r="AX11" s="1872">
        <v>0.1164</v>
      </c>
      <c r="AY11" s="1872">
        <v>0.14330000000000001</v>
      </c>
      <c r="AZ11" s="1872">
        <v>0.17249999999999999</v>
      </c>
      <c r="BA11" s="1873">
        <v>0.20399999999999999</v>
      </c>
      <c r="BB11" s="1872">
        <v>0.23760000000000001</v>
      </c>
      <c r="BC11" s="1872">
        <v>0.27329999999999999</v>
      </c>
      <c r="BD11" s="1872">
        <v>0.31109999999999999</v>
      </c>
      <c r="BE11" s="1872">
        <v>0.35089999999999999</v>
      </c>
      <c r="BF11" s="1872">
        <v>0.3926</v>
      </c>
      <c r="BG11" s="1872">
        <v>0.43640000000000001</v>
      </c>
      <c r="BH11" s="1873">
        <v>0.48199999999999998</v>
      </c>
      <c r="BI11" s="1872">
        <v>0.52949999999999997</v>
      </c>
      <c r="BJ11" s="1872">
        <v>0.57889999999999997</v>
      </c>
      <c r="BK11" s="1872">
        <v>0.63009999999999999</v>
      </c>
      <c r="BL11" s="1872">
        <v>0.68310000000000004</v>
      </c>
      <c r="BM11" s="1873">
        <v>0.73799999999999999</v>
      </c>
      <c r="BN11" s="1872">
        <v>0.79469999999999996</v>
      </c>
      <c r="BO11" s="1872">
        <v>0.85319999999999996</v>
      </c>
      <c r="BP11" s="1872">
        <v>0.91349999999999998</v>
      </c>
      <c r="BQ11" s="1872">
        <v>0.97550000000000003</v>
      </c>
      <c r="BR11" s="1872">
        <v>1.0394000000000001</v>
      </c>
      <c r="BS11" s="1872">
        <v>1.1051</v>
      </c>
      <c r="BT11" s="1872">
        <v>1.1726000000000001</v>
      </c>
      <c r="BU11" s="1872">
        <v>1.2419</v>
      </c>
      <c r="BV11" s="1873">
        <v>1.3129999999999999</v>
      </c>
      <c r="BW11" s="1873">
        <v>1.3859999999999999</v>
      </c>
      <c r="BX11" s="1872">
        <v>1.4607000000000001</v>
      </c>
      <c r="BY11" s="1872">
        <v>1.5373000000000001</v>
      </c>
      <c r="BZ11" s="1872">
        <v>1.6157999999999999</v>
      </c>
      <c r="CA11" s="1872">
        <v>1.6961999999999999</v>
      </c>
      <c r="CB11" s="1872">
        <v>1.7784</v>
      </c>
      <c r="CC11" s="1872">
        <v>1.8626</v>
      </c>
      <c r="CD11" s="1875">
        <v>1.9487000000000001</v>
      </c>
    </row>
    <row r="12" spans="1:82" s="432" customFormat="1" ht="21.95" customHeight="1">
      <c r="A12" s="3232"/>
      <c r="B12" s="1850">
        <v>26</v>
      </c>
      <c r="C12" s="1717">
        <v>5</v>
      </c>
      <c r="D12" s="1717">
        <v>4</v>
      </c>
      <c r="E12" s="1168">
        <v>4</v>
      </c>
      <c r="F12" s="1717">
        <v>6</v>
      </c>
      <c r="G12" s="1717"/>
      <c r="H12" s="1717"/>
      <c r="I12" s="1717"/>
      <c r="J12" s="1717"/>
      <c r="K12" s="1717"/>
      <c r="L12" s="1717"/>
      <c r="M12" s="1717"/>
      <c r="N12" s="1717"/>
      <c r="O12" s="1717"/>
      <c r="P12" s="1717"/>
      <c r="Q12" s="1717"/>
      <c r="R12" s="1717"/>
      <c r="S12" s="1717"/>
      <c r="T12" s="1717"/>
      <c r="U12" s="1717"/>
      <c r="V12" s="447"/>
      <c r="W12" s="447"/>
      <c r="X12" s="447"/>
      <c r="Y12" s="447"/>
      <c r="Z12" s="447"/>
      <c r="AA12" s="447"/>
      <c r="AB12" s="447"/>
      <c r="AC12" s="447"/>
      <c r="AD12" s="447"/>
      <c r="AE12" s="447"/>
      <c r="AF12" s="447">
        <f t="shared" si="0"/>
        <v>19</v>
      </c>
      <c r="AG12" s="1168">
        <v>15</v>
      </c>
      <c r="AH12" s="448">
        <f>VLOOKUP(AG12,AR10:CD41,12,0)</f>
        <v>0.38109999999999999</v>
      </c>
      <c r="AI12" s="456">
        <f>AF12*1/AI3</f>
        <v>118.75</v>
      </c>
      <c r="AJ12" s="449">
        <f t="shared" si="1"/>
        <v>45.255625000000002</v>
      </c>
      <c r="AK12" s="456">
        <f>AI12*AL3</f>
        <v>0</v>
      </c>
      <c r="AL12" s="625">
        <f t="shared" si="2"/>
        <v>0</v>
      </c>
      <c r="AM12" s="433"/>
      <c r="AN12" s="433"/>
      <c r="AO12" s="433"/>
      <c r="AP12" s="433"/>
      <c r="AR12" s="1867">
        <v>12</v>
      </c>
      <c r="AS12" s="1872">
        <v>2.2100000000000002E-2</v>
      </c>
      <c r="AT12" s="1872">
        <v>3.7100000000000001E-2</v>
      </c>
      <c r="AU12" s="1872">
        <v>5.5300000000000002E-2</v>
      </c>
      <c r="AV12" s="1872">
        <v>7.6600000000000001E-2</v>
      </c>
      <c r="AW12" s="1872">
        <v>0.1007</v>
      </c>
      <c r="AX12" s="1872">
        <v>0.12770000000000001</v>
      </c>
      <c r="AY12" s="1872">
        <v>0.15720000000000001</v>
      </c>
      <c r="AZ12" s="1872">
        <v>0.1893</v>
      </c>
      <c r="BA12" s="1872">
        <v>0.22389999999999999</v>
      </c>
      <c r="BB12" s="1872">
        <v>0.26090000000000002</v>
      </c>
      <c r="BC12" s="1872">
        <v>0.30020000000000002</v>
      </c>
      <c r="BD12" s="1872">
        <v>0.3417</v>
      </c>
      <c r="BE12" s="1872">
        <v>0.38550000000000001</v>
      </c>
      <c r="BF12" s="1872">
        <v>0.43140000000000001</v>
      </c>
      <c r="BG12" s="1872">
        <v>0.47949999999999998</v>
      </c>
      <c r="BH12" s="1872">
        <v>0.52969999999999995</v>
      </c>
      <c r="BI12" s="1872">
        <v>0.58189999999999997</v>
      </c>
      <c r="BJ12" s="1872">
        <v>0.63619999999999999</v>
      </c>
      <c r="BK12" s="1872">
        <v>0.6925</v>
      </c>
      <c r="BL12" s="1872">
        <v>0.75070000000000003</v>
      </c>
      <c r="BM12" s="1873">
        <v>0.81100000000000005</v>
      </c>
      <c r="BN12" s="1872">
        <v>0.87319999999999998</v>
      </c>
      <c r="BO12" s="1872">
        <v>0.93740000000000001</v>
      </c>
      <c r="BP12" s="1872">
        <v>1.0035000000000001</v>
      </c>
      <c r="BQ12" s="1872">
        <v>1.0714999999999999</v>
      </c>
      <c r="BR12" s="1872">
        <v>1.1415</v>
      </c>
      <c r="BS12" s="1872">
        <v>1.2133</v>
      </c>
      <c r="BT12" s="1872">
        <v>1.2871999999999999</v>
      </c>
      <c r="BU12" s="1872">
        <v>1.3629</v>
      </c>
      <c r="BV12" s="1872">
        <v>1.4406000000000001</v>
      </c>
      <c r="BW12" s="1872">
        <v>1.5202</v>
      </c>
      <c r="BX12" s="1872">
        <v>1.6016999999999999</v>
      </c>
      <c r="BY12" s="1872">
        <v>1.6852</v>
      </c>
      <c r="BZ12" s="1872">
        <v>1.7706</v>
      </c>
      <c r="CA12" s="1873">
        <v>1.8580000000000001</v>
      </c>
      <c r="CB12" s="1872">
        <v>1.9474</v>
      </c>
      <c r="CC12" s="1872">
        <v>2.0387</v>
      </c>
      <c r="CD12" s="1875">
        <v>2.1320999999999999</v>
      </c>
    </row>
    <row r="13" spans="1:82" s="432" customFormat="1" ht="21.95" customHeight="1">
      <c r="A13" s="3232"/>
      <c r="B13" s="1850">
        <v>28</v>
      </c>
      <c r="C13" s="1717">
        <v>3</v>
      </c>
      <c r="D13" s="1717">
        <v>8</v>
      </c>
      <c r="E13" s="1168">
        <v>9</v>
      </c>
      <c r="F13" s="1717">
        <v>9</v>
      </c>
      <c r="G13" s="1717"/>
      <c r="H13" s="1717"/>
      <c r="I13" s="1717"/>
      <c r="J13" s="1717"/>
      <c r="K13" s="1717"/>
      <c r="L13" s="1717"/>
      <c r="M13" s="1717"/>
      <c r="N13" s="1717"/>
      <c r="O13" s="1717"/>
      <c r="P13" s="1717"/>
      <c r="Q13" s="1717"/>
      <c r="R13" s="1717"/>
      <c r="S13" s="1717"/>
      <c r="T13" s="1717"/>
      <c r="U13" s="1717"/>
      <c r="V13" s="447"/>
      <c r="W13" s="447"/>
      <c r="X13" s="447"/>
      <c r="Y13" s="447"/>
      <c r="Z13" s="447"/>
      <c r="AA13" s="447"/>
      <c r="AB13" s="447"/>
      <c r="AC13" s="447"/>
      <c r="AD13" s="447"/>
      <c r="AE13" s="447"/>
      <c r="AF13" s="447">
        <f t="shared" si="0"/>
        <v>29</v>
      </c>
      <c r="AG13" s="1168">
        <v>16</v>
      </c>
      <c r="AH13" s="1742">
        <f>VLOOKUP(AG13,AR11:CD42,13,0)</f>
        <v>0.46500000000000002</v>
      </c>
      <c r="AI13" s="456">
        <f>AF13*1/AI3</f>
        <v>181.25</v>
      </c>
      <c r="AJ13" s="449">
        <f t="shared" si="1"/>
        <v>84.28125</v>
      </c>
      <c r="AK13" s="456">
        <f>AI13*AL3</f>
        <v>0</v>
      </c>
      <c r="AL13" s="625">
        <f t="shared" si="2"/>
        <v>0</v>
      </c>
      <c r="AM13" s="433"/>
      <c r="AN13" s="433"/>
      <c r="AO13" s="433"/>
      <c r="AP13" s="433"/>
      <c r="AR13" s="1867">
        <v>13</v>
      </c>
      <c r="AS13" s="1873">
        <v>2.4E-2</v>
      </c>
      <c r="AT13" s="1872">
        <v>4.0300000000000002E-2</v>
      </c>
      <c r="AU13" s="1872">
        <v>6.0100000000000001E-2</v>
      </c>
      <c r="AV13" s="1872">
        <v>8.3299999999999999E-2</v>
      </c>
      <c r="AW13" s="1872">
        <v>0.1096</v>
      </c>
      <c r="AX13" s="1872">
        <v>0.1389</v>
      </c>
      <c r="AY13" s="1872">
        <v>0.17119999999999999</v>
      </c>
      <c r="AZ13" s="1872">
        <v>0.20619999999999999</v>
      </c>
      <c r="BA13" s="1872">
        <v>0.24390000000000001</v>
      </c>
      <c r="BB13" s="1872">
        <v>0.28420000000000001</v>
      </c>
      <c r="BC13" s="1872">
        <v>0.3271</v>
      </c>
      <c r="BD13" s="1872">
        <v>0.37240000000000001</v>
      </c>
      <c r="BE13" s="1872">
        <v>0.42020000000000002</v>
      </c>
      <c r="BF13" s="1872">
        <v>0.47039999999999998</v>
      </c>
      <c r="BG13" s="1872">
        <v>0.52280000000000004</v>
      </c>
      <c r="BH13" s="1872">
        <v>0.5776</v>
      </c>
      <c r="BI13" s="1872">
        <v>0.63460000000000005</v>
      </c>
      <c r="BJ13" s="1872">
        <v>0.69379999999999997</v>
      </c>
      <c r="BK13" s="1872">
        <v>0.75519999999999998</v>
      </c>
      <c r="BL13" s="1872">
        <v>0.81869999999999998</v>
      </c>
      <c r="BM13" s="1872">
        <v>0.88439999999999996</v>
      </c>
      <c r="BN13" s="1872">
        <v>0.95220000000000005</v>
      </c>
      <c r="BO13" s="1872">
        <v>1.0221</v>
      </c>
      <c r="BP13" s="1872">
        <v>1.0941000000000001</v>
      </c>
      <c r="BQ13" s="1872">
        <v>1.1681999999999999</v>
      </c>
      <c r="BR13" s="1872">
        <v>1.2443</v>
      </c>
      <c r="BS13" s="1872">
        <v>1.3225</v>
      </c>
      <c r="BT13" s="1872">
        <v>1.4028</v>
      </c>
      <c r="BU13" s="1873">
        <v>1.4850000000000001</v>
      </c>
      <c r="BV13" s="1872">
        <v>1.5693999999999999</v>
      </c>
      <c r="BW13" s="1872">
        <v>1.6557999999999999</v>
      </c>
      <c r="BX13" s="1872">
        <v>1.7442</v>
      </c>
      <c r="BY13" s="1872">
        <v>1.8347</v>
      </c>
      <c r="BZ13" s="1872">
        <v>1.9272</v>
      </c>
      <c r="CA13" s="1872">
        <v>2.0217999999999998</v>
      </c>
      <c r="CB13" s="1872">
        <v>2.1185</v>
      </c>
      <c r="CC13" s="1872">
        <v>2.2172000000000001</v>
      </c>
      <c r="CD13" s="1874">
        <v>2.3180000000000001</v>
      </c>
    </row>
    <row r="14" spans="1:82" s="432" customFormat="1" ht="21.95" customHeight="1">
      <c r="A14" s="3232"/>
      <c r="B14" s="1850">
        <v>30</v>
      </c>
      <c r="C14" s="1717">
        <v>5</v>
      </c>
      <c r="D14" s="1717">
        <v>6</v>
      </c>
      <c r="E14" s="1168">
        <v>6</v>
      </c>
      <c r="F14" s="1717">
        <v>2</v>
      </c>
      <c r="G14" s="1717"/>
      <c r="H14" s="1717"/>
      <c r="I14" s="1717"/>
      <c r="J14" s="1717"/>
      <c r="K14" s="1717"/>
      <c r="L14" s="1717"/>
      <c r="M14" s="1717"/>
      <c r="N14" s="1717"/>
      <c r="O14" s="1717"/>
      <c r="P14" s="1717"/>
      <c r="Q14" s="1717"/>
      <c r="R14" s="1717"/>
      <c r="S14" s="1717"/>
      <c r="T14" s="1717"/>
      <c r="U14" s="1717"/>
      <c r="V14" s="447"/>
      <c r="W14" s="447"/>
      <c r="X14" s="447"/>
      <c r="Y14" s="447"/>
      <c r="Z14" s="447"/>
      <c r="AA14" s="447"/>
      <c r="AB14" s="447"/>
      <c r="AC14" s="447"/>
      <c r="AD14" s="447"/>
      <c r="AE14" s="447"/>
      <c r="AF14" s="447">
        <f t="shared" si="0"/>
        <v>19</v>
      </c>
      <c r="AG14" s="1168">
        <v>17</v>
      </c>
      <c r="AH14" s="448">
        <f>VLOOKUP(AG14,AR12:CD43,14,0)</f>
        <v>0.55989999999999995</v>
      </c>
      <c r="AI14" s="456">
        <f>AF14*1/AI3</f>
        <v>118.75</v>
      </c>
      <c r="AJ14" s="449">
        <f t="shared" si="1"/>
        <v>66.488124999999997</v>
      </c>
      <c r="AK14" s="456">
        <f>AI14*AL3</f>
        <v>0</v>
      </c>
      <c r="AL14" s="625">
        <f t="shared" si="2"/>
        <v>0</v>
      </c>
      <c r="AM14" s="433"/>
      <c r="AN14" s="433"/>
      <c r="AO14" s="433"/>
      <c r="AP14" s="433"/>
      <c r="AR14" s="1867">
        <v>14</v>
      </c>
      <c r="AS14" s="1872">
        <v>2.5899999999999999E-2</v>
      </c>
      <c r="AT14" s="1872">
        <v>4.3499999999999997E-2</v>
      </c>
      <c r="AU14" s="1873">
        <v>6.5000000000000002E-2</v>
      </c>
      <c r="AV14" s="1873">
        <v>0.09</v>
      </c>
      <c r="AW14" s="1872">
        <v>0.11849999999999999</v>
      </c>
      <c r="AX14" s="1872">
        <v>0.1502</v>
      </c>
      <c r="AY14" s="1872">
        <v>0.18509999999999999</v>
      </c>
      <c r="AZ14" s="1873">
        <v>0.223</v>
      </c>
      <c r="BA14" s="1872">
        <v>0.26390000000000002</v>
      </c>
      <c r="BB14" s="1872">
        <v>0.30759999999999998</v>
      </c>
      <c r="BC14" s="1872">
        <v>0.35410000000000003</v>
      </c>
      <c r="BD14" s="1872">
        <v>0.4032</v>
      </c>
      <c r="BE14" s="1873">
        <v>0.45500000000000002</v>
      </c>
      <c r="BF14" s="1872">
        <v>0.50939999999999996</v>
      </c>
      <c r="BG14" s="1872">
        <v>0.56630000000000003</v>
      </c>
      <c r="BH14" s="1872">
        <v>0.62560000000000004</v>
      </c>
      <c r="BI14" s="1872">
        <v>0.68740000000000001</v>
      </c>
      <c r="BJ14" s="1872">
        <v>0.75160000000000005</v>
      </c>
      <c r="BK14" s="1872">
        <v>0.81820000000000004</v>
      </c>
      <c r="BL14" s="1873">
        <v>0.88700000000000001</v>
      </c>
      <c r="BM14" s="1872">
        <v>0.95820000000000005</v>
      </c>
      <c r="BN14" s="1872">
        <v>1.0317000000000001</v>
      </c>
      <c r="BO14" s="1872">
        <v>1.1073999999999999</v>
      </c>
      <c r="BP14" s="1872">
        <v>1.1853</v>
      </c>
      <c r="BQ14" s="1872">
        <v>1.2655000000000001</v>
      </c>
      <c r="BR14" s="1872">
        <v>1.3479000000000001</v>
      </c>
      <c r="BS14" s="1872">
        <v>1.4325000000000001</v>
      </c>
      <c r="BT14" s="1872">
        <v>1.5192000000000001</v>
      </c>
      <c r="BU14" s="1872">
        <v>1.6082000000000001</v>
      </c>
      <c r="BV14" s="1872">
        <v>1.6993</v>
      </c>
      <c r="BW14" s="1872">
        <v>1.7926</v>
      </c>
      <c r="BX14" s="1873">
        <v>1.8879999999999999</v>
      </c>
      <c r="BY14" s="1872">
        <v>1.9856</v>
      </c>
      <c r="BZ14" s="1872">
        <v>2.0853999999999999</v>
      </c>
      <c r="CA14" s="1872">
        <v>2.1873</v>
      </c>
      <c r="CB14" s="1872">
        <v>2.2913999999999999</v>
      </c>
      <c r="CC14" s="1872">
        <v>2.3976999999999999</v>
      </c>
      <c r="CD14" s="1875">
        <v>2.5062000000000002</v>
      </c>
    </row>
    <row r="15" spans="1:82" s="432" customFormat="1" ht="21.95" customHeight="1">
      <c r="A15" s="3232"/>
      <c r="B15" s="1850">
        <v>32</v>
      </c>
      <c r="C15" s="1717">
        <v>3</v>
      </c>
      <c r="D15" s="1717">
        <v>6</v>
      </c>
      <c r="E15" s="1168">
        <v>4</v>
      </c>
      <c r="F15" s="1717">
        <v>4</v>
      </c>
      <c r="G15" s="1717"/>
      <c r="H15" s="1717"/>
      <c r="I15" s="1717"/>
      <c r="J15" s="1717"/>
      <c r="K15" s="1717"/>
      <c r="L15" s="1717"/>
      <c r="M15" s="1717"/>
      <c r="N15" s="1717"/>
      <c r="O15" s="1717"/>
      <c r="P15" s="1717"/>
      <c r="Q15" s="1717"/>
      <c r="R15" s="1717"/>
      <c r="S15" s="1717"/>
      <c r="T15" s="1717"/>
      <c r="U15" s="1717"/>
      <c r="V15" s="447"/>
      <c r="W15" s="447"/>
      <c r="X15" s="447"/>
      <c r="Y15" s="447"/>
      <c r="Z15" s="447"/>
      <c r="AA15" s="447"/>
      <c r="AB15" s="447"/>
      <c r="AC15" s="447"/>
      <c r="AD15" s="447"/>
      <c r="AE15" s="447"/>
      <c r="AF15" s="447">
        <f t="shared" si="0"/>
        <v>17</v>
      </c>
      <c r="AG15" s="1168">
        <v>17</v>
      </c>
      <c r="AH15" s="1742">
        <f>VLOOKUP(AG15,AR13:CD44,15,0)</f>
        <v>0.627</v>
      </c>
      <c r="AI15" s="456">
        <f>AF15*1/AI3</f>
        <v>106.25</v>
      </c>
      <c r="AJ15" s="449">
        <f t="shared" si="1"/>
        <v>66.618750000000006</v>
      </c>
      <c r="AK15" s="456">
        <f>AI15*AL3</f>
        <v>0</v>
      </c>
      <c r="AL15" s="625">
        <f t="shared" si="2"/>
        <v>0</v>
      </c>
      <c r="AM15" s="433"/>
      <c r="AN15" s="433"/>
      <c r="AO15" s="433"/>
      <c r="AP15" s="433"/>
      <c r="AR15" s="1867">
        <v>15</v>
      </c>
      <c r="AS15" s="1872">
        <v>2.7799999999999998E-2</v>
      </c>
      <c r="AT15" s="1872">
        <v>4.6699999999999998E-2</v>
      </c>
      <c r="AU15" s="1872">
        <v>6.9800000000000001E-2</v>
      </c>
      <c r="AV15" s="1872">
        <v>9.6699999999999994E-2</v>
      </c>
      <c r="AW15" s="1872">
        <v>0.1273</v>
      </c>
      <c r="AX15" s="1872">
        <v>0.1615</v>
      </c>
      <c r="AY15" s="1872">
        <v>0.1991</v>
      </c>
      <c r="AZ15" s="1872">
        <v>0.2399</v>
      </c>
      <c r="BA15" s="1872">
        <v>0.28389999999999999</v>
      </c>
      <c r="BB15" s="1873">
        <v>0.33100000000000002</v>
      </c>
      <c r="BC15" s="1872">
        <v>0.38109999999999999</v>
      </c>
      <c r="BD15" s="1872">
        <v>0.43409999999999999</v>
      </c>
      <c r="BE15" s="1872">
        <v>0.4899</v>
      </c>
      <c r="BF15" s="1872">
        <v>0.54849999999999999</v>
      </c>
      <c r="BG15" s="1872">
        <v>0.6099</v>
      </c>
      <c r="BH15" s="1872">
        <v>0.67390000000000005</v>
      </c>
      <c r="BI15" s="1872">
        <v>0.74050000000000005</v>
      </c>
      <c r="BJ15" s="1872">
        <v>0.80969999999999998</v>
      </c>
      <c r="BK15" s="1872">
        <v>0.88139999999999996</v>
      </c>
      <c r="BL15" s="1872">
        <v>0.9556</v>
      </c>
      <c r="BM15" s="1872">
        <v>1.0324</v>
      </c>
      <c r="BN15" s="1872">
        <v>1.1114999999999999</v>
      </c>
      <c r="BO15" s="1872">
        <v>1.1931</v>
      </c>
      <c r="BP15" s="1873">
        <v>1.2769999999999999</v>
      </c>
      <c r="BQ15" s="1872">
        <v>1.3633999999999999</v>
      </c>
      <c r="BR15" s="1872">
        <v>1.4520999999999999</v>
      </c>
      <c r="BS15" s="1872">
        <v>1.5430999999999999</v>
      </c>
      <c r="BT15" s="1872">
        <v>1.6365000000000001</v>
      </c>
      <c r="BU15" s="1872">
        <v>1.7321</v>
      </c>
      <c r="BV15" s="1872">
        <v>1.8301000000000001</v>
      </c>
      <c r="BW15" s="1872">
        <v>1.9303999999999999</v>
      </c>
      <c r="BX15" s="1872">
        <v>2.0329000000000002</v>
      </c>
      <c r="BY15" s="1872">
        <v>2.1377000000000002</v>
      </c>
      <c r="BZ15" s="1872">
        <v>2.2448999999999999</v>
      </c>
      <c r="CA15" s="1872">
        <v>2.3542999999999998</v>
      </c>
      <c r="CB15" s="1872">
        <v>2.4659</v>
      </c>
      <c r="CC15" s="1872">
        <v>2.5798999999999999</v>
      </c>
      <c r="CD15" s="1875">
        <v>2.6960999999999999</v>
      </c>
    </row>
    <row r="16" spans="1:82" s="432" customFormat="1" ht="21.95" customHeight="1">
      <c r="A16" s="3232"/>
      <c r="B16" s="1850">
        <v>34</v>
      </c>
      <c r="C16" s="1717">
        <v>5</v>
      </c>
      <c r="D16" s="1717">
        <v>3</v>
      </c>
      <c r="E16" s="1168">
        <v>3</v>
      </c>
      <c r="F16" s="1717">
        <v>2</v>
      </c>
      <c r="G16" s="1717"/>
      <c r="H16" s="1717"/>
      <c r="I16" s="1717"/>
      <c r="J16" s="1717"/>
      <c r="K16" s="1717"/>
      <c r="L16" s="1717"/>
      <c r="M16" s="1717"/>
      <c r="N16" s="1717"/>
      <c r="O16" s="1717"/>
      <c r="P16" s="1717"/>
      <c r="Q16" s="1717"/>
      <c r="R16" s="1717"/>
      <c r="S16" s="1717"/>
      <c r="T16" s="1717"/>
      <c r="U16" s="1717"/>
      <c r="V16" s="447"/>
      <c r="W16" s="447"/>
      <c r="X16" s="447"/>
      <c r="Y16" s="447"/>
      <c r="Z16" s="447"/>
      <c r="AA16" s="447"/>
      <c r="AB16" s="447"/>
      <c r="AC16" s="447"/>
      <c r="AD16" s="447"/>
      <c r="AE16" s="447"/>
      <c r="AF16" s="447">
        <f t="shared" si="0"/>
        <v>13</v>
      </c>
      <c r="AG16" s="1168">
        <v>17</v>
      </c>
      <c r="AH16" s="448">
        <f>VLOOKUP(AG16,AR14:CD45,16,0)</f>
        <v>0.69730000000000003</v>
      </c>
      <c r="AI16" s="456">
        <f>AF16*1/AI3</f>
        <v>81.25</v>
      </c>
      <c r="AJ16" s="449">
        <f t="shared" si="1"/>
        <v>56.655625000000001</v>
      </c>
      <c r="AK16" s="456">
        <f>AI16*AL3</f>
        <v>0</v>
      </c>
      <c r="AL16" s="625">
        <f t="shared" si="2"/>
        <v>0</v>
      </c>
      <c r="AM16" s="433"/>
      <c r="AN16" s="433"/>
      <c r="AO16" s="433"/>
      <c r="AP16" s="433"/>
      <c r="AR16" s="1867">
        <v>16</v>
      </c>
      <c r="AS16" s="1872">
        <v>2.9700000000000001E-2</v>
      </c>
      <c r="AT16" s="1873">
        <v>0.05</v>
      </c>
      <c r="AU16" s="1872">
        <v>7.46E-2</v>
      </c>
      <c r="AV16" s="1872">
        <v>0.10340000000000001</v>
      </c>
      <c r="AW16" s="1872">
        <v>0.13619999999999999</v>
      </c>
      <c r="AX16" s="1872">
        <v>0.17280000000000001</v>
      </c>
      <c r="AY16" s="1873">
        <v>0.21299999999999999</v>
      </c>
      <c r="AZ16" s="1872">
        <v>0.25679999999999997</v>
      </c>
      <c r="BA16" s="1873">
        <v>0.30399999999999999</v>
      </c>
      <c r="BB16" s="1872">
        <v>0.35449999999999998</v>
      </c>
      <c r="BC16" s="1872">
        <v>0.40820000000000001</v>
      </c>
      <c r="BD16" s="1873">
        <v>0.46500000000000002</v>
      </c>
      <c r="BE16" s="1872">
        <v>0.52490000000000003</v>
      </c>
      <c r="BF16" s="1872">
        <v>0.5877</v>
      </c>
      <c r="BG16" s="1872">
        <v>0.65349999999999997</v>
      </c>
      <c r="BH16" s="1872">
        <v>0.72219999999999995</v>
      </c>
      <c r="BI16" s="1872">
        <v>0.79369999999999996</v>
      </c>
      <c r="BJ16" s="1872">
        <v>0.8679</v>
      </c>
      <c r="BK16" s="1872">
        <v>0.94479999999999997</v>
      </c>
      <c r="BL16" s="1872">
        <v>1.0245</v>
      </c>
      <c r="BM16" s="1872">
        <v>1.1067</v>
      </c>
      <c r="BN16" s="1872">
        <v>1.1916</v>
      </c>
      <c r="BO16" s="1872">
        <v>1.2790999999999999</v>
      </c>
      <c r="BP16" s="1872">
        <v>1.3691</v>
      </c>
      <c r="BQ16" s="1872">
        <v>1.4617</v>
      </c>
      <c r="BR16" s="1872">
        <v>1.5567</v>
      </c>
      <c r="BS16" s="1872">
        <v>1.6543000000000001</v>
      </c>
      <c r="BT16" s="1872">
        <v>1.7543</v>
      </c>
      <c r="BU16" s="1872">
        <v>1.8568</v>
      </c>
      <c r="BV16" s="1872">
        <v>1.9617</v>
      </c>
      <c r="BW16" s="1873">
        <v>2.069</v>
      </c>
      <c r="BX16" s="1872">
        <v>2.1787999999999998</v>
      </c>
      <c r="BY16" s="1872">
        <v>2.2909000000000002</v>
      </c>
      <c r="BZ16" s="1872">
        <v>2.4055</v>
      </c>
      <c r="CA16" s="1872">
        <v>2.5224000000000002</v>
      </c>
      <c r="CB16" s="1872">
        <v>2.6417999999999999</v>
      </c>
      <c r="CC16" s="1872">
        <v>2.7635000000000001</v>
      </c>
      <c r="CD16" s="1875">
        <v>2.8875999999999999</v>
      </c>
    </row>
    <row r="17" spans="1:82" s="432" customFormat="1" ht="21.95" customHeight="1">
      <c r="A17" s="3232"/>
      <c r="B17" s="1850">
        <v>36</v>
      </c>
      <c r="C17" s="1717">
        <v>7</v>
      </c>
      <c r="D17" s="1717">
        <v>1</v>
      </c>
      <c r="E17" s="1168">
        <v>5</v>
      </c>
      <c r="F17" s="1717">
        <v>1</v>
      </c>
      <c r="G17" s="1717"/>
      <c r="H17" s="1717"/>
      <c r="I17" s="1717"/>
      <c r="J17" s="1717"/>
      <c r="K17" s="1717"/>
      <c r="L17" s="1717"/>
      <c r="M17" s="1717"/>
      <c r="N17" s="1717"/>
      <c r="O17" s="1717"/>
      <c r="P17" s="1717"/>
      <c r="Q17" s="1717"/>
      <c r="R17" s="1717"/>
      <c r="S17" s="1717"/>
      <c r="T17" s="1717"/>
      <c r="U17" s="1717"/>
      <c r="V17" s="447"/>
      <c r="W17" s="447"/>
      <c r="X17" s="447"/>
      <c r="Y17" s="447"/>
      <c r="Z17" s="447"/>
      <c r="AA17" s="447"/>
      <c r="AB17" s="447"/>
      <c r="AC17" s="447"/>
      <c r="AD17" s="447"/>
      <c r="AE17" s="447"/>
      <c r="AF17" s="447">
        <f t="shared" si="0"/>
        <v>14</v>
      </c>
      <c r="AG17" s="1168">
        <v>18</v>
      </c>
      <c r="AH17" s="448">
        <f>VLOOKUP(AG17,AR15:CD46,17,0)</f>
        <v>0.81910000000000005</v>
      </c>
      <c r="AI17" s="456">
        <f>AF17*1/AI3</f>
        <v>87.5</v>
      </c>
      <c r="AJ17" s="449">
        <f t="shared" si="1"/>
        <v>71.671250000000001</v>
      </c>
      <c r="AK17" s="456">
        <f>AI17*AL3</f>
        <v>0</v>
      </c>
      <c r="AL17" s="625">
        <f t="shared" si="2"/>
        <v>0</v>
      </c>
      <c r="AM17" s="433"/>
      <c r="AN17" s="433"/>
      <c r="AO17" s="433"/>
      <c r="AP17" s="433"/>
      <c r="AR17" s="1867">
        <v>17</v>
      </c>
      <c r="AS17" s="1872">
        <v>3.1699999999999999E-2</v>
      </c>
      <c r="AT17" s="1872">
        <v>5.3199999999999997E-2</v>
      </c>
      <c r="AU17" s="1872">
        <v>7.9399999999999998E-2</v>
      </c>
      <c r="AV17" s="1872">
        <v>0.1101</v>
      </c>
      <c r="AW17" s="1872">
        <v>0.14510000000000001</v>
      </c>
      <c r="AX17" s="1872">
        <v>0.18410000000000001</v>
      </c>
      <c r="AY17" s="1873">
        <v>0.22700000000000001</v>
      </c>
      <c r="AZ17" s="1872">
        <v>0.2737</v>
      </c>
      <c r="BA17" s="1872">
        <v>0.3241</v>
      </c>
      <c r="BB17" s="1873">
        <v>0.378</v>
      </c>
      <c r="BC17" s="1872">
        <v>0.43530000000000002</v>
      </c>
      <c r="BD17" s="1873">
        <v>0.496</v>
      </c>
      <c r="BE17" s="1872">
        <v>0.55989999999999995</v>
      </c>
      <c r="BF17" s="1873">
        <v>0.627</v>
      </c>
      <c r="BG17" s="1872">
        <v>0.69730000000000003</v>
      </c>
      <c r="BH17" s="1872">
        <v>0.77059999999999995</v>
      </c>
      <c r="BI17" s="1873">
        <v>0.84699999999999998</v>
      </c>
      <c r="BJ17" s="1872">
        <v>0.92620000000000002</v>
      </c>
      <c r="BK17" s="1872">
        <v>1.0084</v>
      </c>
      <c r="BL17" s="1872">
        <v>1.0934999999999999</v>
      </c>
      <c r="BM17" s="1872">
        <v>1.1814</v>
      </c>
      <c r="BN17" s="1873">
        <v>1.272</v>
      </c>
      <c r="BO17" s="1872">
        <v>1.3653999999999999</v>
      </c>
      <c r="BP17" s="1872">
        <v>1.4616</v>
      </c>
      <c r="BQ17" s="1872">
        <v>1.5604</v>
      </c>
      <c r="BR17" s="1872">
        <v>1.6618999999999999</v>
      </c>
      <c r="BS17" s="1873">
        <v>1.766</v>
      </c>
      <c r="BT17" s="1872">
        <v>1.8727</v>
      </c>
      <c r="BU17" s="1873">
        <v>1.982</v>
      </c>
      <c r="BV17" s="1872">
        <v>2.0939000000000001</v>
      </c>
      <c r="BW17" s="1872">
        <v>2.2084000000000001</v>
      </c>
      <c r="BX17" s="1872">
        <v>2.3254000000000001</v>
      </c>
      <c r="BY17" s="1873">
        <v>2.4449999999999998</v>
      </c>
      <c r="BZ17" s="1872">
        <v>2.5670999999999999</v>
      </c>
      <c r="CA17" s="1872">
        <v>2.6917</v>
      </c>
      <c r="CB17" s="1872">
        <v>2.8188</v>
      </c>
      <c r="CC17" s="1872">
        <v>2.9483999999999999</v>
      </c>
      <c r="CD17" s="1875">
        <v>3.0804999999999998</v>
      </c>
    </row>
    <row r="18" spans="1:82" s="432" customFormat="1" ht="21.95" customHeight="1">
      <c r="A18" s="3232"/>
      <c r="B18" s="1850">
        <v>38</v>
      </c>
      <c r="C18" s="1717">
        <v>5</v>
      </c>
      <c r="D18" s="1717">
        <v>5</v>
      </c>
      <c r="E18" s="1717">
        <v>2</v>
      </c>
      <c r="F18" s="1717"/>
      <c r="G18" s="1717"/>
      <c r="H18" s="1717"/>
      <c r="I18" s="1717"/>
      <c r="J18" s="1717"/>
      <c r="K18" s="1717"/>
      <c r="L18" s="1717"/>
      <c r="M18" s="1717"/>
      <c r="N18" s="1717"/>
      <c r="O18" s="1717"/>
      <c r="P18" s="1717"/>
      <c r="Q18" s="1717"/>
      <c r="R18" s="1717"/>
      <c r="S18" s="1717"/>
      <c r="T18" s="1717"/>
      <c r="U18" s="1717"/>
      <c r="V18" s="447"/>
      <c r="W18" s="447"/>
      <c r="X18" s="447"/>
      <c r="Y18" s="447"/>
      <c r="Z18" s="447"/>
      <c r="AA18" s="447"/>
      <c r="AB18" s="447"/>
      <c r="AC18" s="447"/>
      <c r="AD18" s="447"/>
      <c r="AE18" s="447"/>
      <c r="AF18" s="447">
        <f t="shared" si="0"/>
        <v>12</v>
      </c>
      <c r="AG18" s="1168">
        <v>19</v>
      </c>
      <c r="AH18" s="448">
        <f>VLOOKUP(AG18,AR16:CD47,18,0)</f>
        <v>0.95389999999999997</v>
      </c>
      <c r="AI18" s="456">
        <f>AF18*1/AI3</f>
        <v>75</v>
      </c>
      <c r="AJ18" s="449">
        <f t="shared" si="1"/>
        <v>71.542500000000004</v>
      </c>
      <c r="AK18" s="456">
        <f>AI18*AL3</f>
        <v>0</v>
      </c>
      <c r="AL18" s="625">
        <f t="shared" si="2"/>
        <v>0</v>
      </c>
      <c r="AM18" s="433"/>
      <c r="AN18" s="433"/>
      <c r="AO18" s="433"/>
      <c r="AP18" s="433"/>
      <c r="AR18" s="1867">
        <v>18</v>
      </c>
      <c r="AS18" s="1872">
        <v>3.3599999999999998E-2</v>
      </c>
      <c r="AT18" s="1872">
        <v>5.6399999999999999E-2</v>
      </c>
      <c r="AU18" s="1872">
        <v>8.43E-2</v>
      </c>
      <c r="AV18" s="1872">
        <v>0.1169</v>
      </c>
      <c r="AW18" s="1873">
        <v>0.154</v>
      </c>
      <c r="AX18" s="1872">
        <v>0.19539999999999999</v>
      </c>
      <c r="AY18" s="1873">
        <v>0.24099999999999999</v>
      </c>
      <c r="AZ18" s="1872">
        <v>0.29070000000000001</v>
      </c>
      <c r="BA18" s="1872">
        <v>0.34420000000000001</v>
      </c>
      <c r="BB18" s="1872">
        <v>0.40150000000000002</v>
      </c>
      <c r="BC18" s="1872">
        <v>0.46239999999999998</v>
      </c>
      <c r="BD18" s="1872">
        <v>0.52690000000000003</v>
      </c>
      <c r="BE18" s="1873">
        <v>0.59499999999999997</v>
      </c>
      <c r="BF18" s="1872">
        <v>0.66639999999999999</v>
      </c>
      <c r="BG18" s="1872">
        <v>0.74109999999999998</v>
      </c>
      <c r="BH18" s="1872">
        <v>0.81910000000000005</v>
      </c>
      <c r="BI18" s="1872">
        <v>0.90039999999999998</v>
      </c>
      <c r="BJ18" s="1872">
        <v>0.98470000000000002</v>
      </c>
      <c r="BK18" s="1872">
        <v>1.0722</v>
      </c>
      <c r="BL18" s="1872">
        <v>1.1627000000000001</v>
      </c>
      <c r="BM18" s="1872">
        <v>1.2562</v>
      </c>
      <c r="BN18" s="1872">
        <v>1.3527</v>
      </c>
      <c r="BO18" s="1873">
        <v>1.452</v>
      </c>
      <c r="BP18" s="1872">
        <v>1.5543</v>
      </c>
      <c r="BQ18" s="1872">
        <v>1.6594</v>
      </c>
      <c r="BR18" s="1872">
        <v>1.7673000000000001</v>
      </c>
      <c r="BS18" s="1872">
        <v>1.8781000000000001</v>
      </c>
      <c r="BT18" s="1872">
        <v>1.9916</v>
      </c>
      <c r="BU18" s="1872">
        <v>2.1078000000000001</v>
      </c>
      <c r="BV18" s="1872">
        <v>2.2267999999999999</v>
      </c>
      <c r="BW18" s="1872">
        <v>2.3483999999999998</v>
      </c>
      <c r="BX18" s="1872">
        <v>2.4727999999999999</v>
      </c>
      <c r="BY18" s="1872">
        <v>2.5998000000000001</v>
      </c>
      <c r="BZ18" s="1872">
        <v>2.7294999999999998</v>
      </c>
      <c r="CA18" s="1872">
        <v>2.8618000000000001</v>
      </c>
      <c r="CB18" s="1872">
        <v>2.9967999999999999</v>
      </c>
      <c r="CC18" s="1872">
        <v>3.1343999999999999</v>
      </c>
      <c r="CD18" s="1875">
        <v>3.2746</v>
      </c>
    </row>
    <row r="19" spans="1:82" s="432" customFormat="1" ht="21.95" customHeight="1">
      <c r="A19" s="3232"/>
      <c r="B19" s="1850">
        <v>40</v>
      </c>
      <c r="C19" s="1717">
        <v>3</v>
      </c>
      <c r="D19" s="1717">
        <v>3</v>
      </c>
      <c r="E19" s="1717">
        <v>1</v>
      </c>
      <c r="F19" s="1717"/>
      <c r="G19" s="1717"/>
      <c r="H19" s="1717"/>
      <c r="I19" s="1717"/>
      <c r="J19" s="1717"/>
      <c r="K19" s="1717"/>
      <c r="L19" s="1717"/>
      <c r="M19" s="1717"/>
      <c r="N19" s="1717"/>
      <c r="O19" s="1717"/>
      <c r="P19" s="1717"/>
      <c r="Q19" s="1717"/>
      <c r="R19" s="1717"/>
      <c r="S19" s="1717"/>
      <c r="T19" s="1717"/>
      <c r="U19" s="1717"/>
      <c r="V19" s="447"/>
      <c r="W19" s="447"/>
      <c r="X19" s="447"/>
      <c r="Y19" s="447"/>
      <c r="Z19" s="447"/>
      <c r="AA19" s="447"/>
      <c r="AB19" s="447"/>
      <c r="AC19" s="447"/>
      <c r="AD19" s="447"/>
      <c r="AE19" s="447"/>
      <c r="AF19" s="447">
        <f t="shared" si="0"/>
        <v>7</v>
      </c>
      <c r="AG19" s="1168">
        <v>20</v>
      </c>
      <c r="AH19" s="1742">
        <f>VLOOKUP(AG19,AR17:CD48,19,0)</f>
        <v>1.1020000000000001</v>
      </c>
      <c r="AI19" s="456">
        <f>AF19*1/AI3</f>
        <v>43.75</v>
      </c>
      <c r="AJ19" s="449">
        <f t="shared" si="1"/>
        <v>48.212500000000006</v>
      </c>
      <c r="AK19" s="456">
        <f>AI19*AL3</f>
        <v>0</v>
      </c>
      <c r="AL19" s="625">
        <f t="shared" si="2"/>
        <v>0</v>
      </c>
      <c r="AM19" s="433"/>
      <c r="AN19" s="433"/>
      <c r="AO19" s="433"/>
      <c r="AP19" s="433"/>
      <c r="AR19" s="1867">
        <v>19</v>
      </c>
      <c r="AS19" s="1872">
        <v>3.5499999999999997E-2</v>
      </c>
      <c r="AT19" s="1872">
        <v>5.96E-2</v>
      </c>
      <c r="AU19" s="1872">
        <v>8.9099999999999999E-2</v>
      </c>
      <c r="AV19" s="1872">
        <v>0.1236</v>
      </c>
      <c r="AW19" s="1872">
        <v>0.16289999999999999</v>
      </c>
      <c r="AX19" s="1872">
        <v>0.20669999999999999</v>
      </c>
      <c r="AY19" s="1873">
        <v>0.255</v>
      </c>
      <c r="AZ19" s="1872">
        <v>0.30759999999999998</v>
      </c>
      <c r="BA19" s="1872">
        <v>0.36430000000000001</v>
      </c>
      <c r="BB19" s="1873">
        <v>0.42499999999999999</v>
      </c>
      <c r="BC19" s="1872">
        <v>0.48959999999999998</v>
      </c>
      <c r="BD19" s="1873">
        <v>0.55800000000000005</v>
      </c>
      <c r="BE19" s="1872">
        <v>0.63009999999999999</v>
      </c>
      <c r="BF19" s="1872">
        <v>0.70579999999999998</v>
      </c>
      <c r="BG19" s="1873">
        <v>0.78500000000000003</v>
      </c>
      <c r="BH19" s="1872">
        <v>0.86770000000000003</v>
      </c>
      <c r="BI19" s="1872">
        <v>0.95389999999999997</v>
      </c>
      <c r="BJ19" s="1872">
        <v>1.0432999999999999</v>
      </c>
      <c r="BK19" s="1872">
        <v>1.1361000000000001</v>
      </c>
      <c r="BL19" s="1873">
        <v>1.232</v>
      </c>
      <c r="BM19" s="1872">
        <v>1.3311999999999999</v>
      </c>
      <c r="BN19" s="1872">
        <v>1.4335</v>
      </c>
      <c r="BO19" s="1872">
        <v>1.5388999999999999</v>
      </c>
      <c r="BP19" s="1872">
        <v>1.6473</v>
      </c>
      <c r="BQ19" s="1872">
        <v>1.7586999999999999</v>
      </c>
      <c r="BR19" s="1872">
        <v>1.8732</v>
      </c>
      <c r="BS19" s="1872">
        <v>1.9904999999999999</v>
      </c>
      <c r="BT19" s="1872">
        <v>2.1107999999999998</v>
      </c>
      <c r="BU19" s="1873">
        <v>2.234</v>
      </c>
      <c r="BV19" s="1872">
        <v>2.3601000000000001</v>
      </c>
      <c r="BW19" s="1873">
        <v>2.4889999999999999</v>
      </c>
      <c r="BX19" s="1872">
        <v>2.6208</v>
      </c>
      <c r="BY19" s="1872">
        <v>2.7553000000000001</v>
      </c>
      <c r="BZ19" s="1872">
        <v>2.8927</v>
      </c>
      <c r="CA19" s="1872">
        <v>3.0327999999999999</v>
      </c>
      <c r="CB19" s="1872">
        <v>3.1757</v>
      </c>
      <c r="CC19" s="1872">
        <v>3.3212999999999999</v>
      </c>
      <c r="CD19" s="1875">
        <v>3.4697</v>
      </c>
    </row>
    <row r="20" spans="1:82" s="432" customFormat="1" ht="21.95" customHeight="1">
      <c r="A20" s="3232"/>
      <c r="B20" s="1850">
        <v>42</v>
      </c>
      <c r="C20" s="1717"/>
      <c r="D20" s="1717"/>
      <c r="E20" s="1717"/>
      <c r="F20" s="1717"/>
      <c r="G20" s="1717"/>
      <c r="H20" s="1717"/>
      <c r="I20" s="1717"/>
      <c r="J20" s="1717"/>
      <c r="K20" s="1717"/>
      <c r="L20" s="1717"/>
      <c r="M20" s="1717"/>
      <c r="N20" s="1717"/>
      <c r="O20" s="1717"/>
      <c r="P20" s="1717"/>
      <c r="Q20" s="1717"/>
      <c r="R20" s="1717"/>
      <c r="S20" s="1717"/>
      <c r="T20" s="1717"/>
      <c r="U20" s="1717"/>
      <c r="V20" s="447"/>
      <c r="W20" s="447"/>
      <c r="X20" s="447"/>
      <c r="Y20" s="447"/>
      <c r="Z20" s="447"/>
      <c r="AA20" s="447"/>
      <c r="AB20" s="447"/>
      <c r="AC20" s="447"/>
      <c r="AD20" s="447"/>
      <c r="AE20" s="447"/>
      <c r="AF20" s="447">
        <f t="shared" si="0"/>
        <v>0</v>
      </c>
      <c r="AG20" s="1168">
        <v>20</v>
      </c>
      <c r="AH20" s="1742">
        <f>VLOOKUP(AG20,AR18:CD49,20,0)</f>
        <v>1.2</v>
      </c>
      <c r="AI20" s="456">
        <f>AF20*1/AI3</f>
        <v>0</v>
      </c>
      <c r="AJ20" s="449">
        <f t="shared" si="1"/>
        <v>0</v>
      </c>
      <c r="AK20" s="456">
        <f>AI20*AL3</f>
        <v>0</v>
      </c>
      <c r="AL20" s="625">
        <f t="shared" si="2"/>
        <v>0</v>
      </c>
      <c r="AM20" s="433"/>
      <c r="AN20" s="433"/>
      <c r="AO20" s="433"/>
      <c r="AP20" s="433"/>
      <c r="AR20" s="1867">
        <v>20</v>
      </c>
      <c r="AS20" s="1872">
        <v>3.7400000000000003E-2</v>
      </c>
      <c r="AT20" s="1872">
        <v>6.2799999999999995E-2</v>
      </c>
      <c r="AU20" s="1872">
        <v>9.3899999999999997E-2</v>
      </c>
      <c r="AV20" s="1872">
        <v>0.1303</v>
      </c>
      <c r="AW20" s="1872">
        <v>0.17180000000000001</v>
      </c>
      <c r="AX20" s="1872">
        <v>0.21809999999999999</v>
      </c>
      <c r="AY20" s="1872">
        <v>0.26910000000000001</v>
      </c>
      <c r="AZ20" s="1872">
        <v>0.32450000000000001</v>
      </c>
      <c r="BA20" s="1872">
        <v>0.38440000000000002</v>
      </c>
      <c r="BB20" s="1872">
        <v>0.44850000000000001</v>
      </c>
      <c r="BC20" s="1872">
        <v>0.51680000000000004</v>
      </c>
      <c r="BD20" s="1873">
        <v>0.58899999999999997</v>
      </c>
      <c r="BE20" s="1872">
        <v>0.66520000000000001</v>
      </c>
      <c r="BF20" s="1872">
        <v>0.74519999999999997</v>
      </c>
      <c r="BG20" s="1873">
        <v>0.82899999999999996</v>
      </c>
      <c r="BH20" s="1872">
        <v>0.91639999999999999</v>
      </c>
      <c r="BI20" s="1872">
        <v>1.0074000000000001</v>
      </c>
      <c r="BJ20" s="1873">
        <v>1.1020000000000001</v>
      </c>
      <c r="BK20" s="1873">
        <v>1.2</v>
      </c>
      <c r="BL20" s="1872">
        <v>1.3015000000000001</v>
      </c>
      <c r="BM20" s="1872">
        <v>1.4063000000000001</v>
      </c>
      <c r="BN20" s="1872">
        <v>1.5145</v>
      </c>
      <c r="BO20" s="1872">
        <v>1.6258999999999999</v>
      </c>
      <c r="BP20" s="1872">
        <v>1.7404999999999999</v>
      </c>
      <c r="BQ20" s="1872">
        <v>1.8583000000000001</v>
      </c>
      <c r="BR20" s="1872">
        <v>1.9793000000000001</v>
      </c>
      <c r="BS20" s="1872">
        <v>2.1032999999999999</v>
      </c>
      <c r="BT20" s="1872">
        <v>2.2305000000000001</v>
      </c>
      <c r="BU20" s="1872">
        <v>2.3607</v>
      </c>
      <c r="BV20" s="1872">
        <v>2.4939</v>
      </c>
      <c r="BW20" s="1872">
        <v>2.6301000000000001</v>
      </c>
      <c r="BX20" s="1872">
        <v>2.7692999999999999</v>
      </c>
      <c r="BY20" s="1872">
        <v>2.9114</v>
      </c>
      <c r="BZ20" s="1872">
        <v>3.0565000000000002</v>
      </c>
      <c r="CA20" s="1872">
        <v>3.2044999999999999</v>
      </c>
      <c r="CB20" s="1872">
        <v>3.3553000000000002</v>
      </c>
      <c r="CC20" s="1872">
        <v>3.5091000000000001</v>
      </c>
      <c r="CD20" s="1875">
        <v>3.6657000000000002</v>
      </c>
    </row>
    <row r="21" spans="1:82" s="432" customFormat="1" ht="21.95" customHeight="1">
      <c r="A21" s="3232"/>
      <c r="B21" s="1850">
        <v>44</v>
      </c>
      <c r="C21" s="1717"/>
      <c r="D21" s="1717"/>
      <c r="E21" s="1717"/>
      <c r="F21" s="1717"/>
      <c r="G21" s="1717"/>
      <c r="H21" s="1717"/>
      <c r="I21" s="1717"/>
      <c r="J21" s="1717"/>
      <c r="K21" s="1717"/>
      <c r="L21" s="1717"/>
      <c r="M21" s="1717"/>
      <c r="N21" s="1717"/>
      <c r="O21" s="1717"/>
      <c r="P21" s="1717"/>
      <c r="Q21" s="1717"/>
      <c r="R21" s="1717"/>
      <c r="S21" s="1717"/>
      <c r="T21" s="1717"/>
      <c r="U21" s="1717"/>
      <c r="V21" s="447"/>
      <c r="W21" s="447"/>
      <c r="X21" s="447"/>
      <c r="Y21" s="447"/>
      <c r="Z21" s="447"/>
      <c r="AA21" s="447"/>
      <c r="AB21" s="447"/>
      <c r="AC21" s="447"/>
      <c r="AD21" s="447"/>
      <c r="AE21" s="447"/>
      <c r="AF21" s="447">
        <f t="shared" si="0"/>
        <v>0</v>
      </c>
      <c r="AG21" s="1168">
        <v>20</v>
      </c>
      <c r="AH21" s="448">
        <f>VLOOKUP(AG21,AR19:CD50,21,0)</f>
        <v>1.3015000000000001</v>
      </c>
      <c r="AI21" s="456">
        <f>AF21*1/AI3</f>
        <v>0</v>
      </c>
      <c r="AJ21" s="449">
        <f t="shared" si="1"/>
        <v>0</v>
      </c>
      <c r="AK21" s="456">
        <f>AI21*AL3</f>
        <v>0</v>
      </c>
      <c r="AL21" s="625">
        <f t="shared" si="2"/>
        <v>0</v>
      </c>
      <c r="AM21" s="433"/>
      <c r="AN21" s="433"/>
      <c r="AO21" s="433"/>
      <c r="AP21" s="433"/>
      <c r="AR21" s="1867">
        <v>21</v>
      </c>
      <c r="AS21" s="1872">
        <v>3.9300000000000002E-2</v>
      </c>
      <c r="AT21" s="1872">
        <v>6.6100000000000006E-2</v>
      </c>
      <c r="AU21" s="1872">
        <v>9.8699999999999996E-2</v>
      </c>
      <c r="AV21" s="1873">
        <v>0.13700000000000001</v>
      </c>
      <c r="AW21" s="1872">
        <v>0.18060000000000001</v>
      </c>
      <c r="AX21" s="1872">
        <v>0.22939999999999999</v>
      </c>
      <c r="AY21" s="1872">
        <v>0.28310000000000002</v>
      </c>
      <c r="AZ21" s="1872">
        <v>0.34150000000000003</v>
      </c>
      <c r="BA21" s="1872">
        <v>0.40460000000000002</v>
      </c>
      <c r="BB21" s="1872">
        <v>0.47210000000000002</v>
      </c>
      <c r="BC21" s="1873">
        <v>0.54400000000000004</v>
      </c>
      <c r="BD21" s="1872">
        <v>0.62009999999999998</v>
      </c>
      <c r="BE21" s="1872">
        <v>0.70040000000000002</v>
      </c>
      <c r="BF21" s="1872">
        <v>0.78469999999999995</v>
      </c>
      <c r="BG21" s="1873">
        <v>0.873</v>
      </c>
      <c r="BH21" s="1872">
        <v>0.96509999999999996</v>
      </c>
      <c r="BI21" s="1872">
        <v>1.0610999999999999</v>
      </c>
      <c r="BJ21" s="1872">
        <v>1.1608000000000001</v>
      </c>
      <c r="BK21" s="1872">
        <v>1.2641</v>
      </c>
      <c r="BL21" s="1872">
        <v>1.3711</v>
      </c>
      <c r="BM21" s="1872">
        <v>1.4816</v>
      </c>
      <c r="BN21" s="1872">
        <v>1.5955999999999999</v>
      </c>
      <c r="BO21" s="1872">
        <v>1.7131000000000001</v>
      </c>
      <c r="BP21" s="1872">
        <v>1.8339000000000001</v>
      </c>
      <c r="BQ21" s="1872">
        <v>1.9581</v>
      </c>
      <c r="BR21" s="1872">
        <v>2.0855999999999999</v>
      </c>
      <c r="BS21" s="1872">
        <v>2.2164000000000001</v>
      </c>
      <c r="BT21" s="1872">
        <v>2.3504</v>
      </c>
      <c r="BU21" s="1872">
        <v>2.4876999999999998</v>
      </c>
      <c r="BV21" s="1872">
        <v>2.6280999999999999</v>
      </c>
      <c r="BW21" s="1872">
        <v>2.7715999999999998</v>
      </c>
      <c r="BX21" s="1872">
        <v>2.9182999999999999</v>
      </c>
      <c r="BY21" s="1872">
        <v>3.0680999999999998</v>
      </c>
      <c r="BZ21" s="1872">
        <v>3.2208999999999999</v>
      </c>
      <c r="CA21" s="1872">
        <v>3.3767999999999998</v>
      </c>
      <c r="CB21" s="1872">
        <v>3.5356999999999998</v>
      </c>
      <c r="CC21" s="1872">
        <v>3.6976</v>
      </c>
      <c r="CD21" s="1875">
        <v>3.8624999999999998</v>
      </c>
    </row>
    <row r="22" spans="1:82" s="432" customFormat="1" ht="21.95" customHeight="1">
      <c r="A22" s="3232"/>
      <c r="B22" s="1850">
        <v>46</v>
      </c>
      <c r="C22" s="1717"/>
      <c r="D22" s="1717"/>
      <c r="E22" s="1717">
        <v>1</v>
      </c>
      <c r="F22" s="1717">
        <v>1</v>
      </c>
      <c r="G22" s="1717"/>
      <c r="H22" s="1717"/>
      <c r="I22" s="1717"/>
      <c r="J22" s="1717"/>
      <c r="K22" s="1717"/>
      <c r="L22" s="1717"/>
      <c r="M22" s="1717"/>
      <c r="N22" s="1717"/>
      <c r="O22" s="1717"/>
      <c r="P22" s="1717"/>
      <c r="Q22" s="1717"/>
      <c r="R22" s="1717"/>
      <c r="S22" s="1717"/>
      <c r="T22" s="1717"/>
      <c r="U22" s="1717"/>
      <c r="V22" s="447"/>
      <c r="W22" s="447"/>
      <c r="X22" s="447"/>
      <c r="Y22" s="447"/>
      <c r="Z22" s="447"/>
      <c r="AA22" s="447"/>
      <c r="AB22" s="447"/>
      <c r="AC22" s="447"/>
      <c r="AD22" s="447"/>
      <c r="AE22" s="447"/>
      <c r="AF22" s="447">
        <f t="shared" si="0"/>
        <v>2</v>
      </c>
      <c r="AG22" s="1168">
        <v>21</v>
      </c>
      <c r="AH22" s="448">
        <f>VLOOKUP(AG22,AR20:CD51,22,0)</f>
        <v>1.4816</v>
      </c>
      <c r="AI22" s="456">
        <f>AF22*1/AI3</f>
        <v>12.5</v>
      </c>
      <c r="AJ22" s="449">
        <f t="shared" si="1"/>
        <v>18.52</v>
      </c>
      <c r="AK22" s="456">
        <f>AI22*AL3</f>
        <v>0</v>
      </c>
      <c r="AL22" s="625">
        <f t="shared" si="2"/>
        <v>0</v>
      </c>
      <c r="AM22" s="433"/>
      <c r="AN22" s="433"/>
      <c r="AO22" s="433"/>
      <c r="AP22" s="433"/>
      <c r="AR22" s="1867">
        <v>22</v>
      </c>
      <c r="AS22" s="1872">
        <v>4.1200000000000001E-2</v>
      </c>
      <c r="AT22" s="1872">
        <v>6.93E-2</v>
      </c>
      <c r="AU22" s="1872">
        <v>0.1036</v>
      </c>
      <c r="AV22" s="1872">
        <v>0.14380000000000001</v>
      </c>
      <c r="AW22" s="1872">
        <v>0.1895</v>
      </c>
      <c r="AX22" s="1872">
        <v>0.2407</v>
      </c>
      <c r="AY22" s="1872">
        <v>0.29709999999999998</v>
      </c>
      <c r="AZ22" s="1872">
        <v>0.35849999999999999</v>
      </c>
      <c r="BA22" s="1872">
        <v>0.42470000000000002</v>
      </c>
      <c r="BB22" s="1872">
        <v>0.49569999999999997</v>
      </c>
      <c r="BC22" s="1872">
        <v>0.57120000000000004</v>
      </c>
      <c r="BD22" s="1872">
        <v>0.6512</v>
      </c>
      <c r="BE22" s="1872">
        <v>0.73560000000000003</v>
      </c>
      <c r="BF22" s="1872">
        <v>0.82420000000000004</v>
      </c>
      <c r="BG22" s="1873">
        <v>0.91700000000000004</v>
      </c>
      <c r="BH22" s="1872">
        <v>1.0139</v>
      </c>
      <c r="BI22" s="1872">
        <v>1.1148</v>
      </c>
      <c r="BJ22" s="1872">
        <v>1.2196</v>
      </c>
      <c r="BK22" s="1872">
        <v>1.3283</v>
      </c>
      <c r="BL22" s="1872">
        <v>1.4408000000000001</v>
      </c>
      <c r="BM22" s="1873">
        <v>1.5569999999999999</v>
      </c>
      <c r="BN22" s="1872">
        <v>1.6769000000000001</v>
      </c>
      <c r="BO22" s="1872">
        <v>1.8004</v>
      </c>
      <c r="BP22" s="1872">
        <v>1.9275</v>
      </c>
      <c r="BQ22" s="1872">
        <v>2.0581</v>
      </c>
      <c r="BR22" s="1872">
        <v>2.1922000000000001</v>
      </c>
      <c r="BS22" s="1872">
        <v>2.3298000000000001</v>
      </c>
      <c r="BT22" s="1872">
        <v>2.4706999999999999</v>
      </c>
      <c r="BU22" s="1873">
        <v>2.6150000000000002</v>
      </c>
      <c r="BV22" s="1872">
        <v>2.7625999999999999</v>
      </c>
      <c r="BW22" s="1872">
        <v>2.9136000000000002</v>
      </c>
      <c r="BX22" s="1872">
        <v>3.0678000000000001</v>
      </c>
      <c r="BY22" s="1872">
        <v>3.2252000000000001</v>
      </c>
      <c r="BZ22" s="1872">
        <v>3.3858000000000001</v>
      </c>
      <c r="CA22" s="1872">
        <v>3.5497000000000001</v>
      </c>
      <c r="CB22" s="1872">
        <v>3.7166999999999999</v>
      </c>
      <c r="CC22" s="1872">
        <v>3.8868</v>
      </c>
      <c r="CD22" s="1875">
        <v>4.0601000000000003</v>
      </c>
    </row>
    <row r="23" spans="1:82" s="432" customFormat="1" ht="21.95" customHeight="1">
      <c r="A23" s="3232"/>
      <c r="B23" s="1850">
        <v>48</v>
      </c>
      <c r="C23" s="1717"/>
      <c r="D23" s="1717"/>
      <c r="E23" s="1717"/>
      <c r="F23" s="1717"/>
      <c r="G23" s="1717"/>
      <c r="H23" s="1717"/>
      <c r="I23" s="1717"/>
      <c r="J23" s="1717"/>
      <c r="K23" s="1717"/>
      <c r="L23" s="1717"/>
      <c r="M23" s="1717"/>
      <c r="N23" s="1717"/>
      <c r="O23" s="1717"/>
      <c r="P23" s="1717"/>
      <c r="Q23" s="1717"/>
      <c r="R23" s="1717"/>
      <c r="S23" s="1717"/>
      <c r="T23" s="1717"/>
      <c r="U23" s="1717"/>
      <c r="V23" s="447"/>
      <c r="W23" s="447"/>
      <c r="X23" s="447"/>
      <c r="Y23" s="447"/>
      <c r="Z23" s="447"/>
      <c r="AA23" s="447"/>
      <c r="AB23" s="447"/>
      <c r="AC23" s="447"/>
      <c r="AD23" s="447"/>
      <c r="AE23" s="447"/>
      <c r="AF23" s="447">
        <f t="shared" si="0"/>
        <v>0</v>
      </c>
      <c r="AG23" s="1168">
        <v>22</v>
      </c>
      <c r="AH23" s="448">
        <f>VLOOKUP(AG23,AR21:CD52,23,0)</f>
        <v>1.6769000000000001</v>
      </c>
      <c r="AI23" s="456">
        <f>AF23*1/AI3</f>
        <v>0</v>
      </c>
      <c r="AJ23" s="449">
        <f t="shared" si="1"/>
        <v>0</v>
      </c>
      <c r="AK23" s="456">
        <f>AI23*AL3</f>
        <v>0</v>
      </c>
      <c r="AL23" s="625">
        <f>AH23*AK23</f>
        <v>0</v>
      </c>
      <c r="AM23" s="433"/>
      <c r="AN23" s="433"/>
      <c r="AO23" s="433"/>
      <c r="AP23" s="433"/>
      <c r="AR23" s="1867">
        <v>23</v>
      </c>
      <c r="AS23" s="1872">
        <v>4.3099999999999999E-2</v>
      </c>
      <c r="AT23" s="1872">
        <v>7.2499999999999995E-2</v>
      </c>
      <c r="AU23" s="1872">
        <v>0.1084</v>
      </c>
      <c r="AV23" s="1872">
        <v>0.15049999999999999</v>
      </c>
      <c r="AW23" s="1872">
        <v>0.19839999999999999</v>
      </c>
      <c r="AX23" s="1872">
        <v>0.25209999999999999</v>
      </c>
      <c r="AY23" s="1872">
        <v>0.31109999999999999</v>
      </c>
      <c r="AZ23" s="1872">
        <v>0.37540000000000001</v>
      </c>
      <c r="BA23" s="1872">
        <v>0.44490000000000002</v>
      </c>
      <c r="BB23" s="1872">
        <v>0.51919999999999999</v>
      </c>
      <c r="BC23" s="1872">
        <v>0.59840000000000004</v>
      </c>
      <c r="BD23" s="1872">
        <v>0.68230000000000002</v>
      </c>
      <c r="BE23" s="1872">
        <v>0.77080000000000004</v>
      </c>
      <c r="BF23" s="1872">
        <v>0.86370000000000002</v>
      </c>
      <c r="BG23" s="1872">
        <v>0.96109999999999995</v>
      </c>
      <c r="BH23" s="1872">
        <v>1.0627</v>
      </c>
      <c r="BI23" s="1872">
        <v>1.1685000000000001</v>
      </c>
      <c r="BJ23" s="1872">
        <v>1.2785</v>
      </c>
      <c r="BK23" s="1872">
        <v>1.3925000000000001</v>
      </c>
      <c r="BL23" s="1872">
        <v>1.5105999999999999</v>
      </c>
      <c r="BM23" s="1872">
        <v>1.6325000000000001</v>
      </c>
      <c r="BN23" s="1872">
        <v>1.7583</v>
      </c>
      <c r="BO23" s="1872">
        <v>1.8878999999999999</v>
      </c>
      <c r="BP23" s="1872">
        <v>2.0211999999999999</v>
      </c>
      <c r="BQ23" s="1872">
        <v>2.1583000000000001</v>
      </c>
      <c r="BR23" s="1873">
        <v>2.2989999999999999</v>
      </c>
      <c r="BS23" s="1872">
        <v>2.4432999999999998</v>
      </c>
      <c r="BT23" s="1872">
        <v>2.5912000000000002</v>
      </c>
      <c r="BU23" s="1872">
        <v>2.7425999999999999</v>
      </c>
      <c r="BV23" s="1872">
        <v>2.8975</v>
      </c>
      <c r="BW23" s="1872">
        <v>3.0558000000000001</v>
      </c>
      <c r="BX23" s="1872">
        <v>3.2176</v>
      </c>
      <c r="BY23" s="1872">
        <v>3.3826999999999998</v>
      </c>
      <c r="BZ23" s="1872">
        <v>3.5512000000000001</v>
      </c>
      <c r="CA23" s="1872">
        <v>3.7231000000000001</v>
      </c>
      <c r="CB23" s="1872">
        <v>3.8982000000000001</v>
      </c>
      <c r="CC23" s="1872">
        <v>4.0766</v>
      </c>
      <c r="CD23" s="1875">
        <v>4.2583000000000002</v>
      </c>
    </row>
    <row r="24" spans="1:82" s="432" customFormat="1" ht="21.95" customHeight="1">
      <c r="A24" s="3232"/>
      <c r="B24" s="1850">
        <v>50</v>
      </c>
      <c r="C24" s="1717"/>
      <c r="D24" s="1717">
        <v>1</v>
      </c>
      <c r="E24" s="1717"/>
      <c r="F24" s="1717">
        <v>1</v>
      </c>
      <c r="G24" s="1717"/>
      <c r="H24" s="1717"/>
      <c r="I24" s="1717"/>
      <c r="J24" s="1717"/>
      <c r="K24" s="1717"/>
      <c r="L24" s="1717"/>
      <c r="M24" s="1717"/>
      <c r="N24" s="1717"/>
      <c r="O24" s="1717"/>
      <c r="P24" s="1717"/>
      <c r="Q24" s="1717"/>
      <c r="R24" s="1717"/>
      <c r="S24" s="1717"/>
      <c r="T24" s="1717"/>
      <c r="U24" s="1717"/>
      <c r="V24" s="447"/>
      <c r="W24" s="447"/>
      <c r="X24" s="447"/>
      <c r="Y24" s="447"/>
      <c r="Z24" s="447"/>
      <c r="AA24" s="447"/>
      <c r="AB24" s="447"/>
      <c r="AC24" s="447"/>
      <c r="AD24" s="447"/>
      <c r="AE24" s="447"/>
      <c r="AF24" s="447">
        <f t="shared" si="0"/>
        <v>2</v>
      </c>
      <c r="AG24" s="1168">
        <v>23</v>
      </c>
      <c r="AH24" s="448">
        <f>VLOOKUP(AG24,AR22:CD53,24,0)</f>
        <v>1.8878999999999999</v>
      </c>
      <c r="AI24" s="456">
        <f>AF24*1/AI3</f>
        <v>12.5</v>
      </c>
      <c r="AJ24" s="449">
        <f t="shared" si="1"/>
        <v>23.598749999999999</v>
      </c>
      <c r="AK24" s="456">
        <f>AI24*AL3</f>
        <v>0</v>
      </c>
      <c r="AL24" s="625">
        <f>AH24*AK24</f>
        <v>0</v>
      </c>
      <c r="AM24" s="433"/>
      <c r="AN24" s="433"/>
      <c r="AO24" s="433"/>
      <c r="AP24" s="433"/>
      <c r="AR24" s="1867">
        <v>24</v>
      </c>
      <c r="AS24" s="1873">
        <v>4.4999999999999998E-2</v>
      </c>
      <c r="AT24" s="1872">
        <v>7.5700000000000003E-2</v>
      </c>
      <c r="AU24" s="1872">
        <v>0.1132</v>
      </c>
      <c r="AV24" s="1872">
        <v>0.15720000000000001</v>
      </c>
      <c r="AW24" s="1872">
        <v>0.20730000000000001</v>
      </c>
      <c r="AX24" s="1872">
        <v>0.26340000000000002</v>
      </c>
      <c r="AY24" s="1872">
        <v>0.32519999999999999</v>
      </c>
      <c r="AZ24" s="1872">
        <v>0.39240000000000003</v>
      </c>
      <c r="BA24" s="1873">
        <v>0.46500000000000002</v>
      </c>
      <c r="BB24" s="1872">
        <v>0.54279999999999995</v>
      </c>
      <c r="BC24" s="1872">
        <v>0.62570000000000003</v>
      </c>
      <c r="BD24" s="1872">
        <v>0.71350000000000002</v>
      </c>
      <c r="BE24" s="1873">
        <v>0.80600000000000005</v>
      </c>
      <c r="BF24" s="1872">
        <v>0.90329999999999999</v>
      </c>
      <c r="BG24" s="1872">
        <v>1.0052000000000001</v>
      </c>
      <c r="BH24" s="1872">
        <v>1.1115999999999999</v>
      </c>
      <c r="BI24" s="1872">
        <v>1.2223999999999999</v>
      </c>
      <c r="BJ24" s="1872">
        <v>1.3374999999999999</v>
      </c>
      <c r="BK24" s="1872">
        <v>1.4569000000000001</v>
      </c>
      <c r="BL24" s="1872">
        <v>1.5804</v>
      </c>
      <c r="BM24" s="1872">
        <v>1.7081</v>
      </c>
      <c r="BN24" s="1872">
        <v>1.8398000000000001</v>
      </c>
      <c r="BO24" s="1872">
        <v>1.9755</v>
      </c>
      <c r="BP24" s="1872">
        <v>2.1151</v>
      </c>
      <c r="BQ24" s="1872">
        <v>2.2585999999999999</v>
      </c>
      <c r="BR24" s="1873">
        <v>2.4060000000000001</v>
      </c>
      <c r="BS24" s="1872">
        <v>2.5571000000000002</v>
      </c>
      <c r="BT24" s="1872">
        <v>2.7119</v>
      </c>
      <c r="BU24" s="1872">
        <v>2.8704000000000001</v>
      </c>
      <c r="BV24" s="1872">
        <v>3.0326</v>
      </c>
      <c r="BW24" s="1872">
        <v>3.1983999999999999</v>
      </c>
      <c r="BX24" s="1872">
        <v>3.3677999999999999</v>
      </c>
      <c r="BY24" s="1872">
        <v>3.5406</v>
      </c>
      <c r="BZ24" s="1873">
        <v>3.7170000000000001</v>
      </c>
      <c r="CA24" s="1872">
        <v>3.8969</v>
      </c>
      <c r="CB24" s="1872">
        <v>4.0801999999999996</v>
      </c>
      <c r="CC24" s="1873">
        <v>4.2670000000000003</v>
      </c>
      <c r="CD24" s="1875">
        <v>4.4570999999999996</v>
      </c>
    </row>
    <row r="25" spans="1:82" s="432" customFormat="1" ht="21.95" customHeight="1">
      <c r="A25" s="3233"/>
      <c r="B25" s="1850" t="s">
        <v>587</v>
      </c>
      <c r="C25" s="447">
        <f t="shared" ref="C25:AF25" si="3">SUM(C6:C24)</f>
        <v>49</v>
      </c>
      <c r="D25" s="447">
        <f t="shared" si="3"/>
        <v>54</v>
      </c>
      <c r="E25" s="447">
        <f t="shared" si="3"/>
        <v>54</v>
      </c>
      <c r="F25" s="447">
        <f t="shared" si="3"/>
        <v>73</v>
      </c>
      <c r="G25" s="447">
        <f t="shared" si="3"/>
        <v>0</v>
      </c>
      <c r="H25" s="447">
        <f t="shared" si="3"/>
        <v>0</v>
      </c>
      <c r="I25" s="447">
        <f t="shared" si="3"/>
        <v>0</v>
      </c>
      <c r="J25" s="447">
        <f t="shared" si="3"/>
        <v>0</v>
      </c>
      <c r="K25" s="447">
        <f t="shared" si="3"/>
        <v>0</v>
      </c>
      <c r="L25" s="447">
        <f t="shared" si="3"/>
        <v>0</v>
      </c>
      <c r="M25" s="447">
        <f t="shared" si="3"/>
        <v>0</v>
      </c>
      <c r="N25" s="447">
        <f t="shared" si="3"/>
        <v>0</v>
      </c>
      <c r="O25" s="447">
        <f t="shared" si="3"/>
        <v>0</v>
      </c>
      <c r="P25" s="447">
        <f t="shared" si="3"/>
        <v>0</v>
      </c>
      <c r="Q25" s="447">
        <f t="shared" si="3"/>
        <v>0</v>
      </c>
      <c r="R25" s="447">
        <f t="shared" si="3"/>
        <v>0</v>
      </c>
      <c r="S25" s="447">
        <f t="shared" si="3"/>
        <v>0</v>
      </c>
      <c r="T25" s="447">
        <f t="shared" si="3"/>
        <v>0</v>
      </c>
      <c r="U25" s="447">
        <f t="shared" si="3"/>
        <v>0</v>
      </c>
      <c r="V25" s="447">
        <f t="shared" si="3"/>
        <v>0</v>
      </c>
      <c r="W25" s="447">
        <f t="shared" si="3"/>
        <v>0</v>
      </c>
      <c r="X25" s="447">
        <f t="shared" si="3"/>
        <v>0</v>
      </c>
      <c r="Y25" s="447">
        <f t="shared" si="3"/>
        <v>0</v>
      </c>
      <c r="Z25" s="447">
        <f t="shared" si="3"/>
        <v>0</v>
      </c>
      <c r="AA25" s="447">
        <f t="shared" si="3"/>
        <v>0</v>
      </c>
      <c r="AB25" s="447">
        <f t="shared" si="3"/>
        <v>0</v>
      </c>
      <c r="AC25" s="447">
        <f t="shared" si="3"/>
        <v>0</v>
      </c>
      <c r="AD25" s="447">
        <f t="shared" si="3"/>
        <v>0</v>
      </c>
      <c r="AE25" s="447">
        <f t="shared" si="3"/>
        <v>0</v>
      </c>
      <c r="AF25" s="447">
        <f t="shared" si="3"/>
        <v>230</v>
      </c>
      <c r="AG25" s="448"/>
      <c r="AH25" s="448"/>
      <c r="AI25" s="456">
        <f>SUM(AI6:AI24)</f>
        <v>1437.5</v>
      </c>
      <c r="AJ25" s="449">
        <f>SUM(AJ6:AJ24)</f>
        <v>703.95624999999995</v>
      </c>
      <c r="AK25" s="456">
        <f>SUM(AK6:AK24)</f>
        <v>0</v>
      </c>
      <c r="AL25" s="625">
        <f>SUM(AL6:AL24)</f>
        <v>0</v>
      </c>
      <c r="AM25" s="433"/>
      <c r="AN25" s="433"/>
      <c r="AO25" s="433"/>
      <c r="AP25" s="433"/>
      <c r="AQ25" s="579"/>
      <c r="AR25" s="1867">
        <v>25</v>
      </c>
      <c r="AS25" s="1872">
        <v>4.6899999999999997E-2</v>
      </c>
      <c r="AT25" s="1872">
        <v>7.8899999999999998E-2</v>
      </c>
      <c r="AU25" s="1872">
        <v>0.1181</v>
      </c>
      <c r="AV25" s="1872">
        <v>0.16389999999999999</v>
      </c>
      <c r="AW25" s="1872">
        <v>0.2162</v>
      </c>
      <c r="AX25" s="1872">
        <v>0.2747</v>
      </c>
      <c r="AY25" s="1872">
        <v>0.3392</v>
      </c>
      <c r="AZ25" s="1872">
        <v>0.40939999999999999</v>
      </c>
      <c r="BA25" s="1872">
        <v>0.48520000000000002</v>
      </c>
      <c r="BB25" s="1872">
        <v>0.56640000000000001</v>
      </c>
      <c r="BC25" s="1872">
        <v>0.65290000000000004</v>
      </c>
      <c r="BD25" s="1872">
        <v>0.74460000000000004</v>
      </c>
      <c r="BE25" s="1872">
        <v>0.84130000000000005</v>
      </c>
      <c r="BF25" s="1872">
        <v>0.94289999999999996</v>
      </c>
      <c r="BG25" s="1872">
        <v>1.0492999999999999</v>
      </c>
      <c r="BH25" s="1872">
        <v>1.1605000000000001</v>
      </c>
      <c r="BI25" s="1872">
        <v>1.2762</v>
      </c>
      <c r="BJ25" s="1872">
        <v>1.3965000000000001</v>
      </c>
      <c r="BK25" s="1872">
        <v>1.5212000000000001</v>
      </c>
      <c r="BL25" s="1872">
        <v>1.6503000000000001</v>
      </c>
      <c r="BM25" s="1872">
        <v>1.7837000000000001</v>
      </c>
      <c r="BN25" s="1872">
        <v>1.9214</v>
      </c>
      <c r="BO25" s="1872">
        <v>2.0632000000000001</v>
      </c>
      <c r="BP25" s="1872">
        <v>2.2090999999999998</v>
      </c>
      <c r="BQ25" s="1872">
        <v>2.3591000000000002</v>
      </c>
      <c r="BR25" s="1872">
        <v>2.5131000000000001</v>
      </c>
      <c r="BS25" s="1873">
        <v>2.6709999999999998</v>
      </c>
      <c r="BT25" s="1872">
        <v>2.8328000000000002</v>
      </c>
      <c r="BU25" s="1872">
        <v>2.9984999999999999</v>
      </c>
      <c r="BV25" s="1873">
        <v>3.1680000000000001</v>
      </c>
      <c r="BW25" s="1872">
        <v>3.3412000000000002</v>
      </c>
      <c r="BX25" s="1872">
        <v>3.5182000000000002</v>
      </c>
      <c r="BY25" s="1872">
        <v>3.6989000000000001</v>
      </c>
      <c r="BZ25" s="1872">
        <v>3.8832</v>
      </c>
      <c r="CA25" s="1872">
        <v>4.0712000000000002</v>
      </c>
      <c r="CB25" s="1872">
        <v>4.2626999999999997</v>
      </c>
      <c r="CC25" s="1872">
        <v>4.4577999999999998</v>
      </c>
      <c r="CD25" s="1875">
        <v>4.6563999999999997</v>
      </c>
    </row>
    <row r="26" spans="1:82" s="432" customFormat="1" ht="21.95" customHeight="1" thickBot="1">
      <c r="A26" s="3843" t="s">
        <v>37</v>
      </c>
      <c r="B26" s="3844"/>
      <c r="C26" s="1719">
        <f>SUM(C25,)</f>
        <v>49</v>
      </c>
      <c r="D26" s="1719">
        <f t="shared" ref="D26:AE26" si="4">SUM(D25,)</f>
        <v>54</v>
      </c>
      <c r="E26" s="1719">
        <f t="shared" si="4"/>
        <v>54</v>
      </c>
      <c r="F26" s="1719">
        <f t="shared" si="4"/>
        <v>73</v>
      </c>
      <c r="G26" s="1719">
        <f t="shared" si="4"/>
        <v>0</v>
      </c>
      <c r="H26" s="1719">
        <f t="shared" si="4"/>
        <v>0</v>
      </c>
      <c r="I26" s="1719">
        <f t="shared" si="4"/>
        <v>0</v>
      </c>
      <c r="J26" s="1719">
        <f t="shared" si="4"/>
        <v>0</v>
      </c>
      <c r="K26" s="1719">
        <f t="shared" si="4"/>
        <v>0</v>
      </c>
      <c r="L26" s="1719">
        <f t="shared" si="4"/>
        <v>0</v>
      </c>
      <c r="M26" s="1719">
        <f t="shared" si="4"/>
        <v>0</v>
      </c>
      <c r="N26" s="1719">
        <f t="shared" si="4"/>
        <v>0</v>
      </c>
      <c r="O26" s="1719">
        <f t="shared" si="4"/>
        <v>0</v>
      </c>
      <c r="P26" s="1719">
        <f t="shared" si="4"/>
        <v>0</v>
      </c>
      <c r="Q26" s="1719">
        <f t="shared" si="4"/>
        <v>0</v>
      </c>
      <c r="R26" s="1719">
        <f t="shared" si="4"/>
        <v>0</v>
      </c>
      <c r="S26" s="1719">
        <f t="shared" si="4"/>
        <v>0</v>
      </c>
      <c r="T26" s="1719">
        <f t="shared" si="4"/>
        <v>0</v>
      </c>
      <c r="U26" s="1719">
        <f t="shared" si="4"/>
        <v>0</v>
      </c>
      <c r="V26" s="1719">
        <f t="shared" si="4"/>
        <v>0</v>
      </c>
      <c r="W26" s="1719">
        <f t="shared" si="4"/>
        <v>0</v>
      </c>
      <c r="X26" s="1719">
        <f t="shared" si="4"/>
        <v>0</v>
      </c>
      <c r="Y26" s="1719">
        <f t="shared" si="4"/>
        <v>0</v>
      </c>
      <c r="Z26" s="1719">
        <f t="shared" si="4"/>
        <v>0</v>
      </c>
      <c r="AA26" s="1719">
        <f t="shared" si="4"/>
        <v>0</v>
      </c>
      <c r="AB26" s="1719">
        <f t="shared" si="4"/>
        <v>0</v>
      </c>
      <c r="AC26" s="1719">
        <f t="shared" si="4"/>
        <v>0</v>
      </c>
      <c r="AD26" s="1719">
        <f t="shared" si="4"/>
        <v>0</v>
      </c>
      <c r="AE26" s="1719">
        <f t="shared" si="4"/>
        <v>0</v>
      </c>
      <c r="AF26" s="1719">
        <f>SUM(C26:AE26)</f>
        <v>230</v>
      </c>
      <c r="AG26" s="1719">
        <f t="shared" ref="AG26:AL26" si="5">SUM(AG25)</f>
        <v>0</v>
      </c>
      <c r="AH26" s="1719">
        <f t="shared" si="5"/>
        <v>0</v>
      </c>
      <c r="AI26" s="1710">
        <f>AF26/AI3</f>
        <v>1437.5</v>
      </c>
      <c r="AJ26" s="1709">
        <f t="shared" si="5"/>
        <v>703.95624999999995</v>
      </c>
      <c r="AK26" s="1710">
        <f>AI26*AL3</f>
        <v>0</v>
      </c>
      <c r="AL26" s="1711">
        <f t="shared" si="5"/>
        <v>0</v>
      </c>
      <c r="AM26" s="433"/>
      <c r="AN26" s="433"/>
      <c r="AO26" s="433"/>
      <c r="AP26" s="433"/>
      <c r="AR26" s="1867">
        <v>26</v>
      </c>
      <c r="AS26" s="1872">
        <v>4.8800000000000003E-2</v>
      </c>
      <c r="AT26" s="1872">
        <v>8.2199999999999995E-2</v>
      </c>
      <c r="AU26" s="1872">
        <v>0.1229</v>
      </c>
      <c r="AV26" s="1872">
        <v>0.17069999999999999</v>
      </c>
      <c r="AW26" s="1872">
        <v>0.22520000000000001</v>
      </c>
      <c r="AX26" s="1872">
        <v>0.28610000000000002</v>
      </c>
      <c r="AY26" s="1872">
        <v>0.35320000000000001</v>
      </c>
      <c r="AZ26" s="1872">
        <v>0.4264</v>
      </c>
      <c r="BA26" s="1872">
        <v>0.50539999999999996</v>
      </c>
      <c r="BB26" s="1873">
        <v>0.59</v>
      </c>
      <c r="BC26" s="1872">
        <v>0.68020000000000003</v>
      </c>
      <c r="BD26" s="1872">
        <v>0.77580000000000005</v>
      </c>
      <c r="BE26" s="1872">
        <v>0.87660000000000005</v>
      </c>
      <c r="BF26" s="1872">
        <v>0.98250000000000004</v>
      </c>
      <c r="BG26" s="1872">
        <v>1.0934999999999999</v>
      </c>
      <c r="BH26" s="1872">
        <v>1.2094</v>
      </c>
      <c r="BI26" s="1872">
        <v>1.3301000000000001</v>
      </c>
      <c r="BJ26" s="1872">
        <v>1.4556</v>
      </c>
      <c r="BK26" s="1872">
        <v>1.5857000000000001</v>
      </c>
      <c r="BL26" s="1872">
        <v>1.7202999999999999</v>
      </c>
      <c r="BM26" s="1872">
        <v>1.8594999999999999</v>
      </c>
      <c r="BN26" s="1872">
        <v>2.0030999999999999</v>
      </c>
      <c r="BO26" s="1873">
        <v>2.1509999999999998</v>
      </c>
      <c r="BP26" s="1872">
        <v>2.3033000000000001</v>
      </c>
      <c r="BQ26" s="1872">
        <v>2.4597000000000002</v>
      </c>
      <c r="BR26" s="1872">
        <v>2.6204000000000001</v>
      </c>
      <c r="BS26" s="1872">
        <v>2.7850999999999999</v>
      </c>
      <c r="BT26" s="1873">
        <v>2.9540000000000002</v>
      </c>
      <c r="BU26" s="1872">
        <v>3.1267999999999998</v>
      </c>
      <c r="BV26" s="1872">
        <v>3.3035999999999999</v>
      </c>
      <c r="BW26" s="1872">
        <v>3.4843999999999999</v>
      </c>
      <c r="BX26" s="1873">
        <v>3.669</v>
      </c>
      <c r="BY26" s="1872">
        <v>3.8574000000000002</v>
      </c>
      <c r="BZ26" s="1872">
        <v>4.0496999999999996</v>
      </c>
      <c r="CA26" s="1872">
        <v>4.2458</v>
      </c>
      <c r="CB26" s="1872">
        <v>4.4455999999999998</v>
      </c>
      <c r="CC26" s="1873">
        <v>4.649</v>
      </c>
      <c r="CD26" s="1875">
        <v>4.8562000000000003</v>
      </c>
    </row>
    <row r="27" spans="1:82" s="580" customFormat="1" ht="18.95" customHeight="1" thickBot="1">
      <c r="A27" s="1778"/>
      <c r="B27" s="618"/>
      <c r="C27" s="618"/>
      <c r="D27" s="581"/>
      <c r="E27" s="980"/>
      <c r="F27" s="581"/>
      <c r="G27" s="582"/>
      <c r="H27" s="582"/>
      <c r="I27" s="582"/>
      <c r="J27" s="582"/>
      <c r="K27" s="582"/>
      <c r="L27" s="582"/>
      <c r="M27" s="582"/>
      <c r="N27" s="582"/>
      <c r="O27" s="582"/>
      <c r="P27" s="582"/>
      <c r="Q27" s="582"/>
      <c r="R27" s="582"/>
      <c r="S27" s="582"/>
      <c r="T27" s="3845"/>
      <c r="U27" s="3845"/>
      <c r="V27" s="582"/>
      <c r="W27" s="582"/>
      <c r="X27" s="582"/>
      <c r="Y27" s="582"/>
      <c r="Z27" s="582"/>
      <c r="AA27" s="582"/>
      <c r="AB27" s="582"/>
      <c r="AC27" s="582"/>
      <c r="AD27" s="582"/>
      <c r="AE27" s="582"/>
      <c r="AF27" s="618"/>
      <c r="AG27" s="618"/>
      <c r="AH27" s="582"/>
      <c r="AI27" s="618"/>
      <c r="AJ27" s="618"/>
      <c r="AK27" s="618"/>
      <c r="AL27" s="1779"/>
      <c r="AR27" s="1867">
        <v>27</v>
      </c>
      <c r="AS27" s="1872">
        <v>5.0700000000000002E-2</v>
      </c>
      <c r="AT27" s="1872">
        <v>8.5400000000000004E-2</v>
      </c>
      <c r="AU27" s="1872">
        <v>0.12770000000000001</v>
      </c>
      <c r="AV27" s="1872">
        <v>0.1774</v>
      </c>
      <c r="AW27" s="1872">
        <v>0.2341</v>
      </c>
      <c r="AX27" s="1872">
        <v>0.2974</v>
      </c>
      <c r="AY27" s="1872">
        <v>0.36730000000000002</v>
      </c>
      <c r="AZ27" s="1872">
        <v>0.44340000000000002</v>
      </c>
      <c r="BA27" s="1872">
        <v>0.52559999999999996</v>
      </c>
      <c r="BB27" s="1872">
        <v>0.61360000000000003</v>
      </c>
      <c r="BC27" s="1872">
        <v>0.70750000000000002</v>
      </c>
      <c r="BD27" s="1872">
        <v>0.80689999999999995</v>
      </c>
      <c r="BE27" s="1872">
        <v>0.91190000000000004</v>
      </c>
      <c r="BF27" s="1872">
        <v>1.0222</v>
      </c>
      <c r="BG27" s="1872">
        <v>1.1376999999999999</v>
      </c>
      <c r="BH27" s="1872">
        <v>1.2583</v>
      </c>
      <c r="BI27" s="1873">
        <v>1.3839999999999999</v>
      </c>
      <c r="BJ27" s="1872">
        <v>1.5146999999999999</v>
      </c>
      <c r="BK27" s="1872">
        <v>1.6500999999999999</v>
      </c>
      <c r="BL27" s="1872">
        <v>1.7904</v>
      </c>
      <c r="BM27" s="1872">
        <v>1.9353</v>
      </c>
      <c r="BN27" s="1872">
        <v>2.0848</v>
      </c>
      <c r="BO27" s="1872">
        <v>2.2389000000000001</v>
      </c>
      <c r="BP27" s="1872">
        <v>2.3975</v>
      </c>
      <c r="BQ27" s="1872">
        <v>2.5605000000000002</v>
      </c>
      <c r="BR27" s="1872">
        <v>2.7277999999999998</v>
      </c>
      <c r="BS27" s="1872">
        <v>2.8994</v>
      </c>
      <c r="BT27" s="1872">
        <v>3.0752000000000002</v>
      </c>
      <c r="BU27" s="1872">
        <v>3.2553000000000001</v>
      </c>
      <c r="BV27" s="1872">
        <v>3.4394</v>
      </c>
      <c r="BW27" s="1872">
        <v>3.6276999999999999</v>
      </c>
      <c r="BX27" s="1873">
        <v>3.82</v>
      </c>
      <c r="BY27" s="1872">
        <v>4.0163000000000002</v>
      </c>
      <c r="BZ27" s="1872">
        <v>4.2164999999999999</v>
      </c>
      <c r="CA27" s="1872">
        <v>4.4207000000000001</v>
      </c>
      <c r="CB27" s="1872">
        <v>4.6288</v>
      </c>
      <c r="CC27" s="1872">
        <v>4.8407</v>
      </c>
      <c r="CD27" s="1875">
        <v>5.0564</v>
      </c>
    </row>
    <row r="28" spans="1:82" s="583" customFormat="1" ht="16.5">
      <c r="A28" s="1780"/>
      <c r="B28" s="618"/>
      <c r="C28" s="619"/>
      <c r="D28" s="619"/>
      <c r="E28" s="619"/>
      <c r="F28" s="619"/>
      <c r="G28" s="619"/>
      <c r="H28" s="619"/>
      <c r="I28" s="619"/>
      <c r="J28" s="619"/>
      <c r="K28" s="619"/>
      <c r="L28" s="619"/>
      <c r="M28" s="619"/>
      <c r="N28" s="619"/>
      <c r="O28" s="619"/>
      <c r="P28" s="619"/>
      <c r="Q28" s="619"/>
      <c r="R28" s="619"/>
      <c r="S28" s="619"/>
      <c r="T28" s="619"/>
      <c r="U28" s="619"/>
      <c r="V28" s="619"/>
      <c r="W28" s="619"/>
      <c r="X28" s="619"/>
      <c r="Y28" s="619"/>
      <c r="Z28" s="619"/>
      <c r="AA28" s="619"/>
      <c r="AB28" s="619"/>
      <c r="AC28" s="619"/>
      <c r="AD28" s="619"/>
      <c r="AE28" s="619"/>
      <c r="AF28" s="619"/>
      <c r="AG28" s="619"/>
      <c r="AH28" s="3846" t="s">
        <v>732</v>
      </c>
      <c r="AI28" s="1781">
        <f>AVERAGE(AG6:AG24)</f>
        <v>17.157894736842106</v>
      </c>
      <c r="AJ28" s="1782"/>
      <c r="AK28" s="3846" t="s">
        <v>736</v>
      </c>
      <c r="AL28" s="1783">
        <f>AVERAGE(B6:B24)</f>
        <v>32</v>
      </c>
      <c r="AR28" s="1867">
        <v>28</v>
      </c>
      <c r="AS28" s="1872">
        <v>5.2699999999999997E-2</v>
      </c>
      <c r="AT28" s="1872">
        <v>8.8599999999999998E-2</v>
      </c>
      <c r="AU28" s="1872">
        <v>0.1326</v>
      </c>
      <c r="AV28" s="1872">
        <v>0.18410000000000001</v>
      </c>
      <c r="AW28" s="1873">
        <v>0.24299999999999999</v>
      </c>
      <c r="AX28" s="1872">
        <v>0.30880000000000002</v>
      </c>
      <c r="AY28" s="1872">
        <v>0.38129999999999997</v>
      </c>
      <c r="AZ28" s="1872">
        <v>0.46039999999999998</v>
      </c>
      <c r="BA28" s="1872">
        <v>0.54569999999999996</v>
      </c>
      <c r="BB28" s="1872">
        <v>0.63729999999999998</v>
      </c>
      <c r="BC28" s="1872">
        <v>0.73480000000000001</v>
      </c>
      <c r="BD28" s="1872">
        <v>0.83809999999999996</v>
      </c>
      <c r="BE28" s="1872">
        <v>0.94720000000000004</v>
      </c>
      <c r="BF28" s="1872">
        <v>1.0618000000000001</v>
      </c>
      <c r="BG28" s="1872">
        <v>1.1819</v>
      </c>
      <c r="BH28" s="1872">
        <v>1.3072999999999999</v>
      </c>
      <c r="BI28" s="1873">
        <v>1.4379999999999999</v>
      </c>
      <c r="BJ28" s="1872">
        <v>1.5738000000000001</v>
      </c>
      <c r="BK28" s="1872">
        <v>1.7146999999999999</v>
      </c>
      <c r="BL28" s="1872">
        <v>1.8605</v>
      </c>
      <c r="BM28" s="1872">
        <v>2.0112000000000001</v>
      </c>
      <c r="BN28" s="1872">
        <v>2.1667000000000001</v>
      </c>
      <c r="BO28" s="1872">
        <v>2.3269000000000002</v>
      </c>
      <c r="BP28" s="1872">
        <v>2.4918</v>
      </c>
      <c r="BQ28" s="1872">
        <v>2.6613000000000002</v>
      </c>
      <c r="BR28" s="1872">
        <v>2.8353000000000002</v>
      </c>
      <c r="BS28" s="1872">
        <v>3.0137999999999998</v>
      </c>
      <c r="BT28" s="1872">
        <v>3.1966999999999999</v>
      </c>
      <c r="BU28" s="1872">
        <v>3.3839000000000001</v>
      </c>
      <c r="BV28" s="1872">
        <v>3.5754000000000001</v>
      </c>
      <c r="BW28" s="1872">
        <v>3.7711999999999999</v>
      </c>
      <c r="BX28" s="1872">
        <v>3.9712000000000001</v>
      </c>
      <c r="BY28" s="1872">
        <v>4.1753999999999998</v>
      </c>
      <c r="BZ28" s="1872">
        <v>4.3836000000000004</v>
      </c>
      <c r="CA28" s="1873">
        <v>4.5960000000000001</v>
      </c>
      <c r="CB28" s="1872">
        <v>4.8122999999999996</v>
      </c>
      <c r="CC28" s="1872">
        <v>5.0327000000000002</v>
      </c>
      <c r="CD28" s="1875">
        <v>5.2571000000000003</v>
      </c>
    </row>
    <row r="29" spans="1:82" s="583" customFormat="1" ht="17.25" thickBot="1">
      <c r="A29" s="1780"/>
      <c r="B29" s="1760"/>
      <c r="C29" s="619"/>
      <c r="D29" s="619"/>
      <c r="E29" s="619"/>
      <c r="F29" s="619"/>
      <c r="G29" s="619"/>
      <c r="H29" s="619"/>
      <c r="I29" s="619"/>
      <c r="J29" s="619"/>
      <c r="K29" s="619"/>
      <c r="L29" s="619"/>
      <c r="M29" s="619"/>
      <c r="N29" s="619"/>
      <c r="O29" s="619"/>
      <c r="P29" s="619"/>
      <c r="Q29" s="619"/>
      <c r="R29" s="619"/>
      <c r="S29" s="619"/>
      <c r="T29" s="619"/>
      <c r="U29" s="619"/>
      <c r="V29" s="619"/>
      <c r="W29" s="619"/>
      <c r="X29" s="619"/>
      <c r="Y29" s="619"/>
      <c r="Z29" s="619"/>
      <c r="AA29" s="619"/>
      <c r="AB29" s="619"/>
      <c r="AC29" s="619"/>
      <c r="AD29" s="619"/>
      <c r="AE29" s="619"/>
      <c r="AF29" s="619"/>
      <c r="AG29" s="619"/>
      <c r="AH29" s="3847"/>
      <c r="AI29" s="1769" t="str">
        <f>MIN(AG6:AG24)&amp;"-"&amp;MAX(AG6:AG24)</f>
        <v>11-23</v>
      </c>
      <c r="AJ29" s="1782"/>
      <c r="AK29" s="3847"/>
      <c r="AL29" s="1772" t="str">
        <f>MIN(B6:B24)&amp;"-"&amp;MAX(B6:B24)</f>
        <v>14-50</v>
      </c>
      <c r="AR29" s="1867">
        <v>29</v>
      </c>
      <c r="AS29" s="1872">
        <v>5.4600000000000003E-2</v>
      </c>
      <c r="AT29" s="1872">
        <v>9.1800000000000007E-2</v>
      </c>
      <c r="AU29" s="1872">
        <v>0.13739999999999999</v>
      </c>
      <c r="AV29" s="1872">
        <v>0.19089999999999999</v>
      </c>
      <c r="AW29" s="1872">
        <v>0.25190000000000001</v>
      </c>
      <c r="AX29" s="1872">
        <v>0.3201</v>
      </c>
      <c r="AY29" s="1872">
        <v>0.39539999999999997</v>
      </c>
      <c r="AZ29" s="1872">
        <v>0.47739999999999999</v>
      </c>
      <c r="BA29" s="1872">
        <v>0.56589999999999996</v>
      </c>
      <c r="BB29" s="1872">
        <v>0.66090000000000004</v>
      </c>
      <c r="BC29" s="1872">
        <v>0.7621</v>
      </c>
      <c r="BD29" s="1872">
        <v>0.86929999999999996</v>
      </c>
      <c r="BE29" s="1872">
        <v>0.98250000000000004</v>
      </c>
      <c r="BF29" s="1872">
        <v>1.1014999999999999</v>
      </c>
      <c r="BG29" s="1872">
        <v>1.2261</v>
      </c>
      <c r="BH29" s="1872">
        <v>1.3563000000000001</v>
      </c>
      <c r="BI29" s="1873">
        <v>1.492</v>
      </c>
      <c r="BJ29" s="1873">
        <v>1.633</v>
      </c>
      <c r="BK29" s="1872">
        <v>1.7791999999999999</v>
      </c>
      <c r="BL29" s="1872">
        <v>1.9306000000000001</v>
      </c>
      <c r="BM29" s="1872">
        <v>2.0871</v>
      </c>
      <c r="BN29" s="1872">
        <v>2.2486000000000002</v>
      </c>
      <c r="BO29" s="1873">
        <v>2.415</v>
      </c>
      <c r="BP29" s="1872">
        <v>2.5861999999999998</v>
      </c>
      <c r="BQ29" s="1872">
        <v>2.7622</v>
      </c>
      <c r="BR29" s="1872">
        <v>2.9428999999999998</v>
      </c>
      <c r="BS29" s="1872">
        <v>3.1282999999999999</v>
      </c>
      <c r="BT29" s="1872">
        <v>3.3182</v>
      </c>
      <c r="BU29" s="1872">
        <v>3.5127000000000002</v>
      </c>
      <c r="BV29" s="1872">
        <v>3.7115999999999998</v>
      </c>
      <c r="BW29" s="1872">
        <v>3.9148999999999998</v>
      </c>
      <c r="BX29" s="1872">
        <v>4.1227</v>
      </c>
      <c r="BY29" s="1872">
        <v>4.3346999999999998</v>
      </c>
      <c r="BZ29" s="1873">
        <v>4.5510000000000002</v>
      </c>
      <c r="CA29" s="1872">
        <v>4.7714999999999996</v>
      </c>
      <c r="CB29" s="1872">
        <v>4.9962</v>
      </c>
      <c r="CC29" s="1872">
        <v>5.2251000000000003</v>
      </c>
      <c r="CD29" s="1874">
        <v>5.4580000000000002</v>
      </c>
    </row>
    <row r="30" spans="1:82" s="583" customFormat="1" ht="16.5">
      <c r="A30" s="1784" t="s">
        <v>733</v>
      </c>
      <c r="B30" s="1774"/>
      <c r="C30" s="1775"/>
      <c r="D30" s="1775"/>
      <c r="E30" s="1775"/>
      <c r="F30" s="1775"/>
      <c r="G30" s="1775"/>
      <c r="H30" s="1775"/>
      <c r="I30" s="1775"/>
      <c r="J30" s="1775"/>
      <c r="K30" s="1775"/>
      <c r="L30" s="1775"/>
      <c r="M30" s="1775"/>
      <c r="N30" s="1775"/>
      <c r="O30" s="1775"/>
      <c r="P30" s="1775"/>
      <c r="Q30" s="1775"/>
      <c r="R30" s="1775"/>
      <c r="S30" s="1775"/>
      <c r="T30" s="1775"/>
      <c r="U30" s="1775"/>
      <c r="V30" s="1775"/>
      <c r="W30" s="1775"/>
      <c r="X30" s="1775"/>
      <c r="Y30" s="1775"/>
      <c r="Z30" s="1775"/>
      <c r="AA30" s="1775"/>
      <c r="AB30" s="1775"/>
      <c r="AC30" s="1775"/>
      <c r="AD30" s="1775"/>
      <c r="AE30" s="1775"/>
      <c r="AF30" s="1775"/>
      <c r="AG30" s="1775"/>
      <c r="AH30" s="619"/>
      <c r="AI30" s="619"/>
      <c r="AJ30" s="619"/>
      <c r="AK30" s="619"/>
      <c r="AL30" s="1785"/>
      <c r="AR30" s="1867">
        <v>30</v>
      </c>
      <c r="AS30" s="1872">
        <v>5.6500000000000002E-2</v>
      </c>
      <c r="AT30" s="1872">
        <v>9.5100000000000004E-2</v>
      </c>
      <c r="AU30" s="1872">
        <v>0.14219999999999999</v>
      </c>
      <c r="AV30" s="1872">
        <v>0.1976</v>
      </c>
      <c r="AW30" s="1872">
        <v>0.26079999999999998</v>
      </c>
      <c r="AX30" s="1872">
        <v>0.33150000000000002</v>
      </c>
      <c r="AY30" s="1872">
        <v>0.40939999999999999</v>
      </c>
      <c r="AZ30" s="1872">
        <v>0.49440000000000001</v>
      </c>
      <c r="BA30" s="1872">
        <v>0.58609999999999995</v>
      </c>
      <c r="BB30" s="1872">
        <v>0.6845</v>
      </c>
      <c r="BC30" s="1872">
        <v>0.78939999999999999</v>
      </c>
      <c r="BD30" s="1872">
        <v>0.90049999999999997</v>
      </c>
      <c r="BE30" s="1872">
        <v>1.0178</v>
      </c>
      <c r="BF30" s="1872">
        <v>1.1412</v>
      </c>
      <c r="BG30" s="1872">
        <v>1.2704</v>
      </c>
      <c r="BH30" s="1872">
        <v>1.4053</v>
      </c>
      <c r="BI30" s="1873">
        <v>1.546</v>
      </c>
      <c r="BJ30" s="1872">
        <v>1.6921999999999999</v>
      </c>
      <c r="BK30" s="1872">
        <v>1.8438000000000001</v>
      </c>
      <c r="BL30" s="1872">
        <v>2.0007999999999999</v>
      </c>
      <c r="BM30" s="1872">
        <v>2.1631</v>
      </c>
      <c r="BN30" s="1872">
        <v>2.3304999999999998</v>
      </c>
      <c r="BO30" s="1872">
        <v>2.5030999999999999</v>
      </c>
      <c r="BP30" s="1872">
        <v>2.6806999999999999</v>
      </c>
      <c r="BQ30" s="1872">
        <v>2.8632</v>
      </c>
      <c r="BR30" s="1872">
        <v>3.0507</v>
      </c>
      <c r="BS30" s="1872">
        <v>3.2429000000000001</v>
      </c>
      <c r="BT30" s="1872">
        <v>3.4399000000000002</v>
      </c>
      <c r="BU30" s="1872">
        <v>3.6415999999999999</v>
      </c>
      <c r="BV30" s="1872">
        <v>3.8479000000000001</v>
      </c>
      <c r="BW30" s="1872">
        <v>4.0587999999999997</v>
      </c>
      <c r="BX30" s="1872">
        <v>4.2743000000000002</v>
      </c>
      <c r="BY30" s="1872">
        <v>4.4942000000000002</v>
      </c>
      <c r="BZ30" s="1872">
        <v>4.7184999999999997</v>
      </c>
      <c r="CA30" s="1872">
        <v>4.9473000000000003</v>
      </c>
      <c r="CB30" s="1872">
        <v>5.1802999999999999</v>
      </c>
      <c r="CC30" s="1872">
        <v>5.4177</v>
      </c>
      <c r="CD30" s="1875">
        <v>5.6593</v>
      </c>
    </row>
    <row r="31" spans="1:82" ht="16.5">
      <c r="A31" s="1786">
        <v>1</v>
      </c>
      <c r="B31" s="3833" t="s">
        <v>952</v>
      </c>
      <c r="C31" s="3833"/>
      <c r="D31" s="3833"/>
      <c r="E31" s="1773">
        <v>4</v>
      </c>
      <c r="F31" s="3833" t="s">
        <v>955</v>
      </c>
      <c r="G31" s="3833"/>
      <c r="H31" s="3833"/>
      <c r="I31" s="3833"/>
      <c r="J31" s="3833"/>
      <c r="K31" s="3833"/>
      <c r="L31" s="3833"/>
      <c r="M31" s="3833"/>
      <c r="N31" s="3833"/>
      <c r="O31" s="3833"/>
      <c r="P31" s="3833"/>
      <c r="Q31" s="3833"/>
      <c r="R31" s="3833"/>
      <c r="S31" s="3833"/>
      <c r="T31" s="3833"/>
      <c r="U31" s="3833"/>
      <c r="V31" s="3833"/>
      <c r="W31" s="3833"/>
      <c r="X31" s="3833"/>
      <c r="Y31" s="3833"/>
      <c r="Z31" s="3833"/>
      <c r="AA31" s="3833"/>
      <c r="AB31" s="3833"/>
      <c r="AC31" s="3833"/>
      <c r="AD31" s="3833"/>
      <c r="AE31" s="3833"/>
      <c r="AF31" s="3833"/>
      <c r="AG31" s="3833"/>
      <c r="AH31" s="451"/>
      <c r="AI31" s="451"/>
      <c r="AJ31" s="451"/>
      <c r="AK31" s="451"/>
      <c r="AL31" s="1787"/>
      <c r="AR31" s="1867">
        <v>31</v>
      </c>
      <c r="AS31" s="1872">
        <v>5.8400000000000001E-2</v>
      </c>
      <c r="AT31" s="1872">
        <v>9.8299999999999998E-2</v>
      </c>
      <c r="AU31" s="1872">
        <v>0.14710000000000001</v>
      </c>
      <c r="AV31" s="1872">
        <v>0.20430000000000001</v>
      </c>
      <c r="AW31" s="1872">
        <v>0.2697</v>
      </c>
      <c r="AX31" s="1872">
        <v>0.34279999999999999</v>
      </c>
      <c r="AY31" s="1872">
        <v>0.42349999999999999</v>
      </c>
      <c r="AZ31" s="1872">
        <v>0.51139999999999997</v>
      </c>
      <c r="BA31" s="1872">
        <v>0.60629999999999995</v>
      </c>
      <c r="BB31" s="1872">
        <v>0.70820000000000005</v>
      </c>
      <c r="BC31" s="1872">
        <v>0.81669999999999998</v>
      </c>
      <c r="BD31" s="1872">
        <v>0.93169999999999997</v>
      </c>
      <c r="BE31" s="1872">
        <v>1.0531999999999999</v>
      </c>
      <c r="BF31" s="1872">
        <v>1.1809000000000001</v>
      </c>
      <c r="BG31" s="1872">
        <v>1.3146</v>
      </c>
      <c r="BH31" s="1872">
        <v>1.4543999999999999</v>
      </c>
      <c r="BI31" s="1873">
        <v>1.6</v>
      </c>
      <c r="BJ31" s="1872">
        <v>1.7514000000000001</v>
      </c>
      <c r="BK31" s="1872">
        <v>1.9084000000000001</v>
      </c>
      <c r="BL31" s="1873">
        <v>2.0710000000000002</v>
      </c>
      <c r="BM31" s="1872">
        <v>2.2391000000000001</v>
      </c>
      <c r="BN31" s="1872">
        <v>2.4125000000000001</v>
      </c>
      <c r="BO31" s="1872">
        <v>2.5912999999999999</v>
      </c>
      <c r="BP31" s="1872">
        <v>2.7751999999999999</v>
      </c>
      <c r="BQ31" s="1872">
        <v>2.9643000000000002</v>
      </c>
      <c r="BR31" s="1872">
        <v>3.1585000000000001</v>
      </c>
      <c r="BS31" s="1872">
        <v>3.3576000000000001</v>
      </c>
      <c r="BT31" s="1872">
        <v>3.5617000000000001</v>
      </c>
      <c r="BU31" s="1872">
        <v>3.7706</v>
      </c>
      <c r="BV31" s="1872">
        <v>3.9843999999999999</v>
      </c>
      <c r="BW31" s="1872">
        <v>4.2028999999999996</v>
      </c>
      <c r="BX31" s="1872">
        <v>4.4260999999999999</v>
      </c>
      <c r="BY31" s="1872">
        <v>4.6539000000000001</v>
      </c>
      <c r="BZ31" s="1872">
        <v>4.8863000000000003</v>
      </c>
      <c r="CA31" s="1872">
        <v>5.1233000000000004</v>
      </c>
      <c r="CB31" s="1872">
        <v>5.3647</v>
      </c>
      <c r="CC31" s="1872">
        <v>5.6106999999999996</v>
      </c>
      <c r="CD31" s="1874">
        <v>5.8609999999999998</v>
      </c>
    </row>
    <row r="32" spans="1:82" ht="16.5">
      <c r="A32" s="1786">
        <v>2</v>
      </c>
      <c r="B32" s="3833" t="s">
        <v>953</v>
      </c>
      <c r="C32" s="3833"/>
      <c r="D32" s="3833"/>
      <c r="E32" s="1774"/>
      <c r="F32" s="1775"/>
      <c r="G32" s="1775"/>
      <c r="H32" s="1775"/>
      <c r="I32" s="1775"/>
      <c r="J32" s="1775"/>
      <c r="K32" s="1775"/>
      <c r="L32" s="1775"/>
      <c r="M32" s="1775"/>
      <c r="N32" s="1775"/>
      <c r="O32" s="1775"/>
      <c r="P32" s="1775"/>
      <c r="Q32" s="1775"/>
      <c r="R32" s="1775"/>
      <c r="S32" s="1775"/>
      <c r="T32" s="1775"/>
      <c r="U32" s="1775"/>
      <c r="V32" s="1775"/>
      <c r="W32" s="1775"/>
      <c r="X32" s="1775"/>
      <c r="Y32" s="1775"/>
      <c r="Z32" s="1775"/>
      <c r="AA32" s="1775"/>
      <c r="AB32" s="1775"/>
      <c r="AC32" s="1775"/>
      <c r="AD32" s="1775"/>
      <c r="AE32" s="1775"/>
      <c r="AF32" s="1775"/>
      <c r="AG32" s="1775"/>
      <c r="AH32" s="451"/>
      <c r="AI32" s="451"/>
      <c r="AJ32" s="451"/>
      <c r="AK32" s="451"/>
      <c r="AL32" s="1787"/>
      <c r="AR32" s="1867">
        <v>32</v>
      </c>
      <c r="AS32" s="1872">
        <v>6.0299999999999999E-2</v>
      </c>
      <c r="AT32" s="1872">
        <v>0.10150000000000001</v>
      </c>
      <c r="AU32" s="1872">
        <v>0.15190000000000001</v>
      </c>
      <c r="AV32" s="1872">
        <v>0.21110000000000001</v>
      </c>
      <c r="AW32" s="1872">
        <v>0.27860000000000001</v>
      </c>
      <c r="AX32" s="1872">
        <v>0.35420000000000001</v>
      </c>
      <c r="AY32" s="1872">
        <v>0.4375</v>
      </c>
      <c r="AZ32" s="1872">
        <v>0.52839999999999998</v>
      </c>
      <c r="BA32" s="1872">
        <v>0.62649999999999995</v>
      </c>
      <c r="BB32" s="1872">
        <v>0.73180000000000001</v>
      </c>
      <c r="BC32" s="1873">
        <v>0.84399999999999997</v>
      </c>
      <c r="BD32" s="1873">
        <v>0.96299999999999997</v>
      </c>
      <c r="BE32" s="1872">
        <v>1.0885</v>
      </c>
      <c r="BF32" s="1872">
        <v>1.2205999999999999</v>
      </c>
      <c r="BG32" s="1872">
        <v>1.3589</v>
      </c>
      <c r="BH32" s="1872">
        <v>1.5035000000000001</v>
      </c>
      <c r="BI32" s="1872">
        <v>1.6540999999999999</v>
      </c>
      <c r="BJ32" s="1872">
        <v>1.8107</v>
      </c>
      <c r="BK32" s="1872">
        <v>1.9731000000000001</v>
      </c>
      <c r="BL32" s="1872">
        <v>2.1413000000000002</v>
      </c>
      <c r="BM32" s="1872">
        <v>2.3151999999999999</v>
      </c>
      <c r="BN32" s="1872">
        <v>2.4946000000000002</v>
      </c>
      <c r="BO32" s="1872">
        <v>2.6795</v>
      </c>
      <c r="BP32" s="1872">
        <v>2.8698000000000001</v>
      </c>
      <c r="BQ32" s="1872">
        <v>3.0655000000000001</v>
      </c>
      <c r="BR32" s="1872">
        <v>3.2664</v>
      </c>
      <c r="BS32" s="1872">
        <v>3.4723999999999999</v>
      </c>
      <c r="BT32" s="1872">
        <v>3.6836000000000002</v>
      </c>
      <c r="BU32" s="1872">
        <v>3.8997999999999999</v>
      </c>
      <c r="BV32" s="1873">
        <v>4.1210000000000004</v>
      </c>
      <c r="BW32" s="1872">
        <v>4.3471000000000002</v>
      </c>
      <c r="BX32" s="1872">
        <v>4.5781000000000001</v>
      </c>
      <c r="BY32" s="1872">
        <v>4.8137999999999996</v>
      </c>
      <c r="BZ32" s="1872">
        <v>5.0542999999999996</v>
      </c>
      <c r="CA32" s="1872">
        <v>5.2995000000000001</v>
      </c>
      <c r="CB32" s="1872">
        <v>5.5494000000000003</v>
      </c>
      <c r="CC32" s="1872">
        <v>5.8037999999999998</v>
      </c>
      <c r="CD32" s="1875">
        <v>6.0628000000000002</v>
      </c>
    </row>
    <row r="33" spans="1:82" ht="17.25" thickBot="1">
      <c r="A33" s="1788">
        <v>3</v>
      </c>
      <c r="B33" s="1789" t="s">
        <v>954</v>
      </c>
      <c r="C33" s="1789"/>
      <c r="D33" s="1789"/>
      <c r="E33" s="1790"/>
      <c r="F33" s="1790"/>
      <c r="G33" s="1791"/>
      <c r="H33" s="1789"/>
      <c r="I33" s="1789"/>
      <c r="J33" s="1789"/>
      <c r="K33" s="1789"/>
      <c r="L33" s="1789"/>
      <c r="M33" s="1789"/>
      <c r="N33" s="1789"/>
      <c r="O33" s="1789"/>
      <c r="P33" s="1789"/>
      <c r="Q33" s="1789"/>
      <c r="R33" s="1789"/>
      <c r="S33" s="1789"/>
      <c r="T33" s="1789"/>
      <c r="U33" s="1789"/>
      <c r="V33" s="1789"/>
      <c r="W33" s="1789"/>
      <c r="X33" s="1789"/>
      <c r="Y33" s="1789"/>
      <c r="Z33" s="1789"/>
      <c r="AA33" s="1789"/>
      <c r="AB33" s="1789"/>
      <c r="AC33" s="1789"/>
      <c r="AD33" s="1790"/>
      <c r="AE33" s="1790"/>
      <c r="AF33" s="1790"/>
      <c r="AG33" s="1790"/>
      <c r="AH33" s="1792"/>
      <c r="AI33" s="1792"/>
      <c r="AJ33" s="1792"/>
      <c r="AK33" s="1792"/>
      <c r="AL33" s="1793"/>
      <c r="AR33" s="1867">
        <v>33</v>
      </c>
      <c r="AS33" s="1872">
        <v>6.2199999999999998E-2</v>
      </c>
      <c r="AT33" s="1872">
        <v>0.1047</v>
      </c>
      <c r="AU33" s="1872">
        <v>0.15679999999999999</v>
      </c>
      <c r="AV33" s="1872">
        <v>0.21779999999999999</v>
      </c>
      <c r="AW33" s="1872">
        <v>0.28749999999999998</v>
      </c>
      <c r="AX33" s="1872">
        <v>0.36549999999999999</v>
      </c>
      <c r="AY33" s="1872">
        <v>0.4516</v>
      </c>
      <c r="AZ33" s="1872">
        <v>0.5454</v>
      </c>
      <c r="BA33" s="1872">
        <v>0.64670000000000005</v>
      </c>
      <c r="BB33" s="1872">
        <v>0.75549999999999995</v>
      </c>
      <c r="BC33" s="1872">
        <v>0.87129999999999996</v>
      </c>
      <c r="BD33" s="1872">
        <v>0.99419999999999997</v>
      </c>
      <c r="BE33" s="1872">
        <v>1.1238999999999999</v>
      </c>
      <c r="BF33" s="1872">
        <v>1.2603</v>
      </c>
      <c r="BG33" s="1872">
        <v>1.4032</v>
      </c>
      <c r="BH33" s="1872">
        <v>1.5525</v>
      </c>
      <c r="BI33" s="1872">
        <v>1.7081</v>
      </c>
      <c r="BJ33" s="1872">
        <v>1.8698999999999999</v>
      </c>
      <c r="BK33" s="1872">
        <v>2.0377999999999998</v>
      </c>
      <c r="BL33" s="1872">
        <v>2.2115999999999998</v>
      </c>
      <c r="BM33" s="1872">
        <v>2.3913000000000002</v>
      </c>
      <c r="BN33" s="1872">
        <v>2.5767000000000002</v>
      </c>
      <c r="BO33" s="1872">
        <v>2.7677999999999998</v>
      </c>
      <c r="BP33" s="1872">
        <v>2.9645000000000001</v>
      </c>
      <c r="BQ33" s="1872">
        <v>3.1667000000000001</v>
      </c>
      <c r="BR33" s="1872">
        <v>3.3742999999999999</v>
      </c>
      <c r="BS33" s="1872">
        <v>3.5872999999999999</v>
      </c>
      <c r="BT33" s="1872">
        <v>3.8056000000000001</v>
      </c>
      <c r="BU33" s="1872">
        <v>4.0290999999999997</v>
      </c>
      <c r="BV33" s="1872">
        <v>4.2576999999999998</v>
      </c>
      <c r="BW33" s="1872">
        <v>4.4913999999999996</v>
      </c>
      <c r="BX33" s="1872">
        <v>4.7302</v>
      </c>
      <c r="BY33" s="1872">
        <v>4.9739000000000004</v>
      </c>
      <c r="BZ33" s="1872">
        <v>5.2225000000000001</v>
      </c>
      <c r="CA33" s="1872">
        <v>5.4759000000000002</v>
      </c>
      <c r="CB33" s="1872">
        <v>5.7342000000000004</v>
      </c>
      <c r="CC33" s="1872">
        <v>5.9972000000000003</v>
      </c>
      <c r="CD33" s="1874">
        <v>6.2649999999999997</v>
      </c>
    </row>
    <row r="34" spans="1:82" ht="16.5">
      <c r="A34" s="439"/>
      <c r="C34" s="3834"/>
      <c r="D34" s="3834"/>
      <c r="E34" s="3834"/>
      <c r="F34" s="439"/>
      <c r="G34" s="439"/>
      <c r="H34" s="439"/>
      <c r="I34" s="439"/>
      <c r="J34" s="439"/>
      <c r="K34" s="439"/>
      <c r="L34" s="439"/>
      <c r="M34" s="439"/>
      <c r="N34" s="439"/>
      <c r="O34" s="439"/>
      <c r="P34" s="439"/>
      <c r="Q34" s="439"/>
      <c r="R34" s="439"/>
      <c r="S34" s="439"/>
      <c r="T34" s="439"/>
      <c r="U34" s="439"/>
      <c r="AR34" s="1867">
        <v>34</v>
      </c>
      <c r="AS34" s="1872">
        <v>6.4100000000000004E-2</v>
      </c>
      <c r="AT34" s="1872">
        <v>0.1079</v>
      </c>
      <c r="AU34" s="1872">
        <v>0.16159999999999999</v>
      </c>
      <c r="AV34" s="1872">
        <v>0.22450000000000001</v>
      </c>
      <c r="AW34" s="1872">
        <v>0.2964</v>
      </c>
      <c r="AX34" s="1872">
        <v>0.37690000000000001</v>
      </c>
      <c r="AY34" s="1872">
        <v>0.46560000000000001</v>
      </c>
      <c r="AZ34" s="1872">
        <v>0.56240000000000001</v>
      </c>
      <c r="BA34" s="1872">
        <v>0.66690000000000005</v>
      </c>
      <c r="BB34" s="1872">
        <v>0.77910000000000001</v>
      </c>
      <c r="BC34" s="1872">
        <v>0.89870000000000005</v>
      </c>
      <c r="BD34" s="1872">
        <v>1.0254000000000001</v>
      </c>
      <c r="BE34" s="1872">
        <v>1.1593</v>
      </c>
      <c r="BF34" s="1873">
        <v>1.3</v>
      </c>
      <c r="BG34" s="1872">
        <v>1.4475</v>
      </c>
      <c r="BH34" s="1872">
        <v>1.6015999999999999</v>
      </c>
      <c r="BI34" s="1872">
        <v>1.7622</v>
      </c>
      <c r="BJ34" s="1872">
        <v>1.9292</v>
      </c>
      <c r="BK34" s="1872">
        <v>2.1025</v>
      </c>
      <c r="BL34" s="1872">
        <v>2.2818999999999998</v>
      </c>
      <c r="BM34" s="1872">
        <v>2.4674</v>
      </c>
      <c r="BN34" s="1872">
        <v>2.6587999999999998</v>
      </c>
      <c r="BO34" s="1872">
        <v>2.8561000000000001</v>
      </c>
      <c r="BP34" s="1872">
        <v>3.0592000000000001</v>
      </c>
      <c r="BQ34" s="1873">
        <v>3.2679999999999998</v>
      </c>
      <c r="BR34" s="1872">
        <v>3.4824000000000002</v>
      </c>
      <c r="BS34" s="1872">
        <v>3.7023000000000001</v>
      </c>
      <c r="BT34" s="1872">
        <v>3.9277000000000002</v>
      </c>
      <c r="BU34" s="1872">
        <v>4.1585000000000001</v>
      </c>
      <c r="BV34" s="1872">
        <v>4.3944999999999999</v>
      </c>
      <c r="BW34" s="1872">
        <v>4.6359000000000004</v>
      </c>
      <c r="BX34" s="1872">
        <v>4.8823999999999996</v>
      </c>
      <c r="BY34" s="1872">
        <v>5.1341000000000001</v>
      </c>
      <c r="BZ34" s="1872">
        <v>5.3907999999999996</v>
      </c>
      <c r="CA34" s="1872">
        <v>5.6524999999999999</v>
      </c>
      <c r="CB34" s="1872">
        <v>5.9192999999999998</v>
      </c>
      <c r="CC34" s="1872">
        <v>6.1909000000000001</v>
      </c>
      <c r="CD34" s="1875">
        <v>6.4673999999999996</v>
      </c>
    </row>
    <row r="35" spans="1:82" ht="17.25" thickBot="1">
      <c r="A35" s="3835" t="s">
        <v>743</v>
      </c>
      <c r="B35" s="3835"/>
      <c r="C35" s="3835"/>
      <c r="D35" s="3835"/>
      <c r="E35" s="3836"/>
      <c r="F35" s="1640"/>
      <c r="G35" s="1640"/>
      <c r="H35" s="1640"/>
      <c r="I35" s="1640"/>
      <c r="J35" s="1640"/>
      <c r="K35" s="440"/>
      <c r="L35" s="1640"/>
      <c r="M35" s="1640"/>
      <c r="N35" s="1640"/>
      <c r="O35" s="1640"/>
      <c r="P35" s="1640"/>
      <c r="Q35" s="1640"/>
      <c r="R35" s="1640"/>
      <c r="S35" s="1640"/>
      <c r="T35" s="1640"/>
      <c r="U35" s="1640"/>
      <c r="V35" s="1639"/>
      <c r="W35" s="1639"/>
      <c r="X35" s="1639"/>
      <c r="Y35" s="1639"/>
      <c r="Z35" s="1639"/>
      <c r="AA35" s="1639"/>
      <c r="AB35" s="1639"/>
      <c r="AC35" s="1639"/>
      <c r="AD35" s="1639"/>
      <c r="AE35" s="1639"/>
      <c r="AF35" s="1639"/>
      <c r="AG35" s="1639"/>
      <c r="AH35" s="1639"/>
      <c r="AI35" s="1639"/>
      <c r="AJ35" s="1639"/>
      <c r="AR35" s="1876">
        <v>35</v>
      </c>
      <c r="AS35" s="1877">
        <v>6.6000000000000003E-2</v>
      </c>
      <c r="AT35" s="1878">
        <v>0.11119999999999999</v>
      </c>
      <c r="AU35" s="1878">
        <v>0.16639999999999999</v>
      </c>
      <c r="AV35" s="1878">
        <v>0.23130000000000001</v>
      </c>
      <c r="AW35" s="1878">
        <v>0.30530000000000002</v>
      </c>
      <c r="AX35" s="1878">
        <v>0.38819999999999999</v>
      </c>
      <c r="AY35" s="1878">
        <v>0.47970000000000002</v>
      </c>
      <c r="AZ35" s="1878">
        <v>0.57940000000000003</v>
      </c>
      <c r="BA35" s="1878">
        <v>0.68720000000000003</v>
      </c>
      <c r="BB35" s="1878">
        <v>0.80279999999999996</v>
      </c>
      <c r="BC35" s="1877">
        <v>0.92600000000000005</v>
      </c>
      <c r="BD35" s="1878">
        <v>1.0567</v>
      </c>
      <c r="BE35" s="1878">
        <v>1.1946000000000001</v>
      </c>
      <c r="BF35" s="1878">
        <v>1.3396999999999999</v>
      </c>
      <c r="BG35" s="1878">
        <v>1.4918</v>
      </c>
      <c r="BH35" s="1878">
        <v>1.6507000000000001</v>
      </c>
      <c r="BI35" s="1878">
        <v>1.8164</v>
      </c>
      <c r="BJ35" s="1878">
        <v>1.9885999999999999</v>
      </c>
      <c r="BK35" s="1878">
        <v>2.1671999999999998</v>
      </c>
      <c r="BL35" s="1878">
        <v>2.3523000000000001</v>
      </c>
      <c r="BM35" s="1878">
        <v>2.5436000000000001</v>
      </c>
      <c r="BN35" s="1877">
        <v>2.7410000000000001</v>
      </c>
      <c r="BO35" s="1878">
        <v>2.9445000000000001</v>
      </c>
      <c r="BP35" s="1877">
        <v>3.1539999999999999</v>
      </c>
      <c r="BQ35" s="1878">
        <v>3.3693</v>
      </c>
      <c r="BR35" s="1878">
        <v>3.5905</v>
      </c>
      <c r="BS35" s="1878">
        <v>3.8174000000000001</v>
      </c>
      <c r="BT35" s="1878">
        <v>4.0498000000000003</v>
      </c>
      <c r="BU35" s="1878">
        <v>4.2878999999999996</v>
      </c>
      <c r="BV35" s="1878">
        <v>4.5315000000000003</v>
      </c>
      <c r="BW35" s="1878">
        <v>4.7804000000000002</v>
      </c>
      <c r="BX35" s="1878">
        <v>5.0347999999999997</v>
      </c>
      <c r="BY35" s="1878">
        <v>5.2944000000000004</v>
      </c>
      <c r="BZ35" s="1878">
        <v>5.5593000000000004</v>
      </c>
      <c r="CA35" s="1878">
        <v>5.8292999999999999</v>
      </c>
      <c r="CB35" s="1878">
        <v>6.1044999999999998</v>
      </c>
      <c r="CC35" s="1878">
        <v>6.3846999999999996</v>
      </c>
      <c r="CD35" s="1879">
        <v>6.67</v>
      </c>
    </row>
    <row r="36" spans="1:82">
      <c r="A36" s="3837" t="s">
        <v>738</v>
      </c>
      <c r="B36" s="596">
        <v>14</v>
      </c>
      <c r="C36" s="3829" t="s">
        <v>739</v>
      </c>
      <c r="D36" s="3830"/>
      <c r="E36" s="3841">
        <v>18.5</v>
      </c>
      <c r="F36" s="3842"/>
      <c r="G36" s="594"/>
      <c r="H36" s="594"/>
      <c r="I36" s="594"/>
      <c r="J36" s="594"/>
      <c r="K36" s="594"/>
      <c r="L36" s="594"/>
      <c r="M36" s="594"/>
      <c r="N36" s="594"/>
      <c r="O36" s="594"/>
      <c r="P36" s="594"/>
      <c r="Q36" s="594"/>
      <c r="R36" s="594"/>
      <c r="S36" s="594"/>
      <c r="T36" s="594"/>
      <c r="U36" s="594"/>
      <c r="V36" s="594"/>
      <c r="W36" s="594"/>
      <c r="X36" s="594"/>
      <c r="Y36" s="594"/>
      <c r="Z36" s="594"/>
      <c r="AA36" s="594"/>
      <c r="AB36" s="594"/>
      <c r="AC36" s="594"/>
      <c r="AD36" s="594"/>
      <c r="AE36" s="3829" t="s">
        <v>740</v>
      </c>
      <c r="AF36" s="3830"/>
      <c r="AG36" s="597">
        <v>16</v>
      </c>
      <c r="AH36" s="3818" t="s">
        <v>741</v>
      </c>
      <c r="AI36" s="597">
        <v>21.2</v>
      </c>
      <c r="AJ36" s="3818" t="s">
        <v>742</v>
      </c>
      <c r="AK36" s="597">
        <v>23</v>
      </c>
    </row>
    <row r="37" spans="1:82">
      <c r="A37" s="3838"/>
      <c r="B37" s="596">
        <v>12.1</v>
      </c>
      <c r="C37" s="3831"/>
      <c r="D37" s="3832"/>
      <c r="E37" s="3820">
        <v>15.1</v>
      </c>
      <c r="F37" s="3821"/>
      <c r="G37" s="595"/>
      <c r="H37" s="595"/>
      <c r="I37" s="595"/>
      <c r="J37" s="595"/>
      <c r="K37" s="595"/>
      <c r="L37" s="595"/>
      <c r="M37" s="595"/>
      <c r="N37" s="595"/>
      <c r="O37" s="595"/>
      <c r="P37" s="595"/>
      <c r="Q37" s="595"/>
      <c r="R37" s="595"/>
      <c r="S37" s="595"/>
      <c r="T37" s="595"/>
      <c r="U37" s="595"/>
      <c r="V37" s="595"/>
      <c r="W37" s="595"/>
      <c r="X37" s="595"/>
      <c r="Y37" s="595"/>
      <c r="Z37" s="595"/>
      <c r="AA37" s="595"/>
      <c r="AB37" s="595"/>
      <c r="AC37" s="595"/>
      <c r="AD37" s="595"/>
      <c r="AE37" s="3831"/>
      <c r="AF37" s="3832"/>
      <c r="AG37" s="596">
        <v>17.100000000000001</v>
      </c>
      <c r="AH37" s="3819"/>
      <c r="AI37" s="598">
        <v>21</v>
      </c>
      <c r="AJ37" s="3819"/>
      <c r="AK37" s="598">
        <v>22.9</v>
      </c>
    </row>
    <row r="38" spans="1:82" ht="12.75" thickBot="1">
      <c r="A38" s="3838"/>
      <c r="B38" s="606">
        <v>8</v>
      </c>
      <c r="C38" s="3839"/>
      <c r="D38" s="3840"/>
      <c r="E38" s="3822">
        <v>12.7</v>
      </c>
      <c r="F38" s="3823"/>
      <c r="G38" s="609"/>
      <c r="H38" s="609"/>
      <c r="I38" s="609"/>
      <c r="J38" s="609"/>
      <c r="K38" s="609"/>
      <c r="L38" s="609"/>
      <c r="M38" s="609"/>
      <c r="N38" s="609"/>
      <c r="O38" s="609"/>
      <c r="P38" s="609"/>
      <c r="Q38" s="609"/>
      <c r="R38" s="609"/>
      <c r="S38" s="609"/>
      <c r="T38" s="609"/>
      <c r="U38" s="609"/>
      <c r="V38" s="609"/>
      <c r="W38" s="609"/>
      <c r="X38" s="609"/>
      <c r="Y38" s="609"/>
      <c r="Z38" s="609"/>
      <c r="AA38" s="609"/>
      <c r="AB38" s="609"/>
      <c r="AC38" s="609"/>
      <c r="AD38" s="609"/>
      <c r="AE38" s="3831"/>
      <c r="AF38" s="3832"/>
      <c r="AG38" s="606">
        <v>18</v>
      </c>
      <c r="AH38" s="3819"/>
      <c r="AI38" s="608">
        <v>18.399999999999999</v>
      </c>
      <c r="AJ38" s="3819"/>
      <c r="AK38" s="608">
        <v>22.5</v>
      </c>
    </row>
    <row r="39" spans="1:82" ht="12.75" thickBot="1">
      <c r="A39" s="610" t="s">
        <v>396</v>
      </c>
      <c r="B39" s="607">
        <f>AVERAGE(B36:B38)</f>
        <v>11.366666666666667</v>
      </c>
      <c r="C39" s="3824" t="s">
        <v>396</v>
      </c>
      <c r="D39" s="3825"/>
      <c r="E39" s="3826">
        <f>AVERAGE(E36:F38)</f>
        <v>15.433333333333332</v>
      </c>
      <c r="F39" s="3827"/>
      <c r="G39" s="988"/>
      <c r="H39" s="611"/>
      <c r="I39" s="611"/>
      <c r="J39" s="611"/>
      <c r="K39" s="611"/>
      <c r="L39" s="611"/>
      <c r="M39" s="611"/>
      <c r="N39" s="611"/>
      <c r="O39" s="611"/>
      <c r="P39" s="611"/>
      <c r="Q39" s="611"/>
      <c r="R39" s="611"/>
      <c r="S39" s="611"/>
      <c r="T39" s="611"/>
      <c r="U39" s="611"/>
      <c r="V39" s="611"/>
      <c r="W39" s="611"/>
      <c r="X39" s="611"/>
      <c r="Y39" s="611"/>
      <c r="Z39" s="611"/>
      <c r="AA39" s="611"/>
      <c r="AB39" s="611"/>
      <c r="AC39" s="611"/>
      <c r="AD39" s="611"/>
      <c r="AE39" s="3828" t="s">
        <v>396</v>
      </c>
      <c r="AF39" s="3824"/>
      <c r="AG39" s="612">
        <f>AVERAGE(AG36:AG38)</f>
        <v>17.033333333333335</v>
      </c>
      <c r="AH39" s="1638" t="s">
        <v>396</v>
      </c>
      <c r="AI39" s="613">
        <f>AVERAGE(AI36:AI38)</f>
        <v>20.2</v>
      </c>
      <c r="AJ39" s="1638" t="s">
        <v>396</v>
      </c>
      <c r="AK39" s="613">
        <f>AVERAGE(AK36:AK38)</f>
        <v>22.8</v>
      </c>
    </row>
    <row r="40" spans="1:82">
      <c r="A40" s="439"/>
    </row>
  </sheetData>
  <mergeCells count="27">
    <mergeCell ref="AS3:CD3"/>
    <mergeCell ref="A6:A25"/>
    <mergeCell ref="A1:AL2"/>
    <mergeCell ref="AG3:AH3"/>
    <mergeCell ref="C4:AF4"/>
    <mergeCell ref="AI4:AJ4"/>
    <mergeCell ref="AK4:AL4"/>
    <mergeCell ref="A26:B26"/>
    <mergeCell ref="T27:U27"/>
    <mergeCell ref="AH28:AH29"/>
    <mergeCell ref="AK28:AK29"/>
    <mergeCell ref="B31:D31"/>
    <mergeCell ref="F31:AG31"/>
    <mergeCell ref="B32:D32"/>
    <mergeCell ref="C34:E34"/>
    <mergeCell ref="A35:E35"/>
    <mergeCell ref="A36:A38"/>
    <mergeCell ref="C36:D38"/>
    <mergeCell ref="E36:F36"/>
    <mergeCell ref="AH36:AH38"/>
    <mergeCell ref="AJ36:AJ38"/>
    <mergeCell ref="E37:F37"/>
    <mergeCell ref="E38:F38"/>
    <mergeCell ref="C39:D39"/>
    <mergeCell ref="E39:F39"/>
    <mergeCell ref="AE39:AF39"/>
    <mergeCell ref="AE36:AF38"/>
  </mergeCells>
  <phoneticPr fontId="5" type="noConversion"/>
  <dataValidations count="1">
    <dataValidation type="list" allowBlank="1" showInputMessage="1" showErrorMessage="1" sqref="AG6:AG24" xr:uid="{00000000-0002-0000-1100-000000000000}">
      <formula1>수고</formula1>
    </dataValidation>
  </dataValidations>
  <printOptions horizontalCentered="1" verticalCentered="1"/>
  <pageMargins left="0.23622047244094491" right="0.23622047244094491" top="0.23622047244094491" bottom="0.27559055118110237" header="0.15748031496062992" footer="0.15748031496062992"/>
  <pageSetup paperSize="9" orientation="portrait" r:id="rId1"/>
</worksheet>
</file>

<file path=xl/worksheets/sheet2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200-000000000000}">
  <sheetPr>
    <pageSetUpPr fitToPage="1"/>
  </sheetPr>
  <dimension ref="A1:AY79"/>
  <sheetViews>
    <sheetView view="pageBreakPreview" zoomScaleNormal="100" zoomScaleSheetLayoutView="100" workbookViewId="0">
      <pane ySplit="5" topLeftCell="A6" activePane="bottomLeft" state="frozen"/>
      <selection activeCell="L13" sqref="L13"/>
      <selection pane="bottomLeft" activeCell="AP62" sqref="AP62"/>
    </sheetView>
  </sheetViews>
  <sheetFormatPr defaultRowHeight="12"/>
  <cols>
    <col min="1" max="1" width="6.77734375" style="438" customWidth="1"/>
    <col min="2" max="2" width="5.6640625" style="439" customWidth="1"/>
    <col min="3" max="6" width="4.21875" style="438" customWidth="1"/>
    <col min="7" max="21" width="4.21875" style="438" hidden="1" customWidth="1"/>
    <col min="22" max="31" width="5.44140625" style="438" hidden="1" customWidth="1"/>
    <col min="32" max="32" width="5.6640625" style="438" customWidth="1"/>
    <col min="33" max="33" width="6.33203125" style="438" customWidth="1"/>
    <col min="34" max="35" width="8.109375" style="438" customWidth="1"/>
    <col min="36" max="36" width="8.21875" style="438" customWidth="1"/>
    <col min="37" max="37" width="9" style="438" customWidth="1"/>
    <col min="38" max="38" width="11.5546875" style="438" customWidth="1"/>
    <col min="39" max="41" width="8.88671875" style="438"/>
    <col min="42" max="42" width="17.6640625" style="438" customWidth="1"/>
    <col min="43" max="50" width="8.88671875" style="438"/>
    <col min="51" max="51" width="8.5546875" style="438" customWidth="1"/>
    <col min="52" max="232" width="8.88671875" style="438"/>
    <col min="233" max="233" width="5.77734375" style="438" customWidth="1"/>
    <col min="234" max="234" width="5.6640625" style="438" customWidth="1"/>
    <col min="235" max="254" width="4.21875" style="438" customWidth="1"/>
    <col min="255" max="264" width="0" style="438" hidden="1" customWidth="1"/>
    <col min="265" max="265" width="5.6640625" style="438" customWidth="1"/>
    <col min="266" max="266" width="4.77734375" style="438" customWidth="1"/>
    <col min="267" max="267" width="8.109375" style="438" customWidth="1"/>
    <col min="268" max="268" width="6.6640625" style="438" customWidth="1"/>
    <col min="269" max="269" width="8.21875" style="438" customWidth="1"/>
    <col min="270" max="270" width="7.88671875" style="438" customWidth="1"/>
    <col min="271" max="271" width="9" style="438" customWidth="1"/>
    <col min="272" max="488" width="8.88671875" style="438"/>
    <col min="489" max="489" width="5.77734375" style="438" customWidth="1"/>
    <col min="490" max="490" width="5.6640625" style="438" customWidth="1"/>
    <col min="491" max="510" width="4.21875" style="438" customWidth="1"/>
    <col min="511" max="520" width="0" style="438" hidden="1" customWidth="1"/>
    <col min="521" max="521" width="5.6640625" style="438" customWidth="1"/>
    <col min="522" max="522" width="4.77734375" style="438" customWidth="1"/>
    <col min="523" max="523" width="8.109375" style="438" customWidth="1"/>
    <col min="524" max="524" width="6.6640625" style="438" customWidth="1"/>
    <col min="525" max="525" width="8.21875" style="438" customWidth="1"/>
    <col min="526" max="526" width="7.88671875" style="438" customWidth="1"/>
    <col min="527" max="527" width="9" style="438" customWidth="1"/>
    <col min="528" max="744" width="8.88671875" style="438"/>
    <col min="745" max="745" width="5.77734375" style="438" customWidth="1"/>
    <col min="746" max="746" width="5.6640625" style="438" customWidth="1"/>
    <col min="747" max="766" width="4.21875" style="438" customWidth="1"/>
    <col min="767" max="776" width="0" style="438" hidden="1" customWidth="1"/>
    <col min="777" max="777" width="5.6640625" style="438" customWidth="1"/>
    <col min="778" max="778" width="4.77734375" style="438" customWidth="1"/>
    <col min="779" max="779" width="8.109375" style="438" customWidth="1"/>
    <col min="780" max="780" width="6.6640625" style="438" customWidth="1"/>
    <col min="781" max="781" width="8.21875" style="438" customWidth="1"/>
    <col min="782" max="782" width="7.88671875" style="438" customWidth="1"/>
    <col min="783" max="783" width="9" style="438" customWidth="1"/>
    <col min="784" max="1000" width="8.88671875" style="438"/>
    <col min="1001" max="1001" width="5.77734375" style="438" customWidth="1"/>
    <col min="1002" max="1002" width="5.6640625" style="438" customWidth="1"/>
    <col min="1003" max="1022" width="4.21875" style="438" customWidth="1"/>
    <col min="1023" max="1032" width="0" style="438" hidden="1" customWidth="1"/>
    <col min="1033" max="1033" width="5.6640625" style="438" customWidth="1"/>
    <col min="1034" max="1034" width="4.77734375" style="438" customWidth="1"/>
    <col min="1035" max="1035" width="8.109375" style="438" customWidth="1"/>
    <col min="1036" max="1036" width="6.6640625" style="438" customWidth="1"/>
    <col min="1037" max="1037" width="8.21875" style="438" customWidth="1"/>
    <col min="1038" max="1038" width="7.88671875" style="438" customWidth="1"/>
    <col min="1039" max="1039" width="9" style="438" customWidth="1"/>
    <col min="1040" max="1256" width="8.88671875" style="438"/>
    <col min="1257" max="1257" width="5.77734375" style="438" customWidth="1"/>
    <col min="1258" max="1258" width="5.6640625" style="438" customWidth="1"/>
    <col min="1259" max="1278" width="4.21875" style="438" customWidth="1"/>
    <col min="1279" max="1288" width="0" style="438" hidden="1" customWidth="1"/>
    <col min="1289" max="1289" width="5.6640625" style="438" customWidth="1"/>
    <col min="1290" max="1290" width="4.77734375" style="438" customWidth="1"/>
    <col min="1291" max="1291" width="8.109375" style="438" customWidth="1"/>
    <col min="1292" max="1292" width="6.6640625" style="438" customWidth="1"/>
    <col min="1293" max="1293" width="8.21875" style="438" customWidth="1"/>
    <col min="1294" max="1294" width="7.88671875" style="438" customWidth="1"/>
    <col min="1295" max="1295" width="9" style="438" customWidth="1"/>
    <col min="1296" max="1512" width="8.88671875" style="438"/>
    <col min="1513" max="1513" width="5.77734375" style="438" customWidth="1"/>
    <col min="1514" max="1514" width="5.6640625" style="438" customWidth="1"/>
    <col min="1515" max="1534" width="4.21875" style="438" customWidth="1"/>
    <col min="1535" max="1544" width="0" style="438" hidden="1" customWidth="1"/>
    <col min="1545" max="1545" width="5.6640625" style="438" customWidth="1"/>
    <col min="1546" max="1546" width="4.77734375" style="438" customWidth="1"/>
    <col min="1547" max="1547" width="8.109375" style="438" customWidth="1"/>
    <col min="1548" max="1548" width="6.6640625" style="438" customWidth="1"/>
    <col min="1549" max="1549" width="8.21875" style="438" customWidth="1"/>
    <col min="1550" max="1550" width="7.88671875" style="438" customWidth="1"/>
    <col min="1551" max="1551" width="9" style="438" customWidth="1"/>
    <col min="1552" max="1768" width="8.88671875" style="438"/>
    <col min="1769" max="1769" width="5.77734375" style="438" customWidth="1"/>
    <col min="1770" max="1770" width="5.6640625" style="438" customWidth="1"/>
    <col min="1771" max="1790" width="4.21875" style="438" customWidth="1"/>
    <col min="1791" max="1800" width="0" style="438" hidden="1" customWidth="1"/>
    <col min="1801" max="1801" width="5.6640625" style="438" customWidth="1"/>
    <col min="1802" max="1802" width="4.77734375" style="438" customWidth="1"/>
    <col min="1803" max="1803" width="8.109375" style="438" customWidth="1"/>
    <col min="1804" max="1804" width="6.6640625" style="438" customWidth="1"/>
    <col min="1805" max="1805" width="8.21875" style="438" customWidth="1"/>
    <col min="1806" max="1806" width="7.88671875" style="438" customWidth="1"/>
    <col min="1807" max="1807" width="9" style="438" customWidth="1"/>
    <col min="1808" max="2024" width="8.88671875" style="438"/>
    <col min="2025" max="2025" width="5.77734375" style="438" customWidth="1"/>
    <col min="2026" max="2026" width="5.6640625" style="438" customWidth="1"/>
    <col min="2027" max="2046" width="4.21875" style="438" customWidth="1"/>
    <col min="2047" max="2056" width="0" style="438" hidden="1" customWidth="1"/>
    <col min="2057" max="2057" width="5.6640625" style="438" customWidth="1"/>
    <col min="2058" max="2058" width="4.77734375" style="438" customWidth="1"/>
    <col min="2059" max="2059" width="8.109375" style="438" customWidth="1"/>
    <col min="2060" max="2060" width="6.6640625" style="438" customWidth="1"/>
    <col min="2061" max="2061" width="8.21875" style="438" customWidth="1"/>
    <col min="2062" max="2062" width="7.88671875" style="438" customWidth="1"/>
    <col min="2063" max="2063" width="9" style="438" customWidth="1"/>
    <col min="2064" max="2280" width="8.88671875" style="438"/>
    <col min="2281" max="2281" width="5.77734375" style="438" customWidth="1"/>
    <col min="2282" max="2282" width="5.6640625" style="438" customWidth="1"/>
    <col min="2283" max="2302" width="4.21875" style="438" customWidth="1"/>
    <col min="2303" max="2312" width="0" style="438" hidden="1" customWidth="1"/>
    <col min="2313" max="2313" width="5.6640625" style="438" customWidth="1"/>
    <col min="2314" max="2314" width="4.77734375" style="438" customWidth="1"/>
    <col min="2315" max="2315" width="8.109375" style="438" customWidth="1"/>
    <col min="2316" max="2316" width="6.6640625" style="438" customWidth="1"/>
    <col min="2317" max="2317" width="8.21875" style="438" customWidth="1"/>
    <col min="2318" max="2318" width="7.88671875" style="438" customWidth="1"/>
    <col min="2319" max="2319" width="9" style="438" customWidth="1"/>
    <col min="2320" max="2536" width="8.88671875" style="438"/>
    <col min="2537" max="2537" width="5.77734375" style="438" customWidth="1"/>
    <col min="2538" max="2538" width="5.6640625" style="438" customWidth="1"/>
    <col min="2539" max="2558" width="4.21875" style="438" customWidth="1"/>
    <col min="2559" max="2568" width="0" style="438" hidden="1" customWidth="1"/>
    <col min="2569" max="2569" width="5.6640625" style="438" customWidth="1"/>
    <col min="2570" max="2570" width="4.77734375" style="438" customWidth="1"/>
    <col min="2571" max="2571" width="8.109375" style="438" customWidth="1"/>
    <col min="2572" max="2572" width="6.6640625" style="438" customWidth="1"/>
    <col min="2573" max="2573" width="8.21875" style="438" customWidth="1"/>
    <col min="2574" max="2574" width="7.88671875" style="438" customWidth="1"/>
    <col min="2575" max="2575" width="9" style="438" customWidth="1"/>
    <col min="2576" max="2792" width="8.88671875" style="438"/>
    <col min="2793" max="2793" width="5.77734375" style="438" customWidth="1"/>
    <col min="2794" max="2794" width="5.6640625" style="438" customWidth="1"/>
    <col min="2795" max="2814" width="4.21875" style="438" customWidth="1"/>
    <col min="2815" max="2824" width="0" style="438" hidden="1" customWidth="1"/>
    <col min="2825" max="2825" width="5.6640625" style="438" customWidth="1"/>
    <col min="2826" max="2826" width="4.77734375" style="438" customWidth="1"/>
    <col min="2827" max="2827" width="8.109375" style="438" customWidth="1"/>
    <col min="2828" max="2828" width="6.6640625" style="438" customWidth="1"/>
    <col min="2829" max="2829" width="8.21875" style="438" customWidth="1"/>
    <col min="2830" max="2830" width="7.88671875" style="438" customWidth="1"/>
    <col min="2831" max="2831" width="9" style="438" customWidth="1"/>
    <col min="2832" max="3048" width="8.88671875" style="438"/>
    <col min="3049" max="3049" width="5.77734375" style="438" customWidth="1"/>
    <col min="3050" max="3050" width="5.6640625" style="438" customWidth="1"/>
    <col min="3051" max="3070" width="4.21875" style="438" customWidth="1"/>
    <col min="3071" max="3080" width="0" style="438" hidden="1" customWidth="1"/>
    <col min="3081" max="3081" width="5.6640625" style="438" customWidth="1"/>
    <col min="3082" max="3082" width="4.77734375" style="438" customWidth="1"/>
    <col min="3083" max="3083" width="8.109375" style="438" customWidth="1"/>
    <col min="3084" max="3084" width="6.6640625" style="438" customWidth="1"/>
    <col min="3085" max="3085" width="8.21875" style="438" customWidth="1"/>
    <col min="3086" max="3086" width="7.88671875" style="438" customWidth="1"/>
    <col min="3087" max="3087" width="9" style="438" customWidth="1"/>
    <col min="3088" max="3304" width="8.88671875" style="438"/>
    <col min="3305" max="3305" width="5.77734375" style="438" customWidth="1"/>
    <col min="3306" max="3306" width="5.6640625" style="438" customWidth="1"/>
    <col min="3307" max="3326" width="4.21875" style="438" customWidth="1"/>
    <col min="3327" max="3336" width="0" style="438" hidden="1" customWidth="1"/>
    <col min="3337" max="3337" width="5.6640625" style="438" customWidth="1"/>
    <col min="3338" max="3338" width="4.77734375" style="438" customWidth="1"/>
    <col min="3339" max="3339" width="8.109375" style="438" customWidth="1"/>
    <col min="3340" max="3340" width="6.6640625" style="438" customWidth="1"/>
    <col min="3341" max="3341" width="8.21875" style="438" customWidth="1"/>
    <col min="3342" max="3342" width="7.88671875" style="438" customWidth="1"/>
    <col min="3343" max="3343" width="9" style="438" customWidth="1"/>
    <col min="3344" max="3560" width="8.88671875" style="438"/>
    <col min="3561" max="3561" width="5.77734375" style="438" customWidth="1"/>
    <col min="3562" max="3562" width="5.6640625" style="438" customWidth="1"/>
    <col min="3563" max="3582" width="4.21875" style="438" customWidth="1"/>
    <col min="3583" max="3592" width="0" style="438" hidden="1" customWidth="1"/>
    <col min="3593" max="3593" width="5.6640625" style="438" customWidth="1"/>
    <col min="3594" max="3594" width="4.77734375" style="438" customWidth="1"/>
    <col min="3595" max="3595" width="8.109375" style="438" customWidth="1"/>
    <col min="3596" max="3596" width="6.6640625" style="438" customWidth="1"/>
    <col min="3597" max="3597" width="8.21875" style="438" customWidth="1"/>
    <col min="3598" max="3598" width="7.88671875" style="438" customWidth="1"/>
    <col min="3599" max="3599" width="9" style="438" customWidth="1"/>
    <col min="3600" max="3816" width="8.88671875" style="438"/>
    <col min="3817" max="3817" width="5.77734375" style="438" customWidth="1"/>
    <col min="3818" max="3818" width="5.6640625" style="438" customWidth="1"/>
    <col min="3819" max="3838" width="4.21875" style="438" customWidth="1"/>
    <col min="3839" max="3848" width="0" style="438" hidden="1" customWidth="1"/>
    <col min="3849" max="3849" width="5.6640625" style="438" customWidth="1"/>
    <col min="3850" max="3850" width="4.77734375" style="438" customWidth="1"/>
    <col min="3851" max="3851" width="8.109375" style="438" customWidth="1"/>
    <col min="3852" max="3852" width="6.6640625" style="438" customWidth="1"/>
    <col min="3853" max="3853" width="8.21875" style="438" customWidth="1"/>
    <col min="3854" max="3854" width="7.88671875" style="438" customWidth="1"/>
    <col min="3855" max="3855" width="9" style="438" customWidth="1"/>
    <col min="3856" max="4072" width="8.88671875" style="438"/>
    <col min="4073" max="4073" width="5.77734375" style="438" customWidth="1"/>
    <col min="4074" max="4074" width="5.6640625" style="438" customWidth="1"/>
    <col min="4075" max="4094" width="4.21875" style="438" customWidth="1"/>
    <col min="4095" max="4104" width="0" style="438" hidden="1" customWidth="1"/>
    <col min="4105" max="4105" width="5.6640625" style="438" customWidth="1"/>
    <col min="4106" max="4106" width="4.77734375" style="438" customWidth="1"/>
    <col min="4107" max="4107" width="8.109375" style="438" customWidth="1"/>
    <col min="4108" max="4108" width="6.6640625" style="438" customWidth="1"/>
    <col min="4109" max="4109" width="8.21875" style="438" customWidth="1"/>
    <col min="4110" max="4110" width="7.88671875" style="438" customWidth="1"/>
    <col min="4111" max="4111" width="9" style="438" customWidth="1"/>
    <col min="4112" max="4328" width="8.88671875" style="438"/>
    <col min="4329" max="4329" width="5.77734375" style="438" customWidth="1"/>
    <col min="4330" max="4330" width="5.6640625" style="438" customWidth="1"/>
    <col min="4331" max="4350" width="4.21875" style="438" customWidth="1"/>
    <col min="4351" max="4360" width="0" style="438" hidden="1" customWidth="1"/>
    <col min="4361" max="4361" width="5.6640625" style="438" customWidth="1"/>
    <col min="4362" max="4362" width="4.77734375" style="438" customWidth="1"/>
    <col min="4363" max="4363" width="8.109375" style="438" customWidth="1"/>
    <col min="4364" max="4364" width="6.6640625" style="438" customWidth="1"/>
    <col min="4365" max="4365" width="8.21875" style="438" customWidth="1"/>
    <col min="4366" max="4366" width="7.88671875" style="438" customWidth="1"/>
    <col min="4367" max="4367" width="9" style="438" customWidth="1"/>
    <col min="4368" max="4584" width="8.88671875" style="438"/>
    <col min="4585" max="4585" width="5.77734375" style="438" customWidth="1"/>
    <col min="4586" max="4586" width="5.6640625" style="438" customWidth="1"/>
    <col min="4587" max="4606" width="4.21875" style="438" customWidth="1"/>
    <col min="4607" max="4616" width="0" style="438" hidden="1" customWidth="1"/>
    <col min="4617" max="4617" width="5.6640625" style="438" customWidth="1"/>
    <col min="4618" max="4618" width="4.77734375" style="438" customWidth="1"/>
    <col min="4619" max="4619" width="8.109375" style="438" customWidth="1"/>
    <col min="4620" max="4620" width="6.6640625" style="438" customWidth="1"/>
    <col min="4621" max="4621" width="8.21875" style="438" customWidth="1"/>
    <col min="4622" max="4622" width="7.88671875" style="438" customWidth="1"/>
    <col min="4623" max="4623" width="9" style="438" customWidth="1"/>
    <col min="4624" max="4840" width="8.88671875" style="438"/>
    <col min="4841" max="4841" width="5.77734375" style="438" customWidth="1"/>
    <col min="4842" max="4842" width="5.6640625" style="438" customWidth="1"/>
    <col min="4843" max="4862" width="4.21875" style="438" customWidth="1"/>
    <col min="4863" max="4872" width="0" style="438" hidden="1" customWidth="1"/>
    <col min="4873" max="4873" width="5.6640625" style="438" customWidth="1"/>
    <col min="4874" max="4874" width="4.77734375" style="438" customWidth="1"/>
    <col min="4875" max="4875" width="8.109375" style="438" customWidth="1"/>
    <col min="4876" max="4876" width="6.6640625" style="438" customWidth="1"/>
    <col min="4877" max="4877" width="8.21875" style="438" customWidth="1"/>
    <col min="4878" max="4878" width="7.88671875" style="438" customWidth="1"/>
    <col min="4879" max="4879" width="9" style="438" customWidth="1"/>
    <col min="4880" max="5096" width="8.88671875" style="438"/>
    <col min="5097" max="5097" width="5.77734375" style="438" customWidth="1"/>
    <col min="5098" max="5098" width="5.6640625" style="438" customWidth="1"/>
    <col min="5099" max="5118" width="4.21875" style="438" customWidth="1"/>
    <col min="5119" max="5128" width="0" style="438" hidden="1" customWidth="1"/>
    <col min="5129" max="5129" width="5.6640625" style="438" customWidth="1"/>
    <col min="5130" max="5130" width="4.77734375" style="438" customWidth="1"/>
    <col min="5131" max="5131" width="8.109375" style="438" customWidth="1"/>
    <col min="5132" max="5132" width="6.6640625" style="438" customWidth="1"/>
    <col min="5133" max="5133" width="8.21875" style="438" customWidth="1"/>
    <col min="5134" max="5134" width="7.88671875" style="438" customWidth="1"/>
    <col min="5135" max="5135" width="9" style="438" customWidth="1"/>
    <col min="5136" max="5352" width="8.88671875" style="438"/>
    <col min="5353" max="5353" width="5.77734375" style="438" customWidth="1"/>
    <col min="5354" max="5354" width="5.6640625" style="438" customWidth="1"/>
    <col min="5355" max="5374" width="4.21875" style="438" customWidth="1"/>
    <col min="5375" max="5384" width="0" style="438" hidden="1" customWidth="1"/>
    <col min="5385" max="5385" width="5.6640625" style="438" customWidth="1"/>
    <col min="5386" max="5386" width="4.77734375" style="438" customWidth="1"/>
    <col min="5387" max="5387" width="8.109375" style="438" customWidth="1"/>
    <col min="5388" max="5388" width="6.6640625" style="438" customWidth="1"/>
    <col min="5389" max="5389" width="8.21875" style="438" customWidth="1"/>
    <col min="5390" max="5390" width="7.88671875" style="438" customWidth="1"/>
    <col min="5391" max="5391" width="9" style="438" customWidth="1"/>
    <col min="5392" max="5608" width="8.88671875" style="438"/>
    <col min="5609" max="5609" width="5.77734375" style="438" customWidth="1"/>
    <col min="5610" max="5610" width="5.6640625" style="438" customWidth="1"/>
    <col min="5611" max="5630" width="4.21875" style="438" customWidth="1"/>
    <col min="5631" max="5640" width="0" style="438" hidden="1" customWidth="1"/>
    <col min="5641" max="5641" width="5.6640625" style="438" customWidth="1"/>
    <col min="5642" max="5642" width="4.77734375" style="438" customWidth="1"/>
    <col min="5643" max="5643" width="8.109375" style="438" customWidth="1"/>
    <col min="5644" max="5644" width="6.6640625" style="438" customWidth="1"/>
    <col min="5645" max="5645" width="8.21875" style="438" customWidth="1"/>
    <col min="5646" max="5646" width="7.88671875" style="438" customWidth="1"/>
    <col min="5647" max="5647" width="9" style="438" customWidth="1"/>
    <col min="5648" max="5864" width="8.88671875" style="438"/>
    <col min="5865" max="5865" width="5.77734375" style="438" customWidth="1"/>
    <col min="5866" max="5866" width="5.6640625" style="438" customWidth="1"/>
    <col min="5867" max="5886" width="4.21875" style="438" customWidth="1"/>
    <col min="5887" max="5896" width="0" style="438" hidden="1" customWidth="1"/>
    <col min="5897" max="5897" width="5.6640625" style="438" customWidth="1"/>
    <col min="5898" max="5898" width="4.77734375" style="438" customWidth="1"/>
    <col min="5899" max="5899" width="8.109375" style="438" customWidth="1"/>
    <col min="5900" max="5900" width="6.6640625" style="438" customWidth="1"/>
    <col min="5901" max="5901" width="8.21875" style="438" customWidth="1"/>
    <col min="5902" max="5902" width="7.88671875" style="438" customWidth="1"/>
    <col min="5903" max="5903" width="9" style="438" customWidth="1"/>
    <col min="5904" max="6120" width="8.88671875" style="438"/>
    <col min="6121" max="6121" width="5.77734375" style="438" customWidth="1"/>
    <col min="6122" max="6122" width="5.6640625" style="438" customWidth="1"/>
    <col min="6123" max="6142" width="4.21875" style="438" customWidth="1"/>
    <col min="6143" max="6152" width="0" style="438" hidden="1" customWidth="1"/>
    <col min="6153" max="6153" width="5.6640625" style="438" customWidth="1"/>
    <col min="6154" max="6154" width="4.77734375" style="438" customWidth="1"/>
    <col min="6155" max="6155" width="8.109375" style="438" customWidth="1"/>
    <col min="6156" max="6156" width="6.6640625" style="438" customWidth="1"/>
    <col min="6157" max="6157" width="8.21875" style="438" customWidth="1"/>
    <col min="6158" max="6158" width="7.88671875" style="438" customWidth="1"/>
    <col min="6159" max="6159" width="9" style="438" customWidth="1"/>
    <col min="6160" max="6376" width="8.88671875" style="438"/>
    <col min="6377" max="6377" width="5.77734375" style="438" customWidth="1"/>
    <col min="6378" max="6378" width="5.6640625" style="438" customWidth="1"/>
    <col min="6379" max="6398" width="4.21875" style="438" customWidth="1"/>
    <col min="6399" max="6408" width="0" style="438" hidden="1" customWidth="1"/>
    <col min="6409" max="6409" width="5.6640625" style="438" customWidth="1"/>
    <col min="6410" max="6410" width="4.77734375" style="438" customWidth="1"/>
    <col min="6411" max="6411" width="8.109375" style="438" customWidth="1"/>
    <col min="6412" max="6412" width="6.6640625" style="438" customWidth="1"/>
    <col min="6413" max="6413" width="8.21875" style="438" customWidth="1"/>
    <col min="6414" max="6414" width="7.88671875" style="438" customWidth="1"/>
    <col min="6415" max="6415" width="9" style="438" customWidth="1"/>
    <col min="6416" max="6632" width="8.88671875" style="438"/>
    <col min="6633" max="6633" width="5.77734375" style="438" customWidth="1"/>
    <col min="6634" max="6634" width="5.6640625" style="438" customWidth="1"/>
    <col min="6635" max="6654" width="4.21875" style="438" customWidth="1"/>
    <col min="6655" max="6664" width="0" style="438" hidden="1" customWidth="1"/>
    <col min="6665" max="6665" width="5.6640625" style="438" customWidth="1"/>
    <col min="6666" max="6666" width="4.77734375" style="438" customWidth="1"/>
    <col min="6667" max="6667" width="8.109375" style="438" customWidth="1"/>
    <col min="6668" max="6668" width="6.6640625" style="438" customWidth="1"/>
    <col min="6669" max="6669" width="8.21875" style="438" customWidth="1"/>
    <col min="6670" max="6670" width="7.88671875" style="438" customWidth="1"/>
    <col min="6671" max="6671" width="9" style="438" customWidth="1"/>
    <col min="6672" max="6888" width="8.88671875" style="438"/>
    <col min="6889" max="6889" width="5.77734375" style="438" customWidth="1"/>
    <col min="6890" max="6890" width="5.6640625" style="438" customWidth="1"/>
    <col min="6891" max="6910" width="4.21875" style="438" customWidth="1"/>
    <col min="6911" max="6920" width="0" style="438" hidden="1" customWidth="1"/>
    <col min="6921" max="6921" width="5.6640625" style="438" customWidth="1"/>
    <col min="6922" max="6922" width="4.77734375" style="438" customWidth="1"/>
    <col min="6923" max="6923" width="8.109375" style="438" customWidth="1"/>
    <col min="6924" max="6924" width="6.6640625" style="438" customWidth="1"/>
    <col min="6925" max="6925" width="8.21875" style="438" customWidth="1"/>
    <col min="6926" max="6926" width="7.88671875" style="438" customWidth="1"/>
    <col min="6927" max="6927" width="9" style="438" customWidth="1"/>
    <col min="6928" max="7144" width="8.88671875" style="438"/>
    <col min="7145" max="7145" width="5.77734375" style="438" customWidth="1"/>
    <col min="7146" max="7146" width="5.6640625" style="438" customWidth="1"/>
    <col min="7147" max="7166" width="4.21875" style="438" customWidth="1"/>
    <col min="7167" max="7176" width="0" style="438" hidden="1" customWidth="1"/>
    <col min="7177" max="7177" width="5.6640625" style="438" customWidth="1"/>
    <col min="7178" max="7178" width="4.77734375" style="438" customWidth="1"/>
    <col min="7179" max="7179" width="8.109375" style="438" customWidth="1"/>
    <col min="7180" max="7180" width="6.6640625" style="438" customWidth="1"/>
    <col min="7181" max="7181" width="8.21875" style="438" customWidth="1"/>
    <col min="7182" max="7182" width="7.88671875" style="438" customWidth="1"/>
    <col min="7183" max="7183" width="9" style="438" customWidth="1"/>
    <col min="7184" max="7400" width="8.88671875" style="438"/>
    <col min="7401" max="7401" width="5.77734375" style="438" customWidth="1"/>
    <col min="7402" max="7402" width="5.6640625" style="438" customWidth="1"/>
    <col min="7403" max="7422" width="4.21875" style="438" customWidth="1"/>
    <col min="7423" max="7432" width="0" style="438" hidden="1" customWidth="1"/>
    <col min="7433" max="7433" width="5.6640625" style="438" customWidth="1"/>
    <col min="7434" max="7434" width="4.77734375" style="438" customWidth="1"/>
    <col min="7435" max="7435" width="8.109375" style="438" customWidth="1"/>
    <col min="7436" max="7436" width="6.6640625" style="438" customWidth="1"/>
    <col min="7437" max="7437" width="8.21875" style="438" customWidth="1"/>
    <col min="7438" max="7438" width="7.88671875" style="438" customWidth="1"/>
    <col min="7439" max="7439" width="9" style="438" customWidth="1"/>
    <col min="7440" max="7656" width="8.88671875" style="438"/>
    <col min="7657" max="7657" width="5.77734375" style="438" customWidth="1"/>
    <col min="7658" max="7658" width="5.6640625" style="438" customWidth="1"/>
    <col min="7659" max="7678" width="4.21875" style="438" customWidth="1"/>
    <col min="7679" max="7688" width="0" style="438" hidden="1" customWidth="1"/>
    <col min="7689" max="7689" width="5.6640625" style="438" customWidth="1"/>
    <col min="7690" max="7690" width="4.77734375" style="438" customWidth="1"/>
    <col min="7691" max="7691" width="8.109375" style="438" customWidth="1"/>
    <col min="7692" max="7692" width="6.6640625" style="438" customWidth="1"/>
    <col min="7693" max="7693" width="8.21875" style="438" customWidth="1"/>
    <col min="7694" max="7694" width="7.88671875" style="438" customWidth="1"/>
    <col min="7695" max="7695" width="9" style="438" customWidth="1"/>
    <col min="7696" max="7912" width="8.88671875" style="438"/>
    <col min="7913" max="7913" width="5.77734375" style="438" customWidth="1"/>
    <col min="7914" max="7914" width="5.6640625" style="438" customWidth="1"/>
    <col min="7915" max="7934" width="4.21875" style="438" customWidth="1"/>
    <col min="7935" max="7944" width="0" style="438" hidden="1" customWidth="1"/>
    <col min="7945" max="7945" width="5.6640625" style="438" customWidth="1"/>
    <col min="7946" max="7946" width="4.77734375" style="438" customWidth="1"/>
    <col min="7947" max="7947" width="8.109375" style="438" customWidth="1"/>
    <col min="7948" max="7948" width="6.6640625" style="438" customWidth="1"/>
    <col min="7949" max="7949" width="8.21875" style="438" customWidth="1"/>
    <col min="7950" max="7950" width="7.88671875" style="438" customWidth="1"/>
    <col min="7951" max="7951" width="9" style="438" customWidth="1"/>
    <col min="7952" max="8168" width="8.88671875" style="438"/>
    <col min="8169" max="8169" width="5.77734375" style="438" customWidth="1"/>
    <col min="8170" max="8170" width="5.6640625" style="438" customWidth="1"/>
    <col min="8171" max="8190" width="4.21875" style="438" customWidth="1"/>
    <col min="8191" max="8200" width="0" style="438" hidden="1" customWidth="1"/>
    <col min="8201" max="8201" width="5.6640625" style="438" customWidth="1"/>
    <col min="8202" max="8202" width="4.77734375" style="438" customWidth="1"/>
    <col min="8203" max="8203" width="8.109375" style="438" customWidth="1"/>
    <col min="8204" max="8204" width="6.6640625" style="438" customWidth="1"/>
    <col min="8205" max="8205" width="8.21875" style="438" customWidth="1"/>
    <col min="8206" max="8206" width="7.88671875" style="438" customWidth="1"/>
    <col min="8207" max="8207" width="9" style="438" customWidth="1"/>
    <col min="8208" max="8424" width="8.88671875" style="438"/>
    <col min="8425" max="8425" width="5.77734375" style="438" customWidth="1"/>
    <col min="8426" max="8426" width="5.6640625" style="438" customWidth="1"/>
    <col min="8427" max="8446" width="4.21875" style="438" customWidth="1"/>
    <col min="8447" max="8456" width="0" style="438" hidden="1" customWidth="1"/>
    <col min="8457" max="8457" width="5.6640625" style="438" customWidth="1"/>
    <col min="8458" max="8458" width="4.77734375" style="438" customWidth="1"/>
    <col min="8459" max="8459" width="8.109375" style="438" customWidth="1"/>
    <col min="8460" max="8460" width="6.6640625" style="438" customWidth="1"/>
    <col min="8461" max="8461" width="8.21875" style="438" customWidth="1"/>
    <col min="8462" max="8462" width="7.88671875" style="438" customWidth="1"/>
    <col min="8463" max="8463" width="9" style="438" customWidth="1"/>
    <col min="8464" max="8680" width="8.88671875" style="438"/>
    <col min="8681" max="8681" width="5.77734375" style="438" customWidth="1"/>
    <col min="8682" max="8682" width="5.6640625" style="438" customWidth="1"/>
    <col min="8683" max="8702" width="4.21875" style="438" customWidth="1"/>
    <col min="8703" max="8712" width="0" style="438" hidden="1" customWidth="1"/>
    <col min="8713" max="8713" width="5.6640625" style="438" customWidth="1"/>
    <col min="8714" max="8714" width="4.77734375" style="438" customWidth="1"/>
    <col min="8715" max="8715" width="8.109375" style="438" customWidth="1"/>
    <col min="8716" max="8716" width="6.6640625" style="438" customWidth="1"/>
    <col min="8717" max="8717" width="8.21875" style="438" customWidth="1"/>
    <col min="8718" max="8718" width="7.88671875" style="438" customWidth="1"/>
    <col min="8719" max="8719" width="9" style="438" customWidth="1"/>
    <col min="8720" max="8936" width="8.88671875" style="438"/>
    <col min="8937" max="8937" width="5.77734375" style="438" customWidth="1"/>
    <col min="8938" max="8938" width="5.6640625" style="438" customWidth="1"/>
    <col min="8939" max="8958" width="4.21875" style="438" customWidth="1"/>
    <col min="8959" max="8968" width="0" style="438" hidden="1" customWidth="1"/>
    <col min="8969" max="8969" width="5.6640625" style="438" customWidth="1"/>
    <col min="8970" max="8970" width="4.77734375" style="438" customWidth="1"/>
    <col min="8971" max="8971" width="8.109375" style="438" customWidth="1"/>
    <col min="8972" max="8972" width="6.6640625" style="438" customWidth="1"/>
    <col min="8973" max="8973" width="8.21875" style="438" customWidth="1"/>
    <col min="8974" max="8974" width="7.88671875" style="438" customWidth="1"/>
    <col min="8975" max="8975" width="9" style="438" customWidth="1"/>
    <col min="8976" max="9192" width="8.88671875" style="438"/>
    <col min="9193" max="9193" width="5.77734375" style="438" customWidth="1"/>
    <col min="9194" max="9194" width="5.6640625" style="438" customWidth="1"/>
    <col min="9195" max="9214" width="4.21875" style="438" customWidth="1"/>
    <col min="9215" max="9224" width="0" style="438" hidden="1" customWidth="1"/>
    <col min="9225" max="9225" width="5.6640625" style="438" customWidth="1"/>
    <col min="9226" max="9226" width="4.77734375" style="438" customWidth="1"/>
    <col min="9227" max="9227" width="8.109375" style="438" customWidth="1"/>
    <col min="9228" max="9228" width="6.6640625" style="438" customWidth="1"/>
    <col min="9229" max="9229" width="8.21875" style="438" customWidth="1"/>
    <col min="9230" max="9230" width="7.88671875" style="438" customWidth="1"/>
    <col min="9231" max="9231" width="9" style="438" customWidth="1"/>
    <col min="9232" max="9448" width="8.88671875" style="438"/>
    <col min="9449" max="9449" width="5.77734375" style="438" customWidth="1"/>
    <col min="9450" max="9450" width="5.6640625" style="438" customWidth="1"/>
    <col min="9451" max="9470" width="4.21875" style="438" customWidth="1"/>
    <col min="9471" max="9480" width="0" style="438" hidden="1" customWidth="1"/>
    <col min="9481" max="9481" width="5.6640625" style="438" customWidth="1"/>
    <col min="9482" max="9482" width="4.77734375" style="438" customWidth="1"/>
    <col min="9483" max="9483" width="8.109375" style="438" customWidth="1"/>
    <col min="9484" max="9484" width="6.6640625" style="438" customWidth="1"/>
    <col min="9485" max="9485" width="8.21875" style="438" customWidth="1"/>
    <col min="9486" max="9486" width="7.88671875" style="438" customWidth="1"/>
    <col min="9487" max="9487" width="9" style="438" customWidth="1"/>
    <col min="9488" max="9704" width="8.88671875" style="438"/>
    <col min="9705" max="9705" width="5.77734375" style="438" customWidth="1"/>
    <col min="9706" max="9706" width="5.6640625" style="438" customWidth="1"/>
    <col min="9707" max="9726" width="4.21875" style="438" customWidth="1"/>
    <col min="9727" max="9736" width="0" style="438" hidden="1" customWidth="1"/>
    <col min="9737" max="9737" width="5.6640625" style="438" customWidth="1"/>
    <col min="9738" max="9738" width="4.77734375" style="438" customWidth="1"/>
    <col min="9739" max="9739" width="8.109375" style="438" customWidth="1"/>
    <col min="9740" max="9740" width="6.6640625" style="438" customWidth="1"/>
    <col min="9741" max="9741" width="8.21875" style="438" customWidth="1"/>
    <col min="9742" max="9742" width="7.88671875" style="438" customWidth="1"/>
    <col min="9743" max="9743" width="9" style="438" customWidth="1"/>
    <col min="9744" max="9960" width="8.88671875" style="438"/>
    <col min="9961" max="9961" width="5.77734375" style="438" customWidth="1"/>
    <col min="9962" max="9962" width="5.6640625" style="438" customWidth="1"/>
    <col min="9963" max="9982" width="4.21875" style="438" customWidth="1"/>
    <col min="9983" max="9992" width="0" style="438" hidden="1" customWidth="1"/>
    <col min="9993" max="9993" width="5.6640625" style="438" customWidth="1"/>
    <col min="9994" max="9994" width="4.77734375" style="438" customWidth="1"/>
    <col min="9995" max="9995" width="8.109375" style="438" customWidth="1"/>
    <col min="9996" max="9996" width="6.6640625" style="438" customWidth="1"/>
    <col min="9997" max="9997" width="8.21875" style="438" customWidth="1"/>
    <col min="9998" max="9998" width="7.88671875" style="438" customWidth="1"/>
    <col min="9999" max="9999" width="9" style="438" customWidth="1"/>
    <col min="10000" max="10216" width="8.88671875" style="438"/>
    <col min="10217" max="10217" width="5.77734375" style="438" customWidth="1"/>
    <col min="10218" max="10218" width="5.6640625" style="438" customWidth="1"/>
    <col min="10219" max="10238" width="4.21875" style="438" customWidth="1"/>
    <col min="10239" max="10248" width="0" style="438" hidden="1" customWidth="1"/>
    <col min="10249" max="10249" width="5.6640625" style="438" customWidth="1"/>
    <col min="10250" max="10250" width="4.77734375" style="438" customWidth="1"/>
    <col min="10251" max="10251" width="8.109375" style="438" customWidth="1"/>
    <col min="10252" max="10252" width="6.6640625" style="438" customWidth="1"/>
    <col min="10253" max="10253" width="8.21875" style="438" customWidth="1"/>
    <col min="10254" max="10254" width="7.88671875" style="438" customWidth="1"/>
    <col min="10255" max="10255" width="9" style="438" customWidth="1"/>
    <col min="10256" max="10472" width="8.88671875" style="438"/>
    <col min="10473" max="10473" width="5.77734375" style="438" customWidth="1"/>
    <col min="10474" max="10474" width="5.6640625" style="438" customWidth="1"/>
    <col min="10475" max="10494" width="4.21875" style="438" customWidth="1"/>
    <col min="10495" max="10504" width="0" style="438" hidden="1" customWidth="1"/>
    <col min="10505" max="10505" width="5.6640625" style="438" customWidth="1"/>
    <col min="10506" max="10506" width="4.77734375" style="438" customWidth="1"/>
    <col min="10507" max="10507" width="8.109375" style="438" customWidth="1"/>
    <col min="10508" max="10508" width="6.6640625" style="438" customWidth="1"/>
    <col min="10509" max="10509" width="8.21875" style="438" customWidth="1"/>
    <col min="10510" max="10510" width="7.88671875" style="438" customWidth="1"/>
    <col min="10511" max="10511" width="9" style="438" customWidth="1"/>
    <col min="10512" max="10728" width="8.88671875" style="438"/>
    <col min="10729" max="10729" width="5.77734375" style="438" customWidth="1"/>
    <col min="10730" max="10730" width="5.6640625" style="438" customWidth="1"/>
    <col min="10731" max="10750" width="4.21875" style="438" customWidth="1"/>
    <col min="10751" max="10760" width="0" style="438" hidden="1" customWidth="1"/>
    <col min="10761" max="10761" width="5.6640625" style="438" customWidth="1"/>
    <col min="10762" max="10762" width="4.77734375" style="438" customWidth="1"/>
    <col min="10763" max="10763" width="8.109375" style="438" customWidth="1"/>
    <col min="10764" max="10764" width="6.6640625" style="438" customWidth="1"/>
    <col min="10765" max="10765" width="8.21875" style="438" customWidth="1"/>
    <col min="10766" max="10766" width="7.88671875" style="438" customWidth="1"/>
    <col min="10767" max="10767" width="9" style="438" customWidth="1"/>
    <col min="10768" max="10984" width="8.88671875" style="438"/>
    <col min="10985" max="10985" width="5.77734375" style="438" customWidth="1"/>
    <col min="10986" max="10986" width="5.6640625" style="438" customWidth="1"/>
    <col min="10987" max="11006" width="4.21875" style="438" customWidth="1"/>
    <col min="11007" max="11016" width="0" style="438" hidden="1" customWidth="1"/>
    <col min="11017" max="11017" width="5.6640625" style="438" customWidth="1"/>
    <col min="11018" max="11018" width="4.77734375" style="438" customWidth="1"/>
    <col min="11019" max="11019" width="8.109375" style="438" customWidth="1"/>
    <col min="11020" max="11020" width="6.6640625" style="438" customWidth="1"/>
    <col min="11021" max="11021" width="8.21875" style="438" customWidth="1"/>
    <col min="11022" max="11022" width="7.88671875" style="438" customWidth="1"/>
    <col min="11023" max="11023" width="9" style="438" customWidth="1"/>
    <col min="11024" max="11240" width="8.88671875" style="438"/>
    <col min="11241" max="11241" width="5.77734375" style="438" customWidth="1"/>
    <col min="11242" max="11242" width="5.6640625" style="438" customWidth="1"/>
    <col min="11243" max="11262" width="4.21875" style="438" customWidth="1"/>
    <col min="11263" max="11272" width="0" style="438" hidden="1" customWidth="1"/>
    <col min="11273" max="11273" width="5.6640625" style="438" customWidth="1"/>
    <col min="11274" max="11274" width="4.77734375" style="438" customWidth="1"/>
    <col min="11275" max="11275" width="8.109375" style="438" customWidth="1"/>
    <col min="11276" max="11276" width="6.6640625" style="438" customWidth="1"/>
    <col min="11277" max="11277" width="8.21875" style="438" customWidth="1"/>
    <col min="11278" max="11278" width="7.88671875" style="438" customWidth="1"/>
    <col min="11279" max="11279" width="9" style="438" customWidth="1"/>
    <col min="11280" max="11496" width="8.88671875" style="438"/>
    <col min="11497" max="11497" width="5.77734375" style="438" customWidth="1"/>
    <col min="11498" max="11498" width="5.6640625" style="438" customWidth="1"/>
    <col min="11499" max="11518" width="4.21875" style="438" customWidth="1"/>
    <col min="11519" max="11528" width="0" style="438" hidden="1" customWidth="1"/>
    <col min="11529" max="11529" width="5.6640625" style="438" customWidth="1"/>
    <col min="11530" max="11530" width="4.77734375" style="438" customWidth="1"/>
    <col min="11531" max="11531" width="8.109375" style="438" customWidth="1"/>
    <col min="11532" max="11532" width="6.6640625" style="438" customWidth="1"/>
    <col min="11533" max="11533" width="8.21875" style="438" customWidth="1"/>
    <col min="11534" max="11534" width="7.88671875" style="438" customWidth="1"/>
    <col min="11535" max="11535" width="9" style="438" customWidth="1"/>
    <col min="11536" max="11752" width="8.88671875" style="438"/>
    <col min="11753" max="11753" width="5.77734375" style="438" customWidth="1"/>
    <col min="11754" max="11754" width="5.6640625" style="438" customWidth="1"/>
    <col min="11755" max="11774" width="4.21875" style="438" customWidth="1"/>
    <col min="11775" max="11784" width="0" style="438" hidden="1" customWidth="1"/>
    <col min="11785" max="11785" width="5.6640625" style="438" customWidth="1"/>
    <col min="11786" max="11786" width="4.77734375" style="438" customWidth="1"/>
    <col min="11787" max="11787" width="8.109375" style="438" customWidth="1"/>
    <col min="11788" max="11788" width="6.6640625" style="438" customWidth="1"/>
    <col min="11789" max="11789" width="8.21875" style="438" customWidth="1"/>
    <col min="11790" max="11790" width="7.88671875" style="438" customWidth="1"/>
    <col min="11791" max="11791" width="9" style="438" customWidth="1"/>
    <col min="11792" max="12008" width="8.88671875" style="438"/>
    <col min="12009" max="12009" width="5.77734375" style="438" customWidth="1"/>
    <col min="12010" max="12010" width="5.6640625" style="438" customWidth="1"/>
    <col min="12011" max="12030" width="4.21875" style="438" customWidth="1"/>
    <col min="12031" max="12040" width="0" style="438" hidden="1" customWidth="1"/>
    <col min="12041" max="12041" width="5.6640625" style="438" customWidth="1"/>
    <col min="12042" max="12042" width="4.77734375" style="438" customWidth="1"/>
    <col min="12043" max="12043" width="8.109375" style="438" customWidth="1"/>
    <col min="12044" max="12044" width="6.6640625" style="438" customWidth="1"/>
    <col min="12045" max="12045" width="8.21875" style="438" customWidth="1"/>
    <col min="12046" max="12046" width="7.88671875" style="438" customWidth="1"/>
    <col min="12047" max="12047" width="9" style="438" customWidth="1"/>
    <col min="12048" max="12264" width="8.88671875" style="438"/>
    <col min="12265" max="12265" width="5.77734375" style="438" customWidth="1"/>
    <col min="12266" max="12266" width="5.6640625" style="438" customWidth="1"/>
    <col min="12267" max="12286" width="4.21875" style="438" customWidth="1"/>
    <col min="12287" max="12296" width="0" style="438" hidden="1" customWidth="1"/>
    <col min="12297" max="12297" width="5.6640625" style="438" customWidth="1"/>
    <col min="12298" max="12298" width="4.77734375" style="438" customWidth="1"/>
    <col min="12299" max="12299" width="8.109375" style="438" customWidth="1"/>
    <col min="12300" max="12300" width="6.6640625" style="438" customWidth="1"/>
    <col min="12301" max="12301" width="8.21875" style="438" customWidth="1"/>
    <col min="12302" max="12302" width="7.88671875" style="438" customWidth="1"/>
    <col min="12303" max="12303" width="9" style="438" customWidth="1"/>
    <col min="12304" max="12520" width="8.88671875" style="438"/>
    <col min="12521" max="12521" width="5.77734375" style="438" customWidth="1"/>
    <col min="12522" max="12522" width="5.6640625" style="438" customWidth="1"/>
    <col min="12523" max="12542" width="4.21875" style="438" customWidth="1"/>
    <col min="12543" max="12552" width="0" style="438" hidden="1" customWidth="1"/>
    <col min="12553" max="12553" width="5.6640625" style="438" customWidth="1"/>
    <col min="12554" max="12554" width="4.77734375" style="438" customWidth="1"/>
    <col min="12555" max="12555" width="8.109375" style="438" customWidth="1"/>
    <col min="12556" max="12556" width="6.6640625" style="438" customWidth="1"/>
    <col min="12557" max="12557" width="8.21875" style="438" customWidth="1"/>
    <col min="12558" max="12558" width="7.88671875" style="438" customWidth="1"/>
    <col min="12559" max="12559" width="9" style="438" customWidth="1"/>
    <col min="12560" max="12776" width="8.88671875" style="438"/>
    <col min="12777" max="12777" width="5.77734375" style="438" customWidth="1"/>
    <col min="12778" max="12778" width="5.6640625" style="438" customWidth="1"/>
    <col min="12779" max="12798" width="4.21875" style="438" customWidth="1"/>
    <col min="12799" max="12808" width="0" style="438" hidden="1" customWidth="1"/>
    <col min="12809" max="12809" width="5.6640625" style="438" customWidth="1"/>
    <col min="12810" max="12810" width="4.77734375" style="438" customWidth="1"/>
    <col min="12811" max="12811" width="8.109375" style="438" customWidth="1"/>
    <col min="12812" max="12812" width="6.6640625" style="438" customWidth="1"/>
    <col min="12813" max="12813" width="8.21875" style="438" customWidth="1"/>
    <col min="12814" max="12814" width="7.88671875" style="438" customWidth="1"/>
    <col min="12815" max="12815" width="9" style="438" customWidth="1"/>
    <col min="12816" max="13032" width="8.88671875" style="438"/>
    <col min="13033" max="13033" width="5.77734375" style="438" customWidth="1"/>
    <col min="13034" max="13034" width="5.6640625" style="438" customWidth="1"/>
    <col min="13035" max="13054" width="4.21875" style="438" customWidth="1"/>
    <col min="13055" max="13064" width="0" style="438" hidden="1" customWidth="1"/>
    <col min="13065" max="13065" width="5.6640625" style="438" customWidth="1"/>
    <col min="13066" max="13066" width="4.77734375" style="438" customWidth="1"/>
    <col min="13067" max="13067" width="8.109375" style="438" customWidth="1"/>
    <col min="13068" max="13068" width="6.6640625" style="438" customWidth="1"/>
    <col min="13069" max="13069" width="8.21875" style="438" customWidth="1"/>
    <col min="13070" max="13070" width="7.88671875" style="438" customWidth="1"/>
    <col min="13071" max="13071" width="9" style="438" customWidth="1"/>
    <col min="13072" max="13288" width="8.88671875" style="438"/>
    <col min="13289" max="13289" width="5.77734375" style="438" customWidth="1"/>
    <col min="13290" max="13290" width="5.6640625" style="438" customWidth="1"/>
    <col min="13291" max="13310" width="4.21875" style="438" customWidth="1"/>
    <col min="13311" max="13320" width="0" style="438" hidden="1" customWidth="1"/>
    <col min="13321" max="13321" width="5.6640625" style="438" customWidth="1"/>
    <col min="13322" max="13322" width="4.77734375" style="438" customWidth="1"/>
    <col min="13323" max="13323" width="8.109375" style="438" customWidth="1"/>
    <col min="13324" max="13324" width="6.6640625" style="438" customWidth="1"/>
    <col min="13325" max="13325" width="8.21875" style="438" customWidth="1"/>
    <col min="13326" max="13326" width="7.88671875" style="438" customWidth="1"/>
    <col min="13327" max="13327" width="9" style="438" customWidth="1"/>
    <col min="13328" max="13544" width="8.88671875" style="438"/>
    <col min="13545" max="13545" width="5.77734375" style="438" customWidth="1"/>
    <col min="13546" max="13546" width="5.6640625" style="438" customWidth="1"/>
    <col min="13547" max="13566" width="4.21875" style="438" customWidth="1"/>
    <col min="13567" max="13576" width="0" style="438" hidden="1" customWidth="1"/>
    <col min="13577" max="13577" width="5.6640625" style="438" customWidth="1"/>
    <col min="13578" max="13578" width="4.77734375" style="438" customWidth="1"/>
    <col min="13579" max="13579" width="8.109375" style="438" customWidth="1"/>
    <col min="13580" max="13580" width="6.6640625" style="438" customWidth="1"/>
    <col min="13581" max="13581" width="8.21875" style="438" customWidth="1"/>
    <col min="13582" max="13582" width="7.88671875" style="438" customWidth="1"/>
    <col min="13583" max="13583" width="9" style="438" customWidth="1"/>
    <col min="13584" max="13800" width="8.88671875" style="438"/>
    <col min="13801" max="13801" width="5.77734375" style="438" customWidth="1"/>
    <col min="13802" max="13802" width="5.6640625" style="438" customWidth="1"/>
    <col min="13803" max="13822" width="4.21875" style="438" customWidth="1"/>
    <col min="13823" max="13832" width="0" style="438" hidden="1" customWidth="1"/>
    <col min="13833" max="13833" width="5.6640625" style="438" customWidth="1"/>
    <col min="13834" max="13834" width="4.77734375" style="438" customWidth="1"/>
    <col min="13835" max="13835" width="8.109375" style="438" customWidth="1"/>
    <col min="13836" max="13836" width="6.6640625" style="438" customWidth="1"/>
    <col min="13837" max="13837" width="8.21875" style="438" customWidth="1"/>
    <col min="13838" max="13838" width="7.88671875" style="438" customWidth="1"/>
    <col min="13839" max="13839" width="9" style="438" customWidth="1"/>
    <col min="13840" max="14056" width="8.88671875" style="438"/>
    <col min="14057" max="14057" width="5.77734375" style="438" customWidth="1"/>
    <col min="14058" max="14058" width="5.6640625" style="438" customWidth="1"/>
    <col min="14059" max="14078" width="4.21875" style="438" customWidth="1"/>
    <col min="14079" max="14088" width="0" style="438" hidden="1" customWidth="1"/>
    <col min="14089" max="14089" width="5.6640625" style="438" customWidth="1"/>
    <col min="14090" max="14090" width="4.77734375" style="438" customWidth="1"/>
    <col min="14091" max="14091" width="8.109375" style="438" customWidth="1"/>
    <col min="14092" max="14092" width="6.6640625" style="438" customWidth="1"/>
    <col min="14093" max="14093" width="8.21875" style="438" customWidth="1"/>
    <col min="14094" max="14094" width="7.88671875" style="438" customWidth="1"/>
    <col min="14095" max="14095" width="9" style="438" customWidth="1"/>
    <col min="14096" max="14312" width="8.88671875" style="438"/>
    <col min="14313" max="14313" width="5.77734375" style="438" customWidth="1"/>
    <col min="14314" max="14314" width="5.6640625" style="438" customWidth="1"/>
    <col min="14315" max="14334" width="4.21875" style="438" customWidth="1"/>
    <col min="14335" max="14344" width="0" style="438" hidden="1" customWidth="1"/>
    <col min="14345" max="14345" width="5.6640625" style="438" customWidth="1"/>
    <col min="14346" max="14346" width="4.77734375" style="438" customWidth="1"/>
    <col min="14347" max="14347" width="8.109375" style="438" customWidth="1"/>
    <col min="14348" max="14348" width="6.6640625" style="438" customWidth="1"/>
    <col min="14349" max="14349" width="8.21875" style="438" customWidth="1"/>
    <col min="14350" max="14350" width="7.88671875" style="438" customWidth="1"/>
    <col min="14351" max="14351" width="9" style="438" customWidth="1"/>
    <col min="14352" max="14568" width="8.88671875" style="438"/>
    <col min="14569" max="14569" width="5.77734375" style="438" customWidth="1"/>
    <col min="14570" max="14570" width="5.6640625" style="438" customWidth="1"/>
    <col min="14571" max="14590" width="4.21875" style="438" customWidth="1"/>
    <col min="14591" max="14600" width="0" style="438" hidden="1" customWidth="1"/>
    <col min="14601" max="14601" width="5.6640625" style="438" customWidth="1"/>
    <col min="14602" max="14602" width="4.77734375" style="438" customWidth="1"/>
    <col min="14603" max="14603" width="8.109375" style="438" customWidth="1"/>
    <col min="14604" max="14604" width="6.6640625" style="438" customWidth="1"/>
    <col min="14605" max="14605" width="8.21875" style="438" customWidth="1"/>
    <col min="14606" max="14606" width="7.88671875" style="438" customWidth="1"/>
    <col min="14607" max="14607" width="9" style="438" customWidth="1"/>
    <col min="14608" max="14824" width="8.88671875" style="438"/>
    <col min="14825" max="14825" width="5.77734375" style="438" customWidth="1"/>
    <col min="14826" max="14826" width="5.6640625" style="438" customWidth="1"/>
    <col min="14827" max="14846" width="4.21875" style="438" customWidth="1"/>
    <col min="14847" max="14856" width="0" style="438" hidden="1" customWidth="1"/>
    <col min="14857" max="14857" width="5.6640625" style="438" customWidth="1"/>
    <col min="14858" max="14858" width="4.77734375" style="438" customWidth="1"/>
    <col min="14859" max="14859" width="8.109375" style="438" customWidth="1"/>
    <col min="14860" max="14860" width="6.6640625" style="438" customWidth="1"/>
    <col min="14861" max="14861" width="8.21875" style="438" customWidth="1"/>
    <col min="14862" max="14862" width="7.88671875" style="438" customWidth="1"/>
    <col min="14863" max="14863" width="9" style="438" customWidth="1"/>
    <col min="14864" max="15080" width="8.88671875" style="438"/>
    <col min="15081" max="15081" width="5.77734375" style="438" customWidth="1"/>
    <col min="15082" max="15082" width="5.6640625" style="438" customWidth="1"/>
    <col min="15083" max="15102" width="4.21875" style="438" customWidth="1"/>
    <col min="15103" max="15112" width="0" style="438" hidden="1" customWidth="1"/>
    <col min="15113" max="15113" width="5.6640625" style="438" customWidth="1"/>
    <col min="15114" max="15114" width="4.77734375" style="438" customWidth="1"/>
    <col min="15115" max="15115" width="8.109375" style="438" customWidth="1"/>
    <col min="15116" max="15116" width="6.6640625" style="438" customWidth="1"/>
    <col min="15117" max="15117" width="8.21875" style="438" customWidth="1"/>
    <col min="15118" max="15118" width="7.88671875" style="438" customWidth="1"/>
    <col min="15119" max="15119" width="9" style="438" customWidth="1"/>
    <col min="15120" max="15336" width="8.88671875" style="438"/>
    <col min="15337" max="15337" width="5.77734375" style="438" customWidth="1"/>
    <col min="15338" max="15338" width="5.6640625" style="438" customWidth="1"/>
    <col min="15339" max="15358" width="4.21875" style="438" customWidth="1"/>
    <col min="15359" max="15368" width="0" style="438" hidden="1" customWidth="1"/>
    <col min="15369" max="15369" width="5.6640625" style="438" customWidth="1"/>
    <col min="15370" max="15370" width="4.77734375" style="438" customWidth="1"/>
    <col min="15371" max="15371" width="8.109375" style="438" customWidth="1"/>
    <col min="15372" max="15372" width="6.6640625" style="438" customWidth="1"/>
    <col min="15373" max="15373" width="8.21875" style="438" customWidth="1"/>
    <col min="15374" max="15374" width="7.88671875" style="438" customWidth="1"/>
    <col min="15375" max="15375" width="9" style="438" customWidth="1"/>
    <col min="15376" max="15592" width="8.88671875" style="438"/>
    <col min="15593" max="15593" width="5.77734375" style="438" customWidth="1"/>
    <col min="15594" max="15594" width="5.6640625" style="438" customWidth="1"/>
    <col min="15595" max="15614" width="4.21875" style="438" customWidth="1"/>
    <col min="15615" max="15624" width="0" style="438" hidden="1" customWidth="1"/>
    <col min="15625" max="15625" width="5.6640625" style="438" customWidth="1"/>
    <col min="15626" max="15626" width="4.77734375" style="438" customWidth="1"/>
    <col min="15627" max="15627" width="8.109375" style="438" customWidth="1"/>
    <col min="15628" max="15628" width="6.6640625" style="438" customWidth="1"/>
    <col min="15629" max="15629" width="8.21875" style="438" customWidth="1"/>
    <col min="15630" max="15630" width="7.88671875" style="438" customWidth="1"/>
    <col min="15631" max="15631" width="9" style="438" customWidth="1"/>
    <col min="15632" max="15848" width="8.88671875" style="438"/>
    <col min="15849" max="15849" width="5.77734375" style="438" customWidth="1"/>
    <col min="15850" max="15850" width="5.6640625" style="438" customWidth="1"/>
    <col min="15851" max="15870" width="4.21875" style="438" customWidth="1"/>
    <col min="15871" max="15880" width="0" style="438" hidden="1" customWidth="1"/>
    <col min="15881" max="15881" width="5.6640625" style="438" customWidth="1"/>
    <col min="15882" max="15882" width="4.77734375" style="438" customWidth="1"/>
    <col min="15883" max="15883" width="8.109375" style="438" customWidth="1"/>
    <col min="15884" max="15884" width="6.6640625" style="438" customWidth="1"/>
    <col min="15885" max="15885" width="8.21875" style="438" customWidth="1"/>
    <col min="15886" max="15886" width="7.88671875" style="438" customWidth="1"/>
    <col min="15887" max="15887" width="9" style="438" customWidth="1"/>
    <col min="15888" max="16104" width="8.88671875" style="438"/>
    <col min="16105" max="16105" width="5.77734375" style="438" customWidth="1"/>
    <col min="16106" max="16106" width="5.6640625" style="438" customWidth="1"/>
    <col min="16107" max="16126" width="4.21875" style="438" customWidth="1"/>
    <col min="16127" max="16136" width="0" style="438" hidden="1" customWidth="1"/>
    <col min="16137" max="16137" width="5.6640625" style="438" customWidth="1"/>
    <col min="16138" max="16138" width="4.77734375" style="438" customWidth="1"/>
    <col min="16139" max="16139" width="8.109375" style="438" customWidth="1"/>
    <col min="16140" max="16140" width="6.6640625" style="438" customWidth="1"/>
    <col min="16141" max="16141" width="8.21875" style="438" customWidth="1"/>
    <col min="16142" max="16142" width="7.88671875" style="438" customWidth="1"/>
    <col min="16143" max="16143" width="9" style="438" customWidth="1"/>
    <col min="16144" max="16384" width="8.88671875" style="438"/>
  </cols>
  <sheetData>
    <row r="1" spans="1:51" s="432" customFormat="1" ht="18.75" customHeight="1">
      <c r="A1" s="3850" t="s">
        <v>721</v>
      </c>
      <c r="B1" s="3851"/>
      <c r="C1" s="3851"/>
      <c r="D1" s="3851"/>
      <c r="E1" s="3851"/>
      <c r="F1" s="3851"/>
      <c r="G1" s="3851"/>
      <c r="H1" s="3851"/>
      <c r="I1" s="3851"/>
      <c r="J1" s="3851"/>
      <c r="K1" s="3851"/>
      <c r="L1" s="3851"/>
      <c r="M1" s="3851"/>
      <c r="N1" s="3851"/>
      <c r="O1" s="3851"/>
      <c r="P1" s="3851"/>
      <c r="Q1" s="3851"/>
      <c r="R1" s="3851"/>
      <c r="S1" s="3851"/>
      <c r="T1" s="3851"/>
      <c r="U1" s="3851"/>
      <c r="V1" s="3851"/>
      <c r="W1" s="3851"/>
      <c r="X1" s="3851"/>
      <c r="Y1" s="3851"/>
      <c r="Z1" s="3851"/>
      <c r="AA1" s="3851"/>
      <c r="AB1" s="3851"/>
      <c r="AC1" s="3851"/>
      <c r="AD1" s="3851"/>
      <c r="AE1" s="3851"/>
      <c r="AF1" s="3851"/>
      <c r="AG1" s="3851"/>
      <c r="AH1" s="3851"/>
      <c r="AI1" s="3851"/>
      <c r="AJ1" s="3851"/>
      <c r="AK1" s="3851"/>
      <c r="AL1" s="3852"/>
    </row>
    <row r="2" spans="1:51" s="432" customFormat="1" ht="12.75" customHeight="1" thickBot="1">
      <c r="A2" s="3853"/>
      <c r="B2" s="3854"/>
      <c r="C2" s="3854"/>
      <c r="D2" s="3854"/>
      <c r="E2" s="3854"/>
      <c r="F2" s="3854"/>
      <c r="G2" s="3854"/>
      <c r="H2" s="3854"/>
      <c r="I2" s="3854"/>
      <c r="J2" s="3854"/>
      <c r="K2" s="3854"/>
      <c r="L2" s="3854"/>
      <c r="M2" s="3854"/>
      <c r="N2" s="3854"/>
      <c r="O2" s="3854"/>
      <c r="P2" s="3854"/>
      <c r="Q2" s="3854"/>
      <c r="R2" s="3854"/>
      <c r="S2" s="3854"/>
      <c r="T2" s="3854"/>
      <c r="U2" s="3854"/>
      <c r="V2" s="3854"/>
      <c r="W2" s="3854"/>
      <c r="X2" s="3854"/>
      <c r="Y2" s="3854"/>
      <c r="Z2" s="3854"/>
      <c r="AA2" s="3854"/>
      <c r="AB2" s="3854"/>
      <c r="AC2" s="3854"/>
      <c r="AD2" s="3854"/>
      <c r="AE2" s="3854"/>
      <c r="AF2" s="3854"/>
      <c r="AG2" s="3854"/>
      <c r="AH2" s="3854"/>
      <c r="AI2" s="3854"/>
      <c r="AJ2" s="3854"/>
      <c r="AK2" s="3854"/>
      <c r="AL2" s="3855"/>
    </row>
    <row r="3" spans="1:51" s="432" customFormat="1" ht="39" customHeight="1">
      <c r="A3" s="1933" t="s">
        <v>675</v>
      </c>
      <c r="B3" s="1934" t="str">
        <f>'재적 조사서(삼나무) '!B3</f>
        <v>서귀포시 남원읍 한남리 산 2-1 외</v>
      </c>
      <c r="C3" s="1934"/>
      <c r="D3" s="1934"/>
      <c r="E3" s="442"/>
      <c r="F3" s="442"/>
      <c r="G3" s="442"/>
      <c r="H3" s="442"/>
      <c r="I3" s="442"/>
      <c r="J3" s="442"/>
      <c r="K3" s="442"/>
      <c r="L3" s="442"/>
      <c r="M3" s="442"/>
      <c r="N3" s="442"/>
      <c r="O3" s="442"/>
      <c r="P3" s="442"/>
      <c r="Q3" s="442"/>
      <c r="R3" s="442"/>
      <c r="S3" s="442"/>
      <c r="T3" s="442"/>
      <c r="U3" s="442"/>
      <c r="V3" s="442"/>
      <c r="W3" s="442"/>
      <c r="X3" s="442"/>
      <c r="Y3" s="442"/>
      <c r="Z3" s="442"/>
      <c r="AA3" s="442"/>
      <c r="AB3" s="442"/>
      <c r="AC3" s="442"/>
      <c r="AD3" s="442"/>
      <c r="AE3" s="442"/>
      <c r="AF3" s="442"/>
      <c r="AG3" s="3897" t="s">
        <v>677</v>
      </c>
      <c r="AH3" s="3898"/>
      <c r="AI3" s="605">
        <v>0.16</v>
      </c>
      <c r="AJ3" s="442"/>
      <c r="AK3" s="1935" t="s">
        <v>724</v>
      </c>
      <c r="AL3" s="626">
        <f>설계내역서!H14</f>
        <v>0</v>
      </c>
    </row>
    <row r="4" spans="1:51" s="433" customFormat="1" ht="21.95" customHeight="1">
      <c r="A4" s="1702" t="s">
        <v>678</v>
      </c>
      <c r="B4" s="1163" t="s">
        <v>679</v>
      </c>
      <c r="C4" s="3857" t="s">
        <v>680</v>
      </c>
      <c r="D4" s="3857"/>
      <c r="E4" s="3857"/>
      <c r="F4" s="3857"/>
      <c r="G4" s="3857"/>
      <c r="H4" s="3857"/>
      <c r="I4" s="3857"/>
      <c r="J4" s="3857"/>
      <c r="K4" s="3857"/>
      <c r="L4" s="3857"/>
      <c r="M4" s="3857"/>
      <c r="N4" s="3857"/>
      <c r="O4" s="3857"/>
      <c r="P4" s="3857"/>
      <c r="Q4" s="3857"/>
      <c r="R4" s="3857"/>
      <c r="S4" s="3857"/>
      <c r="T4" s="3857"/>
      <c r="U4" s="3857"/>
      <c r="V4" s="3857"/>
      <c r="W4" s="3857"/>
      <c r="X4" s="3857"/>
      <c r="Y4" s="3857"/>
      <c r="Z4" s="3857"/>
      <c r="AA4" s="3857"/>
      <c r="AB4" s="3857"/>
      <c r="AC4" s="3857"/>
      <c r="AD4" s="3857"/>
      <c r="AE4" s="3857"/>
      <c r="AF4" s="3857"/>
      <c r="AG4" s="1850" t="s">
        <v>737</v>
      </c>
      <c r="AH4" s="1849" t="s">
        <v>681</v>
      </c>
      <c r="AI4" s="3858" t="s">
        <v>728</v>
      </c>
      <c r="AJ4" s="3858"/>
      <c r="AK4" s="3859" t="s">
        <v>729</v>
      </c>
      <c r="AL4" s="3860"/>
    </row>
    <row r="5" spans="1:51" s="433" customFormat="1" ht="21.75" customHeight="1">
      <c r="A5" s="1704"/>
      <c r="B5" s="1163" t="s">
        <v>682</v>
      </c>
      <c r="C5" s="1163">
        <v>1</v>
      </c>
      <c r="D5" s="1163">
        <v>2</v>
      </c>
      <c r="E5" s="1163">
        <v>3</v>
      </c>
      <c r="F5" s="1163">
        <v>4</v>
      </c>
      <c r="G5" s="1163">
        <v>6</v>
      </c>
      <c r="H5" s="1163">
        <v>7</v>
      </c>
      <c r="I5" s="1163">
        <v>8</v>
      </c>
      <c r="J5" s="1163">
        <v>9</v>
      </c>
      <c r="K5" s="1163">
        <v>10</v>
      </c>
      <c r="L5" s="1163">
        <v>11</v>
      </c>
      <c r="M5" s="1163">
        <v>12</v>
      </c>
      <c r="N5" s="1163">
        <v>13</v>
      </c>
      <c r="O5" s="1163">
        <v>14</v>
      </c>
      <c r="P5" s="1163">
        <v>15</v>
      </c>
      <c r="Q5" s="1163">
        <v>16</v>
      </c>
      <c r="R5" s="1163">
        <v>17</v>
      </c>
      <c r="S5" s="1163">
        <v>18</v>
      </c>
      <c r="T5" s="1163">
        <v>19</v>
      </c>
      <c r="U5" s="1163">
        <v>20</v>
      </c>
      <c r="V5" s="1163">
        <v>15</v>
      </c>
      <c r="W5" s="1163">
        <v>16</v>
      </c>
      <c r="X5" s="1163">
        <v>17</v>
      </c>
      <c r="Y5" s="1163">
        <v>18</v>
      </c>
      <c r="Z5" s="1163">
        <v>19</v>
      </c>
      <c r="AA5" s="1163">
        <v>20</v>
      </c>
      <c r="AB5" s="1163">
        <v>21</v>
      </c>
      <c r="AC5" s="1163">
        <v>22</v>
      </c>
      <c r="AD5" s="1163">
        <v>23</v>
      </c>
      <c r="AE5" s="1163">
        <v>24</v>
      </c>
      <c r="AF5" s="1163" t="s">
        <v>683</v>
      </c>
      <c r="AG5" s="1850" t="s">
        <v>684</v>
      </c>
      <c r="AH5" s="1849" t="s">
        <v>685</v>
      </c>
      <c r="AI5" s="1850" t="s">
        <v>590</v>
      </c>
      <c r="AJ5" s="1705" t="s">
        <v>686</v>
      </c>
      <c r="AK5" s="1850" t="s">
        <v>590</v>
      </c>
      <c r="AL5" s="1706" t="s">
        <v>686</v>
      </c>
      <c r="AN5" s="3880" t="s">
        <v>755</v>
      </c>
      <c r="AO5" s="3881"/>
      <c r="AP5" s="3882"/>
      <c r="AR5" s="3880" t="s">
        <v>773</v>
      </c>
      <c r="AS5" s="3881"/>
      <c r="AT5" s="3881"/>
      <c r="AU5" s="3881"/>
      <c r="AV5" s="3881"/>
      <c r="AW5" s="3882"/>
      <c r="AX5" s="3893" t="s">
        <v>771</v>
      </c>
      <c r="AY5" s="3894"/>
    </row>
    <row r="6" spans="1:51" s="432" customFormat="1" ht="21.95" customHeight="1">
      <c r="A6" s="3232" t="s">
        <v>591</v>
      </c>
      <c r="B6" s="1850">
        <v>10</v>
      </c>
      <c r="C6" s="1717"/>
      <c r="D6" s="1717"/>
      <c r="E6" s="1168"/>
      <c r="F6" s="1168"/>
      <c r="G6" s="1717"/>
      <c r="H6" s="1717"/>
      <c r="I6" s="1717"/>
      <c r="J6" s="1717"/>
      <c r="K6" s="1717"/>
      <c r="L6" s="1717"/>
      <c r="M6" s="1717"/>
      <c r="N6" s="1717"/>
      <c r="O6" s="1717"/>
      <c r="P6" s="1717"/>
      <c r="Q6" s="1717"/>
      <c r="R6" s="1717"/>
      <c r="S6" s="1717"/>
      <c r="T6" s="1717"/>
      <c r="U6" s="1717"/>
      <c r="V6" s="447"/>
      <c r="W6" s="447"/>
      <c r="X6" s="447"/>
      <c r="Y6" s="447"/>
      <c r="Z6" s="447"/>
      <c r="AA6" s="447"/>
      <c r="AB6" s="447"/>
      <c r="AC6" s="447"/>
      <c r="AD6" s="447"/>
      <c r="AE6" s="447"/>
      <c r="AF6" s="447">
        <f t="shared" ref="AF6:AF29" si="0">SUM(C6:U6)</f>
        <v>0</v>
      </c>
      <c r="AG6" s="1168">
        <v>11</v>
      </c>
      <c r="AH6" s="448">
        <f>VLOOKUP(AG6,'재적 조사서(삼나무) '!AR4:CD35,4,0)</f>
        <v>5.0500000000000003E-2</v>
      </c>
      <c r="AI6" s="1716">
        <f>AF6*1/AI3</f>
        <v>0</v>
      </c>
      <c r="AJ6" s="449">
        <f t="shared" ref="AJ6:AJ29" si="1">AH6*AI6</f>
        <v>0</v>
      </c>
      <c r="AK6" s="456">
        <f>AI6*AL3</f>
        <v>0</v>
      </c>
      <c r="AL6" s="625">
        <f t="shared" ref="AL6:AL29" si="2">AH6*AK6</f>
        <v>0</v>
      </c>
      <c r="AN6" s="576" t="s">
        <v>730</v>
      </c>
      <c r="AO6" s="576" t="s">
        <v>590</v>
      </c>
      <c r="AP6" s="576" t="s">
        <v>731</v>
      </c>
      <c r="AR6" s="975" t="s">
        <v>758</v>
      </c>
      <c r="AS6" s="975" t="s">
        <v>760</v>
      </c>
      <c r="AT6" s="975" t="s">
        <v>760</v>
      </c>
      <c r="AU6" s="975" t="s">
        <v>760</v>
      </c>
      <c r="AV6" s="975" t="s">
        <v>760</v>
      </c>
      <c r="AW6" s="975" t="s">
        <v>767</v>
      </c>
      <c r="AX6" s="1004" t="s">
        <v>766</v>
      </c>
      <c r="AY6" s="3876" t="s">
        <v>776</v>
      </c>
    </row>
    <row r="7" spans="1:51" s="432" customFormat="1" ht="21.95" customHeight="1">
      <c r="A7" s="3232"/>
      <c r="B7" s="1850">
        <v>12</v>
      </c>
      <c r="C7" s="1717"/>
      <c r="D7" s="1717"/>
      <c r="E7" s="1168"/>
      <c r="F7" s="1168"/>
      <c r="G7" s="1717"/>
      <c r="H7" s="1717"/>
      <c r="I7" s="1717"/>
      <c r="J7" s="1717"/>
      <c r="K7" s="1717"/>
      <c r="L7" s="1717"/>
      <c r="M7" s="1717"/>
      <c r="N7" s="1717"/>
      <c r="O7" s="1717"/>
      <c r="P7" s="1717"/>
      <c r="Q7" s="1717"/>
      <c r="R7" s="1717"/>
      <c r="S7" s="1717"/>
      <c r="T7" s="1717"/>
      <c r="U7" s="1717"/>
      <c r="V7" s="447"/>
      <c r="W7" s="447"/>
      <c r="X7" s="447"/>
      <c r="Y7" s="447"/>
      <c r="Z7" s="447"/>
      <c r="AA7" s="447"/>
      <c r="AB7" s="447"/>
      <c r="AC7" s="447"/>
      <c r="AD7" s="447"/>
      <c r="AE7" s="447"/>
      <c r="AF7" s="447">
        <f t="shared" si="0"/>
        <v>0</v>
      </c>
      <c r="AG7" s="1168">
        <v>11</v>
      </c>
      <c r="AH7" s="448">
        <f>VLOOKUP(AG7,'재적 조사서(삼나무) '!AR5:CD36,5,0)</f>
        <v>6.9900000000000004E-2</v>
      </c>
      <c r="AI7" s="1716">
        <f>AF7*1/AI3</f>
        <v>0</v>
      </c>
      <c r="AJ7" s="449">
        <f t="shared" si="1"/>
        <v>0</v>
      </c>
      <c r="AK7" s="456">
        <f>AI7*AL3</f>
        <v>0</v>
      </c>
      <c r="AL7" s="625">
        <f t="shared" si="2"/>
        <v>0</v>
      </c>
      <c r="AN7" s="576">
        <v>12</v>
      </c>
      <c r="AO7" s="574">
        <f>AK7</f>
        <v>0</v>
      </c>
      <c r="AP7" s="575">
        <f>AL7</f>
        <v>0</v>
      </c>
      <c r="AR7" s="974" t="s">
        <v>759</v>
      </c>
      <c r="AS7" s="974" t="s">
        <v>759</v>
      </c>
      <c r="AT7" s="974" t="s">
        <v>759</v>
      </c>
      <c r="AU7" s="974" t="s">
        <v>759</v>
      </c>
      <c r="AV7" s="974" t="s">
        <v>759</v>
      </c>
      <c r="AW7" s="975" t="s">
        <v>765</v>
      </c>
      <c r="AX7" s="1005" t="s">
        <v>768</v>
      </c>
      <c r="AY7" s="3877"/>
    </row>
    <row r="8" spans="1:51" s="432" customFormat="1" ht="21.95" customHeight="1">
      <c r="A8" s="3232"/>
      <c r="B8" s="1850">
        <v>14</v>
      </c>
      <c r="C8" s="1717"/>
      <c r="D8" s="1717"/>
      <c r="E8" s="1168"/>
      <c r="F8" s="1168">
        <v>1</v>
      </c>
      <c r="G8" s="1717"/>
      <c r="H8" s="1717"/>
      <c r="I8" s="1717"/>
      <c r="J8" s="1717"/>
      <c r="K8" s="1717"/>
      <c r="L8" s="1717"/>
      <c r="M8" s="1717"/>
      <c r="N8" s="1717"/>
      <c r="O8" s="1717"/>
      <c r="P8" s="1717"/>
      <c r="Q8" s="1717"/>
      <c r="R8" s="1717"/>
      <c r="S8" s="1717"/>
      <c r="T8" s="1717"/>
      <c r="U8" s="1717"/>
      <c r="V8" s="447"/>
      <c r="W8" s="447"/>
      <c r="X8" s="447"/>
      <c r="Y8" s="447"/>
      <c r="Z8" s="447"/>
      <c r="AA8" s="447"/>
      <c r="AB8" s="447"/>
      <c r="AC8" s="447"/>
      <c r="AD8" s="447"/>
      <c r="AE8" s="447"/>
      <c r="AF8" s="447">
        <f t="shared" si="0"/>
        <v>1</v>
      </c>
      <c r="AG8" s="1168">
        <f>'재적 조사서(삼나무) '!AG6</f>
        <v>11</v>
      </c>
      <c r="AH8" s="448">
        <f>VLOOKUP(AG8,'재적 조사서(삼나무) '!AR6:CD37,6,0)</f>
        <v>9.1899999999999996E-2</v>
      </c>
      <c r="AI8" s="1716">
        <f>AF8*1/AI3</f>
        <v>6.25</v>
      </c>
      <c r="AJ8" s="449">
        <f t="shared" si="1"/>
        <v>0.57437499999999997</v>
      </c>
      <c r="AK8" s="456">
        <f>AI8*AL3</f>
        <v>0</v>
      </c>
      <c r="AL8" s="625">
        <f t="shared" si="2"/>
        <v>0</v>
      </c>
      <c r="AN8" s="576">
        <v>14</v>
      </c>
      <c r="AO8" s="574">
        <f>AK8</f>
        <v>0</v>
      </c>
      <c r="AP8" s="575">
        <f>AL8</f>
        <v>0</v>
      </c>
      <c r="AR8" s="976"/>
      <c r="AS8" s="976" t="s">
        <v>761</v>
      </c>
      <c r="AT8" s="976" t="s">
        <v>762</v>
      </c>
      <c r="AU8" s="976" t="s">
        <v>763</v>
      </c>
      <c r="AV8" s="976" t="s">
        <v>764</v>
      </c>
      <c r="AW8" s="1003" t="s">
        <v>775</v>
      </c>
      <c r="AX8" s="1006" t="s">
        <v>769</v>
      </c>
      <c r="AY8" s="3878"/>
    </row>
    <row r="9" spans="1:51" s="432" customFormat="1" ht="21.95" customHeight="1">
      <c r="A9" s="3232"/>
      <c r="B9" s="1850">
        <v>16</v>
      </c>
      <c r="C9" s="1717"/>
      <c r="D9" s="1717">
        <v>1</v>
      </c>
      <c r="E9" s="1168">
        <v>1</v>
      </c>
      <c r="F9" s="1168">
        <v>4</v>
      </c>
      <c r="G9" s="1717"/>
      <c r="H9" s="1717"/>
      <c r="I9" s="1717"/>
      <c r="J9" s="1717"/>
      <c r="K9" s="1717"/>
      <c r="L9" s="1717"/>
      <c r="M9" s="1717"/>
      <c r="N9" s="1717"/>
      <c r="O9" s="1717"/>
      <c r="P9" s="1717"/>
      <c r="Q9" s="1717"/>
      <c r="R9" s="1717"/>
      <c r="S9" s="1717"/>
      <c r="T9" s="1717"/>
      <c r="U9" s="1717"/>
      <c r="V9" s="447"/>
      <c r="W9" s="447"/>
      <c r="X9" s="447"/>
      <c r="Y9" s="447"/>
      <c r="Z9" s="447"/>
      <c r="AA9" s="447"/>
      <c r="AB9" s="447"/>
      <c r="AC9" s="447"/>
      <c r="AD9" s="447"/>
      <c r="AE9" s="447"/>
      <c r="AF9" s="447">
        <f t="shared" si="0"/>
        <v>6</v>
      </c>
      <c r="AG9" s="1168">
        <f>'재적 조사서(삼나무) '!AG7</f>
        <v>12</v>
      </c>
      <c r="AH9" s="448">
        <f>VLOOKUP(AG9,'재적 조사서(삼나무) '!AR7:CD38,7,0)</f>
        <v>0.12770000000000001</v>
      </c>
      <c r="AI9" s="1716">
        <f>AF9*1/AI3</f>
        <v>37.5</v>
      </c>
      <c r="AJ9" s="449">
        <f t="shared" si="1"/>
        <v>4.7887500000000003</v>
      </c>
      <c r="AK9" s="456">
        <f>AI9*AL3</f>
        <v>0</v>
      </c>
      <c r="AL9" s="625">
        <f t="shared" si="2"/>
        <v>0</v>
      </c>
      <c r="AN9" s="436">
        <v>16</v>
      </c>
      <c r="AO9" s="574">
        <f t="shared" ref="AO9:AP29" si="3">AK9</f>
        <v>0</v>
      </c>
      <c r="AP9" s="575">
        <f t="shared" si="3"/>
        <v>0</v>
      </c>
      <c r="AR9" s="977">
        <v>12</v>
      </c>
      <c r="AS9" s="1803"/>
      <c r="AT9" s="977">
        <v>8</v>
      </c>
      <c r="AU9" s="977">
        <v>6</v>
      </c>
      <c r="AV9" s="977">
        <v>2</v>
      </c>
      <c r="AW9" s="977">
        <v>5.1799999999999999E-2</v>
      </c>
      <c r="AX9" s="1007">
        <f>AW9*AK7</f>
        <v>0</v>
      </c>
      <c r="AY9" s="1008">
        <f>1*AK7</f>
        <v>0</v>
      </c>
    </row>
    <row r="10" spans="1:51" s="432" customFormat="1" ht="21.95" customHeight="1">
      <c r="A10" s="3232"/>
      <c r="B10" s="1850">
        <v>18</v>
      </c>
      <c r="C10" s="1717">
        <v>3</v>
      </c>
      <c r="D10" s="1717">
        <v>1</v>
      </c>
      <c r="E10" s="1168"/>
      <c r="F10" s="1168">
        <v>7</v>
      </c>
      <c r="G10" s="1717"/>
      <c r="H10" s="1717"/>
      <c r="I10" s="1717"/>
      <c r="J10" s="1717"/>
      <c r="K10" s="1717"/>
      <c r="L10" s="1717"/>
      <c r="M10" s="1717"/>
      <c r="N10" s="1717"/>
      <c r="O10" s="1717"/>
      <c r="P10" s="1717"/>
      <c r="Q10" s="1717"/>
      <c r="R10" s="1717"/>
      <c r="S10" s="1717"/>
      <c r="T10" s="1717"/>
      <c r="U10" s="1717"/>
      <c r="V10" s="447"/>
      <c r="W10" s="447"/>
      <c r="X10" s="447"/>
      <c r="Y10" s="447"/>
      <c r="Z10" s="447"/>
      <c r="AA10" s="447"/>
      <c r="AB10" s="447"/>
      <c r="AC10" s="447"/>
      <c r="AD10" s="447"/>
      <c r="AE10" s="447"/>
      <c r="AF10" s="447">
        <f t="shared" si="0"/>
        <v>11</v>
      </c>
      <c r="AG10" s="1168">
        <f>'재적 조사서(삼나무) '!AG8</f>
        <v>13</v>
      </c>
      <c r="AH10" s="448">
        <f>VLOOKUP(AG10,'재적 조사서(삼나무) '!AR8:CD39,8,0)</f>
        <v>0.17119999999999999</v>
      </c>
      <c r="AI10" s="456">
        <f>AF10*1/AI3</f>
        <v>68.75</v>
      </c>
      <c r="AJ10" s="449">
        <f t="shared" si="1"/>
        <v>11.77</v>
      </c>
      <c r="AK10" s="456">
        <f>AI10*AL3</f>
        <v>0</v>
      </c>
      <c r="AL10" s="625">
        <f t="shared" si="2"/>
        <v>0</v>
      </c>
      <c r="AN10" s="436">
        <v>18</v>
      </c>
      <c r="AO10" s="574">
        <f t="shared" si="3"/>
        <v>0</v>
      </c>
      <c r="AP10" s="575">
        <f t="shared" si="3"/>
        <v>0</v>
      </c>
      <c r="AR10" s="977">
        <v>14</v>
      </c>
      <c r="AS10" s="1803">
        <v>12</v>
      </c>
      <c r="AT10" s="977">
        <v>10</v>
      </c>
      <c r="AU10" s="977">
        <v>8</v>
      </c>
      <c r="AV10" s="977">
        <v>4</v>
      </c>
      <c r="AW10" s="977">
        <v>5.1799999999999999E-2</v>
      </c>
      <c r="AX10" s="1007">
        <f t="shared" ref="AX10:AX29" si="4">AW10*AK8</f>
        <v>0</v>
      </c>
      <c r="AY10" s="1008">
        <f>1*AK8</f>
        <v>0</v>
      </c>
    </row>
    <row r="11" spans="1:51" s="432" customFormat="1" ht="21.95" customHeight="1">
      <c r="A11" s="3232"/>
      <c r="B11" s="1850">
        <v>20</v>
      </c>
      <c r="C11" s="1717">
        <v>1</v>
      </c>
      <c r="D11" s="1717">
        <v>4</v>
      </c>
      <c r="E11" s="1168">
        <v>5</v>
      </c>
      <c r="F11" s="1168">
        <v>6</v>
      </c>
      <c r="G11" s="1717"/>
      <c r="H11" s="1717"/>
      <c r="I11" s="1717"/>
      <c r="J11" s="1717"/>
      <c r="K11" s="1717"/>
      <c r="L11" s="1717"/>
      <c r="M11" s="1717"/>
      <c r="N11" s="1717"/>
      <c r="O11" s="1717"/>
      <c r="P11" s="1717"/>
      <c r="Q11" s="1717"/>
      <c r="R11" s="1717"/>
      <c r="S11" s="1717"/>
      <c r="T11" s="1717"/>
      <c r="U11" s="1717"/>
      <c r="V11" s="447"/>
      <c r="W11" s="447"/>
      <c r="X11" s="447"/>
      <c r="Y11" s="447"/>
      <c r="Z11" s="447"/>
      <c r="AA11" s="447"/>
      <c r="AB11" s="447"/>
      <c r="AC11" s="447"/>
      <c r="AD11" s="447"/>
      <c r="AE11" s="447"/>
      <c r="AF11" s="447">
        <f t="shared" si="0"/>
        <v>16</v>
      </c>
      <c r="AG11" s="1168">
        <f>'재적 조사서(삼나무) '!AG9</f>
        <v>15</v>
      </c>
      <c r="AH11" s="448">
        <f>VLOOKUP(AG11,'재적 조사서(삼나무) '!AR9:CD40,9,0)</f>
        <v>0.2399</v>
      </c>
      <c r="AI11" s="456">
        <f>AF11*1/AI3</f>
        <v>100</v>
      </c>
      <c r="AJ11" s="449">
        <f t="shared" si="1"/>
        <v>23.990000000000002</v>
      </c>
      <c r="AK11" s="456">
        <f>AI11*AL3</f>
        <v>0</v>
      </c>
      <c r="AL11" s="625">
        <f t="shared" si="2"/>
        <v>0</v>
      </c>
      <c r="AN11" s="436">
        <v>20</v>
      </c>
      <c r="AO11" s="574">
        <f t="shared" si="3"/>
        <v>0</v>
      </c>
      <c r="AP11" s="575">
        <f t="shared" si="3"/>
        <v>0</v>
      </c>
      <c r="AR11" s="977">
        <v>16</v>
      </c>
      <c r="AS11" s="1803">
        <v>14</v>
      </c>
      <c r="AT11" s="1803">
        <v>12</v>
      </c>
      <c r="AU11" s="977">
        <v>10</v>
      </c>
      <c r="AV11" s="977">
        <v>6</v>
      </c>
      <c r="AW11" s="977">
        <v>0.12239999999999999</v>
      </c>
      <c r="AX11" s="1007">
        <f t="shared" si="4"/>
        <v>0</v>
      </c>
      <c r="AY11" s="1008">
        <f>2*AK9</f>
        <v>0</v>
      </c>
    </row>
    <row r="12" spans="1:51" s="432" customFormat="1" ht="21.95" customHeight="1">
      <c r="A12" s="3232"/>
      <c r="B12" s="1850">
        <v>22</v>
      </c>
      <c r="C12" s="1717"/>
      <c r="D12" s="1717">
        <v>2</v>
      </c>
      <c r="E12" s="1168">
        <v>3</v>
      </c>
      <c r="F12" s="1168">
        <v>3</v>
      </c>
      <c r="G12" s="1717"/>
      <c r="H12" s="1717"/>
      <c r="I12" s="1717"/>
      <c r="J12" s="1717"/>
      <c r="K12" s="1717"/>
      <c r="L12" s="1717"/>
      <c r="M12" s="1717"/>
      <c r="N12" s="1717"/>
      <c r="O12" s="1717"/>
      <c r="P12" s="1717"/>
      <c r="Q12" s="1717"/>
      <c r="R12" s="1717"/>
      <c r="S12" s="1717"/>
      <c r="T12" s="1717"/>
      <c r="U12" s="1717"/>
      <c r="V12" s="447"/>
      <c r="W12" s="447"/>
      <c r="X12" s="447"/>
      <c r="Y12" s="447"/>
      <c r="Z12" s="447"/>
      <c r="AA12" s="447"/>
      <c r="AB12" s="447"/>
      <c r="AC12" s="447"/>
      <c r="AD12" s="447"/>
      <c r="AE12" s="447"/>
      <c r="AF12" s="447">
        <f t="shared" si="0"/>
        <v>8</v>
      </c>
      <c r="AG12" s="1168">
        <f>'재적 조사서(삼나무) '!AG10</f>
        <v>15</v>
      </c>
      <c r="AH12" s="448">
        <f>VLOOKUP(AG12,'재적 조사서(삼나무) '!AR10:CD41,10,0)</f>
        <v>0.28389999999999999</v>
      </c>
      <c r="AI12" s="456">
        <f>AF12*1/AI3</f>
        <v>50</v>
      </c>
      <c r="AJ12" s="449">
        <f t="shared" si="1"/>
        <v>14.194999999999999</v>
      </c>
      <c r="AK12" s="456">
        <f>AI12*AL3</f>
        <v>0</v>
      </c>
      <c r="AL12" s="625">
        <f t="shared" si="2"/>
        <v>0</v>
      </c>
      <c r="AN12" s="436">
        <v>22</v>
      </c>
      <c r="AO12" s="574">
        <f t="shared" si="3"/>
        <v>0</v>
      </c>
      <c r="AP12" s="575">
        <f t="shared" si="3"/>
        <v>0</v>
      </c>
      <c r="AR12" s="977">
        <v>18</v>
      </c>
      <c r="AS12" s="1803">
        <v>16</v>
      </c>
      <c r="AT12" s="1803">
        <v>12</v>
      </c>
      <c r="AU12" s="977">
        <v>10</v>
      </c>
      <c r="AV12" s="977">
        <v>6</v>
      </c>
      <c r="AW12" s="986">
        <v>0.14399999999999999</v>
      </c>
      <c r="AX12" s="1007">
        <f t="shared" si="4"/>
        <v>0</v>
      </c>
      <c r="AY12" s="1008">
        <f>2*AK10</f>
        <v>0</v>
      </c>
    </row>
    <row r="13" spans="1:51" s="432" customFormat="1" ht="21.95" customHeight="1">
      <c r="A13" s="3232"/>
      <c r="B13" s="1850">
        <v>24</v>
      </c>
      <c r="C13" s="1717">
        <v>5</v>
      </c>
      <c r="D13" s="1717">
        <v>3</v>
      </c>
      <c r="E13" s="1168">
        <v>2</v>
      </c>
      <c r="F13" s="1168"/>
      <c r="G13" s="1717"/>
      <c r="H13" s="1717"/>
      <c r="I13" s="1717"/>
      <c r="J13" s="1717"/>
      <c r="K13" s="1717"/>
      <c r="L13" s="1717"/>
      <c r="M13" s="1717"/>
      <c r="N13" s="1717"/>
      <c r="O13" s="1717"/>
      <c r="P13" s="1717"/>
      <c r="Q13" s="1717"/>
      <c r="R13" s="1717"/>
      <c r="S13" s="1717"/>
      <c r="T13" s="1717"/>
      <c r="U13" s="1717"/>
      <c r="V13" s="447"/>
      <c r="W13" s="447"/>
      <c r="X13" s="447"/>
      <c r="Y13" s="447"/>
      <c r="Z13" s="447"/>
      <c r="AA13" s="447"/>
      <c r="AB13" s="447"/>
      <c r="AC13" s="447"/>
      <c r="AD13" s="447"/>
      <c r="AE13" s="447"/>
      <c r="AF13" s="447">
        <f t="shared" si="0"/>
        <v>10</v>
      </c>
      <c r="AG13" s="1168">
        <f>'재적 조사서(삼나무) '!AG11</f>
        <v>15</v>
      </c>
      <c r="AH13" s="1742">
        <f>VLOOKUP(AG13,'재적 조사서(삼나무) '!AR11:CD42,11,0)</f>
        <v>0.33100000000000002</v>
      </c>
      <c r="AI13" s="456">
        <f>AF13*1/AI3</f>
        <v>62.5</v>
      </c>
      <c r="AJ13" s="449">
        <f t="shared" si="1"/>
        <v>20.6875</v>
      </c>
      <c r="AK13" s="456">
        <f>AI13*AL3</f>
        <v>0</v>
      </c>
      <c r="AL13" s="625">
        <f t="shared" si="2"/>
        <v>0</v>
      </c>
      <c r="AN13" s="436">
        <v>24</v>
      </c>
      <c r="AO13" s="574">
        <f t="shared" si="3"/>
        <v>0</v>
      </c>
      <c r="AP13" s="575">
        <f t="shared" si="3"/>
        <v>0</v>
      </c>
      <c r="AR13" s="977">
        <v>20</v>
      </c>
      <c r="AS13" s="1803">
        <v>16</v>
      </c>
      <c r="AT13" s="1803">
        <v>12</v>
      </c>
      <c r="AU13" s="977">
        <v>4</v>
      </c>
      <c r="AV13" s="977">
        <v>2</v>
      </c>
      <c r="AW13" s="986">
        <v>0.14399999999999999</v>
      </c>
      <c r="AX13" s="1007">
        <f t="shared" si="4"/>
        <v>0</v>
      </c>
      <c r="AY13" s="1008">
        <f>2*AK11</f>
        <v>0</v>
      </c>
    </row>
    <row r="14" spans="1:51" s="432" customFormat="1" ht="21.95" customHeight="1">
      <c r="A14" s="3232"/>
      <c r="B14" s="1850">
        <v>26</v>
      </c>
      <c r="C14" s="1717">
        <v>2</v>
      </c>
      <c r="D14" s="1717">
        <v>1</v>
      </c>
      <c r="E14" s="1168">
        <v>1</v>
      </c>
      <c r="F14" s="1168"/>
      <c r="G14" s="1717"/>
      <c r="H14" s="1717"/>
      <c r="I14" s="1717"/>
      <c r="J14" s="1717"/>
      <c r="K14" s="1717"/>
      <c r="L14" s="1717"/>
      <c r="M14" s="1717"/>
      <c r="N14" s="1717"/>
      <c r="O14" s="1717"/>
      <c r="P14" s="1717"/>
      <c r="Q14" s="1717"/>
      <c r="R14" s="1717"/>
      <c r="S14" s="1717"/>
      <c r="T14" s="1717"/>
      <c r="U14" s="1717"/>
      <c r="V14" s="447"/>
      <c r="W14" s="447"/>
      <c r="X14" s="447"/>
      <c r="Y14" s="447"/>
      <c r="Z14" s="447"/>
      <c r="AA14" s="447"/>
      <c r="AB14" s="447"/>
      <c r="AC14" s="447"/>
      <c r="AD14" s="447"/>
      <c r="AE14" s="447"/>
      <c r="AF14" s="447">
        <f t="shared" si="0"/>
        <v>4</v>
      </c>
      <c r="AG14" s="1168">
        <f>'재적 조사서(삼나무) '!AG12</f>
        <v>15</v>
      </c>
      <c r="AH14" s="448">
        <f>VLOOKUP(AG14,'재적 조사서(삼나무) '!AR12:CD43,12,0)</f>
        <v>0.38109999999999999</v>
      </c>
      <c r="AI14" s="456">
        <f>AF14*1/AI3</f>
        <v>25</v>
      </c>
      <c r="AJ14" s="449">
        <f t="shared" si="1"/>
        <v>9.5274999999999999</v>
      </c>
      <c r="AK14" s="456">
        <f>AI14*AL3</f>
        <v>0</v>
      </c>
      <c r="AL14" s="625">
        <f t="shared" si="2"/>
        <v>0</v>
      </c>
      <c r="AN14" s="436">
        <v>26</v>
      </c>
      <c r="AO14" s="574">
        <f t="shared" si="3"/>
        <v>0</v>
      </c>
      <c r="AP14" s="575">
        <f t="shared" si="3"/>
        <v>0</v>
      </c>
      <c r="AR14" s="977">
        <v>22</v>
      </c>
      <c r="AS14" s="1803">
        <v>18</v>
      </c>
      <c r="AT14" s="1803">
        <v>18</v>
      </c>
      <c r="AU14" s="1803">
        <v>14</v>
      </c>
      <c r="AV14" s="977">
        <v>10</v>
      </c>
      <c r="AW14" s="977">
        <v>0.3039</v>
      </c>
      <c r="AX14" s="1007">
        <f t="shared" si="4"/>
        <v>0</v>
      </c>
      <c r="AY14" s="1008">
        <f>3*AK12</f>
        <v>0</v>
      </c>
    </row>
    <row r="15" spans="1:51" s="432" customFormat="1" ht="21.95" customHeight="1">
      <c r="A15" s="3232"/>
      <c r="B15" s="1850">
        <v>28</v>
      </c>
      <c r="C15" s="1717"/>
      <c r="D15" s="1717"/>
      <c r="E15" s="1168"/>
      <c r="F15" s="1168"/>
      <c r="G15" s="1717"/>
      <c r="H15" s="1717"/>
      <c r="I15" s="1717"/>
      <c r="J15" s="1717"/>
      <c r="K15" s="1717"/>
      <c r="L15" s="1717"/>
      <c r="M15" s="1717"/>
      <c r="N15" s="1717"/>
      <c r="O15" s="1717"/>
      <c r="P15" s="1717"/>
      <c r="Q15" s="1717"/>
      <c r="R15" s="1717"/>
      <c r="S15" s="1717"/>
      <c r="T15" s="1717"/>
      <c r="U15" s="1717"/>
      <c r="V15" s="447"/>
      <c r="W15" s="447"/>
      <c r="X15" s="447"/>
      <c r="Y15" s="447"/>
      <c r="Z15" s="447"/>
      <c r="AA15" s="447"/>
      <c r="AB15" s="447"/>
      <c r="AC15" s="447"/>
      <c r="AD15" s="447"/>
      <c r="AE15" s="447"/>
      <c r="AF15" s="447">
        <f t="shared" si="0"/>
        <v>0</v>
      </c>
      <c r="AG15" s="1936">
        <f>'재적 조사서(삼나무) '!AG13</f>
        <v>16</v>
      </c>
      <c r="AH15" s="448">
        <f>VLOOKUP(AG15,'재적 조사서(삼나무) '!AR13:CD44,13,0)</f>
        <v>0.46500000000000002</v>
      </c>
      <c r="AI15" s="456">
        <f>AF15*1/AI3</f>
        <v>0</v>
      </c>
      <c r="AJ15" s="449">
        <f t="shared" si="1"/>
        <v>0</v>
      </c>
      <c r="AK15" s="456">
        <f>AI15*AL3</f>
        <v>0</v>
      </c>
      <c r="AL15" s="625">
        <f t="shared" si="2"/>
        <v>0</v>
      </c>
      <c r="AN15" s="436">
        <v>28</v>
      </c>
      <c r="AO15" s="574">
        <f t="shared" si="3"/>
        <v>0</v>
      </c>
      <c r="AP15" s="575">
        <f t="shared" si="3"/>
        <v>0</v>
      </c>
      <c r="AR15" s="977">
        <v>24</v>
      </c>
      <c r="AS15" s="1803">
        <v>22</v>
      </c>
      <c r="AT15" s="1803">
        <v>18</v>
      </c>
      <c r="AU15" s="1803">
        <v>12</v>
      </c>
      <c r="AV15" s="977">
        <v>4</v>
      </c>
      <c r="AW15" s="977">
        <v>0.34260000000000002</v>
      </c>
      <c r="AX15" s="1007">
        <f t="shared" si="4"/>
        <v>0</v>
      </c>
      <c r="AY15" s="1008">
        <f>3*AK13</f>
        <v>0</v>
      </c>
    </row>
    <row r="16" spans="1:51" s="432" customFormat="1" ht="21.95" customHeight="1">
      <c r="A16" s="3232"/>
      <c r="B16" s="1850">
        <v>30</v>
      </c>
      <c r="C16" s="1717"/>
      <c r="D16" s="1717"/>
      <c r="E16" s="1168"/>
      <c r="F16" s="1168"/>
      <c r="G16" s="1717"/>
      <c r="H16" s="1717"/>
      <c r="I16" s="1717"/>
      <c r="J16" s="1717"/>
      <c r="K16" s="1717"/>
      <c r="L16" s="1717"/>
      <c r="M16" s="1717"/>
      <c r="N16" s="1717"/>
      <c r="O16" s="1717"/>
      <c r="P16" s="1717"/>
      <c r="Q16" s="1717"/>
      <c r="R16" s="1717"/>
      <c r="S16" s="1717"/>
      <c r="T16" s="1717"/>
      <c r="U16" s="1717"/>
      <c r="V16" s="447"/>
      <c r="W16" s="447"/>
      <c r="X16" s="447"/>
      <c r="Y16" s="447"/>
      <c r="Z16" s="447"/>
      <c r="AA16" s="447"/>
      <c r="AB16" s="447"/>
      <c r="AC16" s="447"/>
      <c r="AD16" s="447"/>
      <c r="AE16" s="447"/>
      <c r="AF16" s="447">
        <f t="shared" si="0"/>
        <v>0</v>
      </c>
      <c r="AG16" s="1168">
        <f>'재적 조사서(삼나무) '!AG14</f>
        <v>17</v>
      </c>
      <c r="AH16" s="448">
        <f>VLOOKUP(AG16,'재적 조사서(삼나무) '!AR14:CD45,14,0)</f>
        <v>0.55989999999999995</v>
      </c>
      <c r="AI16" s="456">
        <f>AF16*1/AI3</f>
        <v>0</v>
      </c>
      <c r="AJ16" s="449">
        <f t="shared" si="1"/>
        <v>0</v>
      </c>
      <c r="AK16" s="456">
        <f>AI16*AL3</f>
        <v>0</v>
      </c>
      <c r="AL16" s="625">
        <f t="shared" si="2"/>
        <v>0</v>
      </c>
      <c r="AN16" s="436">
        <v>30</v>
      </c>
      <c r="AO16" s="574">
        <f t="shared" si="3"/>
        <v>0</v>
      </c>
      <c r="AP16" s="575">
        <f t="shared" si="3"/>
        <v>0</v>
      </c>
      <c r="AR16" s="977">
        <v>26</v>
      </c>
      <c r="AS16" s="1803">
        <v>22</v>
      </c>
      <c r="AT16" s="1803">
        <v>18</v>
      </c>
      <c r="AU16" s="1803">
        <v>14</v>
      </c>
      <c r="AV16" s="977">
        <v>10</v>
      </c>
      <c r="AW16" s="977">
        <v>0.3614</v>
      </c>
      <c r="AX16" s="1007">
        <f t="shared" si="4"/>
        <v>0</v>
      </c>
      <c r="AY16" s="1008">
        <f>3*AK14</f>
        <v>0</v>
      </c>
    </row>
    <row r="17" spans="1:51" s="432" customFormat="1" ht="21" hidden="1" customHeight="1">
      <c r="A17" s="3232"/>
      <c r="B17" s="1850">
        <v>32</v>
      </c>
      <c r="C17" s="1717"/>
      <c r="D17" s="1717"/>
      <c r="E17" s="1168"/>
      <c r="F17" s="1168"/>
      <c r="G17" s="1717"/>
      <c r="H17" s="1717"/>
      <c r="I17" s="1717"/>
      <c r="J17" s="1717"/>
      <c r="K17" s="1717"/>
      <c r="L17" s="1717"/>
      <c r="M17" s="1717"/>
      <c r="N17" s="1717"/>
      <c r="O17" s="1717"/>
      <c r="P17" s="1717"/>
      <c r="Q17" s="1717"/>
      <c r="R17" s="1717"/>
      <c r="S17" s="1717"/>
      <c r="T17" s="1717"/>
      <c r="U17" s="1717"/>
      <c r="V17" s="447"/>
      <c r="W17" s="447"/>
      <c r="X17" s="447"/>
      <c r="Y17" s="447"/>
      <c r="Z17" s="447"/>
      <c r="AA17" s="447"/>
      <c r="AB17" s="447"/>
      <c r="AC17" s="447"/>
      <c r="AD17" s="447"/>
      <c r="AE17" s="447"/>
      <c r="AF17" s="447">
        <f t="shared" si="0"/>
        <v>0</v>
      </c>
      <c r="AG17" s="1718">
        <v>17</v>
      </c>
      <c r="AH17" s="448" t="e">
        <f>VLOOKUP(AG17,단재적,15,0)</f>
        <v>#REF!</v>
      </c>
      <c r="AI17" s="456">
        <f>AF17*1/AI3</f>
        <v>0</v>
      </c>
      <c r="AJ17" s="449" t="e">
        <f t="shared" si="1"/>
        <v>#REF!</v>
      </c>
      <c r="AK17" s="456">
        <f>AI17*AL3</f>
        <v>0</v>
      </c>
      <c r="AL17" s="625" t="e">
        <f t="shared" si="2"/>
        <v>#REF!</v>
      </c>
      <c r="AN17" s="436">
        <v>32</v>
      </c>
      <c r="AO17" s="574">
        <f t="shared" si="3"/>
        <v>0</v>
      </c>
      <c r="AP17" s="575" t="e">
        <f t="shared" si="3"/>
        <v>#REF!</v>
      </c>
      <c r="AR17" s="977"/>
      <c r="AS17" s="1803"/>
      <c r="AT17" s="1803"/>
      <c r="AU17" s="1803"/>
      <c r="AV17" s="978"/>
      <c r="AW17" s="977"/>
      <c r="AX17" s="1007"/>
      <c r="AY17" s="1008">
        <f t="shared" ref="AY17:AY29" si="5">3*AK15</f>
        <v>0</v>
      </c>
    </row>
    <row r="18" spans="1:51" s="432" customFormat="1" ht="21.95" hidden="1" customHeight="1">
      <c r="A18" s="3232"/>
      <c r="B18" s="1850">
        <v>34</v>
      </c>
      <c r="C18" s="1717"/>
      <c r="D18" s="1717"/>
      <c r="E18" s="1718"/>
      <c r="F18" s="1717"/>
      <c r="G18" s="1717"/>
      <c r="H18" s="1717"/>
      <c r="I18" s="1717"/>
      <c r="J18" s="1717"/>
      <c r="K18" s="1717"/>
      <c r="L18" s="1717"/>
      <c r="M18" s="1717"/>
      <c r="N18" s="1717"/>
      <c r="O18" s="1717"/>
      <c r="P18" s="1717"/>
      <c r="Q18" s="1717"/>
      <c r="R18" s="1717"/>
      <c r="S18" s="1717"/>
      <c r="T18" s="1717"/>
      <c r="U18" s="1717"/>
      <c r="V18" s="447"/>
      <c r="W18" s="447"/>
      <c r="X18" s="447"/>
      <c r="Y18" s="447"/>
      <c r="Z18" s="447"/>
      <c r="AA18" s="447"/>
      <c r="AB18" s="447"/>
      <c r="AC18" s="447"/>
      <c r="AD18" s="447"/>
      <c r="AE18" s="447"/>
      <c r="AF18" s="447">
        <f t="shared" si="0"/>
        <v>0</v>
      </c>
      <c r="AG18" s="1718">
        <v>17</v>
      </c>
      <c r="AH18" s="1742" t="e">
        <f>VLOOKUP(AG18,단재적,16,0)</f>
        <v>#REF!</v>
      </c>
      <c r="AI18" s="456">
        <f>AF18*1/AI3</f>
        <v>0</v>
      </c>
      <c r="AJ18" s="449" t="e">
        <f t="shared" si="1"/>
        <v>#REF!</v>
      </c>
      <c r="AK18" s="456">
        <f>AI18*AL3</f>
        <v>0</v>
      </c>
      <c r="AL18" s="625" t="e">
        <f t="shared" si="2"/>
        <v>#REF!</v>
      </c>
      <c r="AN18" s="436">
        <v>34</v>
      </c>
      <c r="AO18" s="574">
        <f t="shared" si="3"/>
        <v>0</v>
      </c>
      <c r="AP18" s="575" t="e">
        <f t="shared" si="3"/>
        <v>#REF!</v>
      </c>
      <c r="AR18" s="977"/>
      <c r="AS18" s="1803"/>
      <c r="AT18" s="1803"/>
      <c r="AU18" s="1803"/>
      <c r="AV18" s="978"/>
      <c r="AW18" s="977"/>
      <c r="AX18" s="1007"/>
      <c r="AY18" s="1008">
        <f t="shared" si="5"/>
        <v>0</v>
      </c>
    </row>
    <row r="19" spans="1:51" s="432" customFormat="1" ht="21.95" hidden="1" customHeight="1">
      <c r="A19" s="3232"/>
      <c r="B19" s="1850">
        <v>36</v>
      </c>
      <c r="C19" s="1717"/>
      <c r="D19" s="1717"/>
      <c r="E19" s="1718"/>
      <c r="F19" s="1717"/>
      <c r="G19" s="1717"/>
      <c r="H19" s="1717"/>
      <c r="I19" s="1717"/>
      <c r="J19" s="1717"/>
      <c r="K19" s="1717"/>
      <c r="L19" s="1717"/>
      <c r="M19" s="1717"/>
      <c r="N19" s="1717"/>
      <c r="O19" s="1717"/>
      <c r="P19" s="1717"/>
      <c r="Q19" s="1717"/>
      <c r="R19" s="1717"/>
      <c r="S19" s="1717"/>
      <c r="T19" s="1717"/>
      <c r="U19" s="1717"/>
      <c r="V19" s="447"/>
      <c r="W19" s="447"/>
      <c r="X19" s="447"/>
      <c r="Y19" s="447"/>
      <c r="Z19" s="447"/>
      <c r="AA19" s="447"/>
      <c r="AB19" s="447"/>
      <c r="AC19" s="447"/>
      <c r="AD19" s="447"/>
      <c r="AE19" s="447"/>
      <c r="AF19" s="447">
        <f t="shared" si="0"/>
        <v>0</v>
      </c>
      <c r="AG19" s="1718">
        <v>17</v>
      </c>
      <c r="AH19" s="448" t="e">
        <f>VLOOKUP(AG19,단재적,17,0)</f>
        <v>#REF!</v>
      </c>
      <c r="AI19" s="456">
        <f>AF19*1/AI3</f>
        <v>0</v>
      </c>
      <c r="AJ19" s="449" t="e">
        <f t="shared" si="1"/>
        <v>#REF!</v>
      </c>
      <c r="AK19" s="456">
        <f>AI19*AL3</f>
        <v>0</v>
      </c>
      <c r="AL19" s="625" t="e">
        <f t="shared" si="2"/>
        <v>#REF!</v>
      </c>
      <c r="AN19" s="436">
        <v>36</v>
      </c>
      <c r="AO19" s="574">
        <f t="shared" si="3"/>
        <v>0</v>
      </c>
      <c r="AP19" s="575" t="e">
        <f t="shared" si="3"/>
        <v>#REF!</v>
      </c>
      <c r="AR19" s="977"/>
      <c r="AS19" s="1804"/>
      <c r="AT19" s="1804"/>
      <c r="AU19" s="1804"/>
      <c r="AV19" s="979"/>
      <c r="AW19" s="977"/>
      <c r="AX19" s="1007">
        <f t="shared" si="4"/>
        <v>0</v>
      </c>
      <c r="AY19" s="1008">
        <f t="shared" si="5"/>
        <v>0</v>
      </c>
    </row>
    <row r="20" spans="1:51" s="432" customFormat="1" ht="21.95" hidden="1" customHeight="1">
      <c r="A20" s="3232"/>
      <c r="B20" s="1850">
        <v>38</v>
      </c>
      <c r="C20" s="1717"/>
      <c r="D20" s="1717"/>
      <c r="E20" s="1718"/>
      <c r="F20" s="1717"/>
      <c r="G20" s="1717"/>
      <c r="H20" s="1717"/>
      <c r="I20" s="1717"/>
      <c r="J20" s="1717"/>
      <c r="K20" s="1717"/>
      <c r="L20" s="1717"/>
      <c r="M20" s="1717"/>
      <c r="N20" s="1717"/>
      <c r="O20" s="1717"/>
      <c r="P20" s="1717"/>
      <c r="Q20" s="1717"/>
      <c r="R20" s="1717"/>
      <c r="S20" s="1717"/>
      <c r="T20" s="1717"/>
      <c r="U20" s="1717"/>
      <c r="V20" s="447"/>
      <c r="W20" s="447"/>
      <c r="X20" s="447"/>
      <c r="Y20" s="447"/>
      <c r="Z20" s="447"/>
      <c r="AA20" s="447"/>
      <c r="AB20" s="447"/>
      <c r="AC20" s="447"/>
      <c r="AD20" s="447"/>
      <c r="AE20" s="447"/>
      <c r="AF20" s="447">
        <f t="shared" si="0"/>
        <v>0</v>
      </c>
      <c r="AG20" s="1718">
        <v>17</v>
      </c>
      <c r="AH20" s="448" t="e">
        <f>VLOOKUP(AG20,단재적,18,0)</f>
        <v>#REF!</v>
      </c>
      <c r="AI20" s="456">
        <f>AF20*1/AI3</f>
        <v>0</v>
      </c>
      <c r="AJ20" s="449" t="e">
        <f t="shared" si="1"/>
        <v>#REF!</v>
      </c>
      <c r="AK20" s="456">
        <f>AI20*AL3</f>
        <v>0</v>
      </c>
      <c r="AL20" s="625" t="e">
        <f t="shared" si="2"/>
        <v>#REF!</v>
      </c>
      <c r="AN20" s="436">
        <v>38</v>
      </c>
      <c r="AO20" s="574">
        <f t="shared" si="3"/>
        <v>0</v>
      </c>
      <c r="AP20" s="575" t="e">
        <f t="shared" si="3"/>
        <v>#REF!</v>
      </c>
      <c r="AS20" s="1805"/>
      <c r="AT20" s="1805"/>
      <c r="AU20" s="1805"/>
      <c r="AX20" s="1007">
        <f t="shared" si="4"/>
        <v>0</v>
      </c>
      <c r="AY20" s="1008">
        <f t="shared" si="5"/>
        <v>0</v>
      </c>
    </row>
    <row r="21" spans="1:51" s="432" customFormat="1" ht="21.95" hidden="1" customHeight="1">
      <c r="A21" s="3232"/>
      <c r="B21" s="1850">
        <v>40</v>
      </c>
      <c r="C21" s="1717"/>
      <c r="D21" s="1717"/>
      <c r="E21" s="1717"/>
      <c r="F21" s="1717"/>
      <c r="G21" s="1717"/>
      <c r="H21" s="1717"/>
      <c r="I21" s="1717"/>
      <c r="J21" s="1717"/>
      <c r="K21" s="1717"/>
      <c r="L21" s="1717"/>
      <c r="M21" s="1717"/>
      <c r="N21" s="1717"/>
      <c r="O21" s="1717"/>
      <c r="P21" s="1717"/>
      <c r="Q21" s="1717"/>
      <c r="R21" s="1717"/>
      <c r="S21" s="1717"/>
      <c r="T21" s="1717"/>
      <c r="U21" s="1717"/>
      <c r="V21" s="447"/>
      <c r="W21" s="447"/>
      <c r="X21" s="447"/>
      <c r="Y21" s="447"/>
      <c r="Z21" s="447"/>
      <c r="AA21" s="447"/>
      <c r="AB21" s="447"/>
      <c r="AC21" s="447"/>
      <c r="AD21" s="447"/>
      <c r="AE21" s="447"/>
      <c r="AF21" s="447">
        <f t="shared" si="0"/>
        <v>0</v>
      </c>
      <c r="AG21" s="1718">
        <v>20</v>
      </c>
      <c r="AH21" s="448" t="e">
        <f>VLOOKUP(AG21,단재적,19,0)</f>
        <v>#REF!</v>
      </c>
      <c r="AI21" s="456">
        <f>AF21*1/AI3</f>
        <v>0</v>
      </c>
      <c r="AJ21" s="449" t="e">
        <f t="shared" si="1"/>
        <v>#REF!</v>
      </c>
      <c r="AK21" s="456">
        <f>AI21*AL3</f>
        <v>0</v>
      </c>
      <c r="AL21" s="625" t="e">
        <f t="shared" si="2"/>
        <v>#REF!</v>
      </c>
      <c r="AN21" s="436">
        <v>40</v>
      </c>
      <c r="AO21" s="574">
        <f t="shared" si="3"/>
        <v>0</v>
      </c>
      <c r="AP21" s="575" t="e">
        <f t="shared" si="3"/>
        <v>#REF!</v>
      </c>
      <c r="AS21" s="1805"/>
      <c r="AT21" s="1805"/>
      <c r="AU21" s="1805"/>
      <c r="AX21" s="1007">
        <f t="shared" si="4"/>
        <v>0</v>
      </c>
      <c r="AY21" s="1008">
        <f t="shared" si="5"/>
        <v>0</v>
      </c>
    </row>
    <row r="22" spans="1:51" s="432" customFormat="1" ht="21.95" hidden="1" customHeight="1">
      <c r="A22" s="3232"/>
      <c r="B22" s="1850">
        <v>42</v>
      </c>
      <c r="C22" s="1717"/>
      <c r="D22" s="1717"/>
      <c r="E22" s="1717"/>
      <c r="F22" s="1717"/>
      <c r="G22" s="1717"/>
      <c r="H22" s="1717"/>
      <c r="I22" s="1717"/>
      <c r="J22" s="1717"/>
      <c r="K22" s="1717"/>
      <c r="L22" s="1717"/>
      <c r="M22" s="1717"/>
      <c r="N22" s="1717"/>
      <c r="O22" s="1717"/>
      <c r="P22" s="1717"/>
      <c r="Q22" s="1717"/>
      <c r="R22" s="1717"/>
      <c r="S22" s="1717"/>
      <c r="T22" s="1717"/>
      <c r="U22" s="1717"/>
      <c r="V22" s="447"/>
      <c r="W22" s="447"/>
      <c r="X22" s="447"/>
      <c r="Y22" s="447"/>
      <c r="Z22" s="447"/>
      <c r="AA22" s="447"/>
      <c r="AB22" s="447"/>
      <c r="AC22" s="447"/>
      <c r="AD22" s="447"/>
      <c r="AE22" s="447"/>
      <c r="AF22" s="447">
        <f t="shared" si="0"/>
        <v>0</v>
      </c>
      <c r="AG22" s="1718">
        <v>20</v>
      </c>
      <c r="AH22" s="448" t="e">
        <f>VLOOKUP(AG22,단재적,20,0)</f>
        <v>#REF!</v>
      </c>
      <c r="AI22" s="456">
        <f>AF22*1/AI3</f>
        <v>0</v>
      </c>
      <c r="AJ22" s="449" t="e">
        <f t="shared" si="1"/>
        <v>#REF!</v>
      </c>
      <c r="AK22" s="456">
        <f>AI22*AL3</f>
        <v>0</v>
      </c>
      <c r="AL22" s="625" t="e">
        <f t="shared" si="2"/>
        <v>#REF!</v>
      </c>
      <c r="AN22" s="436">
        <v>42</v>
      </c>
      <c r="AO22" s="574">
        <f t="shared" si="3"/>
        <v>0</v>
      </c>
      <c r="AP22" s="575" t="e">
        <f t="shared" si="3"/>
        <v>#REF!</v>
      </c>
      <c r="AS22" s="1805"/>
      <c r="AT22" s="1805"/>
      <c r="AU22" s="1805"/>
      <c r="AX22" s="1007">
        <f t="shared" si="4"/>
        <v>0</v>
      </c>
      <c r="AY22" s="1008">
        <f t="shared" si="5"/>
        <v>0</v>
      </c>
    </row>
    <row r="23" spans="1:51" s="432" customFormat="1" ht="21.95" hidden="1" customHeight="1">
      <c r="A23" s="3232"/>
      <c r="B23" s="1850">
        <v>44</v>
      </c>
      <c r="C23" s="1717"/>
      <c r="D23" s="1717"/>
      <c r="E23" s="1717"/>
      <c r="F23" s="1717"/>
      <c r="G23" s="1717"/>
      <c r="H23" s="1717"/>
      <c r="I23" s="1717"/>
      <c r="J23" s="1717"/>
      <c r="K23" s="1717"/>
      <c r="L23" s="1717"/>
      <c r="M23" s="1717"/>
      <c r="N23" s="1717"/>
      <c r="O23" s="1717"/>
      <c r="P23" s="1717"/>
      <c r="Q23" s="1717"/>
      <c r="R23" s="1717"/>
      <c r="S23" s="1717"/>
      <c r="T23" s="1717"/>
      <c r="U23" s="1717"/>
      <c r="V23" s="447"/>
      <c r="W23" s="447"/>
      <c r="X23" s="447"/>
      <c r="Y23" s="447"/>
      <c r="Z23" s="447"/>
      <c r="AA23" s="447"/>
      <c r="AB23" s="447"/>
      <c r="AC23" s="447"/>
      <c r="AD23" s="447"/>
      <c r="AE23" s="447"/>
      <c r="AF23" s="447">
        <f t="shared" si="0"/>
        <v>0</v>
      </c>
      <c r="AG23" s="1718">
        <v>20</v>
      </c>
      <c r="AH23" s="448" t="e">
        <f>VLOOKUP(AG23,단재적,21,0)</f>
        <v>#REF!</v>
      </c>
      <c r="AI23" s="456">
        <f>AF23*1/AI3</f>
        <v>0</v>
      </c>
      <c r="AJ23" s="449" t="e">
        <f t="shared" si="1"/>
        <v>#REF!</v>
      </c>
      <c r="AK23" s="456">
        <f>AI23*AL3</f>
        <v>0</v>
      </c>
      <c r="AL23" s="625" t="e">
        <f t="shared" si="2"/>
        <v>#REF!</v>
      </c>
      <c r="AN23" s="436">
        <v>44</v>
      </c>
      <c r="AO23" s="574">
        <f t="shared" si="3"/>
        <v>0</v>
      </c>
      <c r="AP23" s="575" t="e">
        <f t="shared" si="3"/>
        <v>#REF!</v>
      </c>
      <c r="AS23" s="1805"/>
      <c r="AT23" s="1805"/>
      <c r="AU23" s="1805"/>
      <c r="AX23" s="1007">
        <f t="shared" si="4"/>
        <v>0</v>
      </c>
      <c r="AY23" s="1008">
        <f t="shared" si="5"/>
        <v>0</v>
      </c>
    </row>
    <row r="24" spans="1:51" s="432" customFormat="1" ht="21.95" hidden="1" customHeight="1">
      <c r="A24" s="3232"/>
      <c r="B24" s="1850">
        <v>46</v>
      </c>
      <c r="C24" s="1717"/>
      <c r="D24" s="1717"/>
      <c r="E24" s="1717"/>
      <c r="F24" s="1717"/>
      <c r="G24" s="1717"/>
      <c r="H24" s="1717"/>
      <c r="I24" s="1717"/>
      <c r="J24" s="1717"/>
      <c r="K24" s="1717"/>
      <c r="L24" s="1717"/>
      <c r="M24" s="1717"/>
      <c r="N24" s="1717"/>
      <c r="O24" s="1717"/>
      <c r="P24" s="1717"/>
      <c r="Q24" s="1717"/>
      <c r="R24" s="1717"/>
      <c r="S24" s="1717"/>
      <c r="T24" s="1717"/>
      <c r="U24" s="1717"/>
      <c r="V24" s="447"/>
      <c r="W24" s="447"/>
      <c r="X24" s="447"/>
      <c r="Y24" s="447"/>
      <c r="Z24" s="447"/>
      <c r="AA24" s="447"/>
      <c r="AB24" s="447"/>
      <c r="AC24" s="447"/>
      <c r="AD24" s="447"/>
      <c r="AE24" s="447"/>
      <c r="AF24" s="447">
        <f t="shared" si="0"/>
        <v>0</v>
      </c>
      <c r="AG24" s="1718">
        <v>20</v>
      </c>
      <c r="AH24" s="448" t="e">
        <f>VLOOKUP(AG24,단재적,22,0)</f>
        <v>#REF!</v>
      </c>
      <c r="AI24" s="456">
        <f>AF24*1/AI3</f>
        <v>0</v>
      </c>
      <c r="AJ24" s="449" t="e">
        <f t="shared" si="1"/>
        <v>#REF!</v>
      </c>
      <c r="AK24" s="456">
        <f>AI24*AL3</f>
        <v>0</v>
      </c>
      <c r="AL24" s="625" t="e">
        <f t="shared" si="2"/>
        <v>#REF!</v>
      </c>
      <c r="AN24" s="436">
        <v>46</v>
      </c>
      <c r="AO24" s="574">
        <f t="shared" si="3"/>
        <v>0</v>
      </c>
      <c r="AP24" s="575" t="e">
        <f t="shared" si="3"/>
        <v>#REF!</v>
      </c>
      <c r="AS24" s="1805"/>
      <c r="AT24" s="1805"/>
      <c r="AU24" s="1805"/>
      <c r="AX24" s="1007">
        <f t="shared" si="4"/>
        <v>0</v>
      </c>
      <c r="AY24" s="1008">
        <f t="shared" si="5"/>
        <v>0</v>
      </c>
    </row>
    <row r="25" spans="1:51" s="432" customFormat="1" ht="21.95" hidden="1" customHeight="1">
      <c r="A25" s="3232"/>
      <c r="B25" s="1850">
        <v>48</v>
      </c>
      <c r="C25" s="1717"/>
      <c r="D25" s="1717"/>
      <c r="E25" s="1717"/>
      <c r="F25" s="1717"/>
      <c r="G25" s="1717"/>
      <c r="H25" s="1717"/>
      <c r="I25" s="1717"/>
      <c r="J25" s="1717"/>
      <c r="K25" s="1717"/>
      <c r="L25" s="1717"/>
      <c r="M25" s="1717"/>
      <c r="N25" s="1717"/>
      <c r="O25" s="1717"/>
      <c r="P25" s="1717"/>
      <c r="Q25" s="1717"/>
      <c r="R25" s="1717"/>
      <c r="S25" s="1717"/>
      <c r="T25" s="1717"/>
      <c r="U25" s="1717"/>
      <c r="V25" s="447"/>
      <c r="W25" s="447"/>
      <c r="X25" s="447"/>
      <c r="Y25" s="447"/>
      <c r="Z25" s="447"/>
      <c r="AA25" s="447"/>
      <c r="AB25" s="447"/>
      <c r="AC25" s="447"/>
      <c r="AD25" s="447"/>
      <c r="AE25" s="447"/>
      <c r="AF25" s="447">
        <f t="shared" si="0"/>
        <v>0</v>
      </c>
      <c r="AG25" s="1718">
        <v>20</v>
      </c>
      <c r="AH25" s="448" t="e">
        <f>VLOOKUP(AG25,단재적,23,0)</f>
        <v>#REF!</v>
      </c>
      <c r="AI25" s="456">
        <f>AF25*1/AI3</f>
        <v>0</v>
      </c>
      <c r="AJ25" s="449" t="e">
        <f t="shared" si="1"/>
        <v>#REF!</v>
      </c>
      <c r="AK25" s="456">
        <f>AI25*AL3</f>
        <v>0</v>
      </c>
      <c r="AL25" s="625" t="e">
        <f t="shared" si="2"/>
        <v>#REF!</v>
      </c>
      <c r="AN25" s="436">
        <v>48</v>
      </c>
      <c r="AO25" s="574">
        <f t="shared" si="3"/>
        <v>0</v>
      </c>
      <c r="AP25" s="575" t="e">
        <f t="shared" si="3"/>
        <v>#REF!</v>
      </c>
      <c r="AS25" s="1805"/>
      <c r="AT25" s="1805"/>
      <c r="AU25" s="1805"/>
      <c r="AX25" s="1007">
        <f t="shared" si="4"/>
        <v>0</v>
      </c>
      <c r="AY25" s="1008">
        <f t="shared" si="5"/>
        <v>0</v>
      </c>
    </row>
    <row r="26" spans="1:51" s="432" customFormat="1" ht="21.95" hidden="1" customHeight="1">
      <c r="A26" s="3232"/>
      <c r="B26" s="1850">
        <v>50</v>
      </c>
      <c r="C26" s="1717"/>
      <c r="D26" s="1717"/>
      <c r="E26" s="1717"/>
      <c r="F26" s="1717"/>
      <c r="G26" s="1717"/>
      <c r="H26" s="1717"/>
      <c r="I26" s="1717"/>
      <c r="J26" s="1717"/>
      <c r="K26" s="1717"/>
      <c r="L26" s="1717"/>
      <c r="M26" s="1717"/>
      <c r="N26" s="1717"/>
      <c r="O26" s="1717"/>
      <c r="P26" s="1717"/>
      <c r="Q26" s="1717"/>
      <c r="R26" s="1717"/>
      <c r="S26" s="1717"/>
      <c r="T26" s="1717"/>
      <c r="U26" s="1717"/>
      <c r="V26" s="447"/>
      <c r="W26" s="447"/>
      <c r="X26" s="447"/>
      <c r="Y26" s="447"/>
      <c r="Z26" s="447"/>
      <c r="AA26" s="447"/>
      <c r="AB26" s="447"/>
      <c r="AC26" s="447"/>
      <c r="AD26" s="447"/>
      <c r="AE26" s="447"/>
      <c r="AF26" s="447">
        <f t="shared" si="0"/>
        <v>0</v>
      </c>
      <c r="AG26" s="448">
        <v>22</v>
      </c>
      <c r="AH26" s="448" t="e">
        <f>VLOOKUP(AG26,단재적,24,0)</f>
        <v>#REF!</v>
      </c>
      <c r="AI26" s="456">
        <f>AF26*1/AI3</f>
        <v>0</v>
      </c>
      <c r="AJ26" s="449" t="e">
        <f t="shared" si="1"/>
        <v>#REF!</v>
      </c>
      <c r="AK26" s="456">
        <f>AI26*AL3</f>
        <v>0</v>
      </c>
      <c r="AL26" s="625" t="e">
        <f t="shared" si="2"/>
        <v>#REF!</v>
      </c>
      <c r="AN26" s="436">
        <v>50</v>
      </c>
      <c r="AO26" s="574">
        <f t="shared" si="3"/>
        <v>0</v>
      </c>
      <c r="AP26" s="575" t="e">
        <f t="shared" si="3"/>
        <v>#REF!</v>
      </c>
      <c r="AS26" s="1805"/>
      <c r="AT26" s="1805"/>
      <c r="AU26" s="1805"/>
      <c r="AX26" s="1007">
        <f t="shared" si="4"/>
        <v>0</v>
      </c>
      <c r="AY26" s="1008">
        <f t="shared" si="5"/>
        <v>0</v>
      </c>
    </row>
    <row r="27" spans="1:51" s="432" customFormat="1" ht="21.95" hidden="1" customHeight="1">
      <c r="A27" s="3232"/>
      <c r="B27" s="1850">
        <v>52</v>
      </c>
      <c r="C27" s="1717"/>
      <c r="D27" s="1717"/>
      <c r="E27" s="1717"/>
      <c r="F27" s="1717"/>
      <c r="G27" s="1717"/>
      <c r="H27" s="1717"/>
      <c r="I27" s="1717"/>
      <c r="J27" s="1717"/>
      <c r="K27" s="1717"/>
      <c r="L27" s="1717"/>
      <c r="M27" s="1717"/>
      <c r="N27" s="1717"/>
      <c r="O27" s="1717"/>
      <c r="P27" s="1717"/>
      <c r="Q27" s="1717"/>
      <c r="R27" s="1717"/>
      <c r="S27" s="1717"/>
      <c r="T27" s="1717"/>
      <c r="U27" s="1717"/>
      <c r="V27" s="447"/>
      <c r="W27" s="447"/>
      <c r="X27" s="447"/>
      <c r="Y27" s="447"/>
      <c r="Z27" s="447"/>
      <c r="AA27" s="447"/>
      <c r="AB27" s="447"/>
      <c r="AC27" s="447"/>
      <c r="AD27" s="447"/>
      <c r="AE27" s="447"/>
      <c r="AF27" s="447">
        <f t="shared" si="0"/>
        <v>0</v>
      </c>
      <c r="AG27" s="448">
        <v>22</v>
      </c>
      <c r="AH27" s="448" t="e">
        <f>VLOOKUP(AG27,단재적,25,0)</f>
        <v>#REF!</v>
      </c>
      <c r="AI27" s="456">
        <f>AF27*1/AI3</f>
        <v>0</v>
      </c>
      <c r="AJ27" s="449" t="e">
        <f t="shared" si="1"/>
        <v>#REF!</v>
      </c>
      <c r="AK27" s="456">
        <f>AI27*AL3</f>
        <v>0</v>
      </c>
      <c r="AL27" s="625" t="e">
        <f t="shared" si="2"/>
        <v>#REF!</v>
      </c>
      <c r="AN27" s="436">
        <v>52</v>
      </c>
      <c r="AO27" s="574">
        <f t="shared" si="3"/>
        <v>0</v>
      </c>
      <c r="AP27" s="575" t="e">
        <f t="shared" si="3"/>
        <v>#REF!</v>
      </c>
      <c r="AS27" s="1805"/>
      <c r="AT27" s="1805"/>
      <c r="AU27" s="1805"/>
      <c r="AX27" s="1007">
        <f t="shared" si="4"/>
        <v>0</v>
      </c>
      <c r="AY27" s="1008">
        <f t="shared" si="5"/>
        <v>0</v>
      </c>
    </row>
    <row r="28" spans="1:51" s="432" customFormat="1" ht="21.95" hidden="1" customHeight="1">
      <c r="A28" s="3232"/>
      <c r="B28" s="1850">
        <v>54</v>
      </c>
      <c r="C28" s="1717"/>
      <c r="D28" s="1717"/>
      <c r="E28" s="1717"/>
      <c r="F28" s="1717"/>
      <c r="G28" s="1717"/>
      <c r="H28" s="1717"/>
      <c r="I28" s="1717"/>
      <c r="J28" s="1717"/>
      <c r="K28" s="1717"/>
      <c r="L28" s="1717"/>
      <c r="M28" s="1717"/>
      <c r="N28" s="1717"/>
      <c r="O28" s="1717"/>
      <c r="P28" s="1717"/>
      <c r="Q28" s="1717"/>
      <c r="R28" s="1717"/>
      <c r="S28" s="1717"/>
      <c r="T28" s="1717"/>
      <c r="U28" s="1717"/>
      <c r="V28" s="447"/>
      <c r="W28" s="447"/>
      <c r="X28" s="447"/>
      <c r="Y28" s="447"/>
      <c r="Z28" s="447"/>
      <c r="AA28" s="447"/>
      <c r="AB28" s="447"/>
      <c r="AC28" s="447"/>
      <c r="AD28" s="447"/>
      <c r="AE28" s="447"/>
      <c r="AF28" s="447">
        <f t="shared" si="0"/>
        <v>0</v>
      </c>
      <c r="AG28" s="448">
        <v>22</v>
      </c>
      <c r="AH28" s="448" t="e">
        <f>VLOOKUP(AG28,단재적,26,0)</f>
        <v>#REF!</v>
      </c>
      <c r="AI28" s="456">
        <f>AF28*1/AI3</f>
        <v>0</v>
      </c>
      <c r="AJ28" s="449" t="e">
        <f t="shared" si="1"/>
        <v>#REF!</v>
      </c>
      <c r="AK28" s="456">
        <f>AI28*AL3</f>
        <v>0</v>
      </c>
      <c r="AL28" s="625" t="e">
        <f t="shared" si="2"/>
        <v>#REF!</v>
      </c>
      <c r="AN28" s="436">
        <v>54</v>
      </c>
      <c r="AO28" s="574">
        <f t="shared" si="3"/>
        <v>0</v>
      </c>
      <c r="AP28" s="575" t="e">
        <f t="shared" si="3"/>
        <v>#REF!</v>
      </c>
      <c r="AS28" s="1805"/>
      <c r="AT28" s="1805"/>
      <c r="AU28" s="1805"/>
      <c r="AX28" s="1007">
        <f t="shared" si="4"/>
        <v>0</v>
      </c>
      <c r="AY28" s="1008">
        <f t="shared" si="5"/>
        <v>0</v>
      </c>
    </row>
    <row r="29" spans="1:51" s="432" customFormat="1" ht="21.95" hidden="1" customHeight="1">
      <c r="A29" s="3232"/>
      <c r="B29" s="1850">
        <v>56</v>
      </c>
      <c r="C29" s="1717"/>
      <c r="D29" s="1717"/>
      <c r="E29" s="1717"/>
      <c r="F29" s="1717"/>
      <c r="G29" s="1717"/>
      <c r="H29" s="1717"/>
      <c r="I29" s="1717"/>
      <c r="J29" s="1717"/>
      <c r="K29" s="1717"/>
      <c r="L29" s="1717"/>
      <c r="M29" s="1717"/>
      <c r="N29" s="1717"/>
      <c r="O29" s="1717"/>
      <c r="P29" s="1717"/>
      <c r="Q29" s="1717"/>
      <c r="R29" s="1717"/>
      <c r="S29" s="1717"/>
      <c r="T29" s="1717"/>
      <c r="U29" s="1717"/>
      <c r="V29" s="447"/>
      <c r="W29" s="447"/>
      <c r="X29" s="447"/>
      <c r="Y29" s="447"/>
      <c r="Z29" s="447"/>
      <c r="AA29" s="447"/>
      <c r="AB29" s="447"/>
      <c r="AC29" s="447"/>
      <c r="AD29" s="447"/>
      <c r="AE29" s="447"/>
      <c r="AF29" s="447">
        <f t="shared" si="0"/>
        <v>0</v>
      </c>
      <c r="AG29" s="448">
        <v>22</v>
      </c>
      <c r="AH29" s="1742" t="e">
        <f>VLOOKUP(AG29,단재적,27,0)</f>
        <v>#REF!</v>
      </c>
      <c r="AI29" s="456">
        <f>AF29*1/AI3</f>
        <v>0</v>
      </c>
      <c r="AJ29" s="449" t="e">
        <f t="shared" si="1"/>
        <v>#REF!</v>
      </c>
      <c r="AK29" s="456">
        <f>AI29*AL3</f>
        <v>0</v>
      </c>
      <c r="AL29" s="625" t="e">
        <f t="shared" si="2"/>
        <v>#REF!</v>
      </c>
      <c r="AN29" s="436">
        <v>56</v>
      </c>
      <c r="AO29" s="574">
        <f t="shared" si="3"/>
        <v>0</v>
      </c>
      <c r="AP29" s="575" t="e">
        <f t="shared" si="3"/>
        <v>#REF!</v>
      </c>
      <c r="AS29" s="1805"/>
      <c r="AT29" s="1805"/>
      <c r="AU29" s="1805"/>
      <c r="AX29" s="1007">
        <f t="shared" si="4"/>
        <v>0</v>
      </c>
      <c r="AY29" s="1008">
        <f t="shared" si="5"/>
        <v>0</v>
      </c>
    </row>
    <row r="30" spans="1:51" s="432" customFormat="1" ht="21.95" customHeight="1">
      <c r="A30" s="3233"/>
      <c r="B30" s="1850" t="s">
        <v>587</v>
      </c>
      <c r="C30" s="447">
        <f t="shared" ref="C30:K30" si="6">SUM(C6:C29)</f>
        <v>11</v>
      </c>
      <c r="D30" s="447">
        <f t="shared" si="6"/>
        <v>12</v>
      </c>
      <c r="E30" s="578">
        <f t="shared" si="6"/>
        <v>12</v>
      </c>
      <c r="F30" s="447">
        <f t="shared" si="6"/>
        <v>21</v>
      </c>
      <c r="G30" s="447">
        <f t="shared" si="6"/>
        <v>0</v>
      </c>
      <c r="H30" s="447">
        <f t="shared" si="6"/>
        <v>0</v>
      </c>
      <c r="I30" s="447">
        <f t="shared" si="6"/>
        <v>0</v>
      </c>
      <c r="J30" s="447">
        <f t="shared" si="6"/>
        <v>0</v>
      </c>
      <c r="K30" s="447">
        <f t="shared" si="6"/>
        <v>0</v>
      </c>
      <c r="L30" s="447">
        <f t="shared" ref="L30:AE30" si="7">SUM(L6:L26)</f>
        <v>0</v>
      </c>
      <c r="M30" s="447">
        <f t="shared" si="7"/>
        <v>0</v>
      </c>
      <c r="N30" s="447">
        <f t="shared" si="7"/>
        <v>0</v>
      </c>
      <c r="O30" s="447">
        <f t="shared" si="7"/>
        <v>0</v>
      </c>
      <c r="P30" s="447">
        <f t="shared" si="7"/>
        <v>0</v>
      </c>
      <c r="Q30" s="447">
        <f t="shared" si="7"/>
        <v>0</v>
      </c>
      <c r="R30" s="447">
        <f t="shared" si="7"/>
        <v>0</v>
      </c>
      <c r="S30" s="447">
        <f t="shared" si="7"/>
        <v>0</v>
      </c>
      <c r="T30" s="447">
        <f t="shared" si="7"/>
        <v>0</v>
      </c>
      <c r="U30" s="447">
        <f t="shared" si="7"/>
        <v>0</v>
      </c>
      <c r="V30" s="447">
        <f t="shared" si="7"/>
        <v>0</v>
      </c>
      <c r="W30" s="447">
        <f t="shared" si="7"/>
        <v>0</v>
      </c>
      <c r="X30" s="447">
        <f t="shared" si="7"/>
        <v>0</v>
      </c>
      <c r="Y30" s="447">
        <f t="shared" si="7"/>
        <v>0</v>
      </c>
      <c r="Z30" s="447">
        <f t="shared" si="7"/>
        <v>0</v>
      </c>
      <c r="AA30" s="447">
        <f t="shared" si="7"/>
        <v>0</v>
      </c>
      <c r="AB30" s="447">
        <f t="shared" si="7"/>
        <v>0</v>
      </c>
      <c r="AC30" s="447">
        <f t="shared" si="7"/>
        <v>0</v>
      </c>
      <c r="AD30" s="447">
        <f t="shared" si="7"/>
        <v>0</v>
      </c>
      <c r="AE30" s="447">
        <f t="shared" si="7"/>
        <v>0</v>
      </c>
      <c r="AF30" s="447">
        <f>SUM(AF6:AF29)</f>
        <v>56</v>
      </c>
      <c r="AG30" s="448"/>
      <c r="AH30" s="448"/>
      <c r="AI30" s="456">
        <f>SUM(AI6:AI29)</f>
        <v>350</v>
      </c>
      <c r="AJ30" s="449">
        <f>SUM(AJ6:AJ16)</f>
        <v>85.533125000000013</v>
      </c>
      <c r="AK30" s="456">
        <f>SUM(AK6:AK29)</f>
        <v>0</v>
      </c>
      <c r="AL30" s="625">
        <f>SUM(AL6:AL16)</f>
        <v>0</v>
      </c>
      <c r="AN30" s="576" t="s">
        <v>37</v>
      </c>
      <c r="AO30" s="574">
        <f>SUM(AO7:AO29)</f>
        <v>0</v>
      </c>
      <c r="AP30" s="577">
        <f>SUM(AP7:AP16)</f>
        <v>0</v>
      </c>
      <c r="AR30" s="987">
        <v>28</v>
      </c>
      <c r="AS30" s="1806">
        <v>26</v>
      </c>
      <c r="AT30" s="1806">
        <v>22</v>
      </c>
      <c r="AU30" s="1806">
        <v>18</v>
      </c>
      <c r="AV30" s="1806">
        <v>12</v>
      </c>
      <c r="AW30" s="987">
        <v>0.58599999999999997</v>
      </c>
      <c r="AX30" s="1007">
        <f>AW30*AK15</f>
        <v>0</v>
      </c>
      <c r="AY30" s="1008">
        <f>4*AK15</f>
        <v>0</v>
      </c>
    </row>
    <row r="31" spans="1:51" s="432" customFormat="1" ht="21.95" customHeight="1" thickBot="1">
      <c r="A31" s="3843" t="s">
        <v>37</v>
      </c>
      <c r="B31" s="3844"/>
      <c r="C31" s="1719">
        <f>SUM(C30,)</f>
        <v>11</v>
      </c>
      <c r="D31" s="1719">
        <f t="shared" ref="D31:AE31" si="8">SUM(D30,)</f>
        <v>12</v>
      </c>
      <c r="E31" s="1707">
        <f t="shared" si="8"/>
        <v>12</v>
      </c>
      <c r="F31" s="1719">
        <f t="shared" si="8"/>
        <v>21</v>
      </c>
      <c r="G31" s="1719">
        <f t="shared" si="8"/>
        <v>0</v>
      </c>
      <c r="H31" s="1719">
        <f t="shared" si="8"/>
        <v>0</v>
      </c>
      <c r="I31" s="1719">
        <f t="shared" si="8"/>
        <v>0</v>
      </c>
      <c r="J31" s="1719">
        <f t="shared" si="8"/>
        <v>0</v>
      </c>
      <c r="K31" s="1719">
        <f t="shared" si="8"/>
        <v>0</v>
      </c>
      <c r="L31" s="1719">
        <f t="shared" si="8"/>
        <v>0</v>
      </c>
      <c r="M31" s="1719">
        <f t="shared" si="8"/>
        <v>0</v>
      </c>
      <c r="N31" s="1719">
        <f t="shared" si="8"/>
        <v>0</v>
      </c>
      <c r="O31" s="1719">
        <f t="shared" si="8"/>
        <v>0</v>
      </c>
      <c r="P31" s="1719">
        <f t="shared" si="8"/>
        <v>0</v>
      </c>
      <c r="Q31" s="1719">
        <f t="shared" si="8"/>
        <v>0</v>
      </c>
      <c r="R31" s="1719">
        <f t="shared" si="8"/>
        <v>0</v>
      </c>
      <c r="S31" s="1719">
        <f t="shared" si="8"/>
        <v>0</v>
      </c>
      <c r="T31" s="1719">
        <f t="shared" si="8"/>
        <v>0</v>
      </c>
      <c r="U31" s="1719">
        <f t="shared" si="8"/>
        <v>0</v>
      </c>
      <c r="V31" s="1719">
        <f t="shared" si="8"/>
        <v>0</v>
      </c>
      <c r="W31" s="1719">
        <f t="shared" si="8"/>
        <v>0</v>
      </c>
      <c r="X31" s="1719">
        <f t="shared" si="8"/>
        <v>0</v>
      </c>
      <c r="Y31" s="1719">
        <f t="shared" si="8"/>
        <v>0</v>
      </c>
      <c r="Z31" s="1719">
        <f t="shared" si="8"/>
        <v>0</v>
      </c>
      <c r="AA31" s="1719">
        <f t="shared" si="8"/>
        <v>0</v>
      </c>
      <c r="AB31" s="1719">
        <f t="shared" si="8"/>
        <v>0</v>
      </c>
      <c r="AC31" s="1719">
        <f t="shared" si="8"/>
        <v>0</v>
      </c>
      <c r="AD31" s="1719">
        <f t="shared" si="8"/>
        <v>0</v>
      </c>
      <c r="AE31" s="1719">
        <f t="shared" si="8"/>
        <v>0</v>
      </c>
      <c r="AF31" s="1719">
        <f>SUM(C31:AE31)</f>
        <v>56</v>
      </c>
      <c r="AG31" s="1719">
        <f>SUM(AG30)</f>
        <v>0</v>
      </c>
      <c r="AH31" s="1719">
        <f>SUM(AH30)</f>
        <v>0</v>
      </c>
      <c r="AI31" s="1710">
        <f>AF31/AI3</f>
        <v>350</v>
      </c>
      <c r="AJ31" s="1709">
        <f>SUM(AJ30)</f>
        <v>85.533125000000013</v>
      </c>
      <c r="AK31" s="1710">
        <f>AI31*AL3</f>
        <v>0</v>
      </c>
      <c r="AL31" s="1711">
        <f>AJ31*AL3</f>
        <v>0</v>
      </c>
      <c r="AN31" s="3879" t="s">
        <v>756</v>
      </c>
      <c r="AO31" s="3879"/>
      <c r="AP31" s="3879"/>
      <c r="AR31" s="977">
        <v>30</v>
      </c>
      <c r="AS31" s="1803">
        <v>26</v>
      </c>
      <c r="AT31" s="1803">
        <v>22</v>
      </c>
      <c r="AU31" s="1803">
        <v>18</v>
      </c>
      <c r="AV31" s="1803">
        <v>14</v>
      </c>
      <c r="AW31" s="977">
        <v>0.60470000000000002</v>
      </c>
      <c r="AX31" s="1007">
        <f>AW31*AK16</f>
        <v>0</v>
      </c>
      <c r="AY31" s="1008">
        <f>4*AK16</f>
        <v>0</v>
      </c>
    </row>
    <row r="32" spans="1:51" s="437" customFormat="1" ht="27" customHeight="1" thickBot="1">
      <c r="D32" s="441"/>
      <c r="E32" s="982"/>
      <c r="F32" s="441"/>
      <c r="G32" s="442"/>
      <c r="H32" s="442"/>
      <c r="I32" s="442"/>
      <c r="J32" s="442"/>
      <c r="K32" s="442"/>
      <c r="L32" s="442"/>
      <c r="M32" s="442"/>
      <c r="N32" s="442"/>
      <c r="O32" s="442"/>
      <c r="P32" s="442"/>
      <c r="Q32" s="442"/>
      <c r="R32" s="442"/>
      <c r="S32" s="442"/>
      <c r="T32" s="3899"/>
      <c r="U32" s="3899"/>
      <c r="V32" s="442"/>
      <c r="W32" s="442"/>
      <c r="X32" s="442"/>
      <c r="Y32" s="442"/>
      <c r="Z32" s="442"/>
      <c r="AA32" s="442"/>
      <c r="AB32" s="442"/>
      <c r="AC32" s="442"/>
      <c r="AD32" s="442"/>
      <c r="AE32" s="442"/>
      <c r="AH32" s="433"/>
      <c r="AN32" s="3863" t="s">
        <v>757</v>
      </c>
      <c r="AO32" s="3863"/>
      <c r="AP32" s="967">
        <f>AP30*0.7</f>
        <v>0</v>
      </c>
      <c r="AR32" s="977"/>
      <c r="AS32" s="979"/>
      <c r="AT32" s="979"/>
      <c r="AU32" s="979"/>
      <c r="AV32" s="979"/>
      <c r="AW32" s="977" t="s">
        <v>772</v>
      </c>
      <c r="AX32" s="1807">
        <f>SUM(AX9:AX31)</f>
        <v>0</v>
      </c>
      <c r="AY32" s="1009">
        <f>SUM(AY9:AY31)</f>
        <v>0</v>
      </c>
    </row>
    <row r="33" spans="1:50" s="437" customFormat="1" ht="18.95" customHeight="1" thickBot="1">
      <c r="A33" s="3864" t="s">
        <v>687</v>
      </c>
      <c r="C33" s="3865" t="s">
        <v>688</v>
      </c>
      <c r="D33" s="3865"/>
      <c r="E33" s="3866" t="s">
        <v>689</v>
      </c>
      <c r="F33" s="3866"/>
      <c r="G33" s="442"/>
      <c r="H33" s="443"/>
      <c r="I33" s="443"/>
      <c r="J33" s="443"/>
      <c r="K33" s="443"/>
      <c r="L33" s="443"/>
      <c r="M33" s="443"/>
      <c r="N33" s="443"/>
      <c r="O33" s="443"/>
      <c r="P33" s="443"/>
      <c r="Q33" s="443"/>
      <c r="R33" s="443"/>
      <c r="S33" s="443"/>
      <c r="T33" s="3899"/>
      <c r="U33" s="3899"/>
      <c r="V33" s="443"/>
      <c r="W33" s="443"/>
      <c r="X33" s="443"/>
      <c r="Y33" s="443"/>
      <c r="Z33" s="443"/>
      <c r="AA33" s="443"/>
      <c r="AB33" s="443"/>
      <c r="AC33" s="443"/>
      <c r="AD33" s="443"/>
      <c r="AE33" s="443"/>
      <c r="AG33" s="3867" t="s">
        <v>723</v>
      </c>
      <c r="AH33" s="452" t="s">
        <v>690</v>
      </c>
      <c r="AI33" s="458">
        <f>AI6</f>
        <v>0</v>
      </c>
      <c r="AJ33" s="3870" t="s">
        <v>709</v>
      </c>
      <c r="AK33" s="452" t="s">
        <v>690</v>
      </c>
      <c r="AL33" s="459">
        <f>AI33*AL3</f>
        <v>0</v>
      </c>
      <c r="AR33" s="985" t="s">
        <v>770</v>
      </c>
      <c r="AS33" s="984"/>
      <c r="AT33" s="983"/>
      <c r="AU33" s="983"/>
      <c r="AV33" s="983"/>
      <c r="AW33" s="983"/>
      <c r="AX33" s="983"/>
    </row>
    <row r="34" spans="1:50" ht="21.75" customHeight="1" thickBot="1">
      <c r="A34" s="3864"/>
      <c r="C34" s="3873" t="e">
        <f>AK31/'재적 조사서(삼나무) '!AK26</f>
        <v>#DIV/0!</v>
      </c>
      <c r="D34" s="3873"/>
      <c r="E34" s="3873" t="e">
        <f>AL31/'재적 조사서(삼나무) '!AL26</f>
        <v>#DIV/0!</v>
      </c>
      <c r="F34" s="3873"/>
      <c r="G34" s="432"/>
      <c r="H34" s="432"/>
      <c r="I34" s="432"/>
      <c r="J34" s="432"/>
      <c r="K34" s="432"/>
      <c r="L34" s="432"/>
      <c r="M34" s="432"/>
      <c r="N34" s="432"/>
      <c r="O34" s="432"/>
      <c r="P34" s="432"/>
      <c r="Q34" s="432"/>
      <c r="R34" s="432"/>
      <c r="S34" s="432"/>
      <c r="T34" s="443"/>
      <c r="U34" s="443"/>
      <c r="V34" s="443"/>
      <c r="W34" s="443"/>
      <c r="X34" s="443"/>
      <c r="Y34" s="443"/>
      <c r="Z34" s="443"/>
      <c r="AA34" s="443"/>
      <c r="AB34" s="443"/>
      <c r="AC34" s="443"/>
      <c r="AD34" s="443"/>
      <c r="AE34" s="443"/>
      <c r="AF34" s="432"/>
      <c r="AG34" s="3868"/>
      <c r="AH34" s="453" t="s">
        <v>691</v>
      </c>
      <c r="AI34" s="458">
        <f>SUM(AI7:AI8)</f>
        <v>6.25</v>
      </c>
      <c r="AJ34" s="3871"/>
      <c r="AK34" s="453" t="s">
        <v>691</v>
      </c>
      <c r="AL34" s="459">
        <f>AI34*AL3</f>
        <v>0</v>
      </c>
      <c r="AN34" s="1771"/>
    </row>
    <row r="35" spans="1:50" ht="21.75" customHeight="1" thickBot="1">
      <c r="A35" s="443"/>
      <c r="B35" s="1641"/>
      <c r="T35" s="451"/>
      <c r="U35" s="451"/>
      <c r="V35" s="451"/>
      <c r="W35" s="451"/>
      <c r="X35" s="451"/>
      <c r="Y35" s="451"/>
      <c r="Z35" s="451"/>
      <c r="AA35" s="451"/>
      <c r="AB35" s="451"/>
      <c r="AC35" s="451"/>
      <c r="AD35" s="451"/>
      <c r="AE35" s="443"/>
      <c r="AG35" s="3868"/>
      <c r="AH35" s="453" t="s">
        <v>692</v>
      </c>
      <c r="AI35" s="458">
        <f>SUM(AI9:AI10)</f>
        <v>106.25</v>
      </c>
      <c r="AJ35" s="3871"/>
      <c r="AK35" s="453" t="s">
        <v>692</v>
      </c>
      <c r="AL35" s="459">
        <f>AI35*AL3</f>
        <v>0</v>
      </c>
      <c r="AN35" s="1771"/>
    </row>
    <row r="36" spans="1:50" ht="21.75" customHeight="1" thickBot="1">
      <c r="A36" s="3874" t="s">
        <v>736</v>
      </c>
      <c r="B36" s="3874">
        <f>AVERAGE(B8:B14)</f>
        <v>20</v>
      </c>
      <c r="C36" s="3874"/>
      <c r="T36" s="451"/>
      <c r="U36" s="451"/>
      <c r="V36" s="451"/>
      <c r="W36" s="451"/>
      <c r="X36" s="451"/>
      <c r="Y36" s="451"/>
      <c r="Z36" s="451"/>
      <c r="AA36" s="451"/>
      <c r="AB36" s="451"/>
      <c r="AC36" s="451"/>
      <c r="AD36" s="451"/>
      <c r="AE36" s="443"/>
      <c r="AG36" s="3868"/>
      <c r="AH36" s="454" t="s">
        <v>693</v>
      </c>
      <c r="AI36" s="458">
        <f>SUM(AI11:AI12)</f>
        <v>150</v>
      </c>
      <c r="AJ36" s="3871"/>
      <c r="AK36" s="454" t="s">
        <v>693</v>
      </c>
      <c r="AL36" s="459">
        <f>AI36*AL3</f>
        <v>0</v>
      </c>
      <c r="AN36" s="1771"/>
    </row>
    <row r="37" spans="1:50" ht="21.75" customHeight="1" thickBot="1">
      <c r="A37" s="3874"/>
      <c r="B37" s="3874" t="str">
        <f>B8&amp;"-"&amp;B14</f>
        <v>14-26</v>
      </c>
      <c r="C37" s="3874"/>
      <c r="E37" s="432"/>
      <c r="AG37" s="3868"/>
      <c r="AH37" s="454" t="s">
        <v>694</v>
      </c>
      <c r="AI37" s="458">
        <f>SUM(AI13:AI14)</f>
        <v>87.5</v>
      </c>
      <c r="AJ37" s="3871"/>
      <c r="AK37" s="454" t="s">
        <v>694</v>
      </c>
      <c r="AL37" s="459">
        <f>AI37*AL3</f>
        <v>0</v>
      </c>
      <c r="AN37" s="1771"/>
    </row>
    <row r="38" spans="1:50" ht="21.75" customHeight="1" thickBot="1">
      <c r="A38" s="1767"/>
      <c r="B38" s="1759"/>
      <c r="C38" s="1768"/>
      <c r="D38" s="432"/>
      <c r="E38" s="432"/>
      <c r="AG38" s="3868"/>
      <c r="AH38" s="454" t="s">
        <v>695</v>
      </c>
      <c r="AI38" s="458">
        <f>SUM(AI15:AI16)</f>
        <v>0</v>
      </c>
      <c r="AJ38" s="3871"/>
      <c r="AK38" s="454" t="s">
        <v>695</v>
      </c>
      <c r="AL38" s="459">
        <f>AI38*AL3</f>
        <v>0</v>
      </c>
      <c r="AN38" s="1771"/>
    </row>
    <row r="39" spans="1:50" ht="21.75" customHeight="1" thickBot="1">
      <c r="A39" s="3874" t="s">
        <v>732</v>
      </c>
      <c r="B39" s="3875">
        <f>AVERAGE(AG8:AG14)</f>
        <v>13.714285714285714</v>
      </c>
      <c r="C39" s="3875"/>
      <c r="D39" s="432"/>
      <c r="E39" s="432"/>
      <c r="F39" s="432"/>
      <c r="G39" s="432"/>
      <c r="H39" s="3883" t="s">
        <v>699</v>
      </c>
      <c r="I39" s="3884"/>
      <c r="J39" s="3903" t="e">
        <v>#REF!</v>
      </c>
      <c r="K39" s="3904"/>
      <c r="L39" s="3905"/>
      <c r="M39" s="445" t="s">
        <v>86</v>
      </c>
      <c r="N39" s="432"/>
      <c r="O39" s="3885" t="s">
        <v>702</v>
      </c>
      <c r="P39" s="3886"/>
      <c r="Q39" s="432"/>
      <c r="R39" s="432"/>
      <c r="S39" s="432"/>
      <c r="T39" s="432"/>
      <c r="U39" s="432"/>
      <c r="V39" s="432"/>
      <c r="W39" s="432"/>
      <c r="X39" s="432"/>
      <c r="Y39" s="3889" t="s">
        <v>589</v>
      </c>
      <c r="Z39" s="3890"/>
      <c r="AA39" s="444"/>
      <c r="AB39" s="444"/>
      <c r="AC39" s="444"/>
      <c r="AD39" s="444"/>
      <c r="AE39" s="444"/>
      <c r="AG39" s="3868"/>
      <c r="AH39" s="454" t="s">
        <v>696</v>
      </c>
      <c r="AI39" s="458">
        <f>SUM(AI17:AI18)</f>
        <v>0</v>
      </c>
      <c r="AJ39" s="3871"/>
      <c r="AK39" s="454" t="s">
        <v>696</v>
      </c>
      <c r="AL39" s="459">
        <f>AI39*AL3</f>
        <v>0</v>
      </c>
      <c r="AN39" s="1771"/>
    </row>
    <row r="40" spans="1:50" ht="21.75" customHeight="1" thickBot="1">
      <c r="A40" s="3874"/>
      <c r="B40" s="3874" t="str">
        <f>AG8&amp;"-"&amp;AG14</f>
        <v>11-15</v>
      </c>
      <c r="C40" s="3874"/>
      <c r="D40" s="432"/>
      <c r="E40" s="432"/>
      <c r="F40" s="432"/>
      <c r="G40" s="432"/>
      <c r="H40" s="3883" t="s">
        <v>700</v>
      </c>
      <c r="I40" s="3884"/>
      <c r="J40" s="3900" t="e">
        <v>#REF!</v>
      </c>
      <c r="K40" s="3901"/>
      <c r="L40" s="3902"/>
      <c r="M40" s="450" t="s">
        <v>639</v>
      </c>
      <c r="N40" s="432"/>
      <c r="O40" s="3887"/>
      <c r="P40" s="3888"/>
      <c r="Q40" s="432"/>
      <c r="R40" s="432"/>
      <c r="S40" s="432"/>
      <c r="T40" s="432"/>
      <c r="U40" s="432"/>
      <c r="V40" s="432"/>
      <c r="W40" s="432"/>
      <c r="X40" s="432"/>
      <c r="Y40" s="3891"/>
      <c r="Z40" s="3892"/>
      <c r="AA40" s="446"/>
      <c r="AB40" s="446"/>
      <c r="AC40" s="446"/>
      <c r="AD40" s="446"/>
      <c r="AE40" s="446"/>
      <c r="AG40" s="3868"/>
      <c r="AH40" s="454" t="s">
        <v>697</v>
      </c>
      <c r="AI40" s="458">
        <f>SUM(AI19:AI20)</f>
        <v>0</v>
      </c>
      <c r="AJ40" s="3871"/>
      <c r="AK40" s="454" t="s">
        <v>697</v>
      </c>
      <c r="AL40" s="459">
        <f>AI40*AL3</f>
        <v>0</v>
      </c>
      <c r="AN40" s="1771"/>
    </row>
    <row r="41" spans="1:50" ht="21.75" hidden="1" customHeight="1" thickBot="1">
      <c r="A41" s="443"/>
      <c r="B41" s="1641"/>
      <c r="C41" s="432"/>
      <c r="D41" s="432"/>
      <c r="E41" s="432"/>
      <c r="F41" s="432"/>
      <c r="G41" s="432"/>
      <c r="H41" s="432"/>
      <c r="I41" s="432"/>
      <c r="J41" s="432"/>
      <c r="K41" s="432"/>
      <c r="L41" s="432"/>
      <c r="M41" s="432"/>
      <c r="N41" s="432"/>
      <c r="O41" s="432"/>
      <c r="P41" s="432"/>
      <c r="Q41" s="432"/>
      <c r="R41" s="432"/>
      <c r="S41" s="432"/>
      <c r="T41" s="432"/>
      <c r="U41" s="432"/>
      <c r="V41" s="432"/>
      <c r="W41" s="432"/>
      <c r="X41" s="432"/>
      <c r="Y41" s="432"/>
      <c r="Z41" s="432"/>
      <c r="AA41" s="432"/>
      <c r="AB41" s="432"/>
      <c r="AC41" s="432"/>
      <c r="AD41" s="432"/>
      <c r="AE41" s="432"/>
      <c r="AF41" s="443"/>
      <c r="AG41" s="3868"/>
      <c r="AH41" s="454" t="s">
        <v>698</v>
      </c>
      <c r="AI41" s="458">
        <f>SUM(AI21:AI22)</f>
        <v>0</v>
      </c>
      <c r="AJ41" s="3871"/>
      <c r="AK41" s="454" t="s">
        <v>698</v>
      </c>
      <c r="AL41" s="459">
        <f>AI41*AL3</f>
        <v>0</v>
      </c>
      <c r="AN41" s="1771"/>
      <c r="AR41" s="970">
        <v>24</v>
      </c>
      <c r="AS41" s="971">
        <v>22</v>
      </c>
      <c r="AT41" s="971">
        <v>18</v>
      </c>
      <c r="AU41" s="971">
        <v>12</v>
      </c>
      <c r="AV41" s="970">
        <v>4</v>
      </c>
      <c r="AW41" s="970">
        <v>0.34260000000000002</v>
      </c>
      <c r="AX41" s="970">
        <v>30.83</v>
      </c>
    </row>
    <row r="42" spans="1:50" ht="21.75" hidden="1" customHeight="1" thickBot="1">
      <c r="A42" s="443"/>
      <c r="B42" s="1641"/>
      <c r="C42" s="432"/>
      <c r="D42" s="432"/>
      <c r="E42" s="432"/>
      <c r="F42" s="432"/>
      <c r="G42" s="432"/>
      <c r="H42" s="432"/>
      <c r="I42" s="432"/>
      <c r="J42" s="432"/>
      <c r="K42" s="432"/>
      <c r="L42" s="432"/>
      <c r="M42" s="432"/>
      <c r="N42" s="432"/>
      <c r="O42" s="432"/>
      <c r="P42" s="432"/>
      <c r="Q42" s="432"/>
      <c r="R42" s="432"/>
      <c r="S42" s="432"/>
      <c r="T42" s="432"/>
      <c r="U42" s="432"/>
      <c r="V42" s="432"/>
      <c r="W42" s="432"/>
      <c r="X42" s="432"/>
      <c r="Y42" s="432"/>
      <c r="Z42" s="432"/>
      <c r="AA42" s="432"/>
      <c r="AB42" s="432"/>
      <c r="AC42" s="432"/>
      <c r="AD42" s="432"/>
      <c r="AE42" s="432"/>
      <c r="AF42" s="443"/>
      <c r="AG42" s="3868"/>
      <c r="AH42" s="453" t="s">
        <v>703</v>
      </c>
      <c r="AI42" s="458">
        <f>SUM(AI23:AI24)</f>
        <v>0</v>
      </c>
      <c r="AJ42" s="3871"/>
      <c r="AK42" s="453" t="s">
        <v>703</v>
      </c>
      <c r="AL42" s="459">
        <f>AI42*AL3</f>
        <v>0</v>
      </c>
      <c r="AN42" s="1771"/>
      <c r="AR42" s="970">
        <v>26</v>
      </c>
      <c r="AS42" s="971">
        <v>22</v>
      </c>
      <c r="AT42" s="971">
        <v>18</v>
      </c>
      <c r="AU42" s="971">
        <v>14</v>
      </c>
      <c r="AV42" s="970">
        <v>10</v>
      </c>
      <c r="AW42" s="970">
        <v>0.3614</v>
      </c>
      <c r="AX42" s="970">
        <v>27.11</v>
      </c>
    </row>
    <row r="43" spans="1:50" ht="21.75" hidden="1" customHeight="1" thickBot="1">
      <c r="A43" s="443"/>
      <c r="B43" s="1641"/>
      <c r="C43" s="432"/>
      <c r="D43" s="432"/>
      <c r="E43" s="432"/>
      <c r="F43" s="432"/>
      <c r="G43" s="432"/>
      <c r="H43" s="432"/>
      <c r="I43" s="432"/>
      <c r="J43" s="432"/>
      <c r="K43" s="432"/>
      <c r="L43" s="432"/>
      <c r="M43" s="432"/>
      <c r="N43" s="432"/>
      <c r="O43" s="432"/>
      <c r="P43" s="432"/>
      <c r="Q43" s="432"/>
      <c r="R43" s="432"/>
      <c r="S43" s="432"/>
      <c r="T43" s="432"/>
      <c r="U43" s="432"/>
      <c r="V43" s="432"/>
      <c r="W43" s="432"/>
      <c r="X43" s="432"/>
      <c r="Y43" s="432"/>
      <c r="Z43" s="432"/>
      <c r="AA43" s="432"/>
      <c r="AB43" s="432"/>
      <c r="AC43" s="432"/>
      <c r="AD43" s="432"/>
      <c r="AE43" s="432"/>
      <c r="AF43" s="432"/>
      <c r="AG43" s="3868"/>
      <c r="AH43" s="454" t="s">
        <v>704</v>
      </c>
      <c r="AI43" s="458">
        <f>SUM(AI25:AI26)</f>
        <v>0</v>
      </c>
      <c r="AJ43" s="3871"/>
      <c r="AK43" s="454" t="s">
        <v>704</v>
      </c>
      <c r="AL43" s="459">
        <f>AI43*AL3</f>
        <v>0</v>
      </c>
      <c r="AR43" s="970">
        <v>28</v>
      </c>
      <c r="AS43" s="971">
        <v>26</v>
      </c>
      <c r="AT43" s="971">
        <v>22</v>
      </c>
      <c r="AU43" s="971">
        <v>18</v>
      </c>
      <c r="AV43" s="971">
        <v>12</v>
      </c>
      <c r="AW43" s="970">
        <v>0.58599999999999997</v>
      </c>
      <c r="AX43" s="970">
        <v>26.37</v>
      </c>
    </row>
    <row r="44" spans="1:50" ht="21.75" hidden="1" customHeight="1" thickBot="1">
      <c r="A44" s="443"/>
      <c r="B44" s="1641"/>
      <c r="C44" s="432"/>
      <c r="D44" s="432"/>
      <c r="E44" s="432"/>
      <c r="F44" s="432"/>
      <c r="G44" s="432"/>
      <c r="H44" s="432"/>
      <c r="I44" s="432"/>
      <c r="J44" s="432"/>
      <c r="K44" s="432"/>
      <c r="L44" s="432"/>
      <c r="M44" s="432"/>
      <c r="N44" s="432"/>
      <c r="O44" s="432"/>
      <c r="P44" s="432"/>
      <c r="Q44" s="432"/>
      <c r="R44" s="432"/>
      <c r="S44" s="432"/>
      <c r="T44" s="432"/>
      <c r="U44" s="432"/>
      <c r="V44" s="432"/>
      <c r="W44" s="432"/>
      <c r="X44" s="432"/>
      <c r="Y44" s="432"/>
      <c r="Z44" s="432"/>
      <c r="AA44" s="432"/>
      <c r="AB44" s="432"/>
      <c r="AC44" s="432"/>
      <c r="AD44" s="432"/>
      <c r="AE44" s="432"/>
      <c r="AF44" s="432"/>
      <c r="AG44" s="3868"/>
      <c r="AH44" s="454" t="s">
        <v>708</v>
      </c>
      <c r="AI44" s="458">
        <f>SUM(AI27:AI28)</f>
        <v>0</v>
      </c>
      <c r="AJ44" s="3871"/>
      <c r="AK44" s="454" t="s">
        <v>708</v>
      </c>
      <c r="AL44" s="459">
        <f>AI44*AL3</f>
        <v>0</v>
      </c>
      <c r="AR44" s="970">
        <v>30</v>
      </c>
      <c r="AS44" s="971">
        <v>26</v>
      </c>
      <c r="AT44" s="971">
        <v>22</v>
      </c>
      <c r="AU44" s="971">
        <v>18</v>
      </c>
      <c r="AV44" s="971">
        <v>14</v>
      </c>
      <c r="AW44" s="970">
        <v>0.60470000000000002</v>
      </c>
      <c r="AX44" s="970">
        <v>18.14</v>
      </c>
    </row>
    <row r="45" spans="1:50" ht="21.75" hidden="1" customHeight="1" thickBot="1">
      <c r="A45" s="443"/>
      <c r="B45" s="1641"/>
      <c r="C45" s="432"/>
      <c r="D45" s="432"/>
      <c r="E45" s="432"/>
      <c r="F45" s="432"/>
      <c r="G45" s="432"/>
      <c r="H45" s="432"/>
      <c r="I45" s="432"/>
      <c r="J45" s="432"/>
      <c r="K45" s="432"/>
      <c r="L45" s="432"/>
      <c r="M45" s="432"/>
      <c r="N45" s="432"/>
      <c r="O45" s="432"/>
      <c r="P45" s="432"/>
      <c r="Q45" s="432"/>
      <c r="R45" s="432"/>
      <c r="S45" s="432"/>
      <c r="T45" s="432"/>
      <c r="U45" s="432"/>
      <c r="V45" s="432"/>
      <c r="W45" s="432"/>
      <c r="X45" s="432"/>
      <c r="Y45" s="432"/>
      <c r="Z45" s="432"/>
      <c r="AA45" s="432"/>
      <c r="AB45" s="432"/>
      <c r="AC45" s="432"/>
      <c r="AD45" s="432"/>
      <c r="AE45" s="432"/>
      <c r="AF45" s="432"/>
      <c r="AG45" s="3869"/>
      <c r="AH45" s="454" t="s">
        <v>713</v>
      </c>
      <c r="AI45" s="458">
        <f>AI29</f>
        <v>0</v>
      </c>
      <c r="AJ45" s="3871"/>
      <c r="AK45" s="454" t="s">
        <v>713</v>
      </c>
      <c r="AL45" s="551">
        <f>AI45*AL3</f>
        <v>0</v>
      </c>
      <c r="AR45" s="970"/>
      <c r="AS45" s="972"/>
      <c r="AT45" s="972"/>
      <c r="AU45" s="972"/>
      <c r="AV45" s="972"/>
      <c r="AW45" s="970"/>
      <c r="AX45" s="973">
        <v>226.66</v>
      </c>
    </row>
    <row r="46" spans="1:50" ht="21.75" customHeight="1" thickBot="1">
      <c r="AG46" s="1642"/>
      <c r="AH46" s="455" t="s">
        <v>37</v>
      </c>
      <c r="AI46" s="518">
        <f>SUM(AI33:AI45)</f>
        <v>350</v>
      </c>
      <c r="AJ46" s="3872"/>
      <c r="AK46" s="455" t="s">
        <v>37</v>
      </c>
      <c r="AL46" s="460">
        <f>SUM(AL33:AL45)</f>
        <v>0</v>
      </c>
      <c r="AN46" s="1771"/>
    </row>
    <row r="49" spans="1:42" ht="12.75" thickBot="1"/>
    <row r="50" spans="1:42" ht="12" customHeight="1">
      <c r="A50" s="3234" t="s">
        <v>956</v>
      </c>
      <c r="B50" s="3235"/>
      <c r="C50" s="3235"/>
      <c r="D50" s="3235"/>
      <c r="E50" s="3235"/>
      <c r="F50" s="3235"/>
      <c r="G50" s="3235"/>
      <c r="H50" s="3235"/>
      <c r="I50" s="3235"/>
      <c r="J50" s="3235"/>
      <c r="K50" s="3235"/>
      <c r="L50" s="3235"/>
      <c r="M50" s="3235"/>
      <c r="N50" s="3235"/>
      <c r="O50" s="3235"/>
      <c r="P50" s="3235"/>
      <c r="Q50" s="3235"/>
      <c r="R50" s="3235"/>
      <c r="S50" s="3235"/>
      <c r="T50" s="3235"/>
      <c r="U50" s="3235"/>
      <c r="V50" s="3235"/>
      <c r="W50" s="3235"/>
      <c r="X50" s="3235"/>
      <c r="Y50" s="3235"/>
      <c r="Z50" s="3235"/>
      <c r="AA50" s="3235"/>
      <c r="AB50" s="3235"/>
      <c r="AC50" s="3235"/>
      <c r="AD50" s="3235"/>
      <c r="AE50" s="3235"/>
      <c r="AF50" s="3235"/>
      <c r="AG50" s="3235"/>
      <c r="AH50" s="3235"/>
      <c r="AI50" s="3235"/>
      <c r="AJ50" s="3235"/>
      <c r="AK50" s="3235"/>
      <c r="AL50" s="3236"/>
      <c r="AM50" s="1802"/>
      <c r="AN50" s="1802"/>
      <c r="AO50" s="1802"/>
      <c r="AP50" s="1802"/>
    </row>
    <row r="51" spans="1:42" ht="12.75" customHeight="1" thickBot="1">
      <c r="A51" s="3237"/>
      <c r="B51" s="3238"/>
      <c r="C51" s="3238"/>
      <c r="D51" s="3238"/>
      <c r="E51" s="3238"/>
      <c r="F51" s="3238"/>
      <c r="G51" s="3238"/>
      <c r="H51" s="3238"/>
      <c r="I51" s="3238"/>
      <c r="J51" s="3238"/>
      <c r="K51" s="3238"/>
      <c r="L51" s="3238"/>
      <c r="M51" s="3238"/>
      <c r="N51" s="3238"/>
      <c r="O51" s="3238"/>
      <c r="P51" s="3238"/>
      <c r="Q51" s="3238"/>
      <c r="R51" s="3238"/>
      <c r="S51" s="3238"/>
      <c r="T51" s="3238"/>
      <c r="U51" s="3238"/>
      <c r="V51" s="3238"/>
      <c r="W51" s="3238"/>
      <c r="X51" s="3238"/>
      <c r="Y51" s="3238"/>
      <c r="Z51" s="3238"/>
      <c r="AA51" s="3238"/>
      <c r="AB51" s="3238"/>
      <c r="AC51" s="3238"/>
      <c r="AD51" s="3238"/>
      <c r="AE51" s="3238"/>
      <c r="AF51" s="3238"/>
      <c r="AG51" s="3238"/>
      <c r="AH51" s="3238"/>
      <c r="AI51" s="3238"/>
      <c r="AJ51" s="3238"/>
      <c r="AK51" s="3238"/>
      <c r="AL51" s="3239"/>
      <c r="AM51" s="1802"/>
      <c r="AN51" s="1802"/>
      <c r="AO51" s="1802"/>
      <c r="AP51" s="1802"/>
    </row>
    <row r="52" spans="1:42" ht="24.75" thickBot="1">
      <c r="A52" s="1154"/>
      <c r="B52" s="1155"/>
      <c r="C52" s="1155"/>
      <c r="D52" s="1155"/>
      <c r="E52" s="1156"/>
      <c r="F52" s="1156"/>
      <c r="G52" s="1156"/>
      <c r="H52" s="1156"/>
      <c r="I52" s="1156"/>
      <c r="J52" s="1156"/>
      <c r="K52" s="1156"/>
      <c r="L52" s="1156"/>
      <c r="M52" s="1156"/>
      <c r="N52" s="1156"/>
      <c r="O52" s="1156"/>
      <c r="P52" s="1156"/>
      <c r="Q52" s="1156"/>
      <c r="R52" s="1156"/>
      <c r="S52" s="1156"/>
      <c r="T52" s="1156"/>
      <c r="U52" s="1156"/>
      <c r="V52" s="1156"/>
      <c r="W52" s="1156"/>
      <c r="X52" s="1156"/>
      <c r="Y52" s="1156"/>
      <c r="Z52" s="1156"/>
      <c r="AA52" s="1156"/>
      <c r="AB52" s="1156"/>
      <c r="AC52" s="1156"/>
      <c r="AD52" s="1156"/>
      <c r="AE52" s="1156"/>
      <c r="AF52" s="1156"/>
      <c r="AG52" s="1156"/>
      <c r="AH52" s="1165"/>
      <c r="AI52" s="1160" t="s">
        <v>958</v>
      </c>
      <c r="AJ52" s="1157">
        <v>0.16</v>
      </c>
      <c r="AK52" s="1158" t="s">
        <v>807</v>
      </c>
      <c r="AL52" s="1159">
        <f>AL3</f>
        <v>0</v>
      </c>
    </row>
    <row r="53" spans="1:42">
      <c r="A53" s="2052" t="s">
        <v>572</v>
      </c>
      <c r="B53" s="2050" t="s">
        <v>573</v>
      </c>
      <c r="C53" s="3906" t="s">
        <v>827</v>
      </c>
      <c r="D53" s="3906"/>
      <c r="E53" s="3906"/>
      <c r="F53" s="3906"/>
      <c r="G53" s="3906"/>
      <c r="H53" s="3906"/>
      <c r="I53" s="3906"/>
      <c r="J53" s="3906"/>
      <c r="K53" s="3906"/>
      <c r="L53" s="3906"/>
      <c r="M53" s="3906"/>
      <c r="N53" s="3906"/>
      <c r="O53" s="3906"/>
      <c r="P53" s="3906"/>
      <c r="Q53" s="3906"/>
      <c r="R53" s="3906"/>
      <c r="S53" s="3906"/>
      <c r="T53" s="3906"/>
      <c r="U53" s="3906"/>
      <c r="V53" s="3906"/>
      <c r="W53" s="3906"/>
      <c r="X53" s="3906"/>
      <c r="Y53" s="3906"/>
      <c r="Z53" s="3906"/>
      <c r="AA53" s="3906"/>
      <c r="AB53" s="3906"/>
      <c r="AC53" s="3906"/>
      <c r="AD53" s="3906"/>
      <c r="AE53" s="3906"/>
      <c r="AF53" s="3906"/>
      <c r="AG53" s="2051" t="s">
        <v>795</v>
      </c>
      <c r="AH53" s="2053" t="s">
        <v>765</v>
      </c>
      <c r="AI53" s="3907" t="s">
        <v>828</v>
      </c>
      <c r="AJ53" s="3908"/>
      <c r="AK53" s="3861" t="s">
        <v>829</v>
      </c>
      <c r="AL53" s="3862"/>
    </row>
    <row r="54" spans="1:42">
      <c r="A54" s="1704"/>
      <c r="B54" s="2047" t="s">
        <v>578</v>
      </c>
      <c r="C54" s="2047">
        <v>1</v>
      </c>
      <c r="D54" s="2047">
        <v>2</v>
      </c>
      <c r="E54" s="2047">
        <v>3</v>
      </c>
      <c r="F54" s="2047">
        <v>4</v>
      </c>
      <c r="G54" s="2047">
        <v>6</v>
      </c>
      <c r="H54" s="2047">
        <v>7</v>
      </c>
      <c r="I54" s="2047">
        <v>8</v>
      </c>
      <c r="J54" s="2047">
        <v>9</v>
      </c>
      <c r="K54" s="2047">
        <v>10</v>
      </c>
      <c r="L54" s="2047">
        <v>11</v>
      </c>
      <c r="M54" s="2047">
        <v>12</v>
      </c>
      <c r="N54" s="2047">
        <v>13</v>
      </c>
      <c r="O54" s="2047">
        <v>14</v>
      </c>
      <c r="P54" s="2047">
        <v>15</v>
      </c>
      <c r="Q54" s="2047">
        <v>16</v>
      </c>
      <c r="R54" s="2047">
        <v>17</v>
      </c>
      <c r="S54" s="2047">
        <v>18</v>
      </c>
      <c r="T54" s="2047">
        <v>19</v>
      </c>
      <c r="U54" s="2047">
        <v>20</v>
      </c>
      <c r="V54" s="2047">
        <v>15</v>
      </c>
      <c r="W54" s="2047">
        <v>16</v>
      </c>
      <c r="X54" s="2047">
        <v>17</v>
      </c>
      <c r="Y54" s="2047">
        <v>18</v>
      </c>
      <c r="Z54" s="2047">
        <v>19</v>
      </c>
      <c r="AA54" s="2047">
        <v>20</v>
      </c>
      <c r="AB54" s="2047">
        <v>21</v>
      </c>
      <c r="AC54" s="2047">
        <v>22</v>
      </c>
      <c r="AD54" s="2047">
        <v>23</v>
      </c>
      <c r="AE54" s="2047">
        <v>24</v>
      </c>
      <c r="AF54" s="2047" t="s">
        <v>75</v>
      </c>
      <c r="AG54" s="2049" t="s">
        <v>798</v>
      </c>
      <c r="AH54" s="2048" t="s">
        <v>580</v>
      </c>
      <c r="AI54" s="1737" t="s">
        <v>590</v>
      </c>
      <c r="AJ54" s="1737" t="s">
        <v>800</v>
      </c>
      <c r="AK54" s="1737" t="s">
        <v>590</v>
      </c>
      <c r="AL54" s="1706" t="s">
        <v>824</v>
      </c>
    </row>
    <row r="55" spans="1:42">
      <c r="A55" s="3232" t="s">
        <v>957</v>
      </c>
      <c r="B55" s="2049">
        <v>14</v>
      </c>
      <c r="C55" s="2047">
        <f>'재적 조사서(삼나무) '!C6-'제거량산출(삼나무)'!C8</f>
        <v>0</v>
      </c>
      <c r="D55" s="2047">
        <f>'재적 조사서(삼나무) '!D6-'제거량산출(삼나무)'!D8</f>
        <v>0</v>
      </c>
      <c r="E55" s="2047">
        <f>'재적 조사서(삼나무) '!E6-'제거량산출(삼나무)'!E8</f>
        <v>0</v>
      </c>
      <c r="F55" s="2047">
        <f>'재적 조사서(삼나무) '!F6-'제거량산출(삼나무)'!F8</f>
        <v>0</v>
      </c>
      <c r="G55" s="1717"/>
      <c r="H55" s="1717"/>
      <c r="I55" s="1717"/>
      <c r="J55" s="1717"/>
      <c r="K55" s="1717"/>
      <c r="L55" s="1717"/>
      <c r="M55" s="1717"/>
      <c r="N55" s="1717"/>
      <c r="O55" s="1717"/>
      <c r="P55" s="1717"/>
      <c r="Q55" s="1717"/>
      <c r="R55" s="1717"/>
      <c r="S55" s="1717"/>
      <c r="T55" s="1717"/>
      <c r="U55" s="1717"/>
      <c r="V55" s="447"/>
      <c r="W55" s="447"/>
      <c r="X55" s="447"/>
      <c r="Y55" s="447"/>
      <c r="Z55" s="447"/>
      <c r="AA55" s="447"/>
      <c r="AB55" s="447"/>
      <c r="AC55" s="447"/>
      <c r="AD55" s="447"/>
      <c r="AE55" s="447"/>
      <c r="AF55" s="447">
        <f t="shared" ref="AF55:AF73" si="9">SUM(C55:U55)</f>
        <v>0</v>
      </c>
      <c r="AG55" s="2049">
        <f>'재적 조사서(삼나무) '!AG6</f>
        <v>11</v>
      </c>
      <c r="AH55" s="1168">
        <f>VLOOKUP(AG55,'재적 조사서(삼나무) '!AR4:CD35,6,0)</f>
        <v>9.1899999999999996E-2</v>
      </c>
      <c r="AI55" s="1853">
        <f>AF55/AJ52</f>
        <v>0</v>
      </c>
      <c r="AJ55" s="1854">
        <f t="shared" ref="AJ55:AJ73" si="10">AI55*AH55</f>
        <v>0</v>
      </c>
      <c r="AK55" s="1853">
        <f>AI55*AL52</f>
        <v>0</v>
      </c>
      <c r="AL55" s="1855">
        <f t="shared" ref="AL55:AL73" si="11">AK55*AH55</f>
        <v>0</v>
      </c>
    </row>
    <row r="56" spans="1:42">
      <c r="A56" s="3232"/>
      <c r="B56" s="2049">
        <v>16</v>
      </c>
      <c r="C56" s="2047">
        <f>'재적 조사서(삼나무) '!C7-'제거량산출(삼나무)'!C9</f>
        <v>0</v>
      </c>
      <c r="D56" s="2047">
        <f>'재적 조사서(삼나무) '!D7-'제거량산출(삼나무)'!D9</f>
        <v>1</v>
      </c>
      <c r="E56" s="2047">
        <f>'재적 조사서(삼나무) '!E7-'제거량산출(삼나무)'!E9</f>
        <v>0</v>
      </c>
      <c r="F56" s="2047">
        <f>'재적 조사서(삼나무) '!F7-'제거량산출(삼나무)'!F9</f>
        <v>2</v>
      </c>
      <c r="G56" s="1717"/>
      <c r="H56" s="1717"/>
      <c r="I56" s="1717"/>
      <c r="J56" s="1717"/>
      <c r="K56" s="1717"/>
      <c r="L56" s="1717"/>
      <c r="M56" s="1717"/>
      <c r="N56" s="1717"/>
      <c r="O56" s="1717"/>
      <c r="P56" s="1717"/>
      <c r="Q56" s="1717"/>
      <c r="R56" s="1717"/>
      <c r="S56" s="1717"/>
      <c r="T56" s="1717"/>
      <c r="U56" s="1717"/>
      <c r="V56" s="447"/>
      <c r="W56" s="447"/>
      <c r="X56" s="447"/>
      <c r="Y56" s="447"/>
      <c r="Z56" s="447"/>
      <c r="AA56" s="447"/>
      <c r="AB56" s="447"/>
      <c r="AC56" s="447"/>
      <c r="AD56" s="447"/>
      <c r="AE56" s="447"/>
      <c r="AF56" s="447">
        <f t="shared" si="9"/>
        <v>3</v>
      </c>
      <c r="AG56" s="2049">
        <f>'재적 조사서(삼나무) '!AG7</f>
        <v>12</v>
      </c>
      <c r="AH56" s="1168">
        <f>VLOOKUP(AG56,'재적 조사서(삼나무) '!AR5:CD36,7,0)</f>
        <v>0.12770000000000001</v>
      </c>
      <c r="AI56" s="1853">
        <f>AF56/AJ52</f>
        <v>18.75</v>
      </c>
      <c r="AJ56" s="1854">
        <f t="shared" si="10"/>
        <v>2.3943750000000001</v>
      </c>
      <c r="AK56" s="1853">
        <f>AI56*AL52</f>
        <v>0</v>
      </c>
      <c r="AL56" s="1855">
        <f t="shared" si="11"/>
        <v>0</v>
      </c>
    </row>
    <row r="57" spans="1:42">
      <c r="A57" s="3232"/>
      <c r="B57" s="2049">
        <v>18</v>
      </c>
      <c r="C57" s="2047">
        <f>'재적 조사서(삼나무) '!C8-'제거량산출(삼나무)'!C10</f>
        <v>1</v>
      </c>
      <c r="D57" s="2047">
        <f>'재적 조사서(삼나무) '!D8-'제거량산출(삼나무)'!D10</f>
        <v>0</v>
      </c>
      <c r="E57" s="2047">
        <f>'재적 조사서(삼나무) '!E8-'제거량산출(삼나무)'!E10</f>
        <v>0</v>
      </c>
      <c r="F57" s="2047">
        <f>'재적 조사서(삼나무) '!F8-'제거량산출(삼나무)'!F10</f>
        <v>1</v>
      </c>
      <c r="G57" s="1717"/>
      <c r="H57" s="1717"/>
      <c r="I57" s="1717"/>
      <c r="J57" s="1717"/>
      <c r="K57" s="1717"/>
      <c r="L57" s="1717"/>
      <c r="M57" s="1717"/>
      <c r="N57" s="1717"/>
      <c r="O57" s="1717"/>
      <c r="P57" s="1717"/>
      <c r="Q57" s="1717"/>
      <c r="R57" s="1717"/>
      <c r="S57" s="1717"/>
      <c r="T57" s="1717"/>
      <c r="U57" s="1717"/>
      <c r="V57" s="447"/>
      <c r="W57" s="447"/>
      <c r="X57" s="447"/>
      <c r="Y57" s="447"/>
      <c r="Z57" s="447"/>
      <c r="AA57" s="447"/>
      <c r="AB57" s="447"/>
      <c r="AC57" s="447"/>
      <c r="AD57" s="447"/>
      <c r="AE57" s="447"/>
      <c r="AF57" s="447">
        <f t="shared" si="9"/>
        <v>2</v>
      </c>
      <c r="AG57" s="2049">
        <f>'재적 조사서(삼나무) '!AG8</f>
        <v>13</v>
      </c>
      <c r="AH57" s="1168">
        <f>VLOOKUP(AG57,'재적 조사서(삼나무) '!AR6:CD37,8,0)</f>
        <v>0.17119999999999999</v>
      </c>
      <c r="AI57" s="1856">
        <f>AF57/AJ52</f>
        <v>12.5</v>
      </c>
      <c r="AJ57" s="1856">
        <f t="shared" si="10"/>
        <v>2.1399999999999997</v>
      </c>
      <c r="AK57" s="1853">
        <f>AI57*AL52</f>
        <v>0</v>
      </c>
      <c r="AL57" s="1855">
        <f t="shared" si="11"/>
        <v>0</v>
      </c>
    </row>
    <row r="58" spans="1:42">
      <c r="A58" s="3232"/>
      <c r="B58" s="2049">
        <v>20</v>
      </c>
      <c r="C58" s="2047">
        <f>'재적 조사서(삼나무) '!C9-'제거량산출(삼나무)'!C11</f>
        <v>1</v>
      </c>
      <c r="D58" s="2047">
        <f>'재적 조사서(삼나무) '!D9-'제거량산출(삼나무)'!D11</f>
        <v>0</v>
      </c>
      <c r="E58" s="2047">
        <f>'재적 조사서(삼나무) '!E9-'제거량산출(삼나무)'!E11</f>
        <v>3</v>
      </c>
      <c r="F58" s="2047">
        <f>'재적 조사서(삼나무) '!F9-'제거량산출(삼나무)'!F11</f>
        <v>6</v>
      </c>
      <c r="G58" s="1717"/>
      <c r="H58" s="1717"/>
      <c r="I58" s="1717"/>
      <c r="J58" s="1717"/>
      <c r="K58" s="1717"/>
      <c r="L58" s="1717"/>
      <c r="M58" s="1717"/>
      <c r="N58" s="1717"/>
      <c r="O58" s="1717"/>
      <c r="P58" s="1717"/>
      <c r="Q58" s="1717"/>
      <c r="R58" s="1717"/>
      <c r="S58" s="1717"/>
      <c r="T58" s="1717"/>
      <c r="U58" s="1717"/>
      <c r="V58" s="447"/>
      <c r="W58" s="447"/>
      <c r="X58" s="447"/>
      <c r="Y58" s="447"/>
      <c r="Z58" s="447"/>
      <c r="AA58" s="447"/>
      <c r="AB58" s="447"/>
      <c r="AC58" s="447"/>
      <c r="AD58" s="447"/>
      <c r="AE58" s="447"/>
      <c r="AF58" s="447">
        <f t="shared" si="9"/>
        <v>10</v>
      </c>
      <c r="AG58" s="2049">
        <f>'재적 조사서(삼나무) '!AG9</f>
        <v>15</v>
      </c>
      <c r="AH58" s="1168">
        <f>VLOOKUP(AG58,'재적 조사서(삼나무) '!AR7:CD38,9,0)</f>
        <v>0.2399</v>
      </c>
      <c r="AI58" s="1856">
        <f>AF58/AJ52</f>
        <v>62.5</v>
      </c>
      <c r="AJ58" s="1856">
        <f t="shared" si="10"/>
        <v>14.99375</v>
      </c>
      <c r="AK58" s="1853">
        <f>AI58*AL52</f>
        <v>0</v>
      </c>
      <c r="AL58" s="1855">
        <f t="shared" si="11"/>
        <v>0</v>
      </c>
    </row>
    <row r="59" spans="1:42">
      <c r="A59" s="3232"/>
      <c r="B59" s="2049">
        <v>22</v>
      </c>
      <c r="C59" s="2047">
        <f>'재적 조사서(삼나무) '!C10-'제거량산출(삼나무)'!C12</f>
        <v>1</v>
      </c>
      <c r="D59" s="2047">
        <f>'재적 조사서(삼나무) '!D10-'제거량산출(삼나무)'!D12</f>
        <v>0</v>
      </c>
      <c r="E59" s="2047">
        <f>'재적 조사서(삼나무) '!E10-'제거량산출(삼나무)'!E12</f>
        <v>3</v>
      </c>
      <c r="F59" s="2047">
        <f>'재적 조사서(삼나무) '!F10-'제거량산출(삼나무)'!F12</f>
        <v>11</v>
      </c>
      <c r="G59" s="1717"/>
      <c r="H59" s="1717"/>
      <c r="I59" s="1717"/>
      <c r="J59" s="1717"/>
      <c r="K59" s="1717"/>
      <c r="L59" s="1717"/>
      <c r="M59" s="1717"/>
      <c r="N59" s="1717"/>
      <c r="O59" s="1717"/>
      <c r="P59" s="1717"/>
      <c r="Q59" s="1717"/>
      <c r="R59" s="1717"/>
      <c r="S59" s="1717"/>
      <c r="T59" s="1717"/>
      <c r="U59" s="1717"/>
      <c r="V59" s="447"/>
      <c r="W59" s="447"/>
      <c r="X59" s="447"/>
      <c r="Y59" s="447"/>
      <c r="Z59" s="447"/>
      <c r="AA59" s="447"/>
      <c r="AB59" s="447"/>
      <c r="AC59" s="447"/>
      <c r="AD59" s="447"/>
      <c r="AE59" s="447"/>
      <c r="AF59" s="447">
        <f t="shared" si="9"/>
        <v>15</v>
      </c>
      <c r="AG59" s="2049">
        <f>'재적 조사서(삼나무) '!AG10</f>
        <v>15</v>
      </c>
      <c r="AH59" s="1168">
        <f>VLOOKUP(AG59,'재적 조사서(삼나무) '!AR8:CD39,10,0)</f>
        <v>0.28389999999999999</v>
      </c>
      <c r="AI59" s="1856">
        <f>AF59/AJ52</f>
        <v>93.75</v>
      </c>
      <c r="AJ59" s="1856">
        <f t="shared" si="10"/>
        <v>26.615624999999998</v>
      </c>
      <c r="AK59" s="1853">
        <f>AI59*AL52</f>
        <v>0</v>
      </c>
      <c r="AL59" s="1855">
        <f t="shared" si="11"/>
        <v>0</v>
      </c>
    </row>
    <row r="60" spans="1:42">
      <c r="A60" s="3232"/>
      <c r="B60" s="2049">
        <v>24</v>
      </c>
      <c r="C60" s="2047">
        <f>'재적 조사서(삼나무) '!C11-'제거량산출(삼나무)'!C13</f>
        <v>1</v>
      </c>
      <c r="D60" s="2047">
        <f>'재적 조사서(삼나무) '!D11-'제거량산출(삼나무)'!D13</f>
        <v>5</v>
      </c>
      <c r="E60" s="2047">
        <f>'재적 조사서(삼나무) '!E11-'제거량산출(삼나무)'!E13</f>
        <v>2</v>
      </c>
      <c r="F60" s="2047">
        <f>'재적 조사서(삼나무) '!F11-'제거량산출(삼나무)'!F13</f>
        <v>6</v>
      </c>
      <c r="G60" s="1717"/>
      <c r="H60" s="1717"/>
      <c r="I60" s="1717"/>
      <c r="J60" s="1717"/>
      <c r="K60" s="1717"/>
      <c r="L60" s="1717"/>
      <c r="M60" s="1717"/>
      <c r="N60" s="1717"/>
      <c r="O60" s="1717"/>
      <c r="P60" s="1717"/>
      <c r="Q60" s="1717"/>
      <c r="R60" s="1717"/>
      <c r="S60" s="1717"/>
      <c r="T60" s="1717"/>
      <c r="U60" s="1717"/>
      <c r="V60" s="447"/>
      <c r="W60" s="447"/>
      <c r="X60" s="447"/>
      <c r="Y60" s="447"/>
      <c r="Z60" s="447"/>
      <c r="AA60" s="447"/>
      <c r="AB60" s="447"/>
      <c r="AC60" s="447"/>
      <c r="AD60" s="447"/>
      <c r="AE60" s="447"/>
      <c r="AF60" s="447">
        <f t="shared" si="9"/>
        <v>14</v>
      </c>
      <c r="AG60" s="2049">
        <f>'재적 조사서(삼나무) '!AG11</f>
        <v>15</v>
      </c>
      <c r="AH60" s="1168">
        <f>VLOOKUP(AG60,'재적 조사서(삼나무) '!AR9:CD40,11,0)</f>
        <v>0.33100000000000002</v>
      </c>
      <c r="AI60" s="1856">
        <f>AF60/AJ52</f>
        <v>87.5</v>
      </c>
      <c r="AJ60" s="1856">
        <f t="shared" si="10"/>
        <v>28.962500000000002</v>
      </c>
      <c r="AK60" s="1853">
        <f>AI60*AL52</f>
        <v>0</v>
      </c>
      <c r="AL60" s="1855">
        <f t="shared" si="11"/>
        <v>0</v>
      </c>
    </row>
    <row r="61" spans="1:42">
      <c r="A61" s="3232"/>
      <c r="B61" s="2049">
        <v>26</v>
      </c>
      <c r="C61" s="2047">
        <f>'재적 조사서(삼나무) '!C12-'제거량산출(삼나무)'!C14</f>
        <v>3</v>
      </c>
      <c r="D61" s="2047">
        <f>'재적 조사서(삼나무) '!D12-'제거량산출(삼나무)'!D14</f>
        <v>3</v>
      </c>
      <c r="E61" s="2047">
        <f>'재적 조사서(삼나무) '!E12-'제거량산출(삼나무)'!E14</f>
        <v>3</v>
      </c>
      <c r="F61" s="2047">
        <f>'재적 조사서(삼나무) '!F12-'제거량산출(삼나무)'!F14</f>
        <v>6</v>
      </c>
      <c r="G61" s="1717"/>
      <c r="H61" s="1717"/>
      <c r="I61" s="1717"/>
      <c r="J61" s="1717"/>
      <c r="K61" s="1717"/>
      <c r="L61" s="1717"/>
      <c r="M61" s="1717"/>
      <c r="N61" s="1717"/>
      <c r="O61" s="1717"/>
      <c r="P61" s="1717"/>
      <c r="Q61" s="1717"/>
      <c r="R61" s="1717"/>
      <c r="S61" s="1717"/>
      <c r="T61" s="1717"/>
      <c r="U61" s="1717"/>
      <c r="V61" s="447"/>
      <c r="W61" s="447"/>
      <c r="X61" s="447"/>
      <c r="Y61" s="447"/>
      <c r="Z61" s="447"/>
      <c r="AA61" s="447"/>
      <c r="AB61" s="447"/>
      <c r="AC61" s="447"/>
      <c r="AD61" s="447"/>
      <c r="AE61" s="447"/>
      <c r="AF61" s="447">
        <f t="shared" si="9"/>
        <v>15</v>
      </c>
      <c r="AG61" s="2049">
        <f>'재적 조사서(삼나무) '!AG12</f>
        <v>15</v>
      </c>
      <c r="AH61" s="1168">
        <f>VLOOKUP(AG61,'재적 조사서(삼나무) '!AR10:CD41,12,0)</f>
        <v>0.38109999999999999</v>
      </c>
      <c r="AI61" s="1856">
        <f>AF61/AJ52</f>
        <v>93.75</v>
      </c>
      <c r="AJ61" s="1856">
        <f t="shared" si="10"/>
        <v>35.728124999999999</v>
      </c>
      <c r="AK61" s="1853">
        <f>AI61*AL52</f>
        <v>0</v>
      </c>
      <c r="AL61" s="1855">
        <f t="shared" si="11"/>
        <v>0</v>
      </c>
    </row>
    <row r="62" spans="1:42">
      <c r="A62" s="3232"/>
      <c r="B62" s="2049">
        <v>28</v>
      </c>
      <c r="C62" s="2047">
        <f>'재적 조사서(삼나무) '!C13-'제거량산출(삼나무)'!C15</f>
        <v>3</v>
      </c>
      <c r="D62" s="2047">
        <f>'재적 조사서(삼나무) '!D13-'제거량산출(삼나무)'!D15</f>
        <v>8</v>
      </c>
      <c r="E62" s="2047">
        <f>'재적 조사서(삼나무) '!E13-'제거량산출(삼나무)'!E15</f>
        <v>9</v>
      </c>
      <c r="F62" s="2047">
        <f>'재적 조사서(삼나무) '!F13-'제거량산출(삼나무)'!F15</f>
        <v>9</v>
      </c>
      <c r="G62" s="1717"/>
      <c r="H62" s="1717"/>
      <c r="I62" s="1717"/>
      <c r="J62" s="1717"/>
      <c r="K62" s="1717"/>
      <c r="L62" s="1717"/>
      <c r="M62" s="1717"/>
      <c r="N62" s="1717"/>
      <c r="O62" s="1717"/>
      <c r="P62" s="1717"/>
      <c r="Q62" s="1717"/>
      <c r="R62" s="1717"/>
      <c r="S62" s="1717"/>
      <c r="T62" s="1717"/>
      <c r="U62" s="1717"/>
      <c r="V62" s="447"/>
      <c r="W62" s="447"/>
      <c r="X62" s="447"/>
      <c r="Y62" s="447"/>
      <c r="Z62" s="447"/>
      <c r="AA62" s="447"/>
      <c r="AB62" s="447"/>
      <c r="AC62" s="447"/>
      <c r="AD62" s="447"/>
      <c r="AE62" s="447"/>
      <c r="AF62" s="447">
        <f t="shared" si="9"/>
        <v>29</v>
      </c>
      <c r="AG62" s="2049">
        <f>'재적 조사서(삼나무) '!AG13</f>
        <v>16</v>
      </c>
      <c r="AH62" s="1168">
        <f>VLOOKUP(AG62,'재적 조사서(삼나무) '!AR11:CD42,13,0)</f>
        <v>0.46500000000000002</v>
      </c>
      <c r="AI62" s="1856">
        <f>AF62/AJ52</f>
        <v>181.25</v>
      </c>
      <c r="AJ62" s="1856">
        <f t="shared" si="10"/>
        <v>84.28125</v>
      </c>
      <c r="AK62" s="1853">
        <f>AI62*AL52</f>
        <v>0</v>
      </c>
      <c r="AL62" s="1855">
        <f t="shared" si="11"/>
        <v>0</v>
      </c>
    </row>
    <row r="63" spans="1:42">
      <c r="A63" s="3232"/>
      <c r="B63" s="2049">
        <v>30</v>
      </c>
      <c r="C63" s="2047">
        <f>'재적 조사서(삼나무) '!C14-'제거량산출(삼나무)'!C16</f>
        <v>5</v>
      </c>
      <c r="D63" s="2047">
        <f>'재적 조사서(삼나무) '!D14-'제거량산출(삼나무)'!D16</f>
        <v>6</v>
      </c>
      <c r="E63" s="2047">
        <f>'재적 조사서(삼나무) '!E14-'제거량산출(삼나무)'!E16</f>
        <v>6</v>
      </c>
      <c r="F63" s="2047">
        <f>'재적 조사서(삼나무) '!F14-'제거량산출(삼나무)'!F16</f>
        <v>2</v>
      </c>
      <c r="G63" s="1717"/>
      <c r="H63" s="1717"/>
      <c r="I63" s="1717"/>
      <c r="J63" s="1717"/>
      <c r="K63" s="1717"/>
      <c r="L63" s="1717"/>
      <c r="M63" s="1717"/>
      <c r="N63" s="1717"/>
      <c r="O63" s="1717"/>
      <c r="P63" s="1717"/>
      <c r="Q63" s="1717"/>
      <c r="R63" s="1717"/>
      <c r="S63" s="1717"/>
      <c r="T63" s="1717"/>
      <c r="U63" s="1717"/>
      <c r="V63" s="447"/>
      <c r="W63" s="447"/>
      <c r="X63" s="447"/>
      <c r="Y63" s="447"/>
      <c r="Z63" s="447"/>
      <c r="AA63" s="447"/>
      <c r="AB63" s="447"/>
      <c r="AC63" s="447"/>
      <c r="AD63" s="447"/>
      <c r="AE63" s="447"/>
      <c r="AF63" s="447">
        <f t="shared" si="9"/>
        <v>19</v>
      </c>
      <c r="AG63" s="2049">
        <f>'재적 조사서(삼나무) '!AG14</f>
        <v>17</v>
      </c>
      <c r="AH63" s="1168">
        <f>VLOOKUP(AG63,'재적 조사서(삼나무) '!AR12:CD43,14,0)</f>
        <v>0.55989999999999995</v>
      </c>
      <c r="AI63" s="1856">
        <f>AF63/AJ52</f>
        <v>118.75</v>
      </c>
      <c r="AJ63" s="1856">
        <f t="shared" si="10"/>
        <v>66.488124999999997</v>
      </c>
      <c r="AK63" s="1853">
        <f>AI63*AL52</f>
        <v>0</v>
      </c>
      <c r="AL63" s="1855">
        <f t="shared" si="11"/>
        <v>0</v>
      </c>
    </row>
    <row r="64" spans="1:42">
      <c r="A64" s="3232"/>
      <c r="B64" s="2049">
        <v>32</v>
      </c>
      <c r="C64" s="2047">
        <f>'재적 조사서(삼나무) '!C15-'제거량산출(삼나무)'!C17</f>
        <v>3</v>
      </c>
      <c r="D64" s="2047">
        <f>'재적 조사서(삼나무) '!D15-'제거량산출(삼나무)'!D17</f>
        <v>6</v>
      </c>
      <c r="E64" s="2047">
        <f>'재적 조사서(삼나무) '!E15-'제거량산출(삼나무)'!E17</f>
        <v>4</v>
      </c>
      <c r="F64" s="2047">
        <f>'재적 조사서(삼나무) '!F15-'제거량산출(삼나무)'!F17</f>
        <v>4</v>
      </c>
      <c r="G64" s="1717"/>
      <c r="H64" s="1717"/>
      <c r="I64" s="1717"/>
      <c r="J64" s="1717"/>
      <c r="K64" s="1717"/>
      <c r="L64" s="1717"/>
      <c r="M64" s="1717"/>
      <c r="N64" s="1717"/>
      <c r="O64" s="1717"/>
      <c r="P64" s="1717"/>
      <c r="Q64" s="1717"/>
      <c r="R64" s="1717"/>
      <c r="S64" s="1717"/>
      <c r="T64" s="1717"/>
      <c r="U64" s="1717"/>
      <c r="V64" s="447"/>
      <c r="W64" s="447"/>
      <c r="X64" s="447"/>
      <c r="Y64" s="447"/>
      <c r="Z64" s="447"/>
      <c r="AA64" s="447"/>
      <c r="AB64" s="447"/>
      <c r="AC64" s="447"/>
      <c r="AD64" s="447"/>
      <c r="AE64" s="447"/>
      <c r="AF64" s="447">
        <f t="shared" si="9"/>
        <v>17</v>
      </c>
      <c r="AG64" s="2049">
        <f>'재적 조사서(삼나무) '!AG15</f>
        <v>17</v>
      </c>
      <c r="AH64" s="1168">
        <f>VLOOKUP(AG64,'재적 조사서(삼나무) '!AR13:CD44,15,0)</f>
        <v>0.627</v>
      </c>
      <c r="AI64" s="1856">
        <f>AF64/AJ52</f>
        <v>106.25</v>
      </c>
      <c r="AJ64" s="1856">
        <f t="shared" si="10"/>
        <v>66.618750000000006</v>
      </c>
      <c r="AK64" s="1853">
        <f>AI64*AL52</f>
        <v>0</v>
      </c>
      <c r="AL64" s="1855">
        <f t="shared" si="11"/>
        <v>0</v>
      </c>
    </row>
    <row r="65" spans="1:38">
      <c r="A65" s="3232"/>
      <c r="B65" s="2049">
        <v>34</v>
      </c>
      <c r="C65" s="2047">
        <f>'재적 조사서(삼나무) '!C16-'제거량산출(삼나무)'!C18</f>
        <v>5</v>
      </c>
      <c r="D65" s="2047">
        <f>'재적 조사서(삼나무) '!D16-'제거량산출(삼나무)'!D18</f>
        <v>3</v>
      </c>
      <c r="E65" s="2047">
        <f>'재적 조사서(삼나무) '!E16-'제거량산출(삼나무)'!E18</f>
        <v>3</v>
      </c>
      <c r="F65" s="2047">
        <f>'재적 조사서(삼나무) '!F16-'제거량산출(삼나무)'!F18</f>
        <v>2</v>
      </c>
      <c r="G65" s="1717"/>
      <c r="H65" s="1717"/>
      <c r="I65" s="1717"/>
      <c r="J65" s="1717"/>
      <c r="K65" s="1717"/>
      <c r="L65" s="1717"/>
      <c r="M65" s="1717"/>
      <c r="N65" s="1717"/>
      <c r="O65" s="1717"/>
      <c r="P65" s="1717"/>
      <c r="Q65" s="1717"/>
      <c r="R65" s="1717"/>
      <c r="S65" s="1717"/>
      <c r="T65" s="1717"/>
      <c r="U65" s="1717"/>
      <c r="V65" s="447"/>
      <c r="W65" s="447"/>
      <c r="X65" s="447"/>
      <c r="Y65" s="447"/>
      <c r="Z65" s="447"/>
      <c r="AA65" s="447"/>
      <c r="AB65" s="447"/>
      <c r="AC65" s="447"/>
      <c r="AD65" s="447"/>
      <c r="AE65" s="447"/>
      <c r="AF65" s="447">
        <f t="shared" si="9"/>
        <v>13</v>
      </c>
      <c r="AG65" s="2049">
        <f>'재적 조사서(삼나무) '!AG16</f>
        <v>17</v>
      </c>
      <c r="AH65" s="1168">
        <f>VLOOKUP(AG65,'재적 조사서(삼나무) '!AR14:CD45,16,0)</f>
        <v>0.69730000000000003</v>
      </c>
      <c r="AI65" s="1856">
        <f>AF65/AJ52</f>
        <v>81.25</v>
      </c>
      <c r="AJ65" s="1856">
        <f t="shared" si="10"/>
        <v>56.655625000000001</v>
      </c>
      <c r="AK65" s="1853">
        <f>AI65*AL52</f>
        <v>0</v>
      </c>
      <c r="AL65" s="1855">
        <f t="shared" si="11"/>
        <v>0</v>
      </c>
    </row>
    <row r="66" spans="1:38">
      <c r="A66" s="3232"/>
      <c r="B66" s="2049">
        <v>36</v>
      </c>
      <c r="C66" s="2047">
        <f>'재적 조사서(삼나무) '!C17-'제거량산출(삼나무)'!C19</f>
        <v>7</v>
      </c>
      <c r="D66" s="2047">
        <f>'재적 조사서(삼나무) '!D17-'제거량산출(삼나무)'!D19</f>
        <v>1</v>
      </c>
      <c r="E66" s="2047">
        <f>'재적 조사서(삼나무) '!E17-'제거량산출(삼나무)'!E19</f>
        <v>5</v>
      </c>
      <c r="F66" s="2047">
        <f>'재적 조사서(삼나무) '!F17-'제거량산출(삼나무)'!F19</f>
        <v>1</v>
      </c>
      <c r="G66" s="1717"/>
      <c r="H66" s="1717"/>
      <c r="I66" s="1717"/>
      <c r="J66" s="1717"/>
      <c r="K66" s="1717"/>
      <c r="L66" s="1717"/>
      <c r="M66" s="1717"/>
      <c r="N66" s="1717"/>
      <c r="O66" s="1717"/>
      <c r="P66" s="1717"/>
      <c r="Q66" s="1717"/>
      <c r="R66" s="1717"/>
      <c r="S66" s="1717"/>
      <c r="T66" s="1717"/>
      <c r="U66" s="1717"/>
      <c r="V66" s="447"/>
      <c r="W66" s="447"/>
      <c r="X66" s="447"/>
      <c r="Y66" s="447"/>
      <c r="Z66" s="447"/>
      <c r="AA66" s="447"/>
      <c r="AB66" s="447"/>
      <c r="AC66" s="447"/>
      <c r="AD66" s="447"/>
      <c r="AE66" s="447"/>
      <c r="AF66" s="447">
        <f t="shared" si="9"/>
        <v>14</v>
      </c>
      <c r="AG66" s="2049">
        <f>'재적 조사서(삼나무) '!AG17</f>
        <v>18</v>
      </c>
      <c r="AH66" s="1168">
        <f>VLOOKUP(AG66,'재적 조사서(삼나무) '!AR15:CD46,17,0)</f>
        <v>0.81910000000000005</v>
      </c>
      <c r="AI66" s="1856">
        <f>AF66/AJ52</f>
        <v>87.5</v>
      </c>
      <c r="AJ66" s="1856">
        <f t="shared" si="10"/>
        <v>71.671250000000001</v>
      </c>
      <c r="AK66" s="1853">
        <f>AI66*AL52</f>
        <v>0</v>
      </c>
      <c r="AL66" s="1855">
        <f t="shared" si="11"/>
        <v>0</v>
      </c>
    </row>
    <row r="67" spans="1:38">
      <c r="A67" s="3232"/>
      <c r="B67" s="2049">
        <v>38</v>
      </c>
      <c r="C67" s="2047">
        <f>'재적 조사서(삼나무) '!C18-'제거량산출(삼나무)'!C20</f>
        <v>5</v>
      </c>
      <c r="D67" s="2047">
        <f>'재적 조사서(삼나무) '!D18-'제거량산출(삼나무)'!D20</f>
        <v>5</v>
      </c>
      <c r="E67" s="2047">
        <f>'재적 조사서(삼나무) '!E18-'제거량산출(삼나무)'!E20</f>
        <v>2</v>
      </c>
      <c r="F67" s="2047">
        <f>'재적 조사서(삼나무) '!F18-'제거량산출(삼나무)'!F20</f>
        <v>0</v>
      </c>
      <c r="G67" s="1717"/>
      <c r="H67" s="1717"/>
      <c r="I67" s="1717"/>
      <c r="J67" s="1717"/>
      <c r="K67" s="1717"/>
      <c r="L67" s="1717"/>
      <c r="M67" s="1717"/>
      <c r="N67" s="1717"/>
      <c r="O67" s="1717"/>
      <c r="P67" s="1717"/>
      <c r="Q67" s="1717"/>
      <c r="R67" s="1717"/>
      <c r="S67" s="1717"/>
      <c r="T67" s="1717"/>
      <c r="U67" s="1717"/>
      <c r="V67" s="447"/>
      <c r="W67" s="447"/>
      <c r="X67" s="447"/>
      <c r="Y67" s="447"/>
      <c r="Z67" s="447"/>
      <c r="AA67" s="447"/>
      <c r="AB67" s="447"/>
      <c r="AC67" s="447"/>
      <c r="AD67" s="447"/>
      <c r="AE67" s="447"/>
      <c r="AF67" s="447">
        <f t="shared" si="9"/>
        <v>12</v>
      </c>
      <c r="AG67" s="2049">
        <f>'재적 조사서(삼나무) '!AG18</f>
        <v>19</v>
      </c>
      <c r="AH67" s="1168">
        <f>VLOOKUP(AG67,'재적 조사서(삼나무) '!AR16:CD47,18,0)</f>
        <v>0.95389999999999997</v>
      </c>
      <c r="AI67" s="1856">
        <f>AF67/AJ52</f>
        <v>75</v>
      </c>
      <c r="AJ67" s="1856">
        <f t="shared" si="10"/>
        <v>71.542500000000004</v>
      </c>
      <c r="AK67" s="1853">
        <f>AI67*AL52</f>
        <v>0</v>
      </c>
      <c r="AL67" s="1855">
        <f t="shared" si="11"/>
        <v>0</v>
      </c>
    </row>
    <row r="68" spans="1:38">
      <c r="A68" s="3232"/>
      <c r="B68" s="2049">
        <v>40</v>
      </c>
      <c r="C68" s="2047">
        <f>'재적 조사서(삼나무) '!C19-'제거량산출(삼나무)'!C21</f>
        <v>3</v>
      </c>
      <c r="D68" s="2047">
        <f>'재적 조사서(삼나무) '!D19-'제거량산출(삼나무)'!D21</f>
        <v>3</v>
      </c>
      <c r="E68" s="2047">
        <f>'재적 조사서(삼나무) '!E19-'제거량산출(삼나무)'!E21</f>
        <v>1</v>
      </c>
      <c r="F68" s="2047">
        <f>'재적 조사서(삼나무) '!F19-'제거량산출(삼나무)'!F21</f>
        <v>0</v>
      </c>
      <c r="G68" s="1717"/>
      <c r="H68" s="1717"/>
      <c r="I68" s="1717"/>
      <c r="J68" s="1717"/>
      <c r="K68" s="1717"/>
      <c r="L68" s="1717"/>
      <c r="M68" s="1717"/>
      <c r="N68" s="1717"/>
      <c r="O68" s="1717"/>
      <c r="P68" s="1717"/>
      <c r="Q68" s="1717"/>
      <c r="R68" s="1717"/>
      <c r="S68" s="1717"/>
      <c r="T68" s="1717"/>
      <c r="U68" s="1717"/>
      <c r="V68" s="447"/>
      <c r="W68" s="447"/>
      <c r="X68" s="447"/>
      <c r="Y68" s="447"/>
      <c r="Z68" s="447"/>
      <c r="AA68" s="447"/>
      <c r="AB68" s="447"/>
      <c r="AC68" s="447"/>
      <c r="AD68" s="447"/>
      <c r="AE68" s="447"/>
      <c r="AF68" s="447">
        <f t="shared" si="9"/>
        <v>7</v>
      </c>
      <c r="AG68" s="2049">
        <f>'재적 조사서(삼나무) '!AG19</f>
        <v>20</v>
      </c>
      <c r="AH68" s="1168">
        <f>VLOOKUP(AG68,'재적 조사서(삼나무) '!AR17:CD48,19,0)</f>
        <v>1.1020000000000001</v>
      </c>
      <c r="AI68" s="1856">
        <f>AF68/AJ52</f>
        <v>43.75</v>
      </c>
      <c r="AJ68" s="1856">
        <f t="shared" si="10"/>
        <v>48.212500000000006</v>
      </c>
      <c r="AK68" s="1853">
        <f>AI68*AL52</f>
        <v>0</v>
      </c>
      <c r="AL68" s="1855">
        <f t="shared" si="11"/>
        <v>0</v>
      </c>
    </row>
    <row r="69" spans="1:38">
      <c r="A69" s="3232"/>
      <c r="B69" s="2049">
        <v>42</v>
      </c>
      <c r="C69" s="2047">
        <f>'재적 조사서(삼나무) '!C20-'제거량산출(삼나무)'!C22</f>
        <v>0</v>
      </c>
      <c r="D69" s="2047">
        <f>'재적 조사서(삼나무) '!D20-'제거량산출(삼나무)'!D22</f>
        <v>0</v>
      </c>
      <c r="E69" s="2047">
        <f>'재적 조사서(삼나무) '!E20-'제거량산출(삼나무)'!E22</f>
        <v>0</v>
      </c>
      <c r="F69" s="2047">
        <f>'재적 조사서(삼나무) '!F20-'제거량산출(삼나무)'!F22</f>
        <v>0</v>
      </c>
      <c r="G69" s="1717"/>
      <c r="H69" s="1717"/>
      <c r="I69" s="1717"/>
      <c r="J69" s="1717"/>
      <c r="K69" s="1717"/>
      <c r="L69" s="1717"/>
      <c r="M69" s="1717"/>
      <c r="N69" s="1717"/>
      <c r="O69" s="1717"/>
      <c r="P69" s="1717"/>
      <c r="Q69" s="1717"/>
      <c r="R69" s="1717"/>
      <c r="S69" s="1717"/>
      <c r="T69" s="1717"/>
      <c r="U69" s="1717"/>
      <c r="V69" s="447"/>
      <c r="W69" s="447"/>
      <c r="X69" s="447"/>
      <c r="Y69" s="447"/>
      <c r="Z69" s="447"/>
      <c r="AA69" s="447"/>
      <c r="AB69" s="447"/>
      <c r="AC69" s="447"/>
      <c r="AD69" s="447"/>
      <c r="AE69" s="447"/>
      <c r="AF69" s="447">
        <f t="shared" si="9"/>
        <v>0</v>
      </c>
      <c r="AG69" s="2049">
        <f>'재적 조사서(삼나무) '!AG20</f>
        <v>20</v>
      </c>
      <c r="AH69" s="1168">
        <f>VLOOKUP(AG69,'재적 조사서(삼나무) '!AR18:CD49,20,0)</f>
        <v>1.2</v>
      </c>
      <c r="AI69" s="1856">
        <f>AF69/AJ52</f>
        <v>0</v>
      </c>
      <c r="AJ69" s="1856">
        <f t="shared" si="10"/>
        <v>0</v>
      </c>
      <c r="AK69" s="1853">
        <f>AI69*AL52</f>
        <v>0</v>
      </c>
      <c r="AL69" s="1855">
        <f t="shared" si="11"/>
        <v>0</v>
      </c>
    </row>
    <row r="70" spans="1:38">
      <c r="A70" s="3232"/>
      <c r="B70" s="2049">
        <v>44</v>
      </c>
      <c r="C70" s="2047">
        <f>'재적 조사서(삼나무) '!C21-'제거량산출(삼나무)'!C23</f>
        <v>0</v>
      </c>
      <c r="D70" s="2047">
        <f>'재적 조사서(삼나무) '!D21-'제거량산출(삼나무)'!D23</f>
        <v>0</v>
      </c>
      <c r="E70" s="2047">
        <f>'재적 조사서(삼나무) '!E21-'제거량산출(삼나무)'!E23</f>
        <v>0</v>
      </c>
      <c r="F70" s="2047">
        <f>'재적 조사서(삼나무) '!F21-'제거량산출(삼나무)'!F23</f>
        <v>0</v>
      </c>
      <c r="G70" s="1717"/>
      <c r="H70" s="1717"/>
      <c r="I70" s="1717"/>
      <c r="J70" s="1717"/>
      <c r="K70" s="1717"/>
      <c r="L70" s="1717"/>
      <c r="M70" s="1717"/>
      <c r="N70" s="1717"/>
      <c r="O70" s="1717"/>
      <c r="P70" s="1717"/>
      <c r="Q70" s="1717"/>
      <c r="R70" s="1717"/>
      <c r="S70" s="1717"/>
      <c r="T70" s="1717"/>
      <c r="U70" s="1717"/>
      <c r="V70" s="447"/>
      <c r="W70" s="447"/>
      <c r="X70" s="447"/>
      <c r="Y70" s="447"/>
      <c r="Z70" s="447"/>
      <c r="AA70" s="447"/>
      <c r="AB70" s="447"/>
      <c r="AC70" s="447"/>
      <c r="AD70" s="447"/>
      <c r="AE70" s="447"/>
      <c r="AF70" s="447">
        <f t="shared" si="9"/>
        <v>0</v>
      </c>
      <c r="AG70" s="2049">
        <f>'재적 조사서(삼나무) '!AG21</f>
        <v>20</v>
      </c>
      <c r="AH70" s="1168">
        <f>VLOOKUP(AG70,'재적 조사서(삼나무) '!AR19:CD50,21,0)</f>
        <v>1.3015000000000001</v>
      </c>
      <c r="AI70" s="1856">
        <f>AF70/AJ52</f>
        <v>0</v>
      </c>
      <c r="AJ70" s="1856">
        <f t="shared" si="10"/>
        <v>0</v>
      </c>
      <c r="AK70" s="1853">
        <f>AI70*AL52</f>
        <v>0</v>
      </c>
      <c r="AL70" s="1855">
        <f t="shared" si="11"/>
        <v>0</v>
      </c>
    </row>
    <row r="71" spans="1:38">
      <c r="A71" s="3232"/>
      <c r="B71" s="2049">
        <v>46</v>
      </c>
      <c r="C71" s="2047">
        <f>'재적 조사서(삼나무) '!C22-'제거량산출(삼나무)'!C24</f>
        <v>0</v>
      </c>
      <c r="D71" s="2047">
        <f>'재적 조사서(삼나무) '!D22-'제거량산출(삼나무)'!D24</f>
        <v>0</v>
      </c>
      <c r="E71" s="2047">
        <f>'재적 조사서(삼나무) '!E22-'제거량산출(삼나무)'!E24</f>
        <v>1</v>
      </c>
      <c r="F71" s="2047">
        <f>'재적 조사서(삼나무) '!F22-'제거량산출(삼나무)'!F24</f>
        <v>1</v>
      </c>
      <c r="G71" s="1717"/>
      <c r="H71" s="1717"/>
      <c r="I71" s="1717"/>
      <c r="J71" s="1717"/>
      <c r="K71" s="1717"/>
      <c r="L71" s="1717"/>
      <c r="M71" s="1717"/>
      <c r="N71" s="1717"/>
      <c r="O71" s="1717"/>
      <c r="P71" s="1717"/>
      <c r="Q71" s="1717"/>
      <c r="R71" s="1717"/>
      <c r="S71" s="1717"/>
      <c r="T71" s="1717"/>
      <c r="U71" s="1717"/>
      <c r="V71" s="447"/>
      <c r="W71" s="447"/>
      <c r="X71" s="447"/>
      <c r="Y71" s="447"/>
      <c r="Z71" s="447"/>
      <c r="AA71" s="447"/>
      <c r="AB71" s="447"/>
      <c r="AC71" s="447"/>
      <c r="AD71" s="447"/>
      <c r="AE71" s="447"/>
      <c r="AF71" s="447">
        <f t="shared" si="9"/>
        <v>2</v>
      </c>
      <c r="AG71" s="2049">
        <f>'재적 조사서(삼나무) '!AG22</f>
        <v>21</v>
      </c>
      <c r="AH71" s="1168">
        <f>VLOOKUP(AG71,'재적 조사서(삼나무) '!AR20:CD51,22,0)</f>
        <v>1.4816</v>
      </c>
      <c r="AI71" s="1856">
        <f>AF71/AJ52</f>
        <v>12.5</v>
      </c>
      <c r="AJ71" s="1856">
        <f t="shared" si="10"/>
        <v>18.52</v>
      </c>
      <c r="AK71" s="1853">
        <f>AI71*AL52</f>
        <v>0</v>
      </c>
      <c r="AL71" s="1855">
        <f t="shared" si="11"/>
        <v>0</v>
      </c>
    </row>
    <row r="72" spans="1:38">
      <c r="A72" s="3232"/>
      <c r="B72" s="2049">
        <v>48</v>
      </c>
      <c r="C72" s="2047">
        <f>'재적 조사서(삼나무) '!C23-'제거량산출(삼나무)'!C25</f>
        <v>0</v>
      </c>
      <c r="D72" s="2047">
        <f>'재적 조사서(삼나무) '!D23-'제거량산출(삼나무)'!D25</f>
        <v>0</v>
      </c>
      <c r="E72" s="2047">
        <f>'재적 조사서(삼나무) '!E23-'제거량산출(삼나무)'!E25</f>
        <v>0</v>
      </c>
      <c r="F72" s="2047">
        <f>'재적 조사서(삼나무) '!F23-'제거량산출(삼나무)'!F25</f>
        <v>0</v>
      </c>
      <c r="G72" s="1717"/>
      <c r="H72" s="1717"/>
      <c r="I72" s="1717"/>
      <c r="J72" s="1717"/>
      <c r="K72" s="1717"/>
      <c r="L72" s="1717"/>
      <c r="M72" s="1717"/>
      <c r="N72" s="1717"/>
      <c r="O72" s="1717"/>
      <c r="P72" s="1717"/>
      <c r="Q72" s="1717"/>
      <c r="R72" s="1717"/>
      <c r="S72" s="1717"/>
      <c r="T72" s="1717"/>
      <c r="U72" s="1717"/>
      <c r="V72" s="447"/>
      <c r="W72" s="447"/>
      <c r="X72" s="447"/>
      <c r="Y72" s="447"/>
      <c r="Z72" s="447"/>
      <c r="AA72" s="447"/>
      <c r="AB72" s="447"/>
      <c r="AC72" s="447"/>
      <c r="AD72" s="447"/>
      <c r="AE72" s="447"/>
      <c r="AF72" s="447">
        <f t="shared" si="9"/>
        <v>0</v>
      </c>
      <c r="AG72" s="2049">
        <f>'재적 조사서(삼나무) '!AG23</f>
        <v>22</v>
      </c>
      <c r="AH72" s="1168">
        <f>VLOOKUP(AG72,'재적 조사서(삼나무) '!AR21:CD52,23,0)</f>
        <v>1.6769000000000001</v>
      </c>
      <c r="AI72" s="1856">
        <f>AF72/AJ52</f>
        <v>0</v>
      </c>
      <c r="AJ72" s="1856">
        <f t="shared" si="10"/>
        <v>0</v>
      </c>
      <c r="AK72" s="1853">
        <f>AI72*AL52</f>
        <v>0</v>
      </c>
      <c r="AL72" s="1855">
        <f t="shared" si="11"/>
        <v>0</v>
      </c>
    </row>
    <row r="73" spans="1:38">
      <c r="A73" s="3232"/>
      <c r="B73" s="2049">
        <v>50</v>
      </c>
      <c r="C73" s="2047">
        <f>'재적 조사서(삼나무) '!C24-'제거량산출(삼나무)'!C26</f>
        <v>0</v>
      </c>
      <c r="D73" s="2047">
        <f>'재적 조사서(삼나무) '!D24-'제거량산출(삼나무)'!D26</f>
        <v>1</v>
      </c>
      <c r="E73" s="2047">
        <f>'재적 조사서(삼나무) '!E24-'제거량산출(삼나무)'!E26</f>
        <v>0</v>
      </c>
      <c r="F73" s="2047">
        <f>'재적 조사서(삼나무) '!F24-'제거량산출(삼나무)'!F26</f>
        <v>1</v>
      </c>
      <c r="G73" s="1717"/>
      <c r="H73" s="1717"/>
      <c r="I73" s="1717"/>
      <c r="J73" s="1717"/>
      <c r="K73" s="1717"/>
      <c r="L73" s="1717"/>
      <c r="M73" s="1717"/>
      <c r="N73" s="1717"/>
      <c r="O73" s="1717"/>
      <c r="P73" s="1717"/>
      <c r="Q73" s="1717"/>
      <c r="R73" s="1717"/>
      <c r="S73" s="1717"/>
      <c r="T73" s="1717"/>
      <c r="U73" s="1717"/>
      <c r="V73" s="447"/>
      <c r="W73" s="447"/>
      <c r="X73" s="447"/>
      <c r="Y73" s="447"/>
      <c r="Z73" s="447"/>
      <c r="AA73" s="447"/>
      <c r="AB73" s="447"/>
      <c r="AC73" s="447"/>
      <c r="AD73" s="447"/>
      <c r="AE73" s="447"/>
      <c r="AF73" s="447">
        <f t="shared" si="9"/>
        <v>2</v>
      </c>
      <c r="AG73" s="2049">
        <f>'재적 조사서(삼나무) '!AG24</f>
        <v>23</v>
      </c>
      <c r="AH73" s="1168">
        <f>VLOOKUP(AG73,'재적 조사서(삼나무) '!AR22:CD53,24,0)</f>
        <v>1.8878999999999999</v>
      </c>
      <c r="AI73" s="1856">
        <f>AF73/AJ52</f>
        <v>12.5</v>
      </c>
      <c r="AJ73" s="1856">
        <f t="shared" si="10"/>
        <v>23.598749999999999</v>
      </c>
      <c r="AK73" s="1853">
        <f>AI73*AL52</f>
        <v>0</v>
      </c>
      <c r="AL73" s="1855">
        <f t="shared" si="11"/>
        <v>0</v>
      </c>
    </row>
    <row r="74" spans="1:38">
      <c r="A74" s="3895" t="s">
        <v>582</v>
      </c>
      <c r="B74" s="3896"/>
      <c r="C74" s="447">
        <f t="shared" ref="C74:AF74" si="12">SUM(C55:C73)</f>
        <v>38</v>
      </c>
      <c r="D74" s="447">
        <f t="shared" si="12"/>
        <v>42</v>
      </c>
      <c r="E74" s="578">
        <f t="shared" si="12"/>
        <v>42</v>
      </c>
      <c r="F74" s="447">
        <f t="shared" si="12"/>
        <v>52</v>
      </c>
      <c r="G74" s="447">
        <f t="shared" si="12"/>
        <v>0</v>
      </c>
      <c r="H74" s="447">
        <f t="shared" si="12"/>
        <v>0</v>
      </c>
      <c r="I74" s="447">
        <f t="shared" si="12"/>
        <v>0</v>
      </c>
      <c r="J74" s="447">
        <f t="shared" si="12"/>
        <v>0</v>
      </c>
      <c r="K74" s="447">
        <f t="shared" si="12"/>
        <v>0</v>
      </c>
      <c r="L74" s="447">
        <f t="shared" si="12"/>
        <v>0</v>
      </c>
      <c r="M74" s="447">
        <f t="shared" si="12"/>
        <v>0</v>
      </c>
      <c r="N74" s="447">
        <f t="shared" si="12"/>
        <v>0</v>
      </c>
      <c r="O74" s="447">
        <f t="shared" si="12"/>
        <v>0</v>
      </c>
      <c r="P74" s="447">
        <f t="shared" si="12"/>
        <v>0</v>
      </c>
      <c r="Q74" s="447">
        <f t="shared" si="12"/>
        <v>0</v>
      </c>
      <c r="R74" s="447">
        <f t="shared" si="12"/>
        <v>0</v>
      </c>
      <c r="S74" s="447">
        <f t="shared" si="12"/>
        <v>0</v>
      </c>
      <c r="T74" s="447">
        <f t="shared" si="12"/>
        <v>0</v>
      </c>
      <c r="U74" s="447">
        <f t="shared" si="12"/>
        <v>0</v>
      </c>
      <c r="V74" s="447">
        <f t="shared" si="12"/>
        <v>0</v>
      </c>
      <c r="W74" s="447">
        <f t="shared" si="12"/>
        <v>0</v>
      </c>
      <c r="X74" s="447">
        <f t="shared" si="12"/>
        <v>0</v>
      </c>
      <c r="Y74" s="447">
        <f t="shared" si="12"/>
        <v>0</v>
      </c>
      <c r="Z74" s="447">
        <f t="shared" si="12"/>
        <v>0</v>
      </c>
      <c r="AA74" s="447">
        <f t="shared" si="12"/>
        <v>0</v>
      </c>
      <c r="AB74" s="447">
        <f t="shared" si="12"/>
        <v>0</v>
      </c>
      <c r="AC74" s="447">
        <f t="shared" si="12"/>
        <v>0</v>
      </c>
      <c r="AD74" s="447">
        <f t="shared" si="12"/>
        <v>0</v>
      </c>
      <c r="AE74" s="447">
        <f t="shared" si="12"/>
        <v>0</v>
      </c>
      <c r="AF74" s="447">
        <f t="shared" si="12"/>
        <v>174</v>
      </c>
      <c r="AG74" s="448"/>
      <c r="AH74" s="1168"/>
      <c r="AI74" s="1853">
        <f>SUM(AI55:AI73)</f>
        <v>1087.5</v>
      </c>
      <c r="AJ74" s="1857">
        <f>SUM(AJ55:AJ73)</f>
        <v>618.42312499999991</v>
      </c>
      <c r="AK74" s="1853">
        <f>SUM(AK55:AK73)</f>
        <v>0</v>
      </c>
      <c r="AL74" s="1858">
        <f>SUM(AL55:AL73)</f>
        <v>0</v>
      </c>
    </row>
    <row r="75" spans="1:38" ht="12.75" thickBot="1">
      <c r="A75" s="3843" t="s">
        <v>801</v>
      </c>
      <c r="B75" s="3844"/>
      <c r="C75" s="1719">
        <f>SUM(C74,)</f>
        <v>38</v>
      </c>
      <c r="D75" s="1719">
        <f t="shared" ref="D75:AE75" si="13">SUM(D74,)</f>
        <v>42</v>
      </c>
      <c r="E75" s="1707">
        <f t="shared" si="13"/>
        <v>42</v>
      </c>
      <c r="F75" s="1719">
        <f t="shared" si="13"/>
        <v>52</v>
      </c>
      <c r="G75" s="1719">
        <f t="shared" si="13"/>
        <v>0</v>
      </c>
      <c r="H75" s="1719">
        <f t="shared" si="13"/>
        <v>0</v>
      </c>
      <c r="I75" s="1719">
        <f t="shared" si="13"/>
        <v>0</v>
      </c>
      <c r="J75" s="1719">
        <f t="shared" si="13"/>
        <v>0</v>
      </c>
      <c r="K75" s="1719">
        <f t="shared" si="13"/>
        <v>0</v>
      </c>
      <c r="L75" s="1719">
        <f t="shared" si="13"/>
        <v>0</v>
      </c>
      <c r="M75" s="1719">
        <f t="shared" si="13"/>
        <v>0</v>
      </c>
      <c r="N75" s="1719">
        <f t="shared" si="13"/>
        <v>0</v>
      </c>
      <c r="O75" s="1719">
        <f t="shared" si="13"/>
        <v>0</v>
      </c>
      <c r="P75" s="1719">
        <f t="shared" si="13"/>
        <v>0</v>
      </c>
      <c r="Q75" s="1719">
        <f t="shared" si="13"/>
        <v>0</v>
      </c>
      <c r="R75" s="1719">
        <f t="shared" si="13"/>
        <v>0</v>
      </c>
      <c r="S75" s="1719">
        <f t="shared" si="13"/>
        <v>0</v>
      </c>
      <c r="T75" s="1719">
        <f t="shared" si="13"/>
        <v>0</v>
      </c>
      <c r="U75" s="1719">
        <f t="shared" si="13"/>
        <v>0</v>
      </c>
      <c r="V75" s="1719">
        <f t="shared" si="13"/>
        <v>0</v>
      </c>
      <c r="W75" s="1719">
        <f t="shared" si="13"/>
        <v>0</v>
      </c>
      <c r="X75" s="1719">
        <f t="shared" si="13"/>
        <v>0</v>
      </c>
      <c r="Y75" s="1719">
        <f t="shared" si="13"/>
        <v>0</v>
      </c>
      <c r="Z75" s="1719">
        <f t="shared" si="13"/>
        <v>0</v>
      </c>
      <c r="AA75" s="1719">
        <f t="shared" si="13"/>
        <v>0</v>
      </c>
      <c r="AB75" s="1719">
        <f t="shared" si="13"/>
        <v>0</v>
      </c>
      <c r="AC75" s="1719">
        <f t="shared" si="13"/>
        <v>0</v>
      </c>
      <c r="AD75" s="1719">
        <f t="shared" si="13"/>
        <v>0</v>
      </c>
      <c r="AE75" s="1719">
        <f t="shared" si="13"/>
        <v>0</v>
      </c>
      <c r="AF75" s="1719">
        <f>SUM(C75:AE75)</f>
        <v>174</v>
      </c>
      <c r="AG75" s="1719">
        <f>SUM(AG74)</f>
        <v>0</v>
      </c>
      <c r="AH75" s="1707">
        <f>SUM(AH74)</f>
        <v>0</v>
      </c>
      <c r="AI75" s="1743">
        <f>'재적 조사서(삼나무) '!AI26-AI31</f>
        <v>1087.5</v>
      </c>
      <c r="AJ75" s="1744">
        <f>'재적 조사서(삼나무) '!AJ26-AJ31</f>
        <v>618.42312499999991</v>
      </c>
      <c r="AK75" s="1743">
        <f>'재적 조사서(삼나무) '!AK26-AK31</f>
        <v>0</v>
      </c>
      <c r="AL75" s="1745">
        <f>'재적 조사서(삼나무) '!AL26-AL31</f>
        <v>0</v>
      </c>
    </row>
    <row r="76" spans="1:38">
      <c r="AH76" s="616"/>
      <c r="AI76" s="616"/>
      <c r="AJ76" s="616"/>
      <c r="AK76" s="616"/>
      <c r="AL76" s="616"/>
    </row>
    <row r="78" spans="1:38" ht="12" customHeight="1"/>
    <row r="79" spans="1:38" ht="12.75" customHeight="1"/>
  </sheetData>
  <mergeCells count="40">
    <mergeCell ref="A55:A73"/>
    <mergeCell ref="A74:B74"/>
    <mergeCell ref="A75:B75"/>
    <mergeCell ref="A1:AL2"/>
    <mergeCell ref="AG3:AH3"/>
    <mergeCell ref="C4:AF4"/>
    <mergeCell ref="AI4:AJ4"/>
    <mergeCell ref="AK4:AL4"/>
    <mergeCell ref="T32:U33"/>
    <mergeCell ref="B40:C40"/>
    <mergeCell ref="H40:I40"/>
    <mergeCell ref="J40:L40"/>
    <mergeCell ref="J39:L39"/>
    <mergeCell ref="C53:AF53"/>
    <mergeCell ref="A6:A30"/>
    <mergeCell ref="AI53:AJ53"/>
    <mergeCell ref="AY6:AY8"/>
    <mergeCell ref="A31:B31"/>
    <mergeCell ref="AN31:AP31"/>
    <mergeCell ref="AN5:AP5"/>
    <mergeCell ref="H39:I39"/>
    <mergeCell ref="O39:P40"/>
    <mergeCell ref="Y39:Z40"/>
    <mergeCell ref="AR5:AW5"/>
    <mergeCell ref="AX5:AY5"/>
    <mergeCell ref="AK53:AL53"/>
    <mergeCell ref="A50:AL51"/>
    <mergeCell ref="AN32:AO32"/>
    <mergeCell ref="A33:A34"/>
    <mergeCell ref="C33:D33"/>
    <mergeCell ref="E33:F33"/>
    <mergeCell ref="AG33:AG45"/>
    <mergeCell ref="AJ33:AJ46"/>
    <mergeCell ref="C34:D34"/>
    <mergeCell ref="E34:F34"/>
    <mergeCell ref="A36:A37"/>
    <mergeCell ref="B36:C36"/>
    <mergeCell ref="B37:C37"/>
    <mergeCell ref="A39:A40"/>
    <mergeCell ref="B39:C39"/>
  </mergeCells>
  <phoneticPr fontId="5" type="noConversion"/>
  <dataValidations count="1">
    <dataValidation type="list" allowBlank="1" showInputMessage="1" showErrorMessage="1" sqref="AG6:AG29" xr:uid="{00000000-0002-0000-1200-000000000000}">
      <formula1>수고</formula1>
    </dataValidation>
  </dataValidations>
  <printOptions horizontalCentered="1" verticalCentered="1"/>
  <pageMargins left="0.17" right="0.17" top="0.23622047244094491" bottom="0.27559055118110237" header="0.15748031496062992" footer="0.15748031496062992"/>
  <pageSetup paperSize="9" scale="89" orientation="landscape" r:id="rId1"/>
</worksheet>
</file>

<file path=xl/worksheets/sheet2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300-000000000000}">
  <dimension ref="A1:IV187"/>
  <sheetViews>
    <sheetView view="pageBreakPreview" topLeftCell="B1" zoomScale="80" zoomScaleNormal="80" zoomScaleSheetLayoutView="80" workbookViewId="0">
      <pane ySplit="67" topLeftCell="A68" activePane="bottomLeft" state="frozen"/>
      <selection activeCell="AI95" sqref="AI95"/>
      <selection pane="bottomLeft" activeCell="C112" sqref="C112"/>
    </sheetView>
  </sheetViews>
  <sheetFormatPr defaultColWidth="11.5546875" defaultRowHeight="14.25"/>
  <cols>
    <col min="1" max="1" width="3.109375" style="98" hidden="1" customWidth="1"/>
    <col min="2" max="2" width="18.6640625" style="98" customWidth="1"/>
    <col min="3" max="3" width="19.44140625" style="98" bestFit="1" customWidth="1"/>
    <col min="4" max="7" width="8.77734375" style="98" customWidth="1"/>
    <col min="8" max="8" width="12" style="98" bestFit="1" customWidth="1"/>
    <col min="9" max="9" width="8.77734375" style="98" customWidth="1"/>
    <col min="10" max="10" width="8.77734375" style="261" customWidth="1"/>
    <col min="11" max="15" width="8.77734375" style="98" customWidth="1"/>
    <col min="16" max="16" width="5" style="98" hidden="1" customWidth="1"/>
    <col min="17" max="17" width="0" style="99" hidden="1" customWidth="1"/>
    <col min="18" max="18" width="0" style="98" hidden="1" customWidth="1"/>
    <col min="19" max="19" width="13.44140625" style="98" hidden="1" customWidth="1"/>
    <col min="20" max="20" width="12.6640625" style="98" hidden="1" customWidth="1"/>
    <col min="21" max="21" width="29" style="98" hidden="1" customWidth="1"/>
    <col min="22" max="22" width="13.33203125" style="98" hidden="1" customWidth="1"/>
    <col min="23" max="34" width="0" style="98" hidden="1" customWidth="1"/>
    <col min="35" max="16384" width="11.5546875" style="98"/>
  </cols>
  <sheetData>
    <row r="1" spans="1:23" ht="27" customHeight="1" thickTop="1">
      <c r="A1" s="3081" t="s">
        <v>6</v>
      </c>
      <c r="B1" s="3082"/>
      <c r="C1" s="3082"/>
      <c r="D1" s="3082"/>
      <c r="E1" s="3082"/>
      <c r="F1" s="3082"/>
      <c r="G1" s="3082"/>
      <c r="H1" s="3082"/>
      <c r="I1" s="3082"/>
      <c r="J1" s="3082"/>
      <c r="K1" s="3082"/>
      <c r="L1" s="3082"/>
      <c r="M1" s="3082"/>
      <c r="N1" s="3083"/>
      <c r="O1" s="97"/>
      <c r="R1" s="100" t="s">
        <v>122</v>
      </c>
      <c r="S1" s="101" t="s">
        <v>123</v>
      </c>
    </row>
    <row r="2" spans="1:23" ht="28.5" customHeight="1">
      <c r="A2" s="3084" t="s">
        <v>124</v>
      </c>
      <c r="B2" s="3085"/>
      <c r="C2" s="2860" t="s">
        <v>783</v>
      </c>
      <c r="D2" s="2861"/>
      <c r="E2" s="2861"/>
      <c r="F2" s="2861"/>
      <c r="G2" s="2862"/>
      <c r="H2" s="299" t="s">
        <v>413</v>
      </c>
      <c r="I2" s="2863" t="s">
        <v>779</v>
      </c>
      <c r="J2" s="2864"/>
      <c r="K2" s="102" t="s">
        <v>125</v>
      </c>
      <c r="L2" s="3007">
        <f>설계내역서!H15</f>
        <v>0</v>
      </c>
      <c r="M2" s="3008"/>
      <c r="N2" s="300" t="s">
        <v>118</v>
      </c>
      <c r="O2" s="103"/>
    </row>
    <row r="3" spans="1:23" ht="27" customHeight="1">
      <c r="A3" s="3087" t="s">
        <v>126</v>
      </c>
      <c r="B3" s="3979"/>
      <c r="C3" s="3089" t="s">
        <v>127</v>
      </c>
      <c r="D3" s="3090"/>
      <c r="E3" s="3089" t="s">
        <v>128</v>
      </c>
      <c r="F3" s="3090"/>
      <c r="G3" s="3091" t="s">
        <v>129</v>
      </c>
      <c r="H3" s="3089" t="s">
        <v>130</v>
      </c>
      <c r="I3" s="3092"/>
      <c r="J3" s="3090"/>
      <c r="K3" s="3100" t="s">
        <v>408</v>
      </c>
      <c r="L3" s="3101"/>
      <c r="M3" s="3102" t="s">
        <v>75</v>
      </c>
      <c r="N3" s="3103"/>
      <c r="O3" s="103"/>
    </row>
    <row r="4" spans="1:23" ht="27" customHeight="1" thickBot="1">
      <c r="A4" s="104"/>
      <c r="B4" s="1016" t="s">
        <v>131</v>
      </c>
      <c r="C4" s="991"/>
      <c r="D4" s="834" t="s">
        <v>132</v>
      </c>
      <c r="E4" s="991" t="s">
        <v>133</v>
      </c>
      <c r="F4" s="994" t="s">
        <v>132</v>
      </c>
      <c r="G4" s="2870"/>
      <c r="H4" s="107"/>
      <c r="I4" s="3250" t="s">
        <v>134</v>
      </c>
      <c r="J4" s="3251"/>
      <c r="K4" s="2991"/>
      <c r="L4" s="2992"/>
      <c r="M4" s="2878"/>
      <c r="N4" s="2879"/>
      <c r="O4" s="103"/>
      <c r="Q4" s="108" t="s">
        <v>135</v>
      </c>
    </row>
    <row r="5" spans="1:23" ht="27" hidden="1" customHeight="1" thickTop="1">
      <c r="A5" s="3106"/>
      <c r="B5" s="109" t="s">
        <v>136</v>
      </c>
      <c r="C5" s="2995"/>
      <c r="D5" s="2996"/>
      <c r="E5" s="110" t="s">
        <v>137</v>
      </c>
      <c r="F5" s="111"/>
      <c r="G5" s="112"/>
      <c r="H5" s="113"/>
      <c r="I5" s="2884"/>
      <c r="J5" s="2885"/>
      <c r="K5" s="115"/>
      <c r="L5" s="114"/>
      <c r="M5" s="2997"/>
      <c r="N5" s="2998"/>
      <c r="O5" s="103"/>
      <c r="Q5" s="116" t="s">
        <v>138</v>
      </c>
      <c r="S5" s="117" t="s">
        <v>139</v>
      </c>
      <c r="T5" s="117" t="s">
        <v>140</v>
      </c>
      <c r="U5" s="117" t="s">
        <v>141</v>
      </c>
      <c r="V5" s="117" t="s">
        <v>142</v>
      </c>
    </row>
    <row r="6" spans="1:23" ht="27" hidden="1" customHeight="1">
      <c r="A6" s="3093"/>
      <c r="B6" s="1017" t="s">
        <v>143</v>
      </c>
      <c r="C6" s="837"/>
      <c r="D6" s="838" t="str">
        <f>IF(C5="","",IF(C5="미래목","ha","본/ha"))</f>
        <v/>
      </c>
      <c r="E6" s="839">
        <f>IF(C5="제거대상목",T6,T7)</f>
        <v>1</v>
      </c>
      <c r="F6" s="999" t="str">
        <f>IF(C5=S7,"인/ha","인/100본당")</f>
        <v>인/100본당</v>
      </c>
      <c r="G6" s="840">
        <f>IF(Q5="적용",IF(C5="미래목",1,ROUND(C6*E6/100,2)),0)</f>
        <v>0</v>
      </c>
      <c r="H6" s="841"/>
      <c r="I6" s="3256" t="s">
        <v>144</v>
      </c>
      <c r="J6" s="3258"/>
      <c r="K6" s="842">
        <f>$D$152</f>
        <v>0</v>
      </c>
      <c r="L6" s="838" t="s">
        <v>113</v>
      </c>
      <c r="M6" s="3977">
        <f>ROUNDDOWN((G6*H6)*(1+K6%),0)</f>
        <v>0</v>
      </c>
      <c r="N6" s="3978"/>
      <c r="O6" s="103"/>
      <c r="S6" s="117" t="s">
        <v>145</v>
      </c>
      <c r="T6" s="117">
        <v>0.4</v>
      </c>
      <c r="U6" s="117" t="s">
        <v>146</v>
      </c>
      <c r="V6" s="117">
        <v>0.17</v>
      </c>
    </row>
    <row r="7" spans="1:23" ht="27" hidden="1" customHeight="1">
      <c r="A7" s="3093"/>
      <c r="B7" s="1017" t="s">
        <v>147</v>
      </c>
      <c r="C7" s="840"/>
      <c r="D7" s="838"/>
      <c r="E7" s="839"/>
      <c r="F7" s="843"/>
      <c r="G7" s="840"/>
      <c r="H7" s="841"/>
      <c r="I7" s="3254"/>
      <c r="J7" s="3255"/>
      <c r="K7" s="844"/>
      <c r="L7" s="845"/>
      <c r="M7" s="3256"/>
      <c r="N7" s="3257"/>
      <c r="O7" s="103"/>
      <c r="S7" s="117" t="s">
        <v>148</v>
      </c>
      <c r="T7" s="117">
        <v>1</v>
      </c>
      <c r="U7" s="117" t="s">
        <v>149</v>
      </c>
      <c r="V7" s="117">
        <v>0.5</v>
      </c>
    </row>
    <row r="8" spans="1:23" ht="27" hidden="1" customHeight="1">
      <c r="A8" s="3093"/>
      <c r="B8" s="1018" t="s">
        <v>150</v>
      </c>
      <c r="C8" s="846">
        <f>IF(C5="미래목",$F$5,$C$6)</f>
        <v>0</v>
      </c>
      <c r="D8" s="838" t="s">
        <v>151</v>
      </c>
      <c r="E8" s="839">
        <f>IF(C5="제거대상목",V6,V7)</f>
        <v>0.5</v>
      </c>
      <c r="F8" s="999" t="s">
        <v>152</v>
      </c>
      <c r="G8" s="840">
        <f>IF(Q5="적용",ROUND(C8*(E8/100),2),0)</f>
        <v>0</v>
      </c>
      <c r="H8" s="841"/>
      <c r="I8" s="3256" t="str">
        <f>IF(C5="제거대상목",U6,U7)</f>
        <v>황색페인트</v>
      </c>
      <c r="J8" s="3258"/>
      <c r="K8" s="847"/>
      <c r="L8" s="845"/>
      <c r="M8" s="3977">
        <f>ROUNDDOWN(G8*H8,0)</f>
        <v>0</v>
      </c>
      <c r="N8" s="3978"/>
      <c r="O8" s="103"/>
    </row>
    <row r="9" spans="1:23" ht="27" hidden="1" customHeight="1">
      <c r="A9" s="3093"/>
      <c r="B9" s="1019" t="s">
        <v>153</v>
      </c>
      <c r="C9" s="848">
        <f>M8</f>
        <v>0</v>
      </c>
      <c r="D9" s="849" t="s">
        <v>154</v>
      </c>
      <c r="E9" s="850">
        <v>10</v>
      </c>
      <c r="F9" s="998" t="s">
        <v>113</v>
      </c>
      <c r="G9" s="851"/>
      <c r="H9" s="852"/>
      <c r="I9" s="3277"/>
      <c r="J9" s="3974"/>
      <c r="K9" s="853"/>
      <c r="L9" s="854"/>
      <c r="M9" s="3975">
        <f>ROUNDDOWN(C9*E9%,0)</f>
        <v>0</v>
      </c>
      <c r="N9" s="3976"/>
      <c r="O9" s="103"/>
    </row>
    <row r="10" spans="1:23" ht="27" hidden="1" customHeight="1">
      <c r="A10" s="3093"/>
      <c r="B10" s="1020" t="s">
        <v>155</v>
      </c>
      <c r="C10" s="128"/>
      <c r="D10" s="114"/>
      <c r="E10" s="129"/>
      <c r="F10" s="130"/>
      <c r="G10" s="128"/>
      <c r="H10" s="131"/>
      <c r="I10" s="2851"/>
      <c r="J10" s="2852"/>
      <c r="K10" s="115"/>
      <c r="L10" s="130"/>
      <c r="M10" s="2981"/>
      <c r="N10" s="2982"/>
      <c r="O10" s="103"/>
      <c r="Q10" s="116" t="s">
        <v>138</v>
      </c>
    </row>
    <row r="11" spans="1:23" ht="27" hidden="1" customHeight="1">
      <c r="A11" s="3093"/>
      <c r="B11" s="1021" t="s">
        <v>143</v>
      </c>
      <c r="C11" s="855"/>
      <c r="D11" s="838" t="s">
        <v>118</v>
      </c>
      <c r="E11" s="856">
        <v>0.2</v>
      </c>
      <c r="F11" s="838" t="s">
        <v>156</v>
      </c>
      <c r="G11" s="840">
        <f>IF(Q10="적용",ROUND(C11*E11,2),0)</f>
        <v>0</v>
      </c>
      <c r="H11" s="841">
        <v>148510</v>
      </c>
      <c r="I11" s="3256" t="s">
        <v>157</v>
      </c>
      <c r="J11" s="3258"/>
      <c r="K11" s="842">
        <f>$E$152</f>
        <v>0</v>
      </c>
      <c r="L11" s="838" t="s">
        <v>113</v>
      </c>
      <c r="M11" s="3977">
        <f>ROUNDDOWN((G11*H11)*(1+K11%),0)</f>
        <v>0</v>
      </c>
      <c r="N11" s="3978"/>
      <c r="O11" s="103"/>
    </row>
    <row r="12" spans="1:23" ht="27" hidden="1" customHeight="1">
      <c r="A12" s="3093"/>
      <c r="B12" s="1021" t="s">
        <v>147</v>
      </c>
      <c r="C12" s="857"/>
      <c r="D12" s="838"/>
      <c r="E12" s="856"/>
      <c r="F12" s="845"/>
      <c r="G12" s="840"/>
      <c r="H12" s="841"/>
      <c r="I12" s="3254"/>
      <c r="J12" s="3255"/>
      <c r="K12" s="847"/>
      <c r="L12" s="845"/>
      <c r="M12" s="3256"/>
      <c r="N12" s="3257"/>
      <c r="O12" s="103"/>
    </row>
    <row r="13" spans="1:23" ht="27" hidden="1" customHeight="1">
      <c r="A13" s="3093"/>
      <c r="B13" s="1021" t="s">
        <v>158</v>
      </c>
      <c r="C13" s="858"/>
      <c r="D13" s="838" t="s">
        <v>118</v>
      </c>
      <c r="E13" s="856">
        <v>0.2</v>
      </c>
      <c r="F13" s="838" t="s">
        <v>159</v>
      </c>
      <c r="G13" s="840">
        <f>IF(Q10="적용",ROUND(C13*E13,2),0)</f>
        <v>0</v>
      </c>
      <c r="H13" s="841">
        <v>7300</v>
      </c>
      <c r="I13" s="3256" t="s">
        <v>160</v>
      </c>
      <c r="J13" s="3258"/>
      <c r="K13" s="847"/>
      <c r="L13" s="845"/>
      <c r="M13" s="3261">
        <f>ROUNDDOWN(G13*H13,0)</f>
        <v>0</v>
      </c>
      <c r="N13" s="3269"/>
      <c r="O13" s="103"/>
    </row>
    <row r="14" spans="1:23" ht="27" hidden="1" customHeight="1">
      <c r="A14" s="3093"/>
      <c r="B14" s="1022" t="s">
        <v>153</v>
      </c>
      <c r="C14" s="848">
        <f>M13</f>
        <v>0</v>
      </c>
      <c r="D14" s="849" t="s">
        <v>154</v>
      </c>
      <c r="E14" s="859">
        <v>5</v>
      </c>
      <c r="F14" s="849" t="s">
        <v>113</v>
      </c>
      <c r="G14" s="851"/>
      <c r="H14" s="852"/>
      <c r="I14" s="3277"/>
      <c r="J14" s="3974"/>
      <c r="K14" s="860"/>
      <c r="L14" s="854"/>
      <c r="M14" s="3975">
        <f>ROUNDDOWN(C14*E14%,0)</f>
        <v>0</v>
      </c>
      <c r="N14" s="3976"/>
      <c r="O14" s="103"/>
    </row>
    <row r="15" spans="1:23" ht="27" hidden="1" customHeight="1">
      <c r="A15" s="3093"/>
      <c r="B15" s="109" t="s">
        <v>161</v>
      </c>
      <c r="C15" s="128"/>
      <c r="D15" s="114"/>
      <c r="E15" s="135"/>
      <c r="F15" s="136"/>
      <c r="G15" s="128"/>
      <c r="H15" s="131"/>
      <c r="I15" s="2851"/>
      <c r="J15" s="2852"/>
      <c r="K15" s="137"/>
      <c r="L15" s="114"/>
      <c r="M15" s="2981"/>
      <c r="N15" s="2982"/>
      <c r="O15" s="103"/>
      <c r="Q15" s="116" t="s">
        <v>138</v>
      </c>
      <c r="S15" s="117" t="s">
        <v>139</v>
      </c>
      <c r="T15" s="117" t="s">
        <v>162</v>
      </c>
      <c r="U15" s="117" t="s">
        <v>163</v>
      </c>
      <c r="V15" s="117" t="s">
        <v>164</v>
      </c>
      <c r="W15" s="117" t="s">
        <v>165</v>
      </c>
    </row>
    <row r="16" spans="1:23" ht="27" hidden="1" customHeight="1">
      <c r="A16" s="3093"/>
      <c r="B16" s="1017" t="s">
        <v>143</v>
      </c>
      <c r="C16" s="861"/>
      <c r="D16" s="838" t="s">
        <v>166</v>
      </c>
      <c r="E16" s="862">
        <v>1</v>
      </c>
      <c r="F16" s="838" t="s">
        <v>167</v>
      </c>
      <c r="G16" s="840">
        <f>IF(Q15="적용",ROUND(C16*E16,2),0)</f>
        <v>0</v>
      </c>
      <c r="H16" s="841">
        <v>148510</v>
      </c>
      <c r="I16" s="3256" t="s">
        <v>157</v>
      </c>
      <c r="J16" s="3258"/>
      <c r="K16" s="842">
        <f>$F$152</f>
        <v>0</v>
      </c>
      <c r="L16" s="996" t="s">
        <v>113</v>
      </c>
      <c r="M16" s="3259">
        <f>ROUNDDOWN((G16*H16)*(1+K16%),0)</f>
        <v>0</v>
      </c>
      <c r="N16" s="3260"/>
      <c r="O16" s="103"/>
      <c r="S16" s="117" t="s">
        <v>168</v>
      </c>
      <c r="T16" s="117">
        <v>0.5</v>
      </c>
      <c r="U16" s="117" t="s">
        <v>169</v>
      </c>
      <c r="V16" s="117" t="s">
        <v>170</v>
      </c>
      <c r="W16" s="138">
        <v>0.05</v>
      </c>
    </row>
    <row r="17" spans="1:25" ht="27" hidden="1" customHeight="1">
      <c r="A17" s="3093"/>
      <c r="B17" s="1017" t="s">
        <v>147</v>
      </c>
      <c r="C17" s="863"/>
      <c r="D17" s="838"/>
      <c r="E17" s="864"/>
      <c r="F17" s="845"/>
      <c r="G17" s="840"/>
      <c r="H17" s="841"/>
      <c r="I17" s="3254"/>
      <c r="J17" s="3255"/>
      <c r="K17" s="847"/>
      <c r="L17" s="845"/>
      <c r="M17" s="3256"/>
      <c r="N17" s="3257"/>
      <c r="O17" s="103"/>
      <c r="S17" s="139" t="s">
        <v>171</v>
      </c>
      <c r="T17" s="139">
        <v>0.6</v>
      </c>
      <c r="U17" s="139" t="s">
        <v>172</v>
      </c>
      <c r="V17" s="139" t="s">
        <v>173</v>
      </c>
      <c r="W17" s="140">
        <v>0</v>
      </c>
    </row>
    <row r="18" spans="1:25" ht="27" hidden="1" customHeight="1">
      <c r="A18" s="3093"/>
      <c r="B18" s="1023"/>
      <c r="C18" s="865">
        <f>C16</f>
        <v>0</v>
      </c>
      <c r="D18" s="838" t="s">
        <v>166</v>
      </c>
      <c r="E18" s="862">
        <f>IF(B18=S16,T16,T17)</f>
        <v>0.6</v>
      </c>
      <c r="F18" s="838" t="str">
        <f>IF(B18=S16,U16,U17)</f>
        <v>롤/km</v>
      </c>
      <c r="G18" s="840">
        <f>IF(Q15="적용",ROUND(C18*E18,2),0)</f>
        <v>0</v>
      </c>
      <c r="H18" s="841"/>
      <c r="I18" s="3256" t="str">
        <f>IF(B18=S16,V16,V17)</f>
        <v>백색마킹테이프</v>
      </c>
      <c r="J18" s="3258"/>
      <c r="K18" s="845"/>
      <c r="L18" s="866"/>
      <c r="M18" s="3259">
        <f>ROUNDDOWN(G18*H18,0)</f>
        <v>0</v>
      </c>
      <c r="N18" s="3260"/>
      <c r="O18" s="103"/>
    </row>
    <row r="19" spans="1:25" ht="27" hidden="1" customHeight="1">
      <c r="A19" s="3093"/>
      <c r="B19" s="1022" t="s">
        <v>153</v>
      </c>
      <c r="C19" s="848">
        <f>M18</f>
        <v>0</v>
      </c>
      <c r="D19" s="849" t="s">
        <v>154</v>
      </c>
      <c r="E19" s="859">
        <f>IF(ISERROR(VLOOKUP($B$18,$S$16:$W$17,5,FALSE)),0,VLOOKUP($B$18,$S$16:$W$17,5,FALSE))*100</f>
        <v>0</v>
      </c>
      <c r="F19" s="849" t="s">
        <v>113</v>
      </c>
      <c r="G19" s="867"/>
      <c r="H19" s="868"/>
      <c r="I19" s="3972"/>
      <c r="J19" s="3973"/>
      <c r="K19" s="849"/>
      <c r="L19" s="869"/>
      <c r="M19" s="3962">
        <f>ROUNDDOWN(C19*E19%,0)</f>
        <v>0</v>
      </c>
      <c r="N19" s="3963"/>
      <c r="O19" s="103"/>
    </row>
    <row r="20" spans="1:25" ht="27" hidden="1" customHeight="1">
      <c r="A20" s="3093"/>
      <c r="B20" s="1024" t="s">
        <v>174</v>
      </c>
      <c r="C20" s="128"/>
      <c r="D20" s="114"/>
      <c r="E20" s="144"/>
      <c r="F20" s="114"/>
      <c r="G20" s="128"/>
      <c r="H20" s="131"/>
      <c r="I20" s="2851"/>
      <c r="J20" s="2852"/>
      <c r="K20" s="115"/>
      <c r="L20" s="130"/>
      <c r="M20" s="2981"/>
      <c r="N20" s="2982"/>
      <c r="O20" s="103"/>
      <c r="Q20" s="116" t="s">
        <v>138</v>
      </c>
    </row>
    <row r="21" spans="1:25" ht="27" hidden="1" customHeight="1">
      <c r="A21" s="3093"/>
      <c r="B21" s="127" t="s">
        <v>143</v>
      </c>
      <c r="C21" s="145"/>
      <c r="D21" s="146"/>
      <c r="E21" s="135"/>
      <c r="F21" s="136"/>
      <c r="G21" s="145"/>
      <c r="H21" s="147"/>
      <c r="I21" s="3254"/>
      <c r="J21" s="3255"/>
      <c r="K21" s="148"/>
      <c r="L21" s="149"/>
      <c r="M21" s="3256"/>
      <c r="N21" s="3257"/>
      <c r="O21" s="103"/>
    </row>
    <row r="22" spans="1:25" ht="27" hidden="1" customHeight="1">
      <c r="A22" s="3093"/>
      <c r="B22" s="1017" t="s">
        <v>175</v>
      </c>
      <c r="C22" s="861"/>
      <c r="D22" s="838" t="s">
        <v>166</v>
      </c>
      <c r="E22" s="870">
        <v>2</v>
      </c>
      <c r="F22" s="838" t="s">
        <v>167</v>
      </c>
      <c r="G22" s="840">
        <f>IF(Q20="적용",ROUND(C22*E22,2),0)</f>
        <v>0</v>
      </c>
      <c r="H22" s="841">
        <v>148510</v>
      </c>
      <c r="I22" s="3256" t="s">
        <v>176</v>
      </c>
      <c r="J22" s="3258"/>
      <c r="K22" s="842">
        <f>$G$152</f>
        <v>0</v>
      </c>
      <c r="L22" s="838" t="s">
        <v>113</v>
      </c>
      <c r="M22" s="3259">
        <f>ROUNDDOWN((G22*H22)*(1+K22%),0)</f>
        <v>0</v>
      </c>
      <c r="N22" s="3260"/>
      <c r="O22" s="150"/>
      <c r="P22" s="151"/>
    </row>
    <row r="23" spans="1:25" ht="27" hidden="1" customHeight="1">
      <c r="A23" s="3093"/>
      <c r="B23" s="1017" t="s">
        <v>147</v>
      </c>
      <c r="C23" s="857"/>
      <c r="D23" s="838"/>
      <c r="E23" s="856"/>
      <c r="F23" s="845"/>
      <c r="G23" s="840"/>
      <c r="H23" s="841"/>
      <c r="I23" s="3254"/>
      <c r="J23" s="3255"/>
      <c r="K23" s="847"/>
      <c r="L23" s="845"/>
      <c r="M23" s="3256"/>
      <c r="N23" s="3257"/>
      <c r="O23" s="103"/>
    </row>
    <row r="24" spans="1:25" ht="27" hidden="1" customHeight="1">
      <c r="A24" s="3093"/>
      <c r="B24" s="1017" t="s">
        <v>177</v>
      </c>
      <c r="C24" s="871">
        <f>G22</f>
        <v>0</v>
      </c>
      <c r="D24" s="872" t="s">
        <v>178</v>
      </c>
      <c r="E24" s="873">
        <f>5.6/2</f>
        <v>2.8</v>
      </c>
      <c r="F24" s="874" t="s">
        <v>169</v>
      </c>
      <c r="G24" s="840">
        <f>IF(Q20="적용",ROUND(C24*E24,2),0)</f>
        <v>0</v>
      </c>
      <c r="H24" s="841">
        <v>1850</v>
      </c>
      <c r="I24" s="3256" t="s">
        <v>179</v>
      </c>
      <c r="J24" s="3258"/>
      <c r="K24" s="152"/>
      <c r="L24" s="866"/>
      <c r="M24" s="3259">
        <f>ROUNDDOWN(G24*H24,0)</f>
        <v>0</v>
      </c>
      <c r="N24" s="3260"/>
      <c r="O24" s="103"/>
    </row>
    <row r="25" spans="1:25" ht="27" hidden="1" customHeight="1">
      <c r="A25" s="3093"/>
      <c r="B25" s="1025" t="s">
        <v>153</v>
      </c>
      <c r="C25" s="875">
        <f>M24</f>
        <v>0</v>
      </c>
      <c r="D25" s="876" t="s">
        <v>154</v>
      </c>
      <c r="E25" s="877">
        <v>95</v>
      </c>
      <c r="F25" s="876" t="s">
        <v>113</v>
      </c>
      <c r="G25" s="878"/>
      <c r="H25" s="879"/>
      <c r="I25" s="3941"/>
      <c r="J25" s="3942"/>
      <c r="K25" s="876"/>
      <c r="L25" s="880"/>
      <c r="M25" s="3265">
        <f>ROUNDDOWN(C25*E25%,0)</f>
        <v>0</v>
      </c>
      <c r="N25" s="3266"/>
      <c r="O25" s="103"/>
    </row>
    <row r="26" spans="1:25" ht="27" hidden="1" customHeight="1">
      <c r="A26" s="3093"/>
      <c r="B26" s="1022" t="s">
        <v>180</v>
      </c>
      <c r="C26" s="1026">
        <f>G22</f>
        <v>0</v>
      </c>
      <c r="D26" s="881" t="s">
        <v>181</v>
      </c>
      <c r="E26" s="882">
        <v>4.1999999999999997E-3</v>
      </c>
      <c r="F26" s="881" t="s">
        <v>182</v>
      </c>
      <c r="G26" s="867"/>
      <c r="H26" s="868">
        <v>800000</v>
      </c>
      <c r="I26" s="3943" t="s">
        <v>183</v>
      </c>
      <c r="J26" s="3944"/>
      <c r="K26" s="849"/>
      <c r="L26" s="869"/>
      <c r="M26" s="3962">
        <f>ROUNDDOWN(C26*E26*H26,0)</f>
        <v>0</v>
      </c>
      <c r="N26" s="3963"/>
      <c r="O26" s="103"/>
    </row>
    <row r="27" spans="1:25" ht="27" hidden="1" customHeight="1">
      <c r="A27" s="3093"/>
      <c r="B27" s="1027" t="s">
        <v>184</v>
      </c>
      <c r="C27" s="1028" t="s">
        <v>121</v>
      </c>
      <c r="D27" s="1029"/>
      <c r="E27" s="1030" t="s">
        <v>780</v>
      </c>
      <c r="F27" s="1029"/>
      <c r="G27" s="1031"/>
      <c r="H27" s="1032"/>
      <c r="I27" s="3155"/>
      <c r="J27" s="3156"/>
      <c r="K27" s="1033"/>
      <c r="L27" s="1034"/>
      <c r="M27" s="3157"/>
      <c r="N27" s="3158"/>
      <c r="O27" s="103"/>
      <c r="Q27" s="116" t="s">
        <v>138</v>
      </c>
      <c r="S27" s="1035" t="s">
        <v>185</v>
      </c>
      <c r="T27" s="1035" t="s">
        <v>186</v>
      </c>
      <c r="U27" s="1035" t="s">
        <v>187</v>
      </c>
      <c r="V27" s="1035" t="s">
        <v>132</v>
      </c>
      <c r="W27" s="1035" t="s">
        <v>188</v>
      </c>
      <c r="X27" s="1035" t="s">
        <v>189</v>
      </c>
      <c r="Y27" s="308"/>
    </row>
    <row r="28" spans="1:25" ht="27" hidden="1" customHeight="1" thickBot="1">
      <c r="A28" s="3093"/>
      <c r="B28" s="109" t="s">
        <v>190</v>
      </c>
      <c r="C28" s="2802" t="str">
        <f>U28</f>
        <v>낫</v>
      </c>
      <c r="D28" s="2803"/>
      <c r="E28" s="164" t="s">
        <v>191</v>
      </c>
      <c r="F28" s="165"/>
      <c r="G28" s="165"/>
      <c r="H28" s="165"/>
      <c r="I28" s="2960"/>
      <c r="J28" s="2960"/>
      <c r="K28" s="165"/>
      <c r="L28" s="165"/>
      <c r="M28" s="2960"/>
      <c r="N28" s="2961"/>
      <c r="O28" s="103"/>
      <c r="Q28" s="116" t="s">
        <v>138</v>
      </c>
      <c r="S28" s="166" t="s">
        <v>192</v>
      </c>
      <c r="T28" s="139"/>
      <c r="U28" s="167" t="s">
        <v>193</v>
      </c>
      <c r="V28" s="167" t="s">
        <v>194</v>
      </c>
      <c r="W28" s="167" t="s">
        <v>157</v>
      </c>
      <c r="X28" s="168">
        <v>7.0000000000000007E-2</v>
      </c>
      <c r="Y28" s="307"/>
    </row>
    <row r="29" spans="1:25" ht="27" hidden="1" customHeight="1">
      <c r="A29" s="3093"/>
      <c r="B29" s="1017" t="s">
        <v>143</v>
      </c>
      <c r="C29" s="883">
        <f>Q40</f>
        <v>0</v>
      </c>
      <c r="D29" s="838" t="s">
        <v>195</v>
      </c>
      <c r="E29" s="840">
        <f>X28</f>
        <v>7.0000000000000007E-2</v>
      </c>
      <c r="F29" s="874" t="s">
        <v>196</v>
      </c>
      <c r="G29" s="840">
        <f>IF(Q28="적용",ROUND(C29*E29/100,2),0)</f>
        <v>0</v>
      </c>
      <c r="H29" s="884">
        <v>148510</v>
      </c>
      <c r="I29" s="3968" t="s">
        <v>197</v>
      </c>
      <c r="J29" s="3969"/>
      <c r="K29" s="842">
        <f>$H$152</f>
        <v>0</v>
      </c>
      <c r="L29" s="838" t="s">
        <v>113</v>
      </c>
      <c r="M29" s="3970">
        <f>ROUNDDOWN((G29*H29)*(1+K29%),0)</f>
        <v>0</v>
      </c>
      <c r="N29" s="3971"/>
      <c r="O29" s="103"/>
      <c r="Q29" s="301" t="s">
        <v>388</v>
      </c>
      <c r="S29" s="166" t="s">
        <v>198</v>
      </c>
      <c r="T29" s="139"/>
      <c r="U29" s="167" t="s">
        <v>199</v>
      </c>
      <c r="V29" s="167" t="s">
        <v>194</v>
      </c>
      <c r="W29" s="167" t="s">
        <v>157</v>
      </c>
      <c r="X29" s="168">
        <v>0.2</v>
      </c>
      <c r="Y29" s="307"/>
    </row>
    <row r="30" spans="1:25" ht="27" hidden="1" customHeight="1">
      <c r="A30" s="3093"/>
      <c r="B30" s="109" t="s">
        <v>200</v>
      </c>
      <c r="C30" s="2802" t="str">
        <f>U29</f>
        <v>괭이,도끼 등</v>
      </c>
      <c r="D30" s="2803"/>
      <c r="E30" s="2966" t="s">
        <v>201</v>
      </c>
      <c r="F30" s="2967"/>
      <c r="G30" s="2967"/>
      <c r="H30" s="2967"/>
      <c r="I30" s="2967"/>
      <c r="J30" s="2967"/>
      <c r="K30" s="2967"/>
      <c r="L30" s="2967"/>
      <c r="M30" s="2967"/>
      <c r="N30" s="2968"/>
      <c r="O30" s="103"/>
      <c r="Q30" s="302" t="s">
        <v>138</v>
      </c>
      <c r="S30" s="166" t="s">
        <v>202</v>
      </c>
      <c r="T30" s="139"/>
      <c r="U30" s="167" t="s">
        <v>193</v>
      </c>
      <c r="V30" s="167" t="s">
        <v>194</v>
      </c>
      <c r="W30" s="167" t="s">
        <v>157</v>
      </c>
      <c r="X30" s="168">
        <v>0.18</v>
      </c>
      <c r="Y30" s="307"/>
    </row>
    <row r="31" spans="1:25" ht="27" hidden="1" customHeight="1">
      <c r="A31" s="3093"/>
      <c r="B31" s="1036" t="s">
        <v>143</v>
      </c>
      <c r="C31" s="885"/>
      <c r="D31" s="886" t="s">
        <v>195</v>
      </c>
      <c r="E31" s="887">
        <f>X29</f>
        <v>0.2</v>
      </c>
      <c r="F31" s="888" t="s">
        <v>196</v>
      </c>
      <c r="G31" s="887">
        <f>IF(Q30="적용",ROUND(C31*E31/100,2),0)</f>
        <v>0</v>
      </c>
      <c r="H31" s="889">
        <f>H29</f>
        <v>148510</v>
      </c>
      <c r="I31" s="3968" t="s">
        <v>197</v>
      </c>
      <c r="J31" s="3969"/>
      <c r="K31" s="890">
        <f>IF($H$139="",0,$H$139)+IF($H$144="",0,H$144)</f>
        <v>0</v>
      </c>
      <c r="L31" s="886" t="s">
        <v>113</v>
      </c>
      <c r="M31" s="3970">
        <f>ROUNDDOWN((G31*H31)*(1+K31%),0)</f>
        <v>0</v>
      </c>
      <c r="N31" s="3971"/>
      <c r="O31" s="103"/>
      <c r="Q31" s="303"/>
      <c r="S31" s="167" t="s">
        <v>203</v>
      </c>
      <c r="T31" s="167"/>
      <c r="U31" s="167" t="s">
        <v>204</v>
      </c>
      <c r="V31" s="167" t="s">
        <v>156</v>
      </c>
      <c r="W31" s="167" t="s">
        <v>205</v>
      </c>
      <c r="X31" s="168">
        <v>1.3</v>
      </c>
      <c r="Y31" s="307"/>
    </row>
    <row r="32" spans="1:25" ht="27" hidden="1" customHeight="1">
      <c r="A32" s="3093"/>
      <c r="B32" s="176" t="s">
        <v>206</v>
      </c>
      <c r="C32" s="2802" t="str">
        <f>U30</f>
        <v>낫</v>
      </c>
      <c r="D32" s="2803"/>
      <c r="E32" s="2843"/>
      <c r="F32" s="2844"/>
      <c r="G32" s="2844"/>
      <c r="H32" s="2844"/>
      <c r="I32" s="2844"/>
      <c r="J32" s="2844"/>
      <c r="K32" s="2844"/>
      <c r="L32" s="2844"/>
      <c r="M32" s="2844"/>
      <c r="N32" s="2845"/>
      <c r="O32" s="103"/>
      <c r="Q32" s="303"/>
      <c r="S32" s="167" t="s">
        <v>121</v>
      </c>
      <c r="T32" s="167" t="s">
        <v>391</v>
      </c>
      <c r="U32" s="167" t="s">
        <v>204</v>
      </c>
      <c r="V32" s="167" t="s">
        <v>156</v>
      </c>
      <c r="W32" s="167" t="s">
        <v>205</v>
      </c>
      <c r="X32" s="168">
        <v>3.5</v>
      </c>
      <c r="Y32" s="307"/>
    </row>
    <row r="33" spans="1:33" ht="27" hidden="1" customHeight="1">
      <c r="A33" s="3093"/>
      <c r="B33" s="1036" t="s">
        <v>143</v>
      </c>
      <c r="C33" s="885"/>
      <c r="D33" s="886" t="s">
        <v>195</v>
      </c>
      <c r="E33" s="887">
        <v>0.18</v>
      </c>
      <c r="F33" s="888" t="s">
        <v>196</v>
      </c>
      <c r="G33" s="887">
        <f>IF((C27="둘레베기")*(Q27="적용"),ROUND(C33*E33/100,2),0)</f>
        <v>0</v>
      </c>
      <c r="H33" s="889">
        <f>H31</f>
        <v>148510</v>
      </c>
      <c r="I33" s="3968" t="s">
        <v>197</v>
      </c>
      <c r="J33" s="3969"/>
      <c r="K33" s="890">
        <f>$H$152</f>
        <v>0</v>
      </c>
      <c r="L33" s="886" t="s">
        <v>113</v>
      </c>
      <c r="M33" s="3945">
        <f>ROUNDDOWN((G33*H33)*(1+K33%),0)</f>
        <v>0</v>
      </c>
      <c r="N33" s="3946"/>
      <c r="O33" s="103"/>
      <c r="Q33" s="303"/>
      <c r="S33" s="167" t="s">
        <v>121</v>
      </c>
      <c r="T33" s="167" t="s">
        <v>392</v>
      </c>
      <c r="U33" s="167" t="s">
        <v>204</v>
      </c>
      <c r="V33" s="167" t="s">
        <v>156</v>
      </c>
      <c r="W33" s="167" t="s">
        <v>205</v>
      </c>
      <c r="X33" s="168">
        <v>4</v>
      </c>
      <c r="Y33" s="307"/>
    </row>
    <row r="34" spans="1:33" ht="27" hidden="1" customHeight="1">
      <c r="A34" s="3093"/>
      <c r="B34" s="177" t="s">
        <v>207</v>
      </c>
      <c r="C34" s="178" t="str">
        <f>U31</f>
        <v>예취기</v>
      </c>
      <c r="D34" s="2974"/>
      <c r="E34" s="2975"/>
      <c r="F34" s="2975"/>
      <c r="G34" s="2975"/>
      <c r="H34" s="2975"/>
      <c r="I34" s="2975"/>
      <c r="J34" s="2975"/>
      <c r="K34" s="2975"/>
      <c r="L34" s="2975"/>
      <c r="M34" s="2975"/>
      <c r="N34" s="2976"/>
      <c r="O34" s="103"/>
      <c r="Q34" s="303"/>
      <c r="S34" s="167" t="s">
        <v>121</v>
      </c>
      <c r="T34" s="167" t="s">
        <v>390</v>
      </c>
      <c r="U34" s="167" t="s">
        <v>204</v>
      </c>
      <c r="V34" s="167" t="s">
        <v>156</v>
      </c>
      <c r="W34" s="167" t="s">
        <v>205</v>
      </c>
      <c r="X34" s="168">
        <v>5</v>
      </c>
      <c r="Y34" s="307"/>
    </row>
    <row r="35" spans="1:33" ht="27" hidden="1" customHeight="1">
      <c r="A35" s="3093"/>
      <c r="B35" s="1017" t="s">
        <v>143</v>
      </c>
      <c r="C35" s="891">
        <v>1</v>
      </c>
      <c r="D35" s="838" t="s">
        <v>208</v>
      </c>
      <c r="E35" s="840">
        <v>1.3</v>
      </c>
      <c r="F35" s="874" t="s">
        <v>209</v>
      </c>
      <c r="G35" s="840">
        <f>IF((C27="줄베기")*(Q27="적용"),ROUND(C35*E35,2),0)</f>
        <v>0</v>
      </c>
      <c r="H35" s="884">
        <v>187435</v>
      </c>
      <c r="I35" s="3256" t="s">
        <v>205</v>
      </c>
      <c r="J35" s="3258"/>
      <c r="K35" s="842">
        <f>$H$152</f>
        <v>0</v>
      </c>
      <c r="L35" s="838" t="s">
        <v>113</v>
      </c>
      <c r="M35" s="3259">
        <f>ROUNDDOWN((G35*H35)*(1+K35%),0)</f>
        <v>0</v>
      </c>
      <c r="N35" s="3260"/>
      <c r="O35" s="103"/>
      <c r="Q35" s="303"/>
      <c r="S35" s="179"/>
      <c r="T35" s="179"/>
      <c r="U35" s="179"/>
      <c r="V35" s="180"/>
      <c r="W35" s="179"/>
      <c r="X35" s="179"/>
      <c r="Y35" s="179"/>
    </row>
    <row r="36" spans="1:33" ht="27" hidden="1" customHeight="1">
      <c r="A36" s="3093"/>
      <c r="B36" s="1017" t="s">
        <v>147</v>
      </c>
      <c r="C36" s="892"/>
      <c r="D36" s="838"/>
      <c r="E36" s="840"/>
      <c r="F36" s="845"/>
      <c r="G36" s="840"/>
      <c r="H36" s="884"/>
      <c r="I36" s="3261"/>
      <c r="J36" s="3262"/>
      <c r="K36" s="847"/>
      <c r="L36" s="845"/>
      <c r="M36" s="3256"/>
      <c r="N36" s="3257"/>
      <c r="O36" s="103"/>
      <c r="Q36" s="303"/>
      <c r="S36" s="179"/>
      <c r="T36" s="179"/>
      <c r="U36" s="179"/>
      <c r="V36" s="180"/>
      <c r="W36" s="179"/>
      <c r="X36" s="179"/>
      <c r="Y36" s="179"/>
    </row>
    <row r="37" spans="1:33" ht="27" hidden="1" customHeight="1">
      <c r="A37" s="3093"/>
      <c r="B37" s="1017" t="s">
        <v>177</v>
      </c>
      <c r="C37" s="858">
        <f>G35</f>
        <v>0</v>
      </c>
      <c r="D37" s="893" t="s">
        <v>156</v>
      </c>
      <c r="E37" s="894">
        <v>5</v>
      </c>
      <c r="F37" s="874" t="s">
        <v>210</v>
      </c>
      <c r="G37" s="840">
        <f>IF(Q27="적용",ROUND(C37*E37,2),0)</f>
        <v>0</v>
      </c>
      <c r="H37" s="884"/>
      <c r="I37" s="3256" t="s">
        <v>211</v>
      </c>
      <c r="J37" s="3258"/>
      <c r="K37" s="152"/>
      <c r="L37" s="866"/>
      <c r="M37" s="3259">
        <f>ROUNDDOWN(G37*H37,0)</f>
        <v>0</v>
      </c>
      <c r="N37" s="3260"/>
      <c r="O37" s="103"/>
      <c r="Q37" s="303"/>
      <c r="S37" s="179"/>
      <c r="T37" s="179"/>
      <c r="U37" s="179"/>
      <c r="V37" s="180"/>
      <c r="W37" s="179"/>
      <c r="X37" s="179"/>
      <c r="Y37" s="179"/>
    </row>
    <row r="38" spans="1:33" ht="27" hidden="1" customHeight="1">
      <c r="A38" s="3093"/>
      <c r="B38" s="1025" t="s">
        <v>153</v>
      </c>
      <c r="C38" s="875">
        <f>M37</f>
        <v>0</v>
      </c>
      <c r="D38" s="874" t="s">
        <v>154</v>
      </c>
      <c r="E38" s="840">
        <v>10</v>
      </c>
      <c r="F38" s="874" t="s">
        <v>113</v>
      </c>
      <c r="G38" s="878"/>
      <c r="H38" s="895"/>
      <c r="I38" s="3263"/>
      <c r="J38" s="3264"/>
      <c r="K38" s="876"/>
      <c r="L38" s="880"/>
      <c r="M38" s="3265">
        <f>ROUNDDOWN(C38*E38%,0)</f>
        <v>0</v>
      </c>
      <c r="N38" s="3266"/>
      <c r="O38" s="103"/>
      <c r="Q38" s="303"/>
      <c r="S38" s="179"/>
      <c r="T38" s="179"/>
      <c r="U38" s="179"/>
      <c r="V38" s="180"/>
      <c r="W38" s="179"/>
      <c r="X38" s="179"/>
      <c r="Y38" s="179"/>
    </row>
    <row r="39" spans="1:33" ht="27" hidden="1" customHeight="1" thickBot="1">
      <c r="A39" s="3093"/>
      <c r="B39" s="1022" t="s">
        <v>180</v>
      </c>
      <c r="C39" s="896">
        <f>G35</f>
        <v>0</v>
      </c>
      <c r="D39" s="881" t="s">
        <v>212</v>
      </c>
      <c r="E39" s="882">
        <v>8.3999999999999995E-3</v>
      </c>
      <c r="F39" s="881" t="s">
        <v>213</v>
      </c>
      <c r="G39" s="867"/>
      <c r="H39" s="897"/>
      <c r="I39" s="3943" t="s">
        <v>214</v>
      </c>
      <c r="J39" s="3944"/>
      <c r="K39" s="849"/>
      <c r="L39" s="869"/>
      <c r="M39" s="3962">
        <f>ROUNDDOWN(C39*E39*H39,0)</f>
        <v>0</v>
      </c>
      <c r="N39" s="3963"/>
      <c r="O39" s="103"/>
      <c r="Q39" s="303"/>
      <c r="S39" s="179"/>
      <c r="T39" s="179"/>
      <c r="U39" s="179"/>
      <c r="V39" s="180"/>
      <c r="W39" s="179"/>
      <c r="X39" s="179"/>
      <c r="Y39" s="179"/>
    </row>
    <row r="40" spans="1:33" ht="27" hidden="1" customHeight="1">
      <c r="A40" s="3093"/>
      <c r="B40" s="1037" t="s">
        <v>215</v>
      </c>
      <c r="C40" s="178" t="str">
        <f>U32</f>
        <v>예취기</v>
      </c>
      <c r="D40" s="3137" t="str">
        <f>IF($E$27="","","("&amp;$E$27&amp;")")</f>
        <v>(조림 2년차)</v>
      </c>
      <c r="E40" s="3138"/>
      <c r="F40" s="3138"/>
      <c r="G40" s="3138"/>
      <c r="H40" s="3138"/>
      <c r="I40" s="3138"/>
      <c r="J40" s="3138"/>
      <c r="K40" s="3138"/>
      <c r="L40" s="3138"/>
      <c r="M40" s="3138"/>
      <c r="N40" s="3139"/>
      <c r="O40" s="103"/>
      <c r="Q40" s="304"/>
      <c r="R40" s="311" t="s">
        <v>404</v>
      </c>
      <c r="S40" s="312" t="s">
        <v>405</v>
      </c>
      <c r="T40" s="312" t="s">
        <v>406</v>
      </c>
      <c r="U40" s="313" t="s">
        <v>407</v>
      </c>
      <c r="V40" s="180"/>
      <c r="W40" s="179"/>
      <c r="X40" s="179"/>
      <c r="Y40" s="179"/>
      <c r="AB40" s="98" t="s">
        <v>216</v>
      </c>
      <c r="AC40" s="98" t="s">
        <v>217</v>
      </c>
      <c r="AD40" s="98" t="s">
        <v>218</v>
      </c>
      <c r="AE40" s="98" t="s">
        <v>219</v>
      </c>
    </row>
    <row r="41" spans="1:33" ht="27" hidden="1" customHeight="1" thickBot="1">
      <c r="A41" s="3093"/>
      <c r="B41" s="1017" t="s">
        <v>143</v>
      </c>
      <c r="C41" s="891"/>
      <c r="D41" s="838" t="s">
        <v>208</v>
      </c>
      <c r="E41" s="840">
        <f>IF(E27=T32,X32,IF(E27=T33,X33,IF(E27=T34,X34,0)))</f>
        <v>4</v>
      </c>
      <c r="F41" s="874" t="s">
        <v>209</v>
      </c>
      <c r="G41" s="840">
        <f>IF(($C$27="모두베기")*($Q$27="적용"),ROUND(C41*E41,2),0)</f>
        <v>0</v>
      </c>
      <c r="H41" s="884">
        <v>187435</v>
      </c>
      <c r="I41" s="3256" t="s">
        <v>205</v>
      </c>
      <c r="J41" s="3258"/>
      <c r="K41" s="842">
        <f>$H$152</f>
        <v>0</v>
      </c>
      <c r="L41" s="838" t="s">
        <v>113</v>
      </c>
      <c r="M41" s="3259">
        <f>ROUNDDOWN((G41*H41)*(1+K41%),0)</f>
        <v>0</v>
      </c>
      <c r="N41" s="3260"/>
      <c r="O41" s="103"/>
      <c r="Q41" s="304" t="s">
        <v>389</v>
      </c>
      <c r="R41" s="314">
        <v>200</v>
      </c>
      <c r="S41" s="315">
        <v>46</v>
      </c>
      <c r="T41" s="315">
        <v>10000</v>
      </c>
      <c r="U41" s="316">
        <f>S41*T41/R41</f>
        <v>2300</v>
      </c>
      <c r="V41" s="180"/>
      <c r="W41" s="179"/>
      <c r="X41" s="179"/>
      <c r="Y41" s="179"/>
      <c r="AB41" s="184" t="s">
        <v>220</v>
      </c>
      <c r="AC41" s="184" t="s">
        <v>221</v>
      </c>
      <c r="AD41" s="117" t="str">
        <f>AB41&amp;AC41</f>
        <v>소나무0-1m</v>
      </c>
      <c r="AE41" s="184">
        <v>0.3</v>
      </c>
    </row>
    <row r="42" spans="1:33" ht="27" hidden="1" customHeight="1" thickBot="1">
      <c r="A42" s="3093"/>
      <c r="B42" s="1017" t="s">
        <v>147</v>
      </c>
      <c r="C42" s="892"/>
      <c r="D42" s="838"/>
      <c r="E42" s="840"/>
      <c r="F42" s="845"/>
      <c r="G42" s="840"/>
      <c r="H42" s="884"/>
      <c r="I42" s="3261"/>
      <c r="J42" s="3262"/>
      <c r="K42" s="847"/>
      <c r="L42" s="845"/>
      <c r="M42" s="3256"/>
      <c r="N42" s="3257"/>
      <c r="O42" s="103"/>
      <c r="Q42" s="305"/>
      <c r="AB42" s="184" t="s">
        <v>220</v>
      </c>
      <c r="AC42" s="184" t="s">
        <v>222</v>
      </c>
      <c r="AD42" s="117" t="str">
        <f t="shared" ref="AD42:AD104" si="0">AB42&amp;AC42</f>
        <v>소나무0-2m</v>
      </c>
      <c r="AE42" s="184">
        <v>0.6</v>
      </c>
    </row>
    <row r="43" spans="1:33" ht="27" hidden="1" customHeight="1">
      <c r="A43" s="3093"/>
      <c r="B43" s="1017" t="s">
        <v>177</v>
      </c>
      <c r="C43" s="858">
        <f>G41</f>
        <v>0</v>
      </c>
      <c r="D43" s="893" t="s">
        <v>156</v>
      </c>
      <c r="E43" s="894">
        <v>5</v>
      </c>
      <c r="F43" s="874" t="s">
        <v>223</v>
      </c>
      <c r="G43" s="840">
        <f>IF(Q27="적용",ROUND(C43*E43,2),0)</f>
        <v>0</v>
      </c>
      <c r="H43" s="884">
        <v>1850</v>
      </c>
      <c r="I43" s="3256" t="s">
        <v>211</v>
      </c>
      <c r="J43" s="3258"/>
      <c r="K43" s="152"/>
      <c r="L43" s="866"/>
      <c r="M43" s="3259">
        <f>ROUNDDOWN(G43*H43,0)</f>
        <v>0</v>
      </c>
      <c r="N43" s="3260"/>
      <c r="O43" s="103"/>
      <c r="T43" s="117" t="s">
        <v>139</v>
      </c>
      <c r="U43" s="117" t="s">
        <v>139</v>
      </c>
      <c r="V43" s="117" t="s">
        <v>224</v>
      </c>
      <c r="W43" s="117" t="s">
        <v>163</v>
      </c>
      <c r="X43" s="117"/>
      <c r="Y43" s="202" t="s">
        <v>394</v>
      </c>
      <c r="Z43" s="202" t="s">
        <v>395</v>
      </c>
      <c r="AA43" s="202" t="s">
        <v>396</v>
      </c>
      <c r="AB43" s="184" t="s">
        <v>220</v>
      </c>
      <c r="AC43" s="184" t="s">
        <v>225</v>
      </c>
      <c r="AD43" s="117" t="str">
        <f t="shared" si="0"/>
        <v>소나무0-4m</v>
      </c>
      <c r="AE43" s="184">
        <v>1.4</v>
      </c>
    </row>
    <row r="44" spans="1:33" ht="27" hidden="1" customHeight="1">
      <c r="A44" s="3093"/>
      <c r="B44" s="1025" t="s">
        <v>153</v>
      </c>
      <c r="C44" s="875">
        <f>M43</f>
        <v>0</v>
      </c>
      <c r="D44" s="874" t="s">
        <v>154</v>
      </c>
      <c r="E44" s="840">
        <v>10</v>
      </c>
      <c r="F44" s="874" t="s">
        <v>113</v>
      </c>
      <c r="G44" s="878"/>
      <c r="H44" s="895"/>
      <c r="I44" s="3263"/>
      <c r="J44" s="3264"/>
      <c r="K44" s="876"/>
      <c r="L44" s="880"/>
      <c r="M44" s="3265">
        <f>ROUNDDOWN(C44*E44%,0)</f>
        <v>0</v>
      </c>
      <c r="N44" s="3266"/>
      <c r="O44" s="103"/>
      <c r="S44" s="117" t="s">
        <v>414</v>
      </c>
      <c r="T44" s="117" t="s">
        <v>414</v>
      </c>
      <c r="U44" s="117" t="s">
        <v>416</v>
      </c>
      <c r="V44" s="117">
        <v>3.3</v>
      </c>
      <c r="W44" s="117" t="s">
        <v>227</v>
      </c>
      <c r="X44" s="117" t="s">
        <v>398</v>
      </c>
      <c r="Y44" s="202">
        <v>35</v>
      </c>
      <c r="Z44" s="202"/>
      <c r="AA44" s="202"/>
      <c r="AB44" s="184" t="s">
        <v>220</v>
      </c>
      <c r="AC44" s="184" t="s">
        <v>228</v>
      </c>
      <c r="AD44" s="117" t="str">
        <f t="shared" si="0"/>
        <v>소나무0-6m</v>
      </c>
      <c r="AE44" s="184">
        <v>2.4</v>
      </c>
    </row>
    <row r="45" spans="1:33" ht="27" hidden="1" customHeight="1">
      <c r="A45" s="3093"/>
      <c r="B45" s="1022" t="s">
        <v>180</v>
      </c>
      <c r="C45" s="896">
        <f>G41</f>
        <v>0</v>
      </c>
      <c r="D45" s="881" t="s">
        <v>229</v>
      </c>
      <c r="E45" s="882">
        <v>8.3999999999999995E-3</v>
      </c>
      <c r="F45" s="881" t="s">
        <v>213</v>
      </c>
      <c r="G45" s="867"/>
      <c r="H45" s="897">
        <v>610000</v>
      </c>
      <c r="I45" s="3960" t="s">
        <v>942</v>
      </c>
      <c r="J45" s="3961"/>
      <c r="K45" s="849"/>
      <c r="L45" s="869"/>
      <c r="M45" s="3962">
        <f>ROUNDDOWN(C45*E45*H45,0)</f>
        <v>0</v>
      </c>
      <c r="N45" s="3963"/>
      <c r="O45" s="103"/>
      <c r="S45" s="117" t="s">
        <v>419</v>
      </c>
      <c r="T45" s="117"/>
      <c r="U45" s="117" t="s">
        <v>418</v>
      </c>
      <c r="V45" s="117"/>
      <c r="W45" s="117"/>
      <c r="X45" s="117" t="s">
        <v>397</v>
      </c>
      <c r="Y45" s="202">
        <f>Y44*25</f>
        <v>875</v>
      </c>
      <c r="Z45" s="202"/>
      <c r="AA45" s="202"/>
      <c r="AB45" s="184" t="s">
        <v>220</v>
      </c>
      <c r="AC45" s="184" t="s">
        <v>231</v>
      </c>
      <c r="AD45" s="117" t="str">
        <f t="shared" si="0"/>
        <v>소나무2-4m</v>
      </c>
      <c r="AE45" s="184">
        <v>0.8</v>
      </c>
    </row>
    <row r="46" spans="1:33" s="396" customFormat="1" ht="27" hidden="1" customHeight="1">
      <c r="A46" s="3093"/>
      <c r="B46" s="1116" t="s">
        <v>232</v>
      </c>
      <c r="C46" s="1117" t="s">
        <v>515</v>
      </c>
      <c r="D46" s="1118"/>
      <c r="E46" s="1119"/>
      <c r="F46" s="1120"/>
      <c r="G46" s="1121"/>
      <c r="H46" s="1122"/>
      <c r="I46" s="3142"/>
      <c r="J46" s="3143"/>
      <c r="K46" s="1123"/>
      <c r="L46" s="1123"/>
      <c r="M46" s="3144"/>
      <c r="N46" s="3145"/>
      <c r="O46" s="1124"/>
      <c r="Q46" s="1125" t="s">
        <v>138</v>
      </c>
      <c r="S46" s="1126" t="s">
        <v>437</v>
      </c>
      <c r="T46" s="1126" t="s">
        <v>419</v>
      </c>
      <c r="U46" s="1126" t="s">
        <v>447</v>
      </c>
      <c r="V46" s="1126">
        <v>3.9</v>
      </c>
      <c r="W46" s="1126" t="s">
        <v>421</v>
      </c>
      <c r="AB46" s="1127" t="s">
        <v>220</v>
      </c>
      <c r="AC46" s="1127" t="s">
        <v>234</v>
      </c>
      <c r="AD46" s="1126" t="str">
        <f t="shared" si="0"/>
        <v>소나무2-6m</v>
      </c>
      <c r="AE46" s="1127">
        <v>1.8</v>
      </c>
    </row>
    <row r="47" spans="1:33" s="396" customFormat="1" ht="27" hidden="1" customHeight="1">
      <c r="A47" s="3093"/>
      <c r="B47" s="1128" t="s">
        <v>143</v>
      </c>
      <c r="C47" s="1129"/>
      <c r="D47" s="1130"/>
      <c r="E47" s="1131"/>
      <c r="F47" s="1132"/>
      <c r="G47" s="1133"/>
      <c r="H47" s="1134"/>
      <c r="I47" s="3964"/>
      <c r="J47" s="3965"/>
      <c r="K47" s="1134"/>
      <c r="L47" s="1130"/>
      <c r="M47" s="3949"/>
      <c r="N47" s="3950"/>
      <c r="O47" s="1124"/>
      <c r="Q47" s="1135"/>
      <c r="S47" s="1126"/>
      <c r="T47" s="1126"/>
      <c r="U47" s="1126" t="s">
        <v>420</v>
      </c>
      <c r="V47" s="1126">
        <v>1</v>
      </c>
      <c r="W47" s="1126" t="s">
        <v>421</v>
      </c>
      <c r="AB47" s="1127" t="s">
        <v>220</v>
      </c>
      <c r="AC47" s="1127" t="s">
        <v>236</v>
      </c>
      <c r="AD47" s="1126" t="str">
        <f t="shared" si="0"/>
        <v>소나무4-6m</v>
      </c>
      <c r="AE47" s="1127">
        <v>1</v>
      </c>
    </row>
    <row r="48" spans="1:33" s="396" customFormat="1" ht="27" hidden="1" customHeight="1">
      <c r="A48" s="3093"/>
      <c r="B48" s="1136" t="s">
        <v>415</v>
      </c>
      <c r="C48" s="1137"/>
      <c r="D48" s="1130" t="s">
        <v>118</v>
      </c>
      <c r="E48" s="1133">
        <f>IF(ISERROR(IF(C46=S44,VLOOKUP(B48,U44:V45,2,FALSE),VLOOKUP(B48,U44:V45,2,FALSE))),0,IF(C46=U44,VLOOKUP(B48,U56:V61,2,FALSE),VLOOKUP(B48,U44:V45,2,FALSE)))</f>
        <v>3.3</v>
      </c>
      <c r="F48" s="1130" t="s">
        <v>156</v>
      </c>
      <c r="G48" s="1138">
        <f>IF(($C$46="덩굴걷기")*($Q$46="적용"),ROUND(C48*E48,2),0)</f>
        <v>0</v>
      </c>
      <c r="H48" s="1134">
        <f>기초자료!B16</f>
        <v>226122</v>
      </c>
      <c r="I48" s="3949" t="s">
        <v>205</v>
      </c>
      <c r="J48" s="3951"/>
      <c r="K48" s="1139">
        <f>I152</f>
        <v>0</v>
      </c>
      <c r="L48" s="1130" t="s">
        <v>113</v>
      </c>
      <c r="M48" s="3952">
        <f>ROUNDDOWN((G48*H48)*(1+K48%),0)</f>
        <v>0</v>
      </c>
      <c r="N48" s="3953"/>
      <c r="O48" s="1124"/>
      <c r="Q48" s="1125"/>
      <c r="T48" s="1126"/>
      <c r="U48" s="1126" t="s">
        <v>418</v>
      </c>
      <c r="V48" s="1126">
        <v>0</v>
      </c>
      <c r="W48" s="1126"/>
      <c r="AB48" s="1127" t="s">
        <v>237</v>
      </c>
      <c r="AC48" s="1127" t="s">
        <v>221</v>
      </c>
      <c r="AD48" s="1126" t="str">
        <f t="shared" si="0"/>
        <v>낙엽송0-1m</v>
      </c>
      <c r="AE48" s="1127">
        <v>0.3</v>
      </c>
      <c r="AG48" s="395"/>
    </row>
    <row r="49" spans="1:33" s="396" customFormat="1" ht="27" hidden="1" customHeight="1" thickBot="1">
      <c r="A49" s="3093"/>
      <c r="B49" s="1128" t="s">
        <v>147</v>
      </c>
      <c r="C49" s="1140"/>
      <c r="D49" s="1130"/>
      <c r="E49" s="1138"/>
      <c r="F49" s="1132"/>
      <c r="G49" s="1138"/>
      <c r="H49" s="1141"/>
      <c r="I49" s="3966"/>
      <c r="J49" s="3967"/>
      <c r="K49" s="1142"/>
      <c r="L49" s="1132"/>
      <c r="M49" s="3949"/>
      <c r="N49" s="3950"/>
      <c r="O49" s="1124"/>
      <c r="Q49" s="1143"/>
      <c r="T49" s="1126"/>
      <c r="U49" s="1126" t="s">
        <v>423</v>
      </c>
      <c r="V49" s="1126">
        <v>1.5</v>
      </c>
      <c r="W49" s="1126" t="s">
        <v>421</v>
      </c>
      <c r="AB49" s="1127" t="s">
        <v>220</v>
      </c>
      <c r="AC49" s="1127" t="s">
        <v>222</v>
      </c>
      <c r="AD49" s="1126" t="str">
        <f>AB49&amp;AC49</f>
        <v>소나무0-2m</v>
      </c>
      <c r="AE49" s="1127">
        <v>0.6</v>
      </c>
    </row>
    <row r="50" spans="1:33" s="396" customFormat="1" ht="27" hidden="1" customHeight="1">
      <c r="A50" s="3093"/>
      <c r="B50" s="1128" t="s">
        <v>177</v>
      </c>
      <c r="C50" s="1144">
        <f>G48</f>
        <v>0</v>
      </c>
      <c r="D50" s="1130" t="s">
        <v>156</v>
      </c>
      <c r="E50" s="1138">
        <v>5</v>
      </c>
      <c r="F50" s="1130" t="s">
        <v>223</v>
      </c>
      <c r="G50" s="1138">
        <f>IF(Q46="적용",ROUND(C50*E50,2),0)</f>
        <v>0</v>
      </c>
      <c r="H50" s="1141">
        <f>기초자료!B19</f>
        <v>1842</v>
      </c>
      <c r="I50" s="3949" t="s">
        <v>211</v>
      </c>
      <c r="J50" s="3951"/>
      <c r="K50" s="1145"/>
      <c r="L50" s="1146"/>
      <c r="M50" s="3952">
        <f>ROUNDDOWN(G50*H50,0)</f>
        <v>0</v>
      </c>
      <c r="N50" s="3953"/>
      <c r="O50" s="1124"/>
      <c r="Q50" s="1135"/>
      <c r="T50" s="1126"/>
      <c r="U50" s="1126" t="s">
        <v>444</v>
      </c>
      <c r="V50" s="1126">
        <v>0.8</v>
      </c>
      <c r="W50" s="1126"/>
      <c r="X50" s="1126"/>
      <c r="Y50" s="1147" t="s">
        <v>394</v>
      </c>
      <c r="Z50" s="1147" t="s">
        <v>395</v>
      </c>
      <c r="AA50" s="1147" t="s">
        <v>396</v>
      </c>
      <c r="AB50" s="1127" t="s">
        <v>220</v>
      </c>
      <c r="AC50" s="1127" t="s">
        <v>225</v>
      </c>
      <c r="AD50" s="1126" t="str">
        <f>AB50&amp;AC50</f>
        <v>소나무0-4m</v>
      </c>
      <c r="AE50" s="1127">
        <v>1.4</v>
      </c>
    </row>
    <row r="51" spans="1:33" s="396" customFormat="1" ht="27" hidden="1" customHeight="1">
      <c r="A51" s="3093"/>
      <c r="B51" s="1128" t="s">
        <v>153</v>
      </c>
      <c r="C51" s="1148">
        <f>M50</f>
        <v>0</v>
      </c>
      <c r="D51" s="1130" t="s">
        <v>154</v>
      </c>
      <c r="E51" s="1138">
        <v>10</v>
      </c>
      <c r="F51" s="1130" t="s">
        <v>113</v>
      </c>
      <c r="G51" s="1129"/>
      <c r="H51" s="1149"/>
      <c r="I51" s="3954"/>
      <c r="J51" s="3955"/>
      <c r="K51" s="1130"/>
      <c r="L51" s="1146"/>
      <c r="M51" s="3956">
        <f>ROUNDDOWN(C51*E51%,0)</f>
        <v>0</v>
      </c>
      <c r="N51" s="3957"/>
      <c r="O51" s="1124"/>
      <c r="Q51" s="1135"/>
      <c r="S51" s="1126" t="s">
        <v>414</v>
      </c>
      <c r="T51" s="1126"/>
      <c r="U51" s="1126" t="s">
        <v>440</v>
      </c>
      <c r="V51" s="1150">
        <f>0.8*0.9</f>
        <v>0.72000000000000008</v>
      </c>
      <c r="W51" s="1126"/>
      <c r="X51" s="1126" t="s">
        <v>398</v>
      </c>
      <c r="Y51" s="1147">
        <v>35</v>
      </c>
      <c r="Z51" s="1147"/>
      <c r="AA51" s="1147"/>
      <c r="AB51" s="1127" t="s">
        <v>220</v>
      </c>
      <c r="AC51" s="1127" t="s">
        <v>228</v>
      </c>
      <c r="AD51" s="1126" t="str">
        <f>AB51&amp;AC51</f>
        <v>소나무0-6m</v>
      </c>
      <c r="AE51" s="1127">
        <v>2.4</v>
      </c>
    </row>
    <row r="52" spans="1:33" s="396" customFormat="1" ht="27" hidden="1" customHeight="1">
      <c r="A52" s="3093"/>
      <c r="B52" s="1128" t="s">
        <v>180</v>
      </c>
      <c r="C52" s="1151">
        <f>G48</f>
        <v>0</v>
      </c>
      <c r="D52" s="1130" t="s">
        <v>229</v>
      </c>
      <c r="E52" s="1152">
        <v>8.3999999999999995E-3</v>
      </c>
      <c r="F52" s="1130" t="s">
        <v>213</v>
      </c>
      <c r="G52" s="1129"/>
      <c r="H52" s="1149">
        <v>610000</v>
      </c>
      <c r="I52" s="3958" t="s">
        <v>942</v>
      </c>
      <c r="J52" s="3959"/>
      <c r="K52" s="1130"/>
      <c r="L52" s="1146"/>
      <c r="M52" s="3956">
        <f>ROUNDDOWN(C52*E52*H52,0)</f>
        <v>0</v>
      </c>
      <c r="N52" s="3957"/>
      <c r="O52" s="1124"/>
      <c r="Q52" s="1135"/>
      <c r="S52" s="1126" t="s">
        <v>417</v>
      </c>
      <c r="T52" s="1126"/>
      <c r="U52" s="1126" t="s">
        <v>445</v>
      </c>
      <c r="V52" s="1126">
        <v>0.8</v>
      </c>
      <c r="W52" s="1126"/>
      <c r="X52" s="1126" t="s">
        <v>397</v>
      </c>
      <c r="Y52" s="1147">
        <f>Y51*25</f>
        <v>875</v>
      </c>
      <c r="Z52" s="1147"/>
      <c r="AA52" s="1147"/>
      <c r="AB52" s="1127" t="s">
        <v>220</v>
      </c>
      <c r="AC52" s="1127" t="s">
        <v>231</v>
      </c>
      <c r="AD52" s="1126" t="str">
        <f>AB52&amp;AC52</f>
        <v>소나무2-4m</v>
      </c>
      <c r="AE52" s="1127">
        <v>0.8</v>
      </c>
    </row>
    <row r="53" spans="1:33" ht="27" hidden="1" customHeight="1">
      <c r="A53" s="3093"/>
      <c r="B53" s="1017" t="s">
        <v>143</v>
      </c>
      <c r="C53" s="902"/>
      <c r="D53" s="874"/>
      <c r="E53" s="865"/>
      <c r="F53" s="874"/>
      <c r="G53" s="863"/>
      <c r="H53" s="901"/>
      <c r="I53" s="3263"/>
      <c r="J53" s="3264"/>
      <c r="K53" s="995"/>
      <c r="L53" s="866"/>
      <c r="M53" s="3261"/>
      <c r="N53" s="3269"/>
      <c r="O53" s="213"/>
      <c r="S53" s="117" t="s">
        <v>437</v>
      </c>
      <c r="T53" s="117"/>
      <c r="U53" s="117" t="s">
        <v>443</v>
      </c>
      <c r="V53" s="117">
        <v>0.05</v>
      </c>
      <c r="W53" s="117"/>
      <c r="X53" s="183"/>
      <c r="Y53" s="317"/>
      <c r="Z53" s="317"/>
      <c r="AA53" s="317"/>
      <c r="AB53" s="184"/>
      <c r="AC53" s="184"/>
      <c r="AD53" s="117"/>
      <c r="AE53" s="184"/>
    </row>
    <row r="54" spans="1:33" ht="27" hidden="1" customHeight="1">
      <c r="A54" s="3093"/>
      <c r="B54" s="1114" t="s">
        <v>446</v>
      </c>
      <c r="C54" s="898"/>
      <c r="D54" s="838" t="s">
        <v>0</v>
      </c>
      <c r="E54" s="856">
        <f>IF(ISERROR(IF(C46=S46,VLOOKUP(B54,U46:V48,2,FALSE),VLOOKUP(B54,U46:V48,2,FALSE))),0,IF(C54=U46,VLOOKUP(B54,U62:V66,2,FALSE),VLOOKUP(B54,U46:V48,2,FALSE)))</f>
        <v>3.9</v>
      </c>
      <c r="F54" s="838" t="s">
        <v>424</v>
      </c>
      <c r="G54" s="840">
        <f>IF(($C$46="약제처리")*($Q$46="적용"),ROUND(C54*E54,2),0)</f>
        <v>0</v>
      </c>
      <c r="H54" s="841">
        <v>187435</v>
      </c>
      <c r="I54" s="3256" t="s">
        <v>205</v>
      </c>
      <c r="J54" s="3258"/>
      <c r="K54" s="904">
        <f>J152</f>
        <v>0</v>
      </c>
      <c r="L54" s="838" t="s">
        <v>2</v>
      </c>
      <c r="M54" s="3259">
        <f>ROUNDDOWN((G54*H54)*(1+K54%),0)</f>
        <v>0</v>
      </c>
      <c r="N54" s="3260"/>
      <c r="O54" s="213"/>
      <c r="Q54" s="99">
        <v>744792</v>
      </c>
      <c r="S54" s="183"/>
      <c r="T54" s="117"/>
      <c r="U54" s="117" t="s">
        <v>451</v>
      </c>
      <c r="V54" s="117">
        <v>1</v>
      </c>
      <c r="W54" s="117"/>
      <c r="X54" s="183"/>
      <c r="Y54" s="317"/>
      <c r="Z54" s="317"/>
      <c r="AA54" s="317"/>
      <c r="AB54" s="184"/>
      <c r="AC54" s="184"/>
      <c r="AD54" s="117"/>
      <c r="AE54" s="184"/>
    </row>
    <row r="55" spans="1:33" ht="27" hidden="1" customHeight="1">
      <c r="A55" s="3093"/>
      <c r="B55" s="921" t="s">
        <v>422</v>
      </c>
      <c r="C55" s="898"/>
      <c r="D55" s="874" t="s">
        <v>0</v>
      </c>
      <c r="E55" s="905">
        <f>IF(B54=U46,V48,IF(B54=U47,V49,IF(B54=U48,V49,IF(B54=U49,V49,0))))</f>
        <v>0</v>
      </c>
      <c r="F55" s="874" t="s">
        <v>424</v>
      </c>
      <c r="G55" s="840">
        <f>IF(($C$46="약제처리")*($Q$46="적용"),ROUND(C55*E55,2),0)</f>
        <v>0</v>
      </c>
      <c r="H55" s="901">
        <v>148510</v>
      </c>
      <c r="I55" s="3947" t="str">
        <f>I29</f>
        <v>보통인부</v>
      </c>
      <c r="J55" s="3948"/>
      <c r="K55" s="904">
        <f>K54</f>
        <v>0</v>
      </c>
      <c r="L55" s="866" t="s">
        <v>2</v>
      </c>
      <c r="M55" s="3259">
        <f>ROUNDDOWN((G55*H55)*(1+K55%),0)</f>
        <v>0</v>
      </c>
      <c r="N55" s="3260"/>
      <c r="O55" s="213"/>
      <c r="S55" s="183"/>
      <c r="T55" s="117"/>
      <c r="U55" s="117" t="s">
        <v>452</v>
      </c>
      <c r="V55" s="117"/>
      <c r="W55" s="117"/>
      <c r="X55" s="183"/>
      <c r="Y55" s="317"/>
      <c r="Z55" s="317"/>
      <c r="AA55" s="317"/>
      <c r="AB55" s="184"/>
      <c r="AC55" s="184"/>
      <c r="AD55" s="117"/>
      <c r="AE55" s="184"/>
    </row>
    <row r="56" spans="1:33" ht="27" hidden="1" customHeight="1">
      <c r="A56" s="3093"/>
      <c r="B56" s="1017" t="s">
        <v>147</v>
      </c>
      <c r="C56" s="873"/>
      <c r="D56" s="838"/>
      <c r="E56" s="864"/>
      <c r="F56" s="845"/>
      <c r="G56" s="856"/>
      <c r="H56" s="841"/>
      <c r="I56" s="3254"/>
      <c r="J56" s="3255"/>
      <c r="K56" s="847"/>
      <c r="L56" s="845"/>
      <c r="M56" s="3256"/>
      <c r="N56" s="3257"/>
      <c r="O56" s="103"/>
      <c r="T56" s="139" t="s">
        <v>235</v>
      </c>
      <c r="U56" s="117" t="s">
        <v>226</v>
      </c>
      <c r="V56" s="139">
        <v>5.8</v>
      </c>
      <c r="W56" s="117" t="s">
        <v>227</v>
      </c>
      <c r="AB56" s="184" t="s">
        <v>237</v>
      </c>
      <c r="AC56" s="184" t="s">
        <v>222</v>
      </c>
      <c r="AD56" s="117" t="str">
        <f t="shared" si="0"/>
        <v>낙엽송0-2m</v>
      </c>
      <c r="AE56" s="184">
        <v>0.6</v>
      </c>
      <c r="AG56" s="191"/>
    </row>
    <row r="57" spans="1:33" ht="27" hidden="1" customHeight="1">
      <c r="A57" s="3093"/>
      <c r="B57" s="1040" t="s">
        <v>430</v>
      </c>
      <c r="C57" s="1057"/>
      <c r="D57" s="838" t="s">
        <v>86</v>
      </c>
      <c r="E57" s="907">
        <v>1</v>
      </c>
      <c r="F57" s="838" t="s">
        <v>425</v>
      </c>
      <c r="G57" s="840">
        <f>IF((B54=U46)*($C$46=T46),ROUND(C57/200,2),0)</f>
        <v>0</v>
      </c>
      <c r="H57" s="841">
        <v>10000</v>
      </c>
      <c r="I57" s="3909" t="s">
        <v>429</v>
      </c>
      <c r="J57" s="3910"/>
      <c r="K57" s="845"/>
      <c r="L57" s="845"/>
      <c r="M57" s="3259">
        <f>ROUNDDOWN(G57*H57,0)</f>
        <v>0</v>
      </c>
      <c r="N57" s="3260"/>
      <c r="O57" s="103"/>
      <c r="T57" s="139" t="s">
        <v>235</v>
      </c>
      <c r="U57" s="117" t="s">
        <v>230</v>
      </c>
      <c r="V57" s="117">
        <v>8.1999999999999993</v>
      </c>
      <c r="W57" s="117" t="s">
        <v>227</v>
      </c>
      <c r="AB57" s="184" t="s">
        <v>237</v>
      </c>
      <c r="AC57" s="184" t="s">
        <v>225</v>
      </c>
      <c r="AD57" s="117" t="str">
        <f t="shared" si="0"/>
        <v>낙엽송0-4m</v>
      </c>
      <c r="AE57" s="184">
        <v>1.4</v>
      </c>
      <c r="AG57" s="191"/>
    </row>
    <row r="58" spans="1:33" ht="27" hidden="1" customHeight="1">
      <c r="A58" s="3093"/>
      <c r="B58" s="1017" t="s">
        <v>153</v>
      </c>
      <c r="C58" s="875">
        <f>M57</f>
        <v>0</v>
      </c>
      <c r="D58" s="874" t="s">
        <v>154</v>
      </c>
      <c r="E58" s="840">
        <v>66</v>
      </c>
      <c r="F58" s="874" t="s">
        <v>113</v>
      </c>
      <c r="G58" s="863"/>
      <c r="H58" s="901"/>
      <c r="I58" s="3263"/>
      <c r="J58" s="3264"/>
      <c r="K58" s="838"/>
      <c r="L58" s="866"/>
      <c r="M58" s="3265">
        <f>ROUNDDOWN(C58*E58%,0)</f>
        <v>0</v>
      </c>
      <c r="N58" s="3266"/>
      <c r="O58" s="103"/>
      <c r="T58" s="139"/>
      <c r="U58" s="117"/>
      <c r="V58" s="117"/>
      <c r="W58" s="117"/>
      <c r="AB58" s="184"/>
      <c r="AC58" s="184"/>
      <c r="AD58" s="117"/>
      <c r="AE58" s="184"/>
      <c r="AG58" s="191"/>
    </row>
    <row r="59" spans="1:33" ht="27" hidden="1" customHeight="1">
      <c r="A59" s="3093"/>
      <c r="B59" s="1040" t="s">
        <v>431</v>
      </c>
      <c r="C59" s="1057"/>
      <c r="D59" s="838" t="s">
        <v>118</v>
      </c>
      <c r="E59" s="907">
        <v>10</v>
      </c>
      <c r="F59" s="838" t="s">
        <v>432</v>
      </c>
      <c r="G59" s="840">
        <f>IF((B54="약제 살포")*($Q$46="적용"),ROUND(C59*E59,2),0)</f>
        <v>0</v>
      </c>
      <c r="H59" s="841">
        <v>10000</v>
      </c>
      <c r="I59" s="3909" t="s">
        <v>433</v>
      </c>
      <c r="J59" s="3910"/>
      <c r="K59" s="845"/>
      <c r="L59" s="845"/>
      <c r="M59" s="3259">
        <f>ROUNDDOWN(G59*H59,0)</f>
        <v>0</v>
      </c>
      <c r="N59" s="3260"/>
      <c r="O59" s="103"/>
      <c r="T59" s="139" t="s">
        <v>235</v>
      </c>
      <c r="U59" s="117" t="s">
        <v>230</v>
      </c>
      <c r="V59" s="117">
        <v>8.1999999999999993</v>
      </c>
      <c r="W59" s="117" t="s">
        <v>227</v>
      </c>
      <c r="AB59" s="184" t="s">
        <v>237</v>
      </c>
      <c r="AC59" s="184" t="s">
        <v>225</v>
      </c>
      <c r="AD59" s="117" t="str">
        <f>AB59&amp;AC59</f>
        <v>낙엽송0-4m</v>
      </c>
      <c r="AE59" s="184">
        <v>1.4</v>
      </c>
      <c r="AG59" s="191"/>
    </row>
    <row r="60" spans="1:33" ht="27" hidden="1" customHeight="1">
      <c r="A60" s="3093"/>
      <c r="B60" s="1017" t="s">
        <v>153</v>
      </c>
      <c r="C60" s="875">
        <f>M59</f>
        <v>0</v>
      </c>
      <c r="D60" s="874" t="s">
        <v>154</v>
      </c>
      <c r="E60" s="840">
        <v>10</v>
      </c>
      <c r="F60" s="874" t="s">
        <v>113</v>
      </c>
      <c r="G60" s="863"/>
      <c r="H60" s="901"/>
      <c r="I60" s="3263"/>
      <c r="J60" s="3264"/>
      <c r="K60" s="838"/>
      <c r="L60" s="866"/>
      <c r="M60" s="3265">
        <f>ROUNDDOWN(C60*E60%,0)</f>
        <v>0</v>
      </c>
      <c r="N60" s="3266"/>
      <c r="O60" s="103"/>
      <c r="T60" s="139"/>
      <c r="U60" s="117"/>
      <c r="V60" s="117"/>
      <c r="W60" s="117"/>
      <c r="AB60" s="184"/>
      <c r="AC60" s="184"/>
      <c r="AD60" s="117"/>
      <c r="AE60" s="184"/>
      <c r="AG60" s="191"/>
    </row>
    <row r="61" spans="1:33" ht="27" hidden="1" customHeight="1">
      <c r="A61" s="3093"/>
      <c r="B61" s="1017" t="s">
        <v>180</v>
      </c>
      <c r="C61" s="902">
        <f>IF((B54="약제 살포")*($Q$46="적용"),G54,0)</f>
        <v>0</v>
      </c>
      <c r="D61" s="874" t="s">
        <v>229</v>
      </c>
      <c r="E61" s="865">
        <v>8.3999999999999995E-3</v>
      </c>
      <c r="F61" s="874" t="s">
        <v>213</v>
      </c>
      <c r="G61" s="863"/>
      <c r="H61" s="901">
        <v>200000</v>
      </c>
      <c r="I61" s="3267" t="s">
        <v>943</v>
      </c>
      <c r="J61" s="3268"/>
      <c r="K61" s="838"/>
      <c r="L61" s="866"/>
      <c r="M61" s="3265">
        <f>ROUNDDOWN(C61*E61*H61,0)</f>
        <v>0</v>
      </c>
      <c r="N61" s="3266"/>
      <c r="O61" s="103"/>
      <c r="T61" s="139" t="s">
        <v>235</v>
      </c>
      <c r="U61" s="117" t="s">
        <v>233</v>
      </c>
      <c r="V61" s="117">
        <v>10.5</v>
      </c>
      <c r="W61" s="117" t="s">
        <v>227</v>
      </c>
      <c r="AB61" s="184" t="s">
        <v>237</v>
      </c>
      <c r="AC61" s="184" t="s">
        <v>228</v>
      </c>
      <c r="AD61" s="117" t="str">
        <f t="shared" si="0"/>
        <v>낙엽송0-6m</v>
      </c>
      <c r="AE61" s="184">
        <v>2.4</v>
      </c>
      <c r="AG61" s="191"/>
    </row>
    <row r="62" spans="1:33" ht="27" hidden="1" customHeight="1" thickBot="1">
      <c r="A62" s="992"/>
      <c r="B62" s="1017" t="s">
        <v>143</v>
      </c>
      <c r="C62" s="908"/>
      <c r="D62" s="838"/>
      <c r="E62" s="870"/>
      <c r="F62" s="838"/>
      <c r="G62" s="909"/>
      <c r="H62" s="910"/>
      <c r="I62" s="3941"/>
      <c r="J62" s="3942"/>
      <c r="K62" s="995"/>
      <c r="L62" s="997"/>
      <c r="M62" s="3254"/>
      <c r="N62" s="3274"/>
      <c r="O62" s="103"/>
      <c r="T62" s="179"/>
      <c r="U62" s="183"/>
      <c r="V62" s="179"/>
      <c r="W62" s="183"/>
      <c r="AB62" s="184"/>
      <c r="AC62" s="184"/>
      <c r="AD62" s="117"/>
      <c r="AE62" s="184"/>
      <c r="AG62" s="191"/>
    </row>
    <row r="63" spans="1:33" ht="27" hidden="1" customHeight="1">
      <c r="A63" s="992"/>
      <c r="B63" s="1039" t="s">
        <v>456</v>
      </c>
      <c r="C63" s="906">
        <f>Q64</f>
        <v>0</v>
      </c>
      <c r="D63" s="838" t="s">
        <v>438</v>
      </c>
      <c r="E63" s="840" t="b">
        <f>IF(($C$46=S46)*($Q$46="적용"),IF(B63=U50,V50,IF(B63=U51,V51,IF(B63=U52,V52,0))))</f>
        <v>0</v>
      </c>
      <c r="F63" s="874" t="s">
        <v>196</v>
      </c>
      <c r="G63" s="911">
        <f>IF(OR(B63=U50,B63=U51,B63=U52),ROUND(C63*E63/100,2),0)</f>
        <v>0</v>
      </c>
      <c r="H63" s="910">
        <v>148510</v>
      </c>
      <c r="I63" s="3256" t="s">
        <v>441</v>
      </c>
      <c r="J63" s="3258"/>
      <c r="K63" s="904">
        <f>K152</f>
        <v>0</v>
      </c>
      <c r="L63" s="866" t="s">
        <v>2</v>
      </c>
      <c r="M63" s="3259">
        <f>ROUNDDOWN((G63*H63)*(1+K63%),0)</f>
        <v>0</v>
      </c>
      <c r="N63" s="3260"/>
      <c r="O63" s="103"/>
      <c r="Q63" s="301" t="s">
        <v>439</v>
      </c>
      <c r="R63" s="98">
        <v>1</v>
      </c>
      <c r="S63" s="98">
        <v>2</v>
      </c>
      <c r="T63" s="179">
        <v>3</v>
      </c>
      <c r="U63" s="183">
        <v>4</v>
      </c>
      <c r="V63" s="179">
        <v>5</v>
      </c>
      <c r="W63" s="183">
        <v>6</v>
      </c>
      <c r="X63" s="98">
        <f>5*10*6</f>
        <v>300</v>
      </c>
      <c r="Y63" s="98">
        <v>10000</v>
      </c>
      <c r="AB63" s="184"/>
      <c r="AC63" s="184"/>
      <c r="AD63" s="117"/>
      <c r="AE63" s="184"/>
      <c r="AG63" s="191"/>
    </row>
    <row r="64" spans="1:33" ht="27" hidden="1" customHeight="1" thickBot="1">
      <c r="A64" s="992"/>
      <c r="B64" s="1038" t="s">
        <v>442</v>
      </c>
      <c r="C64" s="906">
        <f>C63</f>
        <v>0</v>
      </c>
      <c r="D64" s="838" t="s">
        <v>438</v>
      </c>
      <c r="E64" s="912" t="b">
        <f>IF(($C$46=S46)*($Q$46="적용"),IF(B63=U50,V53,IF(B63=U51,V48,IF(B63=U52,V53,0))))</f>
        <v>0</v>
      </c>
      <c r="F64" s="874" t="s">
        <v>196</v>
      </c>
      <c r="G64" s="911">
        <f>ROUND(C64*E64/100,2)</f>
        <v>0</v>
      </c>
      <c r="H64" s="910">
        <f>H63</f>
        <v>148510</v>
      </c>
      <c r="I64" s="3256" t="s">
        <v>441</v>
      </c>
      <c r="J64" s="3258"/>
      <c r="K64" s="904">
        <f>K63</f>
        <v>0</v>
      </c>
      <c r="L64" s="866" t="s">
        <v>2</v>
      </c>
      <c r="M64" s="3259">
        <f>ROUNDDOWN((G64*H64)*(1+K64%),0)</f>
        <v>0</v>
      </c>
      <c r="N64" s="3260"/>
      <c r="O64" s="103"/>
      <c r="Q64" s="305"/>
      <c r="R64" s="98">
        <v>12</v>
      </c>
      <c r="S64" s="98">
        <v>16</v>
      </c>
      <c r="T64" s="179">
        <v>7</v>
      </c>
      <c r="U64" s="183">
        <v>5</v>
      </c>
      <c r="V64" s="179">
        <v>4</v>
      </c>
      <c r="W64" s="183">
        <v>3</v>
      </c>
      <c r="X64" s="98">
        <f>SUM(R64:W64)</f>
        <v>47</v>
      </c>
      <c r="Y64" s="98">
        <f>ROUNDDOWN(X64*Y63/X63,0)</f>
        <v>1566</v>
      </c>
      <c r="AB64" s="184"/>
      <c r="AC64" s="184"/>
      <c r="AD64" s="117"/>
      <c r="AE64" s="184"/>
      <c r="AG64" s="191"/>
    </row>
    <row r="65" spans="1:256" ht="27" hidden="1" customHeight="1">
      <c r="A65" s="992"/>
      <c r="B65" s="1017" t="s">
        <v>147</v>
      </c>
      <c r="C65" s="908"/>
      <c r="D65" s="838"/>
      <c r="E65" s="870"/>
      <c r="F65" s="838"/>
      <c r="G65" s="909"/>
      <c r="H65" s="910"/>
      <c r="I65" s="3941"/>
      <c r="J65" s="3942"/>
      <c r="K65" s="995"/>
      <c r="L65" s="997"/>
      <c r="M65" s="3254"/>
      <c r="N65" s="3274"/>
      <c r="O65" s="103"/>
      <c r="T65" s="179"/>
      <c r="U65" s="183"/>
      <c r="V65" s="179"/>
      <c r="W65" s="183"/>
      <c r="AB65" s="184"/>
      <c r="AC65" s="184"/>
      <c r="AD65" s="117"/>
      <c r="AE65" s="184"/>
      <c r="AG65" s="191"/>
    </row>
    <row r="66" spans="1:256" ht="27" hidden="1" customHeight="1">
      <c r="A66" s="992"/>
      <c r="B66" s="1040" t="s">
        <v>450</v>
      </c>
      <c r="C66" s="906">
        <f>C63</f>
        <v>0</v>
      </c>
      <c r="D66" s="838" t="s">
        <v>86</v>
      </c>
      <c r="E66" s="907">
        <v>1</v>
      </c>
      <c r="F66" s="838" t="s">
        <v>425</v>
      </c>
      <c r="G66" s="840">
        <f>IF((B63=U52)*($C$46=S46),ROUND(C66/200,2),0)</f>
        <v>0</v>
      </c>
      <c r="H66" s="841">
        <v>10000</v>
      </c>
      <c r="I66" s="3909" t="s">
        <v>429</v>
      </c>
      <c r="J66" s="3910"/>
      <c r="K66" s="845"/>
      <c r="L66" s="845"/>
      <c r="M66" s="3259">
        <f>ROUNDDOWN(G66*H66,0)</f>
        <v>0</v>
      </c>
      <c r="N66" s="3260"/>
      <c r="O66" s="103"/>
      <c r="T66" s="179"/>
      <c r="U66" s="183"/>
      <c r="V66" s="179"/>
      <c r="W66" s="183"/>
      <c r="AB66" s="184"/>
      <c r="AC66" s="184"/>
      <c r="AD66" s="117"/>
      <c r="AE66" s="184"/>
      <c r="AG66" s="191"/>
    </row>
    <row r="67" spans="1:256" ht="27" hidden="1" customHeight="1">
      <c r="A67" s="992"/>
      <c r="B67" s="1017" t="s">
        <v>448</v>
      </c>
      <c r="C67" s="906">
        <f>C63</f>
        <v>0</v>
      </c>
      <c r="D67" s="995" t="s">
        <v>151</v>
      </c>
      <c r="E67" s="913">
        <v>1</v>
      </c>
      <c r="F67" s="996" t="s">
        <v>449</v>
      </c>
      <c r="G67" s="909">
        <f>IF((B63=U50)*($C$46=S46),ROUND(C67*E67,2),0)</f>
        <v>0</v>
      </c>
      <c r="H67" s="914">
        <v>100</v>
      </c>
      <c r="I67" s="3943" t="s">
        <v>238</v>
      </c>
      <c r="J67" s="3944"/>
      <c r="K67" s="915"/>
      <c r="L67" s="915"/>
      <c r="M67" s="3945">
        <f>ROUNDDOWN(G67*H67,0)</f>
        <v>0</v>
      </c>
      <c r="N67" s="3946"/>
      <c r="O67" s="103"/>
      <c r="T67" s="179"/>
      <c r="U67" s="183"/>
      <c r="V67" s="179">
        <v>300</v>
      </c>
      <c r="W67" s="183">
        <v>49</v>
      </c>
      <c r="X67" s="98">
        <v>10000</v>
      </c>
      <c r="AB67" s="184"/>
      <c r="AC67" s="184"/>
      <c r="AD67" s="117"/>
      <c r="AE67" s="184"/>
      <c r="AG67" s="191"/>
    </row>
    <row r="68" spans="1:256" ht="27" hidden="1" customHeight="1" thickTop="1">
      <c r="A68" s="3093"/>
      <c r="B68" s="1041" t="s">
        <v>239</v>
      </c>
      <c r="C68" s="3187" t="s">
        <v>786</v>
      </c>
      <c r="D68" s="3188"/>
      <c r="E68" s="3189"/>
      <c r="F68" s="185"/>
      <c r="G68" s="144"/>
      <c r="H68" s="131"/>
      <c r="I68" s="2851"/>
      <c r="J68" s="3094"/>
      <c r="K68" s="193"/>
      <c r="L68" s="1042"/>
      <c r="M68" s="2981"/>
      <c r="N68" s="3095"/>
      <c r="O68" s="194"/>
      <c r="P68" s="191"/>
      <c r="Q68" s="116" t="s">
        <v>138</v>
      </c>
      <c r="R68" s="191"/>
      <c r="W68" s="191"/>
      <c r="X68" s="191"/>
      <c r="Y68" s="191"/>
      <c r="AB68" s="184" t="s">
        <v>237</v>
      </c>
      <c r="AC68" s="184" t="s">
        <v>236</v>
      </c>
      <c r="AD68" s="117" t="str">
        <f t="shared" si="0"/>
        <v>낙엽송4-6m</v>
      </c>
      <c r="AE68" s="184">
        <v>1</v>
      </c>
      <c r="AF68" s="191"/>
      <c r="AG68" s="191"/>
      <c r="AH68" s="191"/>
      <c r="AI68" s="191"/>
      <c r="AJ68" s="191"/>
      <c r="AK68" s="191"/>
      <c r="AL68" s="191"/>
      <c r="AM68" s="191"/>
      <c r="AN68" s="191"/>
      <c r="AO68" s="191"/>
      <c r="AP68" s="191"/>
      <c r="AQ68" s="191"/>
      <c r="AR68" s="191"/>
      <c r="AS68" s="191"/>
      <c r="AT68" s="191"/>
      <c r="AU68" s="191"/>
      <c r="AV68" s="191"/>
      <c r="AW68" s="191"/>
      <c r="AX68" s="191"/>
      <c r="AY68" s="191"/>
      <c r="AZ68" s="191"/>
      <c r="BA68" s="191"/>
      <c r="BB68" s="191"/>
      <c r="BC68" s="191"/>
      <c r="BD68" s="191"/>
      <c r="BE68" s="191"/>
      <c r="BF68" s="191"/>
      <c r="BG68" s="191"/>
      <c r="BH68" s="191"/>
      <c r="BI68" s="191"/>
      <c r="BJ68" s="191"/>
      <c r="BK68" s="191"/>
      <c r="BL68" s="191"/>
      <c r="BM68" s="191"/>
      <c r="BN68" s="191"/>
      <c r="BO68" s="191"/>
      <c r="BP68" s="191"/>
      <c r="BQ68" s="191"/>
      <c r="BR68" s="191"/>
      <c r="BS68" s="191"/>
      <c r="BT68" s="191"/>
      <c r="BU68" s="191"/>
      <c r="BV68" s="191"/>
      <c r="BW68" s="191"/>
      <c r="BX68" s="191"/>
      <c r="BY68" s="191"/>
      <c r="BZ68" s="191"/>
      <c r="CA68" s="191"/>
      <c r="CB68" s="191"/>
      <c r="CC68" s="191"/>
      <c r="CD68" s="191"/>
      <c r="CE68" s="191"/>
      <c r="CF68" s="191"/>
      <c r="CG68" s="191"/>
      <c r="CH68" s="191"/>
      <c r="CI68" s="191"/>
      <c r="CJ68" s="191"/>
      <c r="CK68" s="191"/>
      <c r="CL68" s="191"/>
      <c r="CM68" s="191"/>
      <c r="CN68" s="191"/>
      <c r="CO68" s="191"/>
      <c r="CP68" s="191"/>
      <c r="CQ68" s="191"/>
      <c r="CR68" s="191"/>
      <c r="CS68" s="191"/>
      <c r="CT68" s="191"/>
      <c r="CU68" s="191"/>
      <c r="CV68" s="191"/>
      <c r="CW68" s="191"/>
      <c r="CX68" s="191"/>
      <c r="CY68" s="191"/>
      <c r="CZ68" s="191"/>
      <c r="DA68" s="191"/>
      <c r="DB68" s="191"/>
      <c r="DC68" s="191"/>
      <c r="DD68" s="191"/>
      <c r="DE68" s="191"/>
      <c r="DF68" s="191"/>
      <c r="DG68" s="191"/>
      <c r="DH68" s="191"/>
      <c r="DI68" s="191"/>
      <c r="DJ68" s="191"/>
      <c r="DK68" s="191"/>
      <c r="DL68" s="191"/>
      <c r="DM68" s="191"/>
      <c r="DN68" s="191"/>
      <c r="DO68" s="191"/>
      <c r="DP68" s="191"/>
      <c r="DQ68" s="191"/>
      <c r="DR68" s="191"/>
      <c r="DS68" s="191"/>
      <c r="DT68" s="191"/>
      <c r="DU68" s="191"/>
      <c r="DV68" s="191"/>
      <c r="DW68" s="191"/>
      <c r="DX68" s="191"/>
      <c r="DY68" s="191"/>
      <c r="DZ68" s="191"/>
      <c r="EA68" s="191"/>
      <c r="EB68" s="191"/>
      <c r="EC68" s="191"/>
      <c r="ED68" s="191"/>
      <c r="EE68" s="191"/>
      <c r="EF68" s="191"/>
      <c r="EG68" s="191"/>
      <c r="EH68" s="191"/>
      <c r="EI68" s="191"/>
      <c r="EJ68" s="191"/>
      <c r="EK68" s="191"/>
      <c r="EL68" s="191"/>
      <c r="EM68" s="191"/>
      <c r="EN68" s="191"/>
      <c r="EO68" s="191"/>
      <c r="EP68" s="191"/>
      <c r="EQ68" s="191"/>
      <c r="ER68" s="191"/>
      <c r="ES68" s="191"/>
      <c r="ET68" s="191"/>
      <c r="EU68" s="191"/>
      <c r="EV68" s="191"/>
      <c r="EW68" s="191"/>
      <c r="EX68" s="191"/>
      <c r="EY68" s="191"/>
      <c r="EZ68" s="191"/>
      <c r="FA68" s="191"/>
      <c r="FB68" s="191"/>
      <c r="FC68" s="191"/>
      <c r="FD68" s="191"/>
      <c r="FE68" s="191"/>
      <c r="FF68" s="191"/>
      <c r="FG68" s="191"/>
      <c r="FH68" s="191"/>
      <c r="FI68" s="191"/>
      <c r="FJ68" s="191"/>
      <c r="FK68" s="191"/>
      <c r="FL68" s="191"/>
      <c r="FM68" s="191"/>
      <c r="FN68" s="191"/>
      <c r="FO68" s="191"/>
      <c r="FP68" s="191"/>
      <c r="FQ68" s="191"/>
      <c r="FR68" s="191"/>
      <c r="FS68" s="191"/>
      <c r="FT68" s="191"/>
      <c r="FU68" s="191"/>
      <c r="FV68" s="191"/>
      <c r="FW68" s="191"/>
      <c r="FX68" s="191"/>
      <c r="FY68" s="191"/>
      <c r="FZ68" s="191"/>
      <c r="GA68" s="191"/>
      <c r="GB68" s="191"/>
      <c r="GC68" s="191"/>
      <c r="GD68" s="191"/>
      <c r="GE68" s="191"/>
      <c r="GF68" s="191"/>
      <c r="GG68" s="191"/>
      <c r="GH68" s="191"/>
      <c r="GI68" s="191"/>
      <c r="GJ68" s="191"/>
      <c r="GK68" s="191"/>
      <c r="GL68" s="191"/>
      <c r="GM68" s="191"/>
      <c r="GN68" s="191"/>
      <c r="GO68" s="191"/>
      <c r="GP68" s="191"/>
      <c r="GQ68" s="191"/>
      <c r="GR68" s="191"/>
      <c r="GS68" s="191"/>
      <c r="GT68" s="191"/>
      <c r="GU68" s="191"/>
      <c r="GV68" s="191"/>
      <c r="GW68" s="191"/>
      <c r="GX68" s="191"/>
      <c r="GY68" s="191"/>
      <c r="GZ68" s="191"/>
      <c r="HA68" s="191"/>
      <c r="HB68" s="191"/>
      <c r="HC68" s="191"/>
      <c r="HD68" s="191"/>
      <c r="HE68" s="191"/>
      <c r="HF68" s="191"/>
      <c r="HG68" s="191"/>
      <c r="HH68" s="191"/>
      <c r="HI68" s="191"/>
      <c r="HJ68" s="191"/>
      <c r="HK68" s="191"/>
      <c r="HL68" s="191"/>
      <c r="HM68" s="191"/>
      <c r="HN68" s="191"/>
      <c r="HO68" s="191"/>
      <c r="HP68" s="191"/>
      <c r="HQ68" s="191"/>
      <c r="HR68" s="191"/>
      <c r="HS68" s="191"/>
      <c r="HT68" s="191"/>
      <c r="HU68" s="191"/>
      <c r="HV68" s="191"/>
      <c r="HW68" s="191"/>
      <c r="HX68" s="191"/>
      <c r="HY68" s="191"/>
      <c r="HZ68" s="191"/>
      <c r="IA68" s="191"/>
      <c r="IB68" s="191"/>
      <c r="IC68" s="191"/>
      <c r="ID68" s="191"/>
      <c r="IE68" s="191"/>
      <c r="IF68" s="191"/>
      <c r="IG68" s="191"/>
      <c r="IH68" s="191"/>
      <c r="II68" s="191"/>
      <c r="IJ68" s="191"/>
      <c r="IK68" s="191"/>
      <c r="IL68" s="191"/>
      <c r="IM68" s="191"/>
      <c r="IN68" s="191"/>
      <c r="IO68" s="191"/>
      <c r="IP68" s="191"/>
      <c r="IQ68" s="191"/>
      <c r="IR68" s="191"/>
      <c r="IS68" s="191"/>
      <c r="IT68" s="191"/>
      <c r="IU68" s="191"/>
      <c r="IV68" s="191"/>
    </row>
    <row r="69" spans="1:256" ht="27" hidden="1" customHeight="1">
      <c r="A69" s="3093"/>
      <c r="B69" s="1025" t="s">
        <v>143</v>
      </c>
      <c r="C69" s="1240">
        <f>SUM(C70:C80)</f>
        <v>0</v>
      </c>
      <c r="D69" s="838" t="s">
        <v>151</v>
      </c>
      <c r="E69" s="916"/>
      <c r="F69" s="845"/>
      <c r="G69" s="856">
        <f>IF(Q68="적용",ROUND(SUM(G70:G80),2),0)</f>
        <v>0</v>
      </c>
      <c r="H69" s="841">
        <f>ROUNDDOWN((H70+H71)/2,0)</f>
        <v>199095</v>
      </c>
      <c r="I69" s="3935" t="s">
        <v>457</v>
      </c>
      <c r="J69" s="3936"/>
      <c r="K69" s="899">
        <f>$L$152</f>
        <v>0</v>
      </c>
      <c r="L69" s="838" t="s">
        <v>113</v>
      </c>
      <c r="M69" s="3929">
        <f>ROUNDDOWN((G69*H69)*(1+K69%),0)</f>
        <v>0</v>
      </c>
      <c r="N69" s="3930"/>
      <c r="O69" s="194"/>
      <c r="P69" s="191"/>
      <c r="Q69" s="195"/>
      <c r="R69" s="191"/>
      <c r="S69" s="117" t="s">
        <v>139</v>
      </c>
      <c r="T69" s="117" t="s">
        <v>240</v>
      </c>
      <c r="U69" s="117" t="s">
        <v>241</v>
      </c>
      <c r="V69" s="117" t="s">
        <v>242</v>
      </c>
      <c r="W69" s="139" t="s">
        <v>243</v>
      </c>
      <c r="X69" s="191"/>
      <c r="Y69" s="191"/>
      <c r="Z69" s="191"/>
      <c r="AA69" s="191"/>
      <c r="AB69" s="184" t="s">
        <v>244</v>
      </c>
      <c r="AC69" s="184" t="s">
        <v>221</v>
      </c>
      <c r="AD69" s="117" t="str">
        <f t="shared" si="0"/>
        <v>잣나무0-1m</v>
      </c>
      <c r="AE69" s="184">
        <v>0.4</v>
      </c>
      <c r="AF69" s="191"/>
      <c r="AG69" s="191"/>
      <c r="AH69" s="191"/>
      <c r="AI69" s="191"/>
      <c r="AJ69" s="191"/>
      <c r="AK69" s="191"/>
      <c r="AL69" s="191"/>
      <c r="AM69" s="191"/>
      <c r="AN69" s="191"/>
      <c r="AO69" s="191"/>
      <c r="AP69" s="191"/>
      <c r="AQ69" s="191"/>
      <c r="AR69" s="191"/>
      <c r="AS69" s="191"/>
      <c r="AT69" s="191"/>
      <c r="AU69" s="191"/>
      <c r="AV69" s="191"/>
      <c r="AW69" s="191"/>
      <c r="AX69" s="191"/>
      <c r="AY69" s="191"/>
      <c r="AZ69" s="191"/>
      <c r="BA69" s="191"/>
      <c r="BB69" s="191"/>
      <c r="BC69" s="191"/>
      <c r="BD69" s="191"/>
      <c r="BE69" s="191"/>
      <c r="BF69" s="191"/>
      <c r="BG69" s="191"/>
      <c r="BH69" s="191"/>
      <c r="BI69" s="191"/>
      <c r="BJ69" s="191"/>
      <c r="BK69" s="191"/>
      <c r="BL69" s="191"/>
      <c r="BM69" s="191"/>
      <c r="BN69" s="191"/>
      <c r="BO69" s="191"/>
      <c r="BP69" s="191"/>
      <c r="BQ69" s="191"/>
      <c r="BR69" s="191"/>
      <c r="BS69" s="191"/>
      <c r="BT69" s="191"/>
      <c r="BU69" s="191"/>
      <c r="BV69" s="191"/>
      <c r="BW69" s="191"/>
      <c r="BX69" s="191"/>
      <c r="BY69" s="191"/>
      <c r="BZ69" s="191"/>
      <c r="CA69" s="191"/>
      <c r="CB69" s="191"/>
      <c r="CC69" s="191"/>
      <c r="CD69" s="191"/>
      <c r="CE69" s="191"/>
      <c r="CF69" s="191"/>
      <c r="CG69" s="191"/>
      <c r="CH69" s="191"/>
      <c r="CI69" s="191"/>
      <c r="CJ69" s="191"/>
      <c r="CK69" s="191"/>
      <c r="CL69" s="191"/>
      <c r="CM69" s="191"/>
      <c r="CN69" s="191"/>
      <c r="CO69" s="191"/>
      <c r="CP69" s="191"/>
      <c r="CQ69" s="191"/>
      <c r="CR69" s="191"/>
      <c r="CS69" s="191"/>
      <c r="CT69" s="191"/>
      <c r="CU69" s="191"/>
      <c r="CV69" s="191"/>
      <c r="CW69" s="191"/>
      <c r="CX69" s="191"/>
      <c r="CY69" s="191"/>
      <c r="CZ69" s="191"/>
      <c r="DA69" s="191"/>
      <c r="DB69" s="191"/>
      <c r="DC69" s="191"/>
      <c r="DD69" s="191"/>
      <c r="DE69" s="191"/>
      <c r="DF69" s="191"/>
      <c r="DG69" s="191"/>
      <c r="DH69" s="191"/>
      <c r="DI69" s="191"/>
      <c r="DJ69" s="191"/>
      <c r="DK69" s="191"/>
      <c r="DL69" s="191"/>
      <c r="DM69" s="191"/>
      <c r="DN69" s="191"/>
      <c r="DO69" s="191"/>
      <c r="DP69" s="191"/>
      <c r="DQ69" s="191"/>
      <c r="DR69" s="191"/>
      <c r="DS69" s="191"/>
      <c r="DT69" s="191"/>
      <c r="DU69" s="191"/>
      <c r="DV69" s="191"/>
      <c r="DW69" s="191"/>
      <c r="DX69" s="191"/>
      <c r="DY69" s="191"/>
      <c r="DZ69" s="191"/>
      <c r="EA69" s="191"/>
      <c r="EB69" s="191"/>
      <c r="EC69" s="191"/>
      <c r="ED69" s="191"/>
      <c r="EE69" s="191"/>
      <c r="EF69" s="191"/>
      <c r="EG69" s="191"/>
      <c r="EH69" s="191"/>
      <c r="EI69" s="191"/>
      <c r="EJ69" s="191"/>
      <c r="EK69" s="191"/>
      <c r="EL69" s="191"/>
      <c r="EM69" s="191"/>
      <c r="EN69" s="191"/>
      <c r="EO69" s="191"/>
      <c r="EP69" s="191"/>
      <c r="EQ69" s="191"/>
      <c r="ER69" s="191"/>
      <c r="ES69" s="191"/>
      <c r="ET69" s="191"/>
      <c r="EU69" s="191"/>
      <c r="EV69" s="191"/>
      <c r="EW69" s="191"/>
      <c r="EX69" s="191"/>
      <c r="EY69" s="191"/>
      <c r="EZ69" s="191"/>
      <c r="FA69" s="191"/>
      <c r="FB69" s="191"/>
      <c r="FC69" s="191"/>
      <c r="FD69" s="191"/>
      <c r="FE69" s="191"/>
      <c r="FF69" s="191"/>
      <c r="FG69" s="191"/>
      <c r="FH69" s="191"/>
      <c r="FI69" s="191"/>
      <c r="FJ69" s="191"/>
      <c r="FK69" s="191"/>
      <c r="FL69" s="191"/>
      <c r="FM69" s="191"/>
      <c r="FN69" s="191"/>
      <c r="FO69" s="191"/>
      <c r="FP69" s="191"/>
      <c r="FQ69" s="191"/>
      <c r="FR69" s="191"/>
      <c r="FS69" s="191"/>
      <c r="FT69" s="191"/>
      <c r="FU69" s="191"/>
      <c r="FV69" s="191"/>
      <c r="FW69" s="191"/>
      <c r="FX69" s="191"/>
      <c r="FY69" s="191"/>
      <c r="FZ69" s="191"/>
      <c r="GA69" s="191"/>
      <c r="GB69" s="191"/>
      <c r="GC69" s="191"/>
      <c r="GD69" s="191"/>
      <c r="GE69" s="191"/>
      <c r="GF69" s="191"/>
      <c r="GG69" s="191"/>
      <c r="GH69" s="191"/>
      <c r="GI69" s="191"/>
      <c r="GJ69" s="191"/>
      <c r="GK69" s="191"/>
      <c r="GL69" s="191"/>
      <c r="GM69" s="191"/>
      <c r="GN69" s="191"/>
      <c r="GO69" s="191"/>
      <c r="GP69" s="191"/>
      <c r="GQ69" s="191"/>
      <c r="GR69" s="191"/>
      <c r="GS69" s="191"/>
      <c r="GT69" s="191"/>
      <c r="GU69" s="191"/>
      <c r="GV69" s="191"/>
      <c r="GW69" s="191"/>
      <c r="GX69" s="191"/>
      <c r="GY69" s="191"/>
      <c r="GZ69" s="191"/>
      <c r="HA69" s="191"/>
      <c r="HB69" s="191"/>
      <c r="HC69" s="191"/>
      <c r="HD69" s="191"/>
      <c r="HE69" s="191"/>
      <c r="HF69" s="191"/>
      <c r="HG69" s="191"/>
      <c r="HH69" s="191"/>
      <c r="HI69" s="191"/>
      <c r="HJ69" s="191"/>
      <c r="HK69" s="191"/>
      <c r="HL69" s="191"/>
      <c r="HM69" s="191"/>
      <c r="HN69" s="191"/>
      <c r="HO69" s="191"/>
      <c r="HP69" s="191"/>
      <c r="HQ69" s="191"/>
      <c r="HR69" s="191"/>
      <c r="HS69" s="191"/>
      <c r="HT69" s="191"/>
      <c r="HU69" s="191"/>
      <c r="HV69" s="191"/>
      <c r="HW69" s="191"/>
      <c r="HX69" s="191"/>
      <c r="HY69" s="191"/>
      <c r="HZ69" s="191"/>
      <c r="IA69" s="191"/>
      <c r="IB69" s="191"/>
      <c r="IC69" s="191"/>
      <c r="ID69" s="191"/>
      <c r="IE69" s="191"/>
      <c r="IF69" s="191"/>
      <c r="IG69" s="191"/>
      <c r="IH69" s="191"/>
      <c r="II69" s="191"/>
      <c r="IJ69" s="191"/>
      <c r="IK69" s="191"/>
      <c r="IL69" s="191"/>
      <c r="IM69" s="191"/>
      <c r="IN69" s="191"/>
      <c r="IO69" s="191"/>
      <c r="IP69" s="191"/>
      <c r="IQ69" s="191"/>
      <c r="IR69" s="191"/>
      <c r="IS69" s="191"/>
      <c r="IT69" s="191"/>
      <c r="IU69" s="191"/>
      <c r="IV69" s="191"/>
    </row>
    <row r="70" spans="1:256" ht="27" hidden="1" customHeight="1">
      <c r="A70" s="3093"/>
      <c r="B70" s="1043" t="s">
        <v>245</v>
      </c>
      <c r="C70" s="1241"/>
      <c r="D70" s="838" t="s">
        <v>151</v>
      </c>
      <c r="E70" s="918">
        <f t="shared" ref="E70:E80" si="1">IF($C$68=$S$70,U70,IF($C$68=$S$71,U70+V70,IF($C$68=$S$72,U70+V70+W70,0)))</f>
        <v>0.6</v>
      </c>
      <c r="F70" s="838" t="s">
        <v>194</v>
      </c>
      <c r="G70" s="856">
        <f t="shared" ref="G70:G80" si="2">IF(C70=0,0,ROUND(C70*E70/100,2))</f>
        <v>0</v>
      </c>
      <c r="H70" s="907">
        <f>기초자료!B14</f>
        <v>172068</v>
      </c>
      <c r="I70" s="3937" t="s">
        <v>157</v>
      </c>
      <c r="J70" s="3938"/>
      <c r="K70" s="847"/>
      <c r="L70" s="845"/>
      <c r="M70" s="3256"/>
      <c r="N70" s="3257"/>
      <c r="O70" s="194"/>
      <c r="P70" s="191"/>
      <c r="Q70" s="195"/>
      <c r="R70" s="191"/>
      <c r="S70" s="117" t="s">
        <v>246</v>
      </c>
      <c r="T70" s="117" t="s">
        <v>247</v>
      </c>
      <c r="U70" s="117">
        <v>0.6</v>
      </c>
      <c r="V70" s="117">
        <v>0.2</v>
      </c>
      <c r="W70" s="196">
        <v>0.2</v>
      </c>
      <c r="X70" s="191"/>
      <c r="Y70" s="191"/>
      <c r="Z70" s="191"/>
      <c r="AA70" s="191"/>
      <c r="AB70" s="184" t="s">
        <v>244</v>
      </c>
      <c r="AC70" s="184" t="s">
        <v>222</v>
      </c>
      <c r="AD70" s="117" t="str">
        <f t="shared" si="0"/>
        <v>잣나무0-2m</v>
      </c>
      <c r="AE70" s="184">
        <v>0.8</v>
      </c>
      <c r="AF70" s="191"/>
      <c r="AG70" s="191"/>
      <c r="AH70" s="191"/>
      <c r="AI70" s="191"/>
      <c r="AJ70" s="191"/>
      <c r="AK70" s="191"/>
      <c r="AL70" s="191"/>
      <c r="AM70" s="191"/>
      <c r="AN70" s="191"/>
      <c r="AO70" s="191"/>
      <c r="AP70" s="191"/>
      <c r="AQ70" s="191"/>
      <c r="AR70" s="191"/>
      <c r="AS70" s="191"/>
      <c r="AT70" s="191"/>
      <c r="AU70" s="191"/>
      <c r="AV70" s="191"/>
      <c r="AW70" s="191"/>
      <c r="AX70" s="191"/>
      <c r="AY70" s="191"/>
      <c r="AZ70" s="191"/>
      <c r="BA70" s="191"/>
      <c r="BB70" s="191"/>
      <c r="BC70" s="191"/>
      <c r="BD70" s="191"/>
      <c r="BE70" s="191"/>
      <c r="BF70" s="191"/>
      <c r="BG70" s="191"/>
      <c r="BH70" s="191"/>
      <c r="BI70" s="191"/>
      <c r="BJ70" s="191"/>
      <c r="BK70" s="191"/>
      <c r="BL70" s="191"/>
      <c r="BM70" s="191"/>
      <c r="BN70" s="191"/>
      <c r="BO70" s="191"/>
      <c r="BP70" s="191"/>
      <c r="BQ70" s="191"/>
      <c r="BR70" s="191"/>
      <c r="BS70" s="191"/>
      <c r="BT70" s="191"/>
      <c r="BU70" s="191"/>
      <c r="BV70" s="191"/>
      <c r="BW70" s="191"/>
      <c r="BX70" s="191"/>
      <c r="BY70" s="191"/>
      <c r="BZ70" s="191"/>
      <c r="CA70" s="191"/>
      <c r="CB70" s="191"/>
      <c r="CC70" s="191"/>
      <c r="CD70" s="191"/>
      <c r="CE70" s="191"/>
      <c r="CF70" s="191"/>
      <c r="CG70" s="191"/>
      <c r="CH70" s="191"/>
      <c r="CI70" s="191"/>
      <c r="CJ70" s="191"/>
      <c r="CK70" s="191"/>
      <c r="CL70" s="191"/>
      <c r="CM70" s="191"/>
      <c r="CN70" s="191"/>
      <c r="CO70" s="191"/>
      <c r="CP70" s="191"/>
      <c r="CQ70" s="191"/>
      <c r="CR70" s="191"/>
      <c r="CS70" s="191"/>
      <c r="CT70" s="191"/>
      <c r="CU70" s="191"/>
      <c r="CV70" s="191"/>
      <c r="CW70" s="191"/>
      <c r="CX70" s="191"/>
      <c r="CY70" s="191"/>
      <c r="CZ70" s="191"/>
      <c r="DA70" s="191"/>
      <c r="DB70" s="191"/>
      <c r="DC70" s="191"/>
      <c r="DD70" s="191"/>
      <c r="DE70" s="191"/>
      <c r="DF70" s="191"/>
      <c r="DG70" s="191"/>
      <c r="DH70" s="191"/>
      <c r="DI70" s="191"/>
      <c r="DJ70" s="191"/>
      <c r="DK70" s="191"/>
      <c r="DL70" s="191"/>
      <c r="DM70" s="191"/>
      <c r="DN70" s="191"/>
      <c r="DO70" s="191"/>
      <c r="DP70" s="191"/>
      <c r="DQ70" s="191"/>
      <c r="DR70" s="191"/>
      <c r="DS70" s="191"/>
      <c r="DT70" s="191"/>
      <c r="DU70" s="191"/>
      <c r="DV70" s="191"/>
      <c r="DW70" s="191"/>
      <c r="DX70" s="191"/>
      <c r="DY70" s="191"/>
      <c r="DZ70" s="191"/>
      <c r="EA70" s="191"/>
      <c r="EB70" s="191"/>
      <c r="EC70" s="191"/>
      <c r="ED70" s="191"/>
      <c r="EE70" s="191"/>
      <c r="EF70" s="191"/>
      <c r="EG70" s="191"/>
      <c r="EH70" s="191"/>
      <c r="EI70" s="191"/>
      <c r="EJ70" s="191"/>
      <c r="EK70" s="191"/>
      <c r="EL70" s="191"/>
      <c r="EM70" s="191"/>
      <c r="EN70" s="191"/>
      <c r="EO70" s="191"/>
      <c r="EP70" s="191"/>
      <c r="EQ70" s="191"/>
      <c r="ER70" s="191"/>
      <c r="ES70" s="191"/>
      <c r="ET70" s="191"/>
      <c r="EU70" s="191"/>
      <c r="EV70" s="191"/>
      <c r="EW70" s="191"/>
      <c r="EX70" s="191"/>
      <c r="EY70" s="191"/>
      <c r="EZ70" s="191"/>
      <c r="FA70" s="191"/>
      <c r="FB70" s="191"/>
      <c r="FC70" s="191"/>
      <c r="FD70" s="191"/>
      <c r="FE70" s="191"/>
      <c r="FF70" s="191"/>
      <c r="FG70" s="191"/>
      <c r="FH70" s="191"/>
      <c r="FI70" s="191"/>
      <c r="FJ70" s="191"/>
      <c r="FK70" s="191"/>
      <c r="FL70" s="191"/>
      <c r="FM70" s="191"/>
      <c r="FN70" s="191"/>
      <c r="FO70" s="191"/>
      <c r="FP70" s="191"/>
      <c r="FQ70" s="191"/>
      <c r="FR70" s="191"/>
      <c r="FS70" s="191"/>
      <c r="FT70" s="191"/>
      <c r="FU70" s="191"/>
      <c r="FV70" s="191"/>
      <c r="FW70" s="191"/>
      <c r="FX70" s="191"/>
      <c r="FY70" s="191"/>
      <c r="FZ70" s="191"/>
      <c r="GA70" s="191"/>
      <c r="GB70" s="191"/>
      <c r="GC70" s="191"/>
      <c r="GD70" s="191"/>
      <c r="GE70" s="191"/>
      <c r="GF70" s="191"/>
      <c r="GG70" s="191"/>
      <c r="GH70" s="191"/>
      <c r="GI70" s="191"/>
      <c r="GJ70" s="191"/>
      <c r="GK70" s="191"/>
      <c r="GL70" s="191"/>
      <c r="GM70" s="191"/>
      <c r="GN70" s="191"/>
      <c r="GO70" s="191"/>
      <c r="GP70" s="191"/>
      <c r="GQ70" s="191"/>
      <c r="GR70" s="191"/>
      <c r="GS70" s="191"/>
      <c r="GT70" s="191"/>
      <c r="GU70" s="191"/>
      <c r="GV70" s="191"/>
      <c r="GW70" s="191"/>
      <c r="GX70" s="191"/>
      <c r="GY70" s="191"/>
      <c r="GZ70" s="191"/>
      <c r="HA70" s="191"/>
      <c r="HB70" s="191"/>
      <c r="HC70" s="191"/>
      <c r="HD70" s="191"/>
      <c r="HE70" s="191"/>
      <c r="HF70" s="191"/>
      <c r="HG70" s="191"/>
      <c r="HH70" s="191"/>
      <c r="HI70" s="191"/>
      <c r="HJ70" s="191"/>
      <c r="HK70" s="191"/>
      <c r="HL70" s="191"/>
      <c r="HM70" s="191"/>
      <c r="HN70" s="191"/>
      <c r="HO70" s="191"/>
      <c r="HP70" s="191"/>
      <c r="HQ70" s="191"/>
      <c r="HR70" s="191"/>
      <c r="HS70" s="191"/>
      <c r="HT70" s="191"/>
      <c r="HU70" s="191"/>
      <c r="HV70" s="191"/>
      <c r="HW70" s="191"/>
      <c r="HX70" s="191"/>
      <c r="HY70" s="191"/>
      <c r="HZ70" s="191"/>
      <c r="IA70" s="191"/>
      <c r="IB70" s="191"/>
      <c r="IC70" s="191"/>
      <c r="ID70" s="191"/>
      <c r="IE70" s="191"/>
      <c r="IF70" s="191"/>
      <c r="IG70" s="191"/>
      <c r="IH70" s="191"/>
      <c r="II70" s="191"/>
      <c r="IJ70" s="191"/>
      <c r="IK70" s="191"/>
      <c r="IL70" s="191"/>
      <c r="IM70" s="191"/>
      <c r="IN70" s="191"/>
      <c r="IO70" s="191"/>
      <c r="IP70" s="191"/>
      <c r="IQ70" s="191"/>
      <c r="IR70" s="191"/>
      <c r="IS70" s="191"/>
      <c r="IT70" s="191"/>
      <c r="IU70" s="191"/>
      <c r="IV70" s="191"/>
    </row>
    <row r="71" spans="1:256" ht="27" hidden="1" customHeight="1">
      <c r="A71" s="3093"/>
      <c r="B71" s="1043" t="s">
        <v>248</v>
      </c>
      <c r="C71" s="1058"/>
      <c r="D71" s="838" t="s">
        <v>151</v>
      </c>
      <c r="E71" s="918">
        <f t="shared" si="1"/>
        <v>0.7</v>
      </c>
      <c r="F71" s="838" t="s">
        <v>194</v>
      </c>
      <c r="G71" s="856">
        <f t="shared" si="2"/>
        <v>0</v>
      </c>
      <c r="H71" s="907">
        <f>기초자료!B16</f>
        <v>226122</v>
      </c>
      <c r="I71" s="3937" t="s">
        <v>205</v>
      </c>
      <c r="J71" s="3938"/>
      <c r="K71" s="847"/>
      <c r="L71" s="845"/>
      <c r="M71" s="3256"/>
      <c r="N71" s="3257"/>
      <c r="O71" s="194"/>
      <c r="P71" s="191"/>
      <c r="Q71" s="195"/>
      <c r="R71" s="191"/>
      <c r="S71" s="117" t="s">
        <v>249</v>
      </c>
      <c r="T71" s="197" t="s">
        <v>250</v>
      </c>
      <c r="U71" s="197">
        <v>0.7</v>
      </c>
      <c r="V71" s="197">
        <v>0.3</v>
      </c>
      <c r="W71" s="197">
        <v>0.2</v>
      </c>
      <c r="X71" s="191"/>
      <c r="Y71" s="191"/>
      <c r="Z71" s="191"/>
      <c r="AA71" s="191"/>
      <c r="AB71" s="184" t="s">
        <v>244</v>
      </c>
      <c r="AC71" s="184" t="s">
        <v>225</v>
      </c>
      <c r="AD71" s="117" t="str">
        <f t="shared" si="0"/>
        <v>잣나무0-4m</v>
      </c>
      <c r="AE71" s="184">
        <v>1.8</v>
      </c>
      <c r="AF71" s="191"/>
      <c r="AG71" s="191"/>
      <c r="AH71" s="191"/>
      <c r="AI71" s="191"/>
      <c r="AJ71" s="191"/>
      <c r="AK71" s="191"/>
      <c r="AL71" s="191"/>
      <c r="AM71" s="191"/>
      <c r="AN71" s="191"/>
      <c r="AO71" s="191"/>
      <c r="AP71" s="191"/>
      <c r="AQ71" s="191"/>
      <c r="AR71" s="191"/>
      <c r="AS71" s="191"/>
      <c r="AT71" s="191"/>
      <c r="AU71" s="191"/>
      <c r="AV71" s="191"/>
      <c r="AW71" s="191"/>
      <c r="AX71" s="191"/>
      <c r="AY71" s="191"/>
      <c r="AZ71" s="191"/>
      <c r="BA71" s="191"/>
      <c r="BB71" s="191"/>
      <c r="BC71" s="191"/>
      <c r="BD71" s="191"/>
      <c r="BE71" s="191"/>
      <c r="BF71" s="191"/>
      <c r="BG71" s="191"/>
      <c r="BH71" s="191"/>
      <c r="BI71" s="191"/>
      <c r="BJ71" s="191"/>
      <c r="BK71" s="191"/>
      <c r="BL71" s="191"/>
      <c r="BM71" s="191"/>
      <c r="BN71" s="191"/>
      <c r="BO71" s="191"/>
      <c r="BP71" s="191"/>
      <c r="BQ71" s="191"/>
      <c r="BR71" s="191"/>
      <c r="BS71" s="191"/>
      <c r="BT71" s="191"/>
      <c r="BU71" s="191"/>
      <c r="BV71" s="191"/>
      <c r="BW71" s="191"/>
      <c r="BX71" s="191"/>
      <c r="BY71" s="191"/>
      <c r="BZ71" s="191"/>
      <c r="CA71" s="191"/>
      <c r="CB71" s="191"/>
      <c r="CC71" s="191"/>
      <c r="CD71" s="191"/>
      <c r="CE71" s="191"/>
      <c r="CF71" s="191"/>
      <c r="CG71" s="191"/>
      <c r="CH71" s="191"/>
      <c r="CI71" s="191"/>
      <c r="CJ71" s="191"/>
      <c r="CK71" s="191"/>
      <c r="CL71" s="191"/>
      <c r="CM71" s="191"/>
      <c r="CN71" s="191"/>
      <c r="CO71" s="191"/>
      <c r="CP71" s="191"/>
      <c r="CQ71" s="191"/>
      <c r="CR71" s="191"/>
      <c r="CS71" s="191"/>
      <c r="CT71" s="191"/>
      <c r="CU71" s="191"/>
      <c r="CV71" s="191"/>
      <c r="CW71" s="191"/>
      <c r="CX71" s="191"/>
      <c r="CY71" s="191"/>
      <c r="CZ71" s="191"/>
      <c r="DA71" s="191"/>
      <c r="DB71" s="191"/>
      <c r="DC71" s="191"/>
      <c r="DD71" s="191"/>
      <c r="DE71" s="191"/>
      <c r="DF71" s="191"/>
      <c r="DG71" s="191"/>
      <c r="DH71" s="191"/>
      <c r="DI71" s="191"/>
      <c r="DJ71" s="191"/>
      <c r="DK71" s="191"/>
      <c r="DL71" s="191"/>
      <c r="DM71" s="191"/>
      <c r="DN71" s="191"/>
      <c r="DO71" s="191"/>
      <c r="DP71" s="191"/>
      <c r="DQ71" s="191"/>
      <c r="DR71" s="191"/>
      <c r="DS71" s="191"/>
      <c r="DT71" s="191"/>
      <c r="DU71" s="191"/>
      <c r="DV71" s="191"/>
      <c r="DW71" s="191"/>
      <c r="DX71" s="191"/>
      <c r="DY71" s="191"/>
      <c r="DZ71" s="191"/>
      <c r="EA71" s="191"/>
      <c r="EB71" s="191"/>
      <c r="EC71" s="191"/>
      <c r="ED71" s="191"/>
      <c r="EE71" s="191"/>
      <c r="EF71" s="191"/>
      <c r="EG71" s="191"/>
      <c r="EH71" s="191"/>
      <c r="EI71" s="191"/>
      <c r="EJ71" s="191"/>
      <c r="EK71" s="191"/>
      <c r="EL71" s="191"/>
      <c r="EM71" s="191"/>
      <c r="EN71" s="191"/>
      <c r="EO71" s="191"/>
      <c r="EP71" s="191"/>
      <c r="EQ71" s="191"/>
      <c r="ER71" s="191"/>
      <c r="ES71" s="191"/>
      <c r="ET71" s="191"/>
      <c r="EU71" s="191"/>
      <c r="EV71" s="191"/>
      <c r="EW71" s="191"/>
      <c r="EX71" s="191"/>
      <c r="EY71" s="191"/>
      <c r="EZ71" s="191"/>
      <c r="FA71" s="191"/>
      <c r="FB71" s="191"/>
      <c r="FC71" s="191"/>
      <c r="FD71" s="191"/>
      <c r="FE71" s="191"/>
      <c r="FF71" s="191"/>
      <c r="FG71" s="191"/>
      <c r="FH71" s="191"/>
      <c r="FI71" s="191"/>
      <c r="FJ71" s="191"/>
      <c r="FK71" s="191"/>
      <c r="FL71" s="191"/>
      <c r="FM71" s="191"/>
      <c r="FN71" s="191"/>
      <c r="FO71" s="191"/>
      <c r="FP71" s="191"/>
      <c r="FQ71" s="191"/>
      <c r="FR71" s="191"/>
      <c r="FS71" s="191"/>
      <c r="FT71" s="191"/>
      <c r="FU71" s="191"/>
      <c r="FV71" s="191"/>
      <c r="FW71" s="191"/>
      <c r="FX71" s="191"/>
      <c r="FY71" s="191"/>
      <c r="FZ71" s="191"/>
      <c r="GA71" s="191"/>
      <c r="GB71" s="191"/>
      <c r="GC71" s="191"/>
      <c r="GD71" s="191"/>
      <c r="GE71" s="191"/>
      <c r="GF71" s="191"/>
      <c r="GG71" s="191"/>
      <c r="GH71" s="191"/>
      <c r="GI71" s="191"/>
      <c r="GJ71" s="191"/>
      <c r="GK71" s="191"/>
      <c r="GL71" s="191"/>
      <c r="GM71" s="191"/>
      <c r="GN71" s="191"/>
      <c r="GO71" s="191"/>
      <c r="GP71" s="191"/>
      <c r="GQ71" s="191"/>
      <c r="GR71" s="191"/>
      <c r="GS71" s="191"/>
      <c r="GT71" s="191"/>
      <c r="GU71" s="191"/>
      <c r="GV71" s="191"/>
      <c r="GW71" s="191"/>
      <c r="GX71" s="191"/>
      <c r="GY71" s="191"/>
      <c r="GZ71" s="191"/>
      <c r="HA71" s="191"/>
      <c r="HB71" s="191"/>
      <c r="HC71" s="191"/>
      <c r="HD71" s="191"/>
      <c r="HE71" s="191"/>
      <c r="HF71" s="191"/>
      <c r="HG71" s="191"/>
      <c r="HH71" s="191"/>
      <c r="HI71" s="191"/>
      <c r="HJ71" s="191"/>
      <c r="HK71" s="191"/>
      <c r="HL71" s="191"/>
      <c r="HM71" s="191"/>
      <c r="HN71" s="191"/>
      <c r="HO71" s="191"/>
      <c r="HP71" s="191"/>
      <c r="HQ71" s="191"/>
      <c r="HR71" s="191"/>
      <c r="HS71" s="191"/>
      <c r="HT71" s="191"/>
      <c r="HU71" s="191"/>
      <c r="HV71" s="191"/>
      <c r="HW71" s="191"/>
      <c r="HX71" s="191"/>
      <c r="HY71" s="191"/>
      <c r="HZ71" s="191"/>
      <c r="IA71" s="191"/>
      <c r="IB71" s="191"/>
      <c r="IC71" s="191"/>
      <c r="ID71" s="191"/>
      <c r="IE71" s="191"/>
      <c r="IF71" s="191"/>
      <c r="IG71" s="191"/>
      <c r="IH71" s="191"/>
      <c r="II71" s="191"/>
      <c r="IJ71" s="191"/>
      <c r="IK71" s="191"/>
      <c r="IL71" s="191"/>
      <c r="IM71" s="191"/>
      <c r="IN71" s="191"/>
      <c r="IO71" s="191"/>
      <c r="IP71" s="191"/>
      <c r="IQ71" s="191"/>
      <c r="IR71" s="191"/>
      <c r="IS71" s="191"/>
      <c r="IT71" s="191"/>
      <c r="IU71" s="191"/>
      <c r="IV71" s="191"/>
    </row>
    <row r="72" spans="1:256" ht="27" hidden="1" customHeight="1">
      <c r="A72" s="3093"/>
      <c r="B72" s="1043" t="s">
        <v>251</v>
      </c>
      <c r="C72" s="1058"/>
      <c r="D72" s="838" t="s">
        <v>151</v>
      </c>
      <c r="E72" s="918">
        <f t="shared" si="1"/>
        <v>1</v>
      </c>
      <c r="F72" s="838" t="s">
        <v>194</v>
      </c>
      <c r="G72" s="856">
        <f t="shared" si="2"/>
        <v>0</v>
      </c>
      <c r="H72" s="841"/>
      <c r="I72" s="3254"/>
      <c r="J72" s="3255"/>
      <c r="K72" s="847"/>
      <c r="L72" s="845"/>
      <c r="M72" s="3256"/>
      <c r="N72" s="3257"/>
      <c r="O72" s="194"/>
      <c r="P72" s="191"/>
      <c r="Q72" s="195"/>
      <c r="R72" s="191"/>
      <c r="S72" s="117" t="s">
        <v>252</v>
      </c>
      <c r="T72" s="197" t="s">
        <v>253</v>
      </c>
      <c r="U72" s="197">
        <v>1</v>
      </c>
      <c r="V72" s="197">
        <v>0.3</v>
      </c>
      <c r="W72" s="197">
        <v>0.3</v>
      </c>
      <c r="X72" s="191"/>
      <c r="Y72" s="191"/>
      <c r="Z72" s="191"/>
      <c r="AA72" s="191"/>
      <c r="AB72" s="184" t="s">
        <v>244</v>
      </c>
      <c r="AC72" s="184" t="s">
        <v>228</v>
      </c>
      <c r="AD72" s="117" t="str">
        <f t="shared" si="0"/>
        <v>잣나무0-6m</v>
      </c>
      <c r="AE72" s="184">
        <v>3</v>
      </c>
      <c r="AF72" s="191"/>
      <c r="AG72" s="191"/>
      <c r="AH72" s="191"/>
      <c r="AI72" s="191"/>
      <c r="AJ72" s="191"/>
      <c r="AK72" s="191"/>
      <c r="AL72" s="191"/>
      <c r="AM72" s="191"/>
      <c r="AN72" s="191"/>
      <c r="AO72" s="191"/>
      <c r="AP72" s="191"/>
      <c r="AQ72" s="191"/>
      <c r="AR72" s="191"/>
      <c r="AS72" s="191"/>
      <c r="AT72" s="191"/>
      <c r="AU72" s="191"/>
      <c r="AV72" s="191"/>
      <c r="AW72" s="191"/>
      <c r="AX72" s="191"/>
      <c r="AY72" s="191"/>
      <c r="AZ72" s="191"/>
      <c r="BA72" s="191"/>
      <c r="BB72" s="191"/>
      <c r="BC72" s="191"/>
      <c r="BD72" s="191"/>
      <c r="BE72" s="191"/>
      <c r="BF72" s="191"/>
      <c r="BG72" s="191"/>
      <c r="BH72" s="191"/>
      <c r="BI72" s="191"/>
      <c r="BJ72" s="191"/>
      <c r="BK72" s="191"/>
      <c r="BL72" s="191"/>
      <c r="BM72" s="191"/>
      <c r="BN72" s="191"/>
      <c r="BO72" s="191"/>
      <c r="BP72" s="191"/>
      <c r="BQ72" s="191"/>
      <c r="BR72" s="191"/>
      <c r="BS72" s="191"/>
      <c r="BT72" s="191"/>
      <c r="BU72" s="191"/>
      <c r="BV72" s="191"/>
      <c r="BW72" s="191"/>
      <c r="BX72" s="191"/>
      <c r="BY72" s="191"/>
      <c r="BZ72" s="191"/>
      <c r="CA72" s="191"/>
      <c r="CB72" s="191"/>
      <c r="CC72" s="191"/>
      <c r="CD72" s="191"/>
      <c r="CE72" s="191"/>
      <c r="CF72" s="191"/>
      <c r="CG72" s="191"/>
      <c r="CH72" s="191"/>
      <c r="CI72" s="191"/>
      <c r="CJ72" s="191"/>
      <c r="CK72" s="191"/>
      <c r="CL72" s="191"/>
      <c r="CM72" s="191"/>
      <c r="CN72" s="191"/>
      <c r="CO72" s="191"/>
      <c r="CP72" s="191"/>
      <c r="CQ72" s="191"/>
      <c r="CR72" s="191"/>
      <c r="CS72" s="191"/>
      <c r="CT72" s="191"/>
      <c r="CU72" s="191"/>
      <c r="CV72" s="191"/>
      <c r="CW72" s="191"/>
      <c r="CX72" s="191"/>
      <c r="CY72" s="191"/>
      <c r="CZ72" s="191"/>
      <c r="DA72" s="191"/>
      <c r="DB72" s="191"/>
      <c r="DC72" s="191"/>
      <c r="DD72" s="191"/>
      <c r="DE72" s="191"/>
      <c r="DF72" s="191"/>
      <c r="DG72" s="191"/>
      <c r="DH72" s="191"/>
      <c r="DI72" s="191"/>
      <c r="DJ72" s="191"/>
      <c r="DK72" s="191"/>
      <c r="DL72" s="191"/>
      <c r="DM72" s="191"/>
      <c r="DN72" s="191"/>
      <c r="DO72" s="191"/>
      <c r="DP72" s="191"/>
      <c r="DQ72" s="191"/>
      <c r="DR72" s="191"/>
      <c r="DS72" s="191"/>
      <c r="DT72" s="191"/>
      <c r="DU72" s="191"/>
      <c r="DV72" s="191"/>
      <c r="DW72" s="191"/>
      <c r="DX72" s="191"/>
      <c r="DY72" s="191"/>
      <c r="DZ72" s="191"/>
      <c r="EA72" s="191"/>
      <c r="EB72" s="191"/>
      <c r="EC72" s="191"/>
      <c r="ED72" s="191"/>
      <c r="EE72" s="191"/>
      <c r="EF72" s="191"/>
      <c r="EG72" s="191"/>
      <c r="EH72" s="191"/>
      <c r="EI72" s="191"/>
      <c r="EJ72" s="191"/>
      <c r="EK72" s="191"/>
      <c r="EL72" s="191"/>
      <c r="EM72" s="191"/>
      <c r="EN72" s="191"/>
      <c r="EO72" s="191"/>
      <c r="EP72" s="191"/>
      <c r="EQ72" s="191"/>
      <c r="ER72" s="191"/>
      <c r="ES72" s="191"/>
      <c r="ET72" s="191"/>
      <c r="EU72" s="191"/>
      <c r="EV72" s="191"/>
      <c r="EW72" s="191"/>
      <c r="EX72" s="191"/>
      <c r="EY72" s="191"/>
      <c r="EZ72" s="191"/>
      <c r="FA72" s="191"/>
      <c r="FB72" s="191"/>
      <c r="FC72" s="191"/>
      <c r="FD72" s="191"/>
      <c r="FE72" s="191"/>
      <c r="FF72" s="191"/>
      <c r="FG72" s="191"/>
      <c r="FH72" s="191"/>
      <c r="FI72" s="191"/>
      <c r="FJ72" s="191"/>
      <c r="FK72" s="191"/>
      <c r="FL72" s="191"/>
      <c r="FM72" s="191"/>
      <c r="FN72" s="191"/>
      <c r="FO72" s="191"/>
      <c r="FP72" s="191"/>
      <c r="FQ72" s="191"/>
      <c r="FR72" s="191"/>
      <c r="FS72" s="191"/>
      <c r="FT72" s="191"/>
      <c r="FU72" s="191"/>
      <c r="FV72" s="191"/>
      <c r="FW72" s="191"/>
      <c r="FX72" s="191"/>
      <c r="FY72" s="191"/>
      <c r="FZ72" s="191"/>
      <c r="GA72" s="191"/>
      <c r="GB72" s="191"/>
      <c r="GC72" s="191"/>
      <c r="GD72" s="191"/>
      <c r="GE72" s="191"/>
      <c r="GF72" s="191"/>
      <c r="GG72" s="191"/>
      <c r="GH72" s="191"/>
      <c r="GI72" s="191"/>
      <c r="GJ72" s="191"/>
      <c r="GK72" s="191"/>
      <c r="GL72" s="191"/>
      <c r="GM72" s="191"/>
      <c r="GN72" s="191"/>
      <c r="GO72" s="191"/>
      <c r="GP72" s="191"/>
      <c r="GQ72" s="191"/>
      <c r="GR72" s="191"/>
      <c r="GS72" s="191"/>
      <c r="GT72" s="191"/>
      <c r="GU72" s="191"/>
      <c r="GV72" s="191"/>
      <c r="GW72" s="191"/>
      <c r="GX72" s="191"/>
      <c r="GY72" s="191"/>
      <c r="GZ72" s="191"/>
      <c r="HA72" s="191"/>
      <c r="HB72" s="191"/>
      <c r="HC72" s="191"/>
      <c r="HD72" s="191"/>
      <c r="HE72" s="191"/>
      <c r="HF72" s="191"/>
      <c r="HG72" s="191"/>
      <c r="HH72" s="191"/>
      <c r="HI72" s="191"/>
      <c r="HJ72" s="191"/>
      <c r="HK72" s="191"/>
      <c r="HL72" s="191"/>
      <c r="HM72" s="191"/>
      <c r="HN72" s="191"/>
      <c r="HO72" s="191"/>
      <c r="HP72" s="191"/>
      <c r="HQ72" s="191"/>
      <c r="HR72" s="191"/>
      <c r="HS72" s="191"/>
      <c r="HT72" s="191"/>
      <c r="HU72" s="191"/>
      <c r="HV72" s="191"/>
      <c r="HW72" s="191"/>
      <c r="HX72" s="191"/>
      <c r="HY72" s="191"/>
      <c r="HZ72" s="191"/>
      <c r="IA72" s="191"/>
      <c r="IB72" s="191"/>
      <c r="IC72" s="191"/>
      <c r="ID72" s="191"/>
      <c r="IE72" s="191"/>
      <c r="IF72" s="191"/>
      <c r="IG72" s="191"/>
      <c r="IH72" s="191"/>
      <c r="II72" s="191"/>
      <c r="IJ72" s="191"/>
      <c r="IK72" s="191"/>
      <c r="IL72" s="191"/>
      <c r="IM72" s="191"/>
      <c r="IN72" s="191"/>
      <c r="IO72" s="191"/>
      <c r="IP72" s="191"/>
      <c r="IQ72" s="191"/>
      <c r="IR72" s="191"/>
      <c r="IS72" s="191"/>
      <c r="IT72" s="191"/>
      <c r="IU72" s="191"/>
      <c r="IV72" s="191"/>
    </row>
    <row r="73" spans="1:256" ht="27" hidden="1" customHeight="1">
      <c r="A73" s="3093"/>
      <c r="B73" s="1043" t="s">
        <v>254</v>
      </c>
      <c r="C73" s="1058"/>
      <c r="D73" s="838" t="s">
        <v>151</v>
      </c>
      <c r="E73" s="918">
        <f t="shared" si="1"/>
        <v>1.1000000000000001</v>
      </c>
      <c r="F73" s="838" t="s">
        <v>194</v>
      </c>
      <c r="G73" s="856">
        <f t="shared" si="2"/>
        <v>0</v>
      </c>
      <c r="H73" s="841"/>
      <c r="I73" s="3254"/>
      <c r="J73" s="3255"/>
      <c r="K73" s="847"/>
      <c r="L73" s="845"/>
      <c r="M73" s="3256"/>
      <c r="N73" s="3257"/>
      <c r="O73" s="194"/>
      <c r="P73" s="191"/>
      <c r="Q73" s="195"/>
      <c r="R73" s="191"/>
      <c r="T73" s="197" t="s">
        <v>255</v>
      </c>
      <c r="U73" s="197">
        <v>1.1000000000000001</v>
      </c>
      <c r="V73" s="197">
        <v>0.3</v>
      </c>
      <c r="W73" s="197">
        <v>0.4</v>
      </c>
      <c r="X73" s="191"/>
      <c r="Y73" s="191"/>
      <c r="Z73" s="191"/>
      <c r="AA73" s="191"/>
      <c r="AB73" s="184" t="s">
        <v>244</v>
      </c>
      <c r="AC73" s="184" t="s">
        <v>231</v>
      </c>
      <c r="AD73" s="117" t="str">
        <f t="shared" si="0"/>
        <v>잣나무2-4m</v>
      </c>
      <c r="AE73" s="184">
        <v>1</v>
      </c>
      <c r="AF73" s="191"/>
      <c r="AG73" s="191"/>
      <c r="AH73" s="191"/>
      <c r="AI73" s="191"/>
      <c r="AJ73" s="191"/>
      <c r="AK73" s="191"/>
      <c r="AL73" s="191"/>
      <c r="AM73" s="191"/>
      <c r="AN73" s="191"/>
      <c r="AO73" s="191"/>
      <c r="AP73" s="191"/>
      <c r="AQ73" s="191"/>
      <c r="AR73" s="191"/>
      <c r="AS73" s="191"/>
      <c r="AT73" s="191"/>
      <c r="AU73" s="191"/>
      <c r="AV73" s="191"/>
      <c r="AW73" s="191"/>
      <c r="AX73" s="191"/>
      <c r="AY73" s="191"/>
      <c r="AZ73" s="191"/>
      <c r="BA73" s="191"/>
      <c r="BB73" s="191"/>
      <c r="BC73" s="191"/>
      <c r="BD73" s="191"/>
      <c r="BE73" s="191"/>
      <c r="BF73" s="191"/>
      <c r="BG73" s="191"/>
      <c r="BH73" s="191"/>
      <c r="BI73" s="191"/>
      <c r="BJ73" s="191"/>
      <c r="BK73" s="191"/>
      <c r="BL73" s="191"/>
      <c r="BM73" s="191"/>
      <c r="BN73" s="191"/>
      <c r="BO73" s="191"/>
      <c r="BP73" s="191"/>
      <c r="BQ73" s="191"/>
      <c r="BR73" s="191"/>
      <c r="BS73" s="191"/>
      <c r="BT73" s="191"/>
      <c r="BU73" s="191"/>
      <c r="BV73" s="191"/>
      <c r="BW73" s="191"/>
      <c r="BX73" s="191"/>
      <c r="BY73" s="191"/>
      <c r="BZ73" s="191"/>
      <c r="CA73" s="191"/>
      <c r="CB73" s="191"/>
      <c r="CC73" s="191"/>
      <c r="CD73" s="191"/>
      <c r="CE73" s="191"/>
      <c r="CF73" s="191"/>
      <c r="CG73" s="191"/>
      <c r="CH73" s="191"/>
      <c r="CI73" s="191"/>
      <c r="CJ73" s="191"/>
      <c r="CK73" s="191"/>
      <c r="CL73" s="191"/>
      <c r="CM73" s="191"/>
      <c r="CN73" s="191"/>
      <c r="CO73" s="191"/>
      <c r="CP73" s="191"/>
      <c r="CQ73" s="191"/>
      <c r="CR73" s="191"/>
      <c r="CS73" s="191"/>
      <c r="CT73" s="191"/>
      <c r="CU73" s="191"/>
      <c r="CV73" s="191"/>
      <c r="CW73" s="191"/>
      <c r="CX73" s="191"/>
      <c r="CY73" s="191"/>
      <c r="CZ73" s="191"/>
      <c r="DA73" s="191"/>
      <c r="DB73" s="191"/>
      <c r="DC73" s="191"/>
      <c r="DD73" s="191"/>
      <c r="DE73" s="191"/>
      <c r="DF73" s="191"/>
      <c r="DG73" s="191"/>
      <c r="DH73" s="191"/>
      <c r="DI73" s="191"/>
      <c r="DJ73" s="191"/>
      <c r="DK73" s="191"/>
      <c r="DL73" s="191"/>
      <c r="DM73" s="191"/>
      <c r="DN73" s="191"/>
      <c r="DO73" s="191"/>
      <c r="DP73" s="191"/>
      <c r="DQ73" s="191"/>
      <c r="DR73" s="191"/>
      <c r="DS73" s="191"/>
      <c r="DT73" s="191"/>
      <c r="DU73" s="191"/>
      <c r="DV73" s="191"/>
      <c r="DW73" s="191"/>
      <c r="DX73" s="191"/>
      <c r="DY73" s="191"/>
      <c r="DZ73" s="191"/>
      <c r="EA73" s="191"/>
      <c r="EB73" s="191"/>
      <c r="EC73" s="191"/>
      <c r="ED73" s="191"/>
      <c r="EE73" s="191"/>
      <c r="EF73" s="191"/>
      <c r="EG73" s="191"/>
      <c r="EH73" s="191"/>
      <c r="EI73" s="191"/>
      <c r="EJ73" s="191"/>
      <c r="EK73" s="191"/>
      <c r="EL73" s="191"/>
      <c r="EM73" s="191"/>
      <c r="EN73" s="191"/>
      <c r="EO73" s="191"/>
      <c r="EP73" s="191"/>
      <c r="EQ73" s="191"/>
      <c r="ER73" s="191"/>
      <c r="ES73" s="191"/>
      <c r="ET73" s="191"/>
      <c r="EU73" s="191"/>
      <c r="EV73" s="191"/>
      <c r="EW73" s="191"/>
      <c r="EX73" s="191"/>
      <c r="EY73" s="191"/>
      <c r="EZ73" s="191"/>
      <c r="FA73" s="191"/>
      <c r="FB73" s="191"/>
      <c r="FC73" s="191"/>
      <c r="FD73" s="191"/>
      <c r="FE73" s="191"/>
      <c r="FF73" s="191"/>
      <c r="FG73" s="191"/>
      <c r="FH73" s="191"/>
      <c r="FI73" s="191"/>
      <c r="FJ73" s="191"/>
      <c r="FK73" s="191"/>
      <c r="FL73" s="191"/>
      <c r="FM73" s="191"/>
      <c r="FN73" s="191"/>
      <c r="FO73" s="191"/>
      <c r="FP73" s="191"/>
      <c r="FQ73" s="191"/>
      <c r="FR73" s="191"/>
      <c r="FS73" s="191"/>
      <c r="FT73" s="191"/>
      <c r="FU73" s="191"/>
      <c r="FV73" s="191"/>
      <c r="FW73" s="191"/>
      <c r="FX73" s="191"/>
      <c r="FY73" s="191"/>
      <c r="FZ73" s="191"/>
      <c r="GA73" s="191"/>
      <c r="GB73" s="191"/>
      <c r="GC73" s="191"/>
      <c r="GD73" s="191"/>
      <c r="GE73" s="191"/>
      <c r="GF73" s="191"/>
      <c r="GG73" s="191"/>
      <c r="GH73" s="191"/>
      <c r="GI73" s="191"/>
      <c r="GJ73" s="191"/>
      <c r="GK73" s="191"/>
      <c r="GL73" s="191"/>
      <c r="GM73" s="191"/>
      <c r="GN73" s="191"/>
      <c r="GO73" s="191"/>
      <c r="GP73" s="191"/>
      <c r="GQ73" s="191"/>
      <c r="GR73" s="191"/>
      <c r="GS73" s="191"/>
      <c r="GT73" s="191"/>
      <c r="GU73" s="191"/>
      <c r="GV73" s="191"/>
      <c r="GW73" s="191"/>
      <c r="GX73" s="191"/>
      <c r="GY73" s="191"/>
      <c r="GZ73" s="191"/>
      <c r="HA73" s="191"/>
      <c r="HB73" s="191"/>
      <c r="HC73" s="191"/>
      <c r="HD73" s="191"/>
      <c r="HE73" s="191"/>
      <c r="HF73" s="191"/>
      <c r="HG73" s="191"/>
      <c r="HH73" s="191"/>
      <c r="HI73" s="191"/>
      <c r="HJ73" s="191"/>
      <c r="HK73" s="191"/>
      <c r="HL73" s="191"/>
      <c r="HM73" s="191"/>
      <c r="HN73" s="191"/>
      <c r="HO73" s="191"/>
      <c r="HP73" s="191"/>
      <c r="HQ73" s="191"/>
      <c r="HR73" s="191"/>
      <c r="HS73" s="191"/>
      <c r="HT73" s="191"/>
      <c r="HU73" s="191"/>
      <c r="HV73" s="191"/>
      <c r="HW73" s="191"/>
      <c r="HX73" s="191"/>
      <c r="HY73" s="191"/>
      <c r="HZ73" s="191"/>
      <c r="IA73" s="191"/>
      <c r="IB73" s="191"/>
      <c r="IC73" s="191"/>
      <c r="ID73" s="191"/>
      <c r="IE73" s="191"/>
      <c r="IF73" s="191"/>
      <c r="IG73" s="191"/>
      <c r="IH73" s="191"/>
      <c r="II73" s="191"/>
      <c r="IJ73" s="191"/>
      <c r="IK73" s="191"/>
      <c r="IL73" s="191"/>
      <c r="IM73" s="191"/>
      <c r="IN73" s="191"/>
      <c r="IO73" s="191"/>
      <c r="IP73" s="191"/>
      <c r="IQ73" s="191"/>
      <c r="IR73" s="191"/>
      <c r="IS73" s="191"/>
      <c r="IT73" s="191"/>
      <c r="IU73" s="191"/>
      <c r="IV73" s="191"/>
    </row>
    <row r="74" spans="1:256" ht="27" hidden="1" customHeight="1">
      <c r="A74" s="3093"/>
      <c r="B74" s="1043" t="s">
        <v>256</v>
      </c>
      <c r="C74" s="1058"/>
      <c r="D74" s="838" t="s">
        <v>151</v>
      </c>
      <c r="E74" s="918">
        <f t="shared" si="1"/>
        <v>1.2</v>
      </c>
      <c r="F74" s="838" t="s">
        <v>194</v>
      </c>
      <c r="G74" s="856">
        <f t="shared" si="2"/>
        <v>0</v>
      </c>
      <c r="H74" s="841"/>
      <c r="I74" s="3254"/>
      <c r="J74" s="3255"/>
      <c r="K74" s="847"/>
      <c r="L74" s="845"/>
      <c r="M74" s="3256"/>
      <c r="N74" s="3257"/>
      <c r="O74" s="194"/>
      <c r="P74" s="191"/>
      <c r="Q74" s="195"/>
      <c r="R74" s="191"/>
      <c r="T74" s="197" t="s">
        <v>257</v>
      </c>
      <c r="U74" s="197">
        <v>1.2</v>
      </c>
      <c r="V74" s="197">
        <v>0.4</v>
      </c>
      <c r="W74" s="197">
        <v>0.4</v>
      </c>
      <c r="X74" s="191"/>
      <c r="Y74" s="191"/>
      <c r="Z74" s="191"/>
      <c r="AA74" s="191"/>
      <c r="AB74" s="184" t="s">
        <v>244</v>
      </c>
      <c r="AC74" s="184" t="s">
        <v>234</v>
      </c>
      <c r="AD74" s="117" t="str">
        <f t="shared" si="0"/>
        <v>잣나무2-6m</v>
      </c>
      <c r="AE74" s="184">
        <v>2.2000000000000002</v>
      </c>
      <c r="AF74" s="191"/>
      <c r="AG74" s="191"/>
      <c r="AH74" s="191"/>
      <c r="AI74" s="191"/>
      <c r="AJ74" s="191"/>
      <c r="AK74" s="191"/>
      <c r="AL74" s="191"/>
      <c r="AM74" s="191"/>
      <c r="AN74" s="191"/>
      <c r="AO74" s="191"/>
      <c r="AP74" s="191"/>
      <c r="AQ74" s="191"/>
      <c r="AR74" s="191"/>
      <c r="AS74" s="191"/>
      <c r="AT74" s="191"/>
      <c r="AU74" s="191"/>
      <c r="AV74" s="191"/>
      <c r="AW74" s="191"/>
      <c r="AX74" s="191"/>
      <c r="AY74" s="191"/>
      <c r="AZ74" s="191"/>
      <c r="BA74" s="191"/>
      <c r="BB74" s="191"/>
      <c r="BC74" s="191"/>
      <c r="BD74" s="191"/>
      <c r="BE74" s="191"/>
      <c r="BF74" s="191"/>
      <c r="BG74" s="191"/>
      <c r="BH74" s="191"/>
      <c r="BI74" s="191"/>
      <c r="BJ74" s="191"/>
      <c r="BK74" s="191"/>
      <c r="BL74" s="191"/>
      <c r="BM74" s="191"/>
      <c r="BN74" s="191"/>
      <c r="BO74" s="191"/>
      <c r="BP74" s="191"/>
      <c r="BQ74" s="191"/>
      <c r="BR74" s="191"/>
      <c r="BS74" s="191"/>
      <c r="BT74" s="191"/>
      <c r="BU74" s="191"/>
      <c r="BV74" s="191"/>
      <c r="BW74" s="191"/>
      <c r="BX74" s="191"/>
      <c r="BY74" s="191"/>
      <c r="BZ74" s="191"/>
      <c r="CA74" s="191"/>
      <c r="CB74" s="191"/>
      <c r="CC74" s="191"/>
      <c r="CD74" s="191"/>
      <c r="CE74" s="191"/>
      <c r="CF74" s="191"/>
      <c r="CG74" s="191"/>
      <c r="CH74" s="191"/>
      <c r="CI74" s="191"/>
      <c r="CJ74" s="191"/>
      <c r="CK74" s="191"/>
      <c r="CL74" s="191"/>
      <c r="CM74" s="191"/>
      <c r="CN74" s="191"/>
      <c r="CO74" s="191"/>
      <c r="CP74" s="191"/>
      <c r="CQ74" s="191"/>
      <c r="CR74" s="191"/>
      <c r="CS74" s="191"/>
      <c r="CT74" s="191"/>
      <c r="CU74" s="191"/>
      <c r="CV74" s="191"/>
      <c r="CW74" s="191"/>
      <c r="CX74" s="191"/>
      <c r="CY74" s="191"/>
      <c r="CZ74" s="191"/>
      <c r="DA74" s="191"/>
      <c r="DB74" s="191"/>
      <c r="DC74" s="191"/>
      <c r="DD74" s="191"/>
      <c r="DE74" s="191"/>
      <c r="DF74" s="191"/>
      <c r="DG74" s="191"/>
      <c r="DH74" s="191"/>
      <c r="DI74" s="191"/>
      <c r="DJ74" s="191"/>
      <c r="DK74" s="191"/>
      <c r="DL74" s="191"/>
      <c r="DM74" s="191"/>
      <c r="DN74" s="191"/>
      <c r="DO74" s="191"/>
      <c r="DP74" s="191"/>
      <c r="DQ74" s="191"/>
      <c r="DR74" s="191"/>
      <c r="DS74" s="191"/>
      <c r="DT74" s="191"/>
      <c r="DU74" s="191"/>
      <c r="DV74" s="191"/>
      <c r="DW74" s="191"/>
      <c r="DX74" s="191"/>
      <c r="DY74" s="191"/>
      <c r="DZ74" s="191"/>
      <c r="EA74" s="191"/>
      <c r="EB74" s="191"/>
      <c r="EC74" s="191"/>
      <c r="ED74" s="191"/>
      <c r="EE74" s="191"/>
      <c r="EF74" s="191"/>
      <c r="EG74" s="191"/>
      <c r="EH74" s="191"/>
      <c r="EI74" s="191"/>
      <c r="EJ74" s="191"/>
      <c r="EK74" s="191"/>
      <c r="EL74" s="191"/>
      <c r="EM74" s="191"/>
      <c r="EN74" s="191"/>
      <c r="EO74" s="191"/>
      <c r="EP74" s="191"/>
      <c r="EQ74" s="191"/>
      <c r="ER74" s="191"/>
      <c r="ES74" s="191"/>
      <c r="ET74" s="191"/>
      <c r="EU74" s="191"/>
      <c r="EV74" s="191"/>
      <c r="EW74" s="191"/>
      <c r="EX74" s="191"/>
      <c r="EY74" s="191"/>
      <c r="EZ74" s="191"/>
      <c r="FA74" s="191"/>
      <c r="FB74" s="191"/>
      <c r="FC74" s="191"/>
      <c r="FD74" s="191"/>
      <c r="FE74" s="191"/>
      <c r="FF74" s="191"/>
      <c r="FG74" s="191"/>
      <c r="FH74" s="191"/>
      <c r="FI74" s="191"/>
      <c r="FJ74" s="191"/>
      <c r="FK74" s="191"/>
      <c r="FL74" s="191"/>
      <c r="FM74" s="191"/>
      <c r="FN74" s="191"/>
      <c r="FO74" s="191"/>
      <c r="FP74" s="191"/>
      <c r="FQ74" s="191"/>
      <c r="FR74" s="191"/>
      <c r="FS74" s="191"/>
      <c r="FT74" s="191"/>
      <c r="FU74" s="191"/>
      <c r="FV74" s="191"/>
      <c r="FW74" s="191"/>
      <c r="FX74" s="191"/>
      <c r="FY74" s="191"/>
      <c r="FZ74" s="191"/>
      <c r="GA74" s="191"/>
      <c r="GB74" s="191"/>
      <c r="GC74" s="191"/>
      <c r="GD74" s="191"/>
      <c r="GE74" s="191"/>
      <c r="GF74" s="191"/>
      <c r="GG74" s="191"/>
      <c r="GH74" s="191"/>
      <c r="GI74" s="191"/>
      <c r="GJ74" s="191"/>
      <c r="GK74" s="191"/>
      <c r="GL74" s="191"/>
      <c r="GM74" s="191"/>
      <c r="GN74" s="191"/>
      <c r="GO74" s="191"/>
      <c r="GP74" s="191"/>
      <c r="GQ74" s="191"/>
      <c r="GR74" s="191"/>
      <c r="GS74" s="191"/>
      <c r="GT74" s="191"/>
      <c r="GU74" s="191"/>
      <c r="GV74" s="191"/>
      <c r="GW74" s="191"/>
      <c r="GX74" s="191"/>
      <c r="GY74" s="191"/>
      <c r="GZ74" s="191"/>
      <c r="HA74" s="191"/>
      <c r="HB74" s="191"/>
      <c r="HC74" s="191"/>
      <c r="HD74" s="191"/>
      <c r="HE74" s="191"/>
      <c r="HF74" s="191"/>
      <c r="HG74" s="191"/>
      <c r="HH74" s="191"/>
      <c r="HI74" s="191"/>
      <c r="HJ74" s="191"/>
      <c r="HK74" s="191"/>
      <c r="HL74" s="191"/>
      <c r="HM74" s="191"/>
      <c r="HN74" s="191"/>
      <c r="HO74" s="191"/>
      <c r="HP74" s="191"/>
      <c r="HQ74" s="191"/>
      <c r="HR74" s="191"/>
      <c r="HS74" s="191"/>
      <c r="HT74" s="191"/>
      <c r="HU74" s="191"/>
      <c r="HV74" s="191"/>
      <c r="HW74" s="191"/>
      <c r="HX74" s="191"/>
      <c r="HY74" s="191"/>
      <c r="HZ74" s="191"/>
      <c r="IA74" s="191"/>
      <c r="IB74" s="191"/>
      <c r="IC74" s="191"/>
      <c r="ID74" s="191"/>
      <c r="IE74" s="191"/>
      <c r="IF74" s="191"/>
      <c r="IG74" s="191"/>
      <c r="IH74" s="191"/>
      <c r="II74" s="191"/>
      <c r="IJ74" s="191"/>
      <c r="IK74" s="191"/>
      <c r="IL74" s="191"/>
      <c r="IM74" s="191"/>
      <c r="IN74" s="191"/>
      <c r="IO74" s="191"/>
      <c r="IP74" s="191"/>
      <c r="IQ74" s="191"/>
      <c r="IR74" s="191"/>
      <c r="IS74" s="191"/>
      <c r="IT74" s="191"/>
      <c r="IU74" s="191"/>
      <c r="IV74" s="191"/>
    </row>
    <row r="75" spans="1:256" ht="27" hidden="1" customHeight="1">
      <c r="A75" s="3093"/>
      <c r="B75" s="1043" t="s">
        <v>258</v>
      </c>
      <c r="C75" s="1058"/>
      <c r="D75" s="838" t="s">
        <v>151</v>
      </c>
      <c r="E75" s="918">
        <f t="shared" si="1"/>
        <v>1.6</v>
      </c>
      <c r="F75" s="838" t="s">
        <v>194</v>
      </c>
      <c r="G75" s="856">
        <f t="shared" si="2"/>
        <v>0</v>
      </c>
      <c r="H75" s="841"/>
      <c r="I75" s="3254"/>
      <c r="J75" s="3255"/>
      <c r="K75" s="847"/>
      <c r="L75" s="845"/>
      <c r="M75" s="3256"/>
      <c r="N75" s="3257"/>
      <c r="O75" s="194"/>
      <c r="P75" s="191"/>
      <c r="Q75" s="195"/>
      <c r="R75" s="191"/>
      <c r="T75" s="197" t="s">
        <v>259</v>
      </c>
      <c r="U75" s="197">
        <v>1.6</v>
      </c>
      <c r="V75" s="197">
        <v>0.5</v>
      </c>
      <c r="W75" s="197">
        <v>0.5</v>
      </c>
      <c r="X75" s="191"/>
      <c r="Y75" s="191"/>
      <c r="Z75" s="191"/>
      <c r="AA75" s="191"/>
      <c r="AB75" s="184" t="s">
        <v>244</v>
      </c>
      <c r="AC75" s="184" t="s">
        <v>236</v>
      </c>
      <c r="AD75" s="117" t="str">
        <f t="shared" si="0"/>
        <v>잣나무4-6m</v>
      </c>
      <c r="AE75" s="184">
        <v>1.2</v>
      </c>
      <c r="AF75" s="191"/>
      <c r="AG75" s="191"/>
      <c r="AH75" s="191"/>
      <c r="AI75" s="191"/>
      <c r="AJ75" s="191"/>
      <c r="AK75" s="191"/>
      <c r="AL75" s="191"/>
      <c r="AM75" s="191"/>
      <c r="AN75" s="191"/>
      <c r="AO75" s="191"/>
      <c r="AP75" s="191"/>
      <c r="AQ75" s="191"/>
      <c r="AR75" s="191"/>
      <c r="AS75" s="191"/>
      <c r="AT75" s="191"/>
      <c r="AU75" s="191"/>
      <c r="AV75" s="191"/>
      <c r="AW75" s="191"/>
      <c r="AX75" s="191"/>
      <c r="AY75" s="191"/>
      <c r="AZ75" s="191"/>
      <c r="BA75" s="191"/>
      <c r="BB75" s="191"/>
      <c r="BC75" s="191"/>
      <c r="BD75" s="191"/>
      <c r="BE75" s="191"/>
      <c r="BF75" s="191"/>
      <c r="BG75" s="191"/>
      <c r="BH75" s="191"/>
      <c r="BI75" s="191"/>
      <c r="BJ75" s="191"/>
      <c r="BK75" s="191"/>
      <c r="BL75" s="191"/>
      <c r="BM75" s="191"/>
      <c r="BN75" s="191"/>
      <c r="BO75" s="191"/>
      <c r="BP75" s="191"/>
      <c r="BQ75" s="191"/>
      <c r="BR75" s="191"/>
      <c r="BS75" s="191"/>
      <c r="BT75" s="191"/>
      <c r="BU75" s="191"/>
      <c r="BV75" s="191"/>
      <c r="BW75" s="191"/>
      <c r="BX75" s="191"/>
      <c r="BY75" s="191"/>
      <c r="BZ75" s="191"/>
      <c r="CA75" s="191"/>
      <c r="CB75" s="191"/>
      <c r="CC75" s="191"/>
      <c r="CD75" s="191"/>
      <c r="CE75" s="191"/>
      <c r="CF75" s="191"/>
      <c r="CG75" s="191"/>
      <c r="CH75" s="191"/>
      <c r="CI75" s="191"/>
      <c r="CJ75" s="191"/>
      <c r="CK75" s="191"/>
      <c r="CL75" s="191"/>
      <c r="CM75" s="191"/>
      <c r="CN75" s="191"/>
      <c r="CO75" s="191"/>
      <c r="CP75" s="191"/>
      <c r="CQ75" s="191"/>
      <c r="CR75" s="191"/>
      <c r="CS75" s="191"/>
      <c r="CT75" s="191"/>
      <c r="CU75" s="191"/>
      <c r="CV75" s="191"/>
      <c r="CW75" s="191"/>
      <c r="CX75" s="191"/>
      <c r="CY75" s="191"/>
      <c r="CZ75" s="191"/>
      <c r="DA75" s="191"/>
      <c r="DB75" s="191"/>
      <c r="DC75" s="191"/>
      <c r="DD75" s="191"/>
      <c r="DE75" s="191"/>
      <c r="DF75" s="191"/>
      <c r="DG75" s="191"/>
      <c r="DH75" s="191"/>
      <c r="DI75" s="191"/>
      <c r="DJ75" s="191"/>
      <c r="DK75" s="191"/>
      <c r="DL75" s="191"/>
      <c r="DM75" s="191"/>
      <c r="DN75" s="191"/>
      <c r="DO75" s="191"/>
      <c r="DP75" s="191"/>
      <c r="DQ75" s="191"/>
      <c r="DR75" s="191"/>
      <c r="DS75" s="191"/>
      <c r="DT75" s="191"/>
      <c r="DU75" s="191"/>
      <c r="DV75" s="191"/>
      <c r="DW75" s="191"/>
      <c r="DX75" s="191"/>
      <c r="DY75" s="191"/>
      <c r="DZ75" s="191"/>
      <c r="EA75" s="191"/>
      <c r="EB75" s="191"/>
      <c r="EC75" s="191"/>
      <c r="ED75" s="191"/>
      <c r="EE75" s="191"/>
      <c r="EF75" s="191"/>
      <c r="EG75" s="191"/>
      <c r="EH75" s="191"/>
      <c r="EI75" s="191"/>
      <c r="EJ75" s="191"/>
      <c r="EK75" s="191"/>
      <c r="EL75" s="191"/>
      <c r="EM75" s="191"/>
      <c r="EN75" s="191"/>
      <c r="EO75" s="191"/>
      <c r="EP75" s="191"/>
      <c r="EQ75" s="191"/>
      <c r="ER75" s="191"/>
      <c r="ES75" s="191"/>
      <c r="ET75" s="191"/>
      <c r="EU75" s="191"/>
      <c r="EV75" s="191"/>
      <c r="EW75" s="191"/>
      <c r="EX75" s="191"/>
      <c r="EY75" s="191"/>
      <c r="EZ75" s="191"/>
      <c r="FA75" s="191"/>
      <c r="FB75" s="191"/>
      <c r="FC75" s="191"/>
      <c r="FD75" s="191"/>
      <c r="FE75" s="191"/>
      <c r="FF75" s="191"/>
      <c r="FG75" s="191"/>
      <c r="FH75" s="191"/>
      <c r="FI75" s="191"/>
      <c r="FJ75" s="191"/>
      <c r="FK75" s="191"/>
      <c r="FL75" s="191"/>
      <c r="FM75" s="191"/>
      <c r="FN75" s="191"/>
      <c r="FO75" s="191"/>
      <c r="FP75" s="191"/>
      <c r="FQ75" s="191"/>
      <c r="FR75" s="191"/>
      <c r="FS75" s="191"/>
      <c r="FT75" s="191"/>
      <c r="FU75" s="191"/>
      <c r="FV75" s="191"/>
      <c r="FW75" s="191"/>
      <c r="FX75" s="191"/>
      <c r="FY75" s="191"/>
      <c r="FZ75" s="191"/>
      <c r="GA75" s="191"/>
      <c r="GB75" s="191"/>
      <c r="GC75" s="191"/>
      <c r="GD75" s="191"/>
      <c r="GE75" s="191"/>
      <c r="GF75" s="191"/>
      <c r="GG75" s="191"/>
      <c r="GH75" s="191"/>
      <c r="GI75" s="191"/>
      <c r="GJ75" s="191"/>
      <c r="GK75" s="191"/>
      <c r="GL75" s="191"/>
      <c r="GM75" s="191"/>
      <c r="GN75" s="191"/>
      <c r="GO75" s="191"/>
      <c r="GP75" s="191"/>
      <c r="GQ75" s="191"/>
      <c r="GR75" s="191"/>
      <c r="GS75" s="191"/>
      <c r="GT75" s="191"/>
      <c r="GU75" s="191"/>
      <c r="GV75" s="191"/>
      <c r="GW75" s="191"/>
      <c r="GX75" s="191"/>
      <c r="GY75" s="191"/>
      <c r="GZ75" s="191"/>
      <c r="HA75" s="191"/>
      <c r="HB75" s="191"/>
      <c r="HC75" s="191"/>
      <c r="HD75" s="191"/>
      <c r="HE75" s="191"/>
      <c r="HF75" s="191"/>
      <c r="HG75" s="191"/>
      <c r="HH75" s="191"/>
      <c r="HI75" s="191"/>
      <c r="HJ75" s="191"/>
      <c r="HK75" s="191"/>
      <c r="HL75" s="191"/>
      <c r="HM75" s="191"/>
      <c r="HN75" s="191"/>
      <c r="HO75" s="191"/>
      <c r="HP75" s="191"/>
      <c r="HQ75" s="191"/>
      <c r="HR75" s="191"/>
      <c r="HS75" s="191"/>
      <c r="HT75" s="191"/>
      <c r="HU75" s="191"/>
      <c r="HV75" s="191"/>
      <c r="HW75" s="191"/>
      <c r="HX75" s="191"/>
      <c r="HY75" s="191"/>
      <c r="HZ75" s="191"/>
      <c r="IA75" s="191"/>
      <c r="IB75" s="191"/>
      <c r="IC75" s="191"/>
      <c r="ID75" s="191"/>
      <c r="IE75" s="191"/>
      <c r="IF75" s="191"/>
      <c r="IG75" s="191"/>
      <c r="IH75" s="191"/>
      <c r="II75" s="191"/>
      <c r="IJ75" s="191"/>
      <c r="IK75" s="191"/>
      <c r="IL75" s="191"/>
      <c r="IM75" s="191"/>
      <c r="IN75" s="191"/>
      <c r="IO75" s="191"/>
      <c r="IP75" s="191"/>
      <c r="IQ75" s="191"/>
      <c r="IR75" s="191"/>
      <c r="IS75" s="191"/>
      <c r="IT75" s="191"/>
      <c r="IU75" s="191"/>
      <c r="IV75" s="191"/>
    </row>
    <row r="76" spans="1:256" ht="27" hidden="1" customHeight="1">
      <c r="A76" s="3093"/>
      <c r="B76" s="1043" t="s">
        <v>260</v>
      </c>
      <c r="C76" s="1058"/>
      <c r="D76" s="838" t="s">
        <v>151</v>
      </c>
      <c r="E76" s="918">
        <f t="shared" si="1"/>
        <v>2.1</v>
      </c>
      <c r="F76" s="838" t="s">
        <v>194</v>
      </c>
      <c r="G76" s="856">
        <f t="shared" si="2"/>
        <v>0</v>
      </c>
      <c r="H76" s="841"/>
      <c r="I76" s="3254"/>
      <c r="J76" s="3255"/>
      <c r="K76" s="847"/>
      <c r="L76" s="845"/>
      <c r="M76" s="3256"/>
      <c r="N76" s="3257"/>
      <c r="O76" s="194"/>
      <c r="P76" s="191"/>
      <c r="Q76" s="195"/>
      <c r="R76" s="191"/>
      <c r="T76" s="197" t="s">
        <v>261</v>
      </c>
      <c r="U76" s="197">
        <v>2.1</v>
      </c>
      <c r="V76" s="197">
        <v>0.7</v>
      </c>
      <c r="W76" s="197">
        <v>0.7</v>
      </c>
      <c r="X76" s="191"/>
      <c r="Y76" s="191"/>
      <c r="Z76" s="191"/>
      <c r="AA76" s="191"/>
      <c r="AB76" s="184" t="s">
        <v>262</v>
      </c>
      <c r="AC76" s="184" t="s">
        <v>221</v>
      </c>
      <c r="AD76" s="117" t="str">
        <f t="shared" si="0"/>
        <v>리기다0-1m</v>
      </c>
      <c r="AE76" s="184">
        <v>0.4</v>
      </c>
      <c r="AF76" s="191"/>
      <c r="AG76" s="191"/>
      <c r="AH76" s="191"/>
      <c r="AI76" s="191"/>
      <c r="AJ76" s="191"/>
      <c r="AK76" s="191"/>
      <c r="AL76" s="191"/>
      <c r="AM76" s="191"/>
      <c r="AN76" s="191"/>
      <c r="AO76" s="191"/>
      <c r="AP76" s="191"/>
      <c r="AQ76" s="191"/>
      <c r="AR76" s="191"/>
      <c r="AS76" s="191"/>
      <c r="AT76" s="191"/>
      <c r="AU76" s="191"/>
      <c r="AV76" s="191"/>
      <c r="AW76" s="191"/>
      <c r="AX76" s="191"/>
      <c r="AY76" s="191"/>
      <c r="AZ76" s="191"/>
      <c r="BA76" s="191"/>
      <c r="BB76" s="191"/>
      <c r="BC76" s="191"/>
      <c r="BD76" s="191"/>
      <c r="BE76" s="191"/>
      <c r="BF76" s="191"/>
      <c r="BG76" s="191"/>
      <c r="BH76" s="191"/>
      <c r="BI76" s="191"/>
      <c r="BJ76" s="191"/>
      <c r="BK76" s="191"/>
      <c r="BL76" s="191"/>
      <c r="BM76" s="191"/>
      <c r="BN76" s="191"/>
      <c r="BO76" s="191"/>
      <c r="BP76" s="191"/>
      <c r="BQ76" s="191"/>
      <c r="BR76" s="191"/>
      <c r="BS76" s="191"/>
      <c r="BT76" s="191"/>
      <c r="BU76" s="191"/>
      <c r="BV76" s="191"/>
      <c r="BW76" s="191"/>
      <c r="BX76" s="191"/>
      <c r="BY76" s="191"/>
      <c r="BZ76" s="191"/>
      <c r="CA76" s="191"/>
      <c r="CB76" s="191"/>
      <c r="CC76" s="191"/>
      <c r="CD76" s="191"/>
      <c r="CE76" s="191"/>
      <c r="CF76" s="191"/>
      <c r="CG76" s="191"/>
      <c r="CH76" s="191"/>
      <c r="CI76" s="191"/>
      <c r="CJ76" s="191"/>
      <c r="CK76" s="191"/>
      <c r="CL76" s="191"/>
      <c r="CM76" s="191"/>
      <c r="CN76" s="191"/>
      <c r="CO76" s="191"/>
      <c r="CP76" s="191"/>
      <c r="CQ76" s="191"/>
      <c r="CR76" s="191"/>
      <c r="CS76" s="191"/>
      <c r="CT76" s="191"/>
      <c r="CU76" s="191"/>
      <c r="CV76" s="191"/>
      <c r="CW76" s="191"/>
      <c r="CX76" s="191"/>
      <c r="CY76" s="191"/>
      <c r="CZ76" s="191"/>
      <c r="DA76" s="191"/>
      <c r="DB76" s="191"/>
      <c r="DC76" s="191"/>
      <c r="DD76" s="191"/>
      <c r="DE76" s="191"/>
      <c r="DF76" s="191"/>
      <c r="DG76" s="191"/>
      <c r="DH76" s="191"/>
      <c r="DI76" s="191"/>
      <c r="DJ76" s="191"/>
      <c r="DK76" s="191"/>
      <c r="DL76" s="191"/>
      <c r="DM76" s="191"/>
      <c r="DN76" s="191"/>
      <c r="DO76" s="191"/>
      <c r="DP76" s="191"/>
      <c r="DQ76" s="191"/>
      <c r="DR76" s="191"/>
      <c r="DS76" s="191"/>
      <c r="DT76" s="191"/>
      <c r="DU76" s="191"/>
      <c r="DV76" s="191"/>
      <c r="DW76" s="191"/>
      <c r="DX76" s="191"/>
      <c r="DY76" s="191"/>
      <c r="DZ76" s="191"/>
      <c r="EA76" s="191"/>
      <c r="EB76" s="191"/>
      <c r="EC76" s="191"/>
      <c r="ED76" s="191"/>
      <c r="EE76" s="191"/>
      <c r="EF76" s="191"/>
      <c r="EG76" s="191"/>
      <c r="EH76" s="191"/>
      <c r="EI76" s="191"/>
      <c r="EJ76" s="191"/>
      <c r="EK76" s="191"/>
      <c r="EL76" s="191"/>
      <c r="EM76" s="191"/>
      <c r="EN76" s="191"/>
      <c r="EO76" s="191"/>
      <c r="EP76" s="191"/>
      <c r="EQ76" s="191"/>
      <c r="ER76" s="191"/>
      <c r="ES76" s="191"/>
      <c r="ET76" s="191"/>
      <c r="EU76" s="191"/>
      <c r="EV76" s="191"/>
      <c r="EW76" s="191"/>
      <c r="EX76" s="191"/>
      <c r="EY76" s="191"/>
      <c r="EZ76" s="191"/>
      <c r="FA76" s="191"/>
      <c r="FB76" s="191"/>
      <c r="FC76" s="191"/>
      <c r="FD76" s="191"/>
      <c r="FE76" s="191"/>
      <c r="FF76" s="191"/>
      <c r="FG76" s="191"/>
      <c r="FH76" s="191"/>
      <c r="FI76" s="191"/>
      <c r="FJ76" s="191"/>
      <c r="FK76" s="191"/>
      <c r="FL76" s="191"/>
      <c r="FM76" s="191"/>
      <c r="FN76" s="191"/>
      <c r="FO76" s="191"/>
      <c r="FP76" s="191"/>
      <c r="FQ76" s="191"/>
      <c r="FR76" s="191"/>
      <c r="FS76" s="191"/>
      <c r="FT76" s="191"/>
      <c r="FU76" s="191"/>
      <c r="FV76" s="191"/>
      <c r="FW76" s="191"/>
      <c r="FX76" s="191"/>
      <c r="FY76" s="191"/>
      <c r="FZ76" s="191"/>
      <c r="GA76" s="191"/>
      <c r="GB76" s="191"/>
      <c r="GC76" s="191"/>
      <c r="GD76" s="191"/>
      <c r="GE76" s="191"/>
      <c r="GF76" s="191"/>
      <c r="GG76" s="191"/>
      <c r="GH76" s="191"/>
      <c r="GI76" s="191"/>
      <c r="GJ76" s="191"/>
      <c r="GK76" s="191"/>
      <c r="GL76" s="191"/>
      <c r="GM76" s="191"/>
      <c r="GN76" s="191"/>
      <c r="GO76" s="191"/>
      <c r="GP76" s="191"/>
      <c r="GQ76" s="191"/>
      <c r="GR76" s="191"/>
      <c r="GS76" s="191"/>
      <c r="GT76" s="191"/>
      <c r="GU76" s="191"/>
      <c r="GV76" s="191"/>
      <c r="GW76" s="191"/>
      <c r="GX76" s="191"/>
      <c r="GY76" s="191"/>
      <c r="GZ76" s="191"/>
      <c r="HA76" s="191"/>
      <c r="HB76" s="191"/>
      <c r="HC76" s="191"/>
      <c r="HD76" s="191"/>
      <c r="HE76" s="191"/>
      <c r="HF76" s="191"/>
      <c r="HG76" s="191"/>
      <c r="HH76" s="191"/>
      <c r="HI76" s="191"/>
      <c r="HJ76" s="191"/>
      <c r="HK76" s="191"/>
      <c r="HL76" s="191"/>
      <c r="HM76" s="191"/>
      <c r="HN76" s="191"/>
      <c r="HO76" s="191"/>
      <c r="HP76" s="191"/>
      <c r="HQ76" s="191"/>
      <c r="HR76" s="191"/>
      <c r="HS76" s="191"/>
      <c r="HT76" s="191"/>
      <c r="HU76" s="191"/>
      <c r="HV76" s="191"/>
      <c r="HW76" s="191"/>
      <c r="HX76" s="191"/>
      <c r="HY76" s="191"/>
      <c r="HZ76" s="191"/>
      <c r="IA76" s="191"/>
      <c r="IB76" s="191"/>
      <c r="IC76" s="191"/>
      <c r="ID76" s="191"/>
      <c r="IE76" s="191"/>
      <c r="IF76" s="191"/>
      <c r="IG76" s="191"/>
      <c r="IH76" s="191"/>
      <c r="II76" s="191"/>
      <c r="IJ76" s="191"/>
      <c r="IK76" s="191"/>
      <c r="IL76" s="191"/>
      <c r="IM76" s="191"/>
      <c r="IN76" s="191"/>
      <c r="IO76" s="191"/>
      <c r="IP76" s="191"/>
      <c r="IQ76" s="191"/>
      <c r="IR76" s="191"/>
      <c r="IS76" s="191"/>
      <c r="IT76" s="191"/>
      <c r="IU76" s="191"/>
      <c r="IV76" s="191"/>
    </row>
    <row r="77" spans="1:256" ht="27" hidden="1" customHeight="1">
      <c r="A77" s="3093"/>
      <c r="B77" s="1043" t="s">
        <v>263</v>
      </c>
      <c r="C77" s="1058"/>
      <c r="D77" s="838" t="s">
        <v>151</v>
      </c>
      <c r="E77" s="918">
        <f t="shared" si="1"/>
        <v>2.6</v>
      </c>
      <c r="F77" s="838" t="s">
        <v>194</v>
      </c>
      <c r="G77" s="856">
        <f t="shared" si="2"/>
        <v>0</v>
      </c>
      <c r="H77" s="841"/>
      <c r="I77" s="3254"/>
      <c r="J77" s="3255"/>
      <c r="K77" s="847"/>
      <c r="L77" s="845"/>
      <c r="M77" s="3256"/>
      <c r="N77" s="3257"/>
      <c r="O77" s="194"/>
      <c r="P77" s="191"/>
      <c r="Q77" s="195"/>
      <c r="R77" s="191"/>
      <c r="T77" s="197" t="s">
        <v>264</v>
      </c>
      <c r="U77" s="197">
        <v>2.6</v>
      </c>
      <c r="V77" s="197">
        <v>0.9</v>
      </c>
      <c r="W77" s="197">
        <v>0.9</v>
      </c>
      <c r="X77" s="191"/>
      <c r="Y77" s="191"/>
      <c r="Z77" s="191"/>
      <c r="AA77" s="191"/>
      <c r="AB77" s="184" t="s">
        <v>262</v>
      </c>
      <c r="AC77" s="184" t="s">
        <v>222</v>
      </c>
      <c r="AD77" s="117" t="str">
        <f t="shared" si="0"/>
        <v>리기다0-2m</v>
      </c>
      <c r="AE77" s="184">
        <v>0.8</v>
      </c>
      <c r="AF77" s="191"/>
      <c r="AG77" s="191"/>
      <c r="AH77" s="191"/>
      <c r="AI77" s="191"/>
      <c r="AJ77" s="191"/>
      <c r="AK77" s="191"/>
      <c r="AL77" s="191"/>
      <c r="AM77" s="191"/>
      <c r="AN77" s="191"/>
      <c r="AO77" s="191"/>
      <c r="AP77" s="191"/>
      <c r="AQ77" s="191"/>
      <c r="AR77" s="191"/>
      <c r="AS77" s="191"/>
      <c r="AT77" s="191"/>
      <c r="AU77" s="191"/>
      <c r="AV77" s="191"/>
      <c r="AW77" s="191"/>
      <c r="AX77" s="191"/>
      <c r="AY77" s="191"/>
      <c r="AZ77" s="191"/>
      <c r="BA77" s="191"/>
      <c r="BB77" s="191"/>
      <c r="BC77" s="191"/>
      <c r="BD77" s="191"/>
      <c r="BE77" s="191"/>
      <c r="BF77" s="191"/>
      <c r="BG77" s="191"/>
      <c r="BH77" s="191"/>
      <c r="BI77" s="191"/>
      <c r="BJ77" s="191"/>
      <c r="BK77" s="191"/>
      <c r="BL77" s="191"/>
      <c r="BM77" s="191"/>
      <c r="BN77" s="191"/>
      <c r="BO77" s="191"/>
      <c r="BP77" s="191"/>
      <c r="BQ77" s="191"/>
      <c r="BR77" s="191"/>
      <c r="BS77" s="191"/>
      <c r="BT77" s="191"/>
      <c r="BU77" s="191"/>
      <c r="BV77" s="191"/>
      <c r="BW77" s="191"/>
      <c r="BX77" s="191"/>
      <c r="BY77" s="191"/>
      <c r="BZ77" s="191"/>
      <c r="CA77" s="191"/>
      <c r="CB77" s="191"/>
      <c r="CC77" s="191"/>
      <c r="CD77" s="191"/>
      <c r="CE77" s="191"/>
      <c r="CF77" s="191"/>
      <c r="CG77" s="191"/>
      <c r="CH77" s="191"/>
      <c r="CI77" s="191"/>
      <c r="CJ77" s="191"/>
      <c r="CK77" s="191"/>
      <c r="CL77" s="191"/>
      <c r="CM77" s="191"/>
      <c r="CN77" s="191"/>
      <c r="CO77" s="191"/>
      <c r="CP77" s="191"/>
      <c r="CQ77" s="191"/>
      <c r="CR77" s="191"/>
      <c r="CS77" s="191"/>
      <c r="CT77" s="191"/>
      <c r="CU77" s="191"/>
      <c r="CV77" s="191"/>
      <c r="CW77" s="191"/>
      <c r="CX77" s="191"/>
      <c r="CY77" s="191"/>
      <c r="CZ77" s="191"/>
      <c r="DA77" s="191"/>
      <c r="DB77" s="191"/>
      <c r="DC77" s="191"/>
      <c r="DD77" s="191"/>
      <c r="DE77" s="191"/>
      <c r="DF77" s="191"/>
      <c r="DG77" s="191"/>
      <c r="DH77" s="191"/>
      <c r="DI77" s="191"/>
      <c r="DJ77" s="191"/>
      <c r="DK77" s="191"/>
      <c r="DL77" s="191"/>
      <c r="DM77" s="191"/>
      <c r="DN77" s="191"/>
      <c r="DO77" s="191"/>
      <c r="DP77" s="191"/>
      <c r="DQ77" s="191"/>
      <c r="DR77" s="191"/>
      <c r="DS77" s="191"/>
      <c r="DT77" s="191"/>
      <c r="DU77" s="191"/>
      <c r="DV77" s="191"/>
      <c r="DW77" s="191"/>
      <c r="DX77" s="191"/>
      <c r="DY77" s="191"/>
      <c r="DZ77" s="191"/>
      <c r="EA77" s="191"/>
      <c r="EB77" s="191"/>
      <c r="EC77" s="191"/>
      <c r="ED77" s="191"/>
      <c r="EE77" s="191"/>
      <c r="EF77" s="191"/>
      <c r="EG77" s="191"/>
      <c r="EH77" s="191"/>
      <c r="EI77" s="191"/>
      <c r="EJ77" s="191"/>
      <c r="EK77" s="191"/>
      <c r="EL77" s="191"/>
      <c r="EM77" s="191"/>
      <c r="EN77" s="191"/>
      <c r="EO77" s="191"/>
      <c r="EP77" s="191"/>
      <c r="EQ77" s="191"/>
      <c r="ER77" s="191"/>
      <c r="ES77" s="191"/>
      <c r="ET77" s="191"/>
      <c r="EU77" s="191"/>
      <c r="EV77" s="191"/>
      <c r="EW77" s="191"/>
      <c r="EX77" s="191"/>
      <c r="EY77" s="191"/>
      <c r="EZ77" s="191"/>
      <c r="FA77" s="191"/>
      <c r="FB77" s="191"/>
      <c r="FC77" s="191"/>
      <c r="FD77" s="191"/>
      <c r="FE77" s="191"/>
      <c r="FF77" s="191"/>
      <c r="FG77" s="191"/>
      <c r="FH77" s="191"/>
      <c r="FI77" s="191"/>
      <c r="FJ77" s="191"/>
      <c r="FK77" s="191"/>
      <c r="FL77" s="191"/>
      <c r="FM77" s="191"/>
      <c r="FN77" s="191"/>
      <c r="FO77" s="191"/>
      <c r="FP77" s="191"/>
      <c r="FQ77" s="191"/>
      <c r="FR77" s="191"/>
      <c r="FS77" s="191"/>
      <c r="FT77" s="191"/>
      <c r="FU77" s="191"/>
      <c r="FV77" s="191"/>
      <c r="FW77" s="191"/>
      <c r="FX77" s="191"/>
      <c r="FY77" s="191"/>
      <c r="FZ77" s="191"/>
      <c r="GA77" s="191"/>
      <c r="GB77" s="191"/>
      <c r="GC77" s="191"/>
      <c r="GD77" s="191"/>
      <c r="GE77" s="191"/>
      <c r="GF77" s="191"/>
      <c r="GG77" s="191"/>
      <c r="GH77" s="191"/>
      <c r="GI77" s="191"/>
      <c r="GJ77" s="191"/>
      <c r="GK77" s="191"/>
      <c r="GL77" s="191"/>
      <c r="GM77" s="191"/>
      <c r="GN77" s="191"/>
      <c r="GO77" s="191"/>
      <c r="GP77" s="191"/>
      <c r="GQ77" s="191"/>
      <c r="GR77" s="191"/>
      <c r="GS77" s="191"/>
      <c r="GT77" s="191"/>
      <c r="GU77" s="191"/>
      <c r="GV77" s="191"/>
      <c r="GW77" s="191"/>
      <c r="GX77" s="191"/>
      <c r="GY77" s="191"/>
      <c r="GZ77" s="191"/>
      <c r="HA77" s="191"/>
      <c r="HB77" s="191"/>
      <c r="HC77" s="191"/>
      <c r="HD77" s="191"/>
      <c r="HE77" s="191"/>
      <c r="HF77" s="191"/>
      <c r="HG77" s="191"/>
      <c r="HH77" s="191"/>
      <c r="HI77" s="191"/>
      <c r="HJ77" s="191"/>
      <c r="HK77" s="191"/>
      <c r="HL77" s="191"/>
      <c r="HM77" s="191"/>
      <c r="HN77" s="191"/>
      <c r="HO77" s="191"/>
      <c r="HP77" s="191"/>
      <c r="HQ77" s="191"/>
      <c r="HR77" s="191"/>
      <c r="HS77" s="191"/>
      <c r="HT77" s="191"/>
      <c r="HU77" s="191"/>
      <c r="HV77" s="191"/>
      <c r="HW77" s="191"/>
      <c r="HX77" s="191"/>
      <c r="HY77" s="191"/>
      <c r="HZ77" s="191"/>
      <c r="IA77" s="191"/>
      <c r="IB77" s="191"/>
      <c r="IC77" s="191"/>
      <c r="ID77" s="191"/>
      <c r="IE77" s="191"/>
      <c r="IF77" s="191"/>
      <c r="IG77" s="191"/>
      <c r="IH77" s="191"/>
      <c r="II77" s="191"/>
      <c r="IJ77" s="191"/>
      <c r="IK77" s="191"/>
      <c r="IL77" s="191"/>
      <c r="IM77" s="191"/>
      <c r="IN77" s="191"/>
      <c r="IO77" s="191"/>
      <c r="IP77" s="191"/>
      <c r="IQ77" s="191"/>
      <c r="IR77" s="191"/>
      <c r="IS77" s="191"/>
      <c r="IT77" s="191"/>
      <c r="IU77" s="191"/>
      <c r="IV77" s="191"/>
    </row>
    <row r="78" spans="1:256" ht="27" hidden="1" customHeight="1">
      <c r="A78" s="3093"/>
      <c r="B78" s="1043" t="s">
        <v>265</v>
      </c>
      <c r="C78" s="1058"/>
      <c r="D78" s="838" t="s">
        <v>151</v>
      </c>
      <c r="E78" s="918">
        <f t="shared" si="1"/>
        <v>3.1</v>
      </c>
      <c r="F78" s="838" t="s">
        <v>194</v>
      </c>
      <c r="G78" s="856">
        <f t="shared" si="2"/>
        <v>0</v>
      </c>
      <c r="H78" s="841"/>
      <c r="I78" s="3254"/>
      <c r="J78" s="3255"/>
      <c r="K78" s="847"/>
      <c r="L78" s="845"/>
      <c r="M78" s="3256"/>
      <c r="N78" s="3257"/>
      <c r="O78" s="194"/>
      <c r="P78" s="191"/>
      <c r="Q78" s="195"/>
      <c r="R78" s="191"/>
      <c r="T78" s="197" t="s">
        <v>266</v>
      </c>
      <c r="U78" s="197">
        <v>3.1</v>
      </c>
      <c r="V78" s="197">
        <v>1</v>
      </c>
      <c r="W78" s="197">
        <v>1</v>
      </c>
      <c r="X78" s="191"/>
      <c r="Y78" s="191"/>
      <c r="Z78" s="191"/>
      <c r="AA78" s="191"/>
      <c r="AB78" s="184" t="s">
        <v>262</v>
      </c>
      <c r="AC78" s="184" t="s">
        <v>225</v>
      </c>
      <c r="AD78" s="117" t="str">
        <f t="shared" si="0"/>
        <v>리기다0-4m</v>
      </c>
      <c r="AE78" s="184">
        <v>1.8</v>
      </c>
      <c r="AF78" s="191"/>
      <c r="AG78" s="191"/>
      <c r="AH78" s="191"/>
      <c r="AI78" s="191"/>
      <c r="AJ78" s="191"/>
      <c r="AK78" s="191"/>
      <c r="AL78" s="191"/>
      <c r="AM78" s="191"/>
      <c r="AN78" s="191"/>
      <c r="AO78" s="191"/>
      <c r="AP78" s="191"/>
      <c r="AQ78" s="191"/>
      <c r="AR78" s="191"/>
      <c r="AS78" s="191"/>
      <c r="AT78" s="191"/>
      <c r="AU78" s="191"/>
      <c r="AV78" s="191"/>
      <c r="AW78" s="191"/>
      <c r="AX78" s="191"/>
      <c r="AY78" s="191"/>
      <c r="AZ78" s="191"/>
      <c r="BA78" s="191"/>
      <c r="BB78" s="191"/>
      <c r="BC78" s="191"/>
      <c r="BD78" s="191"/>
      <c r="BE78" s="191"/>
      <c r="BF78" s="191"/>
      <c r="BG78" s="191"/>
      <c r="BH78" s="191"/>
      <c r="BI78" s="191"/>
      <c r="BJ78" s="191"/>
      <c r="BK78" s="191"/>
      <c r="BL78" s="191"/>
      <c r="BM78" s="191"/>
      <c r="BN78" s="191"/>
      <c r="BO78" s="191"/>
      <c r="BP78" s="191"/>
      <c r="BQ78" s="191"/>
      <c r="BR78" s="191"/>
      <c r="BS78" s="191"/>
      <c r="BT78" s="191"/>
      <c r="BU78" s="191"/>
      <c r="BV78" s="191"/>
      <c r="BW78" s="191"/>
      <c r="BX78" s="191"/>
      <c r="BY78" s="191"/>
      <c r="BZ78" s="191"/>
      <c r="CA78" s="191"/>
      <c r="CB78" s="191"/>
      <c r="CC78" s="191"/>
      <c r="CD78" s="191"/>
      <c r="CE78" s="191"/>
      <c r="CF78" s="191"/>
      <c r="CG78" s="191"/>
      <c r="CH78" s="191"/>
      <c r="CI78" s="191"/>
      <c r="CJ78" s="191"/>
      <c r="CK78" s="191"/>
      <c r="CL78" s="191"/>
      <c r="CM78" s="191"/>
      <c r="CN78" s="191"/>
      <c r="CO78" s="191"/>
      <c r="CP78" s="191"/>
      <c r="CQ78" s="191"/>
      <c r="CR78" s="191"/>
      <c r="CS78" s="191"/>
      <c r="CT78" s="191"/>
      <c r="CU78" s="191"/>
      <c r="CV78" s="191"/>
      <c r="CW78" s="191"/>
      <c r="CX78" s="191"/>
      <c r="CY78" s="191"/>
      <c r="CZ78" s="191"/>
      <c r="DA78" s="191"/>
      <c r="DB78" s="191"/>
      <c r="DC78" s="191"/>
      <c r="DD78" s="191"/>
      <c r="DE78" s="191"/>
      <c r="DF78" s="191"/>
      <c r="DG78" s="191"/>
      <c r="DH78" s="191"/>
      <c r="DI78" s="191"/>
      <c r="DJ78" s="191"/>
      <c r="DK78" s="191"/>
      <c r="DL78" s="191"/>
      <c r="DM78" s="191"/>
      <c r="DN78" s="191"/>
      <c r="DO78" s="191"/>
      <c r="DP78" s="191"/>
      <c r="DQ78" s="191"/>
      <c r="DR78" s="191"/>
      <c r="DS78" s="191"/>
      <c r="DT78" s="191"/>
      <c r="DU78" s="191"/>
      <c r="DV78" s="191"/>
      <c r="DW78" s="191"/>
      <c r="DX78" s="191"/>
      <c r="DY78" s="191"/>
      <c r="DZ78" s="191"/>
      <c r="EA78" s="191"/>
      <c r="EB78" s="191"/>
      <c r="EC78" s="191"/>
      <c r="ED78" s="191"/>
      <c r="EE78" s="191"/>
      <c r="EF78" s="191"/>
      <c r="EG78" s="191"/>
      <c r="EH78" s="191"/>
      <c r="EI78" s="191"/>
      <c r="EJ78" s="191"/>
      <c r="EK78" s="191"/>
      <c r="EL78" s="191"/>
      <c r="EM78" s="191"/>
      <c r="EN78" s="191"/>
      <c r="EO78" s="191"/>
      <c r="EP78" s="191"/>
      <c r="EQ78" s="191"/>
      <c r="ER78" s="191"/>
      <c r="ES78" s="191"/>
      <c r="ET78" s="191"/>
      <c r="EU78" s="191"/>
      <c r="EV78" s="191"/>
      <c r="EW78" s="191"/>
      <c r="EX78" s="191"/>
      <c r="EY78" s="191"/>
      <c r="EZ78" s="191"/>
      <c r="FA78" s="191"/>
      <c r="FB78" s="191"/>
      <c r="FC78" s="191"/>
      <c r="FD78" s="191"/>
      <c r="FE78" s="191"/>
      <c r="FF78" s="191"/>
      <c r="FG78" s="191"/>
      <c r="FH78" s="191"/>
      <c r="FI78" s="191"/>
      <c r="FJ78" s="191"/>
      <c r="FK78" s="191"/>
      <c r="FL78" s="191"/>
      <c r="FM78" s="191"/>
      <c r="FN78" s="191"/>
      <c r="FO78" s="191"/>
      <c r="FP78" s="191"/>
      <c r="FQ78" s="191"/>
      <c r="FR78" s="191"/>
      <c r="FS78" s="191"/>
      <c r="FT78" s="191"/>
      <c r="FU78" s="191"/>
      <c r="FV78" s="191"/>
      <c r="FW78" s="191"/>
      <c r="FX78" s="191"/>
      <c r="FY78" s="191"/>
      <c r="FZ78" s="191"/>
      <c r="GA78" s="191"/>
      <c r="GB78" s="191"/>
      <c r="GC78" s="191"/>
      <c r="GD78" s="191"/>
      <c r="GE78" s="191"/>
      <c r="GF78" s="191"/>
      <c r="GG78" s="191"/>
      <c r="GH78" s="191"/>
      <c r="GI78" s="191"/>
      <c r="GJ78" s="191"/>
      <c r="GK78" s="191"/>
      <c r="GL78" s="191"/>
      <c r="GM78" s="191"/>
      <c r="GN78" s="191"/>
      <c r="GO78" s="191"/>
      <c r="GP78" s="191"/>
      <c r="GQ78" s="191"/>
      <c r="GR78" s="191"/>
      <c r="GS78" s="191"/>
      <c r="GT78" s="191"/>
      <c r="GU78" s="191"/>
      <c r="GV78" s="191"/>
      <c r="GW78" s="191"/>
      <c r="GX78" s="191"/>
      <c r="GY78" s="191"/>
      <c r="GZ78" s="191"/>
      <c r="HA78" s="191"/>
      <c r="HB78" s="191"/>
      <c r="HC78" s="191"/>
      <c r="HD78" s="191"/>
      <c r="HE78" s="191"/>
      <c r="HF78" s="191"/>
      <c r="HG78" s="191"/>
      <c r="HH78" s="191"/>
      <c r="HI78" s="191"/>
      <c r="HJ78" s="191"/>
      <c r="HK78" s="191"/>
      <c r="HL78" s="191"/>
      <c r="HM78" s="191"/>
      <c r="HN78" s="191"/>
      <c r="HO78" s="191"/>
      <c r="HP78" s="191"/>
      <c r="HQ78" s="191"/>
      <c r="HR78" s="191"/>
      <c r="HS78" s="191"/>
      <c r="HT78" s="191"/>
      <c r="HU78" s="191"/>
      <c r="HV78" s="191"/>
      <c r="HW78" s="191"/>
      <c r="HX78" s="191"/>
      <c r="HY78" s="191"/>
      <c r="HZ78" s="191"/>
      <c r="IA78" s="191"/>
      <c r="IB78" s="191"/>
      <c r="IC78" s="191"/>
      <c r="ID78" s="191"/>
      <c r="IE78" s="191"/>
      <c r="IF78" s="191"/>
      <c r="IG78" s="191"/>
      <c r="IH78" s="191"/>
      <c r="II78" s="191"/>
      <c r="IJ78" s="191"/>
      <c r="IK78" s="191"/>
      <c r="IL78" s="191"/>
      <c r="IM78" s="191"/>
      <c r="IN78" s="191"/>
      <c r="IO78" s="191"/>
      <c r="IP78" s="191"/>
      <c r="IQ78" s="191"/>
      <c r="IR78" s="191"/>
      <c r="IS78" s="191"/>
      <c r="IT78" s="191"/>
      <c r="IU78" s="191"/>
      <c r="IV78" s="191"/>
    </row>
    <row r="79" spans="1:256" ht="27" hidden="1" customHeight="1">
      <c r="A79" s="3093"/>
      <c r="B79" s="1043" t="s">
        <v>267</v>
      </c>
      <c r="C79" s="1058"/>
      <c r="D79" s="838" t="s">
        <v>151</v>
      </c>
      <c r="E79" s="918">
        <f t="shared" si="1"/>
        <v>3.8</v>
      </c>
      <c r="F79" s="838" t="s">
        <v>194</v>
      </c>
      <c r="G79" s="856">
        <f t="shared" si="2"/>
        <v>0</v>
      </c>
      <c r="H79" s="841"/>
      <c r="I79" s="3254"/>
      <c r="J79" s="3255"/>
      <c r="K79" s="847"/>
      <c r="L79" s="845"/>
      <c r="M79" s="3256"/>
      <c r="N79" s="3257"/>
      <c r="O79" s="194"/>
      <c r="P79" s="191"/>
      <c r="Q79" s="195"/>
      <c r="R79" s="191"/>
      <c r="T79" s="197" t="s">
        <v>268</v>
      </c>
      <c r="U79" s="197">
        <v>3.8</v>
      </c>
      <c r="V79" s="197">
        <v>1.3</v>
      </c>
      <c r="W79" s="197">
        <v>1.3</v>
      </c>
      <c r="X79" s="191"/>
      <c r="Y79" s="191"/>
      <c r="Z79" s="191"/>
      <c r="AA79" s="191"/>
      <c r="AB79" s="184" t="s">
        <v>262</v>
      </c>
      <c r="AC79" s="184" t="s">
        <v>228</v>
      </c>
      <c r="AD79" s="117" t="str">
        <f t="shared" si="0"/>
        <v>리기다0-6m</v>
      </c>
      <c r="AE79" s="184">
        <v>3</v>
      </c>
      <c r="AF79" s="191"/>
      <c r="AG79" s="191"/>
      <c r="AH79" s="191"/>
      <c r="AI79" s="191"/>
      <c r="AJ79" s="191"/>
      <c r="AK79" s="191"/>
      <c r="AL79" s="191"/>
      <c r="AM79" s="191"/>
      <c r="AN79" s="191"/>
      <c r="AO79" s="191"/>
      <c r="AP79" s="191"/>
      <c r="AQ79" s="191"/>
      <c r="AR79" s="191"/>
      <c r="AS79" s="191"/>
      <c r="AT79" s="191"/>
      <c r="AU79" s="191"/>
      <c r="AV79" s="191"/>
      <c r="AW79" s="191"/>
      <c r="AX79" s="191"/>
      <c r="AY79" s="191"/>
      <c r="AZ79" s="191"/>
      <c r="BA79" s="191"/>
      <c r="BB79" s="191"/>
      <c r="BC79" s="191"/>
      <c r="BD79" s="191"/>
      <c r="BE79" s="191"/>
      <c r="BF79" s="191"/>
      <c r="BG79" s="191"/>
      <c r="BH79" s="191"/>
      <c r="BI79" s="191"/>
      <c r="BJ79" s="191"/>
      <c r="BK79" s="191"/>
      <c r="BL79" s="191"/>
      <c r="BM79" s="191"/>
      <c r="BN79" s="191"/>
      <c r="BO79" s="191"/>
      <c r="BP79" s="191"/>
      <c r="BQ79" s="191"/>
      <c r="BR79" s="191"/>
      <c r="BS79" s="191"/>
      <c r="BT79" s="191"/>
      <c r="BU79" s="191"/>
      <c r="BV79" s="191"/>
      <c r="BW79" s="191"/>
      <c r="BX79" s="191"/>
      <c r="BY79" s="191"/>
      <c r="BZ79" s="191"/>
      <c r="CA79" s="191"/>
      <c r="CB79" s="191"/>
      <c r="CC79" s="191"/>
      <c r="CD79" s="191"/>
      <c r="CE79" s="191"/>
      <c r="CF79" s="191"/>
      <c r="CG79" s="191"/>
      <c r="CH79" s="191"/>
      <c r="CI79" s="191"/>
      <c r="CJ79" s="191"/>
      <c r="CK79" s="191"/>
      <c r="CL79" s="191"/>
      <c r="CM79" s="191"/>
      <c r="CN79" s="191"/>
      <c r="CO79" s="191"/>
      <c r="CP79" s="191"/>
      <c r="CQ79" s="191"/>
      <c r="CR79" s="191"/>
      <c r="CS79" s="191"/>
      <c r="CT79" s="191"/>
      <c r="CU79" s="191"/>
      <c r="CV79" s="191"/>
      <c r="CW79" s="191"/>
      <c r="CX79" s="191"/>
      <c r="CY79" s="191"/>
      <c r="CZ79" s="191"/>
      <c r="DA79" s="191"/>
      <c r="DB79" s="191"/>
      <c r="DC79" s="191"/>
      <c r="DD79" s="191"/>
      <c r="DE79" s="191"/>
      <c r="DF79" s="191"/>
      <c r="DG79" s="191"/>
      <c r="DH79" s="191"/>
      <c r="DI79" s="191"/>
      <c r="DJ79" s="191"/>
      <c r="DK79" s="191"/>
      <c r="DL79" s="191"/>
      <c r="DM79" s="191"/>
      <c r="DN79" s="191"/>
      <c r="DO79" s="191"/>
      <c r="DP79" s="191"/>
      <c r="DQ79" s="191"/>
      <c r="DR79" s="191"/>
      <c r="DS79" s="191"/>
      <c r="DT79" s="191"/>
      <c r="DU79" s="191"/>
      <c r="DV79" s="191"/>
      <c r="DW79" s="191"/>
      <c r="DX79" s="191"/>
      <c r="DY79" s="191"/>
      <c r="DZ79" s="191"/>
      <c r="EA79" s="191"/>
      <c r="EB79" s="191"/>
      <c r="EC79" s="191"/>
      <c r="ED79" s="191"/>
      <c r="EE79" s="191"/>
      <c r="EF79" s="191"/>
      <c r="EG79" s="191"/>
      <c r="EH79" s="191"/>
      <c r="EI79" s="191"/>
      <c r="EJ79" s="191"/>
      <c r="EK79" s="191"/>
      <c r="EL79" s="191"/>
      <c r="EM79" s="191"/>
      <c r="EN79" s="191"/>
      <c r="EO79" s="191"/>
      <c r="EP79" s="191"/>
      <c r="EQ79" s="191"/>
      <c r="ER79" s="191"/>
      <c r="ES79" s="191"/>
      <c r="ET79" s="191"/>
      <c r="EU79" s="191"/>
      <c r="EV79" s="191"/>
      <c r="EW79" s="191"/>
      <c r="EX79" s="191"/>
      <c r="EY79" s="191"/>
      <c r="EZ79" s="191"/>
      <c r="FA79" s="191"/>
      <c r="FB79" s="191"/>
      <c r="FC79" s="191"/>
      <c r="FD79" s="191"/>
      <c r="FE79" s="191"/>
      <c r="FF79" s="191"/>
      <c r="FG79" s="191"/>
      <c r="FH79" s="191"/>
      <c r="FI79" s="191"/>
      <c r="FJ79" s="191"/>
      <c r="FK79" s="191"/>
      <c r="FL79" s="191"/>
      <c r="FM79" s="191"/>
      <c r="FN79" s="191"/>
      <c r="FO79" s="191"/>
      <c r="FP79" s="191"/>
      <c r="FQ79" s="191"/>
      <c r="FR79" s="191"/>
      <c r="FS79" s="191"/>
      <c r="FT79" s="191"/>
      <c r="FU79" s="191"/>
      <c r="FV79" s="191"/>
      <c r="FW79" s="191"/>
      <c r="FX79" s="191"/>
      <c r="FY79" s="191"/>
      <c r="FZ79" s="191"/>
      <c r="GA79" s="191"/>
      <c r="GB79" s="191"/>
      <c r="GC79" s="191"/>
      <c r="GD79" s="191"/>
      <c r="GE79" s="191"/>
      <c r="GF79" s="191"/>
      <c r="GG79" s="191"/>
      <c r="GH79" s="191"/>
      <c r="GI79" s="191"/>
      <c r="GJ79" s="191"/>
      <c r="GK79" s="191"/>
      <c r="GL79" s="191"/>
      <c r="GM79" s="191"/>
      <c r="GN79" s="191"/>
      <c r="GO79" s="191"/>
      <c r="GP79" s="191"/>
      <c r="GQ79" s="191"/>
      <c r="GR79" s="191"/>
      <c r="GS79" s="191"/>
      <c r="GT79" s="191"/>
      <c r="GU79" s="191"/>
      <c r="GV79" s="191"/>
      <c r="GW79" s="191"/>
      <c r="GX79" s="191"/>
      <c r="GY79" s="191"/>
      <c r="GZ79" s="191"/>
      <c r="HA79" s="191"/>
      <c r="HB79" s="191"/>
      <c r="HC79" s="191"/>
      <c r="HD79" s="191"/>
      <c r="HE79" s="191"/>
      <c r="HF79" s="191"/>
      <c r="HG79" s="191"/>
      <c r="HH79" s="191"/>
      <c r="HI79" s="191"/>
      <c r="HJ79" s="191"/>
      <c r="HK79" s="191"/>
      <c r="HL79" s="191"/>
      <c r="HM79" s="191"/>
      <c r="HN79" s="191"/>
      <c r="HO79" s="191"/>
      <c r="HP79" s="191"/>
      <c r="HQ79" s="191"/>
      <c r="HR79" s="191"/>
      <c r="HS79" s="191"/>
      <c r="HT79" s="191"/>
      <c r="HU79" s="191"/>
      <c r="HV79" s="191"/>
      <c r="HW79" s="191"/>
      <c r="HX79" s="191"/>
      <c r="HY79" s="191"/>
      <c r="HZ79" s="191"/>
      <c r="IA79" s="191"/>
      <c r="IB79" s="191"/>
      <c r="IC79" s="191"/>
      <c r="ID79" s="191"/>
      <c r="IE79" s="191"/>
      <c r="IF79" s="191"/>
      <c r="IG79" s="191"/>
      <c r="IH79" s="191"/>
      <c r="II79" s="191"/>
      <c r="IJ79" s="191"/>
      <c r="IK79" s="191"/>
      <c r="IL79" s="191"/>
      <c r="IM79" s="191"/>
      <c r="IN79" s="191"/>
      <c r="IO79" s="191"/>
      <c r="IP79" s="191"/>
      <c r="IQ79" s="191"/>
      <c r="IR79" s="191"/>
      <c r="IS79" s="191"/>
      <c r="IT79" s="191"/>
      <c r="IU79" s="191"/>
      <c r="IV79" s="191"/>
    </row>
    <row r="80" spans="1:256" ht="27" hidden="1" customHeight="1">
      <c r="A80" s="3093"/>
      <c r="B80" s="1043" t="s">
        <v>269</v>
      </c>
      <c r="C80" s="1058"/>
      <c r="D80" s="838" t="s">
        <v>151</v>
      </c>
      <c r="E80" s="918">
        <f t="shared" si="1"/>
        <v>4.4000000000000004</v>
      </c>
      <c r="F80" s="838" t="s">
        <v>194</v>
      </c>
      <c r="G80" s="856">
        <f t="shared" si="2"/>
        <v>0</v>
      </c>
      <c r="H80" s="841"/>
      <c r="I80" s="3254"/>
      <c r="J80" s="3255"/>
      <c r="K80" s="847"/>
      <c r="L80" s="845"/>
      <c r="M80" s="3256"/>
      <c r="N80" s="3257"/>
      <c r="O80" s="194"/>
      <c r="P80" s="191"/>
      <c r="Q80" s="195"/>
      <c r="R80" s="191"/>
      <c r="T80" s="197" t="s">
        <v>270</v>
      </c>
      <c r="U80" s="197">
        <v>4.4000000000000004</v>
      </c>
      <c r="V80" s="197">
        <v>1.5</v>
      </c>
      <c r="W80" s="197">
        <v>1.5</v>
      </c>
      <c r="X80" s="191"/>
      <c r="Y80" s="191"/>
      <c r="Z80" s="191"/>
      <c r="AA80" s="191"/>
      <c r="AB80" s="184" t="s">
        <v>262</v>
      </c>
      <c r="AC80" s="184" t="s">
        <v>231</v>
      </c>
      <c r="AD80" s="117" t="str">
        <f t="shared" si="0"/>
        <v>리기다2-4m</v>
      </c>
      <c r="AE80" s="184">
        <v>1</v>
      </c>
      <c r="AF80" s="191"/>
      <c r="AG80" s="191"/>
      <c r="AH80" s="191"/>
      <c r="AI80" s="191"/>
      <c r="AJ80" s="191"/>
      <c r="AK80" s="191"/>
      <c r="AL80" s="191"/>
      <c r="AM80" s="191"/>
      <c r="AN80" s="191"/>
      <c r="AO80" s="191"/>
      <c r="AP80" s="191"/>
      <c r="AQ80" s="191"/>
      <c r="AR80" s="191"/>
      <c r="AS80" s="191"/>
      <c r="AT80" s="191"/>
      <c r="AU80" s="191"/>
      <c r="AV80" s="191"/>
      <c r="AW80" s="191"/>
      <c r="AX80" s="191"/>
      <c r="AY80" s="191"/>
      <c r="AZ80" s="191"/>
      <c r="BA80" s="191"/>
      <c r="BB80" s="191"/>
      <c r="BC80" s="191"/>
      <c r="BD80" s="191"/>
      <c r="BE80" s="191"/>
      <c r="BF80" s="191"/>
      <c r="BG80" s="191"/>
      <c r="BH80" s="191"/>
      <c r="BI80" s="191"/>
      <c r="BJ80" s="191"/>
      <c r="BK80" s="191"/>
      <c r="BL80" s="191"/>
      <c r="BM80" s="191"/>
      <c r="BN80" s="191"/>
      <c r="BO80" s="191"/>
      <c r="BP80" s="191"/>
      <c r="BQ80" s="191"/>
      <c r="BR80" s="191"/>
      <c r="BS80" s="191"/>
      <c r="BT80" s="191"/>
      <c r="BU80" s="191"/>
      <c r="BV80" s="191"/>
      <c r="BW80" s="191"/>
      <c r="BX80" s="191"/>
      <c r="BY80" s="191"/>
      <c r="BZ80" s="191"/>
      <c r="CA80" s="191"/>
      <c r="CB80" s="191"/>
      <c r="CC80" s="191"/>
      <c r="CD80" s="191"/>
      <c r="CE80" s="191"/>
      <c r="CF80" s="191"/>
      <c r="CG80" s="191"/>
      <c r="CH80" s="191"/>
      <c r="CI80" s="191"/>
      <c r="CJ80" s="191"/>
      <c r="CK80" s="191"/>
      <c r="CL80" s="191"/>
      <c r="CM80" s="191"/>
      <c r="CN80" s="191"/>
      <c r="CO80" s="191"/>
      <c r="CP80" s="191"/>
      <c r="CQ80" s="191"/>
      <c r="CR80" s="191"/>
      <c r="CS80" s="191"/>
      <c r="CT80" s="191"/>
      <c r="CU80" s="191"/>
      <c r="CV80" s="191"/>
      <c r="CW80" s="191"/>
      <c r="CX80" s="191"/>
      <c r="CY80" s="191"/>
      <c r="CZ80" s="191"/>
      <c r="DA80" s="191"/>
      <c r="DB80" s="191"/>
      <c r="DC80" s="191"/>
      <c r="DD80" s="191"/>
      <c r="DE80" s="191"/>
      <c r="DF80" s="191"/>
      <c r="DG80" s="191"/>
      <c r="DH80" s="191"/>
      <c r="DI80" s="191"/>
      <c r="DJ80" s="191"/>
      <c r="DK80" s="191"/>
      <c r="DL80" s="191"/>
      <c r="DM80" s="191"/>
      <c r="DN80" s="191"/>
      <c r="DO80" s="191"/>
      <c r="DP80" s="191"/>
      <c r="DQ80" s="191"/>
      <c r="DR80" s="191"/>
      <c r="DS80" s="191"/>
      <c r="DT80" s="191"/>
      <c r="DU80" s="191"/>
      <c r="DV80" s="191"/>
      <c r="DW80" s="191"/>
      <c r="DX80" s="191"/>
      <c r="DY80" s="191"/>
      <c r="DZ80" s="191"/>
      <c r="EA80" s="191"/>
      <c r="EB80" s="191"/>
      <c r="EC80" s="191"/>
      <c r="ED80" s="191"/>
      <c r="EE80" s="191"/>
      <c r="EF80" s="191"/>
      <c r="EG80" s="191"/>
      <c r="EH80" s="191"/>
      <c r="EI80" s="191"/>
      <c r="EJ80" s="191"/>
      <c r="EK80" s="191"/>
      <c r="EL80" s="191"/>
      <c r="EM80" s="191"/>
      <c r="EN80" s="191"/>
      <c r="EO80" s="191"/>
      <c r="EP80" s="191"/>
      <c r="EQ80" s="191"/>
      <c r="ER80" s="191"/>
      <c r="ES80" s="191"/>
      <c r="ET80" s="191"/>
      <c r="EU80" s="191"/>
      <c r="EV80" s="191"/>
      <c r="EW80" s="191"/>
      <c r="EX80" s="191"/>
      <c r="EY80" s="191"/>
      <c r="EZ80" s="191"/>
      <c r="FA80" s="191"/>
      <c r="FB80" s="191"/>
      <c r="FC80" s="191"/>
      <c r="FD80" s="191"/>
      <c r="FE80" s="191"/>
      <c r="FF80" s="191"/>
      <c r="FG80" s="191"/>
      <c r="FH80" s="191"/>
      <c r="FI80" s="191"/>
      <c r="FJ80" s="191"/>
      <c r="FK80" s="191"/>
      <c r="FL80" s="191"/>
      <c r="FM80" s="191"/>
      <c r="FN80" s="191"/>
      <c r="FO80" s="191"/>
      <c r="FP80" s="191"/>
      <c r="FQ80" s="191"/>
      <c r="FR80" s="191"/>
      <c r="FS80" s="191"/>
      <c r="FT80" s="191"/>
      <c r="FU80" s="191"/>
      <c r="FV80" s="191"/>
      <c r="FW80" s="191"/>
      <c r="FX80" s="191"/>
      <c r="FY80" s="191"/>
      <c r="FZ80" s="191"/>
      <c r="GA80" s="191"/>
      <c r="GB80" s="191"/>
      <c r="GC80" s="191"/>
      <c r="GD80" s="191"/>
      <c r="GE80" s="191"/>
      <c r="GF80" s="191"/>
      <c r="GG80" s="191"/>
      <c r="GH80" s="191"/>
      <c r="GI80" s="191"/>
      <c r="GJ80" s="191"/>
      <c r="GK80" s="191"/>
      <c r="GL80" s="191"/>
      <c r="GM80" s="191"/>
      <c r="GN80" s="191"/>
      <c r="GO80" s="191"/>
      <c r="GP80" s="191"/>
      <c r="GQ80" s="191"/>
      <c r="GR80" s="191"/>
      <c r="GS80" s="191"/>
      <c r="GT80" s="191"/>
      <c r="GU80" s="191"/>
      <c r="GV80" s="191"/>
      <c r="GW80" s="191"/>
      <c r="GX80" s="191"/>
      <c r="GY80" s="191"/>
      <c r="GZ80" s="191"/>
      <c r="HA80" s="191"/>
      <c r="HB80" s="191"/>
      <c r="HC80" s="191"/>
      <c r="HD80" s="191"/>
      <c r="HE80" s="191"/>
      <c r="HF80" s="191"/>
      <c r="HG80" s="191"/>
      <c r="HH80" s="191"/>
      <c r="HI80" s="191"/>
      <c r="HJ80" s="191"/>
      <c r="HK80" s="191"/>
      <c r="HL80" s="191"/>
      <c r="HM80" s="191"/>
      <c r="HN80" s="191"/>
      <c r="HO80" s="191"/>
      <c r="HP80" s="191"/>
      <c r="HQ80" s="191"/>
      <c r="HR80" s="191"/>
      <c r="HS80" s="191"/>
      <c r="HT80" s="191"/>
      <c r="HU80" s="191"/>
      <c r="HV80" s="191"/>
      <c r="HW80" s="191"/>
      <c r="HX80" s="191"/>
      <c r="HY80" s="191"/>
      <c r="HZ80" s="191"/>
      <c r="IA80" s="191"/>
      <c r="IB80" s="191"/>
      <c r="IC80" s="191"/>
      <c r="ID80" s="191"/>
      <c r="IE80" s="191"/>
      <c r="IF80" s="191"/>
      <c r="IG80" s="191"/>
      <c r="IH80" s="191"/>
      <c r="II80" s="191"/>
      <c r="IJ80" s="191"/>
      <c r="IK80" s="191"/>
      <c r="IL80" s="191"/>
      <c r="IM80" s="191"/>
      <c r="IN80" s="191"/>
      <c r="IO80" s="191"/>
      <c r="IP80" s="191"/>
      <c r="IQ80" s="191"/>
      <c r="IR80" s="191"/>
      <c r="IS80" s="191"/>
      <c r="IT80" s="191"/>
      <c r="IU80" s="191"/>
      <c r="IV80" s="191"/>
    </row>
    <row r="81" spans="1:256" ht="27" hidden="1" customHeight="1">
      <c r="A81" s="3093"/>
      <c r="B81" s="1017" t="s">
        <v>147</v>
      </c>
      <c r="C81" s="917"/>
      <c r="D81" s="838"/>
      <c r="E81" s="916"/>
      <c r="F81" s="845"/>
      <c r="G81" s="856"/>
      <c r="H81" s="841"/>
      <c r="I81" s="3254"/>
      <c r="J81" s="3255"/>
      <c r="K81" s="847"/>
      <c r="L81" s="845"/>
      <c r="M81" s="3940">
        <f>SUM(M82+M83)</f>
        <v>0</v>
      </c>
      <c r="N81" s="3257"/>
      <c r="O81" s="194"/>
      <c r="P81" s="191"/>
      <c r="Q81" s="195"/>
      <c r="R81" s="191"/>
      <c r="S81" s="191"/>
      <c r="T81" s="191"/>
      <c r="U81" s="191"/>
      <c r="V81" s="191"/>
      <c r="W81" s="191"/>
      <c r="X81" s="191"/>
      <c r="Y81" s="191"/>
      <c r="Z81" s="191"/>
      <c r="AA81" s="191"/>
      <c r="AB81" s="184" t="s">
        <v>262</v>
      </c>
      <c r="AC81" s="184" t="s">
        <v>234</v>
      </c>
      <c r="AD81" s="117" t="str">
        <f t="shared" si="0"/>
        <v>리기다2-6m</v>
      </c>
      <c r="AE81" s="184">
        <v>2.2000000000000002</v>
      </c>
      <c r="AF81" s="191"/>
      <c r="AG81" s="191"/>
      <c r="AH81" s="191"/>
      <c r="AI81" s="191"/>
      <c r="AJ81" s="191"/>
      <c r="AK81" s="191"/>
      <c r="AL81" s="191"/>
      <c r="AM81" s="191"/>
      <c r="AN81" s="191"/>
      <c r="AO81" s="191"/>
      <c r="AP81" s="191"/>
      <c r="AQ81" s="191"/>
      <c r="AR81" s="191"/>
      <c r="AS81" s="191"/>
      <c r="AT81" s="191"/>
      <c r="AU81" s="191"/>
      <c r="AV81" s="191"/>
      <c r="AW81" s="191"/>
      <c r="AX81" s="191"/>
      <c r="AY81" s="191"/>
      <c r="AZ81" s="191"/>
      <c r="BA81" s="191"/>
      <c r="BB81" s="191"/>
      <c r="BC81" s="191"/>
      <c r="BD81" s="191"/>
      <c r="BE81" s="191"/>
      <c r="BF81" s="191"/>
      <c r="BG81" s="191"/>
      <c r="BH81" s="191"/>
      <c r="BI81" s="191"/>
      <c r="BJ81" s="191"/>
      <c r="BK81" s="191"/>
      <c r="BL81" s="191"/>
      <c r="BM81" s="191"/>
      <c r="BN81" s="191"/>
      <c r="BO81" s="191"/>
      <c r="BP81" s="191"/>
      <c r="BQ81" s="191"/>
      <c r="BR81" s="191"/>
      <c r="BS81" s="191"/>
      <c r="BT81" s="191"/>
      <c r="BU81" s="191"/>
      <c r="BV81" s="191"/>
      <c r="BW81" s="191"/>
      <c r="BX81" s="191"/>
      <c r="BY81" s="191"/>
      <c r="BZ81" s="191"/>
      <c r="CA81" s="191"/>
      <c r="CB81" s="191"/>
      <c r="CC81" s="191"/>
      <c r="CD81" s="191"/>
      <c r="CE81" s="191"/>
      <c r="CF81" s="191"/>
      <c r="CG81" s="191"/>
      <c r="CH81" s="191"/>
      <c r="CI81" s="191"/>
      <c r="CJ81" s="191"/>
      <c r="CK81" s="191"/>
      <c r="CL81" s="191"/>
      <c r="CM81" s="191"/>
      <c r="CN81" s="191"/>
      <c r="CO81" s="191"/>
      <c r="CP81" s="191"/>
      <c r="CQ81" s="191"/>
      <c r="CR81" s="191"/>
      <c r="CS81" s="191"/>
      <c r="CT81" s="191"/>
      <c r="CU81" s="191"/>
      <c r="CV81" s="191"/>
      <c r="CW81" s="191"/>
      <c r="CX81" s="191"/>
      <c r="CY81" s="191"/>
      <c r="CZ81" s="191"/>
      <c r="DA81" s="191"/>
      <c r="DB81" s="191"/>
      <c r="DC81" s="191"/>
      <c r="DD81" s="191"/>
      <c r="DE81" s="191"/>
      <c r="DF81" s="191"/>
      <c r="DG81" s="191"/>
      <c r="DH81" s="191"/>
      <c r="DI81" s="191"/>
      <c r="DJ81" s="191"/>
      <c r="DK81" s="191"/>
      <c r="DL81" s="191"/>
      <c r="DM81" s="191"/>
      <c r="DN81" s="191"/>
      <c r="DO81" s="191"/>
      <c r="DP81" s="191"/>
      <c r="DQ81" s="191"/>
      <c r="DR81" s="191"/>
      <c r="DS81" s="191"/>
      <c r="DT81" s="191"/>
      <c r="DU81" s="191"/>
      <c r="DV81" s="191"/>
      <c r="DW81" s="191"/>
      <c r="DX81" s="191"/>
      <c r="DY81" s="191"/>
      <c r="DZ81" s="191"/>
      <c r="EA81" s="191"/>
      <c r="EB81" s="191"/>
      <c r="EC81" s="191"/>
      <c r="ED81" s="191"/>
      <c r="EE81" s="191"/>
      <c r="EF81" s="191"/>
      <c r="EG81" s="191"/>
      <c r="EH81" s="191"/>
      <c r="EI81" s="191"/>
      <c r="EJ81" s="191"/>
      <c r="EK81" s="191"/>
      <c r="EL81" s="191"/>
      <c r="EM81" s="191"/>
      <c r="EN81" s="191"/>
      <c r="EO81" s="191"/>
      <c r="EP81" s="191"/>
      <c r="EQ81" s="191"/>
      <c r="ER81" s="191"/>
      <c r="ES81" s="191"/>
      <c r="ET81" s="191"/>
      <c r="EU81" s="191"/>
      <c r="EV81" s="191"/>
      <c r="EW81" s="191"/>
      <c r="EX81" s="191"/>
      <c r="EY81" s="191"/>
      <c r="EZ81" s="191"/>
      <c r="FA81" s="191"/>
      <c r="FB81" s="191"/>
      <c r="FC81" s="191"/>
      <c r="FD81" s="191"/>
      <c r="FE81" s="191"/>
      <c r="FF81" s="191"/>
      <c r="FG81" s="191"/>
      <c r="FH81" s="191"/>
      <c r="FI81" s="191"/>
      <c r="FJ81" s="191"/>
      <c r="FK81" s="191"/>
      <c r="FL81" s="191"/>
      <c r="FM81" s="191"/>
      <c r="FN81" s="191"/>
      <c r="FO81" s="191"/>
      <c r="FP81" s="191"/>
      <c r="FQ81" s="191"/>
      <c r="FR81" s="191"/>
      <c r="FS81" s="191"/>
      <c r="FT81" s="191"/>
      <c r="FU81" s="191"/>
      <c r="FV81" s="191"/>
      <c r="FW81" s="191"/>
      <c r="FX81" s="191"/>
      <c r="FY81" s="191"/>
      <c r="FZ81" s="191"/>
      <c r="GA81" s="191"/>
      <c r="GB81" s="191"/>
      <c r="GC81" s="191"/>
      <c r="GD81" s="191"/>
      <c r="GE81" s="191"/>
      <c r="GF81" s="191"/>
      <c r="GG81" s="191"/>
      <c r="GH81" s="191"/>
      <c r="GI81" s="191"/>
      <c r="GJ81" s="191"/>
      <c r="GK81" s="191"/>
      <c r="GL81" s="191"/>
      <c r="GM81" s="191"/>
      <c r="GN81" s="191"/>
      <c r="GO81" s="191"/>
      <c r="GP81" s="191"/>
      <c r="GQ81" s="191"/>
      <c r="GR81" s="191"/>
      <c r="GS81" s="191"/>
      <c r="GT81" s="191"/>
      <c r="GU81" s="191"/>
      <c r="GV81" s="191"/>
      <c r="GW81" s="191"/>
      <c r="GX81" s="191"/>
      <c r="GY81" s="191"/>
      <c r="GZ81" s="191"/>
      <c r="HA81" s="191"/>
      <c r="HB81" s="191"/>
      <c r="HC81" s="191"/>
      <c r="HD81" s="191"/>
      <c r="HE81" s="191"/>
      <c r="HF81" s="191"/>
      <c r="HG81" s="191"/>
      <c r="HH81" s="191"/>
      <c r="HI81" s="191"/>
      <c r="HJ81" s="191"/>
      <c r="HK81" s="191"/>
      <c r="HL81" s="191"/>
      <c r="HM81" s="191"/>
      <c r="HN81" s="191"/>
      <c r="HO81" s="191"/>
      <c r="HP81" s="191"/>
      <c r="HQ81" s="191"/>
      <c r="HR81" s="191"/>
      <c r="HS81" s="191"/>
      <c r="HT81" s="191"/>
      <c r="HU81" s="191"/>
      <c r="HV81" s="191"/>
      <c r="HW81" s="191"/>
      <c r="HX81" s="191"/>
      <c r="HY81" s="191"/>
      <c r="HZ81" s="191"/>
      <c r="IA81" s="191"/>
      <c r="IB81" s="191"/>
      <c r="IC81" s="191"/>
      <c r="ID81" s="191"/>
      <c r="IE81" s="191"/>
      <c r="IF81" s="191"/>
      <c r="IG81" s="191"/>
      <c r="IH81" s="191"/>
      <c r="II81" s="191"/>
      <c r="IJ81" s="191"/>
      <c r="IK81" s="191"/>
      <c r="IL81" s="191"/>
      <c r="IM81" s="191"/>
      <c r="IN81" s="191"/>
      <c r="IO81" s="191"/>
      <c r="IP81" s="191"/>
      <c r="IQ81" s="191"/>
      <c r="IR81" s="191"/>
      <c r="IS81" s="191"/>
      <c r="IT81" s="191"/>
      <c r="IU81" s="191"/>
      <c r="IV81" s="191"/>
    </row>
    <row r="82" spans="1:256" ht="27" hidden="1" customHeight="1">
      <c r="A82" s="3093"/>
      <c r="B82" s="1017" t="s">
        <v>177</v>
      </c>
      <c r="C82" s="918">
        <f>G69</f>
        <v>0</v>
      </c>
      <c r="D82" s="874" t="s">
        <v>156</v>
      </c>
      <c r="E82" s="916">
        <f>5.6/2</f>
        <v>2.8</v>
      </c>
      <c r="F82" s="874" t="s">
        <v>271</v>
      </c>
      <c r="G82" s="840">
        <f>IF(Q68="적용",ROUND(C82*E82,2),0)</f>
        <v>0</v>
      </c>
      <c r="H82" s="841">
        <f>기초자료!B19</f>
        <v>1842</v>
      </c>
      <c r="I82" s="3256" t="s">
        <v>179</v>
      </c>
      <c r="J82" s="3258"/>
      <c r="K82" s="847"/>
      <c r="L82" s="845"/>
      <c r="M82" s="3254">
        <f>ROUNDDOWN(G82*H82,0)</f>
        <v>0</v>
      </c>
      <c r="N82" s="3274"/>
      <c r="O82" s="194"/>
      <c r="P82" s="191"/>
      <c r="Q82" s="195"/>
      <c r="R82" s="191"/>
      <c r="S82" s="191"/>
      <c r="T82" s="191"/>
      <c r="U82" s="191"/>
      <c r="V82" s="191"/>
      <c r="W82" s="191"/>
      <c r="X82" s="191"/>
      <c r="Y82" s="191"/>
      <c r="Z82" s="191"/>
      <c r="AA82" s="191"/>
      <c r="AB82" s="184" t="s">
        <v>262</v>
      </c>
      <c r="AC82" s="184" t="s">
        <v>236</v>
      </c>
      <c r="AD82" s="117" t="str">
        <f t="shared" si="0"/>
        <v>리기다4-6m</v>
      </c>
      <c r="AE82" s="184">
        <v>1.2</v>
      </c>
      <c r="AF82" s="191"/>
      <c r="AG82" s="191"/>
      <c r="AH82" s="191"/>
      <c r="AI82" s="191"/>
      <c r="AJ82" s="191"/>
      <c r="AK82" s="191"/>
      <c r="AL82" s="191"/>
      <c r="AM82" s="191"/>
      <c r="AN82" s="191"/>
      <c r="AO82" s="191"/>
      <c r="AP82" s="191"/>
      <c r="AQ82" s="191"/>
      <c r="AR82" s="191"/>
      <c r="AS82" s="191"/>
      <c r="AT82" s="191"/>
      <c r="AU82" s="191"/>
      <c r="AV82" s="191"/>
      <c r="AW82" s="191"/>
      <c r="AX82" s="191"/>
      <c r="AY82" s="191"/>
      <c r="AZ82" s="191"/>
      <c r="BA82" s="191"/>
      <c r="BB82" s="191"/>
      <c r="BC82" s="191"/>
      <c r="BD82" s="191"/>
      <c r="BE82" s="191"/>
      <c r="BF82" s="191"/>
      <c r="BG82" s="191"/>
      <c r="BH82" s="191"/>
      <c r="BI82" s="191"/>
      <c r="BJ82" s="191"/>
      <c r="BK82" s="191"/>
      <c r="BL82" s="191"/>
      <c r="BM82" s="191"/>
      <c r="BN82" s="191"/>
      <c r="BO82" s="191"/>
      <c r="BP82" s="191"/>
      <c r="BQ82" s="191"/>
      <c r="BR82" s="191"/>
      <c r="BS82" s="191"/>
      <c r="BT82" s="191"/>
      <c r="BU82" s="191"/>
      <c r="BV82" s="191"/>
      <c r="BW82" s="191"/>
      <c r="BX82" s="191"/>
      <c r="BY82" s="191"/>
      <c r="BZ82" s="191"/>
      <c r="CA82" s="191"/>
      <c r="CB82" s="191"/>
      <c r="CC82" s="191"/>
      <c r="CD82" s="191"/>
      <c r="CE82" s="191"/>
      <c r="CF82" s="191"/>
      <c r="CG82" s="191"/>
      <c r="CH82" s="191"/>
      <c r="CI82" s="191"/>
      <c r="CJ82" s="191"/>
      <c r="CK82" s="191"/>
      <c r="CL82" s="191"/>
      <c r="CM82" s="191"/>
      <c r="CN82" s="191"/>
      <c r="CO82" s="191"/>
      <c r="CP82" s="191"/>
      <c r="CQ82" s="191"/>
      <c r="CR82" s="191"/>
      <c r="CS82" s="191"/>
      <c r="CT82" s="191"/>
      <c r="CU82" s="191"/>
      <c r="CV82" s="191"/>
      <c r="CW82" s="191"/>
      <c r="CX82" s="191"/>
      <c r="CY82" s="191"/>
      <c r="CZ82" s="191"/>
      <c r="DA82" s="191"/>
      <c r="DB82" s="191"/>
      <c r="DC82" s="191"/>
      <c r="DD82" s="191"/>
      <c r="DE82" s="191"/>
      <c r="DF82" s="191"/>
      <c r="DG82" s="191"/>
      <c r="DH82" s="191"/>
      <c r="DI82" s="191"/>
      <c r="DJ82" s="191"/>
      <c r="DK82" s="191"/>
      <c r="DL82" s="191"/>
      <c r="DM82" s="191"/>
      <c r="DN82" s="191"/>
      <c r="DO82" s="191"/>
      <c r="DP82" s="191"/>
      <c r="DQ82" s="191"/>
      <c r="DR82" s="191"/>
      <c r="DS82" s="191"/>
      <c r="DT82" s="191"/>
      <c r="DU82" s="191"/>
      <c r="DV82" s="191"/>
      <c r="DW82" s="191"/>
      <c r="DX82" s="191"/>
      <c r="DY82" s="191"/>
      <c r="DZ82" s="191"/>
      <c r="EA82" s="191"/>
      <c r="EB82" s="191"/>
      <c r="EC82" s="191"/>
      <c r="ED82" s="191"/>
      <c r="EE82" s="191"/>
      <c r="EF82" s="191"/>
      <c r="EG82" s="191"/>
      <c r="EH82" s="191"/>
      <c r="EI82" s="191"/>
      <c r="EJ82" s="191"/>
      <c r="EK82" s="191"/>
      <c r="EL82" s="191"/>
      <c r="EM82" s="191"/>
      <c r="EN82" s="191"/>
      <c r="EO82" s="191"/>
      <c r="EP82" s="191"/>
      <c r="EQ82" s="191"/>
      <c r="ER82" s="191"/>
      <c r="ES82" s="191"/>
      <c r="ET82" s="191"/>
      <c r="EU82" s="191"/>
      <c r="EV82" s="191"/>
      <c r="EW82" s="191"/>
      <c r="EX82" s="191"/>
      <c r="EY82" s="191"/>
      <c r="EZ82" s="191"/>
      <c r="FA82" s="191"/>
      <c r="FB82" s="191"/>
      <c r="FC82" s="191"/>
      <c r="FD82" s="191"/>
      <c r="FE82" s="191"/>
      <c r="FF82" s="191"/>
      <c r="FG82" s="191"/>
      <c r="FH82" s="191"/>
      <c r="FI82" s="191"/>
      <c r="FJ82" s="191"/>
      <c r="FK82" s="191"/>
      <c r="FL82" s="191"/>
      <c r="FM82" s="191"/>
      <c r="FN82" s="191"/>
      <c r="FO82" s="191"/>
      <c r="FP82" s="191"/>
      <c r="FQ82" s="191"/>
      <c r="FR82" s="191"/>
      <c r="FS82" s="191"/>
      <c r="FT82" s="191"/>
      <c r="FU82" s="191"/>
      <c r="FV82" s="191"/>
      <c r="FW82" s="191"/>
      <c r="FX82" s="191"/>
      <c r="FY82" s="191"/>
      <c r="FZ82" s="191"/>
      <c r="GA82" s="191"/>
      <c r="GB82" s="191"/>
      <c r="GC82" s="191"/>
      <c r="GD82" s="191"/>
      <c r="GE82" s="191"/>
      <c r="GF82" s="191"/>
      <c r="GG82" s="191"/>
      <c r="GH82" s="191"/>
      <c r="GI82" s="191"/>
      <c r="GJ82" s="191"/>
      <c r="GK82" s="191"/>
      <c r="GL82" s="191"/>
      <c r="GM82" s="191"/>
      <c r="GN82" s="191"/>
      <c r="GO82" s="191"/>
      <c r="GP82" s="191"/>
      <c r="GQ82" s="191"/>
      <c r="GR82" s="191"/>
      <c r="GS82" s="191"/>
      <c r="GT82" s="191"/>
      <c r="GU82" s="191"/>
      <c r="GV82" s="191"/>
      <c r="GW82" s="191"/>
      <c r="GX82" s="191"/>
      <c r="GY82" s="191"/>
      <c r="GZ82" s="191"/>
      <c r="HA82" s="191"/>
      <c r="HB82" s="191"/>
      <c r="HC82" s="191"/>
      <c r="HD82" s="191"/>
      <c r="HE82" s="191"/>
      <c r="HF82" s="191"/>
      <c r="HG82" s="191"/>
      <c r="HH82" s="191"/>
      <c r="HI82" s="191"/>
      <c r="HJ82" s="191"/>
      <c r="HK82" s="191"/>
      <c r="HL82" s="191"/>
      <c r="HM82" s="191"/>
      <c r="HN82" s="191"/>
      <c r="HO82" s="191"/>
      <c r="HP82" s="191"/>
      <c r="HQ82" s="191"/>
      <c r="HR82" s="191"/>
      <c r="HS82" s="191"/>
      <c r="HT82" s="191"/>
      <c r="HU82" s="191"/>
      <c r="HV82" s="191"/>
      <c r="HW82" s="191"/>
      <c r="HX82" s="191"/>
      <c r="HY82" s="191"/>
      <c r="HZ82" s="191"/>
      <c r="IA82" s="191"/>
      <c r="IB82" s="191"/>
      <c r="IC82" s="191"/>
      <c r="ID82" s="191"/>
      <c r="IE82" s="191"/>
      <c r="IF82" s="191"/>
      <c r="IG82" s="191"/>
      <c r="IH82" s="191"/>
      <c r="II82" s="191"/>
      <c r="IJ82" s="191"/>
      <c r="IK82" s="191"/>
      <c r="IL82" s="191"/>
      <c r="IM82" s="191"/>
      <c r="IN82" s="191"/>
      <c r="IO82" s="191"/>
      <c r="IP82" s="191"/>
      <c r="IQ82" s="191"/>
      <c r="IR82" s="191"/>
      <c r="IS82" s="191"/>
      <c r="IT82" s="191"/>
      <c r="IU82" s="191"/>
      <c r="IV82" s="191"/>
    </row>
    <row r="83" spans="1:256" ht="27" hidden="1" customHeight="1">
      <c r="A83" s="3093"/>
      <c r="B83" s="1017" t="s">
        <v>153</v>
      </c>
      <c r="C83" s="919">
        <f>M82</f>
        <v>0</v>
      </c>
      <c r="D83" s="874" t="s">
        <v>154</v>
      </c>
      <c r="E83" s="920">
        <v>95</v>
      </c>
      <c r="F83" s="874" t="s">
        <v>113</v>
      </c>
      <c r="G83" s="856"/>
      <c r="H83" s="841"/>
      <c r="I83" s="3254"/>
      <c r="J83" s="3255"/>
      <c r="K83" s="847"/>
      <c r="L83" s="845"/>
      <c r="M83" s="3254">
        <f>ROUNDDOWN(C83*E83%,0)</f>
        <v>0</v>
      </c>
      <c r="N83" s="3274"/>
      <c r="O83" s="194"/>
      <c r="P83" s="191"/>
      <c r="Q83" s="195"/>
      <c r="R83" s="191"/>
      <c r="S83" s="191"/>
      <c r="T83" s="191"/>
      <c r="U83" s="191"/>
      <c r="V83" s="191"/>
      <c r="W83" s="191"/>
      <c r="X83" s="191"/>
      <c r="Y83" s="191"/>
      <c r="Z83" s="191"/>
      <c r="AA83" s="191"/>
      <c r="AB83" s="184" t="s">
        <v>272</v>
      </c>
      <c r="AC83" s="184" t="s">
        <v>221</v>
      </c>
      <c r="AD83" s="117" t="str">
        <f t="shared" si="0"/>
        <v>기타침엽수0-1m</v>
      </c>
      <c r="AE83" s="184">
        <v>0.4</v>
      </c>
      <c r="AF83" s="191"/>
      <c r="AG83" s="191"/>
      <c r="AH83" s="191"/>
      <c r="AI83" s="191"/>
      <c r="AJ83" s="191"/>
      <c r="AK83" s="191"/>
      <c r="AL83" s="191"/>
      <c r="AM83" s="191"/>
      <c r="AN83" s="191"/>
      <c r="AO83" s="191"/>
      <c r="AP83" s="191"/>
      <c r="AQ83" s="191"/>
      <c r="AR83" s="191"/>
      <c r="AS83" s="191"/>
      <c r="AT83" s="191"/>
      <c r="AU83" s="191"/>
      <c r="AV83" s="191"/>
      <c r="AW83" s="191"/>
      <c r="AX83" s="191"/>
      <c r="AY83" s="191"/>
      <c r="AZ83" s="191"/>
      <c r="BA83" s="191"/>
      <c r="BB83" s="191"/>
      <c r="BC83" s="191"/>
      <c r="BD83" s="191"/>
      <c r="BE83" s="191"/>
      <c r="BF83" s="191"/>
      <c r="BG83" s="191"/>
      <c r="BH83" s="191"/>
      <c r="BI83" s="191"/>
      <c r="BJ83" s="191"/>
      <c r="BK83" s="191"/>
      <c r="BL83" s="191"/>
      <c r="BM83" s="191"/>
      <c r="BN83" s="191"/>
      <c r="BO83" s="191"/>
      <c r="BP83" s="191"/>
      <c r="BQ83" s="191"/>
      <c r="BR83" s="191"/>
      <c r="BS83" s="191"/>
      <c r="BT83" s="191"/>
      <c r="BU83" s="191"/>
      <c r="BV83" s="191"/>
      <c r="BW83" s="191"/>
      <c r="BX83" s="191"/>
      <c r="BY83" s="191"/>
      <c r="BZ83" s="191"/>
      <c r="CA83" s="191"/>
      <c r="CB83" s="191"/>
      <c r="CC83" s="191"/>
      <c r="CD83" s="191"/>
      <c r="CE83" s="191"/>
      <c r="CF83" s="191"/>
      <c r="CG83" s="191"/>
      <c r="CH83" s="191"/>
      <c r="CI83" s="191"/>
      <c r="CJ83" s="191"/>
      <c r="CK83" s="191"/>
      <c r="CL83" s="191"/>
      <c r="CM83" s="191"/>
      <c r="CN83" s="191"/>
      <c r="CO83" s="191"/>
      <c r="CP83" s="191"/>
      <c r="CQ83" s="191"/>
      <c r="CR83" s="191"/>
      <c r="CS83" s="191"/>
      <c r="CT83" s="191"/>
      <c r="CU83" s="191"/>
      <c r="CV83" s="191"/>
      <c r="CW83" s="191"/>
      <c r="CX83" s="191"/>
      <c r="CY83" s="191"/>
      <c r="CZ83" s="191"/>
      <c r="DA83" s="191"/>
      <c r="DB83" s="191"/>
      <c r="DC83" s="191"/>
      <c r="DD83" s="191"/>
      <c r="DE83" s="191"/>
      <c r="DF83" s="191"/>
      <c r="DG83" s="191"/>
      <c r="DH83" s="191"/>
      <c r="DI83" s="191"/>
      <c r="DJ83" s="191"/>
      <c r="DK83" s="191"/>
      <c r="DL83" s="191"/>
      <c r="DM83" s="191"/>
      <c r="DN83" s="191"/>
      <c r="DO83" s="191"/>
      <c r="DP83" s="191"/>
      <c r="DQ83" s="191"/>
      <c r="DR83" s="191"/>
      <c r="DS83" s="191"/>
      <c r="DT83" s="191"/>
      <c r="DU83" s="191"/>
      <c r="DV83" s="191"/>
      <c r="DW83" s="191"/>
      <c r="DX83" s="191"/>
      <c r="DY83" s="191"/>
      <c r="DZ83" s="191"/>
      <c r="EA83" s="191"/>
      <c r="EB83" s="191"/>
      <c r="EC83" s="191"/>
      <c r="ED83" s="191"/>
      <c r="EE83" s="191"/>
      <c r="EF83" s="191"/>
      <c r="EG83" s="191"/>
      <c r="EH83" s="191"/>
      <c r="EI83" s="191"/>
      <c r="EJ83" s="191"/>
      <c r="EK83" s="191"/>
      <c r="EL83" s="191"/>
      <c r="EM83" s="191"/>
      <c r="EN83" s="191"/>
      <c r="EO83" s="191"/>
      <c r="EP83" s="191"/>
      <c r="EQ83" s="191"/>
      <c r="ER83" s="191"/>
      <c r="ES83" s="191"/>
      <c r="ET83" s="191"/>
      <c r="EU83" s="191"/>
      <c r="EV83" s="191"/>
      <c r="EW83" s="191"/>
      <c r="EX83" s="191"/>
      <c r="EY83" s="191"/>
      <c r="EZ83" s="191"/>
      <c r="FA83" s="191"/>
      <c r="FB83" s="191"/>
      <c r="FC83" s="191"/>
      <c r="FD83" s="191"/>
      <c r="FE83" s="191"/>
      <c r="FF83" s="191"/>
      <c r="FG83" s="191"/>
      <c r="FH83" s="191"/>
      <c r="FI83" s="191"/>
      <c r="FJ83" s="191"/>
      <c r="FK83" s="191"/>
      <c r="FL83" s="191"/>
      <c r="FM83" s="191"/>
      <c r="FN83" s="191"/>
      <c r="FO83" s="191"/>
      <c r="FP83" s="191"/>
      <c r="FQ83" s="191"/>
      <c r="FR83" s="191"/>
      <c r="FS83" s="191"/>
      <c r="FT83" s="191"/>
      <c r="FU83" s="191"/>
      <c r="FV83" s="191"/>
      <c r="FW83" s="191"/>
      <c r="FX83" s="191"/>
      <c r="FY83" s="191"/>
      <c r="FZ83" s="191"/>
      <c r="GA83" s="191"/>
      <c r="GB83" s="191"/>
      <c r="GC83" s="191"/>
      <c r="GD83" s="191"/>
      <c r="GE83" s="191"/>
      <c r="GF83" s="191"/>
      <c r="GG83" s="191"/>
      <c r="GH83" s="191"/>
      <c r="GI83" s="191"/>
      <c r="GJ83" s="191"/>
      <c r="GK83" s="191"/>
      <c r="GL83" s="191"/>
      <c r="GM83" s="191"/>
      <c r="GN83" s="191"/>
      <c r="GO83" s="191"/>
      <c r="GP83" s="191"/>
      <c r="GQ83" s="191"/>
      <c r="GR83" s="191"/>
      <c r="GS83" s="191"/>
      <c r="GT83" s="191"/>
      <c r="GU83" s="191"/>
      <c r="GV83" s="191"/>
      <c r="GW83" s="191"/>
      <c r="GX83" s="191"/>
      <c r="GY83" s="191"/>
      <c r="GZ83" s="191"/>
      <c r="HA83" s="191"/>
      <c r="HB83" s="191"/>
      <c r="HC83" s="191"/>
      <c r="HD83" s="191"/>
      <c r="HE83" s="191"/>
      <c r="HF83" s="191"/>
      <c r="HG83" s="191"/>
      <c r="HH83" s="191"/>
      <c r="HI83" s="191"/>
      <c r="HJ83" s="191"/>
      <c r="HK83" s="191"/>
      <c r="HL83" s="191"/>
      <c r="HM83" s="191"/>
      <c r="HN83" s="191"/>
      <c r="HO83" s="191"/>
      <c r="HP83" s="191"/>
      <c r="HQ83" s="191"/>
      <c r="HR83" s="191"/>
      <c r="HS83" s="191"/>
      <c r="HT83" s="191"/>
      <c r="HU83" s="191"/>
      <c r="HV83" s="191"/>
      <c r="HW83" s="191"/>
      <c r="HX83" s="191"/>
      <c r="HY83" s="191"/>
      <c r="HZ83" s="191"/>
      <c r="IA83" s="191"/>
      <c r="IB83" s="191"/>
      <c r="IC83" s="191"/>
      <c r="ID83" s="191"/>
      <c r="IE83" s="191"/>
      <c r="IF83" s="191"/>
      <c r="IG83" s="191"/>
      <c r="IH83" s="191"/>
      <c r="II83" s="191"/>
      <c r="IJ83" s="191"/>
      <c r="IK83" s="191"/>
      <c r="IL83" s="191"/>
      <c r="IM83" s="191"/>
      <c r="IN83" s="191"/>
      <c r="IO83" s="191"/>
      <c r="IP83" s="191"/>
      <c r="IQ83" s="191"/>
      <c r="IR83" s="191"/>
      <c r="IS83" s="191"/>
      <c r="IT83" s="191"/>
      <c r="IU83" s="191"/>
      <c r="IV83" s="191"/>
    </row>
    <row r="84" spans="1:256" s="208" customFormat="1" ht="27" hidden="1" customHeight="1">
      <c r="A84" s="3093"/>
      <c r="B84" s="1101" t="s">
        <v>273</v>
      </c>
      <c r="C84" s="1044">
        <f>G69</f>
        <v>0</v>
      </c>
      <c r="D84" s="1045" t="s">
        <v>181</v>
      </c>
      <c r="E84" s="1046">
        <v>4.1999999999999997E-3</v>
      </c>
      <c r="F84" s="1045" t="s">
        <v>274</v>
      </c>
      <c r="G84" s="1047"/>
      <c r="H84" s="1102">
        <v>800000</v>
      </c>
      <c r="I84" s="3923" t="s">
        <v>183</v>
      </c>
      <c r="J84" s="3924"/>
      <c r="K84" s="1103"/>
      <c r="L84" s="1104"/>
      <c r="M84" s="3277">
        <f>ROUNDDOWN(C84*E84*H84,0)</f>
        <v>0</v>
      </c>
      <c r="N84" s="3278"/>
      <c r="O84" s="1105"/>
      <c r="P84" s="530"/>
      <c r="Q84" s="1106"/>
      <c r="R84" s="530"/>
      <c r="S84" s="530"/>
      <c r="T84" s="530"/>
      <c r="U84" s="530"/>
      <c r="V84" s="530"/>
      <c r="W84" s="530"/>
      <c r="X84" s="530"/>
      <c r="Y84" s="530"/>
      <c r="Z84" s="530"/>
      <c r="AA84" s="530"/>
      <c r="AB84" s="527" t="s">
        <v>272</v>
      </c>
      <c r="AC84" s="527" t="s">
        <v>222</v>
      </c>
      <c r="AD84" s="139" t="str">
        <f t="shared" si="0"/>
        <v>기타침엽수0-2m</v>
      </c>
      <c r="AE84" s="527">
        <v>0.8</v>
      </c>
      <c r="AF84" s="530"/>
      <c r="AG84" s="530"/>
      <c r="AH84" s="530"/>
      <c r="AI84" s="530"/>
      <c r="AJ84" s="530"/>
      <c r="AK84" s="530"/>
      <c r="AL84" s="530"/>
      <c r="AM84" s="530"/>
      <c r="AN84" s="530"/>
      <c r="AO84" s="530"/>
      <c r="AP84" s="530"/>
      <c r="AQ84" s="530"/>
      <c r="AR84" s="530"/>
      <c r="AS84" s="530"/>
      <c r="AT84" s="530"/>
      <c r="AU84" s="530"/>
      <c r="AV84" s="530"/>
      <c r="AW84" s="530"/>
      <c r="AX84" s="530"/>
      <c r="AY84" s="530"/>
      <c r="AZ84" s="530"/>
      <c r="BA84" s="530"/>
      <c r="BB84" s="530"/>
      <c r="BC84" s="530"/>
      <c r="BD84" s="530"/>
      <c r="BE84" s="530"/>
      <c r="BF84" s="530"/>
      <c r="BG84" s="530"/>
      <c r="BH84" s="530"/>
      <c r="BI84" s="530"/>
      <c r="BJ84" s="530"/>
      <c r="BK84" s="530"/>
      <c r="BL84" s="530"/>
      <c r="BM84" s="530"/>
      <c r="BN84" s="530"/>
      <c r="BO84" s="530"/>
      <c r="BP84" s="530"/>
      <c r="BQ84" s="530"/>
      <c r="BR84" s="530"/>
      <c r="BS84" s="530"/>
      <c r="BT84" s="530"/>
      <c r="BU84" s="530"/>
      <c r="BV84" s="530"/>
      <c r="BW84" s="530"/>
      <c r="BX84" s="530"/>
      <c r="BY84" s="530"/>
      <c r="BZ84" s="530"/>
      <c r="CA84" s="530"/>
      <c r="CB84" s="530"/>
      <c r="CC84" s="530"/>
      <c r="CD84" s="530"/>
      <c r="CE84" s="530"/>
      <c r="CF84" s="530"/>
      <c r="CG84" s="530"/>
      <c r="CH84" s="530"/>
      <c r="CI84" s="530"/>
      <c r="CJ84" s="530"/>
      <c r="CK84" s="530"/>
      <c r="CL84" s="530"/>
      <c r="CM84" s="530"/>
      <c r="CN84" s="530"/>
      <c r="CO84" s="530"/>
      <c r="CP84" s="530"/>
      <c r="CQ84" s="530"/>
      <c r="CR84" s="530"/>
      <c r="CS84" s="530"/>
      <c r="CT84" s="530"/>
      <c r="CU84" s="530"/>
      <c r="CV84" s="530"/>
      <c r="CW84" s="530"/>
      <c r="CX84" s="530"/>
      <c r="CY84" s="530"/>
      <c r="CZ84" s="530"/>
      <c r="DA84" s="530"/>
      <c r="DB84" s="530"/>
      <c r="DC84" s="530"/>
      <c r="DD84" s="530"/>
      <c r="DE84" s="530"/>
      <c r="DF84" s="530"/>
      <c r="DG84" s="530"/>
      <c r="DH84" s="530"/>
      <c r="DI84" s="530"/>
      <c r="DJ84" s="530"/>
      <c r="DK84" s="530"/>
      <c r="DL84" s="530"/>
      <c r="DM84" s="530"/>
      <c r="DN84" s="530"/>
      <c r="DO84" s="530"/>
      <c r="DP84" s="530"/>
      <c r="DQ84" s="530"/>
      <c r="DR84" s="530"/>
      <c r="DS84" s="530"/>
      <c r="DT84" s="530"/>
      <c r="DU84" s="530"/>
      <c r="DV84" s="530"/>
      <c r="DW84" s="530"/>
      <c r="DX84" s="530"/>
      <c r="DY84" s="530"/>
      <c r="DZ84" s="530"/>
      <c r="EA84" s="530"/>
      <c r="EB84" s="530"/>
      <c r="EC84" s="530"/>
      <c r="ED84" s="530"/>
      <c r="EE84" s="530"/>
      <c r="EF84" s="530"/>
      <c r="EG84" s="530"/>
      <c r="EH84" s="530"/>
      <c r="EI84" s="530"/>
      <c r="EJ84" s="530"/>
      <c r="EK84" s="530"/>
      <c r="EL84" s="530"/>
      <c r="EM84" s="530"/>
      <c r="EN84" s="530"/>
      <c r="EO84" s="530"/>
      <c r="EP84" s="530"/>
      <c r="EQ84" s="530"/>
      <c r="ER84" s="530"/>
      <c r="ES84" s="530"/>
      <c r="ET84" s="530"/>
      <c r="EU84" s="530"/>
      <c r="EV84" s="530"/>
      <c r="EW84" s="530"/>
      <c r="EX84" s="530"/>
      <c r="EY84" s="530"/>
      <c r="EZ84" s="530"/>
      <c r="FA84" s="530"/>
      <c r="FB84" s="530"/>
      <c r="FC84" s="530"/>
      <c r="FD84" s="530"/>
      <c r="FE84" s="530"/>
      <c r="FF84" s="530"/>
      <c r="FG84" s="530"/>
      <c r="FH84" s="530"/>
      <c r="FI84" s="530"/>
      <c r="FJ84" s="530"/>
      <c r="FK84" s="530"/>
      <c r="FL84" s="530"/>
      <c r="FM84" s="530"/>
      <c r="FN84" s="530"/>
      <c r="FO84" s="530"/>
      <c r="FP84" s="530"/>
      <c r="FQ84" s="530"/>
      <c r="FR84" s="530"/>
      <c r="FS84" s="530"/>
      <c r="FT84" s="530"/>
      <c r="FU84" s="530"/>
      <c r="FV84" s="530"/>
      <c r="FW84" s="530"/>
      <c r="FX84" s="530"/>
      <c r="FY84" s="530"/>
      <c r="FZ84" s="530"/>
      <c r="GA84" s="530"/>
      <c r="GB84" s="530"/>
      <c r="GC84" s="530"/>
      <c r="GD84" s="530"/>
      <c r="GE84" s="530"/>
      <c r="GF84" s="530"/>
      <c r="GG84" s="530"/>
      <c r="GH84" s="530"/>
      <c r="GI84" s="530"/>
      <c r="GJ84" s="530"/>
      <c r="GK84" s="530"/>
      <c r="GL84" s="530"/>
      <c r="GM84" s="530"/>
      <c r="GN84" s="530"/>
      <c r="GO84" s="530"/>
      <c r="GP84" s="530"/>
      <c r="GQ84" s="530"/>
      <c r="GR84" s="530"/>
      <c r="GS84" s="530"/>
      <c r="GT84" s="530"/>
      <c r="GU84" s="530"/>
      <c r="GV84" s="530"/>
      <c r="GW84" s="530"/>
      <c r="GX84" s="530"/>
      <c r="GY84" s="530"/>
      <c r="GZ84" s="530"/>
      <c r="HA84" s="530"/>
      <c r="HB84" s="530"/>
      <c r="HC84" s="530"/>
      <c r="HD84" s="530"/>
      <c r="HE84" s="530"/>
      <c r="HF84" s="530"/>
      <c r="HG84" s="530"/>
      <c r="HH84" s="530"/>
      <c r="HI84" s="530"/>
      <c r="HJ84" s="530"/>
      <c r="HK84" s="530"/>
      <c r="HL84" s="530"/>
      <c r="HM84" s="530"/>
      <c r="HN84" s="530"/>
      <c r="HO84" s="530"/>
      <c r="HP84" s="530"/>
      <c r="HQ84" s="530"/>
      <c r="HR84" s="530"/>
      <c r="HS84" s="530"/>
      <c r="HT84" s="530"/>
      <c r="HU84" s="530"/>
      <c r="HV84" s="530"/>
      <c r="HW84" s="530"/>
      <c r="HX84" s="530"/>
      <c r="HY84" s="530"/>
      <c r="HZ84" s="530"/>
      <c r="IA84" s="530"/>
      <c r="IB84" s="530"/>
      <c r="IC84" s="530"/>
      <c r="ID84" s="530"/>
      <c r="IE84" s="530"/>
      <c r="IF84" s="530"/>
      <c r="IG84" s="530"/>
      <c r="IH84" s="530"/>
      <c r="II84" s="530"/>
      <c r="IJ84" s="530"/>
      <c r="IK84" s="530"/>
      <c r="IL84" s="530"/>
      <c r="IM84" s="530"/>
      <c r="IN84" s="530"/>
      <c r="IO84" s="530"/>
      <c r="IP84" s="530"/>
      <c r="IQ84" s="530"/>
      <c r="IR84" s="530"/>
      <c r="IS84" s="530"/>
      <c r="IT84" s="530"/>
      <c r="IU84" s="530"/>
      <c r="IV84" s="530"/>
    </row>
    <row r="85" spans="1:256" s="1070" customFormat="1" ht="27" customHeight="1" thickTop="1">
      <c r="A85" s="3177"/>
      <c r="B85" s="1668" t="s">
        <v>275</v>
      </c>
      <c r="C85" s="1251" t="s">
        <v>506</v>
      </c>
      <c r="D85" s="921"/>
      <c r="E85" s="198"/>
      <c r="F85" s="1098"/>
      <c r="G85" s="144"/>
      <c r="H85" s="131"/>
      <c r="I85" s="2851"/>
      <c r="J85" s="3094"/>
      <c r="K85" s="1296"/>
      <c r="L85" s="1098"/>
      <c r="M85" s="2853"/>
      <c r="N85" s="3178"/>
      <c r="O85" s="1105"/>
      <c r="P85" s="1066"/>
      <c r="Q85" s="1071" t="s">
        <v>493</v>
      </c>
      <c r="R85" s="1066"/>
      <c r="S85" s="1072"/>
      <c r="T85" s="1072"/>
      <c r="U85" s="1066"/>
      <c r="V85" s="1066"/>
      <c r="W85" s="1066"/>
      <c r="X85" s="1066"/>
      <c r="Y85" s="1066"/>
      <c r="Z85" s="1066"/>
      <c r="AA85" s="1066"/>
      <c r="AB85" s="1068" t="s">
        <v>272</v>
      </c>
      <c r="AC85" s="1068" t="s">
        <v>225</v>
      </c>
      <c r="AD85" s="1069" t="str">
        <f t="shared" si="0"/>
        <v>기타침엽수0-4m</v>
      </c>
      <c r="AE85" s="1068">
        <v>1.8</v>
      </c>
      <c r="AF85" s="1066"/>
      <c r="AG85" s="1066"/>
      <c r="AH85" s="1066"/>
      <c r="AI85" s="1066"/>
      <c r="AJ85" s="1066"/>
      <c r="AK85" s="1066"/>
      <c r="AL85" s="1066"/>
      <c r="AM85" s="1066"/>
      <c r="AN85" s="1066"/>
      <c r="AO85" s="1066"/>
      <c r="AP85" s="1066"/>
      <c r="AQ85" s="1066"/>
      <c r="AR85" s="1066"/>
      <c r="AS85" s="1066"/>
      <c r="AT85" s="1066"/>
      <c r="AU85" s="1066"/>
      <c r="AV85" s="1066"/>
      <c r="AW85" s="1066"/>
      <c r="AX85" s="1066"/>
      <c r="AY85" s="1066"/>
      <c r="AZ85" s="1066"/>
      <c r="BA85" s="1066"/>
      <c r="BB85" s="1066"/>
      <c r="BC85" s="1066"/>
      <c r="BD85" s="1066"/>
      <c r="BE85" s="1066"/>
      <c r="BF85" s="1066"/>
      <c r="BG85" s="1066"/>
      <c r="BH85" s="1066"/>
      <c r="BI85" s="1066"/>
      <c r="BJ85" s="1066"/>
      <c r="BK85" s="1066"/>
      <c r="BL85" s="1066"/>
      <c r="BM85" s="1066"/>
      <c r="BN85" s="1066"/>
      <c r="BO85" s="1066"/>
      <c r="BP85" s="1066"/>
      <c r="BQ85" s="1066"/>
      <c r="BR85" s="1066"/>
      <c r="BS85" s="1066"/>
      <c r="BT85" s="1066"/>
      <c r="BU85" s="1066"/>
      <c r="BV85" s="1066"/>
      <c r="BW85" s="1066"/>
      <c r="BX85" s="1066"/>
      <c r="BY85" s="1066"/>
      <c r="BZ85" s="1066"/>
      <c r="CA85" s="1066"/>
      <c r="CB85" s="1066"/>
      <c r="CC85" s="1066"/>
      <c r="CD85" s="1066"/>
      <c r="CE85" s="1066"/>
      <c r="CF85" s="1066"/>
      <c r="CG85" s="1066"/>
      <c r="CH85" s="1066"/>
      <c r="CI85" s="1066"/>
      <c r="CJ85" s="1066"/>
      <c r="CK85" s="1066"/>
      <c r="CL85" s="1066"/>
      <c r="CM85" s="1066"/>
      <c r="CN85" s="1066"/>
      <c r="CO85" s="1066"/>
      <c r="CP85" s="1066"/>
      <c r="CQ85" s="1066"/>
      <c r="CR85" s="1066"/>
      <c r="CS85" s="1066"/>
      <c r="CT85" s="1066"/>
      <c r="CU85" s="1066"/>
      <c r="CV85" s="1066"/>
      <c r="CW85" s="1066"/>
      <c r="CX85" s="1066"/>
      <c r="CY85" s="1066"/>
      <c r="CZ85" s="1066"/>
      <c r="DA85" s="1066"/>
      <c r="DB85" s="1066"/>
      <c r="DC85" s="1066"/>
      <c r="DD85" s="1066"/>
      <c r="DE85" s="1066"/>
      <c r="DF85" s="1066"/>
      <c r="DG85" s="1066"/>
      <c r="DH85" s="1066"/>
      <c r="DI85" s="1066"/>
      <c r="DJ85" s="1066"/>
      <c r="DK85" s="1066"/>
      <c r="DL85" s="1066"/>
      <c r="DM85" s="1066"/>
      <c r="DN85" s="1066"/>
      <c r="DO85" s="1066"/>
      <c r="DP85" s="1066"/>
      <c r="DQ85" s="1066"/>
      <c r="DR85" s="1066"/>
      <c r="DS85" s="1066"/>
      <c r="DT85" s="1066"/>
      <c r="DU85" s="1066"/>
      <c r="DV85" s="1066"/>
      <c r="DW85" s="1066"/>
      <c r="DX85" s="1066"/>
      <c r="DY85" s="1066"/>
      <c r="DZ85" s="1066"/>
      <c r="EA85" s="1066"/>
      <c r="EB85" s="1066"/>
      <c r="EC85" s="1066"/>
      <c r="ED85" s="1066"/>
      <c r="EE85" s="1066"/>
      <c r="EF85" s="1066"/>
      <c r="EG85" s="1066"/>
      <c r="EH85" s="1066"/>
      <c r="EI85" s="1066"/>
      <c r="EJ85" s="1066"/>
      <c r="EK85" s="1066"/>
      <c r="EL85" s="1066"/>
      <c r="EM85" s="1066"/>
      <c r="EN85" s="1066"/>
      <c r="EO85" s="1066"/>
      <c r="EP85" s="1066"/>
      <c r="EQ85" s="1066"/>
      <c r="ER85" s="1066"/>
      <c r="ES85" s="1066"/>
      <c r="ET85" s="1066"/>
      <c r="EU85" s="1066"/>
      <c r="EV85" s="1066"/>
      <c r="EW85" s="1066"/>
      <c r="EX85" s="1066"/>
      <c r="EY85" s="1066"/>
      <c r="EZ85" s="1066"/>
      <c r="FA85" s="1066"/>
      <c r="FB85" s="1066"/>
      <c r="FC85" s="1066"/>
      <c r="FD85" s="1066"/>
      <c r="FE85" s="1066"/>
      <c r="FF85" s="1066"/>
      <c r="FG85" s="1066"/>
      <c r="FH85" s="1066"/>
      <c r="FI85" s="1066"/>
      <c r="FJ85" s="1066"/>
      <c r="FK85" s="1066"/>
      <c r="FL85" s="1066"/>
      <c r="FM85" s="1066"/>
      <c r="FN85" s="1066"/>
      <c r="FO85" s="1066"/>
      <c r="FP85" s="1066"/>
      <c r="FQ85" s="1066"/>
      <c r="FR85" s="1066"/>
      <c r="FS85" s="1066"/>
      <c r="FT85" s="1066"/>
      <c r="FU85" s="1066"/>
      <c r="FV85" s="1066"/>
      <c r="FW85" s="1066"/>
      <c r="FX85" s="1066"/>
      <c r="FY85" s="1066"/>
      <c r="FZ85" s="1066"/>
      <c r="GA85" s="1066"/>
      <c r="GB85" s="1066"/>
      <c r="GC85" s="1066"/>
      <c r="GD85" s="1066"/>
      <c r="GE85" s="1066"/>
      <c r="GF85" s="1066"/>
      <c r="GG85" s="1066"/>
      <c r="GH85" s="1066"/>
      <c r="GI85" s="1066"/>
      <c r="GJ85" s="1066"/>
      <c r="GK85" s="1066"/>
      <c r="GL85" s="1066"/>
      <c r="GM85" s="1066"/>
      <c r="GN85" s="1066"/>
      <c r="GO85" s="1066"/>
      <c r="GP85" s="1066"/>
      <c r="GQ85" s="1066"/>
      <c r="GR85" s="1066"/>
      <c r="GS85" s="1066"/>
      <c r="GT85" s="1066"/>
      <c r="GU85" s="1066"/>
      <c r="GV85" s="1066"/>
      <c r="GW85" s="1066"/>
      <c r="GX85" s="1066"/>
      <c r="GY85" s="1066"/>
      <c r="GZ85" s="1066"/>
      <c r="HA85" s="1066"/>
      <c r="HB85" s="1066"/>
      <c r="HC85" s="1066"/>
      <c r="HD85" s="1066"/>
      <c r="HE85" s="1066"/>
      <c r="HF85" s="1066"/>
      <c r="HG85" s="1066"/>
      <c r="HH85" s="1066"/>
      <c r="HI85" s="1066"/>
      <c r="HJ85" s="1066"/>
      <c r="HK85" s="1066"/>
      <c r="HL85" s="1066"/>
      <c r="HM85" s="1066"/>
      <c r="HN85" s="1066"/>
      <c r="HO85" s="1066"/>
      <c r="HP85" s="1066"/>
      <c r="HQ85" s="1066"/>
      <c r="HR85" s="1066"/>
      <c r="HS85" s="1066"/>
      <c r="HT85" s="1066"/>
      <c r="HU85" s="1066"/>
      <c r="HV85" s="1066"/>
      <c r="HW85" s="1066"/>
      <c r="HX85" s="1066"/>
      <c r="HY85" s="1066"/>
      <c r="HZ85" s="1066"/>
      <c r="IA85" s="1066"/>
      <c r="IB85" s="1066"/>
      <c r="IC85" s="1066"/>
      <c r="ID85" s="1066"/>
      <c r="IE85" s="1066"/>
      <c r="IF85" s="1066"/>
      <c r="IG85" s="1066"/>
      <c r="IH85" s="1066"/>
      <c r="II85" s="1066"/>
      <c r="IJ85" s="1066"/>
      <c r="IK85" s="1066"/>
      <c r="IL85" s="1066"/>
      <c r="IM85" s="1066"/>
      <c r="IN85" s="1066"/>
      <c r="IO85" s="1066"/>
      <c r="IP85" s="1066"/>
      <c r="IQ85" s="1066"/>
      <c r="IR85" s="1066"/>
      <c r="IS85" s="1066"/>
      <c r="IT85" s="1066"/>
      <c r="IU85" s="1066"/>
      <c r="IV85" s="1066"/>
    </row>
    <row r="86" spans="1:256" s="1070" customFormat="1" ht="27" customHeight="1" thickBot="1">
      <c r="A86" s="3177"/>
      <c r="B86" s="1037" t="s">
        <v>143</v>
      </c>
      <c r="C86" s="1252">
        <v>1</v>
      </c>
      <c r="D86" s="874" t="s">
        <v>0</v>
      </c>
      <c r="E86" s="922"/>
      <c r="F86" s="893" t="s">
        <v>156</v>
      </c>
      <c r="G86" s="856">
        <f>SUM(G87:G92)</f>
        <v>5.9999999999999991</v>
      </c>
      <c r="H86" s="841">
        <f>ROUNDDOWN((H87+H88)/2,0)</f>
        <v>199095</v>
      </c>
      <c r="I86" s="3927" t="s">
        <v>458</v>
      </c>
      <c r="J86" s="3928"/>
      <c r="K86" s="899">
        <f>$M$152</f>
        <v>10</v>
      </c>
      <c r="L86" s="874" t="s">
        <v>113</v>
      </c>
      <c r="M86" s="3929">
        <f>ROUNDDOWN((G86*H86)*(1+K86%),0)</f>
        <v>1314027</v>
      </c>
      <c r="N86" s="3930"/>
      <c r="O86" s="1105"/>
      <c r="P86" s="1066"/>
      <c r="Q86" s="1067"/>
      <c r="R86" s="1066"/>
      <c r="S86" s="1073" t="s">
        <v>504</v>
      </c>
      <c r="T86" s="1073" t="s">
        <v>276</v>
      </c>
      <c r="U86" s="1066"/>
      <c r="V86" s="1066"/>
      <c r="W86" s="1066"/>
      <c r="X86" s="1066"/>
      <c r="Y86" s="1066"/>
      <c r="Z86" s="1066"/>
      <c r="AA86" s="1066"/>
      <c r="AB86" s="1068" t="s">
        <v>272</v>
      </c>
      <c r="AC86" s="1068" t="s">
        <v>228</v>
      </c>
      <c r="AD86" s="1069" t="str">
        <f t="shared" si="0"/>
        <v>기타침엽수0-6m</v>
      </c>
      <c r="AE86" s="1068">
        <v>3</v>
      </c>
      <c r="AF86" s="1066"/>
      <c r="AG86" s="1066"/>
      <c r="AH86" s="1066"/>
      <c r="AI86" s="1066"/>
      <c r="AJ86" s="1066"/>
      <c r="AK86" s="1066"/>
      <c r="AL86" s="1066"/>
      <c r="AM86" s="1066"/>
      <c r="AN86" s="1066"/>
      <c r="AO86" s="1066"/>
      <c r="AP86" s="1066"/>
      <c r="AQ86" s="1066"/>
      <c r="AR86" s="1066"/>
      <c r="AS86" s="1066"/>
      <c r="AT86" s="1066"/>
      <c r="AU86" s="1066"/>
      <c r="AV86" s="1066"/>
      <c r="AW86" s="1066"/>
      <c r="AX86" s="1066"/>
      <c r="AY86" s="1066"/>
      <c r="AZ86" s="1066"/>
      <c r="BA86" s="1066"/>
      <c r="BB86" s="1066"/>
      <c r="BC86" s="1066"/>
      <c r="BD86" s="1066"/>
      <c r="BE86" s="1066"/>
      <c r="BF86" s="1066"/>
      <c r="BG86" s="1066"/>
      <c r="BH86" s="1066"/>
      <c r="BI86" s="1066"/>
      <c r="BJ86" s="1066"/>
      <c r="BK86" s="1066"/>
      <c r="BL86" s="1066"/>
      <c r="BM86" s="1066"/>
      <c r="BN86" s="1066"/>
      <c r="BO86" s="1066"/>
      <c r="BP86" s="1066"/>
      <c r="BQ86" s="1066"/>
      <c r="BR86" s="1066"/>
      <c r="BS86" s="1066"/>
      <c r="BT86" s="1066"/>
      <c r="BU86" s="1066"/>
      <c r="BV86" s="1066"/>
      <c r="BW86" s="1066"/>
      <c r="BX86" s="1066"/>
      <c r="BY86" s="1066"/>
      <c r="BZ86" s="1066"/>
      <c r="CA86" s="1066"/>
      <c r="CB86" s="1066"/>
      <c r="CC86" s="1066"/>
      <c r="CD86" s="1066"/>
      <c r="CE86" s="1066"/>
      <c r="CF86" s="1066"/>
      <c r="CG86" s="1066"/>
      <c r="CH86" s="1066"/>
      <c r="CI86" s="1066"/>
      <c r="CJ86" s="1066"/>
      <c r="CK86" s="1066"/>
      <c r="CL86" s="1066"/>
      <c r="CM86" s="1066"/>
      <c r="CN86" s="1066"/>
      <c r="CO86" s="1066"/>
      <c r="CP86" s="1066"/>
      <c r="CQ86" s="1066"/>
      <c r="CR86" s="1066"/>
      <c r="CS86" s="1066"/>
      <c r="CT86" s="1066"/>
      <c r="CU86" s="1066"/>
      <c r="CV86" s="1066"/>
      <c r="CW86" s="1066"/>
      <c r="CX86" s="1066"/>
      <c r="CY86" s="1066"/>
      <c r="CZ86" s="1066"/>
      <c r="DA86" s="1066"/>
      <c r="DB86" s="1066"/>
      <c r="DC86" s="1066"/>
      <c r="DD86" s="1066"/>
      <c r="DE86" s="1066"/>
      <c r="DF86" s="1066"/>
      <c r="DG86" s="1066"/>
      <c r="DH86" s="1066"/>
      <c r="DI86" s="1066"/>
      <c r="DJ86" s="1066"/>
      <c r="DK86" s="1066"/>
      <c r="DL86" s="1066"/>
      <c r="DM86" s="1066"/>
      <c r="DN86" s="1066"/>
      <c r="DO86" s="1066"/>
      <c r="DP86" s="1066"/>
      <c r="DQ86" s="1066"/>
      <c r="DR86" s="1066"/>
      <c r="DS86" s="1066"/>
      <c r="DT86" s="1066"/>
      <c r="DU86" s="1066"/>
      <c r="DV86" s="1066"/>
      <c r="DW86" s="1066"/>
      <c r="DX86" s="1066"/>
      <c r="DY86" s="1066"/>
      <c r="DZ86" s="1066"/>
      <c r="EA86" s="1066"/>
      <c r="EB86" s="1066"/>
      <c r="EC86" s="1066"/>
      <c r="ED86" s="1066"/>
      <c r="EE86" s="1066"/>
      <c r="EF86" s="1066"/>
      <c r="EG86" s="1066"/>
      <c r="EH86" s="1066"/>
      <c r="EI86" s="1066"/>
      <c r="EJ86" s="1066"/>
      <c r="EK86" s="1066"/>
      <c r="EL86" s="1066"/>
      <c r="EM86" s="1066"/>
      <c r="EN86" s="1066"/>
      <c r="EO86" s="1066"/>
      <c r="EP86" s="1066"/>
      <c r="EQ86" s="1066"/>
      <c r="ER86" s="1066"/>
      <c r="ES86" s="1066"/>
      <c r="ET86" s="1066"/>
      <c r="EU86" s="1066"/>
      <c r="EV86" s="1066"/>
      <c r="EW86" s="1066"/>
      <c r="EX86" s="1066"/>
      <c r="EY86" s="1066"/>
      <c r="EZ86" s="1066"/>
      <c r="FA86" s="1066"/>
      <c r="FB86" s="1066"/>
      <c r="FC86" s="1066"/>
      <c r="FD86" s="1066"/>
      <c r="FE86" s="1066"/>
      <c r="FF86" s="1066"/>
      <c r="FG86" s="1066"/>
      <c r="FH86" s="1066"/>
      <c r="FI86" s="1066"/>
      <c r="FJ86" s="1066"/>
      <c r="FK86" s="1066"/>
      <c r="FL86" s="1066"/>
      <c r="FM86" s="1066"/>
      <c r="FN86" s="1066"/>
      <c r="FO86" s="1066"/>
      <c r="FP86" s="1066"/>
      <c r="FQ86" s="1066"/>
      <c r="FR86" s="1066"/>
      <c r="FS86" s="1066"/>
      <c r="FT86" s="1066"/>
      <c r="FU86" s="1066"/>
      <c r="FV86" s="1066"/>
      <c r="FW86" s="1066"/>
      <c r="FX86" s="1066"/>
      <c r="FY86" s="1066"/>
      <c r="FZ86" s="1066"/>
      <c r="GA86" s="1066"/>
      <c r="GB86" s="1066"/>
      <c r="GC86" s="1066"/>
      <c r="GD86" s="1066"/>
      <c r="GE86" s="1066"/>
      <c r="GF86" s="1066"/>
      <c r="GG86" s="1066"/>
      <c r="GH86" s="1066"/>
      <c r="GI86" s="1066"/>
      <c r="GJ86" s="1066"/>
      <c r="GK86" s="1066"/>
      <c r="GL86" s="1066"/>
      <c r="GM86" s="1066"/>
      <c r="GN86" s="1066"/>
      <c r="GO86" s="1066"/>
      <c r="GP86" s="1066"/>
      <c r="GQ86" s="1066"/>
      <c r="GR86" s="1066"/>
      <c r="GS86" s="1066"/>
      <c r="GT86" s="1066"/>
      <c r="GU86" s="1066"/>
      <c r="GV86" s="1066"/>
      <c r="GW86" s="1066"/>
      <c r="GX86" s="1066"/>
      <c r="GY86" s="1066"/>
      <c r="GZ86" s="1066"/>
      <c r="HA86" s="1066"/>
      <c r="HB86" s="1066"/>
      <c r="HC86" s="1066"/>
      <c r="HD86" s="1066"/>
      <c r="HE86" s="1066"/>
      <c r="HF86" s="1066"/>
      <c r="HG86" s="1066"/>
      <c r="HH86" s="1066"/>
      <c r="HI86" s="1066"/>
      <c r="HJ86" s="1066"/>
      <c r="HK86" s="1066"/>
      <c r="HL86" s="1066"/>
      <c r="HM86" s="1066"/>
      <c r="HN86" s="1066"/>
      <c r="HO86" s="1066"/>
      <c r="HP86" s="1066"/>
      <c r="HQ86" s="1066"/>
      <c r="HR86" s="1066"/>
      <c r="HS86" s="1066"/>
      <c r="HT86" s="1066"/>
      <c r="HU86" s="1066"/>
      <c r="HV86" s="1066"/>
      <c r="HW86" s="1066"/>
      <c r="HX86" s="1066"/>
      <c r="HY86" s="1066"/>
      <c r="HZ86" s="1066"/>
      <c r="IA86" s="1066"/>
      <c r="IB86" s="1066"/>
      <c r="IC86" s="1066"/>
      <c r="ID86" s="1066"/>
      <c r="IE86" s="1066"/>
      <c r="IF86" s="1066"/>
      <c r="IG86" s="1066"/>
      <c r="IH86" s="1066"/>
      <c r="II86" s="1066"/>
      <c r="IJ86" s="1066"/>
      <c r="IK86" s="1066"/>
      <c r="IL86" s="1066"/>
      <c r="IM86" s="1066"/>
      <c r="IN86" s="1066"/>
      <c r="IO86" s="1066"/>
      <c r="IP86" s="1066"/>
      <c r="IQ86" s="1066"/>
      <c r="IR86" s="1066"/>
      <c r="IS86" s="1066"/>
      <c r="IT86" s="1066"/>
      <c r="IU86" s="1066"/>
      <c r="IV86" s="1066"/>
    </row>
    <row r="87" spans="1:256" s="1070" customFormat="1" ht="27" customHeight="1" thickTop="1">
      <c r="A87" s="3177"/>
      <c r="B87" s="1037" t="s">
        <v>649</v>
      </c>
      <c r="C87" s="1315">
        <f>'제거량산출(소나무)'!BD6</f>
        <v>0.52941176470588236</v>
      </c>
      <c r="D87" s="874" t="s">
        <v>151</v>
      </c>
      <c r="E87" s="922">
        <v>6</v>
      </c>
      <c r="F87" s="874" t="s">
        <v>156</v>
      </c>
      <c r="G87" s="856">
        <f>ROUND(C87*E87,2)</f>
        <v>3.18</v>
      </c>
      <c r="H87" s="841">
        <f>기초자료!B14</f>
        <v>172068</v>
      </c>
      <c r="I87" s="3931" t="s">
        <v>157</v>
      </c>
      <c r="J87" s="3932"/>
      <c r="K87" s="1297"/>
      <c r="L87" s="874"/>
      <c r="M87" s="3933"/>
      <c r="N87" s="3934"/>
      <c r="O87" s="1105"/>
      <c r="P87" s="1066"/>
      <c r="Q87" s="1067"/>
      <c r="R87" s="1066"/>
      <c r="S87" s="1074" t="s">
        <v>505</v>
      </c>
      <c r="T87" s="1075">
        <v>5</v>
      </c>
      <c r="AB87" s="1068" t="s">
        <v>272</v>
      </c>
      <c r="AC87" s="1068" t="s">
        <v>231</v>
      </c>
      <c r="AD87" s="1069" t="str">
        <f t="shared" si="0"/>
        <v>기타침엽수2-4m</v>
      </c>
      <c r="AE87" s="1068">
        <v>1</v>
      </c>
      <c r="AF87" s="1066"/>
      <c r="AG87" s="1066"/>
      <c r="AH87" s="1066"/>
      <c r="AI87" s="1066"/>
      <c r="AJ87" s="1066"/>
      <c r="AK87" s="1066"/>
      <c r="AL87" s="1066"/>
      <c r="AM87" s="1066"/>
      <c r="AN87" s="1066"/>
      <c r="AO87" s="1066"/>
      <c r="AP87" s="1066"/>
      <c r="AQ87" s="1066"/>
      <c r="AR87" s="1066"/>
      <c r="AS87" s="1066"/>
      <c r="AT87" s="1066"/>
      <c r="AU87" s="1066"/>
      <c r="AV87" s="1066"/>
      <c r="AW87" s="1066"/>
      <c r="AX87" s="1066"/>
      <c r="AY87" s="1066"/>
      <c r="AZ87" s="1066"/>
      <c r="BA87" s="1066"/>
      <c r="BB87" s="1066"/>
      <c r="BC87" s="1066"/>
      <c r="BD87" s="1066"/>
      <c r="BE87" s="1066"/>
      <c r="BF87" s="1066"/>
      <c r="BG87" s="1066"/>
      <c r="BH87" s="1066"/>
      <c r="BI87" s="1066"/>
      <c r="BJ87" s="1066"/>
      <c r="BK87" s="1066"/>
      <c r="BL87" s="1066"/>
      <c r="BM87" s="1066"/>
      <c r="BN87" s="1066"/>
      <c r="BO87" s="1066"/>
      <c r="BP87" s="1066"/>
      <c r="BQ87" s="1066"/>
      <c r="BR87" s="1066"/>
      <c r="BS87" s="1066"/>
      <c r="BT87" s="1066"/>
      <c r="BU87" s="1066"/>
      <c r="BV87" s="1066"/>
      <c r="BW87" s="1066"/>
      <c r="BX87" s="1066"/>
      <c r="BY87" s="1066"/>
      <c r="BZ87" s="1066"/>
      <c r="CA87" s="1066"/>
      <c r="CB87" s="1066"/>
      <c r="CC87" s="1066"/>
      <c r="CD87" s="1066"/>
      <c r="CE87" s="1066"/>
      <c r="CF87" s="1066"/>
      <c r="CG87" s="1066"/>
      <c r="CH87" s="1066"/>
      <c r="CI87" s="1066"/>
      <c r="CJ87" s="1066"/>
      <c r="CK87" s="1066"/>
      <c r="CL87" s="1066"/>
      <c r="CM87" s="1066"/>
      <c r="CN87" s="1066"/>
      <c r="CO87" s="1066"/>
      <c r="CP87" s="1066"/>
      <c r="CQ87" s="1066"/>
      <c r="CR87" s="1066"/>
      <c r="CS87" s="1066"/>
      <c r="CT87" s="1066"/>
      <c r="CU87" s="1066"/>
      <c r="CV87" s="1066"/>
      <c r="CW87" s="1066"/>
      <c r="CX87" s="1066"/>
      <c r="CY87" s="1066"/>
      <c r="CZ87" s="1066"/>
      <c r="DA87" s="1066"/>
      <c r="DB87" s="1066"/>
      <c r="DC87" s="1066"/>
      <c r="DD87" s="1066"/>
      <c r="DE87" s="1066"/>
      <c r="DF87" s="1066"/>
      <c r="DG87" s="1066"/>
      <c r="DH87" s="1066"/>
      <c r="DI87" s="1066"/>
      <c r="DJ87" s="1066"/>
      <c r="DK87" s="1066"/>
      <c r="DL87" s="1066"/>
      <c r="DM87" s="1066"/>
      <c r="DN87" s="1066"/>
      <c r="DO87" s="1066"/>
      <c r="DP87" s="1066"/>
      <c r="DQ87" s="1066"/>
      <c r="DR87" s="1066"/>
      <c r="DS87" s="1066"/>
      <c r="DT87" s="1066"/>
      <c r="DU87" s="1066"/>
      <c r="DV87" s="1066"/>
      <c r="DW87" s="1066"/>
      <c r="DX87" s="1066"/>
      <c r="DY87" s="1066"/>
      <c r="DZ87" s="1066"/>
      <c r="EA87" s="1066"/>
      <c r="EB87" s="1066"/>
      <c r="EC87" s="1066"/>
      <c r="ED87" s="1066"/>
      <c r="EE87" s="1066"/>
      <c r="EF87" s="1066"/>
      <c r="EG87" s="1066"/>
      <c r="EH87" s="1066"/>
      <c r="EI87" s="1066"/>
      <c r="EJ87" s="1066"/>
      <c r="EK87" s="1066"/>
      <c r="EL87" s="1066"/>
      <c r="EM87" s="1066"/>
      <c r="EN87" s="1066"/>
      <c r="EO87" s="1066"/>
      <c r="EP87" s="1066"/>
      <c r="EQ87" s="1066"/>
      <c r="ER87" s="1066"/>
      <c r="ES87" s="1066"/>
      <c r="ET87" s="1066"/>
      <c r="EU87" s="1066"/>
      <c r="EV87" s="1066"/>
      <c r="EW87" s="1066"/>
      <c r="EX87" s="1066"/>
      <c r="EY87" s="1066"/>
      <c r="EZ87" s="1066"/>
      <c r="FA87" s="1066"/>
      <c r="FB87" s="1066"/>
      <c r="FC87" s="1066"/>
      <c r="FD87" s="1066"/>
      <c r="FE87" s="1066"/>
      <c r="FF87" s="1066"/>
      <c r="FG87" s="1066"/>
      <c r="FH87" s="1066"/>
      <c r="FI87" s="1066"/>
      <c r="FJ87" s="1066"/>
      <c r="FK87" s="1066"/>
      <c r="FL87" s="1066"/>
      <c r="FM87" s="1066"/>
      <c r="FN87" s="1066"/>
      <c r="FO87" s="1066"/>
      <c r="FP87" s="1066"/>
      <c r="FQ87" s="1066"/>
      <c r="FR87" s="1066"/>
      <c r="FS87" s="1066"/>
      <c r="FT87" s="1066"/>
      <c r="FU87" s="1066"/>
      <c r="FV87" s="1066"/>
      <c r="FW87" s="1066"/>
      <c r="FX87" s="1066"/>
      <c r="FY87" s="1066"/>
      <c r="FZ87" s="1066"/>
      <c r="GA87" s="1066"/>
      <c r="GB87" s="1066"/>
      <c r="GC87" s="1066"/>
      <c r="GD87" s="1066"/>
      <c r="GE87" s="1066"/>
      <c r="GF87" s="1066"/>
      <c r="GG87" s="1066"/>
      <c r="GH87" s="1066"/>
      <c r="GI87" s="1066"/>
      <c r="GJ87" s="1066"/>
      <c r="GK87" s="1066"/>
      <c r="GL87" s="1066"/>
      <c r="GM87" s="1066"/>
      <c r="GN87" s="1066"/>
      <c r="GO87" s="1066"/>
      <c r="GP87" s="1066"/>
      <c r="GQ87" s="1066"/>
      <c r="GR87" s="1066"/>
      <c r="GS87" s="1066"/>
      <c r="GT87" s="1066"/>
      <c r="GU87" s="1066"/>
      <c r="GV87" s="1066"/>
      <c r="GW87" s="1066"/>
      <c r="GX87" s="1066"/>
      <c r="GY87" s="1066"/>
      <c r="GZ87" s="1066"/>
      <c r="HA87" s="1066"/>
      <c r="HB87" s="1066"/>
      <c r="HC87" s="1066"/>
      <c r="HD87" s="1066"/>
      <c r="HE87" s="1066"/>
      <c r="HF87" s="1066"/>
      <c r="HG87" s="1066"/>
      <c r="HH87" s="1066"/>
      <c r="HI87" s="1066"/>
      <c r="HJ87" s="1066"/>
      <c r="HK87" s="1066"/>
      <c r="HL87" s="1066"/>
      <c r="HM87" s="1066"/>
      <c r="HN87" s="1066"/>
      <c r="HO87" s="1066"/>
      <c r="HP87" s="1066"/>
      <c r="HQ87" s="1066"/>
      <c r="HR87" s="1066"/>
      <c r="HS87" s="1066"/>
      <c r="HT87" s="1066"/>
      <c r="HU87" s="1066"/>
      <c r="HV87" s="1066"/>
      <c r="HW87" s="1066"/>
      <c r="HX87" s="1066"/>
      <c r="HY87" s="1066"/>
      <c r="HZ87" s="1066"/>
      <c r="IA87" s="1066"/>
      <c r="IB87" s="1066"/>
      <c r="IC87" s="1066"/>
      <c r="ID87" s="1066"/>
      <c r="IE87" s="1066"/>
      <c r="IF87" s="1066"/>
      <c r="IG87" s="1066"/>
      <c r="IH87" s="1066"/>
      <c r="II87" s="1066"/>
      <c r="IJ87" s="1066"/>
      <c r="IK87" s="1066"/>
      <c r="IL87" s="1066"/>
      <c r="IM87" s="1066"/>
      <c r="IN87" s="1066"/>
      <c r="IO87" s="1066"/>
      <c r="IP87" s="1066"/>
      <c r="IQ87" s="1066"/>
      <c r="IR87" s="1066"/>
      <c r="IS87" s="1066"/>
      <c r="IT87" s="1066"/>
      <c r="IU87" s="1066"/>
      <c r="IV87" s="1066"/>
    </row>
    <row r="88" spans="1:256" s="1070" customFormat="1" ht="27" customHeight="1">
      <c r="A88" s="3177"/>
      <c r="B88" s="1037" t="s">
        <v>650</v>
      </c>
      <c r="C88" s="1315">
        <f>'제거량산출(소나무)'!BD7</f>
        <v>0.3202614379084967</v>
      </c>
      <c r="D88" s="874" t="s">
        <v>151</v>
      </c>
      <c r="E88" s="922">
        <v>6</v>
      </c>
      <c r="F88" s="874" t="s">
        <v>156</v>
      </c>
      <c r="G88" s="856">
        <f t="shared" ref="G88:G92" si="3">ROUND(C88*E88,2)</f>
        <v>1.92</v>
      </c>
      <c r="H88" s="841">
        <f>기초자료!B16</f>
        <v>226122</v>
      </c>
      <c r="I88" s="3931" t="s">
        <v>205</v>
      </c>
      <c r="J88" s="3932"/>
      <c r="K88" s="1297"/>
      <c r="L88" s="923"/>
      <c r="M88" s="3254"/>
      <c r="N88" s="3274"/>
      <c r="O88" s="1105"/>
      <c r="P88" s="1066"/>
      <c r="Q88" s="1067"/>
      <c r="R88" s="1066"/>
      <c r="S88" s="1076" t="s">
        <v>506</v>
      </c>
      <c r="T88" s="1077">
        <v>6</v>
      </c>
      <c r="AB88" s="1068" t="s">
        <v>272</v>
      </c>
      <c r="AC88" s="1068" t="s">
        <v>234</v>
      </c>
      <c r="AD88" s="1069" t="str">
        <f t="shared" si="0"/>
        <v>기타침엽수2-6m</v>
      </c>
      <c r="AE88" s="1068">
        <v>2.2000000000000002</v>
      </c>
      <c r="AF88" s="1066"/>
      <c r="AG88" s="1066"/>
      <c r="AH88" s="1066"/>
      <c r="AI88" s="1066"/>
      <c r="AJ88" s="1066"/>
      <c r="AK88" s="1066"/>
      <c r="AL88" s="1066"/>
      <c r="AM88" s="1066"/>
      <c r="AN88" s="1066"/>
      <c r="AO88" s="1066"/>
      <c r="AP88" s="1066"/>
      <c r="AQ88" s="1066"/>
      <c r="AR88" s="1066"/>
      <c r="AS88" s="1066"/>
      <c r="AT88" s="1066"/>
      <c r="AU88" s="1066"/>
      <c r="AV88" s="1066"/>
      <c r="AW88" s="1066"/>
      <c r="AX88" s="1066"/>
      <c r="AY88" s="1066"/>
      <c r="AZ88" s="1066"/>
      <c r="BA88" s="1066"/>
      <c r="BB88" s="1066"/>
      <c r="BC88" s="1066"/>
      <c r="BD88" s="1066"/>
      <c r="BE88" s="1066"/>
      <c r="BF88" s="1066"/>
      <c r="BG88" s="1066"/>
      <c r="BH88" s="1066"/>
      <c r="BI88" s="1066"/>
      <c r="BJ88" s="1066"/>
      <c r="BK88" s="1066"/>
      <c r="BL88" s="1066"/>
      <c r="BM88" s="1066"/>
      <c r="BN88" s="1066"/>
      <c r="BO88" s="1066"/>
      <c r="BP88" s="1066"/>
      <c r="BQ88" s="1066"/>
      <c r="BR88" s="1066"/>
      <c r="BS88" s="1066"/>
      <c r="BT88" s="1066"/>
      <c r="BU88" s="1066"/>
      <c r="BV88" s="1066"/>
      <c r="BW88" s="1066"/>
      <c r="BX88" s="1066"/>
      <c r="BY88" s="1066"/>
      <c r="BZ88" s="1066"/>
      <c r="CA88" s="1066"/>
      <c r="CB88" s="1066"/>
      <c r="CC88" s="1066"/>
      <c r="CD88" s="1066"/>
      <c r="CE88" s="1066"/>
      <c r="CF88" s="1066"/>
      <c r="CG88" s="1066"/>
      <c r="CH88" s="1066"/>
      <c r="CI88" s="1066"/>
      <c r="CJ88" s="1066"/>
      <c r="CK88" s="1066"/>
      <c r="CL88" s="1066"/>
      <c r="CM88" s="1066"/>
      <c r="CN88" s="1066"/>
      <c r="CO88" s="1066"/>
      <c r="CP88" s="1066"/>
      <c r="CQ88" s="1066"/>
      <c r="CR88" s="1066"/>
      <c r="CS88" s="1066"/>
      <c r="CT88" s="1066"/>
      <c r="CU88" s="1066"/>
      <c r="CV88" s="1066"/>
      <c r="CW88" s="1066"/>
      <c r="CX88" s="1066"/>
      <c r="CY88" s="1066"/>
      <c r="CZ88" s="1066"/>
      <c r="DA88" s="1066"/>
      <c r="DB88" s="1066"/>
      <c r="DC88" s="1066"/>
      <c r="DD88" s="1066"/>
      <c r="DE88" s="1066"/>
      <c r="DF88" s="1066"/>
      <c r="DG88" s="1066"/>
      <c r="DH88" s="1066"/>
      <c r="DI88" s="1066"/>
      <c r="DJ88" s="1066"/>
      <c r="DK88" s="1066"/>
      <c r="DL88" s="1066"/>
      <c r="DM88" s="1066"/>
      <c r="DN88" s="1066"/>
      <c r="DO88" s="1066"/>
      <c r="DP88" s="1066"/>
      <c r="DQ88" s="1066"/>
      <c r="DR88" s="1066"/>
      <c r="DS88" s="1066"/>
      <c r="DT88" s="1066"/>
      <c r="DU88" s="1066"/>
      <c r="DV88" s="1066"/>
      <c r="DW88" s="1066"/>
      <c r="DX88" s="1066"/>
      <c r="DY88" s="1066"/>
      <c r="DZ88" s="1066"/>
      <c r="EA88" s="1066"/>
      <c r="EB88" s="1066"/>
      <c r="EC88" s="1066"/>
      <c r="ED88" s="1066"/>
      <c r="EE88" s="1066"/>
      <c r="EF88" s="1066"/>
      <c r="EG88" s="1066"/>
      <c r="EH88" s="1066"/>
      <c r="EI88" s="1066"/>
      <c r="EJ88" s="1066"/>
      <c r="EK88" s="1066"/>
      <c r="EL88" s="1066"/>
      <c r="EM88" s="1066"/>
      <c r="EN88" s="1066"/>
      <c r="EO88" s="1066"/>
      <c r="EP88" s="1066"/>
      <c r="EQ88" s="1066"/>
      <c r="ER88" s="1066"/>
      <c r="ES88" s="1066"/>
      <c r="ET88" s="1066"/>
      <c r="EU88" s="1066"/>
      <c r="EV88" s="1066"/>
      <c r="EW88" s="1066"/>
      <c r="EX88" s="1066"/>
      <c r="EY88" s="1066"/>
      <c r="EZ88" s="1066"/>
      <c r="FA88" s="1066"/>
      <c r="FB88" s="1066"/>
      <c r="FC88" s="1066"/>
      <c r="FD88" s="1066"/>
      <c r="FE88" s="1066"/>
      <c r="FF88" s="1066"/>
      <c r="FG88" s="1066"/>
      <c r="FH88" s="1066"/>
      <c r="FI88" s="1066"/>
      <c r="FJ88" s="1066"/>
      <c r="FK88" s="1066"/>
      <c r="FL88" s="1066"/>
      <c r="FM88" s="1066"/>
      <c r="FN88" s="1066"/>
      <c r="FO88" s="1066"/>
      <c r="FP88" s="1066"/>
      <c r="FQ88" s="1066"/>
      <c r="FR88" s="1066"/>
      <c r="FS88" s="1066"/>
      <c r="FT88" s="1066"/>
      <c r="FU88" s="1066"/>
      <c r="FV88" s="1066"/>
      <c r="FW88" s="1066"/>
      <c r="FX88" s="1066"/>
      <c r="FY88" s="1066"/>
      <c r="FZ88" s="1066"/>
      <c r="GA88" s="1066"/>
      <c r="GB88" s="1066"/>
      <c r="GC88" s="1066"/>
      <c r="GD88" s="1066"/>
      <c r="GE88" s="1066"/>
      <c r="GF88" s="1066"/>
      <c r="GG88" s="1066"/>
      <c r="GH88" s="1066"/>
      <c r="GI88" s="1066"/>
      <c r="GJ88" s="1066"/>
      <c r="GK88" s="1066"/>
      <c r="GL88" s="1066"/>
      <c r="GM88" s="1066"/>
      <c r="GN88" s="1066"/>
      <c r="GO88" s="1066"/>
      <c r="GP88" s="1066"/>
      <c r="GQ88" s="1066"/>
      <c r="GR88" s="1066"/>
      <c r="GS88" s="1066"/>
      <c r="GT88" s="1066"/>
      <c r="GU88" s="1066"/>
      <c r="GV88" s="1066"/>
      <c r="GW88" s="1066"/>
      <c r="GX88" s="1066"/>
      <c r="GY88" s="1066"/>
      <c r="GZ88" s="1066"/>
      <c r="HA88" s="1066"/>
      <c r="HB88" s="1066"/>
      <c r="HC88" s="1066"/>
      <c r="HD88" s="1066"/>
      <c r="HE88" s="1066"/>
      <c r="HF88" s="1066"/>
      <c r="HG88" s="1066"/>
      <c r="HH88" s="1066"/>
      <c r="HI88" s="1066"/>
      <c r="HJ88" s="1066"/>
      <c r="HK88" s="1066"/>
      <c r="HL88" s="1066"/>
      <c r="HM88" s="1066"/>
      <c r="HN88" s="1066"/>
      <c r="HO88" s="1066"/>
      <c r="HP88" s="1066"/>
      <c r="HQ88" s="1066"/>
      <c r="HR88" s="1066"/>
      <c r="HS88" s="1066"/>
      <c r="HT88" s="1066"/>
      <c r="HU88" s="1066"/>
      <c r="HV88" s="1066"/>
      <c r="HW88" s="1066"/>
      <c r="HX88" s="1066"/>
      <c r="HY88" s="1066"/>
      <c r="HZ88" s="1066"/>
      <c r="IA88" s="1066"/>
      <c r="IB88" s="1066"/>
      <c r="IC88" s="1066"/>
      <c r="ID88" s="1066"/>
      <c r="IE88" s="1066"/>
      <c r="IF88" s="1066"/>
      <c r="IG88" s="1066"/>
      <c r="IH88" s="1066"/>
      <c r="II88" s="1066"/>
      <c r="IJ88" s="1066"/>
      <c r="IK88" s="1066"/>
      <c r="IL88" s="1066"/>
      <c r="IM88" s="1066"/>
      <c r="IN88" s="1066"/>
      <c r="IO88" s="1066"/>
      <c r="IP88" s="1066"/>
      <c r="IQ88" s="1066"/>
      <c r="IR88" s="1066"/>
      <c r="IS88" s="1066"/>
      <c r="IT88" s="1066"/>
      <c r="IU88" s="1066"/>
      <c r="IV88" s="1066"/>
    </row>
    <row r="89" spans="1:256" s="1070" customFormat="1" ht="27" customHeight="1">
      <c r="A89" s="3177"/>
      <c r="B89" s="1037" t="s">
        <v>785</v>
      </c>
      <c r="C89" s="1315">
        <f>'제거량산출(소나무)'!BD8</f>
        <v>2.6143790849673203E-2</v>
      </c>
      <c r="D89" s="874" t="s">
        <v>151</v>
      </c>
      <c r="E89" s="922">
        <v>6</v>
      </c>
      <c r="F89" s="874" t="s">
        <v>156</v>
      </c>
      <c r="G89" s="856">
        <f t="shared" si="3"/>
        <v>0.16</v>
      </c>
      <c r="H89" s="841"/>
      <c r="I89" s="3254"/>
      <c r="J89" s="3255"/>
      <c r="K89" s="1297"/>
      <c r="L89" s="923"/>
      <c r="M89" s="3254"/>
      <c r="N89" s="3274"/>
      <c r="O89" s="1105"/>
      <c r="P89" s="1066"/>
      <c r="Q89" s="1067"/>
      <c r="R89" s="1066"/>
      <c r="S89" s="1078" t="s">
        <v>507</v>
      </c>
      <c r="T89" s="1077">
        <v>6</v>
      </c>
      <c r="AB89" s="1068" t="s">
        <v>272</v>
      </c>
      <c r="AC89" s="1068" t="s">
        <v>236</v>
      </c>
      <c r="AD89" s="1069" t="str">
        <f t="shared" si="0"/>
        <v>기타침엽수4-6m</v>
      </c>
      <c r="AE89" s="1068">
        <v>1.2</v>
      </c>
      <c r="AF89" s="1066"/>
      <c r="AG89" s="1066"/>
      <c r="AH89" s="1066"/>
      <c r="AI89" s="1066"/>
      <c r="AJ89" s="1066"/>
      <c r="AK89" s="1066"/>
      <c r="AL89" s="1066"/>
      <c r="AM89" s="1066"/>
      <c r="AN89" s="1066"/>
      <c r="AO89" s="1066"/>
      <c r="AP89" s="1066"/>
      <c r="AQ89" s="1066"/>
      <c r="AR89" s="1066"/>
      <c r="AS89" s="1066"/>
      <c r="AT89" s="1066"/>
      <c r="AU89" s="1066"/>
      <c r="AV89" s="1066"/>
      <c r="AW89" s="1066"/>
      <c r="AX89" s="1066"/>
      <c r="AY89" s="1066"/>
      <c r="AZ89" s="1066"/>
      <c r="BA89" s="1066"/>
      <c r="BB89" s="1066"/>
      <c r="BC89" s="1066"/>
      <c r="BD89" s="1066"/>
      <c r="BE89" s="1066"/>
      <c r="BF89" s="1066"/>
      <c r="BG89" s="1066"/>
      <c r="BH89" s="1066"/>
      <c r="BI89" s="1066"/>
      <c r="BJ89" s="1066"/>
      <c r="BK89" s="1066"/>
      <c r="BL89" s="1066"/>
      <c r="BM89" s="1066"/>
      <c r="BN89" s="1066"/>
      <c r="BO89" s="1066"/>
      <c r="BP89" s="1066"/>
      <c r="BQ89" s="1066"/>
      <c r="BR89" s="1066"/>
      <c r="BS89" s="1066"/>
      <c r="BT89" s="1066"/>
      <c r="BU89" s="1066"/>
      <c r="BV89" s="1066"/>
      <c r="BW89" s="1066"/>
      <c r="BX89" s="1066"/>
      <c r="BY89" s="1066"/>
      <c r="BZ89" s="1066"/>
      <c r="CA89" s="1066"/>
      <c r="CB89" s="1066"/>
      <c r="CC89" s="1066"/>
      <c r="CD89" s="1066"/>
      <c r="CE89" s="1066"/>
      <c r="CF89" s="1066"/>
      <c r="CG89" s="1066"/>
      <c r="CH89" s="1066"/>
      <c r="CI89" s="1066"/>
      <c r="CJ89" s="1066"/>
      <c r="CK89" s="1066"/>
      <c r="CL89" s="1066"/>
      <c r="CM89" s="1066"/>
      <c r="CN89" s="1066"/>
      <c r="CO89" s="1066"/>
      <c r="CP89" s="1066"/>
      <c r="CQ89" s="1066"/>
      <c r="CR89" s="1066"/>
      <c r="CS89" s="1066"/>
      <c r="CT89" s="1066"/>
      <c r="CU89" s="1066"/>
      <c r="CV89" s="1066"/>
      <c r="CW89" s="1066"/>
      <c r="CX89" s="1066"/>
      <c r="CY89" s="1066"/>
      <c r="CZ89" s="1066"/>
      <c r="DA89" s="1066"/>
      <c r="DB89" s="1066"/>
      <c r="DC89" s="1066"/>
      <c r="DD89" s="1066"/>
      <c r="DE89" s="1066"/>
      <c r="DF89" s="1066"/>
      <c r="DG89" s="1066"/>
      <c r="DH89" s="1066"/>
      <c r="DI89" s="1066"/>
      <c r="DJ89" s="1066"/>
      <c r="DK89" s="1066"/>
      <c r="DL89" s="1066"/>
      <c r="DM89" s="1066"/>
      <c r="DN89" s="1066"/>
      <c r="DO89" s="1066"/>
      <c r="DP89" s="1066"/>
      <c r="DQ89" s="1066"/>
      <c r="DR89" s="1066"/>
      <c r="DS89" s="1066"/>
      <c r="DT89" s="1066"/>
      <c r="DU89" s="1066"/>
      <c r="DV89" s="1066"/>
      <c r="DW89" s="1066"/>
      <c r="DX89" s="1066"/>
      <c r="DY89" s="1066"/>
      <c r="DZ89" s="1066"/>
      <c r="EA89" s="1066"/>
      <c r="EB89" s="1066"/>
      <c r="EC89" s="1066"/>
      <c r="ED89" s="1066"/>
      <c r="EE89" s="1066"/>
      <c r="EF89" s="1066"/>
      <c r="EG89" s="1066"/>
      <c r="EH89" s="1066"/>
      <c r="EI89" s="1066"/>
      <c r="EJ89" s="1066"/>
      <c r="EK89" s="1066"/>
      <c r="EL89" s="1066"/>
      <c r="EM89" s="1066"/>
      <c r="EN89" s="1066"/>
      <c r="EO89" s="1066"/>
      <c r="EP89" s="1066"/>
      <c r="EQ89" s="1066"/>
      <c r="ER89" s="1066"/>
      <c r="ES89" s="1066"/>
      <c r="ET89" s="1066"/>
      <c r="EU89" s="1066"/>
      <c r="EV89" s="1066"/>
      <c r="EW89" s="1066"/>
      <c r="EX89" s="1066"/>
      <c r="EY89" s="1066"/>
      <c r="EZ89" s="1066"/>
      <c r="FA89" s="1066"/>
      <c r="FB89" s="1066"/>
      <c r="FC89" s="1066"/>
      <c r="FD89" s="1066"/>
      <c r="FE89" s="1066"/>
      <c r="FF89" s="1066"/>
      <c r="FG89" s="1066"/>
      <c r="FH89" s="1066"/>
      <c r="FI89" s="1066"/>
      <c r="FJ89" s="1066"/>
      <c r="FK89" s="1066"/>
      <c r="FL89" s="1066"/>
      <c r="FM89" s="1066"/>
      <c r="FN89" s="1066"/>
      <c r="FO89" s="1066"/>
      <c r="FP89" s="1066"/>
      <c r="FQ89" s="1066"/>
      <c r="FR89" s="1066"/>
      <c r="FS89" s="1066"/>
      <c r="FT89" s="1066"/>
      <c r="FU89" s="1066"/>
      <c r="FV89" s="1066"/>
      <c r="FW89" s="1066"/>
      <c r="FX89" s="1066"/>
      <c r="FY89" s="1066"/>
      <c r="FZ89" s="1066"/>
      <c r="GA89" s="1066"/>
      <c r="GB89" s="1066"/>
      <c r="GC89" s="1066"/>
      <c r="GD89" s="1066"/>
      <c r="GE89" s="1066"/>
      <c r="GF89" s="1066"/>
      <c r="GG89" s="1066"/>
      <c r="GH89" s="1066"/>
      <c r="GI89" s="1066"/>
      <c r="GJ89" s="1066"/>
      <c r="GK89" s="1066"/>
      <c r="GL89" s="1066"/>
      <c r="GM89" s="1066"/>
      <c r="GN89" s="1066"/>
      <c r="GO89" s="1066"/>
      <c r="GP89" s="1066"/>
      <c r="GQ89" s="1066"/>
      <c r="GR89" s="1066"/>
      <c r="GS89" s="1066"/>
      <c r="GT89" s="1066"/>
      <c r="GU89" s="1066"/>
      <c r="GV89" s="1066"/>
      <c r="GW89" s="1066"/>
      <c r="GX89" s="1066"/>
      <c r="GY89" s="1066"/>
      <c r="GZ89" s="1066"/>
      <c r="HA89" s="1066"/>
      <c r="HB89" s="1066"/>
      <c r="HC89" s="1066"/>
      <c r="HD89" s="1066"/>
      <c r="HE89" s="1066"/>
      <c r="HF89" s="1066"/>
      <c r="HG89" s="1066"/>
      <c r="HH89" s="1066"/>
      <c r="HI89" s="1066"/>
      <c r="HJ89" s="1066"/>
      <c r="HK89" s="1066"/>
      <c r="HL89" s="1066"/>
      <c r="HM89" s="1066"/>
      <c r="HN89" s="1066"/>
      <c r="HO89" s="1066"/>
      <c r="HP89" s="1066"/>
      <c r="HQ89" s="1066"/>
      <c r="HR89" s="1066"/>
      <c r="HS89" s="1066"/>
      <c r="HT89" s="1066"/>
      <c r="HU89" s="1066"/>
      <c r="HV89" s="1066"/>
      <c r="HW89" s="1066"/>
      <c r="HX89" s="1066"/>
      <c r="HY89" s="1066"/>
      <c r="HZ89" s="1066"/>
      <c r="IA89" s="1066"/>
      <c r="IB89" s="1066"/>
      <c r="IC89" s="1066"/>
      <c r="ID89" s="1066"/>
      <c r="IE89" s="1066"/>
      <c r="IF89" s="1066"/>
      <c r="IG89" s="1066"/>
      <c r="IH89" s="1066"/>
      <c r="II89" s="1066"/>
      <c r="IJ89" s="1066"/>
      <c r="IK89" s="1066"/>
      <c r="IL89" s="1066"/>
      <c r="IM89" s="1066"/>
      <c r="IN89" s="1066"/>
      <c r="IO89" s="1066"/>
      <c r="IP89" s="1066"/>
      <c r="IQ89" s="1066"/>
      <c r="IR89" s="1066"/>
      <c r="IS89" s="1066"/>
      <c r="IT89" s="1066"/>
      <c r="IU89" s="1066"/>
      <c r="IV89" s="1066"/>
    </row>
    <row r="90" spans="1:256" s="1070" customFormat="1" ht="27" customHeight="1">
      <c r="A90" s="3177"/>
      <c r="B90" s="1037" t="s">
        <v>895</v>
      </c>
      <c r="C90" s="1315">
        <f>'제거량산출(소나무)'!BD9</f>
        <v>5.2287581699346407E-2</v>
      </c>
      <c r="D90" s="874" t="s">
        <v>151</v>
      </c>
      <c r="E90" s="922">
        <v>6</v>
      </c>
      <c r="F90" s="874" t="s">
        <v>156</v>
      </c>
      <c r="G90" s="856">
        <f t="shared" si="3"/>
        <v>0.31</v>
      </c>
      <c r="H90" s="841"/>
      <c r="I90" s="3254"/>
      <c r="J90" s="3255"/>
      <c r="K90" s="1297"/>
      <c r="L90" s="923"/>
      <c r="M90" s="3254"/>
      <c r="N90" s="3274"/>
      <c r="O90" s="1105"/>
      <c r="P90" s="1066"/>
      <c r="Q90" s="1067"/>
      <c r="R90" s="1066"/>
      <c r="S90" s="1079"/>
      <c r="T90" s="1080"/>
      <c r="U90" s="1081"/>
      <c r="V90" s="1081"/>
      <c r="W90" s="1081"/>
      <c r="X90" s="1081"/>
      <c r="Y90" s="1081"/>
      <c r="Z90" s="1081"/>
      <c r="AA90" s="1082"/>
      <c r="AB90" s="1068" t="s">
        <v>277</v>
      </c>
      <c r="AC90" s="1068" t="s">
        <v>221</v>
      </c>
      <c r="AD90" s="1069" t="str">
        <f t="shared" si="0"/>
        <v>편백0-1m</v>
      </c>
      <c r="AE90" s="1068">
        <v>0.5</v>
      </c>
      <c r="AG90" s="1066"/>
      <c r="AJ90" s="208"/>
      <c r="AK90" s="1066"/>
      <c r="AL90" s="1066"/>
      <c r="AM90" s="1066"/>
      <c r="AN90" s="1066"/>
      <c r="AO90" s="1066"/>
      <c r="AP90" s="1066"/>
      <c r="AQ90" s="1066"/>
      <c r="AR90" s="1066"/>
      <c r="AS90" s="1066"/>
      <c r="AT90" s="1066"/>
      <c r="AU90" s="1066"/>
      <c r="AV90" s="1066"/>
      <c r="AW90" s="1066"/>
      <c r="AX90" s="1066"/>
      <c r="AY90" s="1066"/>
      <c r="AZ90" s="1066"/>
      <c r="BA90" s="1066"/>
      <c r="BB90" s="1066"/>
      <c r="BC90" s="1066"/>
      <c r="BD90" s="1066"/>
      <c r="BE90" s="1066"/>
      <c r="BF90" s="1066"/>
      <c r="BG90" s="1066"/>
      <c r="BH90" s="1066"/>
      <c r="BI90" s="1066"/>
      <c r="BJ90" s="1066"/>
      <c r="BK90" s="1066"/>
      <c r="BL90" s="1066"/>
      <c r="BM90" s="1066"/>
      <c r="BN90" s="1066"/>
      <c r="BO90" s="1066"/>
      <c r="BP90" s="1066"/>
      <c r="BQ90" s="1066"/>
      <c r="BR90" s="1066"/>
      <c r="BS90" s="1066"/>
      <c r="BT90" s="1066"/>
      <c r="BU90" s="1066"/>
      <c r="BV90" s="1066"/>
      <c r="BW90" s="1066"/>
      <c r="BX90" s="1066"/>
      <c r="BY90" s="1066"/>
      <c r="BZ90" s="1066"/>
      <c r="CA90" s="1066"/>
      <c r="CB90" s="1066"/>
      <c r="CC90" s="1066"/>
      <c r="CD90" s="1066"/>
      <c r="CE90" s="1066"/>
      <c r="CF90" s="1066"/>
      <c r="CG90" s="1066"/>
      <c r="CH90" s="1066"/>
      <c r="CI90" s="1066"/>
      <c r="CJ90" s="1066"/>
      <c r="CK90" s="1066"/>
      <c r="CL90" s="1066"/>
      <c r="CM90" s="1066"/>
      <c r="CN90" s="1066"/>
      <c r="CO90" s="1066"/>
      <c r="CP90" s="1066"/>
      <c r="CQ90" s="1066"/>
      <c r="CR90" s="1066"/>
      <c r="CS90" s="1066"/>
      <c r="CT90" s="1066"/>
      <c r="CU90" s="1066"/>
      <c r="CV90" s="1066"/>
      <c r="CW90" s="1066"/>
      <c r="CX90" s="1066"/>
      <c r="CY90" s="1066"/>
      <c r="CZ90" s="1066"/>
      <c r="DA90" s="1066"/>
      <c r="DB90" s="1066"/>
      <c r="DC90" s="1066"/>
      <c r="DD90" s="1066"/>
      <c r="DE90" s="1066"/>
      <c r="DF90" s="1066"/>
      <c r="DG90" s="1066"/>
      <c r="DH90" s="1066"/>
      <c r="DI90" s="1066"/>
      <c r="DJ90" s="1066"/>
      <c r="DK90" s="1066"/>
      <c r="DL90" s="1066"/>
      <c r="DM90" s="1066"/>
      <c r="DN90" s="1066"/>
      <c r="DO90" s="1066"/>
      <c r="DP90" s="1066"/>
      <c r="DQ90" s="1066"/>
      <c r="DR90" s="1066"/>
      <c r="DS90" s="1066"/>
      <c r="DT90" s="1066"/>
      <c r="DU90" s="1066"/>
      <c r="DV90" s="1066"/>
      <c r="DW90" s="1066"/>
      <c r="DX90" s="1066"/>
      <c r="DY90" s="1066"/>
      <c r="DZ90" s="1066"/>
      <c r="EA90" s="1066"/>
      <c r="EB90" s="1066"/>
      <c r="EC90" s="1066"/>
      <c r="ED90" s="1066"/>
      <c r="EE90" s="1066"/>
      <c r="EF90" s="1066"/>
      <c r="EG90" s="1066"/>
      <c r="EH90" s="1066"/>
      <c r="EI90" s="1066"/>
      <c r="EJ90" s="1066"/>
      <c r="EK90" s="1066"/>
      <c r="EL90" s="1066"/>
      <c r="EM90" s="1066"/>
      <c r="EN90" s="1066"/>
      <c r="EO90" s="1066"/>
      <c r="EP90" s="1066"/>
      <c r="EQ90" s="1066"/>
      <c r="ER90" s="1066"/>
      <c r="ES90" s="1066"/>
      <c r="ET90" s="1066"/>
      <c r="EU90" s="1066"/>
      <c r="EV90" s="1066"/>
      <c r="EW90" s="1066"/>
      <c r="EX90" s="1066"/>
      <c r="EY90" s="1066"/>
      <c r="EZ90" s="1066"/>
      <c r="FA90" s="1066"/>
      <c r="FB90" s="1066"/>
      <c r="FC90" s="1066"/>
      <c r="FD90" s="1066"/>
      <c r="FE90" s="1066"/>
      <c r="FF90" s="1066"/>
      <c r="FG90" s="1066"/>
      <c r="FH90" s="1066"/>
      <c r="FI90" s="1066"/>
      <c r="FJ90" s="1066"/>
      <c r="FK90" s="1066"/>
      <c r="FL90" s="1066"/>
      <c r="FM90" s="1066"/>
      <c r="FN90" s="1066"/>
      <c r="FO90" s="1066"/>
      <c r="FP90" s="1066"/>
      <c r="FQ90" s="1066"/>
      <c r="FR90" s="1066"/>
      <c r="FS90" s="1066"/>
      <c r="FT90" s="1066"/>
      <c r="FU90" s="1066"/>
      <c r="FV90" s="1066"/>
      <c r="FW90" s="1066"/>
      <c r="FX90" s="1066"/>
      <c r="FY90" s="1066"/>
      <c r="FZ90" s="1066"/>
      <c r="GA90" s="1066"/>
      <c r="GB90" s="1066"/>
      <c r="GC90" s="1066"/>
      <c r="GD90" s="1066"/>
      <c r="GE90" s="1066"/>
      <c r="GF90" s="1066"/>
      <c r="GG90" s="1066"/>
      <c r="GH90" s="1066"/>
      <c r="GI90" s="1066"/>
      <c r="GJ90" s="1066"/>
      <c r="GK90" s="1066"/>
      <c r="GL90" s="1066"/>
      <c r="GM90" s="1066"/>
      <c r="GN90" s="1066"/>
      <c r="GO90" s="1066"/>
      <c r="GP90" s="1066"/>
      <c r="GQ90" s="1066"/>
      <c r="GR90" s="1066"/>
      <c r="GS90" s="1066"/>
      <c r="GT90" s="1066"/>
      <c r="GU90" s="1066"/>
      <c r="GV90" s="1066"/>
      <c r="GW90" s="1066"/>
      <c r="GX90" s="1066"/>
      <c r="GY90" s="1066"/>
      <c r="GZ90" s="1066"/>
      <c r="HA90" s="1066"/>
      <c r="HB90" s="1066"/>
      <c r="HC90" s="1066"/>
      <c r="HD90" s="1066"/>
      <c r="HE90" s="1066"/>
      <c r="HF90" s="1066"/>
      <c r="HG90" s="1066"/>
      <c r="HH90" s="1066"/>
      <c r="HI90" s="1066"/>
      <c r="HJ90" s="1066"/>
      <c r="HK90" s="1066"/>
      <c r="HL90" s="1066"/>
      <c r="HM90" s="1066"/>
      <c r="HN90" s="1066"/>
      <c r="HO90" s="1066"/>
      <c r="HP90" s="1066"/>
      <c r="HQ90" s="1066"/>
      <c r="HR90" s="1066"/>
      <c r="HS90" s="1066"/>
      <c r="HT90" s="1066"/>
      <c r="HU90" s="1066"/>
      <c r="HV90" s="1066"/>
      <c r="HW90" s="1066"/>
      <c r="HX90" s="1066"/>
      <c r="HY90" s="1066"/>
      <c r="HZ90" s="1066"/>
      <c r="IA90" s="1066"/>
      <c r="IB90" s="1066"/>
      <c r="IC90" s="1066"/>
      <c r="ID90" s="1066"/>
      <c r="IE90" s="1066"/>
      <c r="IF90" s="1066"/>
      <c r="IG90" s="1066"/>
      <c r="IH90" s="1066"/>
      <c r="II90" s="1066"/>
      <c r="IJ90" s="1066"/>
      <c r="IK90" s="1066"/>
      <c r="IL90" s="1066"/>
      <c r="IM90" s="1066"/>
      <c r="IN90" s="1066"/>
      <c r="IO90" s="1066"/>
      <c r="IP90" s="1066"/>
      <c r="IQ90" s="1066"/>
      <c r="IR90" s="1066"/>
      <c r="IS90" s="1066"/>
      <c r="IT90" s="1066"/>
      <c r="IU90" s="1066"/>
      <c r="IV90" s="1066"/>
    </row>
    <row r="91" spans="1:256" s="1070" customFormat="1" ht="27" customHeight="1">
      <c r="A91" s="3177"/>
      <c r="B91" s="1037" t="s">
        <v>896</v>
      </c>
      <c r="C91" s="1315">
        <f>'제거량산출(소나무)'!BD10</f>
        <v>5.8823529411764705E-2</v>
      </c>
      <c r="D91" s="874" t="s">
        <v>151</v>
      </c>
      <c r="E91" s="922">
        <v>6</v>
      </c>
      <c r="F91" s="874" t="s">
        <v>156</v>
      </c>
      <c r="G91" s="856">
        <f t="shared" si="3"/>
        <v>0.35</v>
      </c>
      <c r="H91" s="841"/>
      <c r="I91" s="3254"/>
      <c r="J91" s="3255"/>
      <c r="K91" s="1297"/>
      <c r="L91" s="923"/>
      <c r="M91" s="3254"/>
      <c r="N91" s="3274"/>
      <c r="O91" s="1105"/>
      <c r="P91" s="1066"/>
      <c r="Q91" s="1067"/>
      <c r="R91" s="1066"/>
      <c r="S91" s="1079"/>
      <c r="T91" s="1080"/>
      <c r="U91" s="1081"/>
      <c r="V91" s="1081"/>
      <c r="W91" s="1081"/>
      <c r="X91" s="1081"/>
      <c r="Y91" s="1081"/>
      <c r="Z91" s="1081"/>
      <c r="AA91" s="1082"/>
      <c r="AB91" s="1068" t="s">
        <v>277</v>
      </c>
      <c r="AC91" s="1068" t="s">
        <v>222</v>
      </c>
      <c r="AD91" s="1069" t="str">
        <f t="shared" si="0"/>
        <v>편백0-2m</v>
      </c>
      <c r="AE91" s="1068">
        <v>1</v>
      </c>
      <c r="AF91" s="1066"/>
      <c r="AG91" s="1066"/>
      <c r="AH91" s="1066"/>
      <c r="AI91" s="1066"/>
      <c r="AJ91" s="1066"/>
      <c r="AK91" s="1066"/>
      <c r="AL91" s="1066"/>
      <c r="AM91" s="1066"/>
      <c r="AN91" s="1066"/>
      <c r="AO91" s="1066"/>
      <c r="AP91" s="1066"/>
      <c r="AQ91" s="1066"/>
      <c r="AR91" s="1066"/>
      <c r="AS91" s="1066"/>
      <c r="AT91" s="1066"/>
      <c r="AU91" s="1066"/>
      <c r="AV91" s="1066"/>
      <c r="AW91" s="1066"/>
      <c r="AX91" s="1066"/>
      <c r="AY91" s="1066"/>
      <c r="AZ91" s="1066"/>
      <c r="BA91" s="1066"/>
      <c r="BB91" s="1066"/>
      <c r="BC91" s="1066"/>
      <c r="BD91" s="1066"/>
      <c r="BE91" s="1066"/>
      <c r="BF91" s="1066"/>
      <c r="BG91" s="1066"/>
      <c r="BH91" s="1066"/>
      <c r="BI91" s="1066"/>
      <c r="BJ91" s="1066"/>
      <c r="BK91" s="1066"/>
      <c r="BL91" s="1066"/>
      <c r="BM91" s="1066"/>
      <c r="BN91" s="1066"/>
      <c r="BO91" s="1066"/>
      <c r="BP91" s="1066"/>
      <c r="BQ91" s="1066"/>
      <c r="BR91" s="1066"/>
      <c r="BS91" s="1066"/>
      <c r="BT91" s="1066"/>
      <c r="BU91" s="1066"/>
      <c r="BV91" s="1066"/>
      <c r="BW91" s="1066"/>
      <c r="BX91" s="1066"/>
      <c r="BY91" s="1066"/>
      <c r="BZ91" s="1066"/>
      <c r="CA91" s="1066"/>
      <c r="CB91" s="1066"/>
      <c r="CC91" s="1066"/>
      <c r="CD91" s="1066"/>
      <c r="CE91" s="1066"/>
      <c r="CF91" s="1066"/>
      <c r="CG91" s="1066"/>
      <c r="CH91" s="1066"/>
      <c r="CI91" s="1066"/>
      <c r="CJ91" s="1066"/>
      <c r="CK91" s="1066"/>
      <c r="CL91" s="1066"/>
      <c r="CM91" s="1066"/>
      <c r="CN91" s="1066"/>
      <c r="CO91" s="1066"/>
      <c r="CP91" s="1066"/>
      <c r="CQ91" s="1066"/>
      <c r="CR91" s="1066"/>
      <c r="CS91" s="1066"/>
      <c r="CT91" s="1066"/>
      <c r="CU91" s="1066"/>
      <c r="CV91" s="1066"/>
      <c r="CW91" s="1066"/>
      <c r="CX91" s="1066"/>
      <c r="CY91" s="1066"/>
      <c r="CZ91" s="1066"/>
      <c r="DA91" s="1066"/>
      <c r="DB91" s="1066"/>
      <c r="DC91" s="1066"/>
      <c r="DD91" s="1066"/>
      <c r="DE91" s="1066"/>
      <c r="DF91" s="1066"/>
      <c r="DG91" s="1066"/>
      <c r="DH91" s="1066"/>
      <c r="DI91" s="1066"/>
      <c r="DJ91" s="1066"/>
      <c r="DK91" s="1066"/>
      <c r="DL91" s="1066"/>
      <c r="DM91" s="1066"/>
      <c r="DN91" s="1066"/>
      <c r="DO91" s="1066"/>
      <c r="DP91" s="1066"/>
      <c r="DQ91" s="1066"/>
      <c r="DR91" s="1066"/>
      <c r="DS91" s="1066"/>
      <c r="DT91" s="1066"/>
      <c r="DU91" s="1066"/>
      <c r="DV91" s="1066"/>
      <c r="DW91" s="1066"/>
      <c r="DX91" s="1066"/>
      <c r="DY91" s="1066"/>
      <c r="DZ91" s="1066"/>
      <c r="EA91" s="1066"/>
      <c r="EB91" s="1066"/>
      <c r="EC91" s="1066"/>
      <c r="ED91" s="1066"/>
      <c r="EE91" s="1066"/>
      <c r="EF91" s="1066"/>
      <c r="EG91" s="1066"/>
      <c r="EH91" s="1066"/>
      <c r="EI91" s="1066"/>
      <c r="EJ91" s="1066"/>
      <c r="EK91" s="1066"/>
      <c r="EL91" s="1066"/>
      <c r="EM91" s="1066"/>
      <c r="EN91" s="1066"/>
      <c r="EO91" s="1066"/>
      <c r="EP91" s="1066"/>
      <c r="EQ91" s="1066"/>
      <c r="ER91" s="1066"/>
      <c r="ES91" s="1066"/>
      <c r="ET91" s="1066"/>
      <c r="EU91" s="1066"/>
      <c r="EV91" s="1066"/>
      <c r="EW91" s="1066"/>
      <c r="EX91" s="1066"/>
      <c r="EY91" s="1066"/>
      <c r="EZ91" s="1066"/>
      <c r="FA91" s="1066"/>
      <c r="FB91" s="1066"/>
      <c r="FC91" s="1066"/>
      <c r="FD91" s="1066"/>
      <c r="FE91" s="1066"/>
      <c r="FF91" s="1066"/>
      <c r="FG91" s="1066"/>
      <c r="FH91" s="1066"/>
      <c r="FI91" s="1066"/>
      <c r="FJ91" s="1066"/>
      <c r="FK91" s="1066"/>
      <c r="FL91" s="1066"/>
      <c r="FM91" s="1066"/>
      <c r="FN91" s="1066"/>
      <c r="FO91" s="1066"/>
      <c r="FP91" s="1066"/>
      <c r="FQ91" s="1066"/>
      <c r="FR91" s="1066"/>
      <c r="FS91" s="1066"/>
      <c r="FT91" s="1066"/>
      <c r="FU91" s="1066"/>
      <c r="FV91" s="1066"/>
      <c r="FW91" s="1066"/>
      <c r="FX91" s="1066"/>
      <c r="FY91" s="1066"/>
      <c r="FZ91" s="1066"/>
      <c r="GA91" s="1066"/>
      <c r="GB91" s="1066"/>
      <c r="GC91" s="1066"/>
      <c r="GD91" s="1066"/>
      <c r="GE91" s="1066"/>
      <c r="GF91" s="1066"/>
      <c r="GG91" s="1066"/>
      <c r="GH91" s="1066"/>
      <c r="GI91" s="1066"/>
      <c r="GJ91" s="1066"/>
      <c r="GK91" s="1066"/>
      <c r="GL91" s="1066"/>
      <c r="GM91" s="1066"/>
      <c r="GN91" s="1066"/>
      <c r="GO91" s="1066"/>
      <c r="GP91" s="1066"/>
      <c r="GQ91" s="1066"/>
      <c r="GR91" s="1066"/>
      <c r="GS91" s="1066"/>
      <c r="GT91" s="1066"/>
      <c r="GU91" s="1066"/>
      <c r="GV91" s="1066"/>
      <c r="GW91" s="1066"/>
      <c r="GX91" s="1066"/>
      <c r="GY91" s="1066"/>
      <c r="GZ91" s="1066"/>
      <c r="HA91" s="1066"/>
      <c r="HB91" s="1066"/>
      <c r="HC91" s="1066"/>
      <c r="HD91" s="1066"/>
      <c r="HE91" s="1066"/>
      <c r="HF91" s="1066"/>
      <c r="HG91" s="1066"/>
      <c r="HH91" s="1066"/>
      <c r="HI91" s="1066"/>
      <c r="HJ91" s="1066"/>
      <c r="HK91" s="1066"/>
      <c r="HL91" s="1066"/>
      <c r="HM91" s="1066"/>
      <c r="HN91" s="1066"/>
      <c r="HO91" s="1066"/>
      <c r="HP91" s="1066"/>
      <c r="HQ91" s="1066"/>
      <c r="HR91" s="1066"/>
      <c r="HS91" s="1066"/>
      <c r="HT91" s="1066"/>
      <c r="HU91" s="1066"/>
      <c r="HV91" s="1066"/>
      <c r="HW91" s="1066"/>
      <c r="HX91" s="1066"/>
      <c r="HY91" s="1066"/>
      <c r="HZ91" s="1066"/>
      <c r="IA91" s="1066"/>
      <c r="IB91" s="1066"/>
      <c r="IC91" s="1066"/>
      <c r="ID91" s="1066"/>
      <c r="IE91" s="1066"/>
      <c r="IF91" s="1066"/>
      <c r="IG91" s="1066"/>
      <c r="IH91" s="1066"/>
      <c r="II91" s="1066"/>
      <c r="IJ91" s="1066"/>
      <c r="IK91" s="1066"/>
      <c r="IL91" s="1066"/>
      <c r="IM91" s="1066"/>
      <c r="IN91" s="1066"/>
      <c r="IO91" s="1066"/>
      <c r="IP91" s="1066"/>
      <c r="IQ91" s="1066"/>
      <c r="IR91" s="1066"/>
      <c r="IS91" s="1066"/>
    </row>
    <row r="92" spans="1:256" s="1070" customFormat="1" ht="27" customHeight="1">
      <c r="A92" s="3177"/>
      <c r="B92" s="1037" t="s">
        <v>897</v>
      </c>
      <c r="C92" s="1315">
        <f>'제거량산출(소나무)'!BD11</f>
        <v>1.3071895424836602E-2</v>
      </c>
      <c r="D92" s="874" t="s">
        <v>151</v>
      </c>
      <c r="E92" s="922">
        <v>6</v>
      </c>
      <c r="F92" s="874" t="s">
        <v>156</v>
      </c>
      <c r="G92" s="856">
        <f t="shared" si="3"/>
        <v>0.08</v>
      </c>
      <c r="H92" s="1307"/>
      <c r="I92" s="1308"/>
      <c r="J92" s="1309"/>
      <c r="K92" s="1310"/>
      <c r="L92" s="1311"/>
      <c r="M92" s="1308"/>
      <c r="N92" s="1312"/>
      <c r="O92" s="1105"/>
      <c r="P92" s="1066"/>
      <c r="Q92" s="1067"/>
      <c r="R92" s="1066"/>
      <c r="S92" s="1313"/>
      <c r="T92" s="1314"/>
      <c r="U92" s="1081"/>
      <c r="V92" s="1081"/>
      <c r="W92" s="1081"/>
      <c r="X92" s="1081"/>
      <c r="Y92" s="1081"/>
      <c r="Z92" s="1081"/>
      <c r="AA92" s="1082"/>
      <c r="AB92" s="1068"/>
      <c r="AC92" s="1068"/>
      <c r="AD92" s="1069"/>
      <c r="AE92" s="1068"/>
      <c r="AF92" s="1066"/>
      <c r="AG92" s="1066"/>
      <c r="AH92" s="1066"/>
      <c r="AI92" s="1066"/>
      <c r="AJ92" s="1066"/>
      <c r="AK92" s="1066"/>
      <c r="AL92" s="1066"/>
      <c r="AM92" s="1066"/>
      <c r="AN92" s="1066"/>
      <c r="AO92" s="1066"/>
      <c r="AP92" s="1066"/>
      <c r="AQ92" s="1066"/>
      <c r="AR92" s="1066"/>
      <c r="AS92" s="1066"/>
      <c r="AT92" s="1066"/>
      <c r="AU92" s="1066"/>
      <c r="AV92" s="1066"/>
      <c r="AW92" s="1066"/>
      <c r="AX92" s="1066"/>
      <c r="AY92" s="1066"/>
      <c r="AZ92" s="1066"/>
      <c r="BA92" s="1066"/>
      <c r="BB92" s="1066"/>
      <c r="BC92" s="1066"/>
      <c r="BD92" s="1066"/>
      <c r="BE92" s="1066"/>
      <c r="BF92" s="1066"/>
      <c r="BG92" s="1066"/>
      <c r="BH92" s="1066"/>
      <c r="BI92" s="1066"/>
      <c r="BJ92" s="1066"/>
      <c r="BK92" s="1066"/>
      <c r="BL92" s="1066"/>
      <c r="BM92" s="1066"/>
      <c r="BN92" s="1066"/>
      <c r="BO92" s="1066"/>
      <c r="BP92" s="1066"/>
      <c r="BQ92" s="1066"/>
      <c r="BR92" s="1066"/>
      <c r="BS92" s="1066"/>
      <c r="BT92" s="1066"/>
      <c r="BU92" s="1066"/>
      <c r="BV92" s="1066"/>
      <c r="BW92" s="1066"/>
      <c r="BX92" s="1066"/>
      <c r="BY92" s="1066"/>
      <c r="BZ92" s="1066"/>
      <c r="CA92" s="1066"/>
      <c r="CB92" s="1066"/>
      <c r="CC92" s="1066"/>
      <c r="CD92" s="1066"/>
      <c r="CE92" s="1066"/>
      <c r="CF92" s="1066"/>
      <c r="CG92" s="1066"/>
      <c r="CH92" s="1066"/>
      <c r="CI92" s="1066"/>
      <c r="CJ92" s="1066"/>
      <c r="CK92" s="1066"/>
      <c r="CL92" s="1066"/>
      <c r="CM92" s="1066"/>
      <c r="CN92" s="1066"/>
      <c r="CO92" s="1066"/>
      <c r="CP92" s="1066"/>
      <c r="CQ92" s="1066"/>
      <c r="CR92" s="1066"/>
      <c r="CS92" s="1066"/>
      <c r="CT92" s="1066"/>
      <c r="CU92" s="1066"/>
      <c r="CV92" s="1066"/>
      <c r="CW92" s="1066"/>
      <c r="CX92" s="1066"/>
      <c r="CY92" s="1066"/>
      <c r="CZ92" s="1066"/>
      <c r="DA92" s="1066"/>
      <c r="DB92" s="1066"/>
      <c r="DC92" s="1066"/>
      <c r="DD92" s="1066"/>
      <c r="DE92" s="1066"/>
      <c r="DF92" s="1066"/>
      <c r="DG92" s="1066"/>
      <c r="DH92" s="1066"/>
      <c r="DI92" s="1066"/>
      <c r="DJ92" s="1066"/>
      <c r="DK92" s="1066"/>
      <c r="DL92" s="1066"/>
      <c r="DM92" s="1066"/>
      <c r="DN92" s="1066"/>
      <c r="DO92" s="1066"/>
      <c r="DP92" s="1066"/>
      <c r="DQ92" s="1066"/>
      <c r="DR92" s="1066"/>
      <c r="DS92" s="1066"/>
      <c r="DT92" s="1066"/>
      <c r="DU92" s="1066"/>
      <c r="DV92" s="1066"/>
      <c r="DW92" s="1066"/>
      <c r="DX92" s="1066"/>
      <c r="DY92" s="1066"/>
      <c r="DZ92" s="1066"/>
      <c r="EA92" s="1066"/>
      <c r="EB92" s="1066"/>
      <c r="EC92" s="1066"/>
      <c r="ED92" s="1066"/>
      <c r="EE92" s="1066"/>
      <c r="EF92" s="1066"/>
      <c r="EG92" s="1066"/>
      <c r="EH92" s="1066"/>
      <c r="EI92" s="1066"/>
      <c r="EJ92" s="1066"/>
      <c r="EK92" s="1066"/>
      <c r="EL92" s="1066"/>
      <c r="EM92" s="1066"/>
      <c r="EN92" s="1066"/>
      <c r="EO92" s="1066"/>
      <c r="EP92" s="1066"/>
      <c r="EQ92" s="1066"/>
      <c r="ER92" s="1066"/>
      <c r="ES92" s="1066"/>
      <c r="ET92" s="1066"/>
      <c r="EU92" s="1066"/>
      <c r="EV92" s="1066"/>
      <c r="EW92" s="1066"/>
      <c r="EX92" s="1066"/>
      <c r="EY92" s="1066"/>
      <c r="EZ92" s="1066"/>
      <c r="FA92" s="1066"/>
      <c r="FB92" s="1066"/>
      <c r="FC92" s="1066"/>
      <c r="FD92" s="1066"/>
      <c r="FE92" s="1066"/>
      <c r="FF92" s="1066"/>
      <c r="FG92" s="1066"/>
      <c r="FH92" s="1066"/>
      <c r="FI92" s="1066"/>
      <c r="FJ92" s="1066"/>
      <c r="FK92" s="1066"/>
      <c r="FL92" s="1066"/>
      <c r="FM92" s="1066"/>
      <c r="FN92" s="1066"/>
      <c r="FO92" s="1066"/>
      <c r="FP92" s="1066"/>
      <c r="FQ92" s="1066"/>
      <c r="FR92" s="1066"/>
      <c r="FS92" s="1066"/>
      <c r="FT92" s="1066"/>
      <c r="FU92" s="1066"/>
      <c r="FV92" s="1066"/>
      <c r="FW92" s="1066"/>
      <c r="FX92" s="1066"/>
      <c r="FY92" s="1066"/>
      <c r="FZ92" s="1066"/>
      <c r="GA92" s="1066"/>
      <c r="GB92" s="1066"/>
      <c r="GC92" s="1066"/>
      <c r="GD92" s="1066"/>
      <c r="GE92" s="1066"/>
      <c r="GF92" s="1066"/>
      <c r="GG92" s="1066"/>
      <c r="GH92" s="1066"/>
      <c r="GI92" s="1066"/>
      <c r="GJ92" s="1066"/>
      <c r="GK92" s="1066"/>
      <c r="GL92" s="1066"/>
      <c r="GM92" s="1066"/>
      <c r="GN92" s="1066"/>
      <c r="GO92" s="1066"/>
      <c r="GP92" s="1066"/>
      <c r="GQ92" s="1066"/>
      <c r="GR92" s="1066"/>
      <c r="GS92" s="1066"/>
      <c r="GT92" s="1066"/>
      <c r="GU92" s="1066"/>
      <c r="GV92" s="1066"/>
      <c r="GW92" s="1066"/>
      <c r="GX92" s="1066"/>
      <c r="GY92" s="1066"/>
      <c r="GZ92" s="1066"/>
      <c r="HA92" s="1066"/>
      <c r="HB92" s="1066"/>
      <c r="HC92" s="1066"/>
      <c r="HD92" s="1066"/>
      <c r="HE92" s="1066"/>
      <c r="HF92" s="1066"/>
      <c r="HG92" s="1066"/>
      <c r="HH92" s="1066"/>
      <c r="HI92" s="1066"/>
      <c r="HJ92" s="1066"/>
      <c r="HK92" s="1066"/>
      <c r="HL92" s="1066"/>
      <c r="HM92" s="1066"/>
      <c r="HN92" s="1066"/>
      <c r="HO92" s="1066"/>
      <c r="HP92" s="1066"/>
      <c r="HQ92" s="1066"/>
      <c r="HR92" s="1066"/>
      <c r="HS92" s="1066"/>
      <c r="HT92" s="1066"/>
      <c r="HU92" s="1066"/>
      <c r="HV92" s="1066"/>
      <c r="HW92" s="1066"/>
      <c r="HX92" s="1066"/>
      <c r="HY92" s="1066"/>
      <c r="HZ92" s="1066"/>
      <c r="IA92" s="1066"/>
      <c r="IB92" s="1066"/>
      <c r="IC92" s="1066"/>
      <c r="ID92" s="1066"/>
      <c r="IE92" s="1066"/>
      <c r="IF92" s="1066"/>
      <c r="IG92" s="1066"/>
      <c r="IH92" s="1066"/>
      <c r="II92" s="1066"/>
      <c r="IJ92" s="1066"/>
      <c r="IK92" s="1066"/>
      <c r="IL92" s="1066"/>
      <c r="IM92" s="1066"/>
      <c r="IN92" s="1066"/>
      <c r="IO92" s="1066"/>
      <c r="IP92" s="1066"/>
      <c r="IQ92" s="1066"/>
      <c r="IR92" s="1066"/>
      <c r="IS92" s="1066"/>
    </row>
    <row r="93" spans="1:256" s="1070" customFormat="1" ht="27" customHeight="1">
      <c r="A93" s="3177"/>
      <c r="B93" s="1037" t="s">
        <v>147</v>
      </c>
      <c r="C93" s="922"/>
      <c r="D93" s="874"/>
      <c r="E93" s="916"/>
      <c r="F93" s="1298"/>
      <c r="G93" s="856"/>
      <c r="H93" s="841"/>
      <c r="I93" s="3254"/>
      <c r="J93" s="3255"/>
      <c r="K93" s="1299"/>
      <c r="L93" s="923"/>
      <c r="M93" s="3254">
        <f>SUM(M94:N95)</f>
        <v>30170</v>
      </c>
      <c r="N93" s="3274"/>
      <c r="O93" s="1105"/>
      <c r="P93" s="1066"/>
      <c r="Q93" s="1067"/>
      <c r="R93" s="1066"/>
      <c r="S93" s="1081"/>
      <c r="T93" s="1081"/>
      <c r="U93" s="1081"/>
      <c r="V93" s="1081"/>
      <c r="W93" s="1081"/>
      <c r="X93" s="1081"/>
      <c r="Y93" s="1081"/>
      <c r="Z93" s="1081"/>
      <c r="AA93" s="1082"/>
      <c r="AB93" s="1068" t="s">
        <v>277</v>
      </c>
      <c r="AC93" s="1068" t="s">
        <v>225</v>
      </c>
      <c r="AD93" s="1069" t="str">
        <f t="shared" si="0"/>
        <v>편백0-4m</v>
      </c>
      <c r="AE93" s="1068">
        <v>2.2000000000000002</v>
      </c>
      <c r="AF93" s="1066"/>
      <c r="AG93" s="1066"/>
      <c r="AH93" s="1066"/>
      <c r="AI93" s="1066"/>
      <c r="AJ93" s="1066"/>
      <c r="AK93" s="1066"/>
      <c r="AL93" s="1066"/>
      <c r="AM93" s="1066"/>
      <c r="AN93" s="1066"/>
      <c r="AO93" s="1066"/>
      <c r="AP93" s="1066"/>
      <c r="AQ93" s="1066"/>
      <c r="AR93" s="1066"/>
      <c r="AS93" s="1066"/>
      <c r="AT93" s="1066"/>
      <c r="AU93" s="1066"/>
      <c r="AV93" s="1066"/>
      <c r="AW93" s="1066"/>
      <c r="AX93" s="1066"/>
      <c r="AY93" s="1066"/>
      <c r="AZ93" s="1066"/>
      <c r="BA93" s="1066"/>
      <c r="BB93" s="1066"/>
      <c r="BC93" s="1066"/>
      <c r="BD93" s="1066"/>
      <c r="BE93" s="1066"/>
      <c r="BF93" s="1066"/>
      <c r="BG93" s="1066"/>
      <c r="BH93" s="1066"/>
      <c r="BI93" s="1066"/>
      <c r="BJ93" s="1066"/>
      <c r="BK93" s="1066"/>
      <c r="BL93" s="1066"/>
      <c r="BM93" s="1066"/>
      <c r="BN93" s="1066"/>
      <c r="BO93" s="1066"/>
      <c r="BP93" s="1066"/>
      <c r="BQ93" s="1066"/>
      <c r="BR93" s="1066"/>
      <c r="BS93" s="1066"/>
      <c r="BT93" s="1066"/>
      <c r="BU93" s="1066"/>
      <c r="BV93" s="1066"/>
      <c r="BW93" s="1066"/>
      <c r="BX93" s="1066"/>
      <c r="BY93" s="1066"/>
      <c r="BZ93" s="1066"/>
      <c r="CA93" s="1066"/>
      <c r="CB93" s="1066"/>
      <c r="CC93" s="1066"/>
      <c r="CD93" s="1066"/>
      <c r="CE93" s="1066"/>
      <c r="CF93" s="1066"/>
      <c r="CG93" s="1066"/>
      <c r="CH93" s="1066"/>
      <c r="CI93" s="1066"/>
      <c r="CJ93" s="1066"/>
      <c r="CK93" s="1066"/>
      <c r="CL93" s="1066"/>
      <c r="CM93" s="1066"/>
      <c r="CN93" s="1066"/>
      <c r="CO93" s="1066"/>
      <c r="CP93" s="1066"/>
      <c r="CQ93" s="1066"/>
      <c r="CR93" s="1066"/>
      <c r="CS93" s="1066"/>
      <c r="CT93" s="1066"/>
      <c r="CU93" s="1066"/>
      <c r="CV93" s="1066"/>
      <c r="CW93" s="1066"/>
      <c r="CX93" s="1066"/>
      <c r="CY93" s="1066"/>
      <c r="CZ93" s="1066"/>
      <c r="DA93" s="1066"/>
      <c r="DB93" s="1066"/>
      <c r="DC93" s="1066"/>
      <c r="DD93" s="1066"/>
      <c r="DE93" s="1066"/>
      <c r="DF93" s="1066"/>
      <c r="DG93" s="1066"/>
      <c r="DH93" s="1066"/>
      <c r="DI93" s="1066"/>
      <c r="DJ93" s="1066"/>
      <c r="DK93" s="1066"/>
      <c r="DL93" s="1066"/>
      <c r="DM93" s="1066"/>
      <c r="DN93" s="1066"/>
      <c r="DO93" s="1066"/>
      <c r="DP93" s="1066"/>
      <c r="DQ93" s="1066"/>
      <c r="DR93" s="1066"/>
      <c r="DS93" s="1066"/>
      <c r="DT93" s="1066"/>
      <c r="DU93" s="1066"/>
      <c r="DV93" s="1066"/>
      <c r="DW93" s="1066"/>
      <c r="DX93" s="1066"/>
      <c r="DY93" s="1066"/>
      <c r="DZ93" s="1066"/>
      <c r="EA93" s="1066"/>
      <c r="EB93" s="1066"/>
      <c r="EC93" s="1066"/>
      <c r="ED93" s="1066"/>
      <c r="EE93" s="1066"/>
      <c r="EF93" s="1066"/>
      <c r="EG93" s="1066"/>
      <c r="EH93" s="1066"/>
      <c r="EI93" s="1066"/>
      <c r="EJ93" s="1066"/>
      <c r="EK93" s="1066"/>
      <c r="EL93" s="1066"/>
      <c r="EM93" s="1066"/>
      <c r="EN93" s="1066"/>
      <c r="EO93" s="1066"/>
      <c r="EP93" s="1066"/>
      <c r="EQ93" s="1066"/>
      <c r="ER93" s="1066"/>
      <c r="ES93" s="1066"/>
      <c r="ET93" s="1066"/>
      <c r="EU93" s="1066"/>
      <c r="EV93" s="1066"/>
      <c r="EW93" s="1066"/>
      <c r="EX93" s="1066"/>
      <c r="EY93" s="1066"/>
      <c r="EZ93" s="1066"/>
      <c r="FA93" s="1066"/>
      <c r="FB93" s="1066"/>
      <c r="FC93" s="1066"/>
      <c r="FD93" s="1066"/>
      <c r="FE93" s="1066"/>
      <c r="FF93" s="1066"/>
      <c r="FG93" s="1066"/>
      <c r="FH93" s="1066"/>
      <c r="FI93" s="1066"/>
      <c r="FJ93" s="1066"/>
      <c r="FK93" s="1066"/>
      <c r="FL93" s="1066"/>
      <c r="FM93" s="1066"/>
      <c r="FN93" s="1066"/>
      <c r="FO93" s="1066"/>
      <c r="FP93" s="1066"/>
      <c r="FQ93" s="1066"/>
      <c r="FR93" s="1066"/>
      <c r="FS93" s="1066"/>
      <c r="FT93" s="1066"/>
      <c r="FU93" s="1066"/>
      <c r="FV93" s="1066"/>
      <c r="FW93" s="1066"/>
      <c r="FX93" s="1066"/>
      <c r="FY93" s="1066"/>
      <c r="FZ93" s="1066"/>
      <c r="GA93" s="1066"/>
      <c r="GB93" s="1066"/>
      <c r="GC93" s="1066"/>
      <c r="GD93" s="1066"/>
      <c r="GE93" s="1066"/>
      <c r="GF93" s="1066"/>
      <c r="GG93" s="1066"/>
      <c r="GH93" s="1066"/>
      <c r="GI93" s="1066"/>
      <c r="GJ93" s="1066"/>
      <c r="GK93" s="1066"/>
      <c r="GL93" s="1066"/>
      <c r="GM93" s="1066"/>
      <c r="GN93" s="1066"/>
      <c r="GO93" s="1066"/>
      <c r="GP93" s="1066"/>
      <c r="GQ93" s="1066"/>
      <c r="GR93" s="1066"/>
      <c r="GS93" s="1066"/>
      <c r="GT93" s="1066"/>
      <c r="GU93" s="1066"/>
      <c r="GV93" s="1066"/>
      <c r="GW93" s="1066"/>
      <c r="GX93" s="1066"/>
      <c r="GY93" s="1066"/>
      <c r="GZ93" s="1066"/>
      <c r="HA93" s="1066"/>
      <c r="HB93" s="1066"/>
      <c r="HC93" s="1066"/>
      <c r="HD93" s="1066"/>
      <c r="HE93" s="1066"/>
      <c r="HF93" s="1066"/>
      <c r="HG93" s="1066"/>
      <c r="HH93" s="1066"/>
      <c r="HI93" s="1066"/>
      <c r="HJ93" s="1066"/>
      <c r="HK93" s="1066"/>
      <c r="HL93" s="1066"/>
      <c r="HM93" s="1066"/>
      <c r="HN93" s="1066"/>
      <c r="HO93" s="1066"/>
      <c r="HP93" s="1066"/>
      <c r="HQ93" s="1066"/>
      <c r="HR93" s="1066"/>
      <c r="HS93" s="1066"/>
      <c r="HT93" s="1066"/>
      <c r="HU93" s="1066"/>
      <c r="HV93" s="1066"/>
      <c r="HW93" s="1066"/>
      <c r="HX93" s="1066"/>
      <c r="HY93" s="1066"/>
      <c r="HZ93" s="1066"/>
      <c r="IA93" s="1066"/>
      <c r="IB93" s="1066"/>
      <c r="IC93" s="1066"/>
      <c r="ID93" s="1066"/>
      <c r="IE93" s="1066"/>
      <c r="IF93" s="1066"/>
      <c r="IG93" s="1066"/>
      <c r="IH93" s="1066"/>
      <c r="II93" s="1066"/>
      <c r="IJ93" s="1066"/>
      <c r="IK93" s="1066"/>
      <c r="IL93" s="1066"/>
      <c r="IM93" s="1066"/>
      <c r="IN93" s="1066"/>
      <c r="IO93" s="1066"/>
      <c r="IP93" s="1066"/>
      <c r="IQ93" s="1066"/>
      <c r="IR93" s="1066"/>
      <c r="IS93" s="1066"/>
    </row>
    <row r="94" spans="1:256" s="1070" customFormat="1" ht="27" customHeight="1">
      <c r="A94" s="3177"/>
      <c r="B94" s="1037" t="s">
        <v>177</v>
      </c>
      <c r="C94" s="918">
        <f>ROUND(G86/2,2)</f>
        <v>3</v>
      </c>
      <c r="D94" s="893" t="s">
        <v>156</v>
      </c>
      <c r="E94" s="916">
        <f>5.6/2</f>
        <v>2.8</v>
      </c>
      <c r="F94" s="893" t="s">
        <v>271</v>
      </c>
      <c r="G94" s="840">
        <f>ROUND(C94*E94,2)</f>
        <v>8.4</v>
      </c>
      <c r="H94" s="841">
        <f>기초자료!B19</f>
        <v>1842</v>
      </c>
      <c r="I94" s="3933" t="s">
        <v>179</v>
      </c>
      <c r="J94" s="3939"/>
      <c r="K94" s="1299"/>
      <c r="L94" s="1298"/>
      <c r="M94" s="3254">
        <f>ROUNDDOWN(G94*H94,0)</f>
        <v>15472</v>
      </c>
      <c r="N94" s="3274"/>
      <c r="O94" s="1105"/>
      <c r="P94" s="1066"/>
      <c r="Q94" s="1067"/>
      <c r="R94" s="1066"/>
      <c r="S94" s="1081"/>
      <c r="T94" s="1081"/>
      <c r="U94" s="1081"/>
      <c r="V94" s="1081"/>
      <c r="W94" s="1081"/>
      <c r="X94" s="1081"/>
      <c r="Y94" s="1081"/>
      <c r="Z94" s="1081"/>
      <c r="AA94" s="1082"/>
      <c r="AB94" s="1068" t="s">
        <v>277</v>
      </c>
      <c r="AC94" s="1068" t="s">
        <v>228</v>
      </c>
      <c r="AD94" s="1069" t="str">
        <f t="shared" si="0"/>
        <v>편백0-6m</v>
      </c>
      <c r="AE94" s="1068">
        <v>3.6</v>
      </c>
      <c r="AF94" s="1066"/>
      <c r="AG94" s="1066"/>
      <c r="AH94" s="1066"/>
      <c r="AI94" s="1066"/>
      <c r="AJ94" s="1066"/>
      <c r="AK94" s="1066"/>
      <c r="AL94" s="1066"/>
      <c r="AM94" s="1066"/>
      <c r="AN94" s="1066"/>
      <c r="AO94" s="1066"/>
      <c r="AP94" s="1066"/>
      <c r="AQ94" s="1066"/>
      <c r="AR94" s="1066"/>
      <c r="AS94" s="1066"/>
      <c r="AT94" s="1066"/>
      <c r="AU94" s="1066"/>
      <c r="AV94" s="1066"/>
      <c r="AW94" s="1066"/>
      <c r="AX94" s="1066"/>
      <c r="AY94" s="1066"/>
      <c r="AZ94" s="1066"/>
      <c r="BA94" s="1066"/>
      <c r="BB94" s="1066"/>
      <c r="BC94" s="1066"/>
      <c r="BD94" s="1066"/>
      <c r="BE94" s="1066"/>
      <c r="BF94" s="1066"/>
      <c r="BG94" s="1066"/>
      <c r="BH94" s="1066"/>
      <c r="BI94" s="1066"/>
      <c r="BJ94" s="1066"/>
      <c r="BK94" s="1066"/>
      <c r="BL94" s="1066"/>
      <c r="BM94" s="1066"/>
      <c r="BN94" s="1066"/>
      <c r="BO94" s="1066"/>
      <c r="BP94" s="1066"/>
      <c r="BQ94" s="1066"/>
      <c r="BR94" s="1066"/>
      <c r="BS94" s="1066"/>
      <c r="BT94" s="1066"/>
      <c r="BU94" s="1066"/>
      <c r="BV94" s="1066"/>
      <c r="BW94" s="1066"/>
      <c r="BX94" s="1066"/>
      <c r="BY94" s="1066"/>
      <c r="BZ94" s="1066"/>
      <c r="CA94" s="1066"/>
      <c r="CB94" s="1066"/>
      <c r="CC94" s="1066"/>
      <c r="CD94" s="1066"/>
      <c r="CE94" s="1066"/>
      <c r="CF94" s="1066"/>
      <c r="CG94" s="1066"/>
      <c r="CH94" s="1066"/>
      <c r="CI94" s="1066"/>
      <c r="CJ94" s="1066"/>
      <c r="CK94" s="1066"/>
      <c r="CL94" s="1066"/>
      <c r="CM94" s="1066"/>
      <c r="CN94" s="1066"/>
      <c r="CO94" s="1066"/>
      <c r="CP94" s="1066"/>
      <c r="CQ94" s="1066"/>
      <c r="CR94" s="1066"/>
      <c r="CS94" s="1066"/>
      <c r="CT94" s="1066"/>
      <c r="CU94" s="1066"/>
      <c r="CV94" s="1066"/>
      <c r="CW94" s="1066"/>
      <c r="CX94" s="1066"/>
      <c r="CY94" s="1066"/>
      <c r="CZ94" s="1066"/>
      <c r="DA94" s="1066"/>
      <c r="DB94" s="1066"/>
      <c r="DC94" s="1066"/>
      <c r="DD94" s="1066"/>
      <c r="DE94" s="1066"/>
      <c r="DF94" s="1066"/>
      <c r="DG94" s="1066"/>
      <c r="DH94" s="1066"/>
      <c r="DI94" s="1066"/>
      <c r="DJ94" s="1066"/>
      <c r="DK94" s="1066"/>
      <c r="DL94" s="1066"/>
      <c r="DM94" s="1066"/>
      <c r="DN94" s="1066"/>
      <c r="DO94" s="1066"/>
      <c r="DP94" s="1066"/>
      <c r="DQ94" s="1066"/>
      <c r="DR94" s="1066"/>
      <c r="DS94" s="1066"/>
      <c r="DT94" s="1066"/>
      <c r="DU94" s="1066"/>
      <c r="DV94" s="1066"/>
      <c r="DW94" s="1066"/>
      <c r="DX94" s="1066"/>
      <c r="DY94" s="1066"/>
      <c r="DZ94" s="1066"/>
      <c r="EA94" s="1066"/>
      <c r="EB94" s="1066"/>
      <c r="EC94" s="1066"/>
      <c r="ED94" s="1066"/>
      <c r="EE94" s="1066"/>
      <c r="EF94" s="1066"/>
      <c r="EG94" s="1066"/>
      <c r="EH94" s="1066"/>
      <c r="EI94" s="1066"/>
      <c r="EJ94" s="1066"/>
      <c r="EK94" s="1066"/>
      <c r="EL94" s="1066"/>
      <c r="EM94" s="1066"/>
      <c r="EN94" s="1066"/>
      <c r="EO94" s="1066"/>
      <c r="EP94" s="1066"/>
      <c r="EQ94" s="1066"/>
      <c r="ER94" s="1066"/>
      <c r="ES94" s="1066"/>
      <c r="ET94" s="1066"/>
      <c r="EU94" s="1066"/>
      <c r="EV94" s="1066"/>
      <c r="EW94" s="1066"/>
      <c r="EX94" s="1066"/>
      <c r="EY94" s="1066"/>
      <c r="EZ94" s="1066"/>
      <c r="FA94" s="1066"/>
      <c r="FB94" s="1066"/>
      <c r="FC94" s="1066"/>
      <c r="FD94" s="1066"/>
      <c r="FE94" s="1066"/>
      <c r="FF94" s="1066"/>
      <c r="FG94" s="1066"/>
      <c r="FH94" s="1066"/>
      <c r="FI94" s="1066"/>
      <c r="FJ94" s="1066"/>
      <c r="FK94" s="1066"/>
      <c r="FL94" s="1066"/>
      <c r="FM94" s="1066"/>
      <c r="FN94" s="1066"/>
      <c r="FO94" s="1066"/>
      <c r="FP94" s="1066"/>
      <c r="FQ94" s="1066"/>
      <c r="FR94" s="1066"/>
      <c r="FS94" s="1066"/>
      <c r="FT94" s="1066"/>
      <c r="FU94" s="1066"/>
      <c r="FV94" s="1066"/>
      <c r="FW94" s="1066"/>
      <c r="FX94" s="1066"/>
      <c r="FY94" s="1066"/>
      <c r="FZ94" s="1066"/>
      <c r="GA94" s="1066"/>
      <c r="GB94" s="1066"/>
      <c r="GC94" s="1066"/>
      <c r="GD94" s="1066"/>
      <c r="GE94" s="1066"/>
      <c r="GF94" s="1066"/>
      <c r="GG94" s="1066"/>
      <c r="GH94" s="1066"/>
      <c r="GI94" s="1066"/>
      <c r="GJ94" s="1066"/>
      <c r="GK94" s="1066"/>
      <c r="GL94" s="1066"/>
      <c r="GM94" s="1066"/>
      <c r="GN94" s="1066"/>
      <c r="GO94" s="1066"/>
      <c r="GP94" s="1066"/>
      <c r="GQ94" s="1066"/>
      <c r="GR94" s="1066"/>
      <c r="GS94" s="1066"/>
      <c r="GT94" s="1066"/>
      <c r="GU94" s="1066"/>
      <c r="GV94" s="1066"/>
      <c r="GW94" s="1066"/>
      <c r="GX94" s="1066"/>
      <c r="GY94" s="1066"/>
      <c r="GZ94" s="1066"/>
      <c r="HA94" s="1066"/>
      <c r="HB94" s="1066"/>
      <c r="HC94" s="1066"/>
      <c r="HD94" s="1066"/>
      <c r="HE94" s="1066"/>
      <c r="HF94" s="1066"/>
      <c r="HG94" s="1066"/>
      <c r="HH94" s="1066"/>
      <c r="HI94" s="1066"/>
      <c r="HJ94" s="1066"/>
      <c r="HK94" s="1066"/>
      <c r="HL94" s="1066"/>
      <c r="HM94" s="1066"/>
      <c r="HN94" s="1066"/>
      <c r="HO94" s="1066"/>
      <c r="HP94" s="1066"/>
      <c r="HQ94" s="1066"/>
      <c r="HR94" s="1066"/>
      <c r="HS94" s="1066"/>
      <c r="HT94" s="1066"/>
      <c r="HU94" s="1066"/>
      <c r="HV94" s="1066"/>
      <c r="HW94" s="1066"/>
      <c r="HX94" s="1066"/>
      <c r="HY94" s="1066"/>
      <c r="HZ94" s="1066"/>
      <c r="IA94" s="1066"/>
      <c r="IB94" s="1066"/>
      <c r="IC94" s="1066"/>
      <c r="ID94" s="1066"/>
      <c r="IE94" s="1066"/>
      <c r="IF94" s="1066"/>
      <c r="IG94" s="1066"/>
      <c r="IH94" s="1066"/>
      <c r="II94" s="1066"/>
      <c r="IJ94" s="1066"/>
      <c r="IK94" s="1066"/>
      <c r="IL94" s="1066"/>
      <c r="IM94" s="1066"/>
      <c r="IN94" s="1066"/>
      <c r="IO94" s="1066"/>
      <c r="IP94" s="1066"/>
      <c r="IQ94" s="1066"/>
      <c r="IR94" s="1066"/>
      <c r="IS94" s="1066"/>
    </row>
    <row r="95" spans="1:256" s="1070" customFormat="1" ht="27" customHeight="1">
      <c r="A95" s="3177"/>
      <c r="B95" s="1300" t="s">
        <v>153</v>
      </c>
      <c r="C95" s="919">
        <f>M94</f>
        <v>15472</v>
      </c>
      <c r="D95" s="874" t="s">
        <v>154</v>
      </c>
      <c r="E95" s="920">
        <v>95</v>
      </c>
      <c r="F95" s="874" t="s">
        <v>113</v>
      </c>
      <c r="G95" s="856"/>
      <c r="H95" s="841"/>
      <c r="I95" s="3254"/>
      <c r="J95" s="3255"/>
      <c r="K95" s="1299"/>
      <c r="L95" s="1298"/>
      <c r="M95" s="3254">
        <f>ROUNDDOWN(C95*E95%,0)</f>
        <v>14698</v>
      </c>
      <c r="N95" s="3274"/>
      <c r="O95" s="1105"/>
      <c r="P95" s="1066"/>
      <c r="Q95" s="1067"/>
      <c r="R95" s="1066"/>
      <c r="S95" s="1081"/>
      <c r="T95" s="1081"/>
      <c r="U95" s="1081"/>
      <c r="V95" s="1081"/>
      <c r="W95" s="1081"/>
      <c r="X95" s="1081"/>
      <c r="Y95" s="1081"/>
      <c r="Z95" s="1081"/>
      <c r="AA95" s="1082"/>
      <c r="AB95" s="1068" t="s">
        <v>277</v>
      </c>
      <c r="AC95" s="1068" t="s">
        <v>231</v>
      </c>
      <c r="AD95" s="1069" t="str">
        <f t="shared" si="0"/>
        <v>편백2-4m</v>
      </c>
      <c r="AE95" s="1068">
        <v>1.2</v>
      </c>
      <c r="AF95" s="1066"/>
      <c r="AG95" s="1066"/>
      <c r="AH95" s="1066"/>
      <c r="AI95" s="1066"/>
      <c r="AJ95" s="1066"/>
      <c r="AK95" s="1066"/>
      <c r="AL95" s="1066"/>
      <c r="AM95" s="1066"/>
      <c r="AN95" s="1066"/>
      <c r="AO95" s="1066"/>
      <c r="AP95" s="1066"/>
      <c r="AQ95" s="1066"/>
      <c r="AR95" s="1066"/>
      <c r="AS95" s="1066"/>
      <c r="AT95" s="1066"/>
      <c r="AU95" s="1066"/>
      <c r="AV95" s="1066"/>
      <c r="AW95" s="1066"/>
      <c r="AX95" s="1066"/>
      <c r="AY95" s="1066"/>
      <c r="AZ95" s="1066"/>
      <c r="BA95" s="1066"/>
      <c r="BB95" s="1066"/>
      <c r="BC95" s="1066"/>
      <c r="BD95" s="1066"/>
      <c r="BE95" s="1066"/>
      <c r="BF95" s="1066"/>
      <c r="BG95" s="1066"/>
      <c r="BH95" s="1066"/>
      <c r="BI95" s="1066"/>
      <c r="BJ95" s="1066"/>
      <c r="BK95" s="1066"/>
      <c r="BL95" s="1066"/>
      <c r="BM95" s="1066"/>
      <c r="BN95" s="1066"/>
      <c r="BO95" s="1066"/>
      <c r="BP95" s="1066"/>
      <c r="BQ95" s="1066"/>
      <c r="BR95" s="1066"/>
      <c r="BS95" s="1066"/>
      <c r="BT95" s="1066"/>
      <c r="BU95" s="1066"/>
      <c r="BV95" s="1066"/>
      <c r="BW95" s="1066"/>
      <c r="BX95" s="1066"/>
      <c r="BY95" s="1066"/>
      <c r="BZ95" s="1066"/>
      <c r="CA95" s="1066"/>
      <c r="CB95" s="1066"/>
      <c r="CC95" s="1066"/>
      <c r="CD95" s="1066"/>
      <c r="CE95" s="1066"/>
      <c r="CF95" s="1066"/>
      <c r="CG95" s="1066"/>
      <c r="CH95" s="1066"/>
      <c r="CI95" s="1066"/>
      <c r="CJ95" s="1066"/>
      <c r="CK95" s="1066"/>
      <c r="CL95" s="1066"/>
      <c r="CM95" s="1066"/>
      <c r="CN95" s="1066"/>
      <c r="CO95" s="1066"/>
      <c r="CP95" s="1066"/>
      <c r="CQ95" s="1066"/>
      <c r="CR95" s="1066"/>
      <c r="CS95" s="1066"/>
      <c r="CT95" s="1066"/>
      <c r="CU95" s="1066"/>
      <c r="CV95" s="1066"/>
      <c r="CW95" s="1066"/>
      <c r="CX95" s="1066"/>
      <c r="CY95" s="1066"/>
      <c r="CZ95" s="1066"/>
      <c r="DA95" s="1066"/>
      <c r="DB95" s="1066"/>
      <c r="DC95" s="1066"/>
      <c r="DD95" s="1066"/>
      <c r="DE95" s="1066"/>
      <c r="DF95" s="1066"/>
      <c r="DG95" s="1066"/>
      <c r="DH95" s="1066"/>
      <c r="DI95" s="1066"/>
      <c r="DJ95" s="1066"/>
      <c r="DK95" s="1066"/>
      <c r="DL95" s="1066"/>
      <c r="DM95" s="1066"/>
      <c r="DN95" s="1066"/>
      <c r="DO95" s="1066"/>
      <c r="DP95" s="1066"/>
      <c r="DQ95" s="1066"/>
      <c r="DR95" s="1066"/>
      <c r="DS95" s="1066"/>
      <c r="DT95" s="1066"/>
      <c r="DU95" s="1066"/>
      <c r="DV95" s="1066"/>
      <c r="DW95" s="1066"/>
      <c r="DX95" s="1066"/>
      <c r="DY95" s="1066"/>
      <c r="DZ95" s="1066"/>
      <c r="EA95" s="1066"/>
      <c r="EB95" s="1066"/>
      <c r="EC95" s="1066"/>
      <c r="ED95" s="1066"/>
      <c r="EE95" s="1066"/>
      <c r="EF95" s="1066"/>
      <c r="EG95" s="1066"/>
      <c r="EH95" s="1066"/>
      <c r="EI95" s="1066"/>
      <c r="EJ95" s="1066"/>
      <c r="EK95" s="1066"/>
      <c r="EL95" s="1066"/>
      <c r="EM95" s="1066"/>
      <c r="EN95" s="1066"/>
      <c r="EO95" s="1066"/>
      <c r="EP95" s="1066"/>
      <c r="EQ95" s="1066"/>
      <c r="ER95" s="1066"/>
      <c r="ES95" s="1066"/>
      <c r="ET95" s="1066"/>
      <c r="EU95" s="1066"/>
      <c r="EV95" s="1066"/>
      <c r="EW95" s="1066"/>
      <c r="EX95" s="1066"/>
      <c r="EY95" s="1066"/>
      <c r="EZ95" s="1066"/>
      <c r="FA95" s="1066"/>
      <c r="FB95" s="1066"/>
      <c r="FC95" s="1066"/>
      <c r="FD95" s="1066"/>
      <c r="FE95" s="1066"/>
      <c r="FF95" s="1066"/>
      <c r="FG95" s="1066"/>
      <c r="FH95" s="1066"/>
      <c r="FI95" s="1066"/>
      <c r="FJ95" s="1066"/>
      <c r="FK95" s="1066"/>
      <c r="FL95" s="1066"/>
      <c r="FM95" s="1066"/>
      <c r="FN95" s="1066"/>
      <c r="FO95" s="1066"/>
      <c r="FP95" s="1066"/>
      <c r="FQ95" s="1066"/>
      <c r="FR95" s="1066"/>
      <c r="FS95" s="1066"/>
      <c r="FT95" s="1066"/>
      <c r="FU95" s="1066"/>
      <c r="FV95" s="1066"/>
      <c r="FW95" s="1066"/>
      <c r="FX95" s="1066"/>
      <c r="FY95" s="1066"/>
      <c r="FZ95" s="1066"/>
      <c r="GA95" s="1066"/>
      <c r="GB95" s="1066"/>
      <c r="GC95" s="1066"/>
      <c r="GD95" s="1066"/>
      <c r="GE95" s="1066"/>
      <c r="GF95" s="1066"/>
      <c r="GG95" s="1066"/>
      <c r="GH95" s="1066"/>
      <c r="GI95" s="1066"/>
      <c r="GJ95" s="1066"/>
      <c r="GK95" s="1066"/>
      <c r="GL95" s="1066"/>
      <c r="GM95" s="1066"/>
      <c r="GN95" s="1066"/>
      <c r="GO95" s="1066"/>
      <c r="GP95" s="1066"/>
      <c r="GQ95" s="1066"/>
      <c r="GR95" s="1066"/>
      <c r="GS95" s="1066"/>
      <c r="GT95" s="1066"/>
      <c r="GU95" s="1066"/>
      <c r="GV95" s="1066"/>
      <c r="GW95" s="1066"/>
      <c r="GX95" s="1066"/>
      <c r="GY95" s="1066"/>
      <c r="GZ95" s="1066"/>
      <c r="HA95" s="1066"/>
      <c r="HB95" s="1066"/>
      <c r="HC95" s="1066"/>
      <c r="HD95" s="1066"/>
      <c r="HE95" s="1066"/>
      <c r="HF95" s="1066"/>
      <c r="HG95" s="1066"/>
      <c r="HH95" s="1066"/>
      <c r="HI95" s="1066"/>
      <c r="HJ95" s="1066"/>
      <c r="HK95" s="1066"/>
      <c r="HL95" s="1066"/>
      <c r="HM95" s="1066"/>
      <c r="HN95" s="1066"/>
      <c r="HO95" s="1066"/>
      <c r="HP95" s="1066"/>
      <c r="HQ95" s="1066"/>
      <c r="HR95" s="1066"/>
      <c r="HS95" s="1066"/>
      <c r="HT95" s="1066"/>
      <c r="HU95" s="1066"/>
      <c r="HV95" s="1066"/>
      <c r="HW95" s="1066"/>
      <c r="HX95" s="1066"/>
      <c r="HY95" s="1066"/>
      <c r="HZ95" s="1066"/>
      <c r="IA95" s="1066"/>
      <c r="IB95" s="1066"/>
      <c r="IC95" s="1066"/>
      <c r="ID95" s="1066"/>
      <c r="IE95" s="1066"/>
      <c r="IF95" s="1066"/>
      <c r="IG95" s="1066"/>
      <c r="IH95" s="1066"/>
      <c r="II95" s="1066"/>
      <c r="IJ95" s="1066"/>
      <c r="IK95" s="1066"/>
      <c r="IL95" s="1066"/>
      <c r="IM95" s="1066"/>
      <c r="IN95" s="1066"/>
      <c r="IO95" s="1066"/>
      <c r="IP95" s="1066"/>
      <c r="IQ95" s="1066"/>
      <c r="IR95" s="1066"/>
      <c r="IS95" s="1066"/>
    </row>
    <row r="96" spans="1:256" s="1070" customFormat="1" ht="27" customHeight="1">
      <c r="A96" s="3177"/>
      <c r="B96" s="1301" t="s">
        <v>180</v>
      </c>
      <c r="C96" s="1044">
        <f>C94</f>
        <v>3</v>
      </c>
      <c r="D96" s="1045" t="s">
        <v>181</v>
      </c>
      <c r="E96" s="1046">
        <v>8.3999999999999995E-3</v>
      </c>
      <c r="F96" s="1045" t="s">
        <v>274</v>
      </c>
      <c r="G96" s="1047"/>
      <c r="H96" s="1102">
        <v>800000</v>
      </c>
      <c r="I96" s="3923" t="s">
        <v>183</v>
      </c>
      <c r="J96" s="3924"/>
      <c r="K96" s="1103"/>
      <c r="L96" s="1104"/>
      <c r="M96" s="3277">
        <f>ROUNDDOWN(C96*E96*H96,0)</f>
        <v>20160</v>
      </c>
      <c r="N96" s="3278"/>
      <c r="O96" s="1105"/>
      <c r="Q96" s="1071" t="s">
        <v>138</v>
      </c>
      <c r="S96" s="1068" t="s">
        <v>220</v>
      </c>
      <c r="T96" s="1068" t="s">
        <v>221</v>
      </c>
      <c r="U96" s="1081"/>
      <c r="V96" s="1081"/>
      <c r="W96" s="1081"/>
      <c r="X96" s="1081"/>
      <c r="Y96" s="1081"/>
      <c r="Z96" s="1081"/>
      <c r="AA96" s="1082"/>
      <c r="AB96" s="1068" t="s">
        <v>277</v>
      </c>
      <c r="AC96" s="1068" t="s">
        <v>234</v>
      </c>
      <c r="AD96" s="1069" t="str">
        <f t="shared" si="0"/>
        <v>편백2-6m</v>
      </c>
      <c r="AE96" s="1068">
        <v>2.6</v>
      </c>
      <c r="AG96" s="1066"/>
    </row>
    <row r="97" spans="1:33" s="208" customFormat="1" ht="27" customHeight="1">
      <c r="A97" s="3093"/>
      <c r="B97" s="1668" t="s">
        <v>278</v>
      </c>
      <c r="C97" s="1097"/>
      <c r="D97" s="1097"/>
      <c r="E97" s="1097"/>
      <c r="F97" s="1098"/>
      <c r="G97" s="144"/>
      <c r="H97" s="131"/>
      <c r="I97" s="2851"/>
      <c r="J97" s="3094"/>
      <c r="K97" s="1099"/>
      <c r="L97" s="1100"/>
      <c r="M97" s="2853"/>
      <c r="N97" s="3178"/>
      <c r="O97" s="213"/>
      <c r="Q97" s="209"/>
      <c r="S97" s="527" t="s">
        <v>237</v>
      </c>
      <c r="T97" s="527" t="s">
        <v>222</v>
      </c>
      <c r="U97" s="528"/>
      <c r="V97" s="528"/>
      <c r="W97" s="528"/>
      <c r="X97" s="528"/>
      <c r="Y97" s="528"/>
      <c r="Z97" s="528"/>
      <c r="AA97" s="529"/>
      <c r="AB97" s="527" t="s">
        <v>277</v>
      </c>
      <c r="AC97" s="527" t="s">
        <v>236</v>
      </c>
      <c r="AD97" s="139" t="str">
        <f t="shared" si="0"/>
        <v>편백4-6m</v>
      </c>
      <c r="AE97" s="527">
        <v>1.4</v>
      </c>
      <c r="AG97" s="530"/>
    </row>
    <row r="98" spans="1:33" ht="27" customHeight="1">
      <c r="A98" s="3093"/>
      <c r="B98" s="177"/>
      <c r="C98" s="1396" t="s">
        <v>781</v>
      </c>
      <c r="D98" s="431" t="s">
        <v>782</v>
      </c>
      <c r="E98" s="183"/>
      <c r="F98" s="146"/>
      <c r="G98" s="135"/>
      <c r="H98" s="192"/>
      <c r="I98" s="3925"/>
      <c r="J98" s="3926"/>
      <c r="K98" s="210"/>
      <c r="L98" s="211"/>
      <c r="M98" s="3256"/>
      <c r="N98" s="3257"/>
      <c r="O98" s="213"/>
      <c r="P98" s="208"/>
      <c r="S98" s="184" t="s">
        <v>244</v>
      </c>
      <c r="T98" s="184" t="s">
        <v>225</v>
      </c>
      <c r="U98" s="206"/>
      <c r="V98" s="206"/>
      <c r="W98" s="206"/>
      <c r="X98" s="206"/>
      <c r="Y98" s="206"/>
      <c r="Z98" s="206"/>
      <c r="AA98" s="207"/>
      <c r="AB98" s="184" t="s">
        <v>279</v>
      </c>
      <c r="AC98" s="184" t="s">
        <v>221</v>
      </c>
      <c r="AD98" s="117" t="str">
        <f t="shared" si="0"/>
        <v>활엽수0-1m</v>
      </c>
      <c r="AE98" s="184">
        <v>0.2</v>
      </c>
      <c r="AG98" s="191"/>
    </row>
    <row r="99" spans="1:33" ht="27" customHeight="1">
      <c r="A99" s="3093"/>
      <c r="B99" s="1037" t="s">
        <v>143</v>
      </c>
      <c r="C99" s="1191">
        <f>'제거량산출(소나무)'!AW33</f>
        <v>712.5</v>
      </c>
      <c r="D99" s="838" t="s">
        <v>151</v>
      </c>
      <c r="E99" s="918">
        <f>IF(ISERROR(VLOOKUP(C98&amp;D98,$AD$41:$AE$104,2,FALSE)),0,VLOOKUP(C98&amp;D98,$AD$41:$AE$104,2,FALSE))</f>
        <v>0.6</v>
      </c>
      <c r="F99" s="838" t="s">
        <v>194</v>
      </c>
      <c r="G99" s="924">
        <f>IF($Q$96="적용",ROUND(C99*E99/100,2),0)</f>
        <v>4.28</v>
      </c>
      <c r="H99" s="1237">
        <f>기초자료!B14</f>
        <v>172068</v>
      </c>
      <c r="I99" s="3909" t="s">
        <v>879</v>
      </c>
      <c r="J99" s="3910"/>
      <c r="K99" s="1238"/>
      <c r="L99" s="838" t="s">
        <v>113</v>
      </c>
      <c r="M99" s="3254">
        <f>ROUNDDOWN((G99*H99)*(1+K99%),0)</f>
        <v>736451</v>
      </c>
      <c r="N99" s="3274"/>
      <c r="O99" s="213"/>
      <c r="P99" s="208"/>
      <c r="S99" s="184" t="s">
        <v>262</v>
      </c>
      <c r="T99" s="184" t="s">
        <v>228</v>
      </c>
      <c r="AB99" s="184" t="s">
        <v>279</v>
      </c>
      <c r="AC99" s="184" t="s">
        <v>222</v>
      </c>
      <c r="AD99" s="117" t="str">
        <f t="shared" si="0"/>
        <v>활엽수0-2m</v>
      </c>
      <c r="AE99" s="184">
        <v>0.3</v>
      </c>
      <c r="AG99" s="191"/>
    </row>
    <row r="100" spans="1:33" ht="27" customHeight="1">
      <c r="A100" s="3093"/>
      <c r="B100" s="177"/>
      <c r="C100" s="431"/>
      <c r="D100" s="431"/>
      <c r="E100" s="179"/>
      <c r="F100" s="524"/>
      <c r="G100" s="135"/>
      <c r="H100" s="192"/>
      <c r="I100" s="3919"/>
      <c r="J100" s="3920"/>
      <c r="K100" s="525"/>
      <c r="L100" s="211"/>
      <c r="M100" s="3256"/>
      <c r="N100" s="3257"/>
      <c r="O100" s="213"/>
      <c r="P100" s="208"/>
      <c r="S100" s="184" t="s">
        <v>272</v>
      </c>
      <c r="T100" s="184" t="s">
        <v>231</v>
      </c>
      <c r="AB100" s="184" t="s">
        <v>279</v>
      </c>
      <c r="AC100" s="184" t="s">
        <v>225</v>
      </c>
      <c r="AD100" s="117" t="str">
        <f t="shared" si="0"/>
        <v>활엽수0-4m</v>
      </c>
      <c r="AE100" s="184">
        <v>0.7</v>
      </c>
      <c r="AG100" s="191"/>
    </row>
    <row r="101" spans="1:33" ht="27" hidden="1" customHeight="1">
      <c r="A101" s="3093"/>
      <c r="B101" s="1037" t="s">
        <v>143</v>
      </c>
      <c r="C101" s="1245"/>
      <c r="D101" s="874" t="s">
        <v>151</v>
      </c>
      <c r="E101" s="918">
        <f>IF(ISERROR(VLOOKUP(C100&amp;D100,$AD$41:$AE$104,2,FALSE)),0,VLOOKUP(C100&amp;D100,$AD$41:$AE$104,2,FALSE))</f>
        <v>0</v>
      </c>
      <c r="F101" s="874" t="s">
        <v>194</v>
      </c>
      <c r="G101" s="924">
        <f>IF($Q$96="적용",ROUND(C101*E101/100,2),0)</f>
        <v>0</v>
      </c>
      <c r="H101" s="841"/>
      <c r="I101" s="3919"/>
      <c r="J101" s="3920"/>
      <c r="K101" s="899">
        <f>$N$152</f>
        <v>0</v>
      </c>
      <c r="L101" s="838" t="s">
        <v>113</v>
      </c>
      <c r="M101" s="3254">
        <f>ROUNDDOWN((G101*H101)*(1+K101%),0)</f>
        <v>0</v>
      </c>
      <c r="N101" s="3274"/>
      <c r="O101" s="213"/>
      <c r="P101" s="208"/>
      <c r="S101" s="184" t="s">
        <v>277</v>
      </c>
      <c r="T101" s="184" t="s">
        <v>234</v>
      </c>
      <c r="AB101" s="184" t="s">
        <v>279</v>
      </c>
      <c r="AC101" s="184" t="s">
        <v>228</v>
      </c>
      <c r="AD101" s="117" t="str">
        <f t="shared" si="0"/>
        <v>활엽수0-6m</v>
      </c>
      <c r="AE101" s="184">
        <v>2.2000000000000002</v>
      </c>
      <c r="AG101" s="191"/>
    </row>
    <row r="102" spans="1:33" ht="27" hidden="1" customHeight="1">
      <c r="A102" s="3093"/>
      <c r="B102" s="177"/>
      <c r="C102" s="431"/>
      <c r="D102" s="431"/>
      <c r="E102" s="179"/>
      <c r="F102" s="524"/>
      <c r="G102" s="135"/>
      <c r="H102" s="192"/>
      <c r="I102" s="3919"/>
      <c r="J102" s="3920"/>
      <c r="K102" s="525"/>
      <c r="L102" s="211"/>
      <c r="M102" s="3256"/>
      <c r="N102" s="3257"/>
      <c r="O102" s="213"/>
      <c r="P102" s="208"/>
      <c r="S102" s="184" t="s">
        <v>279</v>
      </c>
      <c r="T102" s="184" t="s">
        <v>236</v>
      </c>
      <c r="AB102" s="184" t="s">
        <v>279</v>
      </c>
      <c r="AC102" s="184" t="s">
        <v>231</v>
      </c>
      <c r="AD102" s="117" t="str">
        <f t="shared" si="0"/>
        <v>활엽수2-4m</v>
      </c>
      <c r="AE102" s="184">
        <v>0.4</v>
      </c>
      <c r="AG102" s="191"/>
    </row>
    <row r="103" spans="1:33" ht="27" hidden="1" customHeight="1">
      <c r="A103" s="3093"/>
      <c r="B103" s="1037" t="s">
        <v>143</v>
      </c>
      <c r="C103" s="1245"/>
      <c r="D103" s="874" t="s">
        <v>151</v>
      </c>
      <c r="E103" s="918">
        <f>IF(ISERROR(VLOOKUP(C102&amp;D102,$AD$41:$AE$104,2,FALSE)),0,VLOOKUP(C102&amp;D102,$AD$41:$AE$104,2,FALSE))</f>
        <v>0</v>
      </c>
      <c r="F103" s="874" t="s">
        <v>194</v>
      </c>
      <c r="G103" s="924">
        <f>IF($Q$96="적용",ROUND(C103*E103/100,2),0)</f>
        <v>0</v>
      </c>
      <c r="H103" s="841"/>
      <c r="I103" s="3919"/>
      <c r="J103" s="3920"/>
      <c r="K103" s="899">
        <f>$N$152</f>
        <v>0</v>
      </c>
      <c r="L103" s="838" t="s">
        <v>113</v>
      </c>
      <c r="M103" s="3254">
        <f>ROUNDDOWN((G103*H103)*(1+K103%),0)</f>
        <v>0</v>
      </c>
      <c r="N103" s="3274"/>
      <c r="O103" s="213"/>
      <c r="P103" s="208"/>
      <c r="Q103" s="98"/>
      <c r="AB103" s="184" t="s">
        <v>279</v>
      </c>
      <c r="AC103" s="184" t="s">
        <v>234</v>
      </c>
      <c r="AD103" s="117" t="str">
        <f t="shared" si="0"/>
        <v>활엽수2-6m</v>
      </c>
      <c r="AE103" s="184">
        <v>0.9</v>
      </c>
      <c r="AG103" s="191"/>
    </row>
    <row r="104" spans="1:33" ht="27" hidden="1" customHeight="1">
      <c r="A104" s="3093"/>
      <c r="B104" s="177"/>
      <c r="C104" s="431"/>
      <c r="D104" s="431"/>
      <c r="E104" s="179"/>
      <c r="F104" s="524"/>
      <c r="G104" s="135"/>
      <c r="H104" s="192"/>
      <c r="I104" s="3919"/>
      <c r="J104" s="3920"/>
      <c r="K104" s="525"/>
      <c r="L104" s="211"/>
      <c r="M104" s="3256"/>
      <c r="N104" s="3257"/>
      <c r="O104" s="213"/>
      <c r="P104" s="208"/>
      <c r="AB104" s="184" t="s">
        <v>279</v>
      </c>
      <c r="AC104" s="184" t="s">
        <v>236</v>
      </c>
      <c r="AD104" s="117" t="str">
        <f t="shared" si="0"/>
        <v>활엽수4-6m</v>
      </c>
      <c r="AE104" s="184">
        <v>0.5</v>
      </c>
      <c r="AG104" s="191"/>
    </row>
    <row r="105" spans="1:33" ht="27" hidden="1" customHeight="1">
      <c r="A105" s="3093"/>
      <c r="B105" s="1037" t="s">
        <v>143</v>
      </c>
      <c r="C105" s="1245"/>
      <c r="D105" s="874" t="s">
        <v>151</v>
      </c>
      <c r="E105" s="918">
        <f>IF(ISERROR(VLOOKUP(C104&amp;D104,$AD$41:$AE$104,2,FALSE)),0,VLOOKUP(C104&amp;D104,$AD$41:$AE$104,2,FALSE))</f>
        <v>0</v>
      </c>
      <c r="F105" s="874" t="s">
        <v>194</v>
      </c>
      <c r="G105" s="924">
        <f>IF($Q$96="적용",ROUND(C105*E105/100,2),0)</f>
        <v>0</v>
      </c>
      <c r="H105" s="841"/>
      <c r="I105" s="3919"/>
      <c r="J105" s="3920"/>
      <c r="K105" s="899">
        <f>$N$152</f>
        <v>0</v>
      </c>
      <c r="L105" s="838" t="s">
        <v>113</v>
      </c>
      <c r="M105" s="3254">
        <f>ROUNDDOWN((G105*H105)*(1+K105%),0)</f>
        <v>0</v>
      </c>
      <c r="N105" s="3274"/>
      <c r="O105" s="213"/>
      <c r="P105" s="208"/>
    </row>
    <row r="106" spans="1:33" ht="27" hidden="1" customHeight="1">
      <c r="A106" s="3093"/>
      <c r="B106" s="177"/>
      <c r="C106" s="431"/>
      <c r="D106" s="431"/>
      <c r="E106" s="179"/>
      <c r="F106" s="524"/>
      <c r="G106" s="135"/>
      <c r="H106" s="192"/>
      <c r="I106" s="3919"/>
      <c r="J106" s="3920"/>
      <c r="K106" s="525"/>
      <c r="L106" s="211"/>
      <c r="M106" s="3256"/>
      <c r="N106" s="3257"/>
      <c r="O106" s="213"/>
      <c r="P106" s="208"/>
      <c r="Q106" s="98"/>
    </row>
    <row r="107" spans="1:33" ht="27" hidden="1" customHeight="1">
      <c r="A107" s="3093"/>
      <c r="B107" s="1301" t="s">
        <v>143</v>
      </c>
      <c r="C107" s="1246"/>
      <c r="D107" s="881" t="s">
        <v>151</v>
      </c>
      <c r="E107" s="925">
        <f>IF(ISERROR(VLOOKUP(C106&amp;D106,$AD$41:$AE$104,2,FALSE)),0,VLOOKUP(C106&amp;D106,$AD$41:$AE$104,2,FALSE))</f>
        <v>0</v>
      </c>
      <c r="F107" s="881" t="s">
        <v>194</v>
      </c>
      <c r="G107" s="924">
        <f>IF($Q$96="적용",ROUND(C107*E107/100,2),0)</f>
        <v>0</v>
      </c>
      <c r="H107" s="852"/>
      <c r="I107" s="3919"/>
      <c r="J107" s="3920"/>
      <c r="K107" s="1302">
        <f>$N$152</f>
        <v>0</v>
      </c>
      <c r="L107" s="849" t="s">
        <v>113</v>
      </c>
      <c r="M107" s="3277">
        <f>ROUNDDOWN((G107*H107)*(1+K107%),0)</f>
        <v>0</v>
      </c>
      <c r="N107" s="3278"/>
      <c r="O107" s="213"/>
      <c r="Q107" s="116"/>
      <c r="S107" s="184" t="s">
        <v>280</v>
      </c>
      <c r="T107" s="184" t="s">
        <v>281</v>
      </c>
      <c r="U107" s="184" t="s">
        <v>282</v>
      </c>
      <c r="V107" s="184" t="s">
        <v>283</v>
      </c>
      <c r="W107" s="184" t="s">
        <v>284</v>
      </c>
      <c r="X107" s="184" t="s">
        <v>285</v>
      </c>
      <c r="Y107" s="184"/>
      <c r="Z107" s="184" t="s">
        <v>286</v>
      </c>
      <c r="AA107" s="184" t="s">
        <v>287</v>
      </c>
      <c r="AB107" s="184" t="s">
        <v>288</v>
      </c>
      <c r="AC107" s="184" t="s">
        <v>289</v>
      </c>
    </row>
    <row r="108" spans="1:33" ht="27" hidden="1" customHeight="1">
      <c r="A108" s="3205" t="s">
        <v>290</v>
      </c>
      <c r="B108" s="1669" t="s">
        <v>291</v>
      </c>
      <c r="C108" s="144" t="s">
        <v>280</v>
      </c>
      <c r="D108" s="215" t="s">
        <v>292</v>
      </c>
      <c r="E108" s="216"/>
      <c r="F108" s="535" t="s">
        <v>290</v>
      </c>
      <c r="G108" s="144" t="s">
        <v>290</v>
      </c>
      <c r="H108" s="131"/>
      <c r="I108" s="3919"/>
      <c r="J108" s="3920"/>
      <c r="K108" s="536" t="s">
        <v>290</v>
      </c>
      <c r="L108" s="1049" t="s">
        <v>290</v>
      </c>
      <c r="M108" s="2851" t="s">
        <v>290</v>
      </c>
      <c r="N108" s="3206"/>
      <c r="O108" s="103"/>
      <c r="Q108" s="116" t="s">
        <v>138</v>
      </c>
      <c r="S108" s="184" t="s">
        <v>280</v>
      </c>
      <c r="T108" s="184" t="s">
        <v>281</v>
      </c>
      <c r="U108" s="184" t="s">
        <v>282</v>
      </c>
      <c r="V108" s="184" t="s">
        <v>283</v>
      </c>
      <c r="W108" s="184" t="s">
        <v>284</v>
      </c>
      <c r="X108" s="184" t="s">
        <v>285</v>
      </c>
      <c r="Y108" s="184"/>
      <c r="Z108" s="184" t="s">
        <v>286</v>
      </c>
      <c r="AA108" s="184" t="s">
        <v>287</v>
      </c>
      <c r="AB108" s="184" t="s">
        <v>288</v>
      </c>
      <c r="AC108" s="184" t="s">
        <v>289</v>
      </c>
    </row>
    <row r="109" spans="1:33" ht="27" hidden="1" customHeight="1">
      <c r="A109" s="3205"/>
      <c r="B109" s="1670" t="s">
        <v>143</v>
      </c>
      <c r="C109" s="1247"/>
      <c r="D109" s="1248" t="s">
        <v>118</v>
      </c>
      <c r="E109" s="1050"/>
      <c r="F109" s="926" t="s">
        <v>178</v>
      </c>
      <c r="G109" s="1051">
        <f>IF(Q108="적용",IF(C109=0,0,ROUND(Q109/E109,2)),0)</f>
        <v>0</v>
      </c>
      <c r="H109" s="852">
        <f>H70</f>
        <v>172068</v>
      </c>
      <c r="I109" s="3919"/>
      <c r="J109" s="3920"/>
      <c r="K109" s="1302">
        <f>$O$152</f>
        <v>0</v>
      </c>
      <c r="L109" s="927" t="s">
        <v>113</v>
      </c>
      <c r="M109" s="3921">
        <f>ROUNDDOWN((G109*H109)*(1+K109%),0)</f>
        <v>0</v>
      </c>
      <c r="N109" s="3922"/>
      <c r="O109" s="103"/>
      <c r="Q109" s="99">
        <f>S109</f>
        <v>3.9</v>
      </c>
      <c r="S109" s="184">
        <v>3.9</v>
      </c>
      <c r="T109" s="184">
        <v>4.0999999999999996</v>
      </c>
      <c r="U109" s="184">
        <v>5.2</v>
      </c>
      <c r="V109" s="184">
        <v>6.3</v>
      </c>
      <c r="W109" s="184">
        <v>7.4</v>
      </c>
      <c r="X109" s="184">
        <v>8.6</v>
      </c>
      <c r="Y109" s="184"/>
      <c r="Z109" s="184">
        <v>9.8000000000000007</v>
      </c>
      <c r="AA109" s="184">
        <v>11</v>
      </c>
      <c r="AB109" s="184">
        <v>12.3</v>
      </c>
      <c r="AC109" s="184">
        <v>13.7</v>
      </c>
    </row>
    <row r="110" spans="1:33" ht="27" customHeight="1">
      <c r="A110" s="993"/>
      <c r="B110" s="1671" t="s">
        <v>663</v>
      </c>
      <c r="C110" s="420"/>
      <c r="D110" s="545"/>
      <c r="E110" s="422"/>
      <c r="F110" s="423"/>
      <c r="G110" s="424"/>
      <c r="H110" s="425"/>
      <c r="I110" s="3909"/>
      <c r="J110" s="3910"/>
      <c r="K110" s="426"/>
      <c r="L110" s="554"/>
      <c r="M110" s="506"/>
      <c r="N110" s="1085"/>
      <c r="O110" s="103"/>
      <c r="S110" s="206"/>
      <c r="T110" s="206"/>
      <c r="U110" s="206"/>
      <c r="V110" s="206"/>
      <c r="W110" s="206"/>
      <c r="X110" s="206"/>
      <c r="Y110" s="206"/>
      <c r="Z110" s="206"/>
      <c r="AA110" s="206"/>
      <c r="AB110" s="206"/>
      <c r="AC110" s="206"/>
    </row>
    <row r="111" spans="1:33" ht="27" customHeight="1">
      <c r="A111" s="993"/>
      <c r="B111" s="1017" t="s">
        <v>143</v>
      </c>
      <c r="C111" s="1086"/>
      <c r="D111" s="1000"/>
      <c r="E111" s="1087"/>
      <c r="F111" s="1088"/>
      <c r="G111" s="924"/>
      <c r="H111" s="841"/>
      <c r="I111" s="3909"/>
      <c r="J111" s="3910"/>
      <c r="K111" s="1089"/>
      <c r="L111" s="929"/>
      <c r="M111" s="506"/>
      <c r="N111" s="1085"/>
      <c r="O111" s="103"/>
      <c r="S111" s="206"/>
      <c r="T111" s="206"/>
      <c r="U111" s="206"/>
      <c r="V111" s="206"/>
      <c r="W111" s="206"/>
      <c r="X111" s="206"/>
      <c r="Y111" s="206"/>
      <c r="Z111" s="206"/>
      <c r="AA111" s="206"/>
      <c r="AB111" s="206"/>
      <c r="AC111" s="206"/>
    </row>
    <row r="112" spans="1:33" ht="27" customHeight="1">
      <c r="A112" s="993"/>
      <c r="B112" s="543" t="s">
        <v>664</v>
      </c>
      <c r="C112" s="1086">
        <f>파쇄량산출!J10</f>
        <v>6.6372737030233466</v>
      </c>
      <c r="D112" s="545" t="s">
        <v>665</v>
      </c>
      <c r="E112" s="422">
        <v>28</v>
      </c>
      <c r="F112" s="423" t="s">
        <v>666</v>
      </c>
      <c r="G112" s="424">
        <f>ROUNDUP(C112/E112,2)</f>
        <v>0.24000000000000002</v>
      </c>
      <c r="H112" s="841">
        <f>(H113*2)+(H114*1)</f>
        <v>627433</v>
      </c>
      <c r="I112" s="3913" t="s">
        <v>667</v>
      </c>
      <c r="J112" s="3914"/>
      <c r="K112" s="1089"/>
      <c r="L112" s="1001" t="s">
        <v>2</v>
      </c>
      <c r="M112" s="3915">
        <f>ROUNDDOWN((G112*H112)*(1+K112%),0)</f>
        <v>150583</v>
      </c>
      <c r="N112" s="3916"/>
      <c r="O112" s="1096"/>
      <c r="S112" s="206"/>
      <c r="T112" s="206"/>
      <c r="U112" s="206"/>
      <c r="V112" s="206"/>
      <c r="W112" s="206"/>
      <c r="X112" s="206"/>
      <c r="Y112" s="206"/>
      <c r="Z112" s="206"/>
      <c r="AA112" s="206"/>
      <c r="AB112" s="206"/>
      <c r="AC112" s="206"/>
    </row>
    <row r="113" spans="1:29" ht="27" customHeight="1">
      <c r="A113" s="993"/>
      <c r="B113" s="1090"/>
      <c r="C113" s="1091"/>
      <c r="D113" s="1000"/>
      <c r="E113" s="1087"/>
      <c r="F113" s="1088"/>
      <c r="G113" s="924"/>
      <c r="H113" s="425">
        <f>기초자료!B14</f>
        <v>172068</v>
      </c>
      <c r="I113" s="3254" t="s">
        <v>441</v>
      </c>
      <c r="J113" s="3255"/>
      <c r="K113" s="1089"/>
      <c r="L113" s="427"/>
      <c r="M113" s="506"/>
      <c r="N113" s="1085"/>
      <c r="O113" s="103"/>
      <c r="S113" s="206"/>
      <c r="T113" s="206"/>
      <c r="U113" s="206"/>
      <c r="V113" s="206"/>
      <c r="W113" s="206"/>
      <c r="X113" s="206"/>
      <c r="Y113" s="206"/>
      <c r="Z113" s="206"/>
      <c r="AA113" s="206"/>
      <c r="AB113" s="206"/>
      <c r="AC113" s="206"/>
    </row>
    <row r="114" spans="1:29" ht="27" customHeight="1">
      <c r="A114" s="993"/>
      <c r="B114" s="1090"/>
      <c r="C114" s="429"/>
      <c r="D114" s="1000"/>
      <c r="E114" s="1087"/>
      <c r="F114" s="1088"/>
      <c r="G114" s="924"/>
      <c r="H114" s="841">
        <f>기초자료!B17</f>
        <v>283297</v>
      </c>
      <c r="I114" s="3254" t="s">
        <v>668</v>
      </c>
      <c r="J114" s="3255"/>
      <c r="K114" s="1089"/>
      <c r="L114" s="929"/>
      <c r="M114" s="506"/>
      <c r="N114" s="1085"/>
      <c r="O114" s="103"/>
      <c r="S114" s="206"/>
      <c r="T114" s="206"/>
      <c r="U114" s="206"/>
      <c r="V114" s="206"/>
      <c r="W114" s="206"/>
      <c r="X114" s="206"/>
      <c r="Y114" s="206"/>
      <c r="Z114" s="206"/>
      <c r="AA114" s="206"/>
      <c r="AB114" s="206"/>
      <c r="AC114" s="206"/>
    </row>
    <row r="115" spans="1:29" ht="27" customHeight="1">
      <c r="A115" s="993"/>
      <c r="B115" s="1017" t="s">
        <v>669</v>
      </c>
      <c r="C115" s="429"/>
      <c r="D115" s="1000"/>
      <c r="E115" s="1087"/>
      <c r="F115" s="1088"/>
      <c r="G115" s="924"/>
      <c r="H115" s="841"/>
      <c r="I115" s="3254"/>
      <c r="J115" s="3255"/>
      <c r="K115" s="1089"/>
      <c r="L115" s="929"/>
      <c r="M115" s="3917">
        <f>SUM(M116:N117)</f>
        <v>87272</v>
      </c>
      <c r="N115" s="3211"/>
      <c r="O115" s="103"/>
      <c r="S115" s="206"/>
      <c r="T115" s="206"/>
      <c r="U115" s="206"/>
      <c r="V115" s="206"/>
      <c r="W115" s="206"/>
      <c r="X115" s="206"/>
      <c r="Y115" s="206"/>
      <c r="Z115" s="206"/>
      <c r="AA115" s="206"/>
      <c r="AB115" s="206"/>
      <c r="AC115" s="206"/>
    </row>
    <row r="116" spans="1:29" ht="27" customHeight="1">
      <c r="A116" s="993"/>
      <c r="B116" s="1090" t="s">
        <v>670</v>
      </c>
      <c r="C116" s="429">
        <v>13.5</v>
      </c>
      <c r="D116" s="874" t="s">
        <v>671</v>
      </c>
      <c r="E116" s="1087">
        <v>3</v>
      </c>
      <c r="F116" s="1088" t="s">
        <v>672</v>
      </c>
      <c r="G116" s="924">
        <f>ROUNDUP(C116*E116,0)</f>
        <v>41</v>
      </c>
      <c r="H116" s="841">
        <f>기초자료!B20</f>
        <v>1835</v>
      </c>
      <c r="I116" s="3254" t="s">
        <v>642</v>
      </c>
      <c r="J116" s="3255"/>
      <c r="K116" s="1089"/>
      <c r="M116" s="3917">
        <f>ROUNDDOWN((G116*H116)*(1+K116%),0)</f>
        <v>75235</v>
      </c>
      <c r="N116" s="3211"/>
      <c r="O116" s="103"/>
      <c r="S116" s="206"/>
      <c r="T116" s="206"/>
      <c r="U116" s="206"/>
      <c r="V116" s="206"/>
      <c r="W116" s="206"/>
      <c r="X116" s="206"/>
      <c r="Y116" s="206"/>
      <c r="Z116" s="206"/>
      <c r="AA116" s="206"/>
      <c r="AB116" s="206"/>
      <c r="AC116" s="206"/>
    </row>
    <row r="117" spans="1:29" ht="27" customHeight="1">
      <c r="A117" s="993"/>
      <c r="B117" s="1090" t="s">
        <v>673</v>
      </c>
      <c r="C117" s="430">
        <f>M116</f>
        <v>75235</v>
      </c>
      <c r="D117" s="1000" t="s">
        <v>5</v>
      </c>
      <c r="E117" s="1092">
        <v>16</v>
      </c>
      <c r="F117" s="1088" t="s">
        <v>2</v>
      </c>
      <c r="G117" s="924"/>
      <c r="H117" s="841"/>
      <c r="I117" s="3254"/>
      <c r="J117" s="3255"/>
      <c r="K117" s="1089"/>
      <c r="M117" s="3918">
        <f>ROUNDDOWN(C117*E117%,0)</f>
        <v>12037</v>
      </c>
      <c r="N117" s="3213"/>
      <c r="O117" s="103"/>
      <c r="S117" s="206"/>
      <c r="T117" s="206"/>
      <c r="U117" s="206"/>
      <c r="V117" s="206"/>
      <c r="W117" s="206"/>
      <c r="X117" s="206"/>
      <c r="Y117" s="206"/>
      <c r="Z117" s="206"/>
      <c r="AA117" s="206"/>
      <c r="AB117" s="206"/>
      <c r="AC117" s="206"/>
    </row>
    <row r="118" spans="1:29" ht="27" customHeight="1">
      <c r="A118" s="993"/>
      <c r="B118" s="1017" t="s">
        <v>674</v>
      </c>
      <c r="C118" s="1091">
        <f>G112</f>
        <v>0.24000000000000002</v>
      </c>
      <c r="D118" s="929" t="s">
        <v>421</v>
      </c>
      <c r="E118" s="1093">
        <v>2.6800000000000001E-3</v>
      </c>
      <c r="F118" s="1094" t="s">
        <v>10</v>
      </c>
      <c r="G118" s="924"/>
      <c r="H118" s="1095">
        <v>30000000</v>
      </c>
      <c r="I118" s="3912" t="s">
        <v>938</v>
      </c>
      <c r="J118" s="3912"/>
      <c r="K118" s="1089"/>
      <c r="M118" s="3918">
        <f>ROUNDDOWN(C118*E118*H118,0)</f>
        <v>19296</v>
      </c>
      <c r="N118" s="3213"/>
      <c r="O118" s="103"/>
      <c r="S118" s="206"/>
      <c r="T118" s="206"/>
      <c r="U118" s="206"/>
      <c r="V118" s="206"/>
      <c r="W118" s="206"/>
      <c r="X118" s="206"/>
      <c r="Y118" s="206"/>
      <c r="Z118" s="206"/>
      <c r="AA118" s="206"/>
      <c r="AB118" s="206"/>
      <c r="AC118" s="206"/>
    </row>
    <row r="119" spans="1:29" ht="27" customHeight="1">
      <c r="A119" s="993"/>
      <c r="B119" s="428"/>
      <c r="C119" s="420"/>
      <c r="D119" s="421"/>
      <c r="E119" s="422"/>
      <c r="F119" s="423"/>
      <c r="G119" s="424"/>
      <c r="H119" s="425"/>
      <c r="I119" s="1083"/>
      <c r="J119" s="1084"/>
      <c r="K119" s="426"/>
      <c r="L119" s="427"/>
      <c r="M119" s="506"/>
      <c r="N119" s="1085"/>
      <c r="O119" s="103"/>
      <c r="S119" s="206"/>
      <c r="T119" s="206"/>
      <c r="U119" s="206"/>
      <c r="V119" s="206"/>
      <c r="W119" s="206"/>
      <c r="X119" s="206"/>
      <c r="Y119" s="206"/>
      <c r="Z119" s="206"/>
      <c r="AA119" s="206"/>
      <c r="AB119" s="206"/>
      <c r="AC119" s="206"/>
    </row>
    <row r="120" spans="1:29" ht="27" customHeight="1">
      <c r="A120" s="993"/>
      <c r="B120" s="428"/>
      <c r="C120" s="420"/>
      <c r="D120" s="421"/>
      <c r="E120" s="422"/>
      <c r="F120" s="423"/>
      <c r="G120" s="424"/>
      <c r="H120" s="425"/>
      <c r="I120" s="1083"/>
      <c r="J120" s="1084"/>
      <c r="K120" s="426"/>
      <c r="L120" s="427"/>
      <c r="M120" s="506"/>
      <c r="N120" s="1085"/>
      <c r="O120" s="103"/>
      <c r="S120" s="206"/>
      <c r="T120" s="206"/>
      <c r="U120" s="206"/>
      <c r="V120" s="206"/>
      <c r="W120" s="206"/>
      <c r="X120" s="206"/>
      <c r="Y120" s="206"/>
      <c r="Z120" s="206"/>
      <c r="AA120" s="206"/>
      <c r="AB120" s="206"/>
      <c r="AC120" s="206"/>
    </row>
    <row r="121" spans="1:29" ht="27" customHeight="1">
      <c r="A121" s="993" t="s">
        <v>290</v>
      </c>
      <c r="B121" s="1052" t="s">
        <v>293</v>
      </c>
      <c r="C121" s="219" t="s">
        <v>290</v>
      </c>
      <c r="D121" s="219" t="s">
        <v>290</v>
      </c>
      <c r="E121" s="219" t="s">
        <v>290</v>
      </c>
      <c r="F121" s="220" t="s">
        <v>290</v>
      </c>
      <c r="G121" s="189" t="s">
        <v>290</v>
      </c>
      <c r="H121" s="131" t="s">
        <v>290</v>
      </c>
      <c r="I121" s="2790" t="s">
        <v>290</v>
      </c>
      <c r="J121" s="3219"/>
      <c r="K121" s="220" t="s">
        <v>290</v>
      </c>
      <c r="L121" s="220" t="s">
        <v>290</v>
      </c>
      <c r="M121" s="2792">
        <f>SUM(M122:M124)</f>
        <v>2357959</v>
      </c>
      <c r="N121" s="3220"/>
      <c r="O121" s="103"/>
    </row>
    <row r="122" spans="1:29" ht="27" customHeight="1">
      <c r="A122" s="993" t="s">
        <v>290</v>
      </c>
      <c r="B122" s="1053" t="s">
        <v>294</v>
      </c>
      <c r="C122" s="916" t="s">
        <v>290</v>
      </c>
      <c r="D122" s="929" t="s">
        <v>290</v>
      </c>
      <c r="E122" s="916" t="s">
        <v>290</v>
      </c>
      <c r="F122" s="930" t="s">
        <v>290</v>
      </c>
      <c r="G122" s="930" t="s">
        <v>290</v>
      </c>
      <c r="H122" s="841" t="s">
        <v>290</v>
      </c>
      <c r="I122" s="3270" t="s">
        <v>290</v>
      </c>
      <c r="J122" s="3271"/>
      <c r="K122" s="930" t="s">
        <v>290</v>
      </c>
      <c r="L122" s="931" t="s">
        <v>290</v>
      </c>
      <c r="M122" s="3272">
        <f>SUM(M69+M86+M99+M112)</f>
        <v>2201061</v>
      </c>
      <c r="N122" s="3273"/>
      <c r="O122" s="103"/>
    </row>
    <row r="123" spans="1:29" ht="27" customHeight="1">
      <c r="A123" s="993" t="s">
        <v>290</v>
      </c>
      <c r="B123" s="1053" t="s">
        <v>295</v>
      </c>
      <c r="C123" s="916" t="s">
        <v>290</v>
      </c>
      <c r="D123" s="929" t="s">
        <v>290</v>
      </c>
      <c r="E123" s="916" t="s">
        <v>290</v>
      </c>
      <c r="F123" s="930" t="s">
        <v>290</v>
      </c>
      <c r="G123" s="856" t="s">
        <v>290</v>
      </c>
      <c r="H123" s="841" t="s">
        <v>290</v>
      </c>
      <c r="I123" s="3270" t="s">
        <v>290</v>
      </c>
      <c r="J123" s="3271"/>
      <c r="K123" s="930" t="s">
        <v>290</v>
      </c>
      <c r="L123" s="931" t="s">
        <v>290</v>
      </c>
      <c r="M123" s="3254">
        <f>SUM(M81+M93+M115)</f>
        <v>117442</v>
      </c>
      <c r="N123" s="3274"/>
      <c r="O123" s="103"/>
    </row>
    <row r="124" spans="1:29" ht="27" customHeight="1">
      <c r="A124" s="993" t="s">
        <v>290</v>
      </c>
      <c r="B124" s="1054" t="s">
        <v>296</v>
      </c>
      <c r="C124" s="933" t="s">
        <v>290</v>
      </c>
      <c r="D124" s="927" t="s">
        <v>290</v>
      </c>
      <c r="E124" s="933" t="s">
        <v>290</v>
      </c>
      <c r="F124" s="934" t="s">
        <v>290</v>
      </c>
      <c r="G124" s="935" t="s">
        <v>290</v>
      </c>
      <c r="H124" s="852" t="s">
        <v>290</v>
      </c>
      <c r="I124" s="3275" t="s">
        <v>290</v>
      </c>
      <c r="J124" s="3276"/>
      <c r="K124" s="936" t="s">
        <v>290</v>
      </c>
      <c r="L124" s="937" t="s">
        <v>290</v>
      </c>
      <c r="M124" s="3277">
        <f>SUM(M84+M96+M118)</f>
        <v>39456</v>
      </c>
      <c r="N124" s="3278"/>
      <c r="O124" s="103"/>
      <c r="S124" s="226" t="s">
        <v>297</v>
      </c>
      <c r="T124" s="191"/>
      <c r="U124" s="191"/>
    </row>
    <row r="125" spans="1:29" ht="27" hidden="1" customHeight="1">
      <c r="A125" s="227" t="s">
        <v>290</v>
      </c>
      <c r="B125" s="228" t="s">
        <v>290</v>
      </c>
      <c r="C125" s="229" t="s">
        <v>290</v>
      </c>
      <c r="D125" s="230" t="s">
        <v>290</v>
      </c>
      <c r="E125" s="231" t="s">
        <v>290</v>
      </c>
      <c r="F125" s="232" t="s">
        <v>290</v>
      </c>
      <c r="G125" s="232" t="s">
        <v>290</v>
      </c>
      <c r="H125" s="232" t="s">
        <v>290</v>
      </c>
      <c r="I125" s="232"/>
      <c r="J125" s="230" t="s">
        <v>290</v>
      </c>
      <c r="K125" s="232" t="s">
        <v>290</v>
      </c>
      <c r="L125" s="233" t="s">
        <v>290</v>
      </c>
      <c r="M125" s="319"/>
      <c r="N125" s="212" t="s">
        <v>290</v>
      </c>
      <c r="O125" s="103"/>
      <c r="S125" s="234" t="s">
        <v>298</v>
      </c>
      <c r="T125" s="234" t="s">
        <v>299</v>
      </c>
      <c r="U125" s="191" t="s">
        <v>300</v>
      </c>
    </row>
    <row r="126" spans="1:29" ht="27" hidden="1" customHeight="1">
      <c r="A126" s="227" t="s">
        <v>290</v>
      </c>
      <c r="B126" s="3911" t="s">
        <v>301</v>
      </c>
      <c r="C126" s="3280" t="s">
        <v>290</v>
      </c>
      <c r="D126" s="3281" t="s">
        <v>290</v>
      </c>
      <c r="E126" s="3281" t="s">
        <v>290</v>
      </c>
      <c r="F126" s="3281" t="s">
        <v>290</v>
      </c>
      <c r="G126" s="3281" t="s">
        <v>290</v>
      </c>
      <c r="H126" s="3282" t="s">
        <v>290</v>
      </c>
      <c r="I126" s="938"/>
      <c r="J126" s="939" t="s">
        <v>290</v>
      </c>
      <c r="K126" s="938" t="s">
        <v>290</v>
      </c>
      <c r="L126" s="938" t="s">
        <v>290</v>
      </c>
      <c r="M126" s="940"/>
      <c r="N126" s="941" t="s">
        <v>290</v>
      </c>
      <c r="O126" s="103"/>
      <c r="S126" s="235" t="s">
        <v>302</v>
      </c>
      <c r="T126" s="236" t="s">
        <v>303</v>
      </c>
      <c r="U126" s="237">
        <v>0</v>
      </c>
    </row>
    <row r="127" spans="1:29" ht="27" hidden="1" customHeight="1">
      <c r="A127" s="227" t="s">
        <v>290</v>
      </c>
      <c r="B127" s="1053" t="s">
        <v>304</v>
      </c>
      <c r="C127" s="942" t="s">
        <v>290</v>
      </c>
      <c r="D127" s="929" t="s">
        <v>290</v>
      </c>
      <c r="E127" s="923" t="s">
        <v>290</v>
      </c>
      <c r="F127" s="930" t="s">
        <v>290</v>
      </c>
      <c r="G127" s="930" t="s">
        <v>290</v>
      </c>
      <c r="H127" s="930" t="s">
        <v>290</v>
      </c>
      <c r="I127" s="930"/>
      <c r="J127" s="929" t="s">
        <v>290</v>
      </c>
      <c r="K127" s="938" t="s">
        <v>290</v>
      </c>
      <c r="L127" s="931" t="s">
        <v>290</v>
      </c>
      <c r="M127" s="943"/>
      <c r="N127" s="941" t="s">
        <v>290</v>
      </c>
      <c r="O127" s="103"/>
      <c r="S127" s="235" t="s">
        <v>302</v>
      </c>
      <c r="T127" s="236" t="s">
        <v>305</v>
      </c>
      <c r="U127" s="237">
        <v>5</v>
      </c>
    </row>
    <row r="128" spans="1:29" ht="27" hidden="1" customHeight="1">
      <c r="A128" s="227"/>
      <c r="B128" s="1053" t="s">
        <v>306</v>
      </c>
      <c r="C128" s="944">
        <f>IF(Q15="적용",C16,0)</f>
        <v>0</v>
      </c>
      <c r="D128" s="945" t="s">
        <v>166</v>
      </c>
      <c r="E128" s="946"/>
      <c r="F128" s="947"/>
      <c r="G128" s="948"/>
      <c r="H128" s="949"/>
      <c r="I128" s="949"/>
      <c r="J128" s="949"/>
      <c r="K128" s="938"/>
      <c r="L128" s="931"/>
      <c r="M128" s="1107">
        <f>M118</f>
        <v>19296</v>
      </c>
      <c r="N128" s="941"/>
      <c r="O128" s="103"/>
      <c r="S128" s="235" t="s">
        <v>302</v>
      </c>
      <c r="T128" s="236" t="s">
        <v>307</v>
      </c>
      <c r="U128" s="237">
        <v>10</v>
      </c>
    </row>
    <row r="129" spans="1:21" ht="27" hidden="1" customHeight="1">
      <c r="A129" s="227"/>
      <c r="B129" s="1053" t="s">
        <v>308</v>
      </c>
      <c r="C129" s="944">
        <f>IF(Q20="적용",C22,0)</f>
        <v>0</v>
      </c>
      <c r="D129" s="945" t="s">
        <v>166</v>
      </c>
      <c r="E129" s="946"/>
      <c r="F129" s="949"/>
      <c r="G129" s="949"/>
      <c r="H129" s="949"/>
      <c r="I129" s="949"/>
      <c r="J129" s="949"/>
      <c r="K129" s="938"/>
      <c r="L129" s="931"/>
      <c r="M129" s="943"/>
      <c r="N129" s="941"/>
      <c r="O129" s="103"/>
      <c r="S129" s="238" t="s">
        <v>309</v>
      </c>
      <c r="T129" s="239" t="s">
        <v>310</v>
      </c>
      <c r="U129" s="240">
        <v>-10</v>
      </c>
    </row>
    <row r="130" spans="1:21" ht="27" hidden="1" customHeight="1">
      <c r="A130" s="227"/>
      <c r="B130" s="1053" t="s">
        <v>311</v>
      </c>
      <c r="C130" s="950">
        <f>IF(Q68="적용",C69,0)</f>
        <v>0</v>
      </c>
      <c r="D130" s="945" t="s">
        <v>151</v>
      </c>
      <c r="E130" s="946" t="str">
        <f>C68</f>
        <v>전목(벌목)</v>
      </c>
      <c r="F130" s="949"/>
      <c r="G130" s="949"/>
      <c r="H130" s="949"/>
      <c r="I130" s="949"/>
      <c r="J130" s="949"/>
      <c r="K130" s="938"/>
      <c r="L130" s="931"/>
      <c r="M130" s="943"/>
      <c r="N130" s="941"/>
      <c r="O130" s="103"/>
      <c r="S130" s="238" t="s">
        <v>309</v>
      </c>
      <c r="T130" s="239" t="s">
        <v>312</v>
      </c>
      <c r="U130" s="240">
        <v>0</v>
      </c>
    </row>
    <row r="131" spans="1:21" ht="27" hidden="1" customHeight="1">
      <c r="A131" s="227"/>
      <c r="B131" s="1053" t="s">
        <v>313</v>
      </c>
      <c r="C131" s="950">
        <f>IF(Q96="적용",(C99+C101+C103+C105+C107),0)</f>
        <v>712.5</v>
      </c>
      <c r="D131" s="945" t="s">
        <v>151</v>
      </c>
      <c r="E131" s="946" t="s">
        <v>290</v>
      </c>
      <c r="F131" s="949" t="s">
        <v>290</v>
      </c>
      <c r="G131" s="949"/>
      <c r="H131" s="949"/>
      <c r="I131" s="949"/>
      <c r="J131" s="949"/>
      <c r="K131" s="938"/>
      <c r="L131" s="931"/>
      <c r="M131" s="943"/>
      <c r="N131" s="941"/>
      <c r="O131" s="103"/>
      <c r="S131" s="238" t="s">
        <v>309</v>
      </c>
      <c r="T131" s="239" t="s">
        <v>314</v>
      </c>
      <c r="U131" s="240">
        <v>10</v>
      </c>
    </row>
    <row r="132" spans="1:21" ht="27" hidden="1" customHeight="1">
      <c r="A132" s="227"/>
      <c r="B132" s="1053" t="s">
        <v>315</v>
      </c>
      <c r="C132" s="944"/>
      <c r="D132" s="947" t="s">
        <v>512</v>
      </c>
      <c r="E132" s="946"/>
      <c r="F132" s="949"/>
      <c r="G132" s="949"/>
      <c r="H132" s="949"/>
      <c r="I132" s="949"/>
      <c r="J132" s="949"/>
      <c r="K132" s="938"/>
      <c r="L132" s="931"/>
      <c r="M132" s="943"/>
      <c r="N132" s="941"/>
      <c r="O132" s="103"/>
      <c r="S132" s="235" t="s">
        <v>316</v>
      </c>
      <c r="T132" s="236" t="s">
        <v>317</v>
      </c>
      <c r="U132" s="237">
        <v>-10</v>
      </c>
    </row>
    <row r="133" spans="1:21" ht="27" hidden="1" customHeight="1">
      <c r="A133" s="227"/>
      <c r="B133" s="1053" t="s">
        <v>318</v>
      </c>
      <c r="C133" s="951">
        <f>L2</f>
        <v>0</v>
      </c>
      <c r="D133" s="945" t="s">
        <v>118</v>
      </c>
      <c r="E133" s="946" t="s">
        <v>319</v>
      </c>
      <c r="F133" s="949"/>
      <c r="G133" s="949"/>
      <c r="H133" s="949"/>
      <c r="I133" s="949"/>
      <c r="J133" s="949"/>
      <c r="K133" s="938"/>
      <c r="L133" s="931"/>
      <c r="M133" s="943"/>
      <c r="N133" s="941"/>
      <c r="O133" s="103"/>
      <c r="S133" s="235" t="s">
        <v>316</v>
      </c>
      <c r="T133" s="236" t="s">
        <v>320</v>
      </c>
      <c r="U133" s="237">
        <v>0</v>
      </c>
    </row>
    <row r="134" spans="1:21" ht="27" customHeight="1">
      <c r="A134" s="241" t="s">
        <v>290</v>
      </c>
      <c r="B134" s="1055" t="s">
        <v>321</v>
      </c>
      <c r="C134" s="953" t="s">
        <v>290</v>
      </c>
      <c r="D134" s="949" t="s">
        <v>290</v>
      </c>
      <c r="E134" s="923" t="s">
        <v>290</v>
      </c>
      <c r="F134" s="954" t="s">
        <v>290</v>
      </c>
      <c r="G134" s="954" t="s">
        <v>290</v>
      </c>
      <c r="H134" s="954" t="s">
        <v>290</v>
      </c>
      <c r="I134" s="3283" t="s">
        <v>290</v>
      </c>
      <c r="J134" s="3284"/>
      <c r="K134" s="938" t="s">
        <v>290</v>
      </c>
      <c r="L134" s="955" t="s">
        <v>290</v>
      </c>
      <c r="M134" s="3254" t="s">
        <v>290</v>
      </c>
      <c r="N134" s="3274"/>
      <c r="O134" s="103"/>
      <c r="S134" s="235" t="s">
        <v>316</v>
      </c>
      <c r="T134" s="236" t="s">
        <v>322</v>
      </c>
      <c r="U134" s="237">
        <v>10</v>
      </c>
    </row>
    <row r="135" spans="1:21" ht="27" customHeight="1">
      <c r="A135" s="241"/>
      <c r="B135" s="1055" t="s">
        <v>323</v>
      </c>
      <c r="C135" s="956">
        <f>O162</f>
        <v>10.52</v>
      </c>
      <c r="D135" s="947" t="s">
        <v>227</v>
      </c>
      <c r="E135" s="946"/>
      <c r="F135" s="949"/>
      <c r="G135" s="949"/>
      <c r="H135" s="949"/>
      <c r="I135" s="3283"/>
      <c r="J135" s="3284"/>
      <c r="K135" s="938"/>
      <c r="L135" s="955"/>
      <c r="M135" s="3283"/>
      <c r="N135" s="3285"/>
      <c r="O135" s="103"/>
      <c r="S135" s="242" t="s">
        <v>324</v>
      </c>
      <c r="T135" s="1189" t="s">
        <v>325</v>
      </c>
      <c r="U135" s="244">
        <v>-10</v>
      </c>
    </row>
    <row r="136" spans="1:21" ht="27" customHeight="1">
      <c r="A136" s="245" t="s">
        <v>290</v>
      </c>
      <c r="B136" s="1213" t="s">
        <v>326</v>
      </c>
      <c r="C136" s="958" t="s">
        <v>290</v>
      </c>
      <c r="D136" s="959" t="s">
        <v>290</v>
      </c>
      <c r="E136" s="960" t="s">
        <v>290</v>
      </c>
      <c r="F136" s="961" t="s">
        <v>290</v>
      </c>
      <c r="G136" s="961" t="s">
        <v>290</v>
      </c>
      <c r="H136" s="961" t="s">
        <v>290</v>
      </c>
      <c r="I136" s="3286" t="s">
        <v>290</v>
      </c>
      <c r="J136" s="3287"/>
      <c r="K136" s="962" t="s">
        <v>290</v>
      </c>
      <c r="L136" s="931" t="s">
        <v>290</v>
      </c>
      <c r="M136" s="3288" t="s">
        <v>290</v>
      </c>
      <c r="N136" s="3289"/>
      <c r="O136" s="246"/>
      <c r="P136" s="247"/>
      <c r="S136" s="242" t="s">
        <v>324</v>
      </c>
      <c r="T136" s="1189" t="s">
        <v>327</v>
      </c>
      <c r="U136" s="244">
        <v>0</v>
      </c>
    </row>
    <row r="137" spans="1:21" ht="27" customHeight="1">
      <c r="A137" s="248"/>
      <c r="B137" s="3228" t="s">
        <v>328</v>
      </c>
      <c r="C137" s="2764" t="s">
        <v>329</v>
      </c>
      <c r="D137" s="2766" t="s">
        <v>330</v>
      </c>
      <c r="E137" s="2767"/>
      <c r="F137" s="2767"/>
      <c r="G137" s="2767"/>
      <c r="H137" s="2767"/>
      <c r="I137" s="2767"/>
      <c r="J137" s="2767"/>
      <c r="K137" s="2767"/>
      <c r="L137" s="2767"/>
      <c r="M137" s="2767"/>
      <c r="N137" s="2767"/>
      <c r="O137" s="3229"/>
      <c r="P137" s="249"/>
      <c r="S137" s="242" t="s">
        <v>324</v>
      </c>
      <c r="T137" s="1190" t="s">
        <v>331</v>
      </c>
      <c r="U137" s="244">
        <v>10</v>
      </c>
    </row>
    <row r="138" spans="1:21" ht="47.25" customHeight="1">
      <c r="A138" s="248"/>
      <c r="B138" s="2765"/>
      <c r="C138" s="2765"/>
      <c r="D138" s="250" t="s">
        <v>332</v>
      </c>
      <c r="E138" s="310" t="s">
        <v>333</v>
      </c>
      <c r="F138" s="250" t="s">
        <v>876</v>
      </c>
      <c r="G138" s="310" t="s">
        <v>875</v>
      </c>
      <c r="H138" s="1195" t="s">
        <v>336</v>
      </c>
      <c r="I138" s="310" t="s">
        <v>459</v>
      </c>
      <c r="J138" s="1195" t="s">
        <v>877</v>
      </c>
      <c r="K138" s="1195" t="s">
        <v>878</v>
      </c>
      <c r="L138" s="310" t="s">
        <v>337</v>
      </c>
      <c r="M138" s="310" t="s">
        <v>455</v>
      </c>
      <c r="N138" s="310" t="s">
        <v>848</v>
      </c>
      <c r="O138" s="333" t="s">
        <v>339</v>
      </c>
      <c r="P138" s="251"/>
      <c r="S138" s="235" t="s">
        <v>340</v>
      </c>
      <c r="T138" s="236" t="s">
        <v>341</v>
      </c>
      <c r="U138" s="237">
        <v>0</v>
      </c>
    </row>
    <row r="139" spans="1:21" ht="27" customHeight="1">
      <c r="A139" s="248"/>
      <c r="B139" s="1295" t="s">
        <v>302</v>
      </c>
      <c r="C139" s="378" t="s">
        <v>303</v>
      </c>
      <c r="D139" s="1294"/>
      <c r="E139" s="1294"/>
      <c r="F139" s="1294"/>
      <c r="G139" s="1294"/>
      <c r="H139" s="1294"/>
      <c r="I139" s="1294"/>
      <c r="J139" s="1294"/>
      <c r="K139" s="1294"/>
      <c r="L139" s="1294"/>
      <c r="M139" s="1294">
        <f t="shared" ref="M139" si="4">IF(ISERROR(VLOOKUP($C139,$T$126:$U$179,2,FALSE)),"",(VLOOKUP($C139,$T$126:$U$179,2,FALSE)))</f>
        <v>0</v>
      </c>
      <c r="N139" s="1294"/>
      <c r="O139" s="1294"/>
      <c r="P139" s="251"/>
      <c r="S139" s="235" t="s">
        <v>340</v>
      </c>
      <c r="T139" s="236" t="s">
        <v>342</v>
      </c>
      <c r="U139" s="237">
        <v>5</v>
      </c>
    </row>
    <row r="140" spans="1:21" ht="27" customHeight="1">
      <c r="A140" s="248"/>
      <c r="B140" s="1242" t="s">
        <v>309</v>
      </c>
      <c r="C140" s="826" t="s">
        <v>312</v>
      </c>
      <c r="D140" s="1294"/>
      <c r="E140" s="1294"/>
      <c r="F140" s="1294"/>
      <c r="G140" s="1294"/>
      <c r="H140" s="1294"/>
      <c r="I140" s="1294"/>
      <c r="J140" s="1294"/>
      <c r="K140" s="1294"/>
      <c r="L140" s="1294"/>
      <c r="M140" s="1294">
        <f>IF(ISERROR(VLOOKUP($C140,$T$126:$U$179,2,FALSE)),"",(VLOOKUP($C140,$T$126:$U$179,2,FALSE)))</f>
        <v>0</v>
      </c>
      <c r="N140" s="1294"/>
      <c r="O140" s="1294"/>
      <c r="P140" s="251"/>
      <c r="S140" s="235" t="s">
        <v>340</v>
      </c>
      <c r="T140" s="236" t="s">
        <v>343</v>
      </c>
      <c r="U140" s="237">
        <v>10</v>
      </c>
    </row>
    <row r="141" spans="1:21" ht="27" hidden="1" customHeight="1">
      <c r="A141" s="248"/>
      <c r="B141" s="1196" t="s">
        <v>316</v>
      </c>
      <c r="C141" s="826" t="s">
        <v>320</v>
      </c>
      <c r="D141" s="1294">
        <f>IF(ISERROR(VLOOKUP($C141,$T$126:$U$179,2,FALSE)),"",(VLOOKUP($C141,$T$126:$U$179,2,FALSE)))</f>
        <v>0</v>
      </c>
      <c r="E141" s="1294"/>
      <c r="F141" s="1294"/>
      <c r="G141" s="1294"/>
      <c r="H141" s="1294"/>
      <c r="I141" s="1294"/>
      <c r="J141" s="1294"/>
      <c r="K141" s="1294"/>
      <c r="L141" s="1294"/>
      <c r="M141" s="1294">
        <f>IF(ISERROR(VLOOKUP($C141,$T$126:$U$179,2,FALSE)),"",(VLOOKUP($C141,$T$126:$U$179,2,FALSE)))</f>
        <v>0</v>
      </c>
      <c r="N141" s="1294"/>
      <c r="O141" s="1294"/>
      <c r="P141" s="251"/>
      <c r="S141" s="323" t="s">
        <v>461</v>
      </c>
      <c r="T141" s="253" t="s">
        <v>344</v>
      </c>
      <c r="U141" s="254">
        <v>0</v>
      </c>
    </row>
    <row r="142" spans="1:21" ht="27" hidden="1" customHeight="1">
      <c r="A142" s="248"/>
      <c r="B142" s="1242" t="s">
        <v>345</v>
      </c>
      <c r="C142" s="826" t="s">
        <v>327</v>
      </c>
      <c r="D142" s="1294"/>
      <c r="E142" s="1294"/>
      <c r="F142" s="1294"/>
      <c r="G142" s="1294"/>
      <c r="H142" s="1294"/>
      <c r="I142" s="1294"/>
      <c r="J142" s="1294"/>
      <c r="K142" s="1294"/>
      <c r="L142" s="1294"/>
      <c r="M142" s="1294">
        <f>IF(ISERROR(VLOOKUP($C142,$T$126:$U$179,2,FALSE)),"",(VLOOKUP($C142,$T$126:$U$179,2,FALSE)))</f>
        <v>0</v>
      </c>
      <c r="N142" s="1294"/>
      <c r="O142" s="1294"/>
      <c r="P142" s="251"/>
      <c r="S142" s="252" t="s">
        <v>462</v>
      </c>
      <c r="T142" s="253" t="s">
        <v>346</v>
      </c>
      <c r="U142" s="254">
        <v>5</v>
      </c>
    </row>
    <row r="143" spans="1:21" ht="27" hidden="1" customHeight="1">
      <c r="A143" s="248"/>
      <c r="B143" s="1196" t="s">
        <v>347</v>
      </c>
      <c r="C143" s="826" t="s">
        <v>341</v>
      </c>
      <c r="D143" s="1294"/>
      <c r="E143" s="1294"/>
      <c r="F143" s="1294"/>
      <c r="G143" s="1294"/>
      <c r="H143" s="1294"/>
      <c r="I143" s="1294"/>
      <c r="J143" s="1294"/>
      <c r="K143" s="1294"/>
      <c r="L143" s="1294"/>
      <c r="M143" s="1294">
        <f>IF(ISERROR(VLOOKUP($C143,$T$126:$U$179,2,FALSE)),"",(VLOOKUP($C143,$T$126:$U$179,2,FALSE)))</f>
        <v>0</v>
      </c>
      <c r="N143" s="1294"/>
      <c r="O143" s="1294"/>
      <c r="P143" s="251"/>
      <c r="Q143" s="255"/>
      <c r="R143" s="256"/>
      <c r="S143" s="252" t="s">
        <v>462</v>
      </c>
      <c r="T143" s="253" t="s">
        <v>348</v>
      </c>
      <c r="U143" s="254">
        <v>10</v>
      </c>
    </row>
    <row r="144" spans="1:21" ht="27" hidden="1" customHeight="1">
      <c r="A144" s="248"/>
      <c r="B144" s="1196" t="s">
        <v>460</v>
      </c>
      <c r="C144" s="826" t="s">
        <v>344</v>
      </c>
      <c r="D144" s="1294"/>
      <c r="E144" s="1294"/>
      <c r="F144" s="1294"/>
      <c r="G144" s="1294"/>
      <c r="H144" s="1294"/>
      <c r="I144" s="1294"/>
      <c r="J144" s="1294"/>
      <c r="K144" s="1294"/>
      <c r="L144" s="1294"/>
      <c r="M144" s="1294">
        <f>IF(ISERROR(VLOOKUP($C144,$T$126:$U$179,2,FALSE)),"",(VLOOKUP($C144,$T$126:$U$179,2,FALSE)))</f>
        <v>0</v>
      </c>
      <c r="N144" s="1294"/>
      <c r="O144" s="1294"/>
      <c r="P144" s="251"/>
      <c r="Q144" s="255"/>
      <c r="R144" s="256"/>
      <c r="S144" s="323" t="s">
        <v>466</v>
      </c>
      <c r="T144" s="253" t="s">
        <v>463</v>
      </c>
      <c r="U144" s="254">
        <v>0</v>
      </c>
    </row>
    <row r="145" spans="1:21" ht="27" hidden="1" customHeight="1">
      <c r="A145" s="248"/>
      <c r="B145" s="1242" t="s">
        <v>468</v>
      </c>
      <c r="C145" s="826" t="s">
        <v>850</v>
      </c>
      <c r="D145" s="1294"/>
      <c r="E145" s="1294"/>
      <c r="F145" s="1294"/>
      <c r="G145" s="1294"/>
      <c r="H145" s="1294"/>
      <c r="I145" s="1294"/>
      <c r="J145" s="1294"/>
      <c r="K145" s="1294"/>
      <c r="L145" s="1294"/>
      <c r="M145" s="1294"/>
      <c r="N145" s="1294"/>
      <c r="O145" s="1294"/>
      <c r="P145" s="251"/>
      <c r="Q145" s="255"/>
      <c r="R145" s="256"/>
      <c r="S145" s="252" t="s">
        <v>467</v>
      </c>
      <c r="T145" s="253" t="s">
        <v>464</v>
      </c>
      <c r="U145" s="254">
        <v>5</v>
      </c>
    </row>
    <row r="146" spans="1:21" ht="27" hidden="1" customHeight="1">
      <c r="A146" s="248"/>
      <c r="B146" s="1196" t="s">
        <v>469</v>
      </c>
      <c r="C146" s="826" t="s">
        <v>725</v>
      </c>
      <c r="D146" s="1294"/>
      <c r="E146" s="1294"/>
      <c r="F146" s="1294"/>
      <c r="G146" s="1294"/>
      <c r="H146" s="1294"/>
      <c r="I146" s="1294"/>
      <c r="J146" s="1294"/>
      <c r="K146" s="1294"/>
      <c r="L146" s="1294"/>
      <c r="M146" s="1294"/>
      <c r="N146" s="1294"/>
      <c r="O146" s="1294"/>
      <c r="P146" s="251"/>
      <c r="Q146" s="255"/>
      <c r="R146" s="256"/>
      <c r="S146" s="252" t="s">
        <v>467</v>
      </c>
      <c r="T146" s="253" t="s">
        <v>465</v>
      </c>
      <c r="U146" s="254">
        <v>10</v>
      </c>
    </row>
    <row r="147" spans="1:21" ht="27" hidden="1" customHeight="1">
      <c r="A147" s="248"/>
      <c r="B147" s="1196" t="s">
        <v>483</v>
      </c>
      <c r="C147" s="826" t="s">
        <v>519</v>
      </c>
      <c r="D147" s="1294"/>
      <c r="E147" s="1294"/>
      <c r="F147" s="1294"/>
      <c r="G147" s="1294"/>
      <c r="H147" s="1294"/>
      <c r="I147" s="1294"/>
      <c r="J147" s="1294"/>
      <c r="K147" s="1294"/>
      <c r="L147" s="1294"/>
      <c r="M147" s="1294">
        <f t="shared" ref="M147:M149" si="5">IF(ISERROR(VLOOKUP($C147,$T$126:$U$179,2,FALSE)),"",(VLOOKUP($C147,$T$126:$U$179,2,FALSE)))</f>
        <v>0</v>
      </c>
      <c r="N147" s="1294"/>
      <c r="O147" s="1294"/>
      <c r="P147" s="251"/>
      <c r="Q147" s="255"/>
      <c r="R147" s="256"/>
      <c r="S147" s="323" t="s">
        <v>471</v>
      </c>
      <c r="T147" s="324" t="s">
        <v>473</v>
      </c>
      <c r="U147" s="254">
        <v>10</v>
      </c>
    </row>
    <row r="148" spans="1:21" ht="27" hidden="1" customHeight="1">
      <c r="A148" s="248"/>
      <c r="B148" s="1196" t="s">
        <v>484</v>
      </c>
      <c r="C148" s="826" t="s">
        <v>787</v>
      </c>
      <c r="D148" s="1294"/>
      <c r="E148" s="1294"/>
      <c r="F148" s="1294"/>
      <c r="G148" s="1294"/>
      <c r="H148" s="1294"/>
      <c r="I148" s="1294"/>
      <c r="J148" s="1294"/>
      <c r="K148" s="1294"/>
      <c r="L148" s="1294"/>
      <c r="M148" s="1294" t="str">
        <f t="shared" si="5"/>
        <v/>
      </c>
      <c r="N148" s="1294"/>
      <c r="O148" s="1294"/>
      <c r="P148" s="251"/>
      <c r="Q148" s="255"/>
      <c r="R148" s="256"/>
      <c r="S148" s="323" t="s">
        <v>485</v>
      </c>
      <c r="T148" s="324" t="s">
        <v>486</v>
      </c>
      <c r="U148" s="254">
        <v>0</v>
      </c>
    </row>
    <row r="149" spans="1:21" ht="27" customHeight="1">
      <c r="A149" s="248"/>
      <c r="B149" s="1242" t="s">
        <v>470</v>
      </c>
      <c r="C149" s="826" t="s">
        <v>725</v>
      </c>
      <c r="D149" s="1294"/>
      <c r="E149" s="1294"/>
      <c r="F149" s="1294"/>
      <c r="G149" s="1294"/>
      <c r="H149" s="1294"/>
      <c r="I149" s="1294"/>
      <c r="J149" s="1294"/>
      <c r="K149" s="1294"/>
      <c r="L149" s="1294"/>
      <c r="M149" s="1294">
        <f t="shared" si="5"/>
        <v>10</v>
      </c>
      <c r="N149" s="1294"/>
      <c r="O149" s="1294"/>
      <c r="P149" s="251"/>
      <c r="Q149" s="255"/>
      <c r="R149" s="256"/>
      <c r="S149" s="323" t="s">
        <v>485</v>
      </c>
      <c r="T149" s="324" t="s">
        <v>473</v>
      </c>
      <c r="U149" s="254">
        <v>10</v>
      </c>
    </row>
    <row r="150" spans="1:21" ht="27" customHeight="1">
      <c r="A150" s="248"/>
      <c r="B150" s="1242" t="s">
        <v>491</v>
      </c>
      <c r="C150" s="826" t="s">
        <v>521</v>
      </c>
      <c r="D150" s="1294"/>
      <c r="E150" s="1294"/>
      <c r="F150" s="1294"/>
      <c r="G150" s="1294"/>
      <c r="H150" s="1294"/>
      <c r="I150" s="1294"/>
      <c r="J150" s="1294"/>
      <c r="K150" s="1294"/>
      <c r="L150" s="1294"/>
      <c r="M150" s="1294">
        <f>IF(ISERROR(VLOOKUP($C150,$T$126:$U$179,2,FALSE)),"",(VLOOKUP($C150,$T$126:$U$179,2,FALSE)))</f>
        <v>0</v>
      </c>
      <c r="N150" s="1294"/>
      <c r="O150" s="1294"/>
      <c r="P150" s="251"/>
      <c r="Q150" s="255"/>
      <c r="R150" s="256"/>
      <c r="S150" s="242" t="s">
        <v>349</v>
      </c>
      <c r="T150" s="243" t="s">
        <v>350</v>
      </c>
      <c r="U150" s="244">
        <v>10</v>
      </c>
    </row>
    <row r="151" spans="1:21" ht="27" customHeight="1" thickBot="1">
      <c r="A151" s="248"/>
      <c r="B151" s="1197" t="s">
        <v>492</v>
      </c>
      <c r="C151" s="1056" t="s">
        <v>493</v>
      </c>
      <c r="D151" s="1292"/>
      <c r="E151" s="1292"/>
      <c r="F151" s="1292"/>
      <c r="G151" s="1292"/>
      <c r="H151" s="1292"/>
      <c r="I151" s="1292"/>
      <c r="J151" s="1292"/>
      <c r="K151" s="1292"/>
      <c r="L151" s="1292">
        <f>IF(ISERROR(VLOOKUP($C151,$T$126:$U$179,2,FALSE)),"",(VLOOKUP($C151,$T$126:$U$179,2,FALSE)))</f>
        <v>0</v>
      </c>
      <c r="M151" s="1292"/>
      <c r="N151" s="1292"/>
      <c r="O151" s="1293"/>
      <c r="P151" s="179"/>
      <c r="Q151" s="255"/>
      <c r="R151" s="256"/>
      <c r="S151" s="242" t="s">
        <v>349</v>
      </c>
      <c r="T151" s="243" t="s">
        <v>351</v>
      </c>
      <c r="U151" s="244">
        <v>0</v>
      </c>
    </row>
    <row r="152" spans="1:21" ht="26.25" customHeight="1" thickTop="1">
      <c r="A152" s="248"/>
      <c r="B152" s="328" t="s">
        <v>352</v>
      </c>
      <c r="C152" s="326"/>
      <c r="D152" s="326">
        <f t="shared" ref="D152:O152" si="6">SUM(D139:D151)</f>
        <v>0</v>
      </c>
      <c r="E152" s="326">
        <f t="shared" si="6"/>
        <v>0</v>
      </c>
      <c r="F152" s="326">
        <f t="shared" si="6"/>
        <v>0</v>
      </c>
      <c r="G152" s="326">
        <f t="shared" si="6"/>
        <v>0</v>
      </c>
      <c r="H152" s="326">
        <f t="shared" si="6"/>
        <v>0</v>
      </c>
      <c r="I152" s="326">
        <f t="shared" si="6"/>
        <v>0</v>
      </c>
      <c r="J152" s="326">
        <f t="shared" si="6"/>
        <v>0</v>
      </c>
      <c r="K152" s="326">
        <f t="shared" si="6"/>
        <v>0</v>
      </c>
      <c r="L152" s="326">
        <f t="shared" si="6"/>
        <v>0</v>
      </c>
      <c r="M152" s="326">
        <f t="shared" si="6"/>
        <v>10</v>
      </c>
      <c r="N152" s="326">
        <f t="shared" si="6"/>
        <v>0</v>
      </c>
      <c r="O152" s="331">
        <f t="shared" si="6"/>
        <v>0</v>
      </c>
      <c r="P152" s="208"/>
      <c r="Q152" s="255"/>
      <c r="R152" s="256"/>
      <c r="S152" s="257" t="s">
        <v>487</v>
      </c>
      <c r="T152" s="258" t="s">
        <v>488</v>
      </c>
      <c r="U152" s="259">
        <v>-20</v>
      </c>
    </row>
    <row r="153" spans="1:21" ht="26.25" hidden="1" customHeight="1" thickBot="1">
      <c r="A153" s="260"/>
      <c r="B153" s="329"/>
      <c r="C153" s="329"/>
      <c r="D153" s="329"/>
      <c r="E153" s="329"/>
      <c r="F153" s="329"/>
      <c r="G153" s="329"/>
      <c r="H153" s="329"/>
      <c r="I153" s="329"/>
      <c r="J153" s="330"/>
      <c r="K153" s="329"/>
      <c r="L153" s="329"/>
      <c r="M153" s="329"/>
      <c r="N153" s="329"/>
      <c r="O153" s="329"/>
      <c r="P153" s="208"/>
      <c r="Q153" s="255"/>
      <c r="R153" s="256"/>
      <c r="S153" s="257" t="s">
        <v>487</v>
      </c>
      <c r="T153" s="258" t="s">
        <v>489</v>
      </c>
      <c r="U153" s="259">
        <v>0</v>
      </c>
    </row>
    <row r="154" spans="1:21" ht="27" hidden="1" customHeight="1" thickTop="1">
      <c r="P154" s="256"/>
      <c r="Q154" s="255"/>
      <c r="R154" s="256"/>
      <c r="S154" s="257" t="s">
        <v>487</v>
      </c>
      <c r="T154" s="258" t="s">
        <v>490</v>
      </c>
      <c r="U154" s="259">
        <v>20</v>
      </c>
    </row>
    <row r="155" spans="1:21" ht="27" hidden="1" customHeight="1">
      <c r="P155" s="256"/>
      <c r="Q155" s="255"/>
      <c r="R155" s="256"/>
      <c r="S155" s="257" t="s">
        <v>494</v>
      </c>
      <c r="T155" s="258" t="s">
        <v>495</v>
      </c>
      <c r="U155" s="259">
        <v>0</v>
      </c>
    </row>
    <row r="156" spans="1:21" ht="27" customHeight="1">
      <c r="B156" s="262" t="s">
        <v>353</v>
      </c>
      <c r="C156" s="263">
        <f>O162</f>
        <v>10.52</v>
      </c>
      <c r="D156" s="264" t="s">
        <v>354</v>
      </c>
      <c r="E156" s="265"/>
      <c r="F156" s="265"/>
      <c r="G156" s="265"/>
      <c r="H156" s="265"/>
      <c r="I156" s="265"/>
      <c r="J156" s="266"/>
      <c r="K156" s="265"/>
      <c r="L156" s="265"/>
      <c r="M156" s="265"/>
      <c r="N156" s="265"/>
      <c r="O156" s="265"/>
      <c r="P156" s="256"/>
      <c r="Q156" s="255"/>
      <c r="R156" s="256"/>
      <c r="S156" s="257" t="s">
        <v>494</v>
      </c>
      <c r="T156" s="268" t="s">
        <v>496</v>
      </c>
      <c r="U156" s="269">
        <v>5</v>
      </c>
    </row>
    <row r="157" spans="1:21" ht="27" customHeight="1">
      <c r="B157" s="270" t="s">
        <v>356</v>
      </c>
      <c r="C157" s="271" t="s">
        <v>357</v>
      </c>
      <c r="D157" s="272" t="s">
        <v>358</v>
      </c>
      <c r="E157" s="272" t="s">
        <v>359</v>
      </c>
      <c r="F157" s="272" t="s">
        <v>360</v>
      </c>
      <c r="G157" s="272" t="s">
        <v>361</v>
      </c>
      <c r="H157" s="272" t="str">
        <f t="shared" ref="H157:M157" si="7">I138</f>
        <v>덩굴류제거
(덩굴걷기)</v>
      </c>
      <c r="I157" s="272" t="str">
        <f t="shared" si="7"/>
        <v>덩굴류
제거
(약제작업)</v>
      </c>
      <c r="J157" s="272" t="str">
        <f t="shared" si="7"/>
        <v>덩굴류
제거
(뿌리제거)</v>
      </c>
      <c r="K157" s="272" t="str">
        <f t="shared" si="7"/>
        <v>솎아베기</v>
      </c>
      <c r="L157" s="272" t="str">
        <f t="shared" si="7"/>
        <v>어린나무
가꾸기</v>
      </c>
      <c r="M157" s="273" t="str">
        <f t="shared" si="7"/>
        <v>가지치기</v>
      </c>
      <c r="N157" s="273" t="s">
        <v>788</v>
      </c>
      <c r="O157" s="274" t="s">
        <v>363</v>
      </c>
      <c r="P157" s="256"/>
      <c r="Q157" s="255"/>
      <c r="R157" s="256"/>
      <c r="S157" s="257" t="s">
        <v>494</v>
      </c>
      <c r="T157" s="268" t="s">
        <v>497</v>
      </c>
      <c r="U157" s="269">
        <v>10</v>
      </c>
    </row>
    <row r="158" spans="1:21" ht="27" customHeight="1">
      <c r="B158" s="275" t="s">
        <v>364</v>
      </c>
      <c r="C158" s="276">
        <f>ROUND(G6*1,2)</f>
        <v>0</v>
      </c>
      <c r="D158" s="277"/>
      <c r="E158" s="277"/>
      <c r="F158" s="277"/>
      <c r="G158" s="277"/>
      <c r="H158" s="277"/>
      <c r="I158" s="277"/>
      <c r="J158" s="277"/>
      <c r="K158" s="277"/>
      <c r="L158" s="277"/>
      <c r="M158" s="278"/>
      <c r="N158" s="278"/>
      <c r="O158" s="279">
        <f>SUM(C158:N158)</f>
        <v>0</v>
      </c>
      <c r="P158" s="256"/>
      <c r="Q158" s="280"/>
      <c r="R158" s="208"/>
      <c r="S158" s="267" t="s">
        <v>355</v>
      </c>
      <c r="T158" s="268" t="s">
        <v>365</v>
      </c>
      <c r="U158" s="269">
        <v>10</v>
      </c>
    </row>
    <row r="159" spans="1:21" ht="27" customHeight="1">
      <c r="B159" s="281" t="s">
        <v>197</v>
      </c>
      <c r="C159" s="282"/>
      <c r="D159" s="283">
        <f>ROUND(G11*1,2)</f>
        <v>0</v>
      </c>
      <c r="E159" s="283">
        <f>ROUND(G16*1,2)</f>
        <v>0</v>
      </c>
      <c r="F159" s="283">
        <f>ROUND(G22*1,2)</f>
        <v>0</v>
      </c>
      <c r="G159" s="283">
        <f>ROUND(G29*1+G31*1+G33*1,2)</f>
        <v>0</v>
      </c>
      <c r="H159" s="283"/>
      <c r="I159" s="283">
        <f>G55</f>
        <v>0</v>
      </c>
      <c r="J159" s="283">
        <f>G63+G64</f>
        <v>0</v>
      </c>
      <c r="K159" s="283">
        <f>ROUNDDOWN(G69/2,2)</f>
        <v>0</v>
      </c>
      <c r="L159" s="1794">
        <f>G86/2</f>
        <v>2.9999999999999996</v>
      </c>
      <c r="M159" s="1795">
        <f>G99</f>
        <v>4.28</v>
      </c>
      <c r="N159" s="1796">
        <f>N161*2</f>
        <v>0.16</v>
      </c>
      <c r="O159" s="285">
        <f>SUM(C159:N159)</f>
        <v>7.4399999999999995</v>
      </c>
      <c r="P159" s="256"/>
      <c r="Q159" s="280"/>
      <c r="R159" s="208"/>
      <c r="S159" s="257" t="s">
        <v>366</v>
      </c>
      <c r="T159" s="258" t="s">
        <v>367</v>
      </c>
      <c r="U159" s="259">
        <v>0</v>
      </c>
    </row>
    <row r="160" spans="1:21" ht="27" customHeight="1">
      <c r="B160" s="286" t="s">
        <v>368</v>
      </c>
      <c r="C160" s="287"/>
      <c r="D160" s="288"/>
      <c r="E160" s="288"/>
      <c r="F160" s="288"/>
      <c r="G160" s="289">
        <f>G35*1+G41*1</f>
        <v>0</v>
      </c>
      <c r="H160" s="327">
        <f>G48</f>
        <v>0</v>
      </c>
      <c r="I160" s="327">
        <f>G54</f>
        <v>0</v>
      </c>
      <c r="J160" s="289"/>
      <c r="K160" s="289">
        <f>G69-K159</f>
        <v>0</v>
      </c>
      <c r="L160" s="1797">
        <f>G86/2</f>
        <v>2.9999999999999996</v>
      </c>
      <c r="M160" s="1798"/>
      <c r="N160" s="1798"/>
      <c r="O160" s="291">
        <f>SUM(C160:N160)</f>
        <v>2.9999999999999996</v>
      </c>
      <c r="P160" s="256"/>
      <c r="Q160" s="280"/>
      <c r="R160" s="208"/>
      <c r="S160" s="257" t="s">
        <v>366</v>
      </c>
      <c r="T160" s="258" t="s">
        <v>369</v>
      </c>
      <c r="U160" s="259">
        <v>5</v>
      </c>
    </row>
    <row r="161" spans="2:21" ht="27" customHeight="1">
      <c r="B161" s="292" t="s">
        <v>789</v>
      </c>
      <c r="C161" s="1109"/>
      <c r="D161" s="1109"/>
      <c r="E161" s="1109"/>
      <c r="F161" s="1109"/>
      <c r="G161" s="293"/>
      <c r="H161" s="1110"/>
      <c r="I161" s="1110"/>
      <c r="J161" s="293"/>
      <c r="K161" s="293"/>
      <c r="L161" s="1799"/>
      <c r="M161" s="1800"/>
      <c r="N161" s="1801">
        <f>G112/3</f>
        <v>0.08</v>
      </c>
      <c r="O161" s="291">
        <f>SUM(C161:N161)</f>
        <v>0.08</v>
      </c>
      <c r="P161" s="256"/>
      <c r="Q161" s="280"/>
      <c r="R161" s="208"/>
      <c r="S161" s="257"/>
      <c r="T161" s="258"/>
      <c r="U161" s="259"/>
    </row>
    <row r="162" spans="2:21" ht="27" customHeight="1">
      <c r="B162" s="292" t="s">
        <v>363</v>
      </c>
      <c r="C162" s="293">
        <f t="shared" ref="C162:H162" si="8">SUM(C158:C160)</f>
        <v>0</v>
      </c>
      <c r="D162" s="293">
        <f t="shared" si="8"/>
        <v>0</v>
      </c>
      <c r="E162" s="293">
        <f t="shared" si="8"/>
        <v>0</v>
      </c>
      <c r="F162" s="293">
        <f t="shared" si="8"/>
        <v>0</v>
      </c>
      <c r="G162" s="293">
        <f t="shared" si="8"/>
        <v>0</v>
      </c>
      <c r="H162" s="293">
        <f t="shared" si="8"/>
        <v>0</v>
      </c>
      <c r="I162" s="293"/>
      <c r="J162" s="293">
        <f>SUM(J158:J160)</f>
        <v>0</v>
      </c>
      <c r="K162" s="293">
        <f>SUM(K158:K160)</f>
        <v>0</v>
      </c>
      <c r="L162" s="1648">
        <f>SUM(L158:L160)</f>
        <v>5.9999999999999991</v>
      </c>
      <c r="M162" s="293">
        <f>SUM(M158:M160)</f>
        <v>4.28</v>
      </c>
      <c r="N162" s="293">
        <f>SUM(N158:N161)</f>
        <v>0.24</v>
      </c>
      <c r="O162" s="294">
        <f>SUM(C162:N162)</f>
        <v>10.52</v>
      </c>
      <c r="P162" s="256"/>
      <c r="S162" s="257" t="s">
        <v>366</v>
      </c>
      <c r="T162" s="258" t="s">
        <v>370</v>
      </c>
      <c r="U162" s="259">
        <v>10</v>
      </c>
    </row>
    <row r="163" spans="2:21" ht="27" customHeight="1">
      <c r="F163" s="256"/>
      <c r="G163" s="256"/>
      <c r="H163" s="256"/>
      <c r="I163" s="256"/>
      <c r="J163" s="256"/>
      <c r="K163" s="256"/>
      <c r="L163" s="256"/>
      <c r="M163" s="256"/>
      <c r="N163" s="256"/>
      <c r="O163" s="256"/>
      <c r="P163" s="256"/>
      <c r="S163" s="235" t="s">
        <v>371</v>
      </c>
      <c r="T163" s="236" t="s">
        <v>372</v>
      </c>
      <c r="U163" s="237">
        <v>0</v>
      </c>
    </row>
    <row r="164" spans="2:21" ht="27" customHeight="1">
      <c r="B164" s="226" t="s">
        <v>297</v>
      </c>
      <c r="C164" s="191"/>
      <c r="D164" s="191"/>
      <c r="S164" s="235" t="s">
        <v>371</v>
      </c>
      <c r="T164" s="236" t="s">
        <v>373</v>
      </c>
      <c r="U164" s="237">
        <v>1</v>
      </c>
    </row>
    <row r="165" spans="2:21" ht="27" customHeight="1">
      <c r="B165" s="3026" t="s">
        <v>298</v>
      </c>
      <c r="C165" s="3027"/>
      <c r="D165" s="3028"/>
      <c r="E165" s="3029" t="s">
        <v>863</v>
      </c>
      <c r="F165" s="3030"/>
      <c r="G165" s="3030"/>
      <c r="H165" s="3030"/>
      <c r="I165" s="3030"/>
      <c r="J165" s="3030"/>
      <c r="K165" s="3029" t="s">
        <v>864</v>
      </c>
      <c r="L165" s="3030"/>
      <c r="M165" s="3030"/>
      <c r="N165" s="3030"/>
      <c r="O165" s="3031"/>
      <c r="S165" s="235" t="s">
        <v>371</v>
      </c>
      <c r="T165" s="236" t="s">
        <v>374</v>
      </c>
      <c r="U165" s="237">
        <v>2</v>
      </c>
    </row>
    <row r="166" spans="2:21" ht="27" customHeight="1">
      <c r="B166" s="3032" t="s">
        <v>849</v>
      </c>
      <c r="C166" s="3033"/>
      <c r="D166" s="3034"/>
      <c r="E166" s="2769" t="s">
        <v>861</v>
      </c>
      <c r="F166" s="3035"/>
      <c r="G166" s="3035"/>
      <c r="H166" s="3035"/>
      <c r="I166" s="3035"/>
      <c r="J166" s="3036"/>
      <c r="K166" s="2771" t="s">
        <v>316</v>
      </c>
      <c r="L166" s="3037"/>
      <c r="M166" s="3037"/>
      <c r="N166" s="3037"/>
      <c r="O166" s="3037"/>
      <c r="P166" s="2772"/>
      <c r="S166" s="235" t="s">
        <v>371</v>
      </c>
      <c r="T166" s="236" t="s">
        <v>375</v>
      </c>
      <c r="U166" s="237">
        <v>3</v>
      </c>
    </row>
    <row r="167" spans="2:21" ht="27" customHeight="1">
      <c r="B167" s="1199" t="s">
        <v>855</v>
      </c>
      <c r="C167" s="1200" t="s">
        <v>857</v>
      </c>
      <c r="D167" s="1200" t="s">
        <v>307</v>
      </c>
      <c r="E167" s="2769" t="s">
        <v>310</v>
      </c>
      <c r="F167" s="2770"/>
      <c r="G167" s="2769" t="s">
        <v>859</v>
      </c>
      <c r="H167" s="2770"/>
      <c r="I167" s="2769" t="s">
        <v>860</v>
      </c>
      <c r="J167" s="2770"/>
      <c r="K167" s="2771" t="s">
        <v>317</v>
      </c>
      <c r="L167" s="2772"/>
      <c r="M167" s="2771" t="s">
        <v>320</v>
      </c>
      <c r="N167" s="2772"/>
      <c r="O167" s="2771" t="s">
        <v>322</v>
      </c>
      <c r="P167" s="2772"/>
      <c r="S167" s="235" t="s">
        <v>371</v>
      </c>
      <c r="T167" s="236" t="s">
        <v>376</v>
      </c>
      <c r="U167" s="237">
        <v>4</v>
      </c>
    </row>
    <row r="168" spans="2:21" ht="27" customHeight="1">
      <c r="B168" s="1200">
        <v>0</v>
      </c>
      <c r="C168" s="1199">
        <v>5</v>
      </c>
      <c r="D168" s="1235">
        <v>10</v>
      </c>
      <c r="E168" s="2769">
        <v>-10</v>
      </c>
      <c r="F168" s="2770">
        <v>0</v>
      </c>
      <c r="G168" s="2769">
        <v>0</v>
      </c>
      <c r="H168" s="2770"/>
      <c r="I168" s="2769">
        <v>10</v>
      </c>
      <c r="J168" s="2770"/>
      <c r="K168" s="2771">
        <v>-10</v>
      </c>
      <c r="L168" s="2773">
        <v>0</v>
      </c>
      <c r="M168" s="2771">
        <v>0</v>
      </c>
      <c r="N168" s="2773"/>
      <c r="O168" s="2771">
        <v>10</v>
      </c>
      <c r="P168" s="2773"/>
      <c r="S168" s="235" t="s">
        <v>371</v>
      </c>
      <c r="T168" s="236" t="s">
        <v>377</v>
      </c>
      <c r="U168" s="237">
        <v>5</v>
      </c>
    </row>
    <row r="169" spans="2:21" ht="27" customHeight="1">
      <c r="S169" s="235" t="s">
        <v>371</v>
      </c>
      <c r="T169" s="236" t="s">
        <v>378</v>
      </c>
      <c r="U169" s="237">
        <v>6</v>
      </c>
    </row>
    <row r="170" spans="2:21" ht="27" customHeight="1">
      <c r="B170" s="2774" t="s">
        <v>340</v>
      </c>
      <c r="C170" s="2775"/>
      <c r="D170" s="2776"/>
      <c r="E170" s="2942" t="s">
        <v>324</v>
      </c>
      <c r="F170" s="2944"/>
      <c r="G170" s="2944"/>
      <c r="H170" s="2944"/>
      <c r="I170" s="2944"/>
      <c r="J170" s="2945"/>
      <c r="K170" s="2890" t="s">
        <v>487</v>
      </c>
      <c r="L170" s="2946"/>
      <c r="M170" s="2946"/>
      <c r="N170" s="2946"/>
      <c r="O170" s="2946"/>
      <c r="P170" s="2947"/>
      <c r="S170" s="235" t="s">
        <v>371</v>
      </c>
      <c r="T170" s="236" t="s">
        <v>379</v>
      </c>
      <c r="U170" s="237">
        <v>7</v>
      </c>
    </row>
    <row r="171" spans="2:21" ht="27" customHeight="1">
      <c r="B171" s="1214" t="s">
        <v>341</v>
      </c>
      <c r="C171" s="1214" t="s">
        <v>342</v>
      </c>
      <c r="D171" s="1214" t="s">
        <v>343</v>
      </c>
      <c r="E171" s="2948" t="s">
        <v>862</v>
      </c>
      <c r="F171" s="2949"/>
      <c r="G171" s="2948" t="s">
        <v>325</v>
      </c>
      <c r="H171" s="2950"/>
      <c r="I171" s="2948" t="s">
        <v>331</v>
      </c>
      <c r="J171" s="2950"/>
      <c r="K171" s="2951" t="s">
        <v>865</v>
      </c>
      <c r="L171" s="2952"/>
      <c r="M171" s="2951" t="s">
        <v>521</v>
      </c>
      <c r="N171" s="2953"/>
      <c r="O171" s="2951" t="s">
        <v>846</v>
      </c>
      <c r="P171" s="2953"/>
      <c r="S171" s="235" t="s">
        <v>371</v>
      </c>
      <c r="T171" s="236" t="s">
        <v>380</v>
      </c>
      <c r="U171" s="237">
        <v>8</v>
      </c>
    </row>
    <row r="172" spans="2:21" ht="27" customHeight="1">
      <c r="B172" s="1222">
        <v>0</v>
      </c>
      <c r="C172" s="1214" t="s">
        <v>307</v>
      </c>
      <c r="D172" s="1234">
        <v>10</v>
      </c>
      <c r="E172" s="2942">
        <v>-10</v>
      </c>
      <c r="F172" s="2943">
        <v>0</v>
      </c>
      <c r="G172" s="2942">
        <v>0</v>
      </c>
      <c r="H172" s="2943"/>
      <c r="I172" s="2942">
        <v>10</v>
      </c>
      <c r="J172" s="2943"/>
      <c r="K172" s="2890">
        <v>-20</v>
      </c>
      <c r="L172" s="2891">
        <v>0</v>
      </c>
      <c r="M172" s="2890">
        <v>0</v>
      </c>
      <c r="N172" s="2891"/>
      <c r="O172" s="2890">
        <v>20</v>
      </c>
      <c r="P172" s="2891"/>
      <c r="S172" s="235" t="s">
        <v>371</v>
      </c>
      <c r="T172" s="236" t="s">
        <v>381</v>
      </c>
      <c r="U172" s="237">
        <v>9</v>
      </c>
    </row>
    <row r="173" spans="2:21" ht="27" customHeight="1">
      <c r="S173" s="235" t="s">
        <v>371</v>
      </c>
      <c r="T173" s="236" t="s">
        <v>382</v>
      </c>
      <c r="U173" s="237">
        <v>10</v>
      </c>
    </row>
    <row r="174" spans="2:21" ht="40.5">
      <c r="B174" s="2911" t="s">
        <v>868</v>
      </c>
      <c r="C174" s="2912"/>
      <c r="D174" s="2913"/>
      <c r="E174" s="2909" t="s">
        <v>866</v>
      </c>
      <c r="F174" s="2914"/>
      <c r="G174" s="2914"/>
      <c r="H174" s="2914"/>
      <c r="I174" s="2914"/>
      <c r="J174" s="2915"/>
      <c r="K174" s="2916" t="s">
        <v>870</v>
      </c>
      <c r="L174" s="2917"/>
      <c r="M174" s="2918"/>
      <c r="N174" s="2928" t="s">
        <v>869</v>
      </c>
      <c r="O174" s="2941"/>
      <c r="P174" s="1218"/>
      <c r="S174" s="296" t="s">
        <v>383</v>
      </c>
      <c r="T174" s="297" t="s">
        <v>384</v>
      </c>
      <c r="U174" s="298">
        <v>10</v>
      </c>
    </row>
    <row r="175" spans="2:21" ht="45" customHeight="1">
      <c r="B175" s="1203" t="s">
        <v>344</v>
      </c>
      <c r="C175" s="1203" t="s">
        <v>346</v>
      </c>
      <c r="D175" s="1215" t="s">
        <v>844</v>
      </c>
      <c r="E175" s="2919" t="s">
        <v>508</v>
      </c>
      <c r="F175" s="2920"/>
      <c r="G175" s="2919" t="s">
        <v>850</v>
      </c>
      <c r="H175" s="2921"/>
      <c r="I175" s="2919" t="s">
        <v>867</v>
      </c>
      <c r="J175" s="2921"/>
      <c r="K175" s="2922" t="s">
        <v>520</v>
      </c>
      <c r="L175" s="2923"/>
      <c r="M175" s="1216" t="s">
        <v>473</v>
      </c>
      <c r="N175" s="1219" t="s">
        <v>472</v>
      </c>
      <c r="O175" s="1219" t="s">
        <v>473</v>
      </c>
      <c r="P175" s="1220"/>
      <c r="S175" s="296" t="s">
        <v>383</v>
      </c>
      <c r="T175" s="297" t="s">
        <v>385</v>
      </c>
      <c r="U175" s="298">
        <v>5</v>
      </c>
    </row>
    <row r="176" spans="2:21" ht="27">
      <c r="B176" s="1203">
        <v>0</v>
      </c>
      <c r="C176" s="1203">
        <v>5</v>
      </c>
      <c r="D176" s="1203">
        <v>10</v>
      </c>
      <c r="E176" s="2909">
        <v>0</v>
      </c>
      <c r="F176" s="2910">
        <v>0</v>
      </c>
      <c r="G176" s="2909">
        <v>5</v>
      </c>
      <c r="H176" s="2910"/>
      <c r="I176" s="2909">
        <v>10</v>
      </c>
      <c r="J176" s="2910"/>
      <c r="K176" s="2916">
        <v>0</v>
      </c>
      <c r="L176" s="2927">
        <v>0</v>
      </c>
      <c r="M176" s="1217">
        <v>10</v>
      </c>
      <c r="N176" s="1221">
        <v>0</v>
      </c>
      <c r="O176" s="2928">
        <v>10</v>
      </c>
      <c r="P176" s="2929"/>
      <c r="S176" s="296" t="s">
        <v>383</v>
      </c>
      <c r="T176" s="297" t="s">
        <v>386</v>
      </c>
      <c r="U176" s="298">
        <v>0</v>
      </c>
    </row>
    <row r="177" spans="2:21" ht="27" customHeight="1">
      <c r="S177" s="235" t="s">
        <v>387</v>
      </c>
      <c r="T177" s="236" t="s">
        <v>367</v>
      </c>
      <c r="U177" s="237">
        <v>0</v>
      </c>
    </row>
    <row r="178" spans="2:21" ht="27" customHeight="1">
      <c r="B178" s="2930" t="s">
        <v>873</v>
      </c>
      <c r="C178" s="2931"/>
      <c r="D178" s="2932"/>
      <c r="E178" s="2907" t="s">
        <v>871</v>
      </c>
      <c r="F178" s="2933"/>
      <c r="G178" s="2933"/>
      <c r="H178" s="2933"/>
      <c r="I178" s="2933"/>
      <c r="J178" s="2934"/>
      <c r="K178" s="2935" t="s">
        <v>874</v>
      </c>
      <c r="L178" s="2936"/>
      <c r="M178" s="2936"/>
      <c r="N178" s="2936"/>
      <c r="O178" s="2936"/>
      <c r="P178" s="2937"/>
      <c r="S178" s="235" t="s">
        <v>387</v>
      </c>
      <c r="T178" s="236" t="s">
        <v>369</v>
      </c>
      <c r="U178" s="237">
        <v>5</v>
      </c>
    </row>
    <row r="179" spans="2:21" ht="27" customHeight="1">
      <c r="B179" s="1232" t="s">
        <v>499</v>
      </c>
      <c r="C179" s="1233" t="s">
        <v>500</v>
      </c>
      <c r="D179" s="1233" t="s">
        <v>501</v>
      </c>
      <c r="E179" s="2938" t="s">
        <v>519</v>
      </c>
      <c r="F179" s="2939"/>
      <c r="G179" s="2938" t="s">
        <v>852</v>
      </c>
      <c r="H179" s="2940"/>
      <c r="I179" s="2938" t="s">
        <v>872</v>
      </c>
      <c r="J179" s="2940"/>
      <c r="K179" s="1223" t="s">
        <v>476</v>
      </c>
      <c r="L179" s="1223" t="s">
        <v>477</v>
      </c>
      <c r="M179" s="1223" t="s">
        <v>479</v>
      </c>
      <c r="N179" s="1223" t="s">
        <v>480</v>
      </c>
      <c r="O179" s="1223" t="s">
        <v>481</v>
      </c>
      <c r="P179" s="1224"/>
      <c r="S179" s="235" t="s">
        <v>387</v>
      </c>
      <c r="T179" s="236" t="s">
        <v>370</v>
      </c>
      <c r="U179" s="237">
        <v>10</v>
      </c>
    </row>
    <row r="180" spans="2:21" ht="27">
      <c r="B180" s="1232">
        <v>0</v>
      </c>
      <c r="C180" s="1232">
        <v>5</v>
      </c>
      <c r="D180" s="1232">
        <v>10</v>
      </c>
      <c r="E180" s="2907">
        <v>0</v>
      </c>
      <c r="F180" s="2908">
        <v>0</v>
      </c>
      <c r="G180" s="2907">
        <v>5</v>
      </c>
      <c r="H180" s="2908"/>
      <c r="I180" s="2907">
        <v>10</v>
      </c>
      <c r="J180" s="2908"/>
      <c r="K180" s="1225">
        <v>50</v>
      </c>
      <c r="L180" s="1226">
        <v>20</v>
      </c>
      <c r="M180" s="1225">
        <v>0</v>
      </c>
      <c r="N180" s="1226">
        <v>-20</v>
      </c>
      <c r="O180" s="1225">
        <v>-50</v>
      </c>
      <c r="P180" s="1226"/>
      <c r="S180" s="323" t="s">
        <v>475</v>
      </c>
      <c r="T180" s="324" t="s">
        <v>476</v>
      </c>
      <c r="U180" s="254">
        <v>50</v>
      </c>
    </row>
    <row r="181" spans="2:21" ht="27">
      <c r="S181" s="323" t="s">
        <v>475</v>
      </c>
      <c r="T181" s="324" t="s">
        <v>477</v>
      </c>
      <c r="U181" s="254">
        <v>20</v>
      </c>
    </row>
    <row r="182" spans="2:21" ht="27">
      <c r="B182" s="1217" t="s">
        <v>355</v>
      </c>
      <c r="C182" s="2855" t="s">
        <v>349</v>
      </c>
      <c r="D182" s="2856"/>
      <c r="S182" s="323" t="s">
        <v>475</v>
      </c>
      <c r="T182" s="324" t="s">
        <v>479</v>
      </c>
      <c r="U182" s="254">
        <v>0</v>
      </c>
    </row>
    <row r="183" spans="2:21" ht="27">
      <c r="B183" s="1227" t="s">
        <v>365</v>
      </c>
      <c r="C183" s="1229" t="s">
        <v>350</v>
      </c>
      <c r="D183" s="1230" t="s">
        <v>351</v>
      </c>
      <c r="S183" s="323" t="s">
        <v>475</v>
      </c>
      <c r="T183" s="324" t="s">
        <v>480</v>
      </c>
      <c r="U183" s="254">
        <v>-20</v>
      </c>
    </row>
    <row r="184" spans="2:21" ht="27">
      <c r="B184" s="1228">
        <v>10</v>
      </c>
      <c r="C184" s="1231">
        <v>10</v>
      </c>
      <c r="D184" s="1231">
        <v>0</v>
      </c>
      <c r="S184" s="323" t="s">
        <v>475</v>
      </c>
      <c r="T184" s="324" t="s">
        <v>481</v>
      </c>
      <c r="U184" s="254">
        <v>-50</v>
      </c>
    </row>
    <row r="185" spans="2:21" ht="27">
      <c r="S185" s="323" t="s">
        <v>498</v>
      </c>
      <c r="T185" s="324" t="s">
        <v>499</v>
      </c>
      <c r="U185" s="254">
        <v>0</v>
      </c>
    </row>
    <row r="186" spans="2:21" ht="40.5">
      <c r="S186" s="323" t="s">
        <v>498</v>
      </c>
      <c r="T186" s="324" t="s">
        <v>500</v>
      </c>
      <c r="U186" s="254">
        <v>5</v>
      </c>
    </row>
    <row r="187" spans="2:21" ht="40.5">
      <c r="S187" s="323" t="s">
        <v>498</v>
      </c>
      <c r="T187" s="324" t="s">
        <v>501</v>
      </c>
      <c r="U187" s="254">
        <v>10</v>
      </c>
    </row>
  </sheetData>
  <protectedRanges>
    <protectedRange sqref="L2:M2" name="단가산출a"/>
  </protectedRanges>
  <mergeCells count="320">
    <mergeCell ref="C182:D182"/>
    <mergeCell ref="B178:D178"/>
    <mergeCell ref="E178:J178"/>
    <mergeCell ref="K178:P178"/>
    <mergeCell ref="E179:F179"/>
    <mergeCell ref="G179:H179"/>
    <mergeCell ref="I179:J179"/>
    <mergeCell ref="E180:F180"/>
    <mergeCell ref="G180:H180"/>
    <mergeCell ref="I180:J180"/>
    <mergeCell ref="B174:D174"/>
    <mergeCell ref="E174:J174"/>
    <mergeCell ref="K174:M174"/>
    <mergeCell ref="N174:O174"/>
    <mergeCell ref="E175:F175"/>
    <mergeCell ref="G175:H175"/>
    <mergeCell ref="I175:J175"/>
    <mergeCell ref="K175:L175"/>
    <mergeCell ref="E176:F176"/>
    <mergeCell ref="G176:H176"/>
    <mergeCell ref="I176:J176"/>
    <mergeCell ref="K176:L176"/>
    <mergeCell ref="O176:P176"/>
    <mergeCell ref="E171:F171"/>
    <mergeCell ref="G171:H171"/>
    <mergeCell ref="I171:J171"/>
    <mergeCell ref="K171:L171"/>
    <mergeCell ref="M171:N171"/>
    <mergeCell ref="O171:P171"/>
    <mergeCell ref="E172:F172"/>
    <mergeCell ref="G172:H172"/>
    <mergeCell ref="I172:J172"/>
    <mergeCell ref="K172:L172"/>
    <mergeCell ref="M172:N172"/>
    <mergeCell ref="O172:P172"/>
    <mergeCell ref="E168:F168"/>
    <mergeCell ref="G168:H168"/>
    <mergeCell ref="I168:J168"/>
    <mergeCell ref="K168:L168"/>
    <mergeCell ref="M168:N168"/>
    <mergeCell ref="O168:P168"/>
    <mergeCell ref="B170:D170"/>
    <mergeCell ref="E170:J170"/>
    <mergeCell ref="K170:P170"/>
    <mergeCell ref="B165:D165"/>
    <mergeCell ref="E165:J165"/>
    <mergeCell ref="K165:O165"/>
    <mergeCell ref="B166:D166"/>
    <mergeCell ref="E166:J166"/>
    <mergeCell ref="K166:P166"/>
    <mergeCell ref="E167:F167"/>
    <mergeCell ref="G167:H167"/>
    <mergeCell ref="I167:J167"/>
    <mergeCell ref="K167:L167"/>
    <mergeCell ref="M167:N167"/>
    <mergeCell ref="O167:P167"/>
    <mergeCell ref="A1:N1"/>
    <mergeCell ref="A2:B2"/>
    <mergeCell ref="C2:G2"/>
    <mergeCell ref="I2:J2"/>
    <mergeCell ref="L2:M2"/>
    <mergeCell ref="A3:B3"/>
    <mergeCell ref="C3:D3"/>
    <mergeCell ref="E3:F3"/>
    <mergeCell ref="G3:G4"/>
    <mergeCell ref="H3:J3"/>
    <mergeCell ref="A10:A14"/>
    <mergeCell ref="I10:J10"/>
    <mergeCell ref="M10:N10"/>
    <mergeCell ref="I11:J11"/>
    <mergeCell ref="M11:N11"/>
    <mergeCell ref="K3:L4"/>
    <mergeCell ref="M3:N4"/>
    <mergeCell ref="I4:J4"/>
    <mergeCell ref="A5:A9"/>
    <mergeCell ref="C5:D5"/>
    <mergeCell ref="I5:J5"/>
    <mergeCell ref="M5:N5"/>
    <mergeCell ref="I6:J6"/>
    <mergeCell ref="M6:N6"/>
    <mergeCell ref="I7:J7"/>
    <mergeCell ref="M18:N18"/>
    <mergeCell ref="I19:J19"/>
    <mergeCell ref="I12:J12"/>
    <mergeCell ref="M12:N12"/>
    <mergeCell ref="I13:J13"/>
    <mergeCell ref="M13:N13"/>
    <mergeCell ref="I14:J14"/>
    <mergeCell ref="M14:N14"/>
    <mergeCell ref="M7:N7"/>
    <mergeCell ref="I8:J8"/>
    <mergeCell ref="M8:N8"/>
    <mergeCell ref="I9:J9"/>
    <mergeCell ref="M9:N9"/>
    <mergeCell ref="I24:J24"/>
    <mergeCell ref="M24:N24"/>
    <mergeCell ref="I25:J25"/>
    <mergeCell ref="M25:N25"/>
    <mergeCell ref="I26:J26"/>
    <mergeCell ref="M26:N26"/>
    <mergeCell ref="M19:N19"/>
    <mergeCell ref="A20:A26"/>
    <mergeCell ref="I20:J20"/>
    <mergeCell ref="M20:N20"/>
    <mergeCell ref="I21:J21"/>
    <mergeCell ref="M21:N21"/>
    <mergeCell ref="I22:J22"/>
    <mergeCell ref="M22:N22"/>
    <mergeCell ref="I23:J23"/>
    <mergeCell ref="M23:N23"/>
    <mergeCell ref="A15:A19"/>
    <mergeCell ref="I15:J15"/>
    <mergeCell ref="M15:N15"/>
    <mergeCell ref="I16:J16"/>
    <mergeCell ref="M16:N16"/>
    <mergeCell ref="I17:J17"/>
    <mergeCell ref="M17:N17"/>
    <mergeCell ref="I18:J18"/>
    <mergeCell ref="D34:N34"/>
    <mergeCell ref="I35:J35"/>
    <mergeCell ref="M35:N35"/>
    <mergeCell ref="I36:J36"/>
    <mergeCell ref="M36:N36"/>
    <mergeCell ref="I37:J37"/>
    <mergeCell ref="M37:N37"/>
    <mergeCell ref="I31:J31"/>
    <mergeCell ref="M31:N31"/>
    <mergeCell ref="C32:D32"/>
    <mergeCell ref="E32:N32"/>
    <mergeCell ref="I33:J33"/>
    <mergeCell ref="M33:N33"/>
    <mergeCell ref="I42:J42"/>
    <mergeCell ref="M42:N42"/>
    <mergeCell ref="I43:J43"/>
    <mergeCell ref="M43:N43"/>
    <mergeCell ref="I44:J44"/>
    <mergeCell ref="M44:N44"/>
    <mergeCell ref="I38:J38"/>
    <mergeCell ref="M38:N38"/>
    <mergeCell ref="I39:J39"/>
    <mergeCell ref="M39:N39"/>
    <mergeCell ref="D40:N40"/>
    <mergeCell ref="I41:J41"/>
    <mergeCell ref="M41:N41"/>
    <mergeCell ref="I45:J45"/>
    <mergeCell ref="M45:N45"/>
    <mergeCell ref="A46:A61"/>
    <mergeCell ref="I46:J46"/>
    <mergeCell ref="M46:N46"/>
    <mergeCell ref="I47:J47"/>
    <mergeCell ref="M47:N47"/>
    <mergeCell ref="I48:J48"/>
    <mergeCell ref="M48:N48"/>
    <mergeCell ref="I49:J49"/>
    <mergeCell ref="A27:A45"/>
    <mergeCell ref="I27:J27"/>
    <mergeCell ref="M27:N27"/>
    <mergeCell ref="C28:D28"/>
    <mergeCell ref="I28:J28"/>
    <mergeCell ref="M28:N28"/>
    <mergeCell ref="I29:J29"/>
    <mergeCell ref="M29:N29"/>
    <mergeCell ref="C30:D30"/>
    <mergeCell ref="E30:N30"/>
    <mergeCell ref="I53:J53"/>
    <mergeCell ref="M53:N53"/>
    <mergeCell ref="I54:J54"/>
    <mergeCell ref="M54:N54"/>
    <mergeCell ref="I55:J55"/>
    <mergeCell ref="M55:N55"/>
    <mergeCell ref="M49:N49"/>
    <mergeCell ref="I50:J50"/>
    <mergeCell ref="M50:N50"/>
    <mergeCell ref="I51:J51"/>
    <mergeCell ref="M51:N51"/>
    <mergeCell ref="I52:J52"/>
    <mergeCell ref="M52:N52"/>
    <mergeCell ref="I59:J59"/>
    <mergeCell ref="M59:N59"/>
    <mergeCell ref="I60:J60"/>
    <mergeCell ref="M60:N60"/>
    <mergeCell ref="I61:J61"/>
    <mergeCell ref="M61:N61"/>
    <mergeCell ref="I56:J56"/>
    <mergeCell ref="M56:N56"/>
    <mergeCell ref="I57:J57"/>
    <mergeCell ref="M57:N57"/>
    <mergeCell ref="I58:J58"/>
    <mergeCell ref="M58:N58"/>
    <mergeCell ref="I65:J65"/>
    <mergeCell ref="M65:N65"/>
    <mergeCell ref="I66:J66"/>
    <mergeCell ref="M66:N66"/>
    <mergeCell ref="I67:J67"/>
    <mergeCell ref="M67:N67"/>
    <mergeCell ref="I62:J62"/>
    <mergeCell ref="M62:N62"/>
    <mergeCell ref="I63:J63"/>
    <mergeCell ref="M63:N63"/>
    <mergeCell ref="I64:J64"/>
    <mergeCell ref="M64:N64"/>
    <mergeCell ref="I75:J75"/>
    <mergeCell ref="M75:N75"/>
    <mergeCell ref="I76:J76"/>
    <mergeCell ref="M76:N76"/>
    <mergeCell ref="I77:J77"/>
    <mergeCell ref="M77:N77"/>
    <mergeCell ref="I72:J72"/>
    <mergeCell ref="M72:N72"/>
    <mergeCell ref="I73:J73"/>
    <mergeCell ref="M73:N73"/>
    <mergeCell ref="I74:J74"/>
    <mergeCell ref="M74:N74"/>
    <mergeCell ref="I81:J81"/>
    <mergeCell ref="M81:N81"/>
    <mergeCell ref="I82:J82"/>
    <mergeCell ref="M82:N82"/>
    <mergeCell ref="I83:J83"/>
    <mergeCell ref="M83:N83"/>
    <mergeCell ref="I78:J78"/>
    <mergeCell ref="M78:N78"/>
    <mergeCell ref="I79:J79"/>
    <mergeCell ref="M79:N79"/>
    <mergeCell ref="I80:J80"/>
    <mergeCell ref="M80:N80"/>
    <mergeCell ref="I84:J84"/>
    <mergeCell ref="M84:N84"/>
    <mergeCell ref="A85:A96"/>
    <mergeCell ref="I85:J85"/>
    <mergeCell ref="M85:N85"/>
    <mergeCell ref="I86:J86"/>
    <mergeCell ref="M86:N86"/>
    <mergeCell ref="I87:J87"/>
    <mergeCell ref="M87:N87"/>
    <mergeCell ref="I88:J88"/>
    <mergeCell ref="A68:A84"/>
    <mergeCell ref="C68:E68"/>
    <mergeCell ref="I68:J68"/>
    <mergeCell ref="M68:N68"/>
    <mergeCell ref="I69:J69"/>
    <mergeCell ref="M69:N69"/>
    <mergeCell ref="I70:J70"/>
    <mergeCell ref="M70:N70"/>
    <mergeCell ref="I71:J71"/>
    <mergeCell ref="M71:N71"/>
    <mergeCell ref="I93:J93"/>
    <mergeCell ref="M93:N93"/>
    <mergeCell ref="I94:J94"/>
    <mergeCell ref="M94:N94"/>
    <mergeCell ref="I95:J95"/>
    <mergeCell ref="M95:N95"/>
    <mergeCell ref="M88:N88"/>
    <mergeCell ref="I89:J89"/>
    <mergeCell ref="M89:N89"/>
    <mergeCell ref="I90:J90"/>
    <mergeCell ref="M90:N90"/>
    <mergeCell ref="I91:J91"/>
    <mergeCell ref="M91:N91"/>
    <mergeCell ref="I96:J96"/>
    <mergeCell ref="M96:N96"/>
    <mergeCell ref="I97:J97"/>
    <mergeCell ref="M97:N97"/>
    <mergeCell ref="I98:J98"/>
    <mergeCell ref="M98:N98"/>
    <mergeCell ref="I99:J99"/>
    <mergeCell ref="M99:N99"/>
    <mergeCell ref="I100:J100"/>
    <mergeCell ref="A108:A109"/>
    <mergeCell ref="I108:J108"/>
    <mergeCell ref="M108:N108"/>
    <mergeCell ref="I109:J109"/>
    <mergeCell ref="M109:N109"/>
    <mergeCell ref="I104:J104"/>
    <mergeCell ref="M104:N104"/>
    <mergeCell ref="I105:J105"/>
    <mergeCell ref="M105:N105"/>
    <mergeCell ref="I106:J106"/>
    <mergeCell ref="M106:N106"/>
    <mergeCell ref="A97:A107"/>
    <mergeCell ref="M100:N100"/>
    <mergeCell ref="I101:J101"/>
    <mergeCell ref="M101:N101"/>
    <mergeCell ref="I102:J102"/>
    <mergeCell ref="M102:N102"/>
    <mergeCell ref="I103:J103"/>
    <mergeCell ref="M103:N103"/>
    <mergeCell ref="I117:J117"/>
    <mergeCell ref="I118:J118"/>
    <mergeCell ref="I112:J112"/>
    <mergeCell ref="M112:N112"/>
    <mergeCell ref="M116:N116"/>
    <mergeCell ref="M117:N117"/>
    <mergeCell ref="M118:N118"/>
    <mergeCell ref="I107:J107"/>
    <mergeCell ref="M107:N107"/>
    <mergeCell ref="M115:N115"/>
    <mergeCell ref="I136:J136"/>
    <mergeCell ref="M136:N136"/>
    <mergeCell ref="B137:B138"/>
    <mergeCell ref="C137:C138"/>
    <mergeCell ref="D137:O137"/>
    <mergeCell ref="I135:J135"/>
    <mergeCell ref="M135:N135"/>
    <mergeCell ref="I110:J110"/>
    <mergeCell ref="I111:J111"/>
    <mergeCell ref="I113:J113"/>
    <mergeCell ref="I114:J114"/>
    <mergeCell ref="I115:J115"/>
    <mergeCell ref="I124:J124"/>
    <mergeCell ref="M124:N124"/>
    <mergeCell ref="B126:H126"/>
    <mergeCell ref="I134:J134"/>
    <mergeCell ref="M134:N134"/>
    <mergeCell ref="I121:J121"/>
    <mergeCell ref="M121:N121"/>
    <mergeCell ref="I122:J122"/>
    <mergeCell ref="M122:N122"/>
    <mergeCell ref="I123:J123"/>
    <mergeCell ref="M123:N123"/>
    <mergeCell ref="I116:J116"/>
  </mergeCells>
  <phoneticPr fontId="5" type="noConversion"/>
  <dataValidations count="29">
    <dataValidation type="list" allowBlank="1" showInputMessage="1" showErrorMessage="1" sqref="C146" xr:uid="{00000000-0002-0000-1300-000000000000}">
      <formula1>$T$147:$T$147</formula1>
    </dataValidation>
    <dataValidation type="list" allowBlank="1" showInputMessage="1" showErrorMessage="1" sqref="C85" xr:uid="{00000000-0002-0000-1300-000001000000}">
      <formula1>$S$87:$S$89</formula1>
    </dataValidation>
    <dataValidation type="list" allowBlank="1" showInputMessage="1" showErrorMessage="1" sqref="C148" xr:uid="{00000000-0002-0000-1300-000002000000}">
      <formula1>$T$185:$T$187</formula1>
    </dataValidation>
    <dataValidation type="list" allowBlank="1" showInputMessage="1" showErrorMessage="1" sqref="C147" xr:uid="{00000000-0002-0000-1300-000003000000}">
      <formula1>$T$155:$T$157</formula1>
    </dataValidation>
    <dataValidation type="list" allowBlank="1" showInputMessage="1" showErrorMessage="1" sqref="C149" xr:uid="{00000000-0002-0000-1300-000004000000}">
      <formula1>$T$148:$T$149</formula1>
    </dataValidation>
    <dataValidation type="list" allowBlank="1" showInputMessage="1" showErrorMessage="1" sqref="B64" xr:uid="{00000000-0002-0000-1300-000005000000}">
      <formula1>$U$53</formula1>
    </dataValidation>
    <dataValidation type="list" allowBlank="1" showInputMessage="1" showErrorMessage="1" sqref="B63" xr:uid="{00000000-0002-0000-1300-000006000000}">
      <formula1>$U$50:$U$52</formula1>
    </dataValidation>
    <dataValidation type="list" allowBlank="1" showInputMessage="1" showErrorMessage="1" sqref="B55" xr:uid="{00000000-0002-0000-1300-000007000000}">
      <formula1>$U$49</formula1>
    </dataValidation>
    <dataValidation type="list" allowBlank="1" showInputMessage="1" showErrorMessage="1" sqref="B54" xr:uid="{00000000-0002-0000-1300-000008000000}">
      <formula1>$U$46:$U$48</formula1>
    </dataValidation>
    <dataValidation type="list" allowBlank="1" showInputMessage="1" showErrorMessage="1" sqref="B48" xr:uid="{00000000-0002-0000-1300-000009000000}">
      <formula1>$U$44:$U$45</formula1>
    </dataValidation>
    <dataValidation type="list" allowBlank="1" showInputMessage="1" showErrorMessage="1" sqref="D98 D104 D100 D102 D106" xr:uid="{00000000-0002-0000-1300-00000A000000}">
      <formula1>$T$96:$T$102</formula1>
    </dataValidation>
    <dataValidation type="list" allowBlank="1" showInputMessage="1" showErrorMessage="1" sqref="C98 C104 C100 C102 C106" xr:uid="{00000000-0002-0000-1300-00000B000000}">
      <formula1>$S$96:$S$102</formula1>
    </dataValidation>
    <dataValidation type="list" allowBlank="1" showInputMessage="1" showErrorMessage="1" sqref="C150" xr:uid="{00000000-0002-0000-1300-00000C000000}">
      <formula1>$T$152:$T$154</formula1>
    </dataValidation>
    <dataValidation type="list" allowBlank="1" showInputMessage="1" showErrorMessage="1" sqref="C151" xr:uid="{00000000-0002-0000-1300-00000D000000}">
      <formula1>$T$150:$T$151</formula1>
    </dataValidation>
    <dataValidation type="list" allowBlank="1" showInputMessage="1" showErrorMessage="1" sqref="C142" xr:uid="{00000000-0002-0000-1300-00000E000000}">
      <formula1>$T$135:$T$137</formula1>
    </dataValidation>
    <dataValidation type="list" allowBlank="1" showInputMessage="1" showErrorMessage="1" sqref="C141" xr:uid="{00000000-0002-0000-1300-00000F000000}">
      <formula1>$T$132:$T$134</formula1>
    </dataValidation>
    <dataValidation type="list" allowBlank="1" showInputMessage="1" showErrorMessage="1" sqref="C140" xr:uid="{00000000-0002-0000-1300-000010000000}">
      <formula1>$T$129:$T$131</formula1>
    </dataValidation>
    <dataValidation type="list" allowBlank="1" showInputMessage="1" showErrorMessage="1" sqref="C139" xr:uid="{00000000-0002-0000-1300-000011000000}">
      <formula1>$T$126:$T$128</formula1>
    </dataValidation>
    <dataValidation type="list" allowBlank="1" showInputMessage="1" showErrorMessage="1" sqref="C108" xr:uid="{00000000-0002-0000-1300-000012000000}">
      <formula1>$S$107:$AC$107</formula1>
    </dataValidation>
    <dataValidation type="list" allowBlank="1" showInputMessage="1" showErrorMessage="1" sqref="C46" xr:uid="{00000000-0002-0000-1300-000013000000}">
      <formula1>$S$44:$S$47</formula1>
    </dataValidation>
    <dataValidation type="list" allowBlank="1" showInputMessage="1" showErrorMessage="1" sqref="C68:E68" xr:uid="{00000000-0002-0000-1300-000014000000}">
      <formula1>$S$70:$S$72</formula1>
    </dataValidation>
    <dataValidation type="list" allowBlank="1" showInputMessage="1" showErrorMessage="1" sqref="B18" xr:uid="{00000000-0002-0000-1300-000015000000}">
      <formula1>$S$16:$S$17</formula1>
    </dataValidation>
    <dataValidation type="list" allowBlank="1" showInputMessage="1" showErrorMessage="1" sqref="C5:D5" xr:uid="{00000000-0002-0000-1300-000016000000}">
      <formula1>$S$6:$S$7</formula1>
    </dataValidation>
    <dataValidation type="list" allowBlank="1" showInputMessage="1" showErrorMessage="1" sqref="Q5 Q10 Q15 Q20 Q96 Q46 Q68 Q85 Q107:Q108 Q27:Q28 Q30 Q48" xr:uid="{00000000-0002-0000-1300-000017000000}">
      <formula1>"적용,미적용"</formula1>
    </dataValidation>
    <dataValidation type="list" allowBlank="1" showInputMessage="1" showErrorMessage="1" sqref="C27" xr:uid="{00000000-0002-0000-1300-000018000000}">
      <formula1>$S$30:$S$32</formula1>
    </dataValidation>
    <dataValidation type="list" allowBlank="1" showInputMessage="1" showErrorMessage="1" sqref="E27" xr:uid="{00000000-0002-0000-1300-000019000000}">
      <formula1>$T$31:$T$34</formula1>
    </dataValidation>
    <dataValidation type="list" allowBlank="1" showInputMessage="1" showErrorMessage="1" sqref="C143" xr:uid="{00000000-0002-0000-1300-00001A000000}">
      <formula1>$T$138:$T$140</formula1>
    </dataValidation>
    <dataValidation type="list" allowBlank="1" showInputMessage="1" showErrorMessage="1" sqref="C144" xr:uid="{00000000-0002-0000-1300-00001B000000}">
      <formula1>$T$141:$T$143</formula1>
    </dataValidation>
    <dataValidation type="list" allowBlank="1" showInputMessage="1" showErrorMessage="1" sqref="C145" xr:uid="{00000000-0002-0000-1300-00001C000000}">
      <formula1>$T$144:$T$149</formula1>
    </dataValidation>
  </dataValidations>
  <pageMargins left="0.7" right="0.7" top="0.75" bottom="0.75" header="0.3" footer="0.3"/>
  <pageSetup paperSize="9" scale="51" orientation="portrait" r:id="rId1"/>
  <rowBreaks count="2" manualBreakCount="2">
    <brk id="150" max="14" man="1"/>
    <brk id="163" max="16383" man="1"/>
  </rowBreaks>
</worksheet>
</file>

<file path=xl/worksheets/sheet2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400-000000000000}">
  <dimension ref="A1:BF68"/>
  <sheetViews>
    <sheetView view="pageBreakPreview" zoomScaleNormal="100" zoomScaleSheetLayoutView="100" workbookViewId="0">
      <pane xSplit="1" ySplit="5" topLeftCell="B6" activePane="bottomRight" state="frozen"/>
      <selection activeCell="AI95" sqref="AI95"/>
      <selection pane="topRight" activeCell="AI95" sqref="AI95"/>
      <selection pane="bottomLeft" activeCell="AI95" sqref="AI95"/>
      <selection pane="bottomRight" activeCell="AI95" sqref="AI95"/>
    </sheetView>
  </sheetViews>
  <sheetFormatPr defaultRowHeight="12"/>
  <cols>
    <col min="1" max="1" width="6.77734375" style="438" customWidth="1"/>
    <col min="2" max="2" width="8.33203125" style="439" customWidth="1"/>
    <col min="3" max="4" width="4.21875" style="616" customWidth="1"/>
    <col min="5" max="5" width="4.77734375" style="616" customWidth="1"/>
    <col min="6" max="6" width="4.21875" style="616" customWidth="1"/>
    <col min="7" max="7" width="5.6640625" style="616" customWidth="1"/>
    <col min="8" max="8" width="7.33203125" style="616" customWidth="1"/>
    <col min="9" max="9" width="8.109375" style="616" customWidth="1"/>
    <col min="10" max="10" width="6.6640625" style="438" customWidth="1"/>
    <col min="11" max="11" width="8.21875" style="438" customWidth="1"/>
    <col min="12" max="12" width="7.88671875" style="438" customWidth="1"/>
    <col min="13" max="13" width="9" style="438" customWidth="1"/>
    <col min="14" max="16" width="8.88671875" style="438" hidden="1" customWidth="1"/>
    <col min="17" max="226" width="8.88671875" style="438"/>
    <col min="227" max="227" width="5.77734375" style="438" customWidth="1"/>
    <col min="228" max="228" width="5.6640625" style="438" customWidth="1"/>
    <col min="229" max="248" width="4.21875" style="438" customWidth="1"/>
    <col min="249" max="258" width="0" style="438" hidden="1" customWidth="1"/>
    <col min="259" max="259" width="5.6640625" style="438" customWidth="1"/>
    <col min="260" max="260" width="4.77734375" style="438" customWidth="1"/>
    <col min="261" max="261" width="8.109375" style="438" customWidth="1"/>
    <col min="262" max="262" width="6.6640625" style="438" customWidth="1"/>
    <col min="263" max="263" width="8.21875" style="438" customWidth="1"/>
    <col min="264" max="264" width="7.88671875" style="438" customWidth="1"/>
    <col min="265" max="265" width="9" style="438" customWidth="1"/>
    <col min="266" max="482" width="8.88671875" style="438"/>
    <col min="483" max="483" width="5.77734375" style="438" customWidth="1"/>
    <col min="484" max="484" width="5.6640625" style="438" customWidth="1"/>
    <col min="485" max="504" width="4.21875" style="438" customWidth="1"/>
    <col min="505" max="514" width="0" style="438" hidden="1" customWidth="1"/>
    <col min="515" max="515" width="5.6640625" style="438" customWidth="1"/>
    <col min="516" max="516" width="4.77734375" style="438" customWidth="1"/>
    <col min="517" max="517" width="8.109375" style="438" customWidth="1"/>
    <col min="518" max="518" width="6.6640625" style="438" customWidth="1"/>
    <col min="519" max="519" width="8.21875" style="438" customWidth="1"/>
    <col min="520" max="520" width="7.88671875" style="438" customWidth="1"/>
    <col min="521" max="521" width="9" style="438" customWidth="1"/>
    <col min="522" max="738" width="8.88671875" style="438"/>
    <col min="739" max="739" width="5.77734375" style="438" customWidth="1"/>
    <col min="740" max="740" width="5.6640625" style="438" customWidth="1"/>
    <col min="741" max="760" width="4.21875" style="438" customWidth="1"/>
    <col min="761" max="770" width="0" style="438" hidden="1" customWidth="1"/>
    <col min="771" max="771" width="5.6640625" style="438" customWidth="1"/>
    <col min="772" max="772" width="4.77734375" style="438" customWidth="1"/>
    <col min="773" max="773" width="8.109375" style="438" customWidth="1"/>
    <col min="774" max="774" width="6.6640625" style="438" customWidth="1"/>
    <col min="775" max="775" width="8.21875" style="438" customWidth="1"/>
    <col min="776" max="776" width="7.88671875" style="438" customWidth="1"/>
    <col min="777" max="777" width="9" style="438" customWidth="1"/>
    <col min="778" max="994" width="8.88671875" style="438"/>
    <col min="995" max="995" width="5.77734375" style="438" customWidth="1"/>
    <col min="996" max="996" width="5.6640625" style="438" customWidth="1"/>
    <col min="997" max="1016" width="4.21875" style="438" customWidth="1"/>
    <col min="1017" max="1026" width="0" style="438" hidden="1" customWidth="1"/>
    <col min="1027" max="1027" width="5.6640625" style="438" customWidth="1"/>
    <col min="1028" max="1028" width="4.77734375" style="438" customWidth="1"/>
    <col min="1029" max="1029" width="8.109375" style="438" customWidth="1"/>
    <col min="1030" max="1030" width="6.6640625" style="438" customWidth="1"/>
    <col min="1031" max="1031" width="8.21875" style="438" customWidth="1"/>
    <col min="1032" max="1032" width="7.88671875" style="438" customWidth="1"/>
    <col min="1033" max="1033" width="9" style="438" customWidth="1"/>
    <col min="1034" max="1250" width="8.88671875" style="438"/>
    <col min="1251" max="1251" width="5.77734375" style="438" customWidth="1"/>
    <col min="1252" max="1252" width="5.6640625" style="438" customWidth="1"/>
    <col min="1253" max="1272" width="4.21875" style="438" customWidth="1"/>
    <col min="1273" max="1282" width="0" style="438" hidden="1" customWidth="1"/>
    <col min="1283" max="1283" width="5.6640625" style="438" customWidth="1"/>
    <col min="1284" max="1284" width="4.77734375" style="438" customWidth="1"/>
    <col min="1285" max="1285" width="8.109375" style="438" customWidth="1"/>
    <col min="1286" max="1286" width="6.6640625" style="438" customWidth="1"/>
    <col min="1287" max="1287" width="8.21875" style="438" customWidth="1"/>
    <col min="1288" max="1288" width="7.88671875" style="438" customWidth="1"/>
    <col min="1289" max="1289" width="9" style="438" customWidth="1"/>
    <col min="1290" max="1506" width="8.88671875" style="438"/>
    <col min="1507" max="1507" width="5.77734375" style="438" customWidth="1"/>
    <col min="1508" max="1508" width="5.6640625" style="438" customWidth="1"/>
    <col min="1509" max="1528" width="4.21875" style="438" customWidth="1"/>
    <col min="1529" max="1538" width="0" style="438" hidden="1" customWidth="1"/>
    <col min="1539" max="1539" width="5.6640625" style="438" customWidth="1"/>
    <col min="1540" max="1540" width="4.77734375" style="438" customWidth="1"/>
    <col min="1541" max="1541" width="8.109375" style="438" customWidth="1"/>
    <col min="1542" max="1542" width="6.6640625" style="438" customWidth="1"/>
    <col min="1543" max="1543" width="8.21875" style="438" customWidth="1"/>
    <col min="1544" max="1544" width="7.88671875" style="438" customWidth="1"/>
    <col min="1545" max="1545" width="9" style="438" customWidth="1"/>
    <col min="1546" max="1762" width="8.88671875" style="438"/>
    <col min="1763" max="1763" width="5.77734375" style="438" customWidth="1"/>
    <col min="1764" max="1764" width="5.6640625" style="438" customWidth="1"/>
    <col min="1765" max="1784" width="4.21875" style="438" customWidth="1"/>
    <col min="1785" max="1794" width="0" style="438" hidden="1" customWidth="1"/>
    <col min="1795" max="1795" width="5.6640625" style="438" customWidth="1"/>
    <col min="1796" max="1796" width="4.77734375" style="438" customWidth="1"/>
    <col min="1797" max="1797" width="8.109375" style="438" customWidth="1"/>
    <col min="1798" max="1798" width="6.6640625" style="438" customWidth="1"/>
    <col min="1799" max="1799" width="8.21875" style="438" customWidth="1"/>
    <col min="1800" max="1800" width="7.88671875" style="438" customWidth="1"/>
    <col min="1801" max="1801" width="9" style="438" customWidth="1"/>
    <col min="1802" max="2018" width="8.88671875" style="438"/>
    <col min="2019" max="2019" width="5.77734375" style="438" customWidth="1"/>
    <col min="2020" max="2020" width="5.6640625" style="438" customWidth="1"/>
    <col min="2021" max="2040" width="4.21875" style="438" customWidth="1"/>
    <col min="2041" max="2050" width="0" style="438" hidden="1" customWidth="1"/>
    <col min="2051" max="2051" width="5.6640625" style="438" customWidth="1"/>
    <col min="2052" max="2052" width="4.77734375" style="438" customWidth="1"/>
    <col min="2053" max="2053" width="8.109375" style="438" customWidth="1"/>
    <col min="2054" max="2054" width="6.6640625" style="438" customWidth="1"/>
    <col min="2055" max="2055" width="8.21875" style="438" customWidth="1"/>
    <col min="2056" max="2056" width="7.88671875" style="438" customWidth="1"/>
    <col min="2057" max="2057" width="9" style="438" customWidth="1"/>
    <col min="2058" max="2274" width="8.88671875" style="438"/>
    <col min="2275" max="2275" width="5.77734375" style="438" customWidth="1"/>
    <col min="2276" max="2276" width="5.6640625" style="438" customWidth="1"/>
    <col min="2277" max="2296" width="4.21875" style="438" customWidth="1"/>
    <col min="2297" max="2306" width="0" style="438" hidden="1" customWidth="1"/>
    <col min="2307" max="2307" width="5.6640625" style="438" customWidth="1"/>
    <col min="2308" max="2308" width="4.77734375" style="438" customWidth="1"/>
    <col min="2309" max="2309" width="8.109375" style="438" customWidth="1"/>
    <col min="2310" max="2310" width="6.6640625" style="438" customWidth="1"/>
    <col min="2311" max="2311" width="8.21875" style="438" customWidth="1"/>
    <col min="2312" max="2312" width="7.88671875" style="438" customWidth="1"/>
    <col min="2313" max="2313" width="9" style="438" customWidth="1"/>
    <col min="2314" max="2530" width="8.88671875" style="438"/>
    <col min="2531" max="2531" width="5.77734375" style="438" customWidth="1"/>
    <col min="2532" max="2532" width="5.6640625" style="438" customWidth="1"/>
    <col min="2533" max="2552" width="4.21875" style="438" customWidth="1"/>
    <col min="2553" max="2562" width="0" style="438" hidden="1" customWidth="1"/>
    <col min="2563" max="2563" width="5.6640625" style="438" customWidth="1"/>
    <col min="2564" max="2564" width="4.77734375" style="438" customWidth="1"/>
    <col min="2565" max="2565" width="8.109375" style="438" customWidth="1"/>
    <col min="2566" max="2566" width="6.6640625" style="438" customWidth="1"/>
    <col min="2567" max="2567" width="8.21875" style="438" customWidth="1"/>
    <col min="2568" max="2568" width="7.88671875" style="438" customWidth="1"/>
    <col min="2569" max="2569" width="9" style="438" customWidth="1"/>
    <col min="2570" max="2786" width="8.88671875" style="438"/>
    <col min="2787" max="2787" width="5.77734375" style="438" customWidth="1"/>
    <col min="2788" max="2788" width="5.6640625" style="438" customWidth="1"/>
    <col min="2789" max="2808" width="4.21875" style="438" customWidth="1"/>
    <col min="2809" max="2818" width="0" style="438" hidden="1" customWidth="1"/>
    <col min="2819" max="2819" width="5.6640625" style="438" customWidth="1"/>
    <col min="2820" max="2820" width="4.77734375" style="438" customWidth="1"/>
    <col min="2821" max="2821" width="8.109375" style="438" customWidth="1"/>
    <col min="2822" max="2822" width="6.6640625" style="438" customWidth="1"/>
    <col min="2823" max="2823" width="8.21875" style="438" customWidth="1"/>
    <col min="2824" max="2824" width="7.88671875" style="438" customWidth="1"/>
    <col min="2825" max="2825" width="9" style="438" customWidth="1"/>
    <col min="2826" max="3042" width="8.88671875" style="438"/>
    <col min="3043" max="3043" width="5.77734375" style="438" customWidth="1"/>
    <col min="3044" max="3044" width="5.6640625" style="438" customWidth="1"/>
    <col min="3045" max="3064" width="4.21875" style="438" customWidth="1"/>
    <col min="3065" max="3074" width="0" style="438" hidden="1" customWidth="1"/>
    <col min="3075" max="3075" width="5.6640625" style="438" customWidth="1"/>
    <col min="3076" max="3076" width="4.77734375" style="438" customWidth="1"/>
    <col min="3077" max="3077" width="8.109375" style="438" customWidth="1"/>
    <col min="3078" max="3078" width="6.6640625" style="438" customWidth="1"/>
    <col min="3079" max="3079" width="8.21875" style="438" customWidth="1"/>
    <col min="3080" max="3080" width="7.88671875" style="438" customWidth="1"/>
    <col min="3081" max="3081" width="9" style="438" customWidth="1"/>
    <col min="3082" max="3298" width="8.88671875" style="438"/>
    <col min="3299" max="3299" width="5.77734375" style="438" customWidth="1"/>
    <col min="3300" max="3300" width="5.6640625" style="438" customWidth="1"/>
    <col min="3301" max="3320" width="4.21875" style="438" customWidth="1"/>
    <col min="3321" max="3330" width="0" style="438" hidden="1" customWidth="1"/>
    <col min="3331" max="3331" width="5.6640625" style="438" customWidth="1"/>
    <col min="3332" max="3332" width="4.77734375" style="438" customWidth="1"/>
    <col min="3333" max="3333" width="8.109375" style="438" customWidth="1"/>
    <col min="3334" max="3334" width="6.6640625" style="438" customWidth="1"/>
    <col min="3335" max="3335" width="8.21875" style="438" customWidth="1"/>
    <col min="3336" max="3336" width="7.88671875" style="438" customWidth="1"/>
    <col min="3337" max="3337" width="9" style="438" customWidth="1"/>
    <col min="3338" max="3554" width="8.88671875" style="438"/>
    <col min="3555" max="3555" width="5.77734375" style="438" customWidth="1"/>
    <col min="3556" max="3556" width="5.6640625" style="438" customWidth="1"/>
    <col min="3557" max="3576" width="4.21875" style="438" customWidth="1"/>
    <col min="3577" max="3586" width="0" style="438" hidden="1" customWidth="1"/>
    <col min="3587" max="3587" width="5.6640625" style="438" customWidth="1"/>
    <col min="3588" max="3588" width="4.77734375" style="438" customWidth="1"/>
    <col min="3589" max="3589" width="8.109375" style="438" customWidth="1"/>
    <col min="3590" max="3590" width="6.6640625" style="438" customWidth="1"/>
    <col min="3591" max="3591" width="8.21875" style="438" customWidth="1"/>
    <col min="3592" max="3592" width="7.88671875" style="438" customWidth="1"/>
    <col min="3593" max="3593" width="9" style="438" customWidth="1"/>
    <col min="3594" max="3810" width="8.88671875" style="438"/>
    <col min="3811" max="3811" width="5.77734375" style="438" customWidth="1"/>
    <col min="3812" max="3812" width="5.6640625" style="438" customWidth="1"/>
    <col min="3813" max="3832" width="4.21875" style="438" customWidth="1"/>
    <col min="3833" max="3842" width="0" style="438" hidden="1" customWidth="1"/>
    <col min="3843" max="3843" width="5.6640625" style="438" customWidth="1"/>
    <col min="3844" max="3844" width="4.77734375" style="438" customWidth="1"/>
    <col min="3845" max="3845" width="8.109375" style="438" customWidth="1"/>
    <col min="3846" max="3846" width="6.6640625" style="438" customWidth="1"/>
    <col min="3847" max="3847" width="8.21875" style="438" customWidth="1"/>
    <col min="3848" max="3848" width="7.88671875" style="438" customWidth="1"/>
    <col min="3849" max="3849" width="9" style="438" customWidth="1"/>
    <col min="3850" max="4066" width="8.88671875" style="438"/>
    <col min="4067" max="4067" width="5.77734375" style="438" customWidth="1"/>
    <col min="4068" max="4068" width="5.6640625" style="438" customWidth="1"/>
    <col min="4069" max="4088" width="4.21875" style="438" customWidth="1"/>
    <col min="4089" max="4098" width="0" style="438" hidden="1" customWidth="1"/>
    <col min="4099" max="4099" width="5.6640625" style="438" customWidth="1"/>
    <col min="4100" max="4100" width="4.77734375" style="438" customWidth="1"/>
    <col min="4101" max="4101" width="8.109375" style="438" customWidth="1"/>
    <col min="4102" max="4102" width="6.6640625" style="438" customWidth="1"/>
    <col min="4103" max="4103" width="8.21875" style="438" customWidth="1"/>
    <col min="4104" max="4104" width="7.88671875" style="438" customWidth="1"/>
    <col min="4105" max="4105" width="9" style="438" customWidth="1"/>
    <col min="4106" max="4322" width="8.88671875" style="438"/>
    <col min="4323" max="4323" width="5.77734375" style="438" customWidth="1"/>
    <col min="4324" max="4324" width="5.6640625" style="438" customWidth="1"/>
    <col min="4325" max="4344" width="4.21875" style="438" customWidth="1"/>
    <col min="4345" max="4354" width="0" style="438" hidden="1" customWidth="1"/>
    <col min="4355" max="4355" width="5.6640625" style="438" customWidth="1"/>
    <col min="4356" max="4356" width="4.77734375" style="438" customWidth="1"/>
    <col min="4357" max="4357" width="8.109375" style="438" customWidth="1"/>
    <col min="4358" max="4358" width="6.6640625" style="438" customWidth="1"/>
    <col min="4359" max="4359" width="8.21875" style="438" customWidth="1"/>
    <col min="4360" max="4360" width="7.88671875" style="438" customWidth="1"/>
    <col min="4361" max="4361" width="9" style="438" customWidth="1"/>
    <col min="4362" max="4578" width="8.88671875" style="438"/>
    <col min="4579" max="4579" width="5.77734375" style="438" customWidth="1"/>
    <col min="4580" max="4580" width="5.6640625" style="438" customWidth="1"/>
    <col min="4581" max="4600" width="4.21875" style="438" customWidth="1"/>
    <col min="4601" max="4610" width="0" style="438" hidden="1" customWidth="1"/>
    <col min="4611" max="4611" width="5.6640625" style="438" customWidth="1"/>
    <col min="4612" max="4612" width="4.77734375" style="438" customWidth="1"/>
    <col min="4613" max="4613" width="8.109375" style="438" customWidth="1"/>
    <col min="4614" max="4614" width="6.6640625" style="438" customWidth="1"/>
    <col min="4615" max="4615" width="8.21875" style="438" customWidth="1"/>
    <col min="4616" max="4616" width="7.88671875" style="438" customWidth="1"/>
    <col min="4617" max="4617" width="9" style="438" customWidth="1"/>
    <col min="4618" max="4834" width="8.88671875" style="438"/>
    <col min="4835" max="4835" width="5.77734375" style="438" customWidth="1"/>
    <col min="4836" max="4836" width="5.6640625" style="438" customWidth="1"/>
    <col min="4837" max="4856" width="4.21875" style="438" customWidth="1"/>
    <col min="4857" max="4866" width="0" style="438" hidden="1" customWidth="1"/>
    <col min="4867" max="4867" width="5.6640625" style="438" customWidth="1"/>
    <col min="4868" max="4868" width="4.77734375" style="438" customWidth="1"/>
    <col min="4869" max="4869" width="8.109375" style="438" customWidth="1"/>
    <col min="4870" max="4870" width="6.6640625" style="438" customWidth="1"/>
    <col min="4871" max="4871" width="8.21875" style="438" customWidth="1"/>
    <col min="4872" max="4872" width="7.88671875" style="438" customWidth="1"/>
    <col min="4873" max="4873" width="9" style="438" customWidth="1"/>
    <col min="4874" max="5090" width="8.88671875" style="438"/>
    <col min="5091" max="5091" width="5.77734375" style="438" customWidth="1"/>
    <col min="5092" max="5092" width="5.6640625" style="438" customWidth="1"/>
    <col min="5093" max="5112" width="4.21875" style="438" customWidth="1"/>
    <col min="5113" max="5122" width="0" style="438" hidden="1" customWidth="1"/>
    <col min="5123" max="5123" width="5.6640625" style="438" customWidth="1"/>
    <col min="5124" max="5124" width="4.77734375" style="438" customWidth="1"/>
    <col min="5125" max="5125" width="8.109375" style="438" customWidth="1"/>
    <col min="5126" max="5126" width="6.6640625" style="438" customWidth="1"/>
    <col min="5127" max="5127" width="8.21875" style="438" customWidth="1"/>
    <col min="5128" max="5128" width="7.88671875" style="438" customWidth="1"/>
    <col min="5129" max="5129" width="9" style="438" customWidth="1"/>
    <col min="5130" max="5346" width="8.88671875" style="438"/>
    <col min="5347" max="5347" width="5.77734375" style="438" customWidth="1"/>
    <col min="5348" max="5348" width="5.6640625" style="438" customWidth="1"/>
    <col min="5349" max="5368" width="4.21875" style="438" customWidth="1"/>
    <col min="5369" max="5378" width="0" style="438" hidden="1" customWidth="1"/>
    <col min="5379" max="5379" width="5.6640625" style="438" customWidth="1"/>
    <col min="5380" max="5380" width="4.77734375" style="438" customWidth="1"/>
    <col min="5381" max="5381" width="8.109375" style="438" customWidth="1"/>
    <col min="5382" max="5382" width="6.6640625" style="438" customWidth="1"/>
    <col min="5383" max="5383" width="8.21875" style="438" customWidth="1"/>
    <col min="5384" max="5384" width="7.88671875" style="438" customWidth="1"/>
    <col min="5385" max="5385" width="9" style="438" customWidth="1"/>
    <col min="5386" max="5602" width="8.88671875" style="438"/>
    <col min="5603" max="5603" width="5.77734375" style="438" customWidth="1"/>
    <col min="5604" max="5604" width="5.6640625" style="438" customWidth="1"/>
    <col min="5605" max="5624" width="4.21875" style="438" customWidth="1"/>
    <col min="5625" max="5634" width="0" style="438" hidden="1" customWidth="1"/>
    <col min="5635" max="5635" width="5.6640625" style="438" customWidth="1"/>
    <col min="5636" max="5636" width="4.77734375" style="438" customWidth="1"/>
    <col min="5637" max="5637" width="8.109375" style="438" customWidth="1"/>
    <col min="5638" max="5638" width="6.6640625" style="438" customWidth="1"/>
    <col min="5639" max="5639" width="8.21875" style="438" customWidth="1"/>
    <col min="5640" max="5640" width="7.88671875" style="438" customWidth="1"/>
    <col min="5641" max="5641" width="9" style="438" customWidth="1"/>
    <col min="5642" max="5858" width="8.88671875" style="438"/>
    <col min="5859" max="5859" width="5.77734375" style="438" customWidth="1"/>
    <col min="5860" max="5860" width="5.6640625" style="438" customWidth="1"/>
    <col min="5861" max="5880" width="4.21875" style="438" customWidth="1"/>
    <col min="5881" max="5890" width="0" style="438" hidden="1" customWidth="1"/>
    <col min="5891" max="5891" width="5.6640625" style="438" customWidth="1"/>
    <col min="5892" max="5892" width="4.77734375" style="438" customWidth="1"/>
    <col min="5893" max="5893" width="8.109375" style="438" customWidth="1"/>
    <col min="5894" max="5894" width="6.6640625" style="438" customWidth="1"/>
    <col min="5895" max="5895" width="8.21875" style="438" customWidth="1"/>
    <col min="5896" max="5896" width="7.88671875" style="438" customWidth="1"/>
    <col min="5897" max="5897" width="9" style="438" customWidth="1"/>
    <col min="5898" max="6114" width="8.88671875" style="438"/>
    <col min="6115" max="6115" width="5.77734375" style="438" customWidth="1"/>
    <col min="6116" max="6116" width="5.6640625" style="438" customWidth="1"/>
    <col min="6117" max="6136" width="4.21875" style="438" customWidth="1"/>
    <col min="6137" max="6146" width="0" style="438" hidden="1" customWidth="1"/>
    <col min="6147" max="6147" width="5.6640625" style="438" customWidth="1"/>
    <col min="6148" max="6148" width="4.77734375" style="438" customWidth="1"/>
    <col min="6149" max="6149" width="8.109375" style="438" customWidth="1"/>
    <col min="6150" max="6150" width="6.6640625" style="438" customWidth="1"/>
    <col min="6151" max="6151" width="8.21875" style="438" customWidth="1"/>
    <col min="6152" max="6152" width="7.88671875" style="438" customWidth="1"/>
    <col min="6153" max="6153" width="9" style="438" customWidth="1"/>
    <col min="6154" max="6370" width="8.88671875" style="438"/>
    <col min="6371" max="6371" width="5.77734375" style="438" customWidth="1"/>
    <col min="6372" max="6372" width="5.6640625" style="438" customWidth="1"/>
    <col min="6373" max="6392" width="4.21875" style="438" customWidth="1"/>
    <col min="6393" max="6402" width="0" style="438" hidden="1" customWidth="1"/>
    <col min="6403" max="6403" width="5.6640625" style="438" customWidth="1"/>
    <col min="6404" max="6404" width="4.77734375" style="438" customWidth="1"/>
    <col min="6405" max="6405" width="8.109375" style="438" customWidth="1"/>
    <col min="6406" max="6406" width="6.6640625" style="438" customWidth="1"/>
    <col min="6407" max="6407" width="8.21875" style="438" customWidth="1"/>
    <col min="6408" max="6408" width="7.88671875" style="438" customWidth="1"/>
    <col min="6409" max="6409" width="9" style="438" customWidth="1"/>
    <col min="6410" max="6626" width="8.88671875" style="438"/>
    <col min="6627" max="6627" width="5.77734375" style="438" customWidth="1"/>
    <col min="6628" max="6628" width="5.6640625" style="438" customWidth="1"/>
    <col min="6629" max="6648" width="4.21875" style="438" customWidth="1"/>
    <col min="6649" max="6658" width="0" style="438" hidden="1" customWidth="1"/>
    <col min="6659" max="6659" width="5.6640625" style="438" customWidth="1"/>
    <col min="6660" max="6660" width="4.77734375" style="438" customWidth="1"/>
    <col min="6661" max="6661" width="8.109375" style="438" customWidth="1"/>
    <col min="6662" max="6662" width="6.6640625" style="438" customWidth="1"/>
    <col min="6663" max="6663" width="8.21875" style="438" customWidth="1"/>
    <col min="6664" max="6664" width="7.88671875" style="438" customWidth="1"/>
    <col min="6665" max="6665" width="9" style="438" customWidth="1"/>
    <col min="6666" max="6882" width="8.88671875" style="438"/>
    <col min="6883" max="6883" width="5.77734375" style="438" customWidth="1"/>
    <col min="6884" max="6884" width="5.6640625" style="438" customWidth="1"/>
    <col min="6885" max="6904" width="4.21875" style="438" customWidth="1"/>
    <col min="6905" max="6914" width="0" style="438" hidden="1" customWidth="1"/>
    <col min="6915" max="6915" width="5.6640625" style="438" customWidth="1"/>
    <col min="6916" max="6916" width="4.77734375" style="438" customWidth="1"/>
    <col min="6917" max="6917" width="8.109375" style="438" customWidth="1"/>
    <col min="6918" max="6918" width="6.6640625" style="438" customWidth="1"/>
    <col min="6919" max="6919" width="8.21875" style="438" customWidth="1"/>
    <col min="6920" max="6920" width="7.88671875" style="438" customWidth="1"/>
    <col min="6921" max="6921" width="9" style="438" customWidth="1"/>
    <col min="6922" max="7138" width="8.88671875" style="438"/>
    <col min="7139" max="7139" width="5.77734375" style="438" customWidth="1"/>
    <col min="7140" max="7140" width="5.6640625" style="438" customWidth="1"/>
    <col min="7141" max="7160" width="4.21875" style="438" customWidth="1"/>
    <col min="7161" max="7170" width="0" style="438" hidden="1" customWidth="1"/>
    <col min="7171" max="7171" width="5.6640625" style="438" customWidth="1"/>
    <col min="7172" max="7172" width="4.77734375" style="438" customWidth="1"/>
    <col min="7173" max="7173" width="8.109375" style="438" customWidth="1"/>
    <col min="7174" max="7174" width="6.6640625" style="438" customWidth="1"/>
    <col min="7175" max="7175" width="8.21875" style="438" customWidth="1"/>
    <col min="7176" max="7176" width="7.88671875" style="438" customWidth="1"/>
    <col min="7177" max="7177" width="9" style="438" customWidth="1"/>
    <col min="7178" max="7394" width="8.88671875" style="438"/>
    <col min="7395" max="7395" width="5.77734375" style="438" customWidth="1"/>
    <col min="7396" max="7396" width="5.6640625" style="438" customWidth="1"/>
    <col min="7397" max="7416" width="4.21875" style="438" customWidth="1"/>
    <col min="7417" max="7426" width="0" style="438" hidden="1" customWidth="1"/>
    <col min="7427" max="7427" width="5.6640625" style="438" customWidth="1"/>
    <col min="7428" max="7428" width="4.77734375" style="438" customWidth="1"/>
    <col min="7429" max="7429" width="8.109375" style="438" customWidth="1"/>
    <col min="7430" max="7430" width="6.6640625" style="438" customWidth="1"/>
    <col min="7431" max="7431" width="8.21875" style="438" customWidth="1"/>
    <col min="7432" max="7432" width="7.88671875" style="438" customWidth="1"/>
    <col min="7433" max="7433" width="9" style="438" customWidth="1"/>
    <col min="7434" max="7650" width="8.88671875" style="438"/>
    <col min="7651" max="7651" width="5.77734375" style="438" customWidth="1"/>
    <col min="7652" max="7652" width="5.6640625" style="438" customWidth="1"/>
    <col min="7653" max="7672" width="4.21875" style="438" customWidth="1"/>
    <col min="7673" max="7682" width="0" style="438" hidden="1" customWidth="1"/>
    <col min="7683" max="7683" width="5.6640625" style="438" customWidth="1"/>
    <col min="7684" max="7684" width="4.77734375" style="438" customWidth="1"/>
    <col min="7685" max="7685" width="8.109375" style="438" customWidth="1"/>
    <col min="7686" max="7686" width="6.6640625" style="438" customWidth="1"/>
    <col min="7687" max="7687" width="8.21875" style="438" customWidth="1"/>
    <col min="7688" max="7688" width="7.88671875" style="438" customWidth="1"/>
    <col min="7689" max="7689" width="9" style="438" customWidth="1"/>
    <col min="7690" max="7906" width="8.88671875" style="438"/>
    <col min="7907" max="7907" width="5.77734375" style="438" customWidth="1"/>
    <col min="7908" max="7908" width="5.6640625" style="438" customWidth="1"/>
    <col min="7909" max="7928" width="4.21875" style="438" customWidth="1"/>
    <col min="7929" max="7938" width="0" style="438" hidden="1" customWidth="1"/>
    <col min="7939" max="7939" width="5.6640625" style="438" customWidth="1"/>
    <col min="7940" max="7940" width="4.77734375" style="438" customWidth="1"/>
    <col min="7941" max="7941" width="8.109375" style="438" customWidth="1"/>
    <col min="7942" max="7942" width="6.6640625" style="438" customWidth="1"/>
    <col min="7943" max="7943" width="8.21875" style="438" customWidth="1"/>
    <col min="7944" max="7944" width="7.88671875" style="438" customWidth="1"/>
    <col min="7945" max="7945" width="9" style="438" customWidth="1"/>
    <col min="7946" max="8162" width="8.88671875" style="438"/>
    <col min="8163" max="8163" width="5.77734375" style="438" customWidth="1"/>
    <col min="8164" max="8164" width="5.6640625" style="438" customWidth="1"/>
    <col min="8165" max="8184" width="4.21875" style="438" customWidth="1"/>
    <col min="8185" max="8194" width="0" style="438" hidden="1" customWidth="1"/>
    <col min="8195" max="8195" width="5.6640625" style="438" customWidth="1"/>
    <col min="8196" max="8196" width="4.77734375" style="438" customWidth="1"/>
    <col min="8197" max="8197" width="8.109375" style="438" customWidth="1"/>
    <col min="8198" max="8198" width="6.6640625" style="438" customWidth="1"/>
    <col min="8199" max="8199" width="8.21875" style="438" customWidth="1"/>
    <col min="8200" max="8200" width="7.88671875" style="438" customWidth="1"/>
    <col min="8201" max="8201" width="9" style="438" customWidth="1"/>
    <col min="8202" max="8418" width="8.88671875" style="438"/>
    <col min="8419" max="8419" width="5.77734375" style="438" customWidth="1"/>
    <col min="8420" max="8420" width="5.6640625" style="438" customWidth="1"/>
    <col min="8421" max="8440" width="4.21875" style="438" customWidth="1"/>
    <col min="8441" max="8450" width="0" style="438" hidden="1" customWidth="1"/>
    <col min="8451" max="8451" width="5.6640625" style="438" customWidth="1"/>
    <col min="8452" max="8452" width="4.77734375" style="438" customWidth="1"/>
    <col min="8453" max="8453" width="8.109375" style="438" customWidth="1"/>
    <col min="8454" max="8454" width="6.6640625" style="438" customWidth="1"/>
    <col min="8455" max="8455" width="8.21875" style="438" customWidth="1"/>
    <col min="8456" max="8456" width="7.88671875" style="438" customWidth="1"/>
    <col min="8457" max="8457" width="9" style="438" customWidth="1"/>
    <col min="8458" max="8674" width="8.88671875" style="438"/>
    <col min="8675" max="8675" width="5.77734375" style="438" customWidth="1"/>
    <col min="8676" max="8676" width="5.6640625" style="438" customWidth="1"/>
    <col min="8677" max="8696" width="4.21875" style="438" customWidth="1"/>
    <col min="8697" max="8706" width="0" style="438" hidden="1" customWidth="1"/>
    <col min="8707" max="8707" width="5.6640625" style="438" customWidth="1"/>
    <col min="8708" max="8708" width="4.77734375" style="438" customWidth="1"/>
    <col min="8709" max="8709" width="8.109375" style="438" customWidth="1"/>
    <col min="8710" max="8710" width="6.6640625" style="438" customWidth="1"/>
    <col min="8711" max="8711" width="8.21875" style="438" customWidth="1"/>
    <col min="8712" max="8712" width="7.88671875" style="438" customWidth="1"/>
    <col min="8713" max="8713" width="9" style="438" customWidth="1"/>
    <col min="8714" max="8930" width="8.88671875" style="438"/>
    <col min="8931" max="8931" width="5.77734375" style="438" customWidth="1"/>
    <col min="8932" max="8932" width="5.6640625" style="438" customWidth="1"/>
    <col min="8933" max="8952" width="4.21875" style="438" customWidth="1"/>
    <col min="8953" max="8962" width="0" style="438" hidden="1" customWidth="1"/>
    <col min="8963" max="8963" width="5.6640625" style="438" customWidth="1"/>
    <col min="8964" max="8964" width="4.77734375" style="438" customWidth="1"/>
    <col min="8965" max="8965" width="8.109375" style="438" customWidth="1"/>
    <col min="8966" max="8966" width="6.6640625" style="438" customWidth="1"/>
    <col min="8967" max="8967" width="8.21875" style="438" customWidth="1"/>
    <col min="8968" max="8968" width="7.88671875" style="438" customWidth="1"/>
    <col min="8969" max="8969" width="9" style="438" customWidth="1"/>
    <col min="8970" max="9186" width="8.88671875" style="438"/>
    <col min="9187" max="9187" width="5.77734375" style="438" customWidth="1"/>
    <col min="9188" max="9188" width="5.6640625" style="438" customWidth="1"/>
    <col min="9189" max="9208" width="4.21875" style="438" customWidth="1"/>
    <col min="9209" max="9218" width="0" style="438" hidden="1" customWidth="1"/>
    <col min="9219" max="9219" width="5.6640625" style="438" customWidth="1"/>
    <col min="9220" max="9220" width="4.77734375" style="438" customWidth="1"/>
    <col min="9221" max="9221" width="8.109375" style="438" customWidth="1"/>
    <col min="9222" max="9222" width="6.6640625" style="438" customWidth="1"/>
    <col min="9223" max="9223" width="8.21875" style="438" customWidth="1"/>
    <col min="9224" max="9224" width="7.88671875" style="438" customWidth="1"/>
    <col min="9225" max="9225" width="9" style="438" customWidth="1"/>
    <col min="9226" max="9442" width="8.88671875" style="438"/>
    <col min="9443" max="9443" width="5.77734375" style="438" customWidth="1"/>
    <col min="9444" max="9444" width="5.6640625" style="438" customWidth="1"/>
    <col min="9445" max="9464" width="4.21875" style="438" customWidth="1"/>
    <col min="9465" max="9474" width="0" style="438" hidden="1" customWidth="1"/>
    <col min="9475" max="9475" width="5.6640625" style="438" customWidth="1"/>
    <col min="9476" max="9476" width="4.77734375" style="438" customWidth="1"/>
    <col min="9477" max="9477" width="8.109375" style="438" customWidth="1"/>
    <col min="9478" max="9478" width="6.6640625" style="438" customWidth="1"/>
    <col min="9479" max="9479" width="8.21875" style="438" customWidth="1"/>
    <col min="9480" max="9480" width="7.88671875" style="438" customWidth="1"/>
    <col min="9481" max="9481" width="9" style="438" customWidth="1"/>
    <col min="9482" max="9698" width="8.88671875" style="438"/>
    <col min="9699" max="9699" width="5.77734375" style="438" customWidth="1"/>
    <col min="9700" max="9700" width="5.6640625" style="438" customWidth="1"/>
    <col min="9701" max="9720" width="4.21875" style="438" customWidth="1"/>
    <col min="9721" max="9730" width="0" style="438" hidden="1" customWidth="1"/>
    <col min="9731" max="9731" width="5.6640625" style="438" customWidth="1"/>
    <col min="9732" max="9732" width="4.77734375" style="438" customWidth="1"/>
    <col min="9733" max="9733" width="8.109375" style="438" customWidth="1"/>
    <col min="9734" max="9734" width="6.6640625" style="438" customWidth="1"/>
    <col min="9735" max="9735" width="8.21875" style="438" customWidth="1"/>
    <col min="9736" max="9736" width="7.88671875" style="438" customWidth="1"/>
    <col min="9737" max="9737" width="9" style="438" customWidth="1"/>
    <col min="9738" max="9954" width="8.88671875" style="438"/>
    <col min="9955" max="9955" width="5.77734375" style="438" customWidth="1"/>
    <col min="9956" max="9956" width="5.6640625" style="438" customWidth="1"/>
    <col min="9957" max="9976" width="4.21875" style="438" customWidth="1"/>
    <col min="9977" max="9986" width="0" style="438" hidden="1" customWidth="1"/>
    <col min="9987" max="9987" width="5.6640625" style="438" customWidth="1"/>
    <col min="9988" max="9988" width="4.77734375" style="438" customWidth="1"/>
    <col min="9989" max="9989" width="8.109375" style="438" customWidth="1"/>
    <col min="9990" max="9990" width="6.6640625" style="438" customWidth="1"/>
    <col min="9991" max="9991" width="8.21875" style="438" customWidth="1"/>
    <col min="9992" max="9992" width="7.88671875" style="438" customWidth="1"/>
    <col min="9993" max="9993" width="9" style="438" customWidth="1"/>
    <col min="9994" max="10210" width="8.88671875" style="438"/>
    <col min="10211" max="10211" width="5.77734375" style="438" customWidth="1"/>
    <col min="10212" max="10212" width="5.6640625" style="438" customWidth="1"/>
    <col min="10213" max="10232" width="4.21875" style="438" customWidth="1"/>
    <col min="10233" max="10242" width="0" style="438" hidden="1" customWidth="1"/>
    <col min="10243" max="10243" width="5.6640625" style="438" customWidth="1"/>
    <col min="10244" max="10244" width="4.77734375" style="438" customWidth="1"/>
    <col min="10245" max="10245" width="8.109375" style="438" customWidth="1"/>
    <col min="10246" max="10246" width="6.6640625" style="438" customWidth="1"/>
    <col min="10247" max="10247" width="8.21875" style="438" customWidth="1"/>
    <col min="10248" max="10248" width="7.88671875" style="438" customWidth="1"/>
    <col min="10249" max="10249" width="9" style="438" customWidth="1"/>
    <col min="10250" max="10466" width="8.88671875" style="438"/>
    <col min="10467" max="10467" width="5.77734375" style="438" customWidth="1"/>
    <col min="10468" max="10468" width="5.6640625" style="438" customWidth="1"/>
    <col min="10469" max="10488" width="4.21875" style="438" customWidth="1"/>
    <col min="10489" max="10498" width="0" style="438" hidden="1" customWidth="1"/>
    <col min="10499" max="10499" width="5.6640625" style="438" customWidth="1"/>
    <col min="10500" max="10500" width="4.77734375" style="438" customWidth="1"/>
    <col min="10501" max="10501" width="8.109375" style="438" customWidth="1"/>
    <col min="10502" max="10502" width="6.6640625" style="438" customWidth="1"/>
    <col min="10503" max="10503" width="8.21875" style="438" customWidth="1"/>
    <col min="10504" max="10504" width="7.88671875" style="438" customWidth="1"/>
    <col min="10505" max="10505" width="9" style="438" customWidth="1"/>
    <col min="10506" max="10722" width="8.88671875" style="438"/>
    <col min="10723" max="10723" width="5.77734375" style="438" customWidth="1"/>
    <col min="10724" max="10724" width="5.6640625" style="438" customWidth="1"/>
    <col min="10725" max="10744" width="4.21875" style="438" customWidth="1"/>
    <col min="10745" max="10754" width="0" style="438" hidden="1" customWidth="1"/>
    <col min="10755" max="10755" width="5.6640625" style="438" customWidth="1"/>
    <col min="10756" max="10756" width="4.77734375" style="438" customWidth="1"/>
    <col min="10757" max="10757" width="8.109375" style="438" customWidth="1"/>
    <col min="10758" max="10758" width="6.6640625" style="438" customWidth="1"/>
    <col min="10759" max="10759" width="8.21875" style="438" customWidth="1"/>
    <col min="10760" max="10760" width="7.88671875" style="438" customWidth="1"/>
    <col min="10761" max="10761" width="9" style="438" customWidth="1"/>
    <col min="10762" max="10978" width="8.88671875" style="438"/>
    <col min="10979" max="10979" width="5.77734375" style="438" customWidth="1"/>
    <col min="10980" max="10980" width="5.6640625" style="438" customWidth="1"/>
    <col min="10981" max="11000" width="4.21875" style="438" customWidth="1"/>
    <col min="11001" max="11010" width="0" style="438" hidden="1" customWidth="1"/>
    <col min="11011" max="11011" width="5.6640625" style="438" customWidth="1"/>
    <col min="11012" max="11012" width="4.77734375" style="438" customWidth="1"/>
    <col min="11013" max="11013" width="8.109375" style="438" customWidth="1"/>
    <col min="11014" max="11014" width="6.6640625" style="438" customWidth="1"/>
    <col min="11015" max="11015" width="8.21875" style="438" customWidth="1"/>
    <col min="11016" max="11016" width="7.88671875" style="438" customWidth="1"/>
    <col min="11017" max="11017" width="9" style="438" customWidth="1"/>
    <col min="11018" max="11234" width="8.88671875" style="438"/>
    <col min="11235" max="11235" width="5.77734375" style="438" customWidth="1"/>
    <col min="11236" max="11236" width="5.6640625" style="438" customWidth="1"/>
    <col min="11237" max="11256" width="4.21875" style="438" customWidth="1"/>
    <col min="11257" max="11266" width="0" style="438" hidden="1" customWidth="1"/>
    <col min="11267" max="11267" width="5.6640625" style="438" customWidth="1"/>
    <col min="11268" max="11268" width="4.77734375" style="438" customWidth="1"/>
    <col min="11269" max="11269" width="8.109375" style="438" customWidth="1"/>
    <col min="11270" max="11270" width="6.6640625" style="438" customWidth="1"/>
    <col min="11271" max="11271" width="8.21875" style="438" customWidth="1"/>
    <col min="11272" max="11272" width="7.88671875" style="438" customWidth="1"/>
    <col min="11273" max="11273" width="9" style="438" customWidth="1"/>
    <col min="11274" max="11490" width="8.88671875" style="438"/>
    <col min="11491" max="11491" width="5.77734375" style="438" customWidth="1"/>
    <col min="11492" max="11492" width="5.6640625" style="438" customWidth="1"/>
    <col min="11493" max="11512" width="4.21875" style="438" customWidth="1"/>
    <col min="11513" max="11522" width="0" style="438" hidden="1" customWidth="1"/>
    <col min="11523" max="11523" width="5.6640625" style="438" customWidth="1"/>
    <col min="11524" max="11524" width="4.77734375" style="438" customWidth="1"/>
    <col min="11525" max="11525" width="8.109375" style="438" customWidth="1"/>
    <col min="11526" max="11526" width="6.6640625" style="438" customWidth="1"/>
    <col min="11527" max="11527" width="8.21875" style="438" customWidth="1"/>
    <col min="11528" max="11528" width="7.88671875" style="438" customWidth="1"/>
    <col min="11529" max="11529" width="9" style="438" customWidth="1"/>
    <col min="11530" max="11746" width="8.88671875" style="438"/>
    <col min="11747" max="11747" width="5.77734375" style="438" customWidth="1"/>
    <col min="11748" max="11748" width="5.6640625" style="438" customWidth="1"/>
    <col min="11749" max="11768" width="4.21875" style="438" customWidth="1"/>
    <col min="11769" max="11778" width="0" style="438" hidden="1" customWidth="1"/>
    <col min="11779" max="11779" width="5.6640625" style="438" customWidth="1"/>
    <col min="11780" max="11780" width="4.77734375" style="438" customWidth="1"/>
    <col min="11781" max="11781" width="8.109375" style="438" customWidth="1"/>
    <col min="11782" max="11782" width="6.6640625" style="438" customWidth="1"/>
    <col min="11783" max="11783" width="8.21875" style="438" customWidth="1"/>
    <col min="11784" max="11784" width="7.88671875" style="438" customWidth="1"/>
    <col min="11785" max="11785" width="9" style="438" customWidth="1"/>
    <col min="11786" max="12002" width="8.88671875" style="438"/>
    <col min="12003" max="12003" width="5.77734375" style="438" customWidth="1"/>
    <col min="12004" max="12004" width="5.6640625" style="438" customWidth="1"/>
    <col min="12005" max="12024" width="4.21875" style="438" customWidth="1"/>
    <col min="12025" max="12034" width="0" style="438" hidden="1" customWidth="1"/>
    <col min="12035" max="12035" width="5.6640625" style="438" customWidth="1"/>
    <col min="12036" max="12036" width="4.77734375" style="438" customWidth="1"/>
    <col min="12037" max="12037" width="8.109375" style="438" customWidth="1"/>
    <col min="12038" max="12038" width="6.6640625" style="438" customWidth="1"/>
    <col min="12039" max="12039" width="8.21875" style="438" customWidth="1"/>
    <col min="12040" max="12040" width="7.88671875" style="438" customWidth="1"/>
    <col min="12041" max="12041" width="9" style="438" customWidth="1"/>
    <col min="12042" max="12258" width="8.88671875" style="438"/>
    <col min="12259" max="12259" width="5.77734375" style="438" customWidth="1"/>
    <col min="12260" max="12260" width="5.6640625" style="438" customWidth="1"/>
    <col min="12261" max="12280" width="4.21875" style="438" customWidth="1"/>
    <col min="12281" max="12290" width="0" style="438" hidden="1" customWidth="1"/>
    <col min="12291" max="12291" width="5.6640625" style="438" customWidth="1"/>
    <col min="12292" max="12292" width="4.77734375" style="438" customWidth="1"/>
    <col min="12293" max="12293" width="8.109375" style="438" customWidth="1"/>
    <col min="12294" max="12294" width="6.6640625" style="438" customWidth="1"/>
    <col min="12295" max="12295" width="8.21875" style="438" customWidth="1"/>
    <col min="12296" max="12296" width="7.88671875" style="438" customWidth="1"/>
    <col min="12297" max="12297" width="9" style="438" customWidth="1"/>
    <col min="12298" max="12514" width="8.88671875" style="438"/>
    <col min="12515" max="12515" width="5.77734375" style="438" customWidth="1"/>
    <col min="12516" max="12516" width="5.6640625" style="438" customWidth="1"/>
    <col min="12517" max="12536" width="4.21875" style="438" customWidth="1"/>
    <col min="12537" max="12546" width="0" style="438" hidden="1" customWidth="1"/>
    <col min="12547" max="12547" width="5.6640625" style="438" customWidth="1"/>
    <col min="12548" max="12548" width="4.77734375" style="438" customWidth="1"/>
    <col min="12549" max="12549" width="8.109375" style="438" customWidth="1"/>
    <col min="12550" max="12550" width="6.6640625" style="438" customWidth="1"/>
    <col min="12551" max="12551" width="8.21875" style="438" customWidth="1"/>
    <col min="12552" max="12552" width="7.88671875" style="438" customWidth="1"/>
    <col min="12553" max="12553" width="9" style="438" customWidth="1"/>
    <col min="12554" max="12770" width="8.88671875" style="438"/>
    <col min="12771" max="12771" width="5.77734375" style="438" customWidth="1"/>
    <col min="12772" max="12772" width="5.6640625" style="438" customWidth="1"/>
    <col min="12773" max="12792" width="4.21875" style="438" customWidth="1"/>
    <col min="12793" max="12802" width="0" style="438" hidden="1" customWidth="1"/>
    <col min="12803" max="12803" width="5.6640625" style="438" customWidth="1"/>
    <col min="12804" max="12804" width="4.77734375" style="438" customWidth="1"/>
    <col min="12805" max="12805" width="8.109375" style="438" customWidth="1"/>
    <col min="12806" max="12806" width="6.6640625" style="438" customWidth="1"/>
    <col min="12807" max="12807" width="8.21875" style="438" customWidth="1"/>
    <col min="12808" max="12808" width="7.88671875" style="438" customWidth="1"/>
    <col min="12809" max="12809" width="9" style="438" customWidth="1"/>
    <col min="12810" max="13026" width="8.88671875" style="438"/>
    <col min="13027" max="13027" width="5.77734375" style="438" customWidth="1"/>
    <col min="13028" max="13028" width="5.6640625" style="438" customWidth="1"/>
    <col min="13029" max="13048" width="4.21875" style="438" customWidth="1"/>
    <col min="13049" max="13058" width="0" style="438" hidden="1" customWidth="1"/>
    <col min="13059" max="13059" width="5.6640625" style="438" customWidth="1"/>
    <col min="13060" max="13060" width="4.77734375" style="438" customWidth="1"/>
    <col min="13061" max="13061" width="8.109375" style="438" customWidth="1"/>
    <col min="13062" max="13062" width="6.6640625" style="438" customWidth="1"/>
    <col min="13063" max="13063" width="8.21875" style="438" customWidth="1"/>
    <col min="13064" max="13064" width="7.88671875" style="438" customWidth="1"/>
    <col min="13065" max="13065" width="9" style="438" customWidth="1"/>
    <col min="13066" max="13282" width="8.88671875" style="438"/>
    <col min="13283" max="13283" width="5.77734375" style="438" customWidth="1"/>
    <col min="13284" max="13284" width="5.6640625" style="438" customWidth="1"/>
    <col min="13285" max="13304" width="4.21875" style="438" customWidth="1"/>
    <col min="13305" max="13314" width="0" style="438" hidden="1" customWidth="1"/>
    <col min="13315" max="13315" width="5.6640625" style="438" customWidth="1"/>
    <col min="13316" max="13316" width="4.77734375" style="438" customWidth="1"/>
    <col min="13317" max="13317" width="8.109375" style="438" customWidth="1"/>
    <col min="13318" max="13318" width="6.6640625" style="438" customWidth="1"/>
    <col min="13319" max="13319" width="8.21875" style="438" customWidth="1"/>
    <col min="13320" max="13320" width="7.88671875" style="438" customWidth="1"/>
    <col min="13321" max="13321" width="9" style="438" customWidth="1"/>
    <col min="13322" max="13538" width="8.88671875" style="438"/>
    <col min="13539" max="13539" width="5.77734375" style="438" customWidth="1"/>
    <col min="13540" max="13540" width="5.6640625" style="438" customWidth="1"/>
    <col min="13541" max="13560" width="4.21875" style="438" customWidth="1"/>
    <col min="13561" max="13570" width="0" style="438" hidden="1" customWidth="1"/>
    <col min="13571" max="13571" width="5.6640625" style="438" customWidth="1"/>
    <col min="13572" max="13572" width="4.77734375" style="438" customWidth="1"/>
    <col min="13573" max="13573" width="8.109375" style="438" customWidth="1"/>
    <col min="13574" max="13574" width="6.6640625" style="438" customWidth="1"/>
    <col min="13575" max="13575" width="8.21875" style="438" customWidth="1"/>
    <col min="13576" max="13576" width="7.88671875" style="438" customWidth="1"/>
    <col min="13577" max="13577" width="9" style="438" customWidth="1"/>
    <col min="13578" max="13794" width="8.88671875" style="438"/>
    <col min="13795" max="13795" width="5.77734375" style="438" customWidth="1"/>
    <col min="13796" max="13796" width="5.6640625" style="438" customWidth="1"/>
    <col min="13797" max="13816" width="4.21875" style="438" customWidth="1"/>
    <col min="13817" max="13826" width="0" style="438" hidden="1" customWidth="1"/>
    <col min="13827" max="13827" width="5.6640625" style="438" customWidth="1"/>
    <col min="13828" max="13828" width="4.77734375" style="438" customWidth="1"/>
    <col min="13829" max="13829" width="8.109375" style="438" customWidth="1"/>
    <col min="13830" max="13830" width="6.6640625" style="438" customWidth="1"/>
    <col min="13831" max="13831" width="8.21875" style="438" customWidth="1"/>
    <col min="13832" max="13832" width="7.88671875" style="438" customWidth="1"/>
    <col min="13833" max="13833" width="9" style="438" customWidth="1"/>
    <col min="13834" max="14050" width="8.88671875" style="438"/>
    <col min="14051" max="14051" width="5.77734375" style="438" customWidth="1"/>
    <col min="14052" max="14052" width="5.6640625" style="438" customWidth="1"/>
    <col min="14053" max="14072" width="4.21875" style="438" customWidth="1"/>
    <col min="14073" max="14082" width="0" style="438" hidden="1" customWidth="1"/>
    <col min="14083" max="14083" width="5.6640625" style="438" customWidth="1"/>
    <col min="14084" max="14084" width="4.77734375" style="438" customWidth="1"/>
    <col min="14085" max="14085" width="8.109375" style="438" customWidth="1"/>
    <col min="14086" max="14086" width="6.6640625" style="438" customWidth="1"/>
    <col min="14087" max="14087" width="8.21875" style="438" customWidth="1"/>
    <col min="14088" max="14088" width="7.88671875" style="438" customWidth="1"/>
    <col min="14089" max="14089" width="9" style="438" customWidth="1"/>
    <col min="14090" max="14306" width="8.88671875" style="438"/>
    <col min="14307" max="14307" width="5.77734375" style="438" customWidth="1"/>
    <col min="14308" max="14308" width="5.6640625" style="438" customWidth="1"/>
    <col min="14309" max="14328" width="4.21875" style="438" customWidth="1"/>
    <col min="14329" max="14338" width="0" style="438" hidden="1" customWidth="1"/>
    <col min="14339" max="14339" width="5.6640625" style="438" customWidth="1"/>
    <col min="14340" max="14340" width="4.77734375" style="438" customWidth="1"/>
    <col min="14341" max="14341" width="8.109375" style="438" customWidth="1"/>
    <col min="14342" max="14342" width="6.6640625" style="438" customWidth="1"/>
    <col min="14343" max="14343" width="8.21875" style="438" customWidth="1"/>
    <col min="14344" max="14344" width="7.88671875" style="438" customWidth="1"/>
    <col min="14345" max="14345" width="9" style="438" customWidth="1"/>
    <col min="14346" max="14562" width="8.88671875" style="438"/>
    <col min="14563" max="14563" width="5.77734375" style="438" customWidth="1"/>
    <col min="14564" max="14564" width="5.6640625" style="438" customWidth="1"/>
    <col min="14565" max="14584" width="4.21875" style="438" customWidth="1"/>
    <col min="14585" max="14594" width="0" style="438" hidden="1" customWidth="1"/>
    <col min="14595" max="14595" width="5.6640625" style="438" customWidth="1"/>
    <col min="14596" max="14596" width="4.77734375" style="438" customWidth="1"/>
    <col min="14597" max="14597" width="8.109375" style="438" customWidth="1"/>
    <col min="14598" max="14598" width="6.6640625" style="438" customWidth="1"/>
    <col min="14599" max="14599" width="8.21875" style="438" customWidth="1"/>
    <col min="14600" max="14600" width="7.88671875" style="438" customWidth="1"/>
    <col min="14601" max="14601" width="9" style="438" customWidth="1"/>
    <col min="14602" max="14818" width="8.88671875" style="438"/>
    <col min="14819" max="14819" width="5.77734375" style="438" customWidth="1"/>
    <col min="14820" max="14820" width="5.6640625" style="438" customWidth="1"/>
    <col min="14821" max="14840" width="4.21875" style="438" customWidth="1"/>
    <col min="14841" max="14850" width="0" style="438" hidden="1" customWidth="1"/>
    <col min="14851" max="14851" width="5.6640625" style="438" customWidth="1"/>
    <col min="14852" max="14852" width="4.77734375" style="438" customWidth="1"/>
    <col min="14853" max="14853" width="8.109375" style="438" customWidth="1"/>
    <col min="14854" max="14854" width="6.6640625" style="438" customWidth="1"/>
    <col min="14855" max="14855" width="8.21875" style="438" customWidth="1"/>
    <col min="14856" max="14856" width="7.88671875" style="438" customWidth="1"/>
    <col min="14857" max="14857" width="9" style="438" customWidth="1"/>
    <col min="14858" max="15074" width="8.88671875" style="438"/>
    <col min="15075" max="15075" width="5.77734375" style="438" customWidth="1"/>
    <col min="15076" max="15076" width="5.6640625" style="438" customWidth="1"/>
    <col min="15077" max="15096" width="4.21875" style="438" customWidth="1"/>
    <col min="15097" max="15106" width="0" style="438" hidden="1" customWidth="1"/>
    <col min="15107" max="15107" width="5.6640625" style="438" customWidth="1"/>
    <col min="15108" max="15108" width="4.77734375" style="438" customWidth="1"/>
    <col min="15109" max="15109" width="8.109375" style="438" customWidth="1"/>
    <col min="15110" max="15110" width="6.6640625" style="438" customWidth="1"/>
    <col min="15111" max="15111" width="8.21875" style="438" customWidth="1"/>
    <col min="15112" max="15112" width="7.88671875" style="438" customWidth="1"/>
    <col min="15113" max="15113" width="9" style="438" customWidth="1"/>
    <col min="15114" max="15330" width="8.88671875" style="438"/>
    <col min="15331" max="15331" width="5.77734375" style="438" customWidth="1"/>
    <col min="15332" max="15332" width="5.6640625" style="438" customWidth="1"/>
    <col min="15333" max="15352" width="4.21875" style="438" customWidth="1"/>
    <col min="15353" max="15362" width="0" style="438" hidden="1" customWidth="1"/>
    <col min="15363" max="15363" width="5.6640625" style="438" customWidth="1"/>
    <col min="15364" max="15364" width="4.77734375" style="438" customWidth="1"/>
    <col min="15365" max="15365" width="8.109375" style="438" customWidth="1"/>
    <col min="15366" max="15366" width="6.6640625" style="438" customWidth="1"/>
    <col min="15367" max="15367" width="8.21875" style="438" customWidth="1"/>
    <col min="15368" max="15368" width="7.88671875" style="438" customWidth="1"/>
    <col min="15369" max="15369" width="9" style="438" customWidth="1"/>
    <col min="15370" max="15586" width="8.88671875" style="438"/>
    <col min="15587" max="15587" width="5.77734375" style="438" customWidth="1"/>
    <col min="15588" max="15588" width="5.6640625" style="438" customWidth="1"/>
    <col min="15589" max="15608" width="4.21875" style="438" customWidth="1"/>
    <col min="15609" max="15618" width="0" style="438" hidden="1" customWidth="1"/>
    <col min="15619" max="15619" width="5.6640625" style="438" customWidth="1"/>
    <col min="15620" max="15620" width="4.77734375" style="438" customWidth="1"/>
    <col min="15621" max="15621" width="8.109375" style="438" customWidth="1"/>
    <col min="15622" max="15622" width="6.6640625" style="438" customWidth="1"/>
    <col min="15623" max="15623" width="8.21875" style="438" customWidth="1"/>
    <col min="15624" max="15624" width="7.88671875" style="438" customWidth="1"/>
    <col min="15625" max="15625" width="9" style="438" customWidth="1"/>
    <col min="15626" max="15842" width="8.88671875" style="438"/>
    <col min="15843" max="15843" width="5.77734375" style="438" customWidth="1"/>
    <col min="15844" max="15844" width="5.6640625" style="438" customWidth="1"/>
    <col min="15845" max="15864" width="4.21875" style="438" customWidth="1"/>
    <col min="15865" max="15874" width="0" style="438" hidden="1" customWidth="1"/>
    <col min="15875" max="15875" width="5.6640625" style="438" customWidth="1"/>
    <col min="15876" max="15876" width="4.77734375" style="438" customWidth="1"/>
    <col min="15877" max="15877" width="8.109375" style="438" customWidth="1"/>
    <col min="15878" max="15878" width="6.6640625" style="438" customWidth="1"/>
    <col min="15879" max="15879" width="8.21875" style="438" customWidth="1"/>
    <col min="15880" max="15880" width="7.88671875" style="438" customWidth="1"/>
    <col min="15881" max="15881" width="9" style="438" customWidth="1"/>
    <col min="15882" max="16098" width="8.88671875" style="438"/>
    <col min="16099" max="16099" width="5.77734375" style="438" customWidth="1"/>
    <col min="16100" max="16100" width="5.6640625" style="438" customWidth="1"/>
    <col min="16101" max="16120" width="4.21875" style="438" customWidth="1"/>
    <col min="16121" max="16130" width="0" style="438" hidden="1" customWidth="1"/>
    <col min="16131" max="16131" width="5.6640625" style="438" customWidth="1"/>
    <col min="16132" max="16132" width="4.77734375" style="438" customWidth="1"/>
    <col min="16133" max="16133" width="8.109375" style="438" customWidth="1"/>
    <col min="16134" max="16134" width="6.6640625" style="438" customWidth="1"/>
    <col min="16135" max="16135" width="8.21875" style="438" customWidth="1"/>
    <col min="16136" max="16136" width="7.88671875" style="438" customWidth="1"/>
    <col min="16137" max="16137" width="9" style="438" customWidth="1"/>
    <col min="16138" max="16384" width="8.88671875" style="438"/>
  </cols>
  <sheetData>
    <row r="1" spans="1:13" s="432" customFormat="1" ht="18.75" customHeight="1">
      <c r="A1" s="3850" t="s">
        <v>790</v>
      </c>
      <c r="B1" s="3851"/>
      <c r="C1" s="3851"/>
      <c r="D1" s="3851"/>
      <c r="E1" s="3851"/>
      <c r="F1" s="3851"/>
      <c r="G1" s="3851"/>
      <c r="H1" s="3851"/>
      <c r="I1" s="3851"/>
      <c r="J1" s="3851"/>
      <c r="K1" s="3851"/>
      <c r="L1" s="3851"/>
      <c r="M1" s="3852"/>
    </row>
    <row r="2" spans="1:13" s="432" customFormat="1" ht="12.75" customHeight="1" thickBot="1">
      <c r="A2" s="3853"/>
      <c r="B2" s="3854"/>
      <c r="C2" s="3854"/>
      <c r="D2" s="3854"/>
      <c r="E2" s="3854"/>
      <c r="F2" s="3854"/>
      <c r="G2" s="3854"/>
      <c r="H2" s="3854"/>
      <c r="I2" s="3854"/>
      <c r="J2" s="3854"/>
      <c r="K2" s="3854"/>
      <c r="L2" s="3854"/>
      <c r="M2" s="3855"/>
    </row>
    <row r="3" spans="1:13" s="432" customFormat="1" ht="36.75" customHeight="1">
      <c r="A3" s="1239" t="s">
        <v>791</v>
      </c>
      <c r="B3" s="3992" t="s">
        <v>881</v>
      </c>
      <c r="C3" s="3992"/>
      <c r="D3" s="3992"/>
      <c r="E3" s="3992"/>
      <c r="F3" s="3992"/>
      <c r="G3" s="3993"/>
      <c r="H3" s="3990" t="s">
        <v>792</v>
      </c>
      <c r="I3" s="3990"/>
      <c r="J3" s="621">
        <v>0.16</v>
      </c>
      <c r="K3" s="620"/>
      <c r="L3" s="622" t="s">
        <v>793</v>
      </c>
      <c r="M3" s="623">
        <f>설계내역서!H15</f>
        <v>0</v>
      </c>
    </row>
    <row r="4" spans="1:13" s="433" customFormat="1" ht="21.95" customHeight="1">
      <c r="A4" s="1702" t="s">
        <v>572</v>
      </c>
      <c r="B4" s="1163" t="s">
        <v>573</v>
      </c>
      <c r="C4" s="3991" t="s">
        <v>794</v>
      </c>
      <c r="D4" s="3991"/>
      <c r="E4" s="3991"/>
      <c r="F4" s="3991"/>
      <c r="G4" s="3991"/>
      <c r="H4" s="1167" t="s">
        <v>795</v>
      </c>
      <c r="I4" s="1703" t="s">
        <v>765</v>
      </c>
      <c r="J4" s="3858" t="s">
        <v>796</v>
      </c>
      <c r="K4" s="3858"/>
      <c r="L4" s="3859" t="s">
        <v>797</v>
      </c>
      <c r="M4" s="3860"/>
    </row>
    <row r="5" spans="1:13" s="433" customFormat="1" ht="21.95" customHeight="1">
      <c r="A5" s="1704"/>
      <c r="B5" s="1163" t="s">
        <v>578</v>
      </c>
      <c r="C5" s="1166">
        <v>1</v>
      </c>
      <c r="D5" s="1166">
        <v>2</v>
      </c>
      <c r="E5" s="1166">
        <v>3</v>
      </c>
      <c r="F5" s="1166">
        <v>4</v>
      </c>
      <c r="G5" s="1166" t="s">
        <v>75</v>
      </c>
      <c r="H5" s="1167" t="s">
        <v>798</v>
      </c>
      <c r="I5" s="1703" t="s">
        <v>580</v>
      </c>
      <c r="J5" s="436" t="s">
        <v>799</v>
      </c>
      <c r="K5" s="1705" t="s">
        <v>800</v>
      </c>
      <c r="L5" s="436" t="s">
        <v>799</v>
      </c>
      <c r="M5" s="1706" t="s">
        <v>800</v>
      </c>
    </row>
    <row r="6" spans="1:13" s="433" customFormat="1" ht="21.95" customHeight="1">
      <c r="A6" s="1162"/>
      <c r="B6" s="1163">
        <v>6</v>
      </c>
      <c r="C6" s="1166">
        <v>30</v>
      </c>
      <c r="D6" s="1166">
        <v>20</v>
      </c>
      <c r="E6" s="1166">
        <v>25</v>
      </c>
      <c r="F6" s="1166">
        <v>15</v>
      </c>
      <c r="G6" s="578">
        <f t="shared" ref="G6:G31" si="0">SUM(C6:F6)</f>
        <v>90</v>
      </c>
      <c r="H6" s="1167">
        <v>4</v>
      </c>
      <c r="I6" s="462">
        <f>VLOOKUP(H6,T35:BF68,2,0)</f>
        <v>6.0000000000000001E-3</v>
      </c>
      <c r="J6" s="461">
        <f>G6*1/J3</f>
        <v>562.5</v>
      </c>
      <c r="K6" s="435">
        <f t="shared" ref="K6:K7" si="1">I6*J6</f>
        <v>3.375</v>
      </c>
      <c r="L6" s="461">
        <f>J6*M3</f>
        <v>0</v>
      </c>
      <c r="M6" s="624">
        <f t="shared" ref="M6:M7" si="2">I6*L6</f>
        <v>0</v>
      </c>
    </row>
    <row r="7" spans="1:13" s="433" customFormat="1" ht="21.95" customHeight="1">
      <c r="A7" s="1162"/>
      <c r="B7" s="1163">
        <v>8</v>
      </c>
      <c r="C7" s="1166">
        <v>15</v>
      </c>
      <c r="D7" s="1166">
        <v>14</v>
      </c>
      <c r="E7" s="1166">
        <v>10</v>
      </c>
      <c r="F7" s="1166">
        <v>10</v>
      </c>
      <c r="G7" s="578">
        <f t="shared" si="0"/>
        <v>49</v>
      </c>
      <c r="H7" s="1167">
        <v>5</v>
      </c>
      <c r="I7" s="462">
        <f>VLOOKUP(H7,T36:BF69,3,0)</f>
        <v>1.2999999999999999E-2</v>
      </c>
      <c r="J7" s="461">
        <f>G7*1/J3</f>
        <v>306.25</v>
      </c>
      <c r="K7" s="435">
        <f t="shared" si="1"/>
        <v>3.9812499999999997</v>
      </c>
      <c r="L7" s="461">
        <f>J7*M3</f>
        <v>0</v>
      </c>
      <c r="M7" s="624">
        <f t="shared" si="2"/>
        <v>0</v>
      </c>
    </row>
    <row r="8" spans="1:13" s="432" customFormat="1" ht="21.95" customHeight="1">
      <c r="A8" s="3988" t="s">
        <v>935</v>
      </c>
      <c r="B8" s="434">
        <v>10</v>
      </c>
      <c r="C8" s="462"/>
      <c r="D8" s="462">
        <v>2</v>
      </c>
      <c r="E8" s="462"/>
      <c r="F8" s="462">
        <v>2</v>
      </c>
      <c r="G8" s="578">
        <f t="shared" si="0"/>
        <v>4</v>
      </c>
      <c r="H8" s="462">
        <v>5</v>
      </c>
      <c r="I8" s="462">
        <f>VLOOKUP(H8,T37:BF70,4,0)</f>
        <v>1.9800000000000002E-2</v>
      </c>
      <c r="J8" s="461">
        <f>G8*1/J3</f>
        <v>25</v>
      </c>
      <c r="K8" s="435">
        <f>I8*J8</f>
        <v>0.49500000000000005</v>
      </c>
      <c r="L8" s="461">
        <f>J8*M3</f>
        <v>0</v>
      </c>
      <c r="M8" s="624">
        <f>I8*L8</f>
        <v>0</v>
      </c>
    </row>
    <row r="9" spans="1:13" s="432" customFormat="1" ht="21.95" customHeight="1">
      <c r="A9" s="3988"/>
      <c r="B9" s="436">
        <v>12</v>
      </c>
      <c r="C9" s="462">
        <v>2</v>
      </c>
      <c r="D9" s="462">
        <v>2</v>
      </c>
      <c r="E9" s="462">
        <v>2</v>
      </c>
      <c r="F9" s="462">
        <v>2</v>
      </c>
      <c r="G9" s="578">
        <f t="shared" si="0"/>
        <v>8</v>
      </c>
      <c r="H9" s="462">
        <v>6</v>
      </c>
      <c r="I9" s="462">
        <f>VLOOKUP(H9,T38:BF71,5,0)</f>
        <v>3.3599999999999998E-2</v>
      </c>
      <c r="J9" s="461">
        <f>G9*1/J3</f>
        <v>50</v>
      </c>
      <c r="K9" s="435">
        <f t="shared" ref="K9:K31" si="3">I9*J9</f>
        <v>1.68</v>
      </c>
      <c r="L9" s="457">
        <f>J9*M3</f>
        <v>0</v>
      </c>
      <c r="M9" s="624">
        <f t="shared" ref="M9:M31" si="4">I9*L9</f>
        <v>0</v>
      </c>
    </row>
    <row r="10" spans="1:13" s="432" customFormat="1" ht="21.95" customHeight="1">
      <c r="A10" s="3988"/>
      <c r="B10" s="436">
        <v>14</v>
      </c>
      <c r="C10" s="462">
        <v>3</v>
      </c>
      <c r="D10" s="462">
        <v>2</v>
      </c>
      <c r="E10" s="462">
        <v>2</v>
      </c>
      <c r="F10" s="462">
        <v>2</v>
      </c>
      <c r="G10" s="578">
        <f t="shared" si="0"/>
        <v>9</v>
      </c>
      <c r="H10" s="462">
        <v>6</v>
      </c>
      <c r="I10" s="462">
        <f>VLOOKUP(H10,T39:BF72,6,0)</f>
        <v>4.4699999999999997E-2</v>
      </c>
      <c r="J10" s="461">
        <f>G10*1/J3</f>
        <v>56.25</v>
      </c>
      <c r="K10" s="435">
        <f t="shared" si="3"/>
        <v>2.5143749999999998</v>
      </c>
      <c r="L10" s="457">
        <f>J10*M3</f>
        <v>0</v>
      </c>
      <c r="M10" s="624">
        <f t="shared" si="4"/>
        <v>0</v>
      </c>
    </row>
    <row r="11" spans="1:13" s="432" customFormat="1" ht="21.95" customHeight="1">
      <c r="A11" s="3988"/>
      <c r="B11" s="436">
        <v>16</v>
      </c>
      <c r="C11" s="462"/>
      <c r="D11" s="462">
        <v>1</v>
      </c>
      <c r="E11" s="462"/>
      <c r="F11" s="462">
        <v>1</v>
      </c>
      <c r="G11" s="578">
        <f t="shared" si="0"/>
        <v>2</v>
      </c>
      <c r="H11" s="462">
        <v>7</v>
      </c>
      <c r="I11" s="462">
        <f>VLOOKUP(H11,T40:BF73,7,0)</f>
        <v>6.7000000000000004E-2</v>
      </c>
      <c r="J11" s="461">
        <f>G11*1/J3</f>
        <v>12.5</v>
      </c>
      <c r="K11" s="435">
        <f t="shared" si="3"/>
        <v>0.83750000000000002</v>
      </c>
      <c r="L11" s="457">
        <f>J11*M3</f>
        <v>0</v>
      </c>
      <c r="M11" s="624">
        <f t="shared" si="4"/>
        <v>0</v>
      </c>
    </row>
    <row r="12" spans="1:13" s="432" customFormat="1" ht="21.95" hidden="1" customHeight="1">
      <c r="A12" s="3988"/>
      <c r="B12" s="436"/>
      <c r="C12" s="462"/>
      <c r="D12" s="462"/>
      <c r="E12" s="462"/>
      <c r="F12" s="462"/>
      <c r="G12" s="578">
        <f t="shared" si="0"/>
        <v>0</v>
      </c>
      <c r="H12" s="462">
        <v>13</v>
      </c>
      <c r="I12" s="462" t="e">
        <f>VLOOKUP(H12,해송수간재적표,8,0)</f>
        <v>#REF!</v>
      </c>
      <c r="J12" s="457">
        <f>G12*1/J3</f>
        <v>0</v>
      </c>
      <c r="K12" s="435" t="e">
        <f t="shared" si="3"/>
        <v>#REF!</v>
      </c>
      <c r="L12" s="457">
        <f>J12*M3</f>
        <v>0</v>
      </c>
      <c r="M12" s="624" t="e">
        <f t="shared" si="4"/>
        <v>#REF!</v>
      </c>
    </row>
    <row r="13" spans="1:13" s="432" customFormat="1" ht="21.95" hidden="1" customHeight="1">
      <c r="A13" s="3988"/>
      <c r="B13" s="436"/>
      <c r="C13" s="462"/>
      <c r="D13" s="462"/>
      <c r="E13" s="462"/>
      <c r="F13" s="462"/>
      <c r="G13" s="578">
        <f t="shared" si="0"/>
        <v>0</v>
      </c>
      <c r="H13" s="462">
        <v>15</v>
      </c>
      <c r="I13" s="462" t="e">
        <f>VLOOKUP(H13,해송수간재적표,9,0)</f>
        <v>#REF!</v>
      </c>
      <c r="J13" s="457">
        <f>G13*1/J3</f>
        <v>0</v>
      </c>
      <c r="K13" s="435" t="e">
        <f t="shared" si="3"/>
        <v>#REF!</v>
      </c>
      <c r="L13" s="457">
        <f>J13*M3</f>
        <v>0</v>
      </c>
      <c r="M13" s="624" t="e">
        <f t="shared" si="4"/>
        <v>#REF!</v>
      </c>
    </row>
    <row r="14" spans="1:13" s="432" customFormat="1" ht="21.95" hidden="1" customHeight="1">
      <c r="A14" s="3988"/>
      <c r="B14" s="436"/>
      <c r="C14" s="462"/>
      <c r="D14" s="462"/>
      <c r="E14" s="462"/>
      <c r="F14" s="462"/>
      <c r="G14" s="578">
        <f t="shared" si="0"/>
        <v>0</v>
      </c>
      <c r="H14" s="462">
        <v>15</v>
      </c>
      <c r="I14" s="462" t="e">
        <f>VLOOKUP(H14,해송수간재적표,10,0)</f>
        <v>#REF!</v>
      </c>
      <c r="J14" s="457">
        <f>G14*1/J3</f>
        <v>0</v>
      </c>
      <c r="K14" s="435" t="e">
        <f t="shared" si="3"/>
        <v>#REF!</v>
      </c>
      <c r="L14" s="457">
        <f>J14*M3</f>
        <v>0</v>
      </c>
      <c r="M14" s="624" t="e">
        <f t="shared" si="4"/>
        <v>#REF!</v>
      </c>
    </row>
    <row r="15" spans="1:13" s="432" customFormat="1" ht="21.95" hidden="1" customHeight="1">
      <c r="A15" s="3988"/>
      <c r="B15" s="436"/>
      <c r="C15" s="462"/>
      <c r="D15" s="462"/>
      <c r="E15" s="462"/>
      <c r="F15" s="462"/>
      <c r="G15" s="578">
        <f t="shared" si="0"/>
        <v>0</v>
      </c>
      <c r="H15" s="462">
        <v>15</v>
      </c>
      <c r="I15" s="462" t="e">
        <f>VLOOKUP(H15,해송수간재적표,11,0)</f>
        <v>#REF!</v>
      </c>
      <c r="J15" s="457">
        <f>G15*1/J3</f>
        <v>0</v>
      </c>
      <c r="K15" s="435" t="e">
        <f t="shared" si="3"/>
        <v>#REF!</v>
      </c>
      <c r="L15" s="457">
        <f>J15*M3</f>
        <v>0</v>
      </c>
      <c r="M15" s="624" t="e">
        <f t="shared" si="4"/>
        <v>#REF!</v>
      </c>
    </row>
    <row r="16" spans="1:13" s="432" customFormat="1" ht="21.95" hidden="1" customHeight="1">
      <c r="A16" s="3988"/>
      <c r="B16" s="436"/>
      <c r="C16" s="462"/>
      <c r="D16" s="462"/>
      <c r="E16" s="462"/>
      <c r="F16" s="462"/>
      <c r="G16" s="578">
        <f t="shared" si="0"/>
        <v>0</v>
      </c>
      <c r="H16" s="462">
        <v>15</v>
      </c>
      <c r="I16" s="462" t="e">
        <f>VLOOKUP(H16,해송수간재적표,12,0)</f>
        <v>#REF!</v>
      </c>
      <c r="J16" s="457">
        <f>G16*1/J3</f>
        <v>0</v>
      </c>
      <c r="K16" s="435" t="e">
        <f t="shared" si="3"/>
        <v>#REF!</v>
      </c>
      <c r="L16" s="457">
        <f>J16*M3</f>
        <v>0</v>
      </c>
      <c r="M16" s="624" t="e">
        <f t="shared" si="4"/>
        <v>#REF!</v>
      </c>
    </row>
    <row r="17" spans="1:58" s="432" customFormat="1" ht="21.95" hidden="1" customHeight="1">
      <c r="A17" s="3988"/>
      <c r="B17" s="436"/>
      <c r="C17" s="462"/>
      <c r="D17" s="462"/>
      <c r="E17" s="462"/>
      <c r="F17" s="462"/>
      <c r="G17" s="578">
        <f t="shared" si="0"/>
        <v>0</v>
      </c>
      <c r="H17" s="462">
        <v>16</v>
      </c>
      <c r="I17" s="462" t="e">
        <f>VLOOKUP(H17,해송수간재적표,13,0)</f>
        <v>#REF!</v>
      </c>
      <c r="J17" s="457">
        <f>G17*1/J3</f>
        <v>0</v>
      </c>
      <c r="K17" s="435" t="e">
        <f t="shared" si="3"/>
        <v>#REF!</v>
      </c>
      <c r="L17" s="457">
        <f>J17*M3</f>
        <v>0</v>
      </c>
      <c r="M17" s="624" t="e">
        <f t="shared" si="4"/>
        <v>#REF!</v>
      </c>
    </row>
    <row r="18" spans="1:58" s="432" customFormat="1" ht="21.95" hidden="1" customHeight="1">
      <c r="A18" s="3988"/>
      <c r="B18" s="436"/>
      <c r="C18" s="462"/>
      <c r="D18" s="462"/>
      <c r="E18" s="462"/>
      <c r="F18" s="462"/>
      <c r="G18" s="578">
        <f t="shared" si="0"/>
        <v>0</v>
      </c>
      <c r="H18" s="462">
        <v>17</v>
      </c>
      <c r="I18" s="462" t="e">
        <f>VLOOKUP(H18,해송수간재적표,14,0)</f>
        <v>#REF!</v>
      </c>
      <c r="J18" s="457">
        <f>G18*1/J3</f>
        <v>0</v>
      </c>
      <c r="K18" s="435" t="e">
        <f t="shared" si="3"/>
        <v>#REF!</v>
      </c>
      <c r="L18" s="457">
        <f>J18*M3</f>
        <v>0</v>
      </c>
      <c r="M18" s="624" t="e">
        <f t="shared" si="4"/>
        <v>#REF!</v>
      </c>
    </row>
    <row r="19" spans="1:58" s="432" customFormat="1" ht="21.95" hidden="1" customHeight="1">
      <c r="A19" s="3988"/>
      <c r="B19" s="436"/>
      <c r="C19" s="462"/>
      <c r="D19" s="462"/>
      <c r="E19" s="462"/>
      <c r="F19" s="462"/>
      <c r="G19" s="578">
        <f t="shared" si="0"/>
        <v>0</v>
      </c>
      <c r="H19" s="462">
        <v>17</v>
      </c>
      <c r="I19" s="462" t="e">
        <f>VLOOKUP(H19,해송수간재적표,15,0)</f>
        <v>#REF!</v>
      </c>
      <c r="J19" s="457">
        <f>G19*1/J3</f>
        <v>0</v>
      </c>
      <c r="K19" s="435" t="e">
        <f t="shared" si="3"/>
        <v>#REF!</v>
      </c>
      <c r="L19" s="457">
        <f>J19*M3</f>
        <v>0</v>
      </c>
      <c r="M19" s="624" t="e">
        <f t="shared" si="4"/>
        <v>#REF!</v>
      </c>
    </row>
    <row r="20" spans="1:58" s="432" customFormat="1" ht="21.95" hidden="1" customHeight="1">
      <c r="A20" s="3988"/>
      <c r="B20" s="436"/>
      <c r="C20" s="462"/>
      <c r="D20" s="462"/>
      <c r="E20" s="462"/>
      <c r="F20" s="462"/>
      <c r="G20" s="578">
        <f t="shared" si="0"/>
        <v>0</v>
      </c>
      <c r="H20" s="462">
        <v>17</v>
      </c>
      <c r="I20" s="462" t="e">
        <f>VLOOKUP(H20,해송수간재적표,16,0)</f>
        <v>#REF!</v>
      </c>
      <c r="J20" s="457">
        <f>G20*1/J3</f>
        <v>0</v>
      </c>
      <c r="K20" s="435" t="e">
        <f t="shared" si="3"/>
        <v>#REF!</v>
      </c>
      <c r="L20" s="457">
        <f>J20*M3</f>
        <v>0</v>
      </c>
      <c r="M20" s="624" t="e">
        <f t="shared" si="4"/>
        <v>#REF!</v>
      </c>
    </row>
    <row r="21" spans="1:58" s="432" customFormat="1" ht="21.95" hidden="1" customHeight="1">
      <c r="A21" s="3988"/>
      <c r="B21" s="436"/>
      <c r="C21" s="462"/>
      <c r="D21" s="462"/>
      <c r="E21" s="462"/>
      <c r="F21" s="462"/>
      <c r="G21" s="578">
        <f t="shared" si="0"/>
        <v>0</v>
      </c>
      <c r="H21" s="462">
        <v>18</v>
      </c>
      <c r="I21" s="462" t="e">
        <f>VLOOKUP(H21,해송수간재적표,17,0)</f>
        <v>#REF!</v>
      </c>
      <c r="J21" s="457">
        <f>G21*1/J3</f>
        <v>0</v>
      </c>
      <c r="K21" s="435" t="e">
        <f t="shared" si="3"/>
        <v>#REF!</v>
      </c>
      <c r="L21" s="457">
        <f>J21*M3</f>
        <v>0</v>
      </c>
      <c r="M21" s="624" t="e">
        <f t="shared" si="4"/>
        <v>#REF!</v>
      </c>
    </row>
    <row r="22" spans="1:58" s="432" customFormat="1" ht="21.95" hidden="1" customHeight="1">
      <c r="A22" s="3988"/>
      <c r="B22" s="436"/>
      <c r="C22" s="462"/>
      <c r="D22" s="462"/>
      <c r="E22" s="462"/>
      <c r="F22" s="462"/>
      <c r="G22" s="578">
        <f t="shared" si="0"/>
        <v>0</v>
      </c>
      <c r="H22" s="462">
        <v>19</v>
      </c>
      <c r="I22" s="462" t="e">
        <f>VLOOKUP(H22,해송수간재적표,18,0)</f>
        <v>#REF!</v>
      </c>
      <c r="J22" s="457">
        <f>G22*1/J3</f>
        <v>0</v>
      </c>
      <c r="K22" s="435" t="e">
        <f t="shared" si="3"/>
        <v>#REF!</v>
      </c>
      <c r="L22" s="457">
        <f>J22*M3</f>
        <v>0</v>
      </c>
      <c r="M22" s="624" t="e">
        <f t="shared" si="4"/>
        <v>#REF!</v>
      </c>
    </row>
    <row r="23" spans="1:58" s="432" customFormat="1" ht="21.95" hidden="1" customHeight="1">
      <c r="A23" s="3988"/>
      <c r="B23" s="436"/>
      <c r="C23" s="462"/>
      <c r="D23" s="462"/>
      <c r="E23" s="462"/>
      <c r="F23" s="462"/>
      <c r="G23" s="578">
        <f t="shared" si="0"/>
        <v>0</v>
      </c>
      <c r="H23" s="462">
        <v>20</v>
      </c>
      <c r="I23" s="462" t="e">
        <f>VLOOKUP(H23,해송수간재적표,19,0)</f>
        <v>#REF!</v>
      </c>
      <c r="J23" s="457">
        <f>G23*1/J3</f>
        <v>0</v>
      </c>
      <c r="K23" s="435" t="e">
        <f t="shared" si="3"/>
        <v>#REF!</v>
      </c>
      <c r="L23" s="457">
        <f>J23*M3</f>
        <v>0</v>
      </c>
      <c r="M23" s="624" t="e">
        <f t="shared" si="4"/>
        <v>#REF!</v>
      </c>
    </row>
    <row r="24" spans="1:58" s="432" customFormat="1" ht="21.95" hidden="1" customHeight="1">
      <c r="A24" s="3988"/>
      <c r="B24" s="436"/>
      <c r="C24" s="462"/>
      <c r="D24" s="462"/>
      <c r="E24" s="462"/>
      <c r="F24" s="462"/>
      <c r="G24" s="578">
        <f t="shared" si="0"/>
        <v>0</v>
      </c>
      <c r="H24" s="462">
        <v>20</v>
      </c>
      <c r="I24" s="462" t="e">
        <f>VLOOKUP(H24,해송수간재적표,20,0)</f>
        <v>#REF!</v>
      </c>
      <c r="J24" s="457">
        <f>G24*1/J3</f>
        <v>0</v>
      </c>
      <c r="K24" s="435" t="e">
        <f t="shared" si="3"/>
        <v>#REF!</v>
      </c>
      <c r="L24" s="457">
        <f>J24*M3</f>
        <v>0</v>
      </c>
      <c r="M24" s="624" t="e">
        <f t="shared" si="4"/>
        <v>#REF!</v>
      </c>
    </row>
    <row r="25" spans="1:58" s="432" customFormat="1" ht="21.95" hidden="1" customHeight="1">
      <c r="A25" s="3988"/>
      <c r="B25" s="436"/>
      <c r="C25" s="462"/>
      <c r="D25" s="462"/>
      <c r="E25" s="462"/>
      <c r="F25" s="462"/>
      <c r="G25" s="578">
        <f t="shared" si="0"/>
        <v>0</v>
      </c>
      <c r="H25" s="462">
        <v>20</v>
      </c>
      <c r="I25" s="462" t="e">
        <f>VLOOKUP(H25,해송수간재적표,21,0)</f>
        <v>#REF!</v>
      </c>
      <c r="J25" s="457">
        <f>G25*1/J3</f>
        <v>0</v>
      </c>
      <c r="K25" s="435" t="e">
        <f t="shared" si="3"/>
        <v>#REF!</v>
      </c>
      <c r="L25" s="457">
        <f>J25*M3</f>
        <v>0</v>
      </c>
      <c r="M25" s="624" t="e">
        <f t="shared" si="4"/>
        <v>#REF!</v>
      </c>
    </row>
    <row r="26" spans="1:58" s="432" customFormat="1" ht="21.95" hidden="1" customHeight="1">
      <c r="A26" s="3988"/>
      <c r="B26" s="436"/>
      <c r="C26" s="462"/>
      <c r="D26" s="462"/>
      <c r="E26" s="462"/>
      <c r="F26" s="462"/>
      <c r="G26" s="578">
        <f t="shared" si="0"/>
        <v>0</v>
      </c>
      <c r="H26" s="462">
        <v>21</v>
      </c>
      <c r="I26" s="462" t="e">
        <f>VLOOKUP(H26,해송수간재적표,22,0)</f>
        <v>#REF!</v>
      </c>
      <c r="J26" s="457">
        <f>G26*1/J3</f>
        <v>0</v>
      </c>
      <c r="K26" s="435" t="e">
        <f t="shared" si="3"/>
        <v>#REF!</v>
      </c>
      <c r="L26" s="457">
        <f>J26*M3</f>
        <v>0</v>
      </c>
      <c r="M26" s="624" t="e">
        <f t="shared" si="4"/>
        <v>#REF!</v>
      </c>
    </row>
    <row r="27" spans="1:58" s="432" customFormat="1" ht="21.95" hidden="1" customHeight="1">
      <c r="A27" s="3988"/>
      <c r="B27" s="436"/>
      <c r="C27" s="462"/>
      <c r="D27" s="462"/>
      <c r="E27" s="462"/>
      <c r="F27" s="462"/>
      <c r="G27" s="578">
        <f t="shared" si="0"/>
        <v>0</v>
      </c>
      <c r="H27" s="462">
        <v>22</v>
      </c>
      <c r="I27" s="462" t="e">
        <f>VLOOKUP(H27,해송수간재적표,23,0)</f>
        <v>#REF!</v>
      </c>
      <c r="J27" s="457">
        <f>G27*1/J3</f>
        <v>0</v>
      </c>
      <c r="K27" s="435" t="e">
        <f t="shared" si="3"/>
        <v>#REF!</v>
      </c>
      <c r="L27" s="457">
        <f>J27*M3</f>
        <v>0</v>
      </c>
      <c r="M27" s="624" t="e">
        <f>I27*L27</f>
        <v>#REF!</v>
      </c>
    </row>
    <row r="28" spans="1:58" s="432" customFormat="1" ht="21.95" hidden="1" customHeight="1">
      <c r="A28" s="3988"/>
      <c r="B28" s="436"/>
      <c r="C28" s="462"/>
      <c r="D28" s="462"/>
      <c r="E28" s="462"/>
      <c r="F28" s="462"/>
      <c r="G28" s="578">
        <f t="shared" si="0"/>
        <v>0</v>
      </c>
      <c r="H28" s="462">
        <v>23</v>
      </c>
      <c r="I28" s="462" t="e">
        <f>VLOOKUP(H28,해송수간재적표,24,0)</f>
        <v>#REF!</v>
      </c>
      <c r="J28" s="457">
        <f>G28*1/J3</f>
        <v>0</v>
      </c>
      <c r="K28" s="435" t="e">
        <f t="shared" si="3"/>
        <v>#REF!</v>
      </c>
      <c r="L28" s="457">
        <f>J28*M3</f>
        <v>0</v>
      </c>
      <c r="M28" s="624" t="e">
        <f>I28*L28</f>
        <v>#REF!</v>
      </c>
    </row>
    <row r="29" spans="1:58" s="432" customFormat="1" ht="21.95" hidden="1" customHeight="1">
      <c r="A29" s="3988"/>
      <c r="B29" s="436"/>
      <c r="C29" s="462"/>
      <c r="D29" s="462"/>
      <c r="E29" s="462"/>
      <c r="F29" s="462"/>
      <c r="G29" s="578">
        <f t="shared" si="0"/>
        <v>0</v>
      </c>
      <c r="H29" s="462">
        <v>23</v>
      </c>
      <c r="I29" s="462" t="e">
        <f>VLOOKUP(H29,해송수간재적표,25,0)</f>
        <v>#REF!</v>
      </c>
      <c r="J29" s="457">
        <f>G29*1/J3</f>
        <v>0</v>
      </c>
      <c r="K29" s="435" t="e">
        <f t="shared" si="3"/>
        <v>#REF!</v>
      </c>
      <c r="L29" s="457">
        <f>J29*M3</f>
        <v>0</v>
      </c>
      <c r="M29" s="624" t="e">
        <f>I29*L29</f>
        <v>#REF!</v>
      </c>
      <c r="S29" s="599"/>
    </row>
    <row r="30" spans="1:58" s="432" customFormat="1" ht="21.95" hidden="1" customHeight="1">
      <c r="A30" s="3988"/>
      <c r="B30" s="436"/>
      <c r="C30" s="462"/>
      <c r="D30" s="462"/>
      <c r="E30" s="462"/>
      <c r="F30" s="462"/>
      <c r="G30" s="578">
        <f t="shared" si="0"/>
        <v>0</v>
      </c>
      <c r="H30" s="462">
        <v>23</v>
      </c>
      <c r="I30" s="462" t="e">
        <f>VLOOKUP(H30,해송수간재적표,26,0)</f>
        <v>#REF!</v>
      </c>
      <c r="J30" s="457">
        <f>G30*1/J3</f>
        <v>0</v>
      </c>
      <c r="K30" s="435" t="e">
        <f t="shared" si="3"/>
        <v>#REF!</v>
      </c>
      <c r="L30" s="457">
        <f>J30*M3</f>
        <v>0</v>
      </c>
      <c r="M30" s="624" t="e">
        <f t="shared" si="4"/>
        <v>#REF!</v>
      </c>
    </row>
    <row r="31" spans="1:58" s="432" customFormat="1" ht="21.95" hidden="1" customHeight="1">
      <c r="A31" s="3988"/>
      <c r="B31" s="436"/>
      <c r="C31" s="462"/>
      <c r="D31" s="462"/>
      <c r="E31" s="462"/>
      <c r="F31" s="462"/>
      <c r="G31" s="578">
        <f t="shared" si="0"/>
        <v>0</v>
      </c>
      <c r="H31" s="462">
        <v>23</v>
      </c>
      <c r="I31" s="462" t="e">
        <f>VLOOKUP(H31,해송수간재적표,27,0)</f>
        <v>#REF!</v>
      </c>
      <c r="J31" s="457">
        <f>G31*1/J3</f>
        <v>0</v>
      </c>
      <c r="K31" s="435" t="e">
        <f t="shared" si="3"/>
        <v>#REF!</v>
      </c>
      <c r="L31" s="457">
        <f>J31*M3</f>
        <v>0</v>
      </c>
      <c r="M31" s="624" t="e">
        <f t="shared" si="4"/>
        <v>#REF!</v>
      </c>
    </row>
    <row r="32" spans="1:58" s="432" customFormat="1" ht="21.95" customHeight="1">
      <c r="A32" s="3989"/>
      <c r="B32" s="436" t="s">
        <v>582</v>
      </c>
      <c r="C32" s="1176">
        <f>SUM(C6:C31)</f>
        <v>50</v>
      </c>
      <c r="D32" s="1176">
        <f>SUM(D6:D31)</f>
        <v>41</v>
      </c>
      <c r="E32" s="1176">
        <f>SUM(E6:E31)</f>
        <v>39</v>
      </c>
      <c r="F32" s="578">
        <f>SUM(F6:F31)</f>
        <v>32</v>
      </c>
      <c r="G32" s="578">
        <f>SUM(G6:G31)</f>
        <v>162</v>
      </c>
      <c r="H32" s="1168"/>
      <c r="I32" s="1168"/>
      <c r="J32" s="456">
        <f>SUM(J6:J31)</f>
        <v>1012.5</v>
      </c>
      <c r="K32" s="449">
        <f>SUM(K6:K11)</f>
        <v>12.883125</v>
      </c>
      <c r="L32" s="456">
        <f>SUM(L6:L31)</f>
        <v>0</v>
      </c>
      <c r="M32" s="625">
        <f>SUM(M6:M11)</f>
        <v>0</v>
      </c>
      <c r="R32" s="579"/>
      <c r="X32" s="1863"/>
      <c r="Y32" s="1864"/>
      <c r="Z32" s="1864"/>
      <c r="AA32" s="1864"/>
      <c r="AB32" s="1864"/>
      <c r="AC32" s="1864"/>
      <c r="AD32" s="1864"/>
      <c r="AE32" s="1864"/>
      <c r="AF32" s="1864"/>
      <c r="AG32" s="1864"/>
      <c r="AH32" s="1864"/>
      <c r="AI32" s="1864"/>
      <c r="AJ32" s="1864"/>
      <c r="AK32" s="1864"/>
      <c r="AL32" s="1864"/>
      <c r="AM32" s="1864"/>
      <c r="AN32" s="1864"/>
      <c r="AO32" s="1864"/>
      <c r="AP32" s="1864"/>
      <c r="AQ32" s="1864"/>
      <c r="AR32" s="1864"/>
      <c r="AS32" s="1864"/>
      <c r="AT32" s="1864"/>
      <c r="AU32" s="1864"/>
      <c r="AV32" s="1864"/>
      <c r="AW32" s="1864"/>
      <c r="AX32" s="1864"/>
      <c r="AY32" s="1864"/>
      <c r="AZ32" s="1864"/>
      <c r="BA32" s="1864"/>
      <c r="BB32" s="1864"/>
      <c r="BC32" s="1864"/>
      <c r="BD32" s="1864"/>
      <c r="BE32" s="1864"/>
      <c r="BF32" s="1864"/>
    </row>
    <row r="33" spans="1:58" s="432" customFormat="1" ht="21.95" customHeight="1" thickBot="1">
      <c r="A33" s="3843" t="s">
        <v>801</v>
      </c>
      <c r="B33" s="3844"/>
      <c r="C33" s="1707">
        <f>C32</f>
        <v>50</v>
      </c>
      <c r="D33" s="1707">
        <f t="shared" ref="D33:F33" si="5">D32</f>
        <v>41</v>
      </c>
      <c r="E33" s="1707">
        <f t="shared" si="5"/>
        <v>39</v>
      </c>
      <c r="F33" s="1707">
        <f t="shared" si="5"/>
        <v>32</v>
      </c>
      <c r="G33" s="1707">
        <f>SUM(C33:F33)</f>
        <v>162</v>
      </c>
      <c r="H33" s="1707"/>
      <c r="I33" s="1707">
        <f t="shared" ref="I33:M33" si="6">SUM(I32)</f>
        <v>0</v>
      </c>
      <c r="J33" s="1708">
        <f>G33/J3</f>
        <v>1012.5</v>
      </c>
      <c r="K33" s="1709">
        <f t="shared" si="6"/>
        <v>12.883125</v>
      </c>
      <c r="L33" s="1710">
        <f>J33*M3</f>
        <v>0</v>
      </c>
      <c r="M33" s="1711">
        <f t="shared" si="6"/>
        <v>0</v>
      </c>
      <c r="T33" s="1861" t="s">
        <v>805</v>
      </c>
      <c r="U33" s="1862"/>
      <c r="V33" s="1862"/>
      <c r="W33" s="1862"/>
      <c r="X33" s="1864"/>
      <c r="Y33" s="1864"/>
      <c r="Z33" s="1864"/>
      <c r="AA33" s="1864"/>
      <c r="AB33" s="1864"/>
      <c r="AC33" s="1864"/>
      <c r="AD33" s="1864"/>
      <c r="AE33" s="1864"/>
      <c r="AF33" s="1864"/>
      <c r="AG33" s="1864"/>
      <c r="AH33" s="1864"/>
      <c r="AI33" s="1864"/>
      <c r="AJ33" s="1864"/>
      <c r="AK33" s="1864"/>
      <c r="AL33" s="1864"/>
      <c r="AM33" s="1864"/>
      <c r="AN33" s="1864"/>
      <c r="AO33" s="1864"/>
      <c r="AP33" s="1864"/>
      <c r="AQ33" s="1864"/>
      <c r="AR33" s="1864"/>
      <c r="AS33" s="1864"/>
      <c r="AT33" s="1864"/>
      <c r="AU33" s="1864"/>
      <c r="AV33" s="1864"/>
      <c r="AW33" s="1864"/>
      <c r="AX33" s="1864"/>
      <c r="AY33" s="1864"/>
      <c r="AZ33" s="1864"/>
      <c r="BA33" s="1864"/>
      <c r="BB33" s="1864"/>
      <c r="BC33" s="1864"/>
      <c r="BD33" s="1864"/>
      <c r="BE33" s="1864"/>
      <c r="BF33" s="1864"/>
    </row>
    <row r="34" spans="1:58" s="580" customFormat="1" ht="18.95" customHeight="1">
      <c r="A34" s="617"/>
      <c r="B34" s="618"/>
      <c r="C34" s="1169"/>
      <c r="D34" s="1173"/>
      <c r="E34" s="1174"/>
      <c r="F34" s="1173"/>
      <c r="G34" s="1169"/>
      <c r="H34" s="1169"/>
      <c r="I34" s="1170"/>
      <c r="T34" s="1865"/>
      <c r="U34" s="3848" t="s">
        <v>705</v>
      </c>
      <c r="V34" s="3848"/>
      <c r="W34" s="3848"/>
      <c r="X34" s="3848"/>
      <c r="Y34" s="3848"/>
      <c r="Z34" s="3848"/>
      <c r="AA34" s="3848"/>
      <c r="AB34" s="3848"/>
      <c r="AC34" s="3848"/>
      <c r="AD34" s="3848"/>
      <c r="AE34" s="3848"/>
      <c r="AF34" s="3848"/>
      <c r="AG34" s="3848"/>
      <c r="AH34" s="3848"/>
      <c r="AI34" s="3848"/>
      <c r="AJ34" s="3848"/>
      <c r="AK34" s="3848"/>
      <c r="AL34" s="3848"/>
      <c r="AM34" s="3848"/>
      <c r="AN34" s="3848"/>
      <c r="AO34" s="3848"/>
      <c r="AP34" s="3848"/>
      <c r="AQ34" s="3848"/>
      <c r="AR34" s="3848"/>
      <c r="AS34" s="3848"/>
      <c r="AT34" s="3848"/>
      <c r="AU34" s="3848"/>
      <c r="AV34" s="3848"/>
      <c r="AW34" s="3848"/>
      <c r="AX34" s="3848"/>
      <c r="AY34" s="3848"/>
      <c r="AZ34" s="3848"/>
      <c r="BA34" s="3848"/>
      <c r="BB34" s="3848"/>
      <c r="BC34" s="3848"/>
      <c r="BD34" s="3848"/>
      <c r="BE34" s="3848"/>
      <c r="BF34" s="3849"/>
    </row>
    <row r="35" spans="1:58" s="583" customFormat="1" ht="16.5">
      <c r="A35" s="619"/>
      <c r="B35" s="618"/>
      <c r="C35" s="616"/>
      <c r="D35" s="616"/>
      <c r="E35" s="616"/>
      <c r="F35" s="616"/>
      <c r="G35" s="616"/>
      <c r="H35" s="616"/>
      <c r="I35" s="3986" t="s">
        <v>802</v>
      </c>
      <c r="J35" s="1746">
        <f>AVERAGE(H6:H11)</f>
        <v>5.5</v>
      </c>
      <c r="K35" s="1782"/>
      <c r="L35" s="3986" t="s">
        <v>803</v>
      </c>
      <c r="M35" s="1747">
        <f>AVERAGE(B6:B11)</f>
        <v>11</v>
      </c>
      <c r="T35" s="1866" t="s">
        <v>588</v>
      </c>
      <c r="U35" s="1966">
        <v>6</v>
      </c>
      <c r="V35" s="1966">
        <v>8</v>
      </c>
      <c r="W35" s="1966">
        <v>10</v>
      </c>
      <c r="X35" s="1966">
        <v>12</v>
      </c>
      <c r="Y35" s="1966">
        <v>14</v>
      </c>
      <c r="Z35" s="1966">
        <v>16</v>
      </c>
      <c r="AA35" s="1966">
        <v>18</v>
      </c>
      <c r="AB35" s="1966">
        <v>20</v>
      </c>
      <c r="AC35" s="1966">
        <v>22</v>
      </c>
      <c r="AD35" s="1966">
        <v>24</v>
      </c>
      <c r="AE35" s="1966">
        <v>26</v>
      </c>
      <c r="AF35" s="1966">
        <v>28</v>
      </c>
      <c r="AG35" s="1966">
        <v>30</v>
      </c>
      <c r="AH35" s="1966">
        <v>32</v>
      </c>
      <c r="AI35" s="1966">
        <v>34</v>
      </c>
      <c r="AJ35" s="1966">
        <v>36</v>
      </c>
      <c r="AK35" s="1966">
        <v>38</v>
      </c>
      <c r="AL35" s="1966">
        <v>40</v>
      </c>
      <c r="AM35" s="1966">
        <v>42</v>
      </c>
      <c r="AN35" s="1966">
        <v>44</v>
      </c>
      <c r="AO35" s="1966">
        <v>46</v>
      </c>
      <c r="AP35" s="1966">
        <v>48</v>
      </c>
      <c r="AQ35" s="1966">
        <v>50</v>
      </c>
      <c r="AR35" s="1966">
        <v>52</v>
      </c>
      <c r="AS35" s="1966">
        <v>54</v>
      </c>
      <c r="AT35" s="1966">
        <v>56</v>
      </c>
      <c r="AU35" s="1966">
        <v>58</v>
      </c>
      <c r="AV35" s="1966">
        <v>60</v>
      </c>
      <c r="AW35" s="1966">
        <v>62</v>
      </c>
      <c r="AX35" s="1966">
        <v>64</v>
      </c>
      <c r="AY35" s="1966">
        <v>66</v>
      </c>
      <c r="AZ35" s="1966">
        <v>68</v>
      </c>
      <c r="BA35" s="1966">
        <v>70</v>
      </c>
      <c r="BB35" s="1966">
        <v>72</v>
      </c>
      <c r="BC35" s="1966">
        <v>74</v>
      </c>
      <c r="BD35" s="1966">
        <v>76</v>
      </c>
      <c r="BE35" s="1966">
        <v>78</v>
      </c>
      <c r="BF35" s="1968">
        <v>80</v>
      </c>
    </row>
    <row r="36" spans="1:58" s="583" customFormat="1" ht="16.5">
      <c r="B36" s="584"/>
      <c r="C36" s="616"/>
      <c r="D36" s="616"/>
      <c r="E36" s="616"/>
      <c r="F36" s="616"/>
      <c r="G36" s="616"/>
      <c r="H36" s="616"/>
      <c r="I36" s="3986"/>
      <c r="J36" s="1748" t="str">
        <f>MIN(H6:H11)&amp;"-"&amp;MAX(H6:H11)</f>
        <v>4-7</v>
      </c>
      <c r="K36" s="1782"/>
      <c r="L36" s="3986"/>
      <c r="M36" s="1747" t="str">
        <f>B6&amp;"-"&amp;B11</f>
        <v>6-16</v>
      </c>
      <c r="T36" s="1867">
        <v>3</v>
      </c>
      <c r="U36" s="1967">
        <v>4.4000000000000003E-3</v>
      </c>
      <c r="V36" s="1967">
        <v>7.7000000000000002E-3</v>
      </c>
      <c r="W36" s="1967">
        <v>1.1599999999999999E-2</v>
      </c>
      <c r="X36" s="1967">
        <v>1.6400000000000001E-2</v>
      </c>
      <c r="Y36" s="1967">
        <v>2.18E-2</v>
      </c>
      <c r="Z36" s="1967">
        <v>2.7900000000000001E-2</v>
      </c>
      <c r="AA36" s="1967">
        <v>3.4599999999999999E-2</v>
      </c>
      <c r="AB36" s="1967">
        <v>4.2000000000000003E-2</v>
      </c>
      <c r="AC36" s="1967">
        <v>4.99E-2</v>
      </c>
      <c r="AD36" s="1967">
        <v>5.8500000000000003E-2</v>
      </c>
      <c r="AE36" s="1967">
        <v>6.7500000000000004E-2</v>
      </c>
      <c r="AF36" s="1967">
        <v>7.7100000000000002E-2</v>
      </c>
      <c r="AG36" s="1967">
        <v>8.7300000000000003E-2</v>
      </c>
      <c r="AH36" s="1967">
        <v>9.7900000000000001E-2</v>
      </c>
      <c r="AI36" s="1967">
        <v>0.1091</v>
      </c>
      <c r="AJ36" s="1967">
        <v>0.1207</v>
      </c>
      <c r="AK36" s="1967">
        <v>0.1328</v>
      </c>
      <c r="AL36" s="1967">
        <v>0.1454</v>
      </c>
      <c r="AM36" s="1967">
        <v>0.1585</v>
      </c>
      <c r="AN36" s="1967">
        <v>0.17199999999999999</v>
      </c>
      <c r="AO36" s="1967">
        <v>0.18590000000000001</v>
      </c>
      <c r="AP36" s="1967">
        <v>0.20030000000000001</v>
      </c>
      <c r="AQ36" s="1967">
        <v>0.21510000000000001</v>
      </c>
      <c r="AR36" s="1967">
        <v>0.23039999999999999</v>
      </c>
      <c r="AS36" s="1967">
        <v>0.24610000000000001</v>
      </c>
      <c r="AT36" s="1967">
        <v>0.26219999999999999</v>
      </c>
      <c r="AU36" s="1967">
        <v>0.27879999999999999</v>
      </c>
      <c r="AV36" s="1967">
        <v>0.29570000000000002</v>
      </c>
      <c r="AW36" s="1967">
        <v>0.31309999999999999</v>
      </c>
      <c r="AX36" s="1967">
        <v>0.33090000000000003</v>
      </c>
      <c r="AY36" s="1967">
        <v>0.34910000000000002</v>
      </c>
      <c r="AZ36" s="1967">
        <v>0.36780000000000002</v>
      </c>
      <c r="BA36" s="1967">
        <v>0.38679999999999998</v>
      </c>
      <c r="BB36" s="1967">
        <v>0.40629999999999999</v>
      </c>
      <c r="BC36" s="1967">
        <v>0.42620000000000002</v>
      </c>
      <c r="BD36" s="1967">
        <v>0.44650000000000001</v>
      </c>
      <c r="BE36" s="1967">
        <v>0.4672</v>
      </c>
      <c r="BF36" s="1969">
        <v>0.4884</v>
      </c>
    </row>
    <row r="37" spans="1:58" s="583" customFormat="1" ht="16.5">
      <c r="A37" s="438" t="s">
        <v>804</v>
      </c>
      <c r="B37" s="439"/>
      <c r="C37" s="438"/>
      <c r="D37" s="438"/>
      <c r="E37" s="438"/>
      <c r="F37" s="438"/>
      <c r="G37" s="438"/>
      <c r="H37" s="438"/>
      <c r="I37" s="616"/>
      <c r="T37" s="1867">
        <v>4</v>
      </c>
      <c r="U37" s="1967">
        <v>6.0000000000000001E-3</v>
      </c>
      <c r="V37" s="1967">
        <v>1.03E-2</v>
      </c>
      <c r="W37" s="1967">
        <v>1.5699999999999999E-2</v>
      </c>
      <c r="X37" s="1967">
        <v>2.2100000000000002E-2</v>
      </c>
      <c r="Y37" s="1967">
        <v>2.9399999999999999E-2</v>
      </c>
      <c r="Z37" s="1967">
        <v>3.7699999999999997E-2</v>
      </c>
      <c r="AA37" s="1967">
        <v>4.6800000000000001E-2</v>
      </c>
      <c r="AB37" s="1967">
        <v>5.67E-2</v>
      </c>
      <c r="AC37" s="1967">
        <v>6.7500000000000004E-2</v>
      </c>
      <c r="AD37" s="1967">
        <v>7.8899999999999998E-2</v>
      </c>
      <c r="AE37" s="1967">
        <v>9.1200000000000003E-2</v>
      </c>
      <c r="AF37" s="1967">
        <v>0.1041</v>
      </c>
      <c r="AG37" s="1967">
        <v>0.1177</v>
      </c>
      <c r="AH37" s="1967">
        <v>0.13189999999999999</v>
      </c>
      <c r="AI37" s="1967">
        <v>0.14680000000000001</v>
      </c>
      <c r="AJ37" s="1967">
        <v>0.1623</v>
      </c>
      <c r="AK37" s="1967">
        <v>0.1784</v>
      </c>
      <c r="AL37" s="1967">
        <v>0.1951</v>
      </c>
      <c r="AM37" s="1967">
        <v>0.21229999999999999</v>
      </c>
      <c r="AN37" s="1967">
        <v>0.2301</v>
      </c>
      <c r="AO37" s="1967">
        <v>0.24840000000000001</v>
      </c>
      <c r="AP37" s="1967">
        <v>0.26719999999999999</v>
      </c>
      <c r="AQ37" s="1967">
        <v>0.28649999999999998</v>
      </c>
      <c r="AR37" s="1967">
        <v>0.30630000000000002</v>
      </c>
      <c r="AS37" s="1967">
        <v>0.3266</v>
      </c>
      <c r="AT37" s="1967">
        <v>0.34739999999999999</v>
      </c>
      <c r="AU37" s="1967">
        <v>0.36859999999999998</v>
      </c>
      <c r="AV37" s="1967">
        <v>0.39029999999999998</v>
      </c>
      <c r="AW37" s="1967">
        <v>0.41239999999999999</v>
      </c>
      <c r="AX37" s="1967">
        <v>0.435</v>
      </c>
      <c r="AY37" s="1967">
        <v>0.45789999999999997</v>
      </c>
      <c r="AZ37" s="1967">
        <v>0.48130000000000001</v>
      </c>
      <c r="BA37" s="1967">
        <v>0.50509999999999999</v>
      </c>
      <c r="BB37" s="1967">
        <v>0.52939999999999998</v>
      </c>
      <c r="BC37" s="1967">
        <v>0.55400000000000005</v>
      </c>
      <c r="BD37" s="1967">
        <v>0.57899999999999996</v>
      </c>
      <c r="BE37" s="1967">
        <v>0.60440000000000005</v>
      </c>
      <c r="BF37" s="1969">
        <v>0.63019999999999998</v>
      </c>
    </row>
    <row r="38" spans="1:58" ht="16.5">
      <c r="A38" s="981">
        <v>1</v>
      </c>
      <c r="B38" s="3987" t="s">
        <v>945</v>
      </c>
      <c r="C38" s="3987"/>
      <c r="D38" s="3987"/>
      <c r="E38" s="1645">
        <v>4</v>
      </c>
      <c r="F38" s="3987" t="s">
        <v>880</v>
      </c>
      <c r="G38" s="3987"/>
      <c r="H38" s="3987"/>
      <c r="J38" s="583"/>
      <c r="K38" s="583"/>
      <c r="L38" s="583"/>
      <c r="T38" s="1867">
        <v>5</v>
      </c>
      <c r="U38" s="1967">
        <v>7.4999999999999997E-3</v>
      </c>
      <c r="V38" s="1967">
        <v>1.2999999999999999E-2</v>
      </c>
      <c r="W38" s="1967">
        <v>1.9800000000000002E-2</v>
      </c>
      <c r="X38" s="1967">
        <v>2.7799999999999998E-2</v>
      </c>
      <c r="Y38" s="1967">
        <v>3.7100000000000001E-2</v>
      </c>
      <c r="Z38" s="1967">
        <v>4.7500000000000001E-2</v>
      </c>
      <c r="AA38" s="1967">
        <v>5.8999999999999997E-2</v>
      </c>
      <c r="AB38" s="1967">
        <v>7.1499999999999994E-2</v>
      </c>
      <c r="AC38" s="1967">
        <v>8.5000000000000006E-2</v>
      </c>
      <c r="AD38" s="1967">
        <v>9.9400000000000002E-2</v>
      </c>
      <c r="AE38" s="1967">
        <v>0.1148</v>
      </c>
      <c r="AF38" s="1967">
        <v>0.13100000000000001</v>
      </c>
      <c r="AG38" s="1967">
        <v>0.14810000000000001</v>
      </c>
      <c r="AH38" s="1967">
        <v>0.16600000000000001</v>
      </c>
      <c r="AI38" s="1967">
        <v>0.18459999999999999</v>
      </c>
      <c r="AJ38" s="1967">
        <v>0.20399999999999999</v>
      </c>
      <c r="AK38" s="1967">
        <v>0.22409999999999999</v>
      </c>
      <c r="AL38" s="1967">
        <v>0.24490000000000001</v>
      </c>
      <c r="AM38" s="1967">
        <v>0.26629999999999998</v>
      </c>
      <c r="AN38" s="1967">
        <v>0.28839999999999999</v>
      </c>
      <c r="AO38" s="1967">
        <v>0.31109999999999999</v>
      </c>
      <c r="AP38" s="1967">
        <v>0.33439999999999998</v>
      </c>
      <c r="AQ38" s="1967">
        <v>0.35830000000000001</v>
      </c>
      <c r="AR38" s="1967">
        <v>0.38269999999999998</v>
      </c>
      <c r="AS38" s="1967">
        <v>0.40770000000000001</v>
      </c>
      <c r="AT38" s="1967">
        <v>0.43319999999999997</v>
      </c>
      <c r="AU38" s="1967">
        <v>0.4592</v>
      </c>
      <c r="AV38" s="1967">
        <v>0.48559999999999998</v>
      </c>
      <c r="AW38" s="1967">
        <v>0.51259999999999994</v>
      </c>
      <c r="AX38" s="1967">
        <v>0.54</v>
      </c>
      <c r="AY38" s="1967">
        <v>0.56789999999999996</v>
      </c>
      <c r="AZ38" s="1967">
        <v>0.59609999999999996</v>
      </c>
      <c r="BA38" s="1967">
        <v>0.62490000000000001</v>
      </c>
      <c r="BB38" s="1967">
        <v>0.65400000000000003</v>
      </c>
      <c r="BC38" s="1967">
        <v>0.6835</v>
      </c>
      <c r="BD38" s="1967">
        <v>0.71340000000000003</v>
      </c>
      <c r="BE38" s="1967">
        <v>0.74360000000000004</v>
      </c>
      <c r="BF38" s="1969">
        <v>0.77429999999999999</v>
      </c>
    </row>
    <row r="39" spans="1:58" ht="16.5">
      <c r="A39" s="981">
        <v>2</v>
      </c>
      <c r="B39" s="3987" t="s">
        <v>947</v>
      </c>
      <c r="C39" s="3987"/>
      <c r="D39" s="3987"/>
      <c r="E39" s="1644"/>
      <c r="F39" s="451"/>
      <c r="G39" s="438"/>
      <c r="H39" s="438"/>
      <c r="J39" s="583"/>
      <c r="K39" s="583"/>
      <c r="L39" s="583"/>
      <c r="T39" s="1867">
        <v>6</v>
      </c>
      <c r="U39" s="1967">
        <v>9.1000000000000004E-3</v>
      </c>
      <c r="V39" s="1967">
        <v>1.5699999999999999E-2</v>
      </c>
      <c r="W39" s="1967">
        <v>2.3900000000000001E-2</v>
      </c>
      <c r="X39" s="1967">
        <v>3.3599999999999998E-2</v>
      </c>
      <c r="Y39" s="1967">
        <v>4.4699999999999997E-2</v>
      </c>
      <c r="Z39" s="1967">
        <v>5.7299999999999997E-2</v>
      </c>
      <c r="AA39" s="1967">
        <v>7.1099999999999997E-2</v>
      </c>
      <c r="AB39" s="1967">
        <v>8.6199999999999999E-2</v>
      </c>
      <c r="AC39" s="1967">
        <v>0.10249999999999999</v>
      </c>
      <c r="AD39" s="1967">
        <v>0.11990000000000001</v>
      </c>
      <c r="AE39" s="1967">
        <v>0.1384</v>
      </c>
      <c r="AF39" s="1967">
        <v>0.158</v>
      </c>
      <c r="AG39" s="1967">
        <v>0.17849999999999999</v>
      </c>
      <c r="AH39" s="1967">
        <v>0.2</v>
      </c>
      <c r="AI39" s="1967">
        <v>0.22239999999999999</v>
      </c>
      <c r="AJ39" s="1967">
        <v>0.2457</v>
      </c>
      <c r="AK39" s="1967">
        <v>0.26989999999999997</v>
      </c>
      <c r="AL39" s="1967">
        <v>0.29480000000000001</v>
      </c>
      <c r="AM39" s="1967">
        <v>0.32050000000000001</v>
      </c>
      <c r="AN39" s="1967">
        <v>0.34699999999999998</v>
      </c>
      <c r="AO39" s="1967">
        <v>0.37409999999999999</v>
      </c>
      <c r="AP39" s="1967">
        <v>0.40200000000000002</v>
      </c>
      <c r="AQ39" s="1967">
        <v>0.43049999999999999</v>
      </c>
      <c r="AR39" s="1967">
        <v>0.45960000000000001</v>
      </c>
      <c r="AS39" s="1967">
        <v>0.48930000000000001</v>
      </c>
      <c r="AT39" s="1967">
        <v>0.51959999999999995</v>
      </c>
      <c r="AU39" s="1967">
        <v>0.5504</v>
      </c>
      <c r="AV39" s="1967">
        <v>0.58179999999999998</v>
      </c>
      <c r="AW39" s="1967">
        <v>0.61370000000000002</v>
      </c>
      <c r="AX39" s="1967">
        <v>0.64610000000000001</v>
      </c>
      <c r="AY39" s="1967">
        <v>0.67900000000000005</v>
      </c>
      <c r="AZ39" s="1967">
        <v>0.71230000000000004</v>
      </c>
      <c r="BA39" s="1967">
        <v>0.746</v>
      </c>
      <c r="BB39" s="1967">
        <v>0.7802</v>
      </c>
      <c r="BC39" s="1967">
        <v>0.81479999999999997</v>
      </c>
      <c r="BD39" s="1967">
        <v>0.84970000000000001</v>
      </c>
      <c r="BE39" s="1967">
        <v>0.88500000000000001</v>
      </c>
      <c r="BF39" s="1969">
        <v>0.92069999999999996</v>
      </c>
    </row>
    <row r="40" spans="1:58" ht="16.5">
      <c r="A40" s="981">
        <v>3</v>
      </c>
      <c r="B40" s="595" t="s">
        <v>946</v>
      </c>
      <c r="C40" s="595"/>
      <c r="D40" s="595"/>
      <c r="E40" s="451"/>
      <c r="F40" s="451"/>
      <c r="G40" s="438"/>
      <c r="H40" s="438"/>
      <c r="J40" s="583"/>
      <c r="K40" s="583"/>
      <c r="L40" s="583"/>
      <c r="T40" s="1867">
        <v>7</v>
      </c>
      <c r="U40" s="1967">
        <v>1.06E-2</v>
      </c>
      <c r="V40" s="1967">
        <v>1.83E-2</v>
      </c>
      <c r="W40" s="1967">
        <v>2.7900000000000001E-2</v>
      </c>
      <c r="X40" s="1967">
        <v>3.9300000000000002E-2</v>
      </c>
      <c r="Y40" s="1967">
        <v>5.2400000000000002E-2</v>
      </c>
      <c r="Z40" s="1967">
        <v>6.7000000000000004E-2</v>
      </c>
      <c r="AA40" s="1967">
        <v>8.3199999999999996E-2</v>
      </c>
      <c r="AB40" s="1967">
        <v>0.1009</v>
      </c>
      <c r="AC40" s="1967">
        <v>0.12</v>
      </c>
      <c r="AD40" s="1967">
        <v>0.1404</v>
      </c>
      <c r="AE40" s="1967">
        <v>0.16209999999999999</v>
      </c>
      <c r="AF40" s="1967">
        <v>0.18490000000000001</v>
      </c>
      <c r="AG40" s="1967">
        <v>0.20899999999999999</v>
      </c>
      <c r="AH40" s="1967">
        <v>0.23419999999999999</v>
      </c>
      <c r="AI40" s="1967">
        <v>0.26040000000000002</v>
      </c>
      <c r="AJ40" s="1967">
        <v>0.28760000000000002</v>
      </c>
      <c r="AK40" s="1967">
        <v>0.31580000000000003</v>
      </c>
      <c r="AL40" s="1967">
        <v>0.34489999999999998</v>
      </c>
      <c r="AM40" s="1967">
        <v>0.37490000000000001</v>
      </c>
      <c r="AN40" s="1967">
        <v>0.40579999999999999</v>
      </c>
      <c r="AO40" s="1967">
        <v>0.43740000000000001</v>
      </c>
      <c r="AP40" s="1967">
        <v>0.4698</v>
      </c>
      <c r="AQ40" s="1967">
        <v>0.503</v>
      </c>
      <c r="AR40" s="1967">
        <v>0.53690000000000004</v>
      </c>
      <c r="AS40" s="1967">
        <v>0.57140000000000002</v>
      </c>
      <c r="AT40" s="1967">
        <v>0.60660000000000003</v>
      </c>
      <c r="AU40" s="1967">
        <v>0.64229999999999998</v>
      </c>
      <c r="AV40" s="1967">
        <v>0.67869999999999997</v>
      </c>
      <c r="AW40" s="1967">
        <v>0.71560000000000001</v>
      </c>
      <c r="AX40" s="1967">
        <v>0.75309999999999999</v>
      </c>
      <c r="AY40" s="1967">
        <v>0.79100000000000004</v>
      </c>
      <c r="AZ40" s="1967">
        <v>0.82950000000000002</v>
      </c>
      <c r="BA40" s="1967">
        <v>0.86829999999999996</v>
      </c>
      <c r="BB40" s="1967">
        <v>0.90769999999999995</v>
      </c>
      <c r="BC40" s="1967">
        <v>0.94740000000000002</v>
      </c>
      <c r="BD40" s="1967">
        <v>0.98760000000000003</v>
      </c>
      <c r="BE40" s="1967">
        <v>1.0281</v>
      </c>
      <c r="BF40" s="1969">
        <v>1.0689</v>
      </c>
    </row>
    <row r="41" spans="1:58" ht="16.5">
      <c r="A41" s="584"/>
      <c r="B41" s="584"/>
      <c r="C41" s="3984"/>
      <c r="D41" s="3984"/>
      <c r="E41" s="3984"/>
      <c r="F41" s="1175"/>
      <c r="J41" s="583"/>
      <c r="K41" s="583"/>
      <c r="L41" s="583"/>
      <c r="T41" s="1867">
        <v>8</v>
      </c>
      <c r="U41" s="1967">
        <v>1.21E-2</v>
      </c>
      <c r="V41" s="1967">
        <v>2.1000000000000001E-2</v>
      </c>
      <c r="W41" s="1967">
        <v>3.2000000000000001E-2</v>
      </c>
      <c r="X41" s="1967">
        <v>4.4999999999999998E-2</v>
      </c>
      <c r="Y41" s="1967">
        <v>0.06</v>
      </c>
      <c r="Z41" s="1967">
        <v>7.6799999999999993E-2</v>
      </c>
      <c r="AA41" s="1967">
        <v>9.5399999999999999E-2</v>
      </c>
      <c r="AB41" s="1967">
        <v>0.11559999999999999</v>
      </c>
      <c r="AC41" s="1967">
        <v>0.13750000000000001</v>
      </c>
      <c r="AD41" s="1967">
        <v>0.16089999999999999</v>
      </c>
      <c r="AE41" s="1967">
        <v>0.1857</v>
      </c>
      <c r="AF41" s="1967">
        <v>0.21199999999999999</v>
      </c>
      <c r="AG41" s="1967">
        <v>0.23949999999999999</v>
      </c>
      <c r="AH41" s="1967">
        <v>0.26829999999999998</v>
      </c>
      <c r="AI41" s="1967">
        <v>0.2984</v>
      </c>
      <c r="AJ41" s="1967">
        <v>0.32950000000000002</v>
      </c>
      <c r="AK41" s="1967">
        <v>0.36180000000000001</v>
      </c>
      <c r="AL41" s="1967">
        <v>0.39510000000000001</v>
      </c>
      <c r="AM41" s="1967">
        <v>0.4294</v>
      </c>
      <c r="AN41" s="1967">
        <v>0.4647</v>
      </c>
      <c r="AO41" s="1967">
        <v>0.50090000000000001</v>
      </c>
      <c r="AP41" s="1967">
        <v>0.53790000000000004</v>
      </c>
      <c r="AQ41" s="1967">
        <v>0.57579999999999998</v>
      </c>
      <c r="AR41" s="1967">
        <v>0.61439999999999995</v>
      </c>
      <c r="AS41" s="1967">
        <v>0.65380000000000005</v>
      </c>
      <c r="AT41" s="1967">
        <v>0.69389999999999996</v>
      </c>
      <c r="AU41" s="1967">
        <v>0.73470000000000002</v>
      </c>
      <c r="AV41" s="1967">
        <v>0.77610000000000001</v>
      </c>
      <c r="AW41" s="1967">
        <v>0.81810000000000005</v>
      </c>
      <c r="AX41" s="1967">
        <v>0.86070000000000002</v>
      </c>
      <c r="AY41" s="1967">
        <v>0.90380000000000005</v>
      </c>
      <c r="AZ41" s="1967">
        <v>0.94740000000000002</v>
      </c>
      <c r="BA41" s="1967">
        <v>0.99150000000000005</v>
      </c>
      <c r="BB41" s="1967">
        <v>1.0361</v>
      </c>
      <c r="BC41" s="1967">
        <v>1.0810999999999999</v>
      </c>
      <c r="BD41" s="1967">
        <v>1.1266</v>
      </c>
      <c r="BE41" s="1967">
        <v>1.1724000000000001</v>
      </c>
      <c r="BF41" s="1969">
        <v>1.2184999999999999</v>
      </c>
    </row>
    <row r="42" spans="1:58" ht="16.5">
      <c r="A42" s="3985"/>
      <c r="B42" s="3985"/>
      <c r="C42" s="3985"/>
      <c r="D42" s="3985"/>
      <c r="E42" s="3985"/>
      <c r="F42" s="1979"/>
      <c r="G42" s="1980"/>
      <c r="H42" s="1980"/>
      <c r="I42" s="1980"/>
      <c r="J42" s="1981"/>
      <c r="K42" s="1981"/>
      <c r="L42" s="619"/>
      <c r="T42" s="1867">
        <v>9</v>
      </c>
      <c r="U42" s="1967">
        <v>1.37E-2</v>
      </c>
      <c r="V42" s="1967">
        <v>2.3599999999999999E-2</v>
      </c>
      <c r="W42" s="1967">
        <v>3.5999999999999997E-2</v>
      </c>
      <c r="X42" s="1967">
        <v>5.0700000000000002E-2</v>
      </c>
      <c r="Y42" s="1967">
        <v>6.7599999999999993E-2</v>
      </c>
      <c r="Z42" s="1967">
        <v>8.6599999999999996E-2</v>
      </c>
      <c r="AA42" s="1967">
        <v>0.1075</v>
      </c>
      <c r="AB42" s="1967">
        <v>0.13039999999999999</v>
      </c>
      <c r="AC42" s="1967">
        <v>0.155</v>
      </c>
      <c r="AD42" s="1967">
        <v>0.18140000000000001</v>
      </c>
      <c r="AE42" s="1967">
        <v>0.2094</v>
      </c>
      <c r="AF42" s="1967">
        <v>0.23899999999999999</v>
      </c>
      <c r="AG42" s="1967">
        <v>0.27</v>
      </c>
      <c r="AH42" s="1967">
        <v>0.30249999999999999</v>
      </c>
      <c r="AI42" s="1967">
        <v>0.33639999999999998</v>
      </c>
      <c r="AJ42" s="1967">
        <v>0.3715</v>
      </c>
      <c r="AK42" s="1967">
        <v>0.40789999999999998</v>
      </c>
      <c r="AL42" s="1967">
        <v>0.44540000000000002</v>
      </c>
      <c r="AM42" s="1967">
        <v>0.48409999999999997</v>
      </c>
      <c r="AN42" s="1967">
        <v>0.52380000000000004</v>
      </c>
      <c r="AO42" s="1967">
        <v>0.5645</v>
      </c>
      <c r="AP42" s="1967">
        <v>0.60619999999999996</v>
      </c>
      <c r="AQ42" s="1967">
        <v>0.64880000000000004</v>
      </c>
      <c r="AR42" s="1967">
        <v>0.69220000000000004</v>
      </c>
      <c r="AS42" s="1967">
        <v>0.73650000000000004</v>
      </c>
      <c r="AT42" s="1967">
        <v>0.78159999999999996</v>
      </c>
      <c r="AU42" s="1967">
        <v>0.82730000000000004</v>
      </c>
      <c r="AV42" s="1967">
        <v>0.87380000000000002</v>
      </c>
      <c r="AW42" s="1967">
        <v>0.92100000000000004</v>
      </c>
      <c r="AX42" s="1967">
        <v>0.96870000000000001</v>
      </c>
      <c r="AY42" s="1967">
        <v>1.0170999999999999</v>
      </c>
      <c r="AZ42" s="1967">
        <v>1.0660000000000001</v>
      </c>
      <c r="BA42" s="1967">
        <v>1.1153999999999999</v>
      </c>
      <c r="BB42" s="1967">
        <v>1.1653</v>
      </c>
      <c r="BC42" s="1967">
        <v>1.2156</v>
      </c>
      <c r="BD42" s="1967">
        <v>1.2664</v>
      </c>
      <c r="BE42" s="1967">
        <v>1.3176000000000001</v>
      </c>
      <c r="BF42" s="1969">
        <v>1.3692</v>
      </c>
    </row>
    <row r="43" spans="1:58" ht="16.5">
      <c r="A43" s="3985"/>
      <c r="B43" s="1982"/>
      <c r="C43" s="3980"/>
      <c r="D43" s="3980"/>
      <c r="E43" s="3982"/>
      <c r="F43" s="3982"/>
      <c r="G43" s="3980"/>
      <c r="H43" s="1979"/>
      <c r="I43" s="3980"/>
      <c r="J43" s="1983"/>
      <c r="K43" s="3981"/>
      <c r="L43" s="1983"/>
      <c r="T43" s="1867">
        <v>10</v>
      </c>
      <c r="U43" s="1967">
        <v>1.52E-2</v>
      </c>
      <c r="V43" s="1967">
        <v>2.63E-2</v>
      </c>
      <c r="W43" s="1967">
        <v>4.0099999999999997E-2</v>
      </c>
      <c r="X43" s="1967">
        <v>5.6399999999999999E-2</v>
      </c>
      <c r="Y43" s="1967">
        <v>7.5200000000000003E-2</v>
      </c>
      <c r="Z43" s="1967">
        <v>9.6299999999999997E-2</v>
      </c>
      <c r="AA43" s="1967">
        <v>0.1197</v>
      </c>
      <c r="AB43" s="1967">
        <v>0.14510000000000001</v>
      </c>
      <c r="AC43" s="1967">
        <v>0.1726</v>
      </c>
      <c r="AD43" s="1967">
        <v>0.2019</v>
      </c>
      <c r="AE43" s="1967">
        <v>0.2331</v>
      </c>
      <c r="AF43" s="1967">
        <v>0.26600000000000001</v>
      </c>
      <c r="AG43" s="1967">
        <v>0.30059999999999998</v>
      </c>
      <c r="AH43" s="1967">
        <v>0.33679999999999999</v>
      </c>
      <c r="AI43" s="1967">
        <v>0.37440000000000001</v>
      </c>
      <c r="AJ43" s="1967">
        <v>0.41349999999999998</v>
      </c>
      <c r="AK43" s="1967">
        <v>0.45400000000000001</v>
      </c>
      <c r="AL43" s="1967">
        <v>0.49580000000000002</v>
      </c>
      <c r="AM43" s="1967">
        <v>0.53879999999999995</v>
      </c>
      <c r="AN43" s="1967">
        <v>0.58289999999999997</v>
      </c>
      <c r="AO43" s="1967">
        <v>0.62819999999999998</v>
      </c>
      <c r="AP43" s="1967">
        <v>0.67459999999999998</v>
      </c>
      <c r="AQ43" s="1967">
        <v>0.72189999999999999</v>
      </c>
      <c r="AR43" s="1967">
        <v>0.7702</v>
      </c>
      <c r="AS43" s="1967">
        <v>0.81940000000000002</v>
      </c>
      <c r="AT43" s="1967">
        <v>0.86939999999999995</v>
      </c>
      <c r="AU43" s="1967">
        <v>0.92030000000000001</v>
      </c>
      <c r="AV43" s="1967">
        <v>0.97189999999999999</v>
      </c>
      <c r="AW43" s="1967">
        <v>1.0242</v>
      </c>
      <c r="AX43" s="1967">
        <v>1.0771999999999999</v>
      </c>
      <c r="AY43" s="1967">
        <v>1.1308</v>
      </c>
      <c r="AZ43" s="1967">
        <v>1.1850000000000001</v>
      </c>
      <c r="BA43" s="1967">
        <v>1.2397</v>
      </c>
      <c r="BB43" s="1967">
        <v>1.2949999999999999</v>
      </c>
      <c r="BC43" s="1967">
        <v>1.3508</v>
      </c>
      <c r="BD43" s="1967">
        <v>1.407</v>
      </c>
      <c r="BE43" s="1967">
        <v>1.4636</v>
      </c>
      <c r="BF43" s="1969">
        <v>1.5206</v>
      </c>
    </row>
    <row r="44" spans="1:58" ht="16.5">
      <c r="A44" s="3985"/>
      <c r="B44" s="1982"/>
      <c r="C44" s="3980"/>
      <c r="D44" s="3980"/>
      <c r="E44" s="3982"/>
      <c r="F44" s="3982"/>
      <c r="G44" s="3980"/>
      <c r="H44" s="1984"/>
      <c r="I44" s="3980"/>
      <c r="J44" s="1985"/>
      <c r="K44" s="3981"/>
      <c r="L44" s="1985"/>
      <c r="T44" s="1867">
        <v>11</v>
      </c>
      <c r="U44" s="1967">
        <v>1.6799999999999999E-2</v>
      </c>
      <c r="V44" s="1967">
        <v>2.9000000000000001E-2</v>
      </c>
      <c r="W44" s="1967">
        <v>4.41E-2</v>
      </c>
      <c r="X44" s="1967">
        <v>6.2199999999999998E-2</v>
      </c>
      <c r="Y44" s="1967">
        <v>8.2900000000000001E-2</v>
      </c>
      <c r="Z44" s="1967">
        <v>0.1061</v>
      </c>
      <c r="AA44" s="1967">
        <v>0.1318</v>
      </c>
      <c r="AB44" s="1967">
        <v>0.1598</v>
      </c>
      <c r="AC44" s="1967">
        <v>0.19009999999999999</v>
      </c>
      <c r="AD44" s="1967">
        <v>0.22239999999999999</v>
      </c>
      <c r="AE44" s="1967">
        <v>0.25679999999999997</v>
      </c>
      <c r="AF44" s="1967">
        <v>0.29310000000000003</v>
      </c>
      <c r="AG44" s="1967">
        <v>0.33119999999999999</v>
      </c>
      <c r="AH44" s="1967">
        <v>0.371</v>
      </c>
      <c r="AI44" s="1967">
        <v>0.41249999999999998</v>
      </c>
      <c r="AJ44" s="1967">
        <v>0.4556</v>
      </c>
      <c r="AK44" s="1967">
        <v>0.50019999999999998</v>
      </c>
      <c r="AL44" s="1967">
        <v>0.54620000000000002</v>
      </c>
      <c r="AM44" s="1967">
        <v>0.59350000000000003</v>
      </c>
      <c r="AN44" s="1967">
        <v>0.64219999999999999</v>
      </c>
      <c r="AO44" s="1967">
        <v>0.69199999999999995</v>
      </c>
      <c r="AP44" s="1967">
        <v>0.74309999999999998</v>
      </c>
      <c r="AQ44" s="1967">
        <v>0.79520000000000002</v>
      </c>
      <c r="AR44" s="1967">
        <v>0.84830000000000005</v>
      </c>
      <c r="AS44" s="1967">
        <v>0.90239999999999998</v>
      </c>
      <c r="AT44" s="1967">
        <v>0.95750000000000002</v>
      </c>
      <c r="AU44" s="1967">
        <v>1.0134000000000001</v>
      </c>
      <c r="AV44" s="1967">
        <v>1.0702</v>
      </c>
      <c r="AW44" s="1967">
        <v>1.1276999999999999</v>
      </c>
      <c r="AX44" s="1967">
        <v>1.1859</v>
      </c>
      <c r="AY44" s="1967">
        <v>1.2447999999999999</v>
      </c>
      <c r="AZ44" s="1967">
        <v>1.3044</v>
      </c>
      <c r="BA44" s="1967">
        <v>1.3645</v>
      </c>
      <c r="BB44" s="1967">
        <v>1.4252</v>
      </c>
      <c r="BC44" s="1967">
        <v>1.4863999999999999</v>
      </c>
      <c r="BD44" s="1967">
        <v>1.548</v>
      </c>
      <c r="BE44" s="1967">
        <v>1.6101000000000001</v>
      </c>
      <c r="BF44" s="1969">
        <v>1.6726000000000001</v>
      </c>
    </row>
    <row r="45" spans="1:58" ht="16.5">
      <c r="A45" s="3985"/>
      <c r="B45" s="1982"/>
      <c r="C45" s="3980"/>
      <c r="D45" s="3980"/>
      <c r="E45" s="3982"/>
      <c r="F45" s="3982"/>
      <c r="G45" s="3980"/>
      <c r="H45" s="1984"/>
      <c r="I45" s="3980"/>
      <c r="J45" s="1985"/>
      <c r="K45" s="3981"/>
      <c r="L45" s="1985"/>
      <c r="T45" s="1867">
        <v>12</v>
      </c>
      <c r="U45" s="1967">
        <v>1.83E-2</v>
      </c>
      <c r="V45" s="1967">
        <v>3.1600000000000003E-2</v>
      </c>
      <c r="W45" s="1967">
        <v>4.82E-2</v>
      </c>
      <c r="X45" s="1967">
        <v>6.7900000000000002E-2</v>
      </c>
      <c r="Y45" s="1967">
        <v>9.0499999999999997E-2</v>
      </c>
      <c r="Z45" s="1967">
        <v>0.1159</v>
      </c>
      <c r="AA45" s="1967">
        <v>0.14399999999999999</v>
      </c>
      <c r="AB45" s="1967">
        <v>0.17460000000000001</v>
      </c>
      <c r="AC45" s="1967">
        <v>0.20760000000000001</v>
      </c>
      <c r="AD45" s="1967">
        <v>0.24299999999999999</v>
      </c>
      <c r="AE45" s="1967">
        <v>0.28050000000000003</v>
      </c>
      <c r="AF45" s="1967">
        <v>0.3201</v>
      </c>
      <c r="AG45" s="1967">
        <v>0.36180000000000001</v>
      </c>
      <c r="AH45" s="1967">
        <v>0.40529999999999999</v>
      </c>
      <c r="AI45" s="1967">
        <v>0.4506</v>
      </c>
      <c r="AJ45" s="1967">
        <v>0.49769999999999998</v>
      </c>
      <c r="AK45" s="1967">
        <v>0.5464</v>
      </c>
      <c r="AL45" s="1967">
        <v>0.59660000000000002</v>
      </c>
      <c r="AM45" s="1967">
        <v>0.64829999999999999</v>
      </c>
      <c r="AN45" s="1967">
        <v>0.70150000000000001</v>
      </c>
      <c r="AO45" s="1967">
        <v>0.75590000000000002</v>
      </c>
      <c r="AP45" s="1967">
        <v>0.81159999999999999</v>
      </c>
      <c r="AQ45" s="1967">
        <v>0.86850000000000005</v>
      </c>
      <c r="AR45" s="1967">
        <v>0.92649999999999999</v>
      </c>
      <c r="AS45" s="1967">
        <v>0.98560000000000003</v>
      </c>
      <c r="AT45" s="1967">
        <v>1.0457000000000001</v>
      </c>
      <c r="AU45" s="1967">
        <v>1.1067</v>
      </c>
      <c r="AV45" s="1967">
        <v>1.1686000000000001</v>
      </c>
      <c r="AW45" s="1967">
        <v>1.2314000000000001</v>
      </c>
      <c r="AX45" s="1967">
        <v>1.2948999999999999</v>
      </c>
      <c r="AY45" s="1967">
        <v>1.3591</v>
      </c>
      <c r="AZ45" s="1967">
        <v>1.4239999999999999</v>
      </c>
      <c r="BA45" s="1967">
        <v>1.4895</v>
      </c>
      <c r="BB45" s="1967">
        <v>1.5557000000000001</v>
      </c>
      <c r="BC45" s="1967">
        <v>1.6223000000000001</v>
      </c>
      <c r="BD45" s="1967">
        <v>1.6895</v>
      </c>
      <c r="BE45" s="1967">
        <v>1.7571000000000001</v>
      </c>
      <c r="BF45" s="1969">
        <v>1.8250999999999999</v>
      </c>
    </row>
    <row r="46" spans="1:58" ht="16.5">
      <c r="A46" s="1945"/>
      <c r="B46" s="1986"/>
      <c r="C46" s="3980"/>
      <c r="D46" s="3980"/>
      <c r="E46" s="3983"/>
      <c r="F46" s="3983"/>
      <c r="G46" s="1979"/>
      <c r="H46" s="1987"/>
      <c r="I46" s="1979"/>
      <c r="J46" s="1988"/>
      <c r="K46" s="1983"/>
      <c r="L46" s="1988"/>
      <c r="T46" s="1867">
        <v>13</v>
      </c>
      <c r="U46" s="1967">
        <v>1.9800000000000002E-2</v>
      </c>
      <c r="V46" s="1967">
        <v>3.4299999999999997E-2</v>
      </c>
      <c r="W46" s="1967">
        <v>5.2299999999999999E-2</v>
      </c>
      <c r="X46" s="1967">
        <v>7.3599999999999999E-2</v>
      </c>
      <c r="Y46" s="1967">
        <v>9.8100000000000007E-2</v>
      </c>
      <c r="Z46" s="1967">
        <v>0.12570000000000001</v>
      </c>
      <c r="AA46" s="1967">
        <v>0.15609999999999999</v>
      </c>
      <c r="AB46" s="1967">
        <v>0.1893</v>
      </c>
      <c r="AC46" s="1967">
        <v>0.22520000000000001</v>
      </c>
      <c r="AD46" s="1967">
        <v>0.26350000000000001</v>
      </c>
      <c r="AE46" s="1967">
        <v>0.30420000000000003</v>
      </c>
      <c r="AF46" s="1967">
        <v>0.34720000000000001</v>
      </c>
      <c r="AG46" s="1967">
        <v>0.39240000000000003</v>
      </c>
      <c r="AH46" s="1967">
        <v>0.43959999999999999</v>
      </c>
      <c r="AI46" s="1967">
        <v>0.48880000000000001</v>
      </c>
      <c r="AJ46" s="1967">
        <v>0.53979999999999995</v>
      </c>
      <c r="AK46" s="1967">
        <v>0.59260000000000002</v>
      </c>
      <c r="AL46" s="1967">
        <v>0.64710000000000001</v>
      </c>
      <c r="AM46" s="1967">
        <v>0.70320000000000005</v>
      </c>
      <c r="AN46" s="1967">
        <v>0.76080000000000003</v>
      </c>
      <c r="AO46" s="1967">
        <v>0.81989999999999996</v>
      </c>
      <c r="AP46" s="1967">
        <v>0.88029999999999997</v>
      </c>
      <c r="AQ46" s="1967">
        <v>0.94189999999999996</v>
      </c>
      <c r="AR46" s="1967">
        <v>1.0047999999999999</v>
      </c>
      <c r="AS46" s="1967">
        <v>1.0689</v>
      </c>
      <c r="AT46" s="1967">
        <v>1.1339999999999999</v>
      </c>
      <c r="AU46" s="1967">
        <v>1.2000999999999999</v>
      </c>
      <c r="AV46" s="1967">
        <v>1.2672000000000001</v>
      </c>
      <c r="AW46" s="1967">
        <v>1.3351999999999999</v>
      </c>
      <c r="AX46" s="1967">
        <v>1.4039999999999999</v>
      </c>
      <c r="AY46" s="1967">
        <v>1.4736</v>
      </c>
      <c r="AZ46" s="1967">
        <v>1.5439000000000001</v>
      </c>
      <c r="BA46" s="1967">
        <v>1.6149</v>
      </c>
      <c r="BB46" s="1967">
        <v>1.6863999999999999</v>
      </c>
      <c r="BC46" s="1967">
        <v>1.7585999999999999</v>
      </c>
      <c r="BD46" s="1967">
        <v>1.8312999999999999</v>
      </c>
      <c r="BE46" s="1967">
        <v>1.9044000000000001</v>
      </c>
      <c r="BF46" s="1969">
        <v>1.978</v>
      </c>
    </row>
    <row r="47" spans="1:58" ht="16.5">
      <c r="A47" s="439"/>
      <c r="T47" s="1867">
        <v>14</v>
      </c>
      <c r="U47" s="1967">
        <v>2.1399999999999999E-2</v>
      </c>
      <c r="V47" s="1967">
        <v>3.6900000000000002E-2</v>
      </c>
      <c r="W47" s="1967">
        <v>5.6300000000000003E-2</v>
      </c>
      <c r="X47" s="1967">
        <v>7.9299999999999995E-2</v>
      </c>
      <c r="Y47" s="1967">
        <v>0.1057</v>
      </c>
      <c r="Z47" s="1967">
        <v>0.13539999999999999</v>
      </c>
      <c r="AA47" s="1967">
        <v>0.16830000000000001</v>
      </c>
      <c r="AB47" s="1967">
        <v>0.2041</v>
      </c>
      <c r="AC47" s="1967">
        <v>0.2427</v>
      </c>
      <c r="AD47" s="1967">
        <v>0.28399999999999997</v>
      </c>
      <c r="AE47" s="1967">
        <v>0.32790000000000002</v>
      </c>
      <c r="AF47" s="1967">
        <v>0.37430000000000002</v>
      </c>
      <c r="AG47" s="1967">
        <v>0.42299999999999999</v>
      </c>
      <c r="AH47" s="1967">
        <v>0.47389999999999999</v>
      </c>
      <c r="AI47" s="1967">
        <v>0.52690000000000003</v>
      </c>
      <c r="AJ47" s="1967">
        <v>0.58189999999999997</v>
      </c>
      <c r="AK47" s="1967">
        <v>0.63890000000000002</v>
      </c>
      <c r="AL47" s="1967">
        <v>0.6976</v>
      </c>
      <c r="AM47" s="1967">
        <v>0.7581</v>
      </c>
      <c r="AN47" s="1967">
        <v>0.82020000000000004</v>
      </c>
      <c r="AO47" s="1967">
        <v>0.88380000000000003</v>
      </c>
      <c r="AP47" s="1967">
        <v>0.94889999999999997</v>
      </c>
      <c r="AQ47" s="1967">
        <v>1.0154000000000001</v>
      </c>
      <c r="AR47" s="1967">
        <v>1.0831999999999999</v>
      </c>
      <c r="AS47" s="1967">
        <v>1.1521999999999999</v>
      </c>
      <c r="AT47" s="1967">
        <v>1.2223999999999999</v>
      </c>
      <c r="AU47" s="1967">
        <v>1.2937000000000001</v>
      </c>
      <c r="AV47" s="1967">
        <v>1.3660000000000001</v>
      </c>
      <c r="AW47" s="1967">
        <v>1.4392</v>
      </c>
      <c r="AX47" s="1967">
        <v>1.5133000000000001</v>
      </c>
      <c r="AY47" s="1967">
        <v>1.5882000000000001</v>
      </c>
      <c r="AZ47" s="1967">
        <v>1.6638999999999999</v>
      </c>
      <c r="BA47" s="1967">
        <v>1.7403999999999999</v>
      </c>
      <c r="BB47" s="1967">
        <v>1.8173999999999999</v>
      </c>
      <c r="BC47" s="1967">
        <v>1.8951</v>
      </c>
      <c r="BD47" s="1967">
        <v>1.9733000000000001</v>
      </c>
      <c r="BE47" s="1967">
        <v>2.0520999999999998</v>
      </c>
      <c r="BF47" s="1969">
        <v>2.1312000000000002</v>
      </c>
    </row>
    <row r="48" spans="1:58" ht="16.5">
      <c r="T48" s="1867">
        <v>15</v>
      </c>
      <c r="U48" s="1967">
        <v>2.29E-2</v>
      </c>
      <c r="V48" s="1967">
        <v>3.9600000000000003E-2</v>
      </c>
      <c r="W48" s="1967">
        <v>6.0400000000000002E-2</v>
      </c>
      <c r="X48" s="1967">
        <v>8.5000000000000006E-2</v>
      </c>
      <c r="Y48" s="1967">
        <v>0.1134</v>
      </c>
      <c r="Z48" s="1967">
        <v>0.1452</v>
      </c>
      <c r="AA48" s="1967">
        <v>0.1804</v>
      </c>
      <c r="AB48" s="1967">
        <v>0.21879999999999999</v>
      </c>
      <c r="AC48" s="1967">
        <v>0.26019999999999999</v>
      </c>
      <c r="AD48" s="1967">
        <v>0.30459999999999998</v>
      </c>
      <c r="AE48" s="1967">
        <v>0.35160000000000002</v>
      </c>
      <c r="AF48" s="1967">
        <v>0.40139999999999998</v>
      </c>
      <c r="AG48" s="1967">
        <v>0.4536</v>
      </c>
      <c r="AH48" s="1967">
        <v>0.50819999999999999</v>
      </c>
      <c r="AI48" s="1967">
        <v>0.56499999999999995</v>
      </c>
      <c r="AJ48" s="1967">
        <v>0.62409999999999999</v>
      </c>
      <c r="AK48" s="1967">
        <v>0.68510000000000004</v>
      </c>
      <c r="AL48" s="1967">
        <v>0.74809999999999999</v>
      </c>
      <c r="AM48" s="1967">
        <v>0.81299999999999994</v>
      </c>
      <c r="AN48" s="1967">
        <v>0.87960000000000005</v>
      </c>
      <c r="AO48" s="1967">
        <v>0.94789999999999996</v>
      </c>
      <c r="AP48" s="1967">
        <v>1.0177</v>
      </c>
      <c r="AQ48" s="1967">
        <v>1.089</v>
      </c>
      <c r="AR48" s="1967">
        <v>1.1617</v>
      </c>
      <c r="AS48" s="1967">
        <v>1.2357</v>
      </c>
      <c r="AT48" s="1967">
        <v>1.3109</v>
      </c>
      <c r="AU48" s="1967">
        <v>1.3873</v>
      </c>
      <c r="AV48" s="1967">
        <v>1.4648000000000001</v>
      </c>
      <c r="AW48" s="1967">
        <v>1.5432999999999999</v>
      </c>
      <c r="AX48" s="1967">
        <v>1.6227</v>
      </c>
      <c r="AY48" s="1967">
        <v>1.7030000000000001</v>
      </c>
      <c r="AZ48" s="1967">
        <v>1.7842</v>
      </c>
      <c r="BA48" s="1967">
        <v>1.8660000000000001</v>
      </c>
      <c r="BB48" s="1967">
        <v>1.9486000000000001</v>
      </c>
      <c r="BC48" s="1967">
        <v>2.0318000000000001</v>
      </c>
      <c r="BD48" s="1967">
        <v>2.1156000000000001</v>
      </c>
      <c r="BE48" s="1967">
        <v>2.1999</v>
      </c>
      <c r="BF48" s="1969">
        <v>2.2847</v>
      </c>
    </row>
    <row r="49" spans="20:58" ht="16.5">
      <c r="T49" s="1867">
        <v>16</v>
      </c>
      <c r="U49" s="1967">
        <v>2.4400000000000002E-2</v>
      </c>
      <c r="V49" s="1967">
        <v>4.2200000000000001E-2</v>
      </c>
      <c r="W49" s="1967">
        <v>6.4399999999999999E-2</v>
      </c>
      <c r="X49" s="1967">
        <v>9.0700000000000003E-2</v>
      </c>
      <c r="Y49" s="1967">
        <v>0.121</v>
      </c>
      <c r="Z49" s="1967">
        <v>0.155</v>
      </c>
      <c r="AA49" s="1967">
        <v>0.19259999999999999</v>
      </c>
      <c r="AB49" s="1967">
        <v>0.2336</v>
      </c>
      <c r="AC49" s="1967">
        <v>0.27779999999999999</v>
      </c>
      <c r="AD49" s="1967">
        <v>0.3251</v>
      </c>
      <c r="AE49" s="1967">
        <v>0.37540000000000001</v>
      </c>
      <c r="AF49" s="1967">
        <v>0.4284</v>
      </c>
      <c r="AG49" s="1967">
        <v>0.48420000000000002</v>
      </c>
      <c r="AH49" s="1967">
        <v>0.54249999999999998</v>
      </c>
      <c r="AI49" s="1967">
        <v>0.60319999999999996</v>
      </c>
      <c r="AJ49" s="1967">
        <v>0.66620000000000001</v>
      </c>
      <c r="AK49" s="1967">
        <v>0.73140000000000005</v>
      </c>
      <c r="AL49" s="1967">
        <v>0.79869999999999997</v>
      </c>
      <c r="AM49" s="1967">
        <v>0.8679</v>
      </c>
      <c r="AN49" s="1967">
        <v>0.93899999999999995</v>
      </c>
      <c r="AO49" s="1967">
        <v>1.0119</v>
      </c>
      <c r="AP49" s="1967">
        <v>1.0864</v>
      </c>
      <c r="AQ49" s="1967">
        <v>1.1626000000000001</v>
      </c>
      <c r="AR49" s="1967">
        <v>1.2402</v>
      </c>
      <c r="AS49" s="1967">
        <v>1.3190999999999999</v>
      </c>
      <c r="AT49" s="1967">
        <v>1.3994</v>
      </c>
      <c r="AU49" s="1967">
        <v>1.4810000000000001</v>
      </c>
      <c r="AV49" s="1967">
        <v>1.5637000000000001</v>
      </c>
      <c r="AW49" s="1967">
        <v>1.6474</v>
      </c>
      <c r="AX49" s="1967">
        <v>1.7322</v>
      </c>
      <c r="AY49" s="1967">
        <v>1.8179000000000001</v>
      </c>
      <c r="AZ49" s="1967">
        <v>1.9045000000000001</v>
      </c>
      <c r="BA49" s="1967">
        <v>1.9919</v>
      </c>
      <c r="BB49" s="1967">
        <v>2.08</v>
      </c>
      <c r="BC49" s="1967">
        <v>2.1686999999999999</v>
      </c>
      <c r="BD49" s="1967">
        <v>2.2581000000000002</v>
      </c>
      <c r="BE49" s="1967">
        <v>2.3479999999999999</v>
      </c>
      <c r="BF49" s="1969">
        <v>2.4384999999999999</v>
      </c>
    </row>
    <row r="50" spans="20:58" ht="16.5">
      <c r="T50" s="1867">
        <v>17</v>
      </c>
      <c r="U50" s="1967">
        <v>2.5999999999999999E-2</v>
      </c>
      <c r="V50" s="1967">
        <v>4.4900000000000002E-2</v>
      </c>
      <c r="W50" s="1967">
        <v>6.8500000000000005E-2</v>
      </c>
      <c r="X50" s="1967">
        <v>9.6500000000000002E-2</v>
      </c>
      <c r="Y50" s="1967">
        <v>0.12859999999999999</v>
      </c>
      <c r="Z50" s="1967">
        <v>0.1648</v>
      </c>
      <c r="AA50" s="1967">
        <v>0.20469999999999999</v>
      </c>
      <c r="AB50" s="1967">
        <v>0.24829999999999999</v>
      </c>
      <c r="AC50" s="1967">
        <v>0.29530000000000001</v>
      </c>
      <c r="AD50" s="1967">
        <v>0.34560000000000002</v>
      </c>
      <c r="AE50" s="1967">
        <v>0.39910000000000001</v>
      </c>
      <c r="AF50" s="1967">
        <v>0.45550000000000002</v>
      </c>
      <c r="AG50" s="1967">
        <v>0.51480000000000004</v>
      </c>
      <c r="AH50" s="1967">
        <v>0.57679999999999998</v>
      </c>
      <c r="AI50" s="1967">
        <v>0.64139999999999997</v>
      </c>
      <c r="AJ50" s="1967">
        <v>0.70840000000000003</v>
      </c>
      <c r="AK50" s="1967">
        <v>0.77769999999999995</v>
      </c>
      <c r="AL50" s="1967">
        <v>0.84919999999999995</v>
      </c>
      <c r="AM50" s="1967">
        <v>0.92290000000000005</v>
      </c>
      <c r="AN50" s="1967">
        <v>0.99850000000000005</v>
      </c>
      <c r="AO50" s="1967">
        <v>1.0760000000000001</v>
      </c>
      <c r="AP50" s="1967">
        <v>1.1552</v>
      </c>
      <c r="AQ50" s="1967">
        <v>1.2362</v>
      </c>
      <c r="AR50" s="1967">
        <v>1.3187</v>
      </c>
      <c r="AS50" s="1967">
        <v>1.4027000000000001</v>
      </c>
      <c r="AT50" s="1967">
        <v>1.488</v>
      </c>
      <c r="AU50" s="1967">
        <v>1.5747</v>
      </c>
      <c r="AV50" s="1967">
        <v>1.6627000000000001</v>
      </c>
      <c r="AW50" s="1967">
        <v>1.7517</v>
      </c>
      <c r="AX50" s="1967">
        <v>1.8418000000000001</v>
      </c>
      <c r="AY50" s="1967">
        <v>1.9329000000000001</v>
      </c>
      <c r="AZ50" s="1967">
        <v>2.0249000000000001</v>
      </c>
      <c r="BA50" s="1967">
        <v>2.1177999999999999</v>
      </c>
      <c r="BB50" s="1967">
        <v>2.2113999999999998</v>
      </c>
      <c r="BC50" s="1967">
        <v>2.3058000000000001</v>
      </c>
      <c r="BD50" s="1967">
        <v>2.4007000000000001</v>
      </c>
      <c r="BE50" s="1967">
        <v>2.4963000000000002</v>
      </c>
      <c r="BF50" s="1969">
        <v>2.5924</v>
      </c>
    </row>
    <row r="51" spans="20:58" ht="16.5">
      <c r="T51" s="1867">
        <v>18</v>
      </c>
      <c r="U51" s="1967">
        <v>2.75E-2</v>
      </c>
      <c r="V51" s="1967">
        <v>4.7600000000000003E-2</v>
      </c>
      <c r="W51" s="1967">
        <v>7.2499999999999995E-2</v>
      </c>
      <c r="X51" s="1967">
        <v>0.1022</v>
      </c>
      <c r="Y51" s="1967">
        <v>0.13619999999999999</v>
      </c>
      <c r="Z51" s="1967">
        <v>0.17449999999999999</v>
      </c>
      <c r="AA51" s="1967">
        <v>0.21690000000000001</v>
      </c>
      <c r="AB51" s="1967">
        <v>0.26300000000000001</v>
      </c>
      <c r="AC51" s="1967">
        <v>0.31290000000000001</v>
      </c>
      <c r="AD51" s="1967">
        <v>0.36620000000000003</v>
      </c>
      <c r="AE51" s="1967">
        <v>0.42280000000000001</v>
      </c>
      <c r="AF51" s="1967">
        <v>0.48259999999999997</v>
      </c>
      <c r="AG51" s="1967">
        <v>0.5454</v>
      </c>
      <c r="AH51" s="1967">
        <v>0.61109999999999998</v>
      </c>
      <c r="AI51" s="1967">
        <v>0.67949999999999999</v>
      </c>
      <c r="AJ51" s="1967">
        <v>0.75049999999999994</v>
      </c>
      <c r="AK51" s="1967">
        <v>0.82399999999999995</v>
      </c>
      <c r="AL51" s="1967">
        <v>0.89980000000000004</v>
      </c>
      <c r="AM51" s="1967">
        <v>0.9778</v>
      </c>
      <c r="AN51" s="1967">
        <v>1.0580000000000001</v>
      </c>
      <c r="AO51" s="1967">
        <v>1.1400999999999999</v>
      </c>
      <c r="AP51" s="1967">
        <v>1.2241</v>
      </c>
      <c r="AQ51" s="1967">
        <v>1.3098000000000001</v>
      </c>
      <c r="AR51" s="1967">
        <v>1.3972</v>
      </c>
      <c r="AS51" s="1967">
        <v>1.4862</v>
      </c>
      <c r="AT51" s="1967">
        <v>1.5767</v>
      </c>
      <c r="AU51" s="1967">
        <v>1.6685000000000001</v>
      </c>
      <c r="AV51" s="1967">
        <v>1.7617</v>
      </c>
      <c r="AW51" s="1967">
        <v>1.8560000000000001</v>
      </c>
      <c r="AX51" s="1967">
        <v>1.9515</v>
      </c>
      <c r="AY51" s="1967">
        <v>2.048</v>
      </c>
      <c r="AZ51" s="1967">
        <v>2.1455000000000002</v>
      </c>
      <c r="BA51" s="1967">
        <v>2.2437999999999998</v>
      </c>
      <c r="BB51" s="1967">
        <v>2.343</v>
      </c>
      <c r="BC51" s="1967">
        <v>2.4428999999999998</v>
      </c>
      <c r="BD51" s="1967">
        <v>2.5434999999999999</v>
      </c>
      <c r="BE51" s="1967">
        <v>2.6446999999999998</v>
      </c>
      <c r="BF51" s="1969">
        <v>2.7464</v>
      </c>
    </row>
    <row r="52" spans="20:58" ht="16.5">
      <c r="T52" s="1867">
        <v>19</v>
      </c>
      <c r="U52" s="1967">
        <v>2.9100000000000001E-2</v>
      </c>
      <c r="V52" s="1967">
        <v>5.0200000000000002E-2</v>
      </c>
      <c r="W52" s="1967">
        <v>7.6600000000000001E-2</v>
      </c>
      <c r="X52" s="1967">
        <v>0.1079</v>
      </c>
      <c r="Y52" s="1967">
        <v>0.1439</v>
      </c>
      <c r="Z52" s="1967">
        <v>0.18429999999999999</v>
      </c>
      <c r="AA52" s="1967">
        <v>0.22900000000000001</v>
      </c>
      <c r="AB52" s="1967">
        <v>0.27779999999999999</v>
      </c>
      <c r="AC52" s="1967">
        <v>0.33040000000000003</v>
      </c>
      <c r="AD52" s="1967">
        <v>0.38669999999999999</v>
      </c>
      <c r="AE52" s="1967">
        <v>0.44650000000000001</v>
      </c>
      <c r="AF52" s="1967">
        <v>0.50970000000000004</v>
      </c>
      <c r="AG52" s="1967">
        <v>0.57609999999999995</v>
      </c>
      <c r="AH52" s="1967">
        <v>0.64539999999999997</v>
      </c>
      <c r="AI52" s="1967">
        <v>0.7177</v>
      </c>
      <c r="AJ52" s="1967">
        <v>0.79269999999999996</v>
      </c>
      <c r="AK52" s="1967">
        <v>0.87029999999999996</v>
      </c>
      <c r="AL52" s="1967">
        <v>0.95040000000000002</v>
      </c>
      <c r="AM52" s="1967">
        <v>1.0327999999999999</v>
      </c>
      <c r="AN52" s="1967">
        <v>1.1174999999999999</v>
      </c>
      <c r="AO52" s="1967">
        <v>1.2041999999999999</v>
      </c>
      <c r="AP52" s="1967">
        <v>1.2928999999999999</v>
      </c>
      <c r="AQ52" s="1967">
        <v>1.3835</v>
      </c>
      <c r="AR52" s="1967">
        <v>1.4758</v>
      </c>
      <c r="AS52" s="1967">
        <v>1.5698000000000001</v>
      </c>
      <c r="AT52" s="1967">
        <v>1.6654</v>
      </c>
      <c r="AU52" s="1967">
        <v>1.7624</v>
      </c>
      <c r="AV52" s="1967">
        <v>1.8608</v>
      </c>
      <c r="AW52" s="1967">
        <v>1.9603999999999999</v>
      </c>
      <c r="AX52" s="1967">
        <v>2.0611999999999999</v>
      </c>
      <c r="AY52" s="1967">
        <v>2.1631</v>
      </c>
      <c r="AZ52" s="1967">
        <v>2.2660999999999998</v>
      </c>
      <c r="BA52" s="1967">
        <v>2.3698999999999999</v>
      </c>
      <c r="BB52" s="1967">
        <v>2.4746999999999999</v>
      </c>
      <c r="BC52" s="1967">
        <v>2.5802</v>
      </c>
      <c r="BD52" s="1967">
        <v>2.6863999999999999</v>
      </c>
      <c r="BE52" s="1967">
        <v>2.7932000000000001</v>
      </c>
      <c r="BF52" s="1969">
        <v>2.9005999999999998</v>
      </c>
    </row>
    <row r="53" spans="20:58" ht="16.5">
      <c r="T53" s="1867">
        <v>20</v>
      </c>
      <c r="U53" s="1967">
        <v>3.0599999999999999E-2</v>
      </c>
      <c r="V53" s="1967">
        <v>5.2900000000000003E-2</v>
      </c>
      <c r="W53" s="1967">
        <v>8.0600000000000005E-2</v>
      </c>
      <c r="X53" s="1967">
        <v>0.11360000000000001</v>
      </c>
      <c r="Y53" s="1967">
        <v>0.1515</v>
      </c>
      <c r="Z53" s="1967">
        <v>0.19409999999999999</v>
      </c>
      <c r="AA53" s="1967">
        <v>0.2412</v>
      </c>
      <c r="AB53" s="1967">
        <v>0.29249999999999998</v>
      </c>
      <c r="AC53" s="1967">
        <v>0.34799999999999998</v>
      </c>
      <c r="AD53" s="1967">
        <v>0.4073</v>
      </c>
      <c r="AE53" s="1967">
        <v>0.4703</v>
      </c>
      <c r="AF53" s="1967">
        <v>0.53680000000000005</v>
      </c>
      <c r="AG53" s="1967">
        <v>0.60670000000000002</v>
      </c>
      <c r="AH53" s="1967">
        <v>0.67979999999999996</v>
      </c>
      <c r="AI53" s="1967">
        <v>0.75590000000000002</v>
      </c>
      <c r="AJ53" s="1967">
        <v>0.83489999999999998</v>
      </c>
      <c r="AK53" s="1967">
        <v>0.91659999999999997</v>
      </c>
      <c r="AL53" s="1967">
        <v>1.0009999999999999</v>
      </c>
      <c r="AM53" s="1967">
        <v>1.0878000000000001</v>
      </c>
      <c r="AN53" s="1967">
        <v>1.1769000000000001</v>
      </c>
      <c r="AO53" s="1967">
        <v>1.2683</v>
      </c>
      <c r="AP53" s="1967">
        <v>1.3616999999999999</v>
      </c>
      <c r="AQ53" s="1967">
        <v>1.4572000000000001</v>
      </c>
      <c r="AR53" s="1967">
        <v>1.5544</v>
      </c>
      <c r="AS53" s="1967">
        <v>1.6534</v>
      </c>
      <c r="AT53" s="1967">
        <v>1.7541</v>
      </c>
      <c r="AU53" s="1967">
        <v>1.8563000000000001</v>
      </c>
      <c r="AV53" s="1967">
        <v>1.9599</v>
      </c>
      <c r="AW53" s="1967">
        <v>2.0648</v>
      </c>
      <c r="AX53" s="1967">
        <v>2.1709999999999998</v>
      </c>
      <c r="AY53" s="1967">
        <v>2.2783000000000002</v>
      </c>
      <c r="AZ53" s="1967">
        <v>2.3866999999999998</v>
      </c>
      <c r="BA53" s="1967">
        <v>2.4961000000000002</v>
      </c>
      <c r="BB53" s="1967">
        <v>2.6063999999999998</v>
      </c>
      <c r="BC53" s="1967">
        <v>2.7174999999999998</v>
      </c>
      <c r="BD53" s="1967">
        <v>2.8292999999999999</v>
      </c>
      <c r="BE53" s="1967">
        <v>2.9418000000000002</v>
      </c>
      <c r="BF53" s="1969">
        <v>3.0548999999999999</v>
      </c>
    </row>
    <row r="54" spans="20:58" ht="16.5">
      <c r="T54" s="1867">
        <v>21</v>
      </c>
      <c r="U54" s="1967">
        <v>3.2099999999999997E-2</v>
      </c>
      <c r="V54" s="1967">
        <v>5.5500000000000001E-2</v>
      </c>
      <c r="W54" s="1967">
        <v>8.4699999999999998E-2</v>
      </c>
      <c r="X54" s="1967">
        <v>0.1193</v>
      </c>
      <c r="Y54" s="1967">
        <v>0.15909999999999999</v>
      </c>
      <c r="Z54" s="1967">
        <v>0.2039</v>
      </c>
      <c r="AA54" s="1967">
        <v>0.25330000000000003</v>
      </c>
      <c r="AB54" s="1967">
        <v>0.30730000000000002</v>
      </c>
      <c r="AC54" s="1967">
        <v>0.36549999999999999</v>
      </c>
      <c r="AD54" s="1967">
        <v>0.42780000000000001</v>
      </c>
      <c r="AE54" s="1967">
        <v>0.49399999999999999</v>
      </c>
      <c r="AF54" s="1967">
        <v>0.56389999999999996</v>
      </c>
      <c r="AG54" s="1967">
        <v>0.63729999999999998</v>
      </c>
      <c r="AH54" s="1967">
        <v>0.71409999999999996</v>
      </c>
      <c r="AI54" s="1967">
        <v>0.79410000000000003</v>
      </c>
      <c r="AJ54" s="1967">
        <v>0.87709999999999999</v>
      </c>
      <c r="AK54" s="1967">
        <v>0.96299999999999997</v>
      </c>
      <c r="AL54" s="1967">
        <v>1.0516000000000001</v>
      </c>
      <c r="AM54" s="1967">
        <v>1.1428</v>
      </c>
      <c r="AN54" s="1967">
        <v>1.2364999999999999</v>
      </c>
      <c r="AO54" s="1967">
        <v>1.3324</v>
      </c>
      <c r="AP54" s="1967">
        <v>1.4306000000000001</v>
      </c>
      <c r="AQ54" s="1967">
        <v>1.5308999999999999</v>
      </c>
      <c r="AR54" s="1967">
        <v>1.6331</v>
      </c>
      <c r="AS54" s="1967">
        <v>1.7371000000000001</v>
      </c>
      <c r="AT54" s="1967">
        <v>1.8428</v>
      </c>
      <c r="AU54" s="1967">
        <v>1.9501999999999999</v>
      </c>
      <c r="AV54" s="1967">
        <v>2.0590000000000002</v>
      </c>
      <c r="AW54" s="1967">
        <v>2.1692999999999998</v>
      </c>
      <c r="AX54" s="1967">
        <v>2.2808000000000002</v>
      </c>
      <c r="AY54" s="1967">
        <v>2.3936000000000002</v>
      </c>
      <c r="AZ54" s="1967">
        <v>2.5074999999999998</v>
      </c>
      <c r="BA54" s="1967">
        <v>2.6223999999999998</v>
      </c>
      <c r="BB54" s="1967">
        <v>2.7382</v>
      </c>
      <c r="BC54" s="1967">
        <v>2.8549000000000002</v>
      </c>
      <c r="BD54" s="1967">
        <v>2.9723999999999999</v>
      </c>
      <c r="BE54" s="1967">
        <v>3.0905999999999998</v>
      </c>
      <c r="BF54" s="1969">
        <v>3.2092999999999998</v>
      </c>
    </row>
    <row r="55" spans="20:58" ht="16.5">
      <c r="T55" s="1867">
        <v>22</v>
      </c>
      <c r="U55" s="1967">
        <v>3.3700000000000001E-2</v>
      </c>
      <c r="V55" s="1967">
        <v>5.8200000000000002E-2</v>
      </c>
      <c r="W55" s="1967">
        <v>8.8800000000000004E-2</v>
      </c>
      <c r="X55" s="1967">
        <v>0.125</v>
      </c>
      <c r="Y55" s="1967">
        <v>0.16669999999999999</v>
      </c>
      <c r="Z55" s="1967">
        <v>0.21360000000000001</v>
      </c>
      <c r="AA55" s="1967">
        <v>0.26550000000000001</v>
      </c>
      <c r="AB55" s="1967">
        <v>0.32200000000000001</v>
      </c>
      <c r="AC55" s="1967">
        <v>0.38300000000000001</v>
      </c>
      <c r="AD55" s="1967">
        <v>0.44829999999999998</v>
      </c>
      <c r="AE55" s="1967">
        <v>0.51770000000000005</v>
      </c>
      <c r="AF55" s="1967">
        <v>0.59099999999999997</v>
      </c>
      <c r="AG55" s="1967">
        <v>0.66800000000000004</v>
      </c>
      <c r="AH55" s="1967">
        <v>0.74839999999999995</v>
      </c>
      <c r="AI55" s="1967">
        <v>0.83230000000000004</v>
      </c>
      <c r="AJ55" s="1967">
        <v>0.91930000000000001</v>
      </c>
      <c r="AK55" s="1967">
        <v>1.0093000000000001</v>
      </c>
      <c r="AL55" s="1967">
        <v>1.1022000000000001</v>
      </c>
      <c r="AM55" s="1967">
        <v>1.1978</v>
      </c>
      <c r="AN55" s="1967">
        <v>1.296</v>
      </c>
      <c r="AO55" s="1967">
        <v>1.3966000000000001</v>
      </c>
      <c r="AP55" s="1967">
        <v>1.4995000000000001</v>
      </c>
      <c r="AQ55" s="1967">
        <v>1.6046</v>
      </c>
      <c r="AR55" s="1967">
        <v>1.7117</v>
      </c>
      <c r="AS55" s="1967">
        <v>1.8208</v>
      </c>
      <c r="AT55" s="1967">
        <v>1.9316</v>
      </c>
      <c r="AU55" s="1967">
        <v>2.0440999999999998</v>
      </c>
      <c r="AV55" s="1967">
        <v>2.1581999999999999</v>
      </c>
      <c r="AW55" s="1967">
        <v>2.2738</v>
      </c>
      <c r="AX55" s="1967">
        <v>2.3906999999999998</v>
      </c>
      <c r="AY55" s="1967">
        <v>2.5089000000000001</v>
      </c>
      <c r="AZ55" s="1967">
        <v>2.6282999999999999</v>
      </c>
      <c r="BA55" s="1967">
        <v>2.7486999999999999</v>
      </c>
      <c r="BB55" s="1967">
        <v>2.8700999999999999</v>
      </c>
      <c r="BC55" s="1967">
        <v>2.9923999999999999</v>
      </c>
      <c r="BD55" s="1967">
        <v>3.1154999999999999</v>
      </c>
      <c r="BE55" s="1967">
        <v>3.2393999999999998</v>
      </c>
      <c r="BF55" s="1969">
        <v>3.3639000000000001</v>
      </c>
    </row>
    <row r="56" spans="20:58" ht="16.5">
      <c r="T56" s="1867">
        <v>23</v>
      </c>
      <c r="U56" s="1967">
        <v>3.5200000000000002E-2</v>
      </c>
      <c r="V56" s="1967">
        <v>6.0900000000000003E-2</v>
      </c>
      <c r="W56" s="1967">
        <v>9.2799999999999994E-2</v>
      </c>
      <c r="X56" s="1967">
        <v>0.13070000000000001</v>
      </c>
      <c r="Y56" s="1967">
        <v>0.1744</v>
      </c>
      <c r="Z56" s="1967">
        <v>0.22339999999999999</v>
      </c>
      <c r="AA56" s="1967">
        <v>0.27760000000000001</v>
      </c>
      <c r="AB56" s="1967">
        <v>0.33679999999999999</v>
      </c>
      <c r="AC56" s="1967">
        <v>0.40060000000000001</v>
      </c>
      <c r="AD56" s="1967">
        <v>0.46889999999999998</v>
      </c>
      <c r="AE56" s="1967">
        <v>0.54149999999999998</v>
      </c>
      <c r="AF56" s="1967">
        <v>0.61809999999999998</v>
      </c>
      <c r="AG56" s="1967">
        <v>0.6986</v>
      </c>
      <c r="AH56" s="1967">
        <v>0.78280000000000005</v>
      </c>
      <c r="AI56" s="1967">
        <v>0.87050000000000005</v>
      </c>
      <c r="AJ56" s="1967">
        <v>0.96150000000000002</v>
      </c>
      <c r="AK56" s="1967">
        <v>1.0556000000000001</v>
      </c>
      <c r="AL56" s="1967">
        <v>1.1528</v>
      </c>
      <c r="AM56" s="1967">
        <v>1.2527999999999999</v>
      </c>
      <c r="AN56" s="1967">
        <v>1.3554999999999999</v>
      </c>
      <c r="AO56" s="1967">
        <v>1.4608000000000001</v>
      </c>
      <c r="AP56" s="1967">
        <v>1.5684</v>
      </c>
      <c r="AQ56" s="1967">
        <v>1.6782999999999999</v>
      </c>
      <c r="AR56" s="1967">
        <v>1.7904</v>
      </c>
      <c r="AS56" s="1967">
        <v>1.9044000000000001</v>
      </c>
      <c r="AT56" s="1967">
        <v>2.0204</v>
      </c>
      <c r="AU56" s="1967">
        <v>2.1381000000000001</v>
      </c>
      <c r="AV56" s="1967">
        <v>2.2574000000000001</v>
      </c>
      <c r="AW56" s="1967">
        <v>2.3782999999999999</v>
      </c>
      <c r="AX56" s="1967">
        <v>2.5005999999999999</v>
      </c>
      <c r="AY56" s="1967">
        <v>2.6242999999999999</v>
      </c>
      <c r="AZ56" s="1967">
        <v>2.7490999999999999</v>
      </c>
      <c r="BA56" s="1967">
        <v>2.8751000000000002</v>
      </c>
      <c r="BB56" s="1967">
        <v>3.0021</v>
      </c>
      <c r="BC56" s="1967">
        <v>3.13</v>
      </c>
      <c r="BD56" s="1967">
        <v>3.2587000000000002</v>
      </c>
      <c r="BE56" s="1967">
        <v>3.3883000000000001</v>
      </c>
      <c r="BF56" s="1969">
        <v>3.5184000000000002</v>
      </c>
    </row>
    <row r="57" spans="20:58" ht="16.5">
      <c r="T57" s="1867">
        <v>24</v>
      </c>
      <c r="U57" s="1967">
        <v>3.6700000000000003E-2</v>
      </c>
      <c r="V57" s="1967">
        <v>6.3500000000000001E-2</v>
      </c>
      <c r="W57" s="1967">
        <v>9.69E-2</v>
      </c>
      <c r="X57" s="1967">
        <v>0.13650000000000001</v>
      </c>
      <c r="Y57" s="1967">
        <v>0.182</v>
      </c>
      <c r="Z57" s="1967">
        <v>0.23319999999999999</v>
      </c>
      <c r="AA57" s="1967">
        <v>0.2898</v>
      </c>
      <c r="AB57" s="1967">
        <v>0.35149999999999998</v>
      </c>
      <c r="AC57" s="1967">
        <v>0.41810000000000003</v>
      </c>
      <c r="AD57" s="1967">
        <v>0.4894</v>
      </c>
      <c r="AE57" s="1967">
        <v>0.56520000000000004</v>
      </c>
      <c r="AF57" s="1967">
        <v>0.6452</v>
      </c>
      <c r="AG57" s="1967">
        <v>0.72919999999999996</v>
      </c>
      <c r="AH57" s="1967">
        <v>0.81710000000000005</v>
      </c>
      <c r="AI57" s="1967">
        <v>0.90869999999999995</v>
      </c>
      <c r="AJ57" s="1967">
        <v>1.0037</v>
      </c>
      <c r="AK57" s="1967">
        <v>1.1020000000000001</v>
      </c>
      <c r="AL57" s="1967">
        <v>1.2034</v>
      </c>
      <c r="AM57" s="1967">
        <v>1.3078000000000001</v>
      </c>
      <c r="AN57" s="1967">
        <v>1.4151</v>
      </c>
      <c r="AO57" s="1967">
        <v>1.5248999999999999</v>
      </c>
      <c r="AP57" s="1967">
        <v>1.6373</v>
      </c>
      <c r="AQ57" s="1967">
        <v>1.7521</v>
      </c>
      <c r="AR57" s="1967">
        <v>1.8691</v>
      </c>
      <c r="AS57" s="1967">
        <v>1.9882</v>
      </c>
      <c r="AT57" s="1967">
        <v>2.1092</v>
      </c>
      <c r="AU57" s="1967">
        <v>2.2321</v>
      </c>
      <c r="AV57" s="1967">
        <v>2.3567</v>
      </c>
      <c r="AW57" s="1967">
        <v>2.4828999999999999</v>
      </c>
      <c r="AX57" s="1967">
        <v>2.6105999999999998</v>
      </c>
      <c r="AY57" s="1967">
        <v>2.7395999999999998</v>
      </c>
      <c r="AZ57" s="1967">
        <v>2.87</v>
      </c>
      <c r="BA57" s="1967">
        <v>3.0015000000000001</v>
      </c>
      <c r="BB57" s="1967">
        <v>3.1339999999999999</v>
      </c>
      <c r="BC57" s="1967">
        <v>3.2675999999999998</v>
      </c>
      <c r="BD57" s="1967">
        <v>3.4020000000000001</v>
      </c>
      <c r="BE57" s="1967">
        <v>3.5371999999999999</v>
      </c>
      <c r="BF57" s="1969">
        <v>3.6730999999999998</v>
      </c>
    </row>
    <row r="58" spans="20:58" ht="16.5">
      <c r="T58" s="1867">
        <v>25</v>
      </c>
      <c r="U58" s="1967">
        <v>3.8300000000000001E-2</v>
      </c>
      <c r="V58" s="1967">
        <v>6.6199999999999995E-2</v>
      </c>
      <c r="W58" s="1967">
        <v>0.1009</v>
      </c>
      <c r="X58" s="1967">
        <v>0.14219999999999999</v>
      </c>
      <c r="Y58" s="1967">
        <v>0.18959999999999999</v>
      </c>
      <c r="Z58" s="1967">
        <v>0.24299999999999999</v>
      </c>
      <c r="AA58" s="1967">
        <v>0.3019</v>
      </c>
      <c r="AB58" s="1967">
        <v>0.36630000000000001</v>
      </c>
      <c r="AC58" s="1967">
        <v>0.43569999999999998</v>
      </c>
      <c r="AD58" s="1967">
        <v>0.51</v>
      </c>
      <c r="AE58" s="1967">
        <v>0.58889999999999998</v>
      </c>
      <c r="AF58" s="1967">
        <v>0.67230000000000001</v>
      </c>
      <c r="AG58" s="1967">
        <v>0.75990000000000002</v>
      </c>
      <c r="AH58" s="1967">
        <v>0.85150000000000003</v>
      </c>
      <c r="AI58" s="1967">
        <v>0.94679999999999997</v>
      </c>
      <c r="AJ58" s="1967">
        <v>1.0459000000000001</v>
      </c>
      <c r="AK58" s="1967">
        <v>1.1483000000000001</v>
      </c>
      <c r="AL58" s="1967">
        <v>1.254</v>
      </c>
      <c r="AM58" s="1967">
        <v>1.3629</v>
      </c>
      <c r="AN58" s="1967">
        <v>1.4745999999999999</v>
      </c>
      <c r="AO58" s="1967">
        <v>1.5891</v>
      </c>
      <c r="AP58" s="1967">
        <v>1.7062999999999999</v>
      </c>
      <c r="AQ58" s="1967">
        <v>1.8259000000000001</v>
      </c>
      <c r="AR58" s="1967">
        <v>1.9478</v>
      </c>
      <c r="AS58" s="1967">
        <v>2.0718999999999999</v>
      </c>
      <c r="AT58" s="1967">
        <v>2.198</v>
      </c>
      <c r="AU58" s="1967">
        <v>2.3260999999999998</v>
      </c>
      <c r="AV58" s="1967">
        <v>2.456</v>
      </c>
      <c r="AW58" s="1967">
        <v>2.5874999999999999</v>
      </c>
      <c r="AX58" s="1967">
        <v>2.7206000000000001</v>
      </c>
      <c r="AY58" s="1967">
        <v>2.8551000000000002</v>
      </c>
      <c r="AZ58" s="1967">
        <v>2.9908999999999999</v>
      </c>
      <c r="BA58" s="1967">
        <v>3.1278999999999999</v>
      </c>
      <c r="BB58" s="1967">
        <v>3.2660999999999998</v>
      </c>
      <c r="BC58" s="1967">
        <v>3.4051999999999998</v>
      </c>
      <c r="BD58" s="1967">
        <v>3.5453000000000001</v>
      </c>
      <c r="BE58" s="1967">
        <v>3.6861999999999999</v>
      </c>
      <c r="BF58" s="1969">
        <v>3.8277999999999999</v>
      </c>
    </row>
    <row r="59" spans="20:58" ht="16.5">
      <c r="T59" s="1867">
        <v>26</v>
      </c>
      <c r="U59" s="1967">
        <v>3.9800000000000002E-2</v>
      </c>
      <c r="V59" s="1967">
        <v>6.88E-2</v>
      </c>
      <c r="W59" s="1967">
        <v>0.105</v>
      </c>
      <c r="X59" s="1967">
        <v>0.1479</v>
      </c>
      <c r="Y59" s="1967">
        <v>0.1973</v>
      </c>
      <c r="Z59" s="1967">
        <v>0.25269999999999998</v>
      </c>
      <c r="AA59" s="1967">
        <v>0.31409999999999999</v>
      </c>
      <c r="AB59" s="1967">
        <v>0.38100000000000001</v>
      </c>
      <c r="AC59" s="1967">
        <v>0.45319999999999999</v>
      </c>
      <c r="AD59" s="1967">
        <v>0.53049999999999997</v>
      </c>
      <c r="AE59" s="1967">
        <v>0.61270000000000002</v>
      </c>
      <c r="AF59" s="1967">
        <v>0.69940000000000002</v>
      </c>
      <c r="AG59" s="1967">
        <v>0.79049999999999998</v>
      </c>
      <c r="AH59" s="1967">
        <v>0.88580000000000003</v>
      </c>
      <c r="AI59" s="1967">
        <v>0.98499999999999999</v>
      </c>
      <c r="AJ59" s="1967">
        <v>1.0881000000000001</v>
      </c>
      <c r="AK59" s="1967">
        <v>1.1947000000000001</v>
      </c>
      <c r="AL59" s="1967">
        <v>1.3047</v>
      </c>
      <c r="AM59" s="1967">
        <v>1.4178999999999999</v>
      </c>
      <c r="AN59" s="1967">
        <v>1.5342</v>
      </c>
      <c r="AO59" s="1967">
        <v>1.6533</v>
      </c>
      <c r="AP59" s="1967">
        <v>1.7751999999999999</v>
      </c>
      <c r="AQ59" s="1967">
        <v>1.8996</v>
      </c>
      <c r="AR59" s="1967">
        <v>2.0265</v>
      </c>
      <c r="AS59" s="1967">
        <v>2.1556000000000002</v>
      </c>
      <c r="AT59" s="1967">
        <v>2.2869000000000002</v>
      </c>
      <c r="AU59" s="1967">
        <v>2.4201000000000001</v>
      </c>
      <c r="AV59" s="1967">
        <v>2.5552000000000001</v>
      </c>
      <c r="AW59" s="1967">
        <v>2.6920999999999999</v>
      </c>
      <c r="AX59" s="1967">
        <v>2.8306</v>
      </c>
      <c r="AY59" s="1967">
        <v>2.9704999999999999</v>
      </c>
      <c r="AZ59" s="1967">
        <v>3.1118000000000001</v>
      </c>
      <c r="BA59" s="1967">
        <v>3.2544</v>
      </c>
      <c r="BB59" s="1967">
        <v>3.3982000000000001</v>
      </c>
      <c r="BC59" s="1967">
        <v>3.5428999999999999</v>
      </c>
      <c r="BD59" s="1967">
        <v>3.6886999999999999</v>
      </c>
      <c r="BE59" s="1967">
        <v>3.8353000000000002</v>
      </c>
      <c r="BF59" s="1969">
        <v>3.9826000000000001</v>
      </c>
    </row>
    <row r="60" spans="20:58" ht="16.5">
      <c r="T60" s="1867">
        <v>27</v>
      </c>
      <c r="U60" s="1967">
        <v>4.1300000000000003E-2</v>
      </c>
      <c r="V60" s="1967">
        <v>7.1499999999999994E-2</v>
      </c>
      <c r="W60" s="1967">
        <v>0.109</v>
      </c>
      <c r="X60" s="1967">
        <v>0.15359999999999999</v>
      </c>
      <c r="Y60" s="1967">
        <v>0.2049</v>
      </c>
      <c r="Z60" s="1967">
        <v>0.26250000000000001</v>
      </c>
      <c r="AA60" s="1967">
        <v>0.32619999999999999</v>
      </c>
      <c r="AB60" s="1967">
        <v>0.3957</v>
      </c>
      <c r="AC60" s="1967">
        <v>0.4708</v>
      </c>
      <c r="AD60" s="1967">
        <v>0.55110000000000003</v>
      </c>
      <c r="AE60" s="1967">
        <v>0.63639999999999997</v>
      </c>
      <c r="AF60" s="1967">
        <v>0.72650000000000003</v>
      </c>
      <c r="AG60" s="1967">
        <v>0.82120000000000004</v>
      </c>
      <c r="AH60" s="1967">
        <v>0.92010000000000003</v>
      </c>
      <c r="AI60" s="1967">
        <v>1.0233000000000001</v>
      </c>
      <c r="AJ60" s="1967">
        <v>1.1303000000000001</v>
      </c>
      <c r="AK60" s="1967">
        <v>1.2410000000000001</v>
      </c>
      <c r="AL60" s="1967">
        <v>1.3552999999999999</v>
      </c>
      <c r="AM60" s="1967">
        <v>1.4729000000000001</v>
      </c>
      <c r="AN60" s="1967">
        <v>1.5936999999999999</v>
      </c>
      <c r="AO60" s="1967">
        <v>1.7175</v>
      </c>
      <c r="AP60" s="1967">
        <v>1.8441000000000001</v>
      </c>
      <c r="AQ60" s="1967">
        <v>1.9734</v>
      </c>
      <c r="AR60" s="1967">
        <v>2.1052</v>
      </c>
      <c r="AS60" s="1967">
        <v>2.2393999999999998</v>
      </c>
      <c r="AT60" s="1967">
        <v>2.3757000000000001</v>
      </c>
      <c r="AU60" s="1967">
        <v>2.5142000000000002</v>
      </c>
      <c r="AV60" s="1967">
        <v>2.6545000000000001</v>
      </c>
      <c r="AW60" s="1967">
        <v>2.7967</v>
      </c>
      <c r="AX60" s="1967">
        <v>2.9405999999999999</v>
      </c>
      <c r="AY60" s="1967">
        <v>3.0859999999999999</v>
      </c>
      <c r="AZ60" s="1967">
        <v>3.2328000000000001</v>
      </c>
      <c r="BA60" s="1967">
        <v>3.3809</v>
      </c>
      <c r="BB60" s="1967">
        <v>3.5303</v>
      </c>
      <c r="BC60" s="1967">
        <v>3.6806999999999999</v>
      </c>
      <c r="BD60" s="1967">
        <v>3.8321000000000001</v>
      </c>
      <c r="BE60" s="1967">
        <v>3.9843999999999999</v>
      </c>
      <c r="BF60" s="1969">
        <v>4.1374000000000004</v>
      </c>
    </row>
    <row r="61" spans="20:58" ht="16.5">
      <c r="T61" s="1867">
        <v>28</v>
      </c>
      <c r="U61" s="1967">
        <v>4.2900000000000001E-2</v>
      </c>
      <c r="V61" s="1967">
        <v>7.4099999999999999E-2</v>
      </c>
      <c r="W61" s="1967">
        <v>0.11310000000000001</v>
      </c>
      <c r="X61" s="1967">
        <v>0.1593</v>
      </c>
      <c r="Y61" s="1967">
        <v>0.21249999999999999</v>
      </c>
      <c r="Z61" s="1967">
        <v>0.27229999999999999</v>
      </c>
      <c r="AA61" s="1967">
        <v>0.33839999999999998</v>
      </c>
      <c r="AB61" s="1967">
        <v>0.41049999999999998</v>
      </c>
      <c r="AC61" s="1967">
        <v>0.48830000000000001</v>
      </c>
      <c r="AD61" s="1967">
        <v>0.5716</v>
      </c>
      <c r="AE61" s="1967">
        <v>0.66010000000000002</v>
      </c>
      <c r="AF61" s="1967">
        <v>0.75360000000000005</v>
      </c>
      <c r="AG61" s="1967">
        <v>0.8518</v>
      </c>
      <c r="AH61" s="1967">
        <v>0.95450000000000002</v>
      </c>
      <c r="AI61" s="1967">
        <v>1.0615000000000001</v>
      </c>
      <c r="AJ61" s="1967">
        <v>1.1725000000000001</v>
      </c>
      <c r="AK61" s="1967">
        <v>1.2874000000000001</v>
      </c>
      <c r="AL61" s="1967">
        <v>1.4058999999999999</v>
      </c>
      <c r="AM61" s="1967">
        <v>1.528</v>
      </c>
      <c r="AN61" s="1967">
        <v>1.6533</v>
      </c>
      <c r="AO61" s="1967">
        <v>1.7817000000000001</v>
      </c>
      <c r="AP61" s="1967">
        <v>1.9131</v>
      </c>
      <c r="AQ61" s="1967">
        <v>2.0472000000000001</v>
      </c>
      <c r="AR61" s="1967">
        <v>2.1839</v>
      </c>
      <c r="AS61" s="1967">
        <v>2.3231000000000002</v>
      </c>
      <c r="AT61" s="1967">
        <v>2.4645999999999999</v>
      </c>
      <c r="AU61" s="1967">
        <v>2.6082000000000001</v>
      </c>
      <c r="AV61" s="1967">
        <v>2.7538999999999998</v>
      </c>
      <c r="AW61" s="1967">
        <v>2.9014000000000002</v>
      </c>
      <c r="AX61" s="1967">
        <v>3.0506000000000002</v>
      </c>
      <c r="AY61" s="1967">
        <v>3.2014999999999998</v>
      </c>
      <c r="AZ61" s="1967">
        <v>3.3538000000000001</v>
      </c>
      <c r="BA61" s="1967">
        <v>3.5074999999999998</v>
      </c>
      <c r="BB61" s="1967">
        <v>3.6623999999999999</v>
      </c>
      <c r="BC61" s="1967">
        <v>3.8184</v>
      </c>
      <c r="BD61" s="1967">
        <v>3.9754999999999998</v>
      </c>
      <c r="BE61" s="1967">
        <v>4.1334999999999997</v>
      </c>
      <c r="BF61" s="1969">
        <v>4.2923</v>
      </c>
    </row>
    <row r="62" spans="20:58" ht="16.5">
      <c r="T62" s="1867">
        <v>29</v>
      </c>
      <c r="U62" s="1967">
        <v>4.4400000000000002E-2</v>
      </c>
      <c r="V62" s="1967">
        <v>7.6799999999999993E-2</v>
      </c>
      <c r="W62" s="1967">
        <v>0.1171</v>
      </c>
      <c r="X62" s="1967">
        <v>0.16500000000000001</v>
      </c>
      <c r="Y62" s="1967">
        <v>0.22009999999999999</v>
      </c>
      <c r="Z62" s="1967">
        <v>0.28210000000000002</v>
      </c>
      <c r="AA62" s="1967">
        <v>0.35049999999999998</v>
      </c>
      <c r="AB62" s="1967">
        <v>0.42520000000000002</v>
      </c>
      <c r="AC62" s="1967">
        <v>0.50590000000000002</v>
      </c>
      <c r="AD62" s="1967">
        <v>0.59219999999999995</v>
      </c>
      <c r="AE62" s="1967">
        <v>0.68389999999999995</v>
      </c>
      <c r="AF62" s="1967">
        <v>0.78069999999999995</v>
      </c>
      <c r="AG62" s="1967">
        <v>0.88239999999999996</v>
      </c>
      <c r="AH62" s="1967">
        <v>0.98880000000000001</v>
      </c>
      <c r="AI62" s="1967">
        <v>1.0996999999999999</v>
      </c>
      <c r="AJ62" s="1967">
        <v>1.2146999999999999</v>
      </c>
      <c r="AK62" s="1967">
        <v>1.3337000000000001</v>
      </c>
      <c r="AL62" s="1967">
        <v>1.4565999999999999</v>
      </c>
      <c r="AM62" s="1967">
        <v>1.583</v>
      </c>
      <c r="AN62" s="1967">
        <v>1.7129000000000001</v>
      </c>
      <c r="AO62" s="1967">
        <v>1.8459000000000001</v>
      </c>
      <c r="AP62" s="1967">
        <v>1.982</v>
      </c>
      <c r="AQ62" s="1967">
        <v>2.121</v>
      </c>
      <c r="AR62" s="1967">
        <v>2.2627000000000002</v>
      </c>
      <c r="AS62" s="1967">
        <v>2.4068999999999998</v>
      </c>
      <c r="AT62" s="1967">
        <v>2.5535000000000001</v>
      </c>
      <c r="AU62" s="1967">
        <v>2.7023000000000001</v>
      </c>
      <c r="AV62" s="1967">
        <v>2.8532000000000002</v>
      </c>
      <c r="AW62" s="1967">
        <v>3.0059999999999998</v>
      </c>
      <c r="AX62" s="1967">
        <v>3.1606999999999998</v>
      </c>
      <c r="AY62" s="1967">
        <v>3.3170000000000002</v>
      </c>
      <c r="AZ62" s="1967">
        <v>3.4748000000000001</v>
      </c>
      <c r="BA62" s="1967">
        <v>3.6339999999999999</v>
      </c>
      <c r="BB62" s="1967">
        <v>3.7946</v>
      </c>
      <c r="BC62" s="1967">
        <v>3.9561999999999999</v>
      </c>
      <c r="BD62" s="1967">
        <v>4.1189999999999998</v>
      </c>
      <c r="BE62" s="1967">
        <v>4.2827000000000002</v>
      </c>
      <c r="BF62" s="1969">
        <v>4.4471999999999996</v>
      </c>
    </row>
    <row r="63" spans="20:58" ht="16.5">
      <c r="T63" s="1867">
        <v>30</v>
      </c>
      <c r="U63" s="1967">
        <v>4.5999999999999999E-2</v>
      </c>
      <c r="V63" s="1967">
        <v>7.9500000000000001E-2</v>
      </c>
      <c r="W63" s="1967">
        <v>0.1212</v>
      </c>
      <c r="X63" s="1967">
        <v>0.17080000000000001</v>
      </c>
      <c r="Y63" s="1967">
        <v>0.2278</v>
      </c>
      <c r="Z63" s="1967">
        <v>0.2918</v>
      </c>
      <c r="AA63" s="1967">
        <v>0.36270000000000002</v>
      </c>
      <c r="AB63" s="1967">
        <v>0.44</v>
      </c>
      <c r="AC63" s="1967">
        <v>0.52339999999999998</v>
      </c>
      <c r="AD63" s="1967">
        <v>0.61270000000000002</v>
      </c>
      <c r="AE63" s="1967">
        <v>0.70760000000000001</v>
      </c>
      <c r="AF63" s="1967">
        <v>0.80779999999999996</v>
      </c>
      <c r="AG63" s="1967">
        <v>0.91310000000000002</v>
      </c>
      <c r="AH63" s="1967">
        <v>1.0232000000000001</v>
      </c>
      <c r="AI63" s="1967">
        <v>1.1378999999999999</v>
      </c>
      <c r="AJ63" s="1967">
        <v>1.2568999999999999</v>
      </c>
      <c r="AK63" s="1967">
        <v>1.3801000000000001</v>
      </c>
      <c r="AL63" s="1967">
        <v>1.5072000000000001</v>
      </c>
      <c r="AM63" s="1967">
        <v>1.6380999999999999</v>
      </c>
      <c r="AN63" s="1967">
        <v>1.7724</v>
      </c>
      <c r="AO63" s="1967">
        <v>1.9100999999999999</v>
      </c>
      <c r="AP63" s="1967">
        <v>2.0510000000000002</v>
      </c>
      <c r="AQ63" s="1967">
        <v>2.1947999999999999</v>
      </c>
      <c r="AR63" s="1967">
        <v>2.3414000000000001</v>
      </c>
      <c r="AS63" s="1967">
        <v>2.4906999999999999</v>
      </c>
      <c r="AT63" s="1967">
        <v>2.6423999999999999</v>
      </c>
      <c r="AU63" s="1967">
        <v>2.7964000000000002</v>
      </c>
      <c r="AV63" s="1967">
        <v>2.9525000000000001</v>
      </c>
      <c r="AW63" s="1967">
        <v>3.1107</v>
      </c>
      <c r="AX63" s="1967">
        <v>3.2707000000000002</v>
      </c>
      <c r="AY63" s="1967">
        <v>3.4325000000000001</v>
      </c>
      <c r="AZ63" s="1967">
        <v>3.5958000000000001</v>
      </c>
      <c r="BA63" s="1967">
        <v>3.7606000000000002</v>
      </c>
      <c r="BB63" s="1967">
        <v>3.9266999999999999</v>
      </c>
      <c r="BC63" s="1967">
        <v>4.0941000000000001</v>
      </c>
      <c r="BD63" s="1967">
        <v>4.2625000000000002</v>
      </c>
      <c r="BE63" s="1967">
        <v>4.4318999999999997</v>
      </c>
      <c r="BF63" s="1969">
        <v>4.6021000000000001</v>
      </c>
    </row>
    <row r="64" spans="20:58" ht="16.5">
      <c r="T64" s="1867">
        <v>31</v>
      </c>
      <c r="U64" s="1967">
        <v>4.7500000000000001E-2</v>
      </c>
      <c r="V64" s="1967">
        <v>8.2100000000000006E-2</v>
      </c>
      <c r="W64" s="1967">
        <v>0.12529999999999999</v>
      </c>
      <c r="X64" s="1967">
        <v>0.17649999999999999</v>
      </c>
      <c r="Y64" s="1967">
        <v>0.2354</v>
      </c>
      <c r="Z64" s="1967">
        <v>0.30159999999999998</v>
      </c>
      <c r="AA64" s="1967">
        <v>0.37480000000000002</v>
      </c>
      <c r="AB64" s="1967">
        <v>0.45469999999999999</v>
      </c>
      <c r="AC64" s="1967">
        <v>0.54100000000000004</v>
      </c>
      <c r="AD64" s="1967">
        <v>0.63329999999999997</v>
      </c>
      <c r="AE64" s="1967">
        <v>0.73129999999999995</v>
      </c>
      <c r="AF64" s="1967">
        <v>0.83489999999999998</v>
      </c>
      <c r="AG64" s="1967">
        <v>0.94369999999999998</v>
      </c>
      <c r="AH64" s="1967">
        <v>1.0575000000000001</v>
      </c>
      <c r="AI64" s="1967">
        <v>1.1760999999999999</v>
      </c>
      <c r="AJ64" s="1967">
        <v>1.2990999999999999</v>
      </c>
      <c r="AK64" s="1967">
        <v>1.4265000000000001</v>
      </c>
      <c r="AL64" s="1967">
        <v>1.5579000000000001</v>
      </c>
      <c r="AM64" s="1967">
        <v>1.6931</v>
      </c>
      <c r="AN64" s="1967">
        <v>1.8320000000000001</v>
      </c>
      <c r="AO64" s="1967">
        <v>1.9742999999999999</v>
      </c>
      <c r="AP64" s="1967">
        <v>2.1198999999999999</v>
      </c>
      <c r="AQ64" s="1967">
        <v>2.2686000000000002</v>
      </c>
      <c r="AR64" s="1967">
        <v>2.4201999999999999</v>
      </c>
      <c r="AS64" s="1967">
        <v>2.5743999999999998</v>
      </c>
      <c r="AT64" s="1967">
        <v>2.7313000000000001</v>
      </c>
      <c r="AU64" s="1967">
        <v>2.8904999999999998</v>
      </c>
      <c r="AV64" s="1967">
        <v>3.0518999999999998</v>
      </c>
      <c r="AW64" s="1967">
        <v>3.2153999999999998</v>
      </c>
      <c r="AX64" s="1967">
        <v>3.3807999999999998</v>
      </c>
      <c r="AY64" s="1967">
        <v>3.548</v>
      </c>
      <c r="AZ64" s="1967">
        <v>3.7168999999999999</v>
      </c>
      <c r="BA64" s="1967">
        <v>3.8872</v>
      </c>
      <c r="BB64" s="1967">
        <v>4.0590000000000002</v>
      </c>
      <c r="BC64" s="1967">
        <v>4.2319000000000004</v>
      </c>
      <c r="BD64" s="1967">
        <v>4.4059999999999997</v>
      </c>
      <c r="BE64" s="1967">
        <v>4.5811000000000002</v>
      </c>
      <c r="BF64" s="1969">
        <v>4.7571000000000003</v>
      </c>
    </row>
    <row r="65" spans="20:58" ht="16.5">
      <c r="T65" s="1867">
        <v>32</v>
      </c>
      <c r="U65" s="1967">
        <v>4.9000000000000002E-2</v>
      </c>
      <c r="V65" s="1967">
        <v>8.48E-2</v>
      </c>
      <c r="W65" s="1967">
        <v>0.1293</v>
      </c>
      <c r="X65" s="1967">
        <v>0.1822</v>
      </c>
      <c r="Y65" s="1967">
        <v>0.24299999999999999</v>
      </c>
      <c r="Z65" s="1967">
        <v>0.31140000000000001</v>
      </c>
      <c r="AA65" s="1967">
        <v>0.38700000000000001</v>
      </c>
      <c r="AB65" s="1967">
        <v>0.46949999999999997</v>
      </c>
      <c r="AC65" s="1967">
        <v>0.5585</v>
      </c>
      <c r="AD65" s="1967">
        <v>0.65380000000000005</v>
      </c>
      <c r="AE65" s="1967">
        <v>0.75509999999999999</v>
      </c>
      <c r="AF65" s="1967">
        <v>0.86199999999999999</v>
      </c>
      <c r="AG65" s="1967">
        <v>0.97440000000000004</v>
      </c>
      <c r="AH65" s="1967">
        <v>1.0919000000000001</v>
      </c>
      <c r="AI65" s="1967">
        <v>1.2142999999999999</v>
      </c>
      <c r="AJ65" s="1967">
        <v>1.3412999999999999</v>
      </c>
      <c r="AK65" s="1967">
        <v>1.4728000000000001</v>
      </c>
      <c r="AL65" s="1967">
        <v>1.6085</v>
      </c>
      <c r="AM65" s="1967">
        <v>1.7482</v>
      </c>
      <c r="AN65" s="1967">
        <v>1.8915999999999999</v>
      </c>
      <c r="AO65" s="1967">
        <v>2.0386000000000002</v>
      </c>
      <c r="AP65" s="1967">
        <v>2.1888999999999998</v>
      </c>
      <c r="AQ65" s="1967">
        <v>2.3424</v>
      </c>
      <c r="AR65" s="1967">
        <v>2.4988999999999999</v>
      </c>
      <c r="AS65" s="1967">
        <v>2.6581999999999999</v>
      </c>
      <c r="AT65" s="1967">
        <v>2.8201999999999998</v>
      </c>
      <c r="AU65" s="1967">
        <v>2.9845999999999999</v>
      </c>
      <c r="AV65" s="1967">
        <v>3.1513</v>
      </c>
      <c r="AW65" s="1967">
        <v>3.3201000000000001</v>
      </c>
      <c r="AX65" s="1967">
        <v>3.4908999999999999</v>
      </c>
      <c r="AY65" s="1967">
        <v>3.6636000000000002</v>
      </c>
      <c r="AZ65" s="1967">
        <v>3.8380000000000001</v>
      </c>
      <c r="BA65" s="1967">
        <v>4.0138999999999996</v>
      </c>
      <c r="BB65" s="1967">
        <v>4.1912000000000003</v>
      </c>
      <c r="BC65" s="1967">
        <v>4.3697999999999997</v>
      </c>
      <c r="BD65" s="1967">
        <v>4.5495999999999999</v>
      </c>
      <c r="BE65" s="1967">
        <v>4.7304000000000004</v>
      </c>
      <c r="BF65" s="1969">
        <v>4.9120999999999997</v>
      </c>
    </row>
    <row r="66" spans="20:58" ht="16.5">
      <c r="T66" s="1867">
        <v>33</v>
      </c>
      <c r="U66" s="1967">
        <v>5.0599999999999999E-2</v>
      </c>
      <c r="V66" s="1967">
        <v>8.7400000000000005E-2</v>
      </c>
      <c r="W66" s="1967">
        <v>0.13339999999999999</v>
      </c>
      <c r="X66" s="1967">
        <v>0.18790000000000001</v>
      </c>
      <c r="Y66" s="1967">
        <v>0.25059999999999999</v>
      </c>
      <c r="Z66" s="1967">
        <v>0.32119999999999999</v>
      </c>
      <c r="AA66" s="1967">
        <v>0.3992</v>
      </c>
      <c r="AB66" s="1967">
        <v>0.48420000000000002</v>
      </c>
      <c r="AC66" s="1967">
        <v>0.57609999999999995</v>
      </c>
      <c r="AD66" s="1967">
        <v>0.6744</v>
      </c>
      <c r="AE66" s="1967">
        <v>0.77880000000000005</v>
      </c>
      <c r="AF66" s="1967">
        <v>0.8891</v>
      </c>
      <c r="AG66" s="1967">
        <v>1.0049999999999999</v>
      </c>
      <c r="AH66" s="1967">
        <v>1.1262000000000001</v>
      </c>
      <c r="AI66" s="1967">
        <v>1.2524999999999999</v>
      </c>
      <c r="AJ66" s="1967">
        <v>1.3835999999999999</v>
      </c>
      <c r="AK66" s="1967">
        <v>1.5192000000000001</v>
      </c>
      <c r="AL66" s="1967">
        <v>1.6591</v>
      </c>
      <c r="AM66" s="1967">
        <v>1.8031999999999999</v>
      </c>
      <c r="AN66" s="1967">
        <v>1.9512</v>
      </c>
      <c r="AO66" s="1967">
        <v>2.1027999999999998</v>
      </c>
      <c r="AP66" s="1967">
        <v>2.2578999999999998</v>
      </c>
      <c r="AQ66" s="1967">
        <v>2.4163000000000001</v>
      </c>
      <c r="AR66" s="1967">
        <v>2.5777000000000001</v>
      </c>
      <c r="AS66" s="1967">
        <v>2.742</v>
      </c>
      <c r="AT66" s="1967">
        <v>2.9091</v>
      </c>
      <c r="AU66" s="1967">
        <v>3.0787</v>
      </c>
      <c r="AV66" s="1967">
        <v>3.2507000000000001</v>
      </c>
      <c r="AW66" s="1967">
        <v>3.4247999999999998</v>
      </c>
      <c r="AX66" s="1967">
        <v>3.6011000000000002</v>
      </c>
      <c r="AY66" s="1967">
        <v>3.7791999999999999</v>
      </c>
      <c r="AZ66" s="1967">
        <v>3.9590000000000001</v>
      </c>
      <c r="BA66" s="1967">
        <v>4.1405000000000003</v>
      </c>
      <c r="BB66" s="1967">
        <v>4.3234000000000004</v>
      </c>
      <c r="BC66" s="1967">
        <v>4.5076999999999998</v>
      </c>
      <c r="BD66" s="1967">
        <v>4.6932</v>
      </c>
      <c r="BE66" s="1967">
        <v>4.8796999999999997</v>
      </c>
      <c r="BF66" s="1969">
        <v>5.0671999999999997</v>
      </c>
    </row>
    <row r="67" spans="20:58" ht="16.5">
      <c r="T67" s="1867">
        <v>34</v>
      </c>
      <c r="U67" s="1967">
        <v>5.21E-2</v>
      </c>
      <c r="V67" s="1967">
        <v>9.01E-2</v>
      </c>
      <c r="W67" s="1967">
        <v>0.13739999999999999</v>
      </c>
      <c r="X67" s="1967">
        <v>0.19359999999999999</v>
      </c>
      <c r="Y67" s="1967">
        <v>0.25829999999999997</v>
      </c>
      <c r="Z67" s="1967">
        <v>0.33100000000000002</v>
      </c>
      <c r="AA67" s="1967">
        <v>0.4113</v>
      </c>
      <c r="AB67" s="1967">
        <v>0.499</v>
      </c>
      <c r="AC67" s="1967">
        <v>0.59360000000000002</v>
      </c>
      <c r="AD67" s="1967">
        <v>0.69489999999999996</v>
      </c>
      <c r="AE67" s="1967">
        <v>0.80259999999999998</v>
      </c>
      <c r="AF67" s="1967">
        <v>0.91620000000000001</v>
      </c>
      <c r="AG67" s="1967">
        <v>1.0357000000000001</v>
      </c>
      <c r="AH67" s="1967">
        <v>1.1606000000000001</v>
      </c>
      <c r="AI67" s="1967">
        <v>1.2907</v>
      </c>
      <c r="AJ67" s="1967">
        <v>1.4258</v>
      </c>
      <c r="AK67" s="1967">
        <v>1.5656000000000001</v>
      </c>
      <c r="AL67" s="1967">
        <v>1.7098</v>
      </c>
      <c r="AM67" s="1967">
        <v>1.8583000000000001</v>
      </c>
      <c r="AN67" s="1967">
        <v>2.0106999999999999</v>
      </c>
      <c r="AO67" s="1967">
        <v>2.1669999999999998</v>
      </c>
      <c r="AP67" s="1967">
        <v>2.3269000000000002</v>
      </c>
      <c r="AQ67" s="1967">
        <v>2.4901</v>
      </c>
      <c r="AR67" s="1967">
        <v>2.6564999999999999</v>
      </c>
      <c r="AS67" s="1967">
        <v>2.8258000000000001</v>
      </c>
      <c r="AT67" s="1967">
        <v>2.9980000000000002</v>
      </c>
      <c r="AU67" s="1967">
        <v>3.1728000000000001</v>
      </c>
      <c r="AV67" s="1967">
        <v>3.35</v>
      </c>
      <c r="AW67" s="1967">
        <v>3.5295999999999998</v>
      </c>
      <c r="AX67" s="1967">
        <v>3.7111999999999998</v>
      </c>
      <c r="AY67" s="1967">
        <v>3.8948</v>
      </c>
      <c r="AZ67" s="1967">
        <v>4.0800999999999998</v>
      </c>
      <c r="BA67" s="1967">
        <v>4.2671999999999999</v>
      </c>
      <c r="BB67" s="1967">
        <v>4.4557000000000002</v>
      </c>
      <c r="BC67" s="1967">
        <v>4.6456</v>
      </c>
      <c r="BD67" s="1967">
        <v>4.8368000000000002</v>
      </c>
      <c r="BE67" s="1967">
        <v>5.0289999999999999</v>
      </c>
      <c r="BF67" s="1969">
        <v>5.2222</v>
      </c>
    </row>
    <row r="68" spans="20:58" ht="17.25" thickBot="1">
      <c r="T68" s="1970">
        <v>35</v>
      </c>
      <c r="U68" s="1971">
        <v>5.3600000000000002E-2</v>
      </c>
      <c r="V68" s="1971">
        <v>9.2799999999999994E-2</v>
      </c>
      <c r="W68" s="1971">
        <v>0.14149999999999999</v>
      </c>
      <c r="X68" s="1971">
        <v>0.1993</v>
      </c>
      <c r="Y68" s="1971">
        <v>0.26590000000000003</v>
      </c>
      <c r="Z68" s="1971">
        <v>0.3407</v>
      </c>
      <c r="AA68" s="1971">
        <v>0.42349999999999999</v>
      </c>
      <c r="AB68" s="1971">
        <v>0.51370000000000005</v>
      </c>
      <c r="AC68" s="1971">
        <v>0.61119999999999997</v>
      </c>
      <c r="AD68" s="1971">
        <v>0.71550000000000002</v>
      </c>
      <c r="AE68" s="1971">
        <v>0.82630000000000003</v>
      </c>
      <c r="AF68" s="1971">
        <v>0.94330000000000003</v>
      </c>
      <c r="AG68" s="1971">
        <v>1.0663</v>
      </c>
      <c r="AH68" s="1971">
        <v>1.1949000000000001</v>
      </c>
      <c r="AI68" s="1971">
        <v>1.3289</v>
      </c>
      <c r="AJ68" s="1971">
        <v>1.468</v>
      </c>
      <c r="AK68" s="1971">
        <v>1.6119000000000001</v>
      </c>
      <c r="AL68" s="1971">
        <v>1.7604</v>
      </c>
      <c r="AM68" s="1971">
        <v>1.9133</v>
      </c>
      <c r="AN68" s="1971">
        <v>2.0703</v>
      </c>
      <c r="AO68" s="1971">
        <v>2.2311999999999999</v>
      </c>
      <c r="AP68" s="1971">
        <v>2.3957999999999999</v>
      </c>
      <c r="AQ68" s="1971">
        <v>2.5638999999999998</v>
      </c>
      <c r="AR68" s="1971">
        <v>2.7351999999999999</v>
      </c>
      <c r="AS68" s="1971">
        <v>2.9096000000000002</v>
      </c>
      <c r="AT68" s="1971">
        <v>3.0869</v>
      </c>
      <c r="AU68" s="1971">
        <v>3.2669000000000001</v>
      </c>
      <c r="AV68" s="1971">
        <v>3.4493999999999998</v>
      </c>
      <c r="AW68" s="1971">
        <v>3.6343000000000001</v>
      </c>
      <c r="AX68" s="1971">
        <v>3.8212999999999999</v>
      </c>
      <c r="AY68" s="1971">
        <v>4.0103</v>
      </c>
      <c r="AZ68" s="1971">
        <v>4.2012</v>
      </c>
      <c r="BA68" s="1971">
        <v>4.3937999999999997</v>
      </c>
      <c r="BB68" s="1971">
        <v>4.5880000000000001</v>
      </c>
      <c r="BC68" s="1971">
        <v>4.7835000000000001</v>
      </c>
      <c r="BD68" s="1971">
        <v>4.9804000000000004</v>
      </c>
      <c r="BE68" s="1971">
        <v>5.1783000000000001</v>
      </c>
      <c r="BF68" s="1972">
        <v>5.3773</v>
      </c>
    </row>
  </sheetData>
  <mergeCells count="26">
    <mergeCell ref="U34:BF34"/>
    <mergeCell ref="A8:A32"/>
    <mergeCell ref="A1:M2"/>
    <mergeCell ref="H3:I3"/>
    <mergeCell ref="C4:G4"/>
    <mergeCell ref="J4:K4"/>
    <mergeCell ref="L4:M4"/>
    <mergeCell ref="B3:G3"/>
    <mergeCell ref="A33:B33"/>
    <mergeCell ref="I35:I36"/>
    <mergeCell ref="L35:L36"/>
    <mergeCell ref="B38:D38"/>
    <mergeCell ref="F38:H38"/>
    <mergeCell ref="B39:D39"/>
    <mergeCell ref="C41:E41"/>
    <mergeCell ref="A42:E42"/>
    <mergeCell ref="A43:A45"/>
    <mergeCell ref="C43:D45"/>
    <mergeCell ref="E43:F43"/>
    <mergeCell ref="I43:I45"/>
    <mergeCell ref="K43:K45"/>
    <mergeCell ref="E44:F44"/>
    <mergeCell ref="E45:F45"/>
    <mergeCell ref="C46:D46"/>
    <mergeCell ref="E46:F46"/>
    <mergeCell ref="G43:G45"/>
  </mergeCells>
  <phoneticPr fontId="5" type="noConversion"/>
  <pageMargins left="0.7" right="0.7" top="0.75" bottom="0.75" header="0.3" footer="0.3"/>
  <pageSetup paperSize="9" scale="89" orientation="portrait" r:id="rId1"/>
  <colBreaks count="1" manualBreakCount="1">
    <brk id="13" max="1048575" man="1"/>
  </colBreaks>
</worksheet>
</file>

<file path=xl/worksheets/sheet2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500-000000000000}">
  <dimension ref="A1:BD57"/>
  <sheetViews>
    <sheetView view="pageBreakPreview" zoomScaleNormal="100" zoomScaleSheetLayoutView="100" workbookViewId="0">
      <selection activeCell="AI95" sqref="AI95"/>
    </sheetView>
  </sheetViews>
  <sheetFormatPr defaultRowHeight="12"/>
  <cols>
    <col min="1" max="1" width="6.77734375" style="438" customWidth="1"/>
    <col min="2" max="2" width="5.6640625" style="439" customWidth="1"/>
    <col min="3" max="6" width="4.21875" style="438" customWidth="1"/>
    <col min="7" max="21" width="4.21875" style="438" hidden="1" customWidth="1"/>
    <col min="22" max="31" width="5.44140625" style="438" hidden="1" customWidth="1"/>
    <col min="32" max="32" width="5.6640625" style="438" customWidth="1"/>
    <col min="33" max="33" width="6.33203125" style="616" customWidth="1"/>
    <col min="34" max="34" width="8.109375" style="616" customWidth="1"/>
    <col min="35" max="35" width="8.109375" style="438" customWidth="1"/>
    <col min="36" max="36" width="8.21875" style="438" customWidth="1"/>
    <col min="37" max="37" width="9.88671875" style="438" customWidth="1"/>
    <col min="38" max="38" width="11.5546875" style="438" customWidth="1"/>
    <col min="39" max="39" width="4.77734375" style="438" customWidth="1"/>
    <col min="40" max="40" width="7.33203125" style="438" customWidth="1"/>
    <col min="41" max="41" width="5.44140625" style="438" customWidth="1"/>
    <col min="42" max="42" width="5.6640625" style="438" customWidth="1"/>
    <col min="43" max="44" width="5.44140625" style="438" customWidth="1"/>
    <col min="45" max="45" width="5.6640625" style="438" customWidth="1"/>
    <col min="46" max="46" width="6.21875" style="438" customWidth="1"/>
    <col min="47" max="47" width="6" style="438" bestFit="1" customWidth="1"/>
    <col min="48" max="48" width="8.88671875" style="438"/>
    <col min="49" max="49" width="6.6640625" style="438" customWidth="1"/>
    <col min="50" max="50" width="8" style="438" customWidth="1"/>
    <col min="51" max="51" width="8.109375" style="438" customWidth="1"/>
    <col min="52" max="52" width="9.109375" style="438" customWidth="1"/>
    <col min="53" max="53" width="8" style="438" customWidth="1"/>
    <col min="54" max="54" width="7.44140625" style="438" customWidth="1"/>
    <col min="55" max="55" width="6.77734375" style="438" customWidth="1"/>
    <col min="56" max="150" width="8.88671875" style="438"/>
    <col min="151" max="151" width="5.77734375" style="438" customWidth="1"/>
    <col min="152" max="152" width="5.6640625" style="438" customWidth="1"/>
    <col min="153" max="172" width="4.21875" style="438" customWidth="1"/>
    <col min="173" max="182" width="0" style="438" hidden="1" customWidth="1"/>
    <col min="183" max="183" width="5.6640625" style="438" customWidth="1"/>
    <col min="184" max="184" width="4.77734375" style="438" customWidth="1"/>
    <col min="185" max="185" width="8.109375" style="438" customWidth="1"/>
    <col min="186" max="186" width="6.6640625" style="438" customWidth="1"/>
    <col min="187" max="187" width="8.21875" style="438" customWidth="1"/>
    <col min="188" max="188" width="7.88671875" style="438" customWidth="1"/>
    <col min="189" max="189" width="9" style="438" customWidth="1"/>
    <col min="190" max="406" width="8.88671875" style="438"/>
    <col min="407" max="407" width="5.77734375" style="438" customWidth="1"/>
    <col min="408" max="408" width="5.6640625" style="438" customWidth="1"/>
    <col min="409" max="428" width="4.21875" style="438" customWidth="1"/>
    <col min="429" max="438" width="0" style="438" hidden="1" customWidth="1"/>
    <col min="439" max="439" width="5.6640625" style="438" customWidth="1"/>
    <col min="440" max="440" width="4.77734375" style="438" customWidth="1"/>
    <col min="441" max="441" width="8.109375" style="438" customWidth="1"/>
    <col min="442" max="442" width="6.6640625" style="438" customWidth="1"/>
    <col min="443" max="443" width="8.21875" style="438" customWidth="1"/>
    <col min="444" max="444" width="7.88671875" style="438" customWidth="1"/>
    <col min="445" max="445" width="9" style="438" customWidth="1"/>
    <col min="446" max="662" width="8.88671875" style="438"/>
    <col min="663" max="663" width="5.77734375" style="438" customWidth="1"/>
    <col min="664" max="664" width="5.6640625" style="438" customWidth="1"/>
    <col min="665" max="684" width="4.21875" style="438" customWidth="1"/>
    <col min="685" max="694" width="0" style="438" hidden="1" customWidth="1"/>
    <col min="695" max="695" width="5.6640625" style="438" customWidth="1"/>
    <col min="696" max="696" width="4.77734375" style="438" customWidth="1"/>
    <col min="697" max="697" width="8.109375" style="438" customWidth="1"/>
    <col min="698" max="698" width="6.6640625" style="438" customWidth="1"/>
    <col min="699" max="699" width="8.21875" style="438" customWidth="1"/>
    <col min="700" max="700" width="7.88671875" style="438" customWidth="1"/>
    <col min="701" max="701" width="9" style="438" customWidth="1"/>
    <col min="702" max="918" width="8.88671875" style="438"/>
    <col min="919" max="919" width="5.77734375" style="438" customWidth="1"/>
    <col min="920" max="920" width="5.6640625" style="438" customWidth="1"/>
    <col min="921" max="940" width="4.21875" style="438" customWidth="1"/>
    <col min="941" max="950" width="0" style="438" hidden="1" customWidth="1"/>
    <col min="951" max="951" width="5.6640625" style="438" customWidth="1"/>
    <col min="952" max="952" width="4.77734375" style="438" customWidth="1"/>
    <col min="953" max="953" width="8.109375" style="438" customWidth="1"/>
    <col min="954" max="954" width="6.6640625" style="438" customWidth="1"/>
    <col min="955" max="955" width="8.21875" style="438" customWidth="1"/>
    <col min="956" max="956" width="7.88671875" style="438" customWidth="1"/>
    <col min="957" max="957" width="9" style="438" customWidth="1"/>
    <col min="958" max="1174" width="8.88671875" style="438"/>
    <col min="1175" max="1175" width="5.77734375" style="438" customWidth="1"/>
    <col min="1176" max="1176" width="5.6640625" style="438" customWidth="1"/>
    <col min="1177" max="1196" width="4.21875" style="438" customWidth="1"/>
    <col min="1197" max="1206" width="0" style="438" hidden="1" customWidth="1"/>
    <col min="1207" max="1207" width="5.6640625" style="438" customWidth="1"/>
    <col min="1208" max="1208" width="4.77734375" style="438" customWidth="1"/>
    <col min="1209" max="1209" width="8.109375" style="438" customWidth="1"/>
    <col min="1210" max="1210" width="6.6640625" style="438" customWidth="1"/>
    <col min="1211" max="1211" width="8.21875" style="438" customWidth="1"/>
    <col min="1212" max="1212" width="7.88671875" style="438" customWidth="1"/>
    <col min="1213" max="1213" width="9" style="438" customWidth="1"/>
    <col min="1214" max="1430" width="8.88671875" style="438"/>
    <col min="1431" max="1431" width="5.77734375" style="438" customWidth="1"/>
    <col min="1432" max="1432" width="5.6640625" style="438" customWidth="1"/>
    <col min="1433" max="1452" width="4.21875" style="438" customWidth="1"/>
    <col min="1453" max="1462" width="0" style="438" hidden="1" customWidth="1"/>
    <col min="1463" max="1463" width="5.6640625" style="438" customWidth="1"/>
    <col min="1464" max="1464" width="4.77734375" style="438" customWidth="1"/>
    <col min="1465" max="1465" width="8.109375" style="438" customWidth="1"/>
    <col min="1466" max="1466" width="6.6640625" style="438" customWidth="1"/>
    <col min="1467" max="1467" width="8.21875" style="438" customWidth="1"/>
    <col min="1468" max="1468" width="7.88671875" style="438" customWidth="1"/>
    <col min="1469" max="1469" width="9" style="438" customWidth="1"/>
    <col min="1470" max="1686" width="8.88671875" style="438"/>
    <col min="1687" max="1687" width="5.77734375" style="438" customWidth="1"/>
    <col min="1688" max="1688" width="5.6640625" style="438" customWidth="1"/>
    <col min="1689" max="1708" width="4.21875" style="438" customWidth="1"/>
    <col min="1709" max="1718" width="0" style="438" hidden="1" customWidth="1"/>
    <col min="1719" max="1719" width="5.6640625" style="438" customWidth="1"/>
    <col min="1720" max="1720" width="4.77734375" style="438" customWidth="1"/>
    <col min="1721" max="1721" width="8.109375" style="438" customWidth="1"/>
    <col min="1722" max="1722" width="6.6640625" style="438" customWidth="1"/>
    <col min="1723" max="1723" width="8.21875" style="438" customWidth="1"/>
    <col min="1724" max="1724" width="7.88671875" style="438" customWidth="1"/>
    <col min="1725" max="1725" width="9" style="438" customWidth="1"/>
    <col min="1726" max="1942" width="8.88671875" style="438"/>
    <col min="1943" max="1943" width="5.77734375" style="438" customWidth="1"/>
    <col min="1944" max="1944" width="5.6640625" style="438" customWidth="1"/>
    <col min="1945" max="1964" width="4.21875" style="438" customWidth="1"/>
    <col min="1965" max="1974" width="0" style="438" hidden="1" customWidth="1"/>
    <col min="1975" max="1975" width="5.6640625" style="438" customWidth="1"/>
    <col min="1976" max="1976" width="4.77734375" style="438" customWidth="1"/>
    <col min="1977" max="1977" width="8.109375" style="438" customWidth="1"/>
    <col min="1978" max="1978" width="6.6640625" style="438" customWidth="1"/>
    <col min="1979" max="1979" width="8.21875" style="438" customWidth="1"/>
    <col min="1980" max="1980" width="7.88671875" style="438" customWidth="1"/>
    <col min="1981" max="1981" width="9" style="438" customWidth="1"/>
    <col min="1982" max="2198" width="8.88671875" style="438"/>
    <col min="2199" max="2199" width="5.77734375" style="438" customWidth="1"/>
    <col min="2200" max="2200" width="5.6640625" style="438" customWidth="1"/>
    <col min="2201" max="2220" width="4.21875" style="438" customWidth="1"/>
    <col min="2221" max="2230" width="0" style="438" hidden="1" customWidth="1"/>
    <col min="2231" max="2231" width="5.6640625" style="438" customWidth="1"/>
    <col min="2232" max="2232" width="4.77734375" style="438" customWidth="1"/>
    <col min="2233" max="2233" width="8.109375" style="438" customWidth="1"/>
    <col min="2234" max="2234" width="6.6640625" style="438" customWidth="1"/>
    <col min="2235" max="2235" width="8.21875" style="438" customWidth="1"/>
    <col min="2236" max="2236" width="7.88671875" style="438" customWidth="1"/>
    <col min="2237" max="2237" width="9" style="438" customWidth="1"/>
    <col min="2238" max="2454" width="8.88671875" style="438"/>
    <col min="2455" max="2455" width="5.77734375" style="438" customWidth="1"/>
    <col min="2456" max="2456" width="5.6640625" style="438" customWidth="1"/>
    <col min="2457" max="2476" width="4.21875" style="438" customWidth="1"/>
    <col min="2477" max="2486" width="0" style="438" hidden="1" customWidth="1"/>
    <col min="2487" max="2487" width="5.6640625" style="438" customWidth="1"/>
    <col min="2488" max="2488" width="4.77734375" style="438" customWidth="1"/>
    <col min="2489" max="2489" width="8.109375" style="438" customWidth="1"/>
    <col min="2490" max="2490" width="6.6640625" style="438" customWidth="1"/>
    <col min="2491" max="2491" width="8.21875" style="438" customWidth="1"/>
    <col min="2492" max="2492" width="7.88671875" style="438" customWidth="1"/>
    <col min="2493" max="2493" width="9" style="438" customWidth="1"/>
    <col min="2494" max="2710" width="8.88671875" style="438"/>
    <col min="2711" max="2711" width="5.77734375" style="438" customWidth="1"/>
    <col min="2712" max="2712" width="5.6640625" style="438" customWidth="1"/>
    <col min="2713" max="2732" width="4.21875" style="438" customWidth="1"/>
    <col min="2733" max="2742" width="0" style="438" hidden="1" customWidth="1"/>
    <col min="2743" max="2743" width="5.6640625" style="438" customWidth="1"/>
    <col min="2744" max="2744" width="4.77734375" style="438" customWidth="1"/>
    <col min="2745" max="2745" width="8.109375" style="438" customWidth="1"/>
    <col min="2746" max="2746" width="6.6640625" style="438" customWidth="1"/>
    <col min="2747" max="2747" width="8.21875" style="438" customWidth="1"/>
    <col min="2748" max="2748" width="7.88671875" style="438" customWidth="1"/>
    <col min="2749" max="2749" width="9" style="438" customWidth="1"/>
    <col min="2750" max="2966" width="8.88671875" style="438"/>
    <col min="2967" max="2967" width="5.77734375" style="438" customWidth="1"/>
    <col min="2968" max="2968" width="5.6640625" style="438" customWidth="1"/>
    <col min="2969" max="2988" width="4.21875" style="438" customWidth="1"/>
    <col min="2989" max="2998" width="0" style="438" hidden="1" customWidth="1"/>
    <col min="2999" max="2999" width="5.6640625" style="438" customWidth="1"/>
    <col min="3000" max="3000" width="4.77734375" style="438" customWidth="1"/>
    <col min="3001" max="3001" width="8.109375" style="438" customWidth="1"/>
    <col min="3002" max="3002" width="6.6640625" style="438" customWidth="1"/>
    <col min="3003" max="3003" width="8.21875" style="438" customWidth="1"/>
    <col min="3004" max="3004" width="7.88671875" style="438" customWidth="1"/>
    <col min="3005" max="3005" width="9" style="438" customWidth="1"/>
    <col min="3006" max="3222" width="8.88671875" style="438"/>
    <col min="3223" max="3223" width="5.77734375" style="438" customWidth="1"/>
    <col min="3224" max="3224" width="5.6640625" style="438" customWidth="1"/>
    <col min="3225" max="3244" width="4.21875" style="438" customWidth="1"/>
    <col min="3245" max="3254" width="0" style="438" hidden="1" customWidth="1"/>
    <col min="3255" max="3255" width="5.6640625" style="438" customWidth="1"/>
    <col min="3256" max="3256" width="4.77734375" style="438" customWidth="1"/>
    <col min="3257" max="3257" width="8.109375" style="438" customWidth="1"/>
    <col min="3258" max="3258" width="6.6640625" style="438" customWidth="1"/>
    <col min="3259" max="3259" width="8.21875" style="438" customWidth="1"/>
    <col min="3260" max="3260" width="7.88671875" style="438" customWidth="1"/>
    <col min="3261" max="3261" width="9" style="438" customWidth="1"/>
    <col min="3262" max="3478" width="8.88671875" style="438"/>
    <col min="3479" max="3479" width="5.77734375" style="438" customWidth="1"/>
    <col min="3480" max="3480" width="5.6640625" style="438" customWidth="1"/>
    <col min="3481" max="3500" width="4.21875" style="438" customWidth="1"/>
    <col min="3501" max="3510" width="0" style="438" hidden="1" customWidth="1"/>
    <col min="3511" max="3511" width="5.6640625" style="438" customWidth="1"/>
    <col min="3512" max="3512" width="4.77734375" style="438" customWidth="1"/>
    <col min="3513" max="3513" width="8.109375" style="438" customWidth="1"/>
    <col min="3514" max="3514" width="6.6640625" style="438" customWidth="1"/>
    <col min="3515" max="3515" width="8.21875" style="438" customWidth="1"/>
    <col min="3516" max="3516" width="7.88671875" style="438" customWidth="1"/>
    <col min="3517" max="3517" width="9" style="438" customWidth="1"/>
    <col min="3518" max="3734" width="8.88671875" style="438"/>
    <col min="3735" max="3735" width="5.77734375" style="438" customWidth="1"/>
    <col min="3736" max="3736" width="5.6640625" style="438" customWidth="1"/>
    <col min="3737" max="3756" width="4.21875" style="438" customWidth="1"/>
    <col min="3757" max="3766" width="0" style="438" hidden="1" customWidth="1"/>
    <col min="3767" max="3767" width="5.6640625" style="438" customWidth="1"/>
    <col min="3768" max="3768" width="4.77734375" style="438" customWidth="1"/>
    <col min="3769" max="3769" width="8.109375" style="438" customWidth="1"/>
    <col min="3770" max="3770" width="6.6640625" style="438" customWidth="1"/>
    <col min="3771" max="3771" width="8.21875" style="438" customWidth="1"/>
    <col min="3772" max="3772" width="7.88671875" style="438" customWidth="1"/>
    <col min="3773" max="3773" width="9" style="438" customWidth="1"/>
    <col min="3774" max="3990" width="8.88671875" style="438"/>
    <col min="3991" max="3991" width="5.77734375" style="438" customWidth="1"/>
    <col min="3992" max="3992" width="5.6640625" style="438" customWidth="1"/>
    <col min="3993" max="4012" width="4.21875" style="438" customWidth="1"/>
    <col min="4013" max="4022" width="0" style="438" hidden="1" customWidth="1"/>
    <col min="4023" max="4023" width="5.6640625" style="438" customWidth="1"/>
    <col min="4024" max="4024" width="4.77734375" style="438" customWidth="1"/>
    <col min="4025" max="4025" width="8.109375" style="438" customWidth="1"/>
    <col min="4026" max="4026" width="6.6640625" style="438" customWidth="1"/>
    <col min="4027" max="4027" width="8.21875" style="438" customWidth="1"/>
    <col min="4028" max="4028" width="7.88671875" style="438" customWidth="1"/>
    <col min="4029" max="4029" width="9" style="438" customWidth="1"/>
    <col min="4030" max="4246" width="8.88671875" style="438"/>
    <col min="4247" max="4247" width="5.77734375" style="438" customWidth="1"/>
    <col min="4248" max="4248" width="5.6640625" style="438" customWidth="1"/>
    <col min="4249" max="4268" width="4.21875" style="438" customWidth="1"/>
    <col min="4269" max="4278" width="0" style="438" hidden="1" customWidth="1"/>
    <col min="4279" max="4279" width="5.6640625" style="438" customWidth="1"/>
    <col min="4280" max="4280" width="4.77734375" style="438" customWidth="1"/>
    <col min="4281" max="4281" width="8.109375" style="438" customWidth="1"/>
    <col min="4282" max="4282" width="6.6640625" style="438" customWidth="1"/>
    <col min="4283" max="4283" width="8.21875" style="438" customWidth="1"/>
    <col min="4284" max="4284" width="7.88671875" style="438" customWidth="1"/>
    <col min="4285" max="4285" width="9" style="438" customWidth="1"/>
    <col min="4286" max="4502" width="8.88671875" style="438"/>
    <col min="4503" max="4503" width="5.77734375" style="438" customWidth="1"/>
    <col min="4504" max="4504" width="5.6640625" style="438" customWidth="1"/>
    <col min="4505" max="4524" width="4.21875" style="438" customWidth="1"/>
    <col min="4525" max="4534" width="0" style="438" hidden="1" customWidth="1"/>
    <col min="4535" max="4535" width="5.6640625" style="438" customWidth="1"/>
    <col min="4536" max="4536" width="4.77734375" style="438" customWidth="1"/>
    <col min="4537" max="4537" width="8.109375" style="438" customWidth="1"/>
    <col min="4538" max="4538" width="6.6640625" style="438" customWidth="1"/>
    <col min="4539" max="4539" width="8.21875" style="438" customWidth="1"/>
    <col min="4540" max="4540" width="7.88671875" style="438" customWidth="1"/>
    <col min="4541" max="4541" width="9" style="438" customWidth="1"/>
    <col min="4542" max="4758" width="8.88671875" style="438"/>
    <col min="4759" max="4759" width="5.77734375" style="438" customWidth="1"/>
    <col min="4760" max="4760" width="5.6640625" style="438" customWidth="1"/>
    <col min="4761" max="4780" width="4.21875" style="438" customWidth="1"/>
    <col min="4781" max="4790" width="0" style="438" hidden="1" customWidth="1"/>
    <col min="4791" max="4791" width="5.6640625" style="438" customWidth="1"/>
    <col min="4792" max="4792" width="4.77734375" style="438" customWidth="1"/>
    <col min="4793" max="4793" width="8.109375" style="438" customWidth="1"/>
    <col min="4794" max="4794" width="6.6640625" style="438" customWidth="1"/>
    <col min="4795" max="4795" width="8.21875" style="438" customWidth="1"/>
    <col min="4796" max="4796" width="7.88671875" style="438" customWidth="1"/>
    <col min="4797" max="4797" width="9" style="438" customWidth="1"/>
    <col min="4798" max="5014" width="8.88671875" style="438"/>
    <col min="5015" max="5015" width="5.77734375" style="438" customWidth="1"/>
    <col min="5016" max="5016" width="5.6640625" style="438" customWidth="1"/>
    <col min="5017" max="5036" width="4.21875" style="438" customWidth="1"/>
    <col min="5037" max="5046" width="0" style="438" hidden="1" customWidth="1"/>
    <col min="5047" max="5047" width="5.6640625" style="438" customWidth="1"/>
    <col min="5048" max="5048" width="4.77734375" style="438" customWidth="1"/>
    <col min="5049" max="5049" width="8.109375" style="438" customWidth="1"/>
    <col min="5050" max="5050" width="6.6640625" style="438" customWidth="1"/>
    <col min="5051" max="5051" width="8.21875" style="438" customWidth="1"/>
    <col min="5052" max="5052" width="7.88671875" style="438" customWidth="1"/>
    <col min="5053" max="5053" width="9" style="438" customWidth="1"/>
    <col min="5054" max="5270" width="8.88671875" style="438"/>
    <col min="5271" max="5271" width="5.77734375" style="438" customWidth="1"/>
    <col min="5272" max="5272" width="5.6640625" style="438" customWidth="1"/>
    <col min="5273" max="5292" width="4.21875" style="438" customWidth="1"/>
    <col min="5293" max="5302" width="0" style="438" hidden="1" customWidth="1"/>
    <col min="5303" max="5303" width="5.6640625" style="438" customWidth="1"/>
    <col min="5304" max="5304" width="4.77734375" style="438" customWidth="1"/>
    <col min="5305" max="5305" width="8.109375" style="438" customWidth="1"/>
    <col min="5306" max="5306" width="6.6640625" style="438" customWidth="1"/>
    <col min="5307" max="5307" width="8.21875" style="438" customWidth="1"/>
    <col min="5308" max="5308" width="7.88671875" style="438" customWidth="1"/>
    <col min="5309" max="5309" width="9" style="438" customWidth="1"/>
    <col min="5310" max="5526" width="8.88671875" style="438"/>
    <col min="5527" max="5527" width="5.77734375" style="438" customWidth="1"/>
    <col min="5528" max="5528" width="5.6640625" style="438" customWidth="1"/>
    <col min="5529" max="5548" width="4.21875" style="438" customWidth="1"/>
    <col min="5549" max="5558" width="0" style="438" hidden="1" customWidth="1"/>
    <col min="5559" max="5559" width="5.6640625" style="438" customWidth="1"/>
    <col min="5560" max="5560" width="4.77734375" style="438" customWidth="1"/>
    <col min="5561" max="5561" width="8.109375" style="438" customWidth="1"/>
    <col min="5562" max="5562" width="6.6640625" style="438" customWidth="1"/>
    <col min="5563" max="5563" width="8.21875" style="438" customWidth="1"/>
    <col min="5564" max="5564" width="7.88671875" style="438" customWidth="1"/>
    <col min="5565" max="5565" width="9" style="438" customWidth="1"/>
    <col min="5566" max="5782" width="8.88671875" style="438"/>
    <col min="5783" max="5783" width="5.77734375" style="438" customWidth="1"/>
    <col min="5784" max="5784" width="5.6640625" style="438" customWidth="1"/>
    <col min="5785" max="5804" width="4.21875" style="438" customWidth="1"/>
    <col min="5805" max="5814" width="0" style="438" hidden="1" customWidth="1"/>
    <col min="5815" max="5815" width="5.6640625" style="438" customWidth="1"/>
    <col min="5816" max="5816" width="4.77734375" style="438" customWidth="1"/>
    <col min="5817" max="5817" width="8.109375" style="438" customWidth="1"/>
    <col min="5818" max="5818" width="6.6640625" style="438" customWidth="1"/>
    <col min="5819" max="5819" width="8.21875" style="438" customWidth="1"/>
    <col min="5820" max="5820" width="7.88671875" style="438" customWidth="1"/>
    <col min="5821" max="5821" width="9" style="438" customWidth="1"/>
    <col min="5822" max="6038" width="8.88671875" style="438"/>
    <col min="6039" max="6039" width="5.77734375" style="438" customWidth="1"/>
    <col min="6040" max="6040" width="5.6640625" style="438" customWidth="1"/>
    <col min="6041" max="6060" width="4.21875" style="438" customWidth="1"/>
    <col min="6061" max="6070" width="0" style="438" hidden="1" customWidth="1"/>
    <col min="6071" max="6071" width="5.6640625" style="438" customWidth="1"/>
    <col min="6072" max="6072" width="4.77734375" style="438" customWidth="1"/>
    <col min="6073" max="6073" width="8.109375" style="438" customWidth="1"/>
    <col min="6074" max="6074" width="6.6640625" style="438" customWidth="1"/>
    <col min="6075" max="6075" width="8.21875" style="438" customWidth="1"/>
    <col min="6076" max="6076" width="7.88671875" style="438" customWidth="1"/>
    <col min="6077" max="6077" width="9" style="438" customWidth="1"/>
    <col min="6078" max="6294" width="8.88671875" style="438"/>
    <col min="6295" max="6295" width="5.77734375" style="438" customWidth="1"/>
    <col min="6296" max="6296" width="5.6640625" style="438" customWidth="1"/>
    <col min="6297" max="6316" width="4.21875" style="438" customWidth="1"/>
    <col min="6317" max="6326" width="0" style="438" hidden="1" customWidth="1"/>
    <col min="6327" max="6327" width="5.6640625" style="438" customWidth="1"/>
    <col min="6328" max="6328" width="4.77734375" style="438" customWidth="1"/>
    <col min="6329" max="6329" width="8.109375" style="438" customWidth="1"/>
    <col min="6330" max="6330" width="6.6640625" style="438" customWidth="1"/>
    <col min="6331" max="6331" width="8.21875" style="438" customWidth="1"/>
    <col min="6332" max="6332" width="7.88671875" style="438" customWidth="1"/>
    <col min="6333" max="6333" width="9" style="438" customWidth="1"/>
    <col min="6334" max="6550" width="8.88671875" style="438"/>
    <col min="6551" max="6551" width="5.77734375" style="438" customWidth="1"/>
    <col min="6552" max="6552" width="5.6640625" style="438" customWidth="1"/>
    <col min="6553" max="6572" width="4.21875" style="438" customWidth="1"/>
    <col min="6573" max="6582" width="0" style="438" hidden="1" customWidth="1"/>
    <col min="6583" max="6583" width="5.6640625" style="438" customWidth="1"/>
    <col min="6584" max="6584" width="4.77734375" style="438" customWidth="1"/>
    <col min="6585" max="6585" width="8.109375" style="438" customWidth="1"/>
    <col min="6586" max="6586" width="6.6640625" style="438" customWidth="1"/>
    <col min="6587" max="6587" width="8.21875" style="438" customWidth="1"/>
    <col min="6588" max="6588" width="7.88671875" style="438" customWidth="1"/>
    <col min="6589" max="6589" width="9" style="438" customWidth="1"/>
    <col min="6590" max="6806" width="8.88671875" style="438"/>
    <col min="6807" max="6807" width="5.77734375" style="438" customWidth="1"/>
    <col min="6808" max="6808" width="5.6640625" style="438" customWidth="1"/>
    <col min="6809" max="6828" width="4.21875" style="438" customWidth="1"/>
    <col min="6829" max="6838" width="0" style="438" hidden="1" customWidth="1"/>
    <col min="6839" max="6839" width="5.6640625" style="438" customWidth="1"/>
    <col min="6840" max="6840" width="4.77734375" style="438" customWidth="1"/>
    <col min="6841" max="6841" width="8.109375" style="438" customWidth="1"/>
    <col min="6842" max="6842" width="6.6640625" style="438" customWidth="1"/>
    <col min="6843" max="6843" width="8.21875" style="438" customWidth="1"/>
    <col min="6844" max="6844" width="7.88671875" style="438" customWidth="1"/>
    <col min="6845" max="6845" width="9" style="438" customWidth="1"/>
    <col min="6846" max="7062" width="8.88671875" style="438"/>
    <col min="7063" max="7063" width="5.77734375" style="438" customWidth="1"/>
    <col min="7064" max="7064" width="5.6640625" style="438" customWidth="1"/>
    <col min="7065" max="7084" width="4.21875" style="438" customWidth="1"/>
    <col min="7085" max="7094" width="0" style="438" hidden="1" customWidth="1"/>
    <col min="7095" max="7095" width="5.6640625" style="438" customWidth="1"/>
    <col min="7096" max="7096" width="4.77734375" style="438" customWidth="1"/>
    <col min="7097" max="7097" width="8.109375" style="438" customWidth="1"/>
    <col min="7098" max="7098" width="6.6640625" style="438" customWidth="1"/>
    <col min="7099" max="7099" width="8.21875" style="438" customWidth="1"/>
    <col min="7100" max="7100" width="7.88671875" style="438" customWidth="1"/>
    <col min="7101" max="7101" width="9" style="438" customWidth="1"/>
    <col min="7102" max="7318" width="8.88671875" style="438"/>
    <col min="7319" max="7319" width="5.77734375" style="438" customWidth="1"/>
    <col min="7320" max="7320" width="5.6640625" style="438" customWidth="1"/>
    <col min="7321" max="7340" width="4.21875" style="438" customWidth="1"/>
    <col min="7341" max="7350" width="0" style="438" hidden="1" customWidth="1"/>
    <col min="7351" max="7351" width="5.6640625" style="438" customWidth="1"/>
    <col min="7352" max="7352" width="4.77734375" style="438" customWidth="1"/>
    <col min="7353" max="7353" width="8.109375" style="438" customWidth="1"/>
    <col min="7354" max="7354" width="6.6640625" style="438" customWidth="1"/>
    <col min="7355" max="7355" width="8.21875" style="438" customWidth="1"/>
    <col min="7356" max="7356" width="7.88671875" style="438" customWidth="1"/>
    <col min="7357" max="7357" width="9" style="438" customWidth="1"/>
    <col min="7358" max="7574" width="8.88671875" style="438"/>
    <col min="7575" max="7575" width="5.77734375" style="438" customWidth="1"/>
    <col min="7576" max="7576" width="5.6640625" style="438" customWidth="1"/>
    <col min="7577" max="7596" width="4.21875" style="438" customWidth="1"/>
    <col min="7597" max="7606" width="0" style="438" hidden="1" customWidth="1"/>
    <col min="7607" max="7607" width="5.6640625" style="438" customWidth="1"/>
    <col min="7608" max="7608" width="4.77734375" style="438" customWidth="1"/>
    <col min="7609" max="7609" width="8.109375" style="438" customWidth="1"/>
    <col min="7610" max="7610" width="6.6640625" style="438" customWidth="1"/>
    <col min="7611" max="7611" width="8.21875" style="438" customWidth="1"/>
    <col min="7612" max="7612" width="7.88671875" style="438" customWidth="1"/>
    <col min="7613" max="7613" width="9" style="438" customWidth="1"/>
    <col min="7614" max="7830" width="8.88671875" style="438"/>
    <col min="7831" max="7831" width="5.77734375" style="438" customWidth="1"/>
    <col min="7832" max="7832" width="5.6640625" style="438" customWidth="1"/>
    <col min="7833" max="7852" width="4.21875" style="438" customWidth="1"/>
    <col min="7853" max="7862" width="0" style="438" hidden="1" customWidth="1"/>
    <col min="7863" max="7863" width="5.6640625" style="438" customWidth="1"/>
    <col min="7864" max="7864" width="4.77734375" style="438" customWidth="1"/>
    <col min="7865" max="7865" width="8.109375" style="438" customWidth="1"/>
    <col min="7866" max="7866" width="6.6640625" style="438" customWidth="1"/>
    <col min="7867" max="7867" width="8.21875" style="438" customWidth="1"/>
    <col min="7868" max="7868" width="7.88671875" style="438" customWidth="1"/>
    <col min="7869" max="7869" width="9" style="438" customWidth="1"/>
    <col min="7870" max="8086" width="8.88671875" style="438"/>
    <col min="8087" max="8087" width="5.77734375" style="438" customWidth="1"/>
    <col min="8088" max="8088" width="5.6640625" style="438" customWidth="1"/>
    <col min="8089" max="8108" width="4.21875" style="438" customWidth="1"/>
    <col min="8109" max="8118" width="0" style="438" hidden="1" customWidth="1"/>
    <col min="8119" max="8119" width="5.6640625" style="438" customWidth="1"/>
    <col min="8120" max="8120" width="4.77734375" style="438" customWidth="1"/>
    <col min="8121" max="8121" width="8.109375" style="438" customWidth="1"/>
    <col min="8122" max="8122" width="6.6640625" style="438" customWidth="1"/>
    <col min="8123" max="8123" width="8.21875" style="438" customWidth="1"/>
    <col min="8124" max="8124" width="7.88671875" style="438" customWidth="1"/>
    <col min="8125" max="8125" width="9" style="438" customWidth="1"/>
    <col min="8126" max="8342" width="8.88671875" style="438"/>
    <col min="8343" max="8343" width="5.77734375" style="438" customWidth="1"/>
    <col min="8344" max="8344" width="5.6640625" style="438" customWidth="1"/>
    <col min="8345" max="8364" width="4.21875" style="438" customWidth="1"/>
    <col min="8365" max="8374" width="0" style="438" hidden="1" customWidth="1"/>
    <col min="8375" max="8375" width="5.6640625" style="438" customWidth="1"/>
    <col min="8376" max="8376" width="4.77734375" style="438" customWidth="1"/>
    <col min="8377" max="8377" width="8.109375" style="438" customWidth="1"/>
    <col min="8378" max="8378" width="6.6640625" style="438" customWidth="1"/>
    <col min="8379" max="8379" width="8.21875" style="438" customWidth="1"/>
    <col min="8380" max="8380" width="7.88671875" style="438" customWidth="1"/>
    <col min="8381" max="8381" width="9" style="438" customWidth="1"/>
    <col min="8382" max="8598" width="8.88671875" style="438"/>
    <col min="8599" max="8599" width="5.77734375" style="438" customWidth="1"/>
    <col min="8600" max="8600" width="5.6640625" style="438" customWidth="1"/>
    <col min="8601" max="8620" width="4.21875" style="438" customWidth="1"/>
    <col min="8621" max="8630" width="0" style="438" hidden="1" customWidth="1"/>
    <col min="8631" max="8631" width="5.6640625" style="438" customWidth="1"/>
    <col min="8632" max="8632" width="4.77734375" style="438" customWidth="1"/>
    <col min="8633" max="8633" width="8.109375" style="438" customWidth="1"/>
    <col min="8634" max="8634" width="6.6640625" style="438" customWidth="1"/>
    <col min="8635" max="8635" width="8.21875" style="438" customWidth="1"/>
    <col min="8636" max="8636" width="7.88671875" style="438" customWidth="1"/>
    <col min="8637" max="8637" width="9" style="438" customWidth="1"/>
    <col min="8638" max="8854" width="8.88671875" style="438"/>
    <col min="8855" max="8855" width="5.77734375" style="438" customWidth="1"/>
    <col min="8856" max="8856" width="5.6640625" style="438" customWidth="1"/>
    <col min="8857" max="8876" width="4.21875" style="438" customWidth="1"/>
    <col min="8877" max="8886" width="0" style="438" hidden="1" customWidth="1"/>
    <col min="8887" max="8887" width="5.6640625" style="438" customWidth="1"/>
    <col min="8888" max="8888" width="4.77734375" style="438" customWidth="1"/>
    <col min="8889" max="8889" width="8.109375" style="438" customWidth="1"/>
    <col min="8890" max="8890" width="6.6640625" style="438" customWidth="1"/>
    <col min="8891" max="8891" width="8.21875" style="438" customWidth="1"/>
    <col min="8892" max="8892" width="7.88671875" style="438" customWidth="1"/>
    <col min="8893" max="8893" width="9" style="438" customWidth="1"/>
    <col min="8894" max="9110" width="8.88671875" style="438"/>
    <col min="9111" max="9111" width="5.77734375" style="438" customWidth="1"/>
    <col min="9112" max="9112" width="5.6640625" style="438" customWidth="1"/>
    <col min="9113" max="9132" width="4.21875" style="438" customWidth="1"/>
    <col min="9133" max="9142" width="0" style="438" hidden="1" customWidth="1"/>
    <col min="9143" max="9143" width="5.6640625" style="438" customWidth="1"/>
    <col min="9144" max="9144" width="4.77734375" style="438" customWidth="1"/>
    <col min="9145" max="9145" width="8.109375" style="438" customWidth="1"/>
    <col min="9146" max="9146" width="6.6640625" style="438" customWidth="1"/>
    <col min="9147" max="9147" width="8.21875" style="438" customWidth="1"/>
    <col min="9148" max="9148" width="7.88671875" style="438" customWidth="1"/>
    <col min="9149" max="9149" width="9" style="438" customWidth="1"/>
    <col min="9150" max="9366" width="8.88671875" style="438"/>
    <col min="9367" max="9367" width="5.77734375" style="438" customWidth="1"/>
    <col min="9368" max="9368" width="5.6640625" style="438" customWidth="1"/>
    <col min="9369" max="9388" width="4.21875" style="438" customWidth="1"/>
    <col min="9389" max="9398" width="0" style="438" hidden="1" customWidth="1"/>
    <col min="9399" max="9399" width="5.6640625" style="438" customWidth="1"/>
    <col min="9400" max="9400" width="4.77734375" style="438" customWidth="1"/>
    <col min="9401" max="9401" width="8.109375" style="438" customWidth="1"/>
    <col min="9402" max="9402" width="6.6640625" style="438" customWidth="1"/>
    <col min="9403" max="9403" width="8.21875" style="438" customWidth="1"/>
    <col min="9404" max="9404" width="7.88671875" style="438" customWidth="1"/>
    <col min="9405" max="9405" width="9" style="438" customWidth="1"/>
    <col min="9406" max="9622" width="8.88671875" style="438"/>
    <col min="9623" max="9623" width="5.77734375" style="438" customWidth="1"/>
    <col min="9624" max="9624" width="5.6640625" style="438" customWidth="1"/>
    <col min="9625" max="9644" width="4.21875" style="438" customWidth="1"/>
    <col min="9645" max="9654" width="0" style="438" hidden="1" customWidth="1"/>
    <col min="9655" max="9655" width="5.6640625" style="438" customWidth="1"/>
    <col min="9656" max="9656" width="4.77734375" style="438" customWidth="1"/>
    <col min="9657" max="9657" width="8.109375" style="438" customWidth="1"/>
    <col min="9658" max="9658" width="6.6640625" style="438" customWidth="1"/>
    <col min="9659" max="9659" width="8.21875" style="438" customWidth="1"/>
    <col min="9660" max="9660" width="7.88671875" style="438" customWidth="1"/>
    <col min="9661" max="9661" width="9" style="438" customWidth="1"/>
    <col min="9662" max="9878" width="8.88671875" style="438"/>
    <col min="9879" max="9879" width="5.77734375" style="438" customWidth="1"/>
    <col min="9880" max="9880" width="5.6640625" style="438" customWidth="1"/>
    <col min="9881" max="9900" width="4.21875" style="438" customWidth="1"/>
    <col min="9901" max="9910" width="0" style="438" hidden="1" customWidth="1"/>
    <col min="9911" max="9911" width="5.6640625" style="438" customWidth="1"/>
    <col min="9912" max="9912" width="4.77734375" style="438" customWidth="1"/>
    <col min="9913" max="9913" width="8.109375" style="438" customWidth="1"/>
    <col min="9914" max="9914" width="6.6640625" style="438" customWidth="1"/>
    <col min="9915" max="9915" width="8.21875" style="438" customWidth="1"/>
    <col min="9916" max="9916" width="7.88671875" style="438" customWidth="1"/>
    <col min="9917" max="9917" width="9" style="438" customWidth="1"/>
    <col min="9918" max="10134" width="8.88671875" style="438"/>
    <col min="10135" max="10135" width="5.77734375" style="438" customWidth="1"/>
    <col min="10136" max="10136" width="5.6640625" style="438" customWidth="1"/>
    <col min="10137" max="10156" width="4.21875" style="438" customWidth="1"/>
    <col min="10157" max="10166" width="0" style="438" hidden="1" customWidth="1"/>
    <col min="10167" max="10167" width="5.6640625" style="438" customWidth="1"/>
    <col min="10168" max="10168" width="4.77734375" style="438" customWidth="1"/>
    <col min="10169" max="10169" width="8.109375" style="438" customWidth="1"/>
    <col min="10170" max="10170" width="6.6640625" style="438" customWidth="1"/>
    <col min="10171" max="10171" width="8.21875" style="438" customWidth="1"/>
    <col min="10172" max="10172" width="7.88671875" style="438" customWidth="1"/>
    <col min="10173" max="10173" width="9" style="438" customWidth="1"/>
    <col min="10174" max="10390" width="8.88671875" style="438"/>
    <col min="10391" max="10391" width="5.77734375" style="438" customWidth="1"/>
    <col min="10392" max="10392" width="5.6640625" style="438" customWidth="1"/>
    <col min="10393" max="10412" width="4.21875" style="438" customWidth="1"/>
    <col min="10413" max="10422" width="0" style="438" hidden="1" customWidth="1"/>
    <col min="10423" max="10423" width="5.6640625" style="438" customWidth="1"/>
    <col min="10424" max="10424" width="4.77734375" style="438" customWidth="1"/>
    <col min="10425" max="10425" width="8.109375" style="438" customWidth="1"/>
    <col min="10426" max="10426" width="6.6640625" style="438" customWidth="1"/>
    <col min="10427" max="10427" width="8.21875" style="438" customWidth="1"/>
    <col min="10428" max="10428" width="7.88671875" style="438" customWidth="1"/>
    <col min="10429" max="10429" width="9" style="438" customWidth="1"/>
    <col min="10430" max="10646" width="8.88671875" style="438"/>
    <col min="10647" max="10647" width="5.77734375" style="438" customWidth="1"/>
    <col min="10648" max="10648" width="5.6640625" style="438" customWidth="1"/>
    <col min="10649" max="10668" width="4.21875" style="438" customWidth="1"/>
    <col min="10669" max="10678" width="0" style="438" hidden="1" customWidth="1"/>
    <col min="10679" max="10679" width="5.6640625" style="438" customWidth="1"/>
    <col min="10680" max="10680" width="4.77734375" style="438" customWidth="1"/>
    <col min="10681" max="10681" width="8.109375" style="438" customWidth="1"/>
    <col min="10682" max="10682" width="6.6640625" style="438" customWidth="1"/>
    <col min="10683" max="10683" width="8.21875" style="438" customWidth="1"/>
    <col min="10684" max="10684" width="7.88671875" style="438" customWidth="1"/>
    <col min="10685" max="10685" width="9" style="438" customWidth="1"/>
    <col min="10686" max="10902" width="8.88671875" style="438"/>
    <col min="10903" max="10903" width="5.77734375" style="438" customWidth="1"/>
    <col min="10904" max="10904" width="5.6640625" style="438" customWidth="1"/>
    <col min="10905" max="10924" width="4.21875" style="438" customWidth="1"/>
    <col min="10925" max="10934" width="0" style="438" hidden="1" customWidth="1"/>
    <col min="10935" max="10935" width="5.6640625" style="438" customWidth="1"/>
    <col min="10936" max="10936" width="4.77734375" style="438" customWidth="1"/>
    <col min="10937" max="10937" width="8.109375" style="438" customWidth="1"/>
    <col min="10938" max="10938" width="6.6640625" style="438" customWidth="1"/>
    <col min="10939" max="10939" width="8.21875" style="438" customWidth="1"/>
    <col min="10940" max="10940" width="7.88671875" style="438" customWidth="1"/>
    <col min="10941" max="10941" width="9" style="438" customWidth="1"/>
    <col min="10942" max="11158" width="8.88671875" style="438"/>
    <col min="11159" max="11159" width="5.77734375" style="438" customWidth="1"/>
    <col min="11160" max="11160" width="5.6640625" style="438" customWidth="1"/>
    <col min="11161" max="11180" width="4.21875" style="438" customWidth="1"/>
    <col min="11181" max="11190" width="0" style="438" hidden="1" customWidth="1"/>
    <col min="11191" max="11191" width="5.6640625" style="438" customWidth="1"/>
    <col min="11192" max="11192" width="4.77734375" style="438" customWidth="1"/>
    <col min="11193" max="11193" width="8.109375" style="438" customWidth="1"/>
    <col min="11194" max="11194" width="6.6640625" style="438" customWidth="1"/>
    <col min="11195" max="11195" width="8.21875" style="438" customWidth="1"/>
    <col min="11196" max="11196" width="7.88671875" style="438" customWidth="1"/>
    <col min="11197" max="11197" width="9" style="438" customWidth="1"/>
    <col min="11198" max="11414" width="8.88671875" style="438"/>
    <col min="11415" max="11415" width="5.77734375" style="438" customWidth="1"/>
    <col min="11416" max="11416" width="5.6640625" style="438" customWidth="1"/>
    <col min="11417" max="11436" width="4.21875" style="438" customWidth="1"/>
    <col min="11437" max="11446" width="0" style="438" hidden="1" customWidth="1"/>
    <col min="11447" max="11447" width="5.6640625" style="438" customWidth="1"/>
    <col min="11448" max="11448" width="4.77734375" style="438" customWidth="1"/>
    <col min="11449" max="11449" width="8.109375" style="438" customWidth="1"/>
    <col min="11450" max="11450" width="6.6640625" style="438" customWidth="1"/>
    <col min="11451" max="11451" width="8.21875" style="438" customWidth="1"/>
    <col min="11452" max="11452" width="7.88671875" style="438" customWidth="1"/>
    <col min="11453" max="11453" width="9" style="438" customWidth="1"/>
    <col min="11454" max="11670" width="8.88671875" style="438"/>
    <col min="11671" max="11671" width="5.77734375" style="438" customWidth="1"/>
    <col min="11672" max="11672" width="5.6640625" style="438" customWidth="1"/>
    <col min="11673" max="11692" width="4.21875" style="438" customWidth="1"/>
    <col min="11693" max="11702" width="0" style="438" hidden="1" customWidth="1"/>
    <col min="11703" max="11703" width="5.6640625" style="438" customWidth="1"/>
    <col min="11704" max="11704" width="4.77734375" style="438" customWidth="1"/>
    <col min="11705" max="11705" width="8.109375" style="438" customWidth="1"/>
    <col min="11706" max="11706" width="6.6640625" style="438" customWidth="1"/>
    <col min="11707" max="11707" width="8.21875" style="438" customWidth="1"/>
    <col min="11708" max="11708" width="7.88671875" style="438" customWidth="1"/>
    <col min="11709" max="11709" width="9" style="438" customWidth="1"/>
    <col min="11710" max="11926" width="8.88671875" style="438"/>
    <col min="11927" max="11927" width="5.77734375" style="438" customWidth="1"/>
    <col min="11928" max="11928" width="5.6640625" style="438" customWidth="1"/>
    <col min="11929" max="11948" width="4.21875" style="438" customWidth="1"/>
    <col min="11949" max="11958" width="0" style="438" hidden="1" customWidth="1"/>
    <col min="11959" max="11959" width="5.6640625" style="438" customWidth="1"/>
    <col min="11960" max="11960" width="4.77734375" style="438" customWidth="1"/>
    <col min="11961" max="11961" width="8.109375" style="438" customWidth="1"/>
    <col min="11962" max="11962" width="6.6640625" style="438" customWidth="1"/>
    <col min="11963" max="11963" width="8.21875" style="438" customWidth="1"/>
    <col min="11964" max="11964" width="7.88671875" style="438" customWidth="1"/>
    <col min="11965" max="11965" width="9" style="438" customWidth="1"/>
    <col min="11966" max="12182" width="8.88671875" style="438"/>
    <col min="12183" max="12183" width="5.77734375" style="438" customWidth="1"/>
    <col min="12184" max="12184" width="5.6640625" style="438" customWidth="1"/>
    <col min="12185" max="12204" width="4.21875" style="438" customWidth="1"/>
    <col min="12205" max="12214" width="0" style="438" hidden="1" customWidth="1"/>
    <col min="12215" max="12215" width="5.6640625" style="438" customWidth="1"/>
    <col min="12216" max="12216" width="4.77734375" style="438" customWidth="1"/>
    <col min="12217" max="12217" width="8.109375" style="438" customWidth="1"/>
    <col min="12218" max="12218" width="6.6640625" style="438" customWidth="1"/>
    <col min="12219" max="12219" width="8.21875" style="438" customWidth="1"/>
    <col min="12220" max="12220" width="7.88671875" style="438" customWidth="1"/>
    <col min="12221" max="12221" width="9" style="438" customWidth="1"/>
    <col min="12222" max="12438" width="8.88671875" style="438"/>
    <col min="12439" max="12439" width="5.77734375" style="438" customWidth="1"/>
    <col min="12440" max="12440" width="5.6640625" style="438" customWidth="1"/>
    <col min="12441" max="12460" width="4.21875" style="438" customWidth="1"/>
    <col min="12461" max="12470" width="0" style="438" hidden="1" customWidth="1"/>
    <col min="12471" max="12471" width="5.6640625" style="438" customWidth="1"/>
    <col min="12472" max="12472" width="4.77734375" style="438" customWidth="1"/>
    <col min="12473" max="12473" width="8.109375" style="438" customWidth="1"/>
    <col min="12474" max="12474" width="6.6640625" style="438" customWidth="1"/>
    <col min="12475" max="12475" width="8.21875" style="438" customWidth="1"/>
    <col min="12476" max="12476" width="7.88671875" style="438" customWidth="1"/>
    <col min="12477" max="12477" width="9" style="438" customWidth="1"/>
    <col min="12478" max="12694" width="8.88671875" style="438"/>
    <col min="12695" max="12695" width="5.77734375" style="438" customWidth="1"/>
    <col min="12696" max="12696" width="5.6640625" style="438" customWidth="1"/>
    <col min="12697" max="12716" width="4.21875" style="438" customWidth="1"/>
    <col min="12717" max="12726" width="0" style="438" hidden="1" customWidth="1"/>
    <col min="12727" max="12727" width="5.6640625" style="438" customWidth="1"/>
    <col min="12728" max="12728" width="4.77734375" style="438" customWidth="1"/>
    <col min="12729" max="12729" width="8.109375" style="438" customWidth="1"/>
    <col min="12730" max="12730" width="6.6640625" style="438" customWidth="1"/>
    <col min="12731" max="12731" width="8.21875" style="438" customWidth="1"/>
    <col min="12732" max="12732" width="7.88671875" style="438" customWidth="1"/>
    <col min="12733" max="12733" width="9" style="438" customWidth="1"/>
    <col min="12734" max="12950" width="8.88671875" style="438"/>
    <col min="12951" max="12951" width="5.77734375" style="438" customWidth="1"/>
    <col min="12952" max="12952" width="5.6640625" style="438" customWidth="1"/>
    <col min="12953" max="12972" width="4.21875" style="438" customWidth="1"/>
    <col min="12973" max="12982" width="0" style="438" hidden="1" customWidth="1"/>
    <col min="12983" max="12983" width="5.6640625" style="438" customWidth="1"/>
    <col min="12984" max="12984" width="4.77734375" style="438" customWidth="1"/>
    <col min="12985" max="12985" width="8.109375" style="438" customWidth="1"/>
    <col min="12986" max="12986" width="6.6640625" style="438" customWidth="1"/>
    <col min="12987" max="12987" width="8.21875" style="438" customWidth="1"/>
    <col min="12988" max="12988" width="7.88671875" style="438" customWidth="1"/>
    <col min="12989" max="12989" width="9" style="438" customWidth="1"/>
    <col min="12990" max="13206" width="8.88671875" style="438"/>
    <col min="13207" max="13207" width="5.77734375" style="438" customWidth="1"/>
    <col min="13208" max="13208" width="5.6640625" style="438" customWidth="1"/>
    <col min="13209" max="13228" width="4.21875" style="438" customWidth="1"/>
    <col min="13229" max="13238" width="0" style="438" hidden="1" customWidth="1"/>
    <col min="13239" max="13239" width="5.6640625" style="438" customWidth="1"/>
    <col min="13240" max="13240" width="4.77734375" style="438" customWidth="1"/>
    <col min="13241" max="13241" width="8.109375" style="438" customWidth="1"/>
    <col min="13242" max="13242" width="6.6640625" style="438" customWidth="1"/>
    <col min="13243" max="13243" width="8.21875" style="438" customWidth="1"/>
    <col min="13244" max="13244" width="7.88671875" style="438" customWidth="1"/>
    <col min="13245" max="13245" width="9" style="438" customWidth="1"/>
    <col min="13246" max="13462" width="8.88671875" style="438"/>
    <col min="13463" max="13463" width="5.77734375" style="438" customWidth="1"/>
    <col min="13464" max="13464" width="5.6640625" style="438" customWidth="1"/>
    <col min="13465" max="13484" width="4.21875" style="438" customWidth="1"/>
    <col min="13485" max="13494" width="0" style="438" hidden="1" customWidth="1"/>
    <col min="13495" max="13495" width="5.6640625" style="438" customWidth="1"/>
    <col min="13496" max="13496" width="4.77734375" style="438" customWidth="1"/>
    <col min="13497" max="13497" width="8.109375" style="438" customWidth="1"/>
    <col min="13498" max="13498" width="6.6640625" style="438" customWidth="1"/>
    <col min="13499" max="13499" width="8.21875" style="438" customWidth="1"/>
    <col min="13500" max="13500" width="7.88671875" style="438" customWidth="1"/>
    <col min="13501" max="13501" width="9" style="438" customWidth="1"/>
    <col min="13502" max="13718" width="8.88671875" style="438"/>
    <col min="13719" max="13719" width="5.77734375" style="438" customWidth="1"/>
    <col min="13720" max="13720" width="5.6640625" style="438" customWidth="1"/>
    <col min="13721" max="13740" width="4.21875" style="438" customWidth="1"/>
    <col min="13741" max="13750" width="0" style="438" hidden="1" customWidth="1"/>
    <col min="13751" max="13751" width="5.6640625" style="438" customWidth="1"/>
    <col min="13752" max="13752" width="4.77734375" style="438" customWidth="1"/>
    <col min="13753" max="13753" width="8.109375" style="438" customWidth="1"/>
    <col min="13754" max="13754" width="6.6640625" style="438" customWidth="1"/>
    <col min="13755" max="13755" width="8.21875" style="438" customWidth="1"/>
    <col min="13756" max="13756" width="7.88671875" style="438" customWidth="1"/>
    <col min="13757" max="13757" width="9" style="438" customWidth="1"/>
    <col min="13758" max="13974" width="8.88671875" style="438"/>
    <col min="13975" max="13975" width="5.77734375" style="438" customWidth="1"/>
    <col min="13976" max="13976" width="5.6640625" style="438" customWidth="1"/>
    <col min="13977" max="13996" width="4.21875" style="438" customWidth="1"/>
    <col min="13997" max="14006" width="0" style="438" hidden="1" customWidth="1"/>
    <col min="14007" max="14007" width="5.6640625" style="438" customWidth="1"/>
    <col min="14008" max="14008" width="4.77734375" style="438" customWidth="1"/>
    <col min="14009" max="14009" width="8.109375" style="438" customWidth="1"/>
    <col min="14010" max="14010" width="6.6640625" style="438" customWidth="1"/>
    <col min="14011" max="14011" width="8.21875" style="438" customWidth="1"/>
    <col min="14012" max="14012" width="7.88671875" style="438" customWidth="1"/>
    <col min="14013" max="14013" width="9" style="438" customWidth="1"/>
    <col min="14014" max="14230" width="8.88671875" style="438"/>
    <col min="14231" max="14231" width="5.77734375" style="438" customWidth="1"/>
    <col min="14232" max="14232" width="5.6640625" style="438" customWidth="1"/>
    <col min="14233" max="14252" width="4.21875" style="438" customWidth="1"/>
    <col min="14253" max="14262" width="0" style="438" hidden="1" customWidth="1"/>
    <col min="14263" max="14263" width="5.6640625" style="438" customWidth="1"/>
    <col min="14264" max="14264" width="4.77734375" style="438" customWidth="1"/>
    <col min="14265" max="14265" width="8.109375" style="438" customWidth="1"/>
    <col min="14266" max="14266" width="6.6640625" style="438" customWidth="1"/>
    <col min="14267" max="14267" width="8.21875" style="438" customWidth="1"/>
    <col min="14268" max="14268" width="7.88671875" style="438" customWidth="1"/>
    <col min="14269" max="14269" width="9" style="438" customWidth="1"/>
    <col min="14270" max="14486" width="8.88671875" style="438"/>
    <col min="14487" max="14487" width="5.77734375" style="438" customWidth="1"/>
    <col min="14488" max="14488" width="5.6640625" style="438" customWidth="1"/>
    <col min="14489" max="14508" width="4.21875" style="438" customWidth="1"/>
    <col min="14509" max="14518" width="0" style="438" hidden="1" customWidth="1"/>
    <col min="14519" max="14519" width="5.6640625" style="438" customWidth="1"/>
    <col min="14520" max="14520" width="4.77734375" style="438" customWidth="1"/>
    <col min="14521" max="14521" width="8.109375" style="438" customWidth="1"/>
    <col min="14522" max="14522" width="6.6640625" style="438" customWidth="1"/>
    <col min="14523" max="14523" width="8.21875" style="438" customWidth="1"/>
    <col min="14524" max="14524" width="7.88671875" style="438" customWidth="1"/>
    <col min="14525" max="14525" width="9" style="438" customWidth="1"/>
    <col min="14526" max="14742" width="8.88671875" style="438"/>
    <col min="14743" max="14743" width="5.77734375" style="438" customWidth="1"/>
    <col min="14744" max="14744" width="5.6640625" style="438" customWidth="1"/>
    <col min="14745" max="14764" width="4.21875" style="438" customWidth="1"/>
    <col min="14765" max="14774" width="0" style="438" hidden="1" customWidth="1"/>
    <col min="14775" max="14775" width="5.6640625" style="438" customWidth="1"/>
    <col min="14776" max="14776" width="4.77734375" style="438" customWidth="1"/>
    <col min="14777" max="14777" width="8.109375" style="438" customWidth="1"/>
    <col min="14778" max="14778" width="6.6640625" style="438" customWidth="1"/>
    <col min="14779" max="14779" width="8.21875" style="438" customWidth="1"/>
    <col min="14780" max="14780" width="7.88671875" style="438" customWidth="1"/>
    <col min="14781" max="14781" width="9" style="438" customWidth="1"/>
    <col min="14782" max="14998" width="8.88671875" style="438"/>
    <col min="14999" max="14999" width="5.77734375" style="438" customWidth="1"/>
    <col min="15000" max="15000" width="5.6640625" style="438" customWidth="1"/>
    <col min="15001" max="15020" width="4.21875" style="438" customWidth="1"/>
    <col min="15021" max="15030" width="0" style="438" hidden="1" customWidth="1"/>
    <col min="15031" max="15031" width="5.6640625" style="438" customWidth="1"/>
    <col min="15032" max="15032" width="4.77734375" style="438" customWidth="1"/>
    <col min="15033" max="15033" width="8.109375" style="438" customWidth="1"/>
    <col min="15034" max="15034" width="6.6640625" style="438" customWidth="1"/>
    <col min="15035" max="15035" width="8.21875" style="438" customWidth="1"/>
    <col min="15036" max="15036" width="7.88671875" style="438" customWidth="1"/>
    <col min="15037" max="15037" width="9" style="438" customWidth="1"/>
    <col min="15038" max="15254" width="8.88671875" style="438"/>
    <col min="15255" max="15255" width="5.77734375" style="438" customWidth="1"/>
    <col min="15256" max="15256" width="5.6640625" style="438" customWidth="1"/>
    <col min="15257" max="15276" width="4.21875" style="438" customWidth="1"/>
    <col min="15277" max="15286" width="0" style="438" hidden="1" customWidth="1"/>
    <col min="15287" max="15287" width="5.6640625" style="438" customWidth="1"/>
    <col min="15288" max="15288" width="4.77734375" style="438" customWidth="1"/>
    <col min="15289" max="15289" width="8.109375" style="438" customWidth="1"/>
    <col min="15290" max="15290" width="6.6640625" style="438" customWidth="1"/>
    <col min="15291" max="15291" width="8.21875" style="438" customWidth="1"/>
    <col min="15292" max="15292" width="7.88671875" style="438" customWidth="1"/>
    <col min="15293" max="15293" width="9" style="438" customWidth="1"/>
    <col min="15294" max="15510" width="8.88671875" style="438"/>
    <col min="15511" max="15511" width="5.77734375" style="438" customWidth="1"/>
    <col min="15512" max="15512" width="5.6640625" style="438" customWidth="1"/>
    <col min="15513" max="15532" width="4.21875" style="438" customWidth="1"/>
    <col min="15533" max="15542" width="0" style="438" hidden="1" customWidth="1"/>
    <col min="15543" max="15543" width="5.6640625" style="438" customWidth="1"/>
    <col min="15544" max="15544" width="4.77734375" style="438" customWidth="1"/>
    <col min="15545" max="15545" width="8.109375" style="438" customWidth="1"/>
    <col min="15546" max="15546" width="6.6640625" style="438" customWidth="1"/>
    <col min="15547" max="15547" width="8.21875" style="438" customWidth="1"/>
    <col min="15548" max="15548" width="7.88671875" style="438" customWidth="1"/>
    <col min="15549" max="15549" width="9" style="438" customWidth="1"/>
    <col min="15550" max="15766" width="8.88671875" style="438"/>
    <col min="15767" max="15767" width="5.77734375" style="438" customWidth="1"/>
    <col min="15768" max="15768" width="5.6640625" style="438" customWidth="1"/>
    <col min="15769" max="15788" width="4.21875" style="438" customWidth="1"/>
    <col min="15789" max="15798" width="0" style="438" hidden="1" customWidth="1"/>
    <col min="15799" max="15799" width="5.6640625" style="438" customWidth="1"/>
    <col min="15800" max="15800" width="4.77734375" style="438" customWidth="1"/>
    <col min="15801" max="15801" width="8.109375" style="438" customWidth="1"/>
    <col min="15802" max="15802" width="6.6640625" style="438" customWidth="1"/>
    <col min="15803" max="15803" width="8.21875" style="438" customWidth="1"/>
    <col min="15804" max="15804" width="7.88671875" style="438" customWidth="1"/>
    <col min="15805" max="15805" width="9" style="438" customWidth="1"/>
    <col min="15806" max="16022" width="8.88671875" style="438"/>
    <col min="16023" max="16023" width="5.77734375" style="438" customWidth="1"/>
    <col min="16024" max="16024" width="5.6640625" style="438" customWidth="1"/>
    <col min="16025" max="16044" width="4.21875" style="438" customWidth="1"/>
    <col min="16045" max="16054" width="0" style="438" hidden="1" customWidth="1"/>
    <col min="16055" max="16055" width="5.6640625" style="438" customWidth="1"/>
    <col min="16056" max="16056" width="4.77734375" style="438" customWidth="1"/>
    <col min="16057" max="16057" width="8.109375" style="438" customWidth="1"/>
    <col min="16058" max="16058" width="6.6640625" style="438" customWidth="1"/>
    <col min="16059" max="16059" width="8.21875" style="438" customWidth="1"/>
    <col min="16060" max="16060" width="7.88671875" style="438" customWidth="1"/>
    <col min="16061" max="16061" width="9" style="438" customWidth="1"/>
    <col min="16062" max="16384" width="8.88671875" style="438"/>
  </cols>
  <sheetData>
    <row r="1" spans="1:56" s="432" customFormat="1" ht="18.75" customHeight="1">
      <c r="A1" s="3850" t="s">
        <v>806</v>
      </c>
      <c r="B1" s="3851"/>
      <c r="C1" s="3851"/>
      <c r="D1" s="3851"/>
      <c r="E1" s="3851"/>
      <c r="F1" s="3851"/>
      <c r="G1" s="3851"/>
      <c r="H1" s="3851"/>
      <c r="I1" s="3851"/>
      <c r="J1" s="3851"/>
      <c r="K1" s="3851"/>
      <c r="L1" s="3851"/>
      <c r="M1" s="3851"/>
      <c r="N1" s="3851"/>
      <c r="O1" s="3851"/>
      <c r="P1" s="3851"/>
      <c r="Q1" s="3851"/>
      <c r="R1" s="3851"/>
      <c r="S1" s="3851"/>
      <c r="T1" s="3851"/>
      <c r="U1" s="3851"/>
      <c r="V1" s="3851"/>
      <c r="W1" s="3851"/>
      <c r="X1" s="3851"/>
      <c r="Y1" s="3851"/>
      <c r="Z1" s="3851"/>
      <c r="AA1" s="3851"/>
      <c r="AB1" s="3851"/>
      <c r="AC1" s="3851"/>
      <c r="AD1" s="3851"/>
      <c r="AE1" s="3851"/>
      <c r="AF1" s="3851"/>
      <c r="AG1" s="3851"/>
      <c r="AH1" s="3851"/>
      <c r="AI1" s="3851"/>
      <c r="AJ1" s="3851"/>
      <c r="AK1" s="3851"/>
      <c r="AL1" s="3852"/>
      <c r="AN1" s="3850" t="s">
        <v>959</v>
      </c>
      <c r="AO1" s="4027"/>
      <c r="AP1" s="4027"/>
      <c r="AQ1" s="4027"/>
      <c r="AR1" s="4027"/>
      <c r="AS1" s="4027"/>
      <c r="AT1" s="4027"/>
      <c r="AU1" s="4027"/>
      <c r="AV1" s="4027"/>
      <c r="AW1" s="4027"/>
      <c r="AX1" s="4027"/>
      <c r="AY1" s="4027"/>
      <c r="AZ1" s="3852"/>
    </row>
    <row r="2" spans="1:56" s="432" customFormat="1" ht="12.75" customHeight="1" thickBot="1">
      <c r="A2" s="4024"/>
      <c r="B2" s="4025"/>
      <c r="C2" s="4025"/>
      <c r="D2" s="4025"/>
      <c r="E2" s="4025"/>
      <c r="F2" s="4025"/>
      <c r="G2" s="4025"/>
      <c r="H2" s="4025"/>
      <c r="I2" s="4025"/>
      <c r="J2" s="4025"/>
      <c r="K2" s="4025"/>
      <c r="L2" s="4025"/>
      <c r="M2" s="4025"/>
      <c r="N2" s="4025"/>
      <c r="O2" s="4025"/>
      <c r="P2" s="4025"/>
      <c r="Q2" s="4025"/>
      <c r="R2" s="4025"/>
      <c r="S2" s="4025"/>
      <c r="T2" s="4025"/>
      <c r="U2" s="4025"/>
      <c r="V2" s="4025"/>
      <c r="W2" s="4025"/>
      <c r="X2" s="4025"/>
      <c r="Y2" s="4025"/>
      <c r="Z2" s="4025"/>
      <c r="AA2" s="4025"/>
      <c r="AB2" s="4025"/>
      <c r="AC2" s="4025"/>
      <c r="AD2" s="4025"/>
      <c r="AE2" s="4025"/>
      <c r="AF2" s="4025"/>
      <c r="AG2" s="4025"/>
      <c r="AH2" s="4025"/>
      <c r="AI2" s="4025"/>
      <c r="AJ2" s="4025"/>
      <c r="AK2" s="4025"/>
      <c r="AL2" s="4026"/>
      <c r="AN2" s="3853"/>
      <c r="AO2" s="3854"/>
      <c r="AP2" s="3854"/>
      <c r="AQ2" s="3854"/>
      <c r="AR2" s="3854"/>
      <c r="AS2" s="3854"/>
      <c r="AT2" s="3854"/>
      <c r="AU2" s="3854"/>
      <c r="AV2" s="3854"/>
      <c r="AW2" s="3854"/>
      <c r="AX2" s="3854"/>
      <c r="AY2" s="3854"/>
      <c r="AZ2" s="3855"/>
    </row>
    <row r="3" spans="1:56" s="432" customFormat="1" ht="39" customHeight="1" thickBot="1">
      <c r="A3" s="1860" t="s">
        <v>791</v>
      </c>
      <c r="B3" s="1155" t="str">
        <f>'재적조사서(소나무)'!B3:G3</f>
        <v>서귀포시 남원읍 위미리 3695 외</v>
      </c>
      <c r="C3" s="1155"/>
      <c r="D3" s="1155"/>
      <c r="E3" s="1156"/>
      <c r="F3" s="1156"/>
      <c r="G3" s="1156"/>
      <c r="H3" s="1156"/>
      <c r="I3" s="1156"/>
      <c r="J3" s="1156"/>
      <c r="K3" s="1156"/>
      <c r="L3" s="1156"/>
      <c r="M3" s="1156"/>
      <c r="N3" s="1156"/>
      <c r="O3" s="1156"/>
      <c r="P3" s="1156"/>
      <c r="Q3" s="1156"/>
      <c r="R3" s="1156"/>
      <c r="S3" s="1156"/>
      <c r="T3" s="1156"/>
      <c r="U3" s="1156"/>
      <c r="V3" s="1156"/>
      <c r="W3" s="1156"/>
      <c r="X3" s="1156"/>
      <c r="Y3" s="1156"/>
      <c r="Z3" s="1156"/>
      <c r="AA3" s="1156"/>
      <c r="AB3" s="1156"/>
      <c r="AC3" s="1156"/>
      <c r="AD3" s="1156"/>
      <c r="AE3" s="1156"/>
      <c r="AF3" s="1156"/>
      <c r="AG3" s="4032" t="s">
        <v>792</v>
      </c>
      <c r="AH3" s="4033"/>
      <c r="AI3" s="1157">
        <v>0.16</v>
      </c>
      <c r="AJ3" s="1156"/>
      <c r="AK3" s="1158" t="s">
        <v>807</v>
      </c>
      <c r="AL3" s="1159">
        <f>설계내역서!H15</f>
        <v>0</v>
      </c>
      <c r="AN3" s="1154"/>
      <c r="AO3" s="1155"/>
      <c r="AP3" s="1155"/>
      <c r="AQ3" s="1155"/>
      <c r="AR3" s="1156"/>
      <c r="AS3" s="1156"/>
      <c r="AT3" s="1156"/>
      <c r="AU3" s="1156"/>
      <c r="AV3" s="4035" t="s">
        <v>995</v>
      </c>
      <c r="AW3" s="4036"/>
      <c r="AX3" s="1157">
        <v>0.16</v>
      </c>
      <c r="AY3" s="1158" t="s">
        <v>807</v>
      </c>
      <c r="AZ3" s="1159">
        <v>2.8</v>
      </c>
    </row>
    <row r="4" spans="1:56" s="433" customFormat="1" ht="21.95" customHeight="1">
      <c r="A4" s="1647" t="s">
        <v>572</v>
      </c>
      <c r="B4" s="1712" t="s">
        <v>573</v>
      </c>
      <c r="C4" s="3906" t="s">
        <v>794</v>
      </c>
      <c r="D4" s="3906"/>
      <c r="E4" s="3906"/>
      <c r="F4" s="3906"/>
      <c r="G4" s="3906"/>
      <c r="H4" s="3906"/>
      <c r="I4" s="3906"/>
      <c r="J4" s="3906"/>
      <c r="K4" s="3906"/>
      <c r="L4" s="3906"/>
      <c r="M4" s="3906"/>
      <c r="N4" s="3906"/>
      <c r="O4" s="3906"/>
      <c r="P4" s="3906"/>
      <c r="Q4" s="3906"/>
      <c r="R4" s="3906"/>
      <c r="S4" s="3906"/>
      <c r="T4" s="3906"/>
      <c r="U4" s="3906"/>
      <c r="V4" s="3906"/>
      <c r="W4" s="3906"/>
      <c r="X4" s="3906"/>
      <c r="Y4" s="3906"/>
      <c r="Z4" s="3906"/>
      <c r="AA4" s="3906"/>
      <c r="AB4" s="3906"/>
      <c r="AC4" s="3906"/>
      <c r="AD4" s="3906"/>
      <c r="AE4" s="3906"/>
      <c r="AF4" s="3906"/>
      <c r="AG4" s="1713" t="s">
        <v>795</v>
      </c>
      <c r="AH4" s="1714" t="s">
        <v>765</v>
      </c>
      <c r="AI4" s="4034" t="s">
        <v>808</v>
      </c>
      <c r="AJ4" s="4034"/>
      <c r="AK4" s="4022" t="s">
        <v>809</v>
      </c>
      <c r="AL4" s="4023"/>
      <c r="AN4" s="2037" t="s">
        <v>572</v>
      </c>
      <c r="AO4" s="2035" t="s">
        <v>573</v>
      </c>
      <c r="AP4" s="3906" t="s">
        <v>960</v>
      </c>
      <c r="AQ4" s="3906"/>
      <c r="AR4" s="3906"/>
      <c r="AS4" s="3906"/>
      <c r="AT4" s="3906"/>
      <c r="AU4" s="2036" t="s">
        <v>795</v>
      </c>
      <c r="AV4" s="2038" t="s">
        <v>765</v>
      </c>
      <c r="AW4" s="3907" t="s">
        <v>961</v>
      </c>
      <c r="AX4" s="3908"/>
      <c r="AY4" s="3861" t="s">
        <v>962</v>
      </c>
      <c r="AZ4" s="3862"/>
    </row>
    <row r="5" spans="1:56" s="433" customFormat="1" ht="21.75" customHeight="1">
      <c r="A5" s="1704"/>
      <c r="B5" s="1163" t="s">
        <v>578</v>
      </c>
      <c r="C5" s="1163">
        <v>1</v>
      </c>
      <c r="D5" s="1163">
        <v>2</v>
      </c>
      <c r="E5" s="1163">
        <v>3</v>
      </c>
      <c r="F5" s="1163">
        <v>4</v>
      </c>
      <c r="G5" s="1163">
        <v>6</v>
      </c>
      <c r="H5" s="1163">
        <v>7</v>
      </c>
      <c r="I5" s="1163">
        <v>8</v>
      </c>
      <c r="J5" s="1163">
        <v>9</v>
      </c>
      <c r="K5" s="1163">
        <v>10</v>
      </c>
      <c r="L5" s="1163">
        <v>11</v>
      </c>
      <c r="M5" s="1163">
        <v>12</v>
      </c>
      <c r="N5" s="1163">
        <v>13</v>
      </c>
      <c r="O5" s="1163">
        <v>14</v>
      </c>
      <c r="P5" s="1163">
        <v>15</v>
      </c>
      <c r="Q5" s="1163">
        <v>16</v>
      </c>
      <c r="R5" s="1163">
        <v>17</v>
      </c>
      <c r="S5" s="1163">
        <v>18</v>
      </c>
      <c r="T5" s="1163">
        <v>19</v>
      </c>
      <c r="U5" s="1163">
        <v>20</v>
      </c>
      <c r="V5" s="1163">
        <v>15</v>
      </c>
      <c r="W5" s="1163">
        <v>16</v>
      </c>
      <c r="X5" s="1163">
        <v>17</v>
      </c>
      <c r="Y5" s="1163">
        <v>18</v>
      </c>
      <c r="Z5" s="1163">
        <v>19</v>
      </c>
      <c r="AA5" s="1163">
        <v>20</v>
      </c>
      <c r="AB5" s="1163">
        <v>21</v>
      </c>
      <c r="AC5" s="1163">
        <v>22</v>
      </c>
      <c r="AD5" s="1163">
        <v>23</v>
      </c>
      <c r="AE5" s="1163">
        <v>24</v>
      </c>
      <c r="AF5" s="1163" t="s">
        <v>75</v>
      </c>
      <c r="AG5" s="1167" t="s">
        <v>798</v>
      </c>
      <c r="AH5" s="1703" t="s">
        <v>580</v>
      </c>
      <c r="AI5" s="436" t="s">
        <v>799</v>
      </c>
      <c r="AJ5" s="1705" t="s">
        <v>800</v>
      </c>
      <c r="AK5" s="436" t="s">
        <v>799</v>
      </c>
      <c r="AL5" s="1706" t="s">
        <v>800</v>
      </c>
      <c r="AN5" s="4028" t="s">
        <v>963</v>
      </c>
      <c r="AO5" s="2032" t="s">
        <v>578</v>
      </c>
      <c r="AP5" s="2032">
        <v>1</v>
      </c>
      <c r="AQ5" s="2032">
        <v>2</v>
      </c>
      <c r="AR5" s="2032">
        <v>3</v>
      </c>
      <c r="AS5" s="2032">
        <v>4</v>
      </c>
      <c r="AT5" s="2032" t="s">
        <v>75</v>
      </c>
      <c r="AU5" s="2034" t="s">
        <v>798</v>
      </c>
      <c r="AV5" s="2033" t="s">
        <v>580</v>
      </c>
      <c r="AW5" s="1737" t="s">
        <v>799</v>
      </c>
      <c r="AX5" s="1737" t="s">
        <v>800</v>
      </c>
      <c r="AY5" s="1737" t="s">
        <v>799</v>
      </c>
      <c r="AZ5" s="1706" t="s">
        <v>964</v>
      </c>
      <c r="BA5" s="1304" t="s">
        <v>965</v>
      </c>
      <c r="BB5" s="1304" t="s">
        <v>966</v>
      </c>
      <c r="BC5" s="1304" t="s">
        <v>967</v>
      </c>
      <c r="BD5" s="1304"/>
    </row>
    <row r="6" spans="1:56" s="433" customFormat="1" ht="21.75" customHeight="1">
      <c r="A6" s="4031" t="s">
        <v>936</v>
      </c>
      <c r="B6" s="1163">
        <v>6</v>
      </c>
      <c r="C6" s="1166">
        <v>11</v>
      </c>
      <c r="D6" s="1166">
        <v>10</v>
      </c>
      <c r="E6" s="1166">
        <v>6</v>
      </c>
      <c r="F6" s="1166">
        <v>5</v>
      </c>
      <c r="G6" s="1163"/>
      <c r="H6" s="1163"/>
      <c r="I6" s="1163"/>
      <c r="J6" s="1163"/>
      <c r="K6" s="1163"/>
      <c r="L6" s="1163"/>
      <c r="M6" s="1163"/>
      <c r="N6" s="1163"/>
      <c r="O6" s="1163"/>
      <c r="P6" s="1163"/>
      <c r="Q6" s="1163"/>
      <c r="R6" s="1163"/>
      <c r="S6" s="1163"/>
      <c r="T6" s="1163"/>
      <c r="U6" s="1163"/>
      <c r="V6" s="1163"/>
      <c r="W6" s="1163"/>
      <c r="X6" s="1163"/>
      <c r="Y6" s="1163"/>
      <c r="Z6" s="1163"/>
      <c r="AA6" s="1163"/>
      <c r="AB6" s="1163"/>
      <c r="AC6" s="1163"/>
      <c r="AD6" s="1163"/>
      <c r="AE6" s="1163"/>
      <c r="AF6" s="447">
        <f t="shared" ref="AF6:AF31" si="0">SUM(C6:U6)</f>
        <v>32</v>
      </c>
      <c r="AG6" s="1167">
        <f>'재적조사서(소나무)'!H6</f>
        <v>4</v>
      </c>
      <c r="AH6" s="1715">
        <f>VLOOKUP(AG6,'재적조사서(소나무)'!T35:BF68,2,0)</f>
        <v>6.0000000000000001E-3</v>
      </c>
      <c r="AI6" s="1716">
        <f>AF6*1/AI3</f>
        <v>200</v>
      </c>
      <c r="AJ6" s="1236">
        <f t="shared" ref="AJ6:AJ31" si="1">AH6*AI6</f>
        <v>1.2</v>
      </c>
      <c r="AK6" s="1716">
        <f>AI6*AL3</f>
        <v>0</v>
      </c>
      <c r="AL6" s="625">
        <f t="shared" ref="AL6:AL31" si="2">AH6*AK6</f>
        <v>0</v>
      </c>
      <c r="AN6" s="4029"/>
      <c r="AO6" s="2032">
        <v>6</v>
      </c>
      <c r="AP6" s="2032">
        <f>'재적조사서(소나무)'!C6-'제거량산출(소나무)'!C6</f>
        <v>19</v>
      </c>
      <c r="AQ6" s="2032">
        <f>'재적조사서(소나무)'!D6-'제거량산출(소나무)'!D6</f>
        <v>10</v>
      </c>
      <c r="AR6" s="2032">
        <f>'재적조사서(소나무)'!E6-'제거량산출(소나무)'!E6</f>
        <v>19</v>
      </c>
      <c r="AS6" s="2032">
        <f>'재적조사서(소나무)'!F6-'제거량산출(소나무)'!F6</f>
        <v>10</v>
      </c>
      <c r="AT6" s="447">
        <f t="shared" ref="AT6:AT13" si="3">SUM(AP6:AS6)</f>
        <v>58</v>
      </c>
      <c r="AU6" s="2034">
        <v>4</v>
      </c>
      <c r="AV6" s="448">
        <f>VLOOKUP(AU6,'재적조사서(소나무)'!T35:BF68,2,0)</f>
        <v>6.0000000000000001E-3</v>
      </c>
      <c r="AW6" s="1739">
        <f>AT6/$AX$3</f>
        <v>362.5</v>
      </c>
      <c r="AX6" s="1740">
        <f t="shared" ref="AX6:AX13" si="4">AW6*AV6</f>
        <v>2.1750000000000003</v>
      </c>
      <c r="AY6" s="1739">
        <f>AW6*AZ3</f>
        <v>1014.9999999999999</v>
      </c>
      <c r="AZ6" s="1741">
        <f t="shared" ref="AZ6:AZ13" si="5">AY6*AV6</f>
        <v>6.09</v>
      </c>
      <c r="BA6" s="1852">
        <v>306.25</v>
      </c>
      <c r="BB6" s="1305">
        <f t="shared" ref="BB6:BB32" si="6">AI6</f>
        <v>200</v>
      </c>
      <c r="BC6" s="1303">
        <f>BA6+BB6</f>
        <v>506.25</v>
      </c>
      <c r="BD6" s="1306">
        <f>BC6/$BC$32</f>
        <v>0.52941176470588236</v>
      </c>
    </row>
    <row r="7" spans="1:56" s="433" customFormat="1" ht="21.75" customHeight="1">
      <c r="A7" s="3232"/>
      <c r="B7" s="1163">
        <v>8</v>
      </c>
      <c r="C7" s="1166">
        <v>5</v>
      </c>
      <c r="D7" s="1166">
        <v>4</v>
      </c>
      <c r="E7" s="1166">
        <v>3</v>
      </c>
      <c r="F7" s="1166">
        <v>3</v>
      </c>
      <c r="G7" s="1163"/>
      <c r="H7" s="1163"/>
      <c r="I7" s="1163"/>
      <c r="J7" s="1163"/>
      <c r="K7" s="1163"/>
      <c r="L7" s="1163"/>
      <c r="M7" s="1163"/>
      <c r="N7" s="1163"/>
      <c r="O7" s="1163"/>
      <c r="P7" s="1163"/>
      <c r="Q7" s="1163"/>
      <c r="R7" s="1163"/>
      <c r="S7" s="1163"/>
      <c r="T7" s="1163"/>
      <c r="U7" s="1163"/>
      <c r="V7" s="1163"/>
      <c r="W7" s="1163"/>
      <c r="X7" s="1163"/>
      <c r="Y7" s="1163"/>
      <c r="Z7" s="1163"/>
      <c r="AA7" s="1163"/>
      <c r="AB7" s="1163"/>
      <c r="AC7" s="1163"/>
      <c r="AD7" s="1163"/>
      <c r="AE7" s="1163"/>
      <c r="AF7" s="447">
        <f t="shared" si="0"/>
        <v>15</v>
      </c>
      <c r="AG7" s="1167">
        <f>'재적조사서(소나무)'!H7</f>
        <v>5</v>
      </c>
      <c r="AH7" s="1715">
        <f>VLOOKUP(AG7,'재적조사서(소나무)'!T36:BF69,3,0)</f>
        <v>1.2999999999999999E-2</v>
      </c>
      <c r="AI7" s="1716">
        <f>AF7*1/AI3</f>
        <v>93.75</v>
      </c>
      <c r="AJ7" s="1236">
        <f t="shared" si="1"/>
        <v>1.21875</v>
      </c>
      <c r="AK7" s="1716">
        <f>AI7*AL3</f>
        <v>0</v>
      </c>
      <c r="AL7" s="625">
        <f t="shared" si="2"/>
        <v>0</v>
      </c>
      <c r="AN7" s="4029"/>
      <c r="AO7" s="2032">
        <v>8</v>
      </c>
      <c r="AP7" s="2032">
        <f>'재적조사서(소나무)'!C7-'제거량산출(소나무)'!C7</f>
        <v>10</v>
      </c>
      <c r="AQ7" s="2032">
        <f>'재적조사서(소나무)'!D7-'제거량산출(소나무)'!D7</f>
        <v>10</v>
      </c>
      <c r="AR7" s="2032">
        <f>'재적조사서(소나무)'!E7-'제거량산출(소나무)'!E7</f>
        <v>7</v>
      </c>
      <c r="AS7" s="2032">
        <f>'재적조사서(소나무)'!F7-'제거량산출(소나무)'!F7</f>
        <v>7</v>
      </c>
      <c r="AT7" s="447">
        <f t="shared" si="3"/>
        <v>34</v>
      </c>
      <c r="AU7" s="2034">
        <v>5</v>
      </c>
      <c r="AV7" s="448">
        <f>VLOOKUP(AU7,'재적조사서(소나무)'!T36:BF69,3,0)</f>
        <v>1.2999999999999999E-2</v>
      </c>
      <c r="AW7" s="1739">
        <f t="shared" ref="AW7:AW10" si="7">AT7/$AX$3</f>
        <v>212.5</v>
      </c>
      <c r="AX7" s="1740">
        <f t="shared" si="4"/>
        <v>2.7624999999999997</v>
      </c>
      <c r="AY7" s="1739">
        <f>AW7*AZ3</f>
        <v>595</v>
      </c>
      <c r="AZ7" s="1741">
        <f t="shared" si="5"/>
        <v>7.7349999999999994</v>
      </c>
      <c r="BA7" s="1852">
        <v>212.5</v>
      </c>
      <c r="BB7" s="1305">
        <f t="shared" si="6"/>
        <v>93.75</v>
      </c>
      <c r="BC7" s="1303">
        <f t="shared" ref="BC7:BC32" si="8">BA7+BB7</f>
        <v>306.25</v>
      </c>
      <c r="BD7" s="1306">
        <f t="shared" ref="BD7:BD32" si="9">BC7/$BC$32</f>
        <v>0.3202614379084967</v>
      </c>
    </row>
    <row r="8" spans="1:56" s="432" customFormat="1" ht="21.95" customHeight="1">
      <c r="A8" s="3232"/>
      <c r="B8" s="436">
        <v>10</v>
      </c>
      <c r="C8" s="1168"/>
      <c r="D8" s="1168">
        <v>1</v>
      </c>
      <c r="E8" s="1168"/>
      <c r="F8" s="1168"/>
      <c r="G8" s="1717"/>
      <c r="H8" s="1717"/>
      <c r="I8" s="1717"/>
      <c r="J8" s="1717"/>
      <c r="K8" s="1717"/>
      <c r="L8" s="1717"/>
      <c r="M8" s="1717"/>
      <c r="N8" s="1717"/>
      <c r="O8" s="1717"/>
      <c r="P8" s="1717"/>
      <c r="Q8" s="1717"/>
      <c r="R8" s="1717"/>
      <c r="S8" s="1717"/>
      <c r="T8" s="1717"/>
      <c r="U8" s="1717"/>
      <c r="V8" s="447"/>
      <c r="W8" s="447"/>
      <c r="X8" s="447"/>
      <c r="Y8" s="447"/>
      <c r="Z8" s="447"/>
      <c r="AA8" s="447"/>
      <c r="AB8" s="447"/>
      <c r="AC8" s="447"/>
      <c r="AD8" s="447"/>
      <c r="AE8" s="447"/>
      <c r="AF8" s="447">
        <f t="shared" si="0"/>
        <v>1</v>
      </c>
      <c r="AG8" s="1167">
        <f>'재적조사서(소나무)'!H8</f>
        <v>5</v>
      </c>
      <c r="AH8" s="1715">
        <f>VLOOKUP(AG8,'재적조사서(소나무)'!T37:BF70,4,0)</f>
        <v>1.9800000000000002E-2</v>
      </c>
      <c r="AI8" s="1716">
        <f>AF8*1/AI3</f>
        <v>6.25</v>
      </c>
      <c r="AJ8" s="1236">
        <f t="shared" si="1"/>
        <v>0.12375000000000001</v>
      </c>
      <c r="AK8" s="1716">
        <f>AI8*AL3</f>
        <v>0</v>
      </c>
      <c r="AL8" s="625">
        <f t="shared" si="2"/>
        <v>0</v>
      </c>
      <c r="AM8" s="433"/>
      <c r="AN8" s="4029"/>
      <c r="AO8" s="2034">
        <v>10</v>
      </c>
      <c r="AP8" s="2032">
        <f>'재적조사서(소나무)'!C8-'제거량산출(소나무)'!C8</f>
        <v>0</v>
      </c>
      <c r="AQ8" s="2032">
        <f>'재적조사서(소나무)'!D8-'제거량산출(소나무)'!D8</f>
        <v>1</v>
      </c>
      <c r="AR8" s="2032">
        <f>'재적조사서(소나무)'!E8-'제거량산출(소나무)'!E8</f>
        <v>0</v>
      </c>
      <c r="AS8" s="2032">
        <f>'재적조사서(소나무)'!F8-'제거량산출(소나무)'!F8</f>
        <v>2</v>
      </c>
      <c r="AT8" s="447">
        <f t="shared" si="3"/>
        <v>3</v>
      </c>
      <c r="AU8" s="2034">
        <v>5</v>
      </c>
      <c r="AV8" s="448">
        <f>VLOOKUP(AU8,'재적조사서(소나무)'!T37:BF70,4,0)</f>
        <v>1.9800000000000002E-2</v>
      </c>
      <c r="AW8" s="1739">
        <f t="shared" si="7"/>
        <v>18.75</v>
      </c>
      <c r="AX8" s="1740">
        <f t="shared" si="4"/>
        <v>0.37125000000000002</v>
      </c>
      <c r="AY8" s="1739">
        <f>AW8*AZ3</f>
        <v>52.5</v>
      </c>
      <c r="AZ8" s="1741">
        <f t="shared" si="5"/>
        <v>1.0395000000000001</v>
      </c>
      <c r="BA8" s="1852">
        <v>18.75</v>
      </c>
      <c r="BB8" s="1305">
        <f t="shared" si="6"/>
        <v>6.25</v>
      </c>
      <c r="BC8" s="1303">
        <f t="shared" si="8"/>
        <v>25</v>
      </c>
      <c r="BD8" s="1306">
        <f t="shared" si="9"/>
        <v>2.6143790849673203E-2</v>
      </c>
    </row>
    <row r="9" spans="1:56" s="432" customFormat="1" ht="21.95" customHeight="1">
      <c r="A9" s="3232"/>
      <c r="B9" s="436">
        <v>12</v>
      </c>
      <c r="C9" s="1168"/>
      <c r="D9" s="1168"/>
      <c r="E9" s="1168"/>
      <c r="F9" s="1168"/>
      <c r="G9" s="1717"/>
      <c r="H9" s="1717"/>
      <c r="I9" s="1717"/>
      <c r="J9" s="1717"/>
      <c r="K9" s="1717"/>
      <c r="L9" s="1717"/>
      <c r="M9" s="1717"/>
      <c r="N9" s="1717"/>
      <c r="O9" s="1717"/>
      <c r="P9" s="1717"/>
      <c r="Q9" s="1717"/>
      <c r="R9" s="1717"/>
      <c r="S9" s="1717"/>
      <c r="T9" s="1717"/>
      <c r="U9" s="1717"/>
      <c r="V9" s="447"/>
      <c r="W9" s="447"/>
      <c r="X9" s="447"/>
      <c r="Y9" s="447"/>
      <c r="Z9" s="447"/>
      <c r="AA9" s="447"/>
      <c r="AB9" s="447"/>
      <c r="AC9" s="447"/>
      <c r="AD9" s="447"/>
      <c r="AE9" s="447"/>
      <c r="AF9" s="447">
        <f t="shared" si="0"/>
        <v>0</v>
      </c>
      <c r="AG9" s="1167">
        <f>'재적조사서(소나무)'!H9</f>
        <v>6</v>
      </c>
      <c r="AH9" s="1715">
        <f>VLOOKUP(AG9,'재적조사서(소나무)'!T38:BF71,5,0)</f>
        <v>3.3599999999999998E-2</v>
      </c>
      <c r="AI9" s="1716">
        <f>AF9*1/AI3</f>
        <v>0</v>
      </c>
      <c r="AJ9" s="1236">
        <f t="shared" si="1"/>
        <v>0</v>
      </c>
      <c r="AK9" s="456">
        <f>AI9*AL3</f>
        <v>0</v>
      </c>
      <c r="AL9" s="625">
        <f t="shared" si="2"/>
        <v>0</v>
      </c>
      <c r="AM9" s="433"/>
      <c r="AN9" s="4029"/>
      <c r="AO9" s="2034">
        <v>12</v>
      </c>
      <c r="AP9" s="2032">
        <f>'재적조사서(소나무)'!C9-'제거량산출(소나무)'!C9</f>
        <v>2</v>
      </c>
      <c r="AQ9" s="2032">
        <f>'재적조사서(소나무)'!D9-'제거량산출(소나무)'!D9</f>
        <v>2</v>
      </c>
      <c r="AR9" s="2032">
        <f>'재적조사서(소나무)'!E9-'제거량산출(소나무)'!E9</f>
        <v>2</v>
      </c>
      <c r="AS9" s="2032">
        <f>'재적조사서(소나무)'!F9-'제거량산출(소나무)'!F9</f>
        <v>2</v>
      </c>
      <c r="AT9" s="447">
        <f t="shared" si="3"/>
        <v>8</v>
      </c>
      <c r="AU9" s="2034">
        <v>6</v>
      </c>
      <c r="AV9" s="448">
        <f>VLOOKUP(AU9,'재적조사서(소나무)'!T38:BF71,5,0)</f>
        <v>3.3599999999999998E-2</v>
      </c>
      <c r="AW9" s="1739">
        <f t="shared" si="7"/>
        <v>50</v>
      </c>
      <c r="AX9" s="1740">
        <f t="shared" si="4"/>
        <v>1.68</v>
      </c>
      <c r="AY9" s="1739">
        <f>AW9*AZ3</f>
        <v>140</v>
      </c>
      <c r="AZ9" s="1741">
        <f t="shared" si="5"/>
        <v>4.7039999999999997</v>
      </c>
      <c r="BA9" s="1852">
        <v>50</v>
      </c>
      <c r="BB9" s="1305">
        <f t="shared" si="6"/>
        <v>0</v>
      </c>
      <c r="BC9" s="1303">
        <f t="shared" si="8"/>
        <v>50</v>
      </c>
      <c r="BD9" s="1306">
        <f t="shared" si="9"/>
        <v>5.2287581699346407E-2</v>
      </c>
    </row>
    <row r="10" spans="1:56" s="432" customFormat="1" ht="21.95" customHeight="1">
      <c r="A10" s="3232"/>
      <c r="B10" s="436">
        <v>14</v>
      </c>
      <c r="C10" s="1168"/>
      <c r="D10" s="1168"/>
      <c r="E10" s="1168"/>
      <c r="F10" s="1168"/>
      <c r="G10" s="1717"/>
      <c r="H10" s="1717"/>
      <c r="I10" s="1717"/>
      <c r="J10" s="1717"/>
      <c r="K10" s="1717"/>
      <c r="L10" s="1717"/>
      <c r="M10" s="1717"/>
      <c r="N10" s="1717"/>
      <c r="O10" s="1717"/>
      <c r="P10" s="1717"/>
      <c r="Q10" s="1717"/>
      <c r="R10" s="1717"/>
      <c r="S10" s="1717"/>
      <c r="T10" s="1717"/>
      <c r="U10" s="1717"/>
      <c r="V10" s="447"/>
      <c r="W10" s="447"/>
      <c r="X10" s="447"/>
      <c r="Y10" s="447"/>
      <c r="Z10" s="447"/>
      <c r="AA10" s="447"/>
      <c r="AB10" s="447"/>
      <c r="AC10" s="447"/>
      <c r="AD10" s="447"/>
      <c r="AE10" s="447"/>
      <c r="AF10" s="447">
        <f t="shared" si="0"/>
        <v>0</v>
      </c>
      <c r="AG10" s="1167">
        <f>'재적조사서(소나무)'!H10</f>
        <v>6</v>
      </c>
      <c r="AH10" s="1715">
        <f>VLOOKUP(AG10,'재적조사서(소나무)'!T39:BF72,6,0)</f>
        <v>4.4699999999999997E-2</v>
      </c>
      <c r="AI10" s="1716">
        <f>AF10*1/AI3</f>
        <v>0</v>
      </c>
      <c r="AJ10" s="1236">
        <f t="shared" si="1"/>
        <v>0</v>
      </c>
      <c r="AK10" s="456">
        <f>AI10*AL3</f>
        <v>0</v>
      </c>
      <c r="AL10" s="625">
        <f t="shared" si="2"/>
        <v>0</v>
      </c>
      <c r="AM10" s="433"/>
      <c r="AN10" s="4029"/>
      <c r="AO10" s="2034">
        <v>14</v>
      </c>
      <c r="AP10" s="2032">
        <f>'재적조사서(소나무)'!C10-'제거량산출(소나무)'!C10</f>
        <v>3</v>
      </c>
      <c r="AQ10" s="2032">
        <f>'재적조사서(소나무)'!D10-'제거량산출(소나무)'!D10</f>
        <v>2</v>
      </c>
      <c r="AR10" s="2032">
        <f>'재적조사서(소나무)'!E10-'제거량산출(소나무)'!E10</f>
        <v>2</v>
      </c>
      <c r="AS10" s="2032">
        <f>'재적조사서(소나무)'!F10-'제거량산출(소나무)'!F10</f>
        <v>2</v>
      </c>
      <c r="AT10" s="447">
        <f t="shared" si="3"/>
        <v>9</v>
      </c>
      <c r="AU10" s="2034">
        <v>6</v>
      </c>
      <c r="AV10" s="448">
        <f>VLOOKUP(AU10,'재적조사서(소나무)'!T39:BF72,6,0)</f>
        <v>4.4699999999999997E-2</v>
      </c>
      <c r="AW10" s="1739">
        <f t="shared" si="7"/>
        <v>56.25</v>
      </c>
      <c r="AX10" s="1740">
        <f t="shared" si="4"/>
        <v>2.5143749999999998</v>
      </c>
      <c r="AY10" s="1739">
        <f>AW10*AZ3</f>
        <v>157.5</v>
      </c>
      <c r="AZ10" s="1741">
        <f t="shared" si="5"/>
        <v>7.0402499999999995</v>
      </c>
      <c r="BA10" s="1852">
        <v>56.25</v>
      </c>
      <c r="BB10" s="1305">
        <f t="shared" si="6"/>
        <v>0</v>
      </c>
      <c r="BC10" s="1303">
        <f t="shared" si="8"/>
        <v>56.25</v>
      </c>
      <c r="BD10" s="1306">
        <f t="shared" si="9"/>
        <v>5.8823529411764705E-2</v>
      </c>
    </row>
    <row r="11" spans="1:56" s="432" customFormat="1" ht="21.95" customHeight="1">
      <c r="A11" s="3232"/>
      <c r="B11" s="436">
        <v>16</v>
      </c>
      <c r="C11" s="1168"/>
      <c r="D11" s="1168"/>
      <c r="E11" s="1168"/>
      <c r="F11" s="1168"/>
      <c r="G11" s="1717"/>
      <c r="H11" s="1717"/>
      <c r="I11" s="1717"/>
      <c r="J11" s="1717"/>
      <c r="K11" s="1717"/>
      <c r="L11" s="1717"/>
      <c r="M11" s="1717"/>
      <c r="N11" s="1717"/>
      <c r="O11" s="1717"/>
      <c r="P11" s="1717"/>
      <c r="Q11" s="1717"/>
      <c r="R11" s="1717"/>
      <c r="S11" s="1717"/>
      <c r="T11" s="1717"/>
      <c r="U11" s="1717"/>
      <c r="V11" s="447"/>
      <c r="W11" s="447"/>
      <c r="X11" s="447"/>
      <c r="Y11" s="447"/>
      <c r="Z11" s="447"/>
      <c r="AA11" s="447"/>
      <c r="AB11" s="447"/>
      <c r="AC11" s="447"/>
      <c r="AD11" s="447"/>
      <c r="AE11" s="447"/>
      <c r="AF11" s="447">
        <f t="shared" si="0"/>
        <v>0</v>
      </c>
      <c r="AG11" s="1167">
        <f>'재적조사서(소나무)'!H11</f>
        <v>7</v>
      </c>
      <c r="AH11" s="1715">
        <f>VLOOKUP(AG11,'재적조사서(소나무)'!T40:BF73,7,0)</f>
        <v>6.7000000000000004E-2</v>
      </c>
      <c r="AI11" s="1716">
        <f>AF11*1/AI3</f>
        <v>0</v>
      </c>
      <c r="AJ11" s="1236">
        <f t="shared" si="1"/>
        <v>0</v>
      </c>
      <c r="AK11" s="456">
        <f>AI11*AL3</f>
        <v>0</v>
      </c>
      <c r="AL11" s="625">
        <f t="shared" si="2"/>
        <v>0</v>
      </c>
      <c r="AM11" s="433"/>
      <c r="AN11" s="4029"/>
      <c r="AO11" s="2034">
        <v>16</v>
      </c>
      <c r="AP11" s="2032">
        <f>'재적조사서(소나무)'!C11-'제거량산출(소나무)'!C11</f>
        <v>0</v>
      </c>
      <c r="AQ11" s="2032">
        <f>'재적조사서(소나무)'!D11-'제거량산출(소나무)'!D11</f>
        <v>1</v>
      </c>
      <c r="AR11" s="2032">
        <f>'재적조사서(소나무)'!E11-'제거량산출(소나무)'!E11</f>
        <v>0</v>
      </c>
      <c r="AS11" s="2032">
        <f>'재적조사서(소나무)'!F11-'제거량산출(소나무)'!F11</f>
        <v>1</v>
      </c>
      <c r="AT11" s="447">
        <f t="shared" si="3"/>
        <v>2</v>
      </c>
      <c r="AU11" s="2034">
        <v>7</v>
      </c>
      <c r="AV11" s="448">
        <f>VLOOKUP(AU11,'재적조사서(소나무)'!T40:BF73,7,0)</f>
        <v>6.7000000000000004E-2</v>
      </c>
      <c r="AW11" s="1739">
        <f>AT11/$AX$3</f>
        <v>12.5</v>
      </c>
      <c r="AX11" s="1740">
        <f t="shared" si="4"/>
        <v>0.83750000000000002</v>
      </c>
      <c r="AY11" s="1739">
        <f>AW11*AZ3</f>
        <v>35</v>
      </c>
      <c r="AZ11" s="1741">
        <f t="shared" si="5"/>
        <v>2.3450000000000002</v>
      </c>
      <c r="BA11" s="1852">
        <v>12.5</v>
      </c>
      <c r="BB11" s="1305">
        <f t="shared" si="6"/>
        <v>0</v>
      </c>
      <c r="BC11" s="1303">
        <f t="shared" si="8"/>
        <v>12.5</v>
      </c>
      <c r="BD11" s="1306">
        <f t="shared" si="9"/>
        <v>1.3071895424836602E-2</v>
      </c>
    </row>
    <row r="12" spans="1:56" s="432" customFormat="1" ht="21.95" hidden="1" customHeight="1">
      <c r="A12" s="3232"/>
      <c r="B12" s="436">
        <v>18</v>
      </c>
      <c r="C12" s="1168"/>
      <c r="D12" s="1168"/>
      <c r="E12" s="1168"/>
      <c r="F12" s="1168"/>
      <c r="G12" s="1717"/>
      <c r="H12" s="1717"/>
      <c r="I12" s="1717"/>
      <c r="J12" s="1717"/>
      <c r="K12" s="1717"/>
      <c r="L12" s="1717"/>
      <c r="M12" s="1717"/>
      <c r="N12" s="1717"/>
      <c r="O12" s="1717"/>
      <c r="P12" s="1717"/>
      <c r="Q12" s="1717"/>
      <c r="R12" s="1717"/>
      <c r="S12" s="1717"/>
      <c r="T12" s="1717"/>
      <c r="U12" s="1717"/>
      <c r="V12" s="447"/>
      <c r="W12" s="447"/>
      <c r="X12" s="447"/>
      <c r="Y12" s="447"/>
      <c r="Z12" s="447"/>
      <c r="AA12" s="447"/>
      <c r="AB12" s="447"/>
      <c r="AC12" s="447"/>
      <c r="AD12" s="447"/>
      <c r="AE12" s="447"/>
      <c r="AF12" s="447">
        <f t="shared" si="0"/>
        <v>0</v>
      </c>
      <c r="AG12" s="1167">
        <f>'재적조사서(소나무)'!H12</f>
        <v>13</v>
      </c>
      <c r="AH12" s="1168" t="e">
        <f>VLOOKUP(AG12,해송수간재적표,8,0)</f>
        <v>#REF!</v>
      </c>
      <c r="AI12" s="456">
        <f>AF12*1/AI3</f>
        <v>0</v>
      </c>
      <c r="AJ12" s="1236" t="e">
        <f t="shared" si="1"/>
        <v>#REF!</v>
      </c>
      <c r="AK12" s="456">
        <f>AI12*AL3</f>
        <v>0</v>
      </c>
      <c r="AL12" s="625" t="e">
        <f t="shared" si="2"/>
        <v>#REF!</v>
      </c>
      <c r="AM12" s="433"/>
      <c r="AN12" s="4029"/>
      <c r="AO12" s="2034">
        <v>18</v>
      </c>
      <c r="AP12" s="2032">
        <v>0</v>
      </c>
      <c r="AQ12" s="2047">
        <v>0</v>
      </c>
      <c r="AR12" s="2047">
        <v>0</v>
      </c>
      <c r="AS12" s="2047">
        <v>0</v>
      </c>
      <c r="AT12" s="447">
        <f t="shared" si="3"/>
        <v>0</v>
      </c>
      <c r="AU12" s="2034">
        <f>'재적조사서(소나무)'!BI12</f>
        <v>0</v>
      </c>
      <c r="AV12" s="1718">
        <v>0.15609999999999999</v>
      </c>
      <c r="AW12" s="1738">
        <f>AT12/AX3</f>
        <v>0</v>
      </c>
      <c r="AX12" s="1738">
        <f t="shared" si="4"/>
        <v>0</v>
      </c>
      <c r="AY12" s="1739">
        <f>AW12*AZ3</f>
        <v>0</v>
      </c>
      <c r="AZ12" s="1741">
        <f t="shared" si="5"/>
        <v>0</v>
      </c>
      <c r="BA12" s="1305">
        <v>0</v>
      </c>
      <c r="BB12" s="1305">
        <f t="shared" si="6"/>
        <v>0</v>
      </c>
      <c r="BC12" s="1303">
        <f t="shared" si="8"/>
        <v>0</v>
      </c>
      <c r="BD12" s="1306">
        <f t="shared" si="9"/>
        <v>0</v>
      </c>
    </row>
    <row r="13" spans="1:56" s="432" customFormat="1" ht="21.95" hidden="1" customHeight="1">
      <c r="A13" s="3232"/>
      <c r="B13" s="436">
        <v>20</v>
      </c>
      <c r="C13" s="1168"/>
      <c r="D13" s="1168"/>
      <c r="E13" s="1168"/>
      <c r="F13" s="1168"/>
      <c r="G13" s="1717"/>
      <c r="H13" s="1717"/>
      <c r="I13" s="1717"/>
      <c r="J13" s="1717"/>
      <c r="K13" s="1717"/>
      <c r="L13" s="1717"/>
      <c r="M13" s="1717"/>
      <c r="N13" s="1717"/>
      <c r="O13" s="1717"/>
      <c r="P13" s="1717"/>
      <c r="Q13" s="1717"/>
      <c r="R13" s="1717"/>
      <c r="S13" s="1717"/>
      <c r="T13" s="1717"/>
      <c r="U13" s="1717"/>
      <c r="V13" s="447"/>
      <c r="W13" s="447"/>
      <c r="X13" s="447"/>
      <c r="Y13" s="447"/>
      <c r="Z13" s="447"/>
      <c r="AA13" s="447"/>
      <c r="AB13" s="447"/>
      <c r="AC13" s="447"/>
      <c r="AD13" s="447"/>
      <c r="AE13" s="447"/>
      <c r="AF13" s="447">
        <f t="shared" si="0"/>
        <v>0</v>
      </c>
      <c r="AG13" s="1167">
        <f>'재적조사서(소나무)'!H13</f>
        <v>15</v>
      </c>
      <c r="AH13" s="1168" t="e">
        <f>VLOOKUP(AG13,해송수간재적표,9,0)</f>
        <v>#REF!</v>
      </c>
      <c r="AI13" s="456">
        <f>AF13*1/AI3</f>
        <v>0</v>
      </c>
      <c r="AJ13" s="1236" t="e">
        <f t="shared" si="1"/>
        <v>#REF!</v>
      </c>
      <c r="AK13" s="456">
        <f>AI13*AL3</f>
        <v>0</v>
      </c>
      <c r="AL13" s="625" t="e">
        <f t="shared" si="2"/>
        <v>#REF!</v>
      </c>
      <c r="AM13" s="433"/>
      <c r="AN13" s="4029"/>
      <c r="AO13" s="2034">
        <v>20</v>
      </c>
      <c r="AP13" s="2047">
        <v>0</v>
      </c>
      <c r="AQ13" s="2047">
        <v>0</v>
      </c>
      <c r="AR13" s="2047">
        <v>0</v>
      </c>
      <c r="AS13" s="2047">
        <v>0</v>
      </c>
      <c r="AT13" s="447">
        <f t="shared" si="3"/>
        <v>0</v>
      </c>
      <c r="AU13" s="2034">
        <f>'재적조사서(소나무)'!BI13</f>
        <v>0</v>
      </c>
      <c r="AV13" s="1718">
        <v>0.21879999999999999</v>
      </c>
      <c r="AW13" s="1738">
        <f>AT13/AX3</f>
        <v>0</v>
      </c>
      <c r="AX13" s="1738">
        <f t="shared" si="4"/>
        <v>0</v>
      </c>
      <c r="AY13" s="1739">
        <f>AW13*AZ3</f>
        <v>0</v>
      </c>
      <c r="AZ13" s="1741">
        <f t="shared" si="5"/>
        <v>0</v>
      </c>
      <c r="BA13" s="1305">
        <v>0</v>
      </c>
      <c r="BB13" s="1305">
        <f t="shared" si="6"/>
        <v>0</v>
      </c>
      <c r="BC13" s="1303">
        <f t="shared" si="8"/>
        <v>0</v>
      </c>
      <c r="BD13" s="1306">
        <f t="shared" si="9"/>
        <v>0</v>
      </c>
    </row>
    <row r="14" spans="1:56" s="432" customFormat="1" ht="21.95" hidden="1" customHeight="1">
      <c r="A14" s="3232"/>
      <c r="B14" s="436">
        <v>22</v>
      </c>
      <c r="C14" s="1168"/>
      <c r="D14" s="1168"/>
      <c r="E14" s="1168"/>
      <c r="F14" s="1168"/>
      <c r="G14" s="1717"/>
      <c r="H14" s="1717"/>
      <c r="I14" s="1717"/>
      <c r="J14" s="1717"/>
      <c r="K14" s="1717"/>
      <c r="L14" s="1717"/>
      <c r="M14" s="1717"/>
      <c r="N14" s="1717"/>
      <c r="O14" s="1717"/>
      <c r="P14" s="1717"/>
      <c r="Q14" s="1717"/>
      <c r="R14" s="1717"/>
      <c r="S14" s="1717"/>
      <c r="T14" s="1717"/>
      <c r="U14" s="1717"/>
      <c r="V14" s="447"/>
      <c r="W14" s="447"/>
      <c r="X14" s="447"/>
      <c r="Y14" s="447"/>
      <c r="Z14" s="447"/>
      <c r="AA14" s="447"/>
      <c r="AB14" s="447"/>
      <c r="AC14" s="447"/>
      <c r="AD14" s="447"/>
      <c r="AE14" s="447"/>
      <c r="AF14" s="447">
        <f t="shared" si="0"/>
        <v>0</v>
      </c>
      <c r="AG14" s="1168">
        <v>15</v>
      </c>
      <c r="AH14" s="1168" t="e">
        <f>VLOOKUP(AG14,해송수간재적표,10,0)</f>
        <v>#REF!</v>
      </c>
      <c r="AI14" s="456">
        <f>AF14*1/AI3</f>
        <v>0</v>
      </c>
      <c r="AJ14" s="1236" t="e">
        <f t="shared" si="1"/>
        <v>#REF!</v>
      </c>
      <c r="AK14" s="456">
        <f>AI14*AL3</f>
        <v>0</v>
      </c>
      <c r="AL14" s="625" t="e">
        <f t="shared" si="2"/>
        <v>#REF!</v>
      </c>
      <c r="AM14" s="433"/>
      <c r="AN14" s="4029"/>
      <c r="AO14" s="2034">
        <v>22</v>
      </c>
      <c r="AP14" s="2047">
        <v>0</v>
      </c>
      <c r="AQ14" s="2047">
        <v>0</v>
      </c>
      <c r="AR14" s="2047">
        <v>0</v>
      </c>
      <c r="AS14" s="2047">
        <v>0</v>
      </c>
      <c r="AT14" s="447">
        <v>0</v>
      </c>
      <c r="AU14" s="1718">
        <v>15</v>
      </c>
      <c r="AV14" s="448">
        <v>0.26019999999999999</v>
      </c>
      <c r="AW14" s="1738">
        <v>0</v>
      </c>
      <c r="AX14" s="1738">
        <v>0</v>
      </c>
      <c r="AY14" s="1739">
        <v>0</v>
      </c>
      <c r="AZ14" s="1741">
        <v>0</v>
      </c>
      <c r="BA14" s="432">
        <v>0</v>
      </c>
      <c r="BB14" s="1305">
        <f t="shared" si="6"/>
        <v>0</v>
      </c>
      <c r="BC14" s="1303">
        <f t="shared" si="8"/>
        <v>0</v>
      </c>
      <c r="BD14" s="1306">
        <f t="shared" si="9"/>
        <v>0</v>
      </c>
    </row>
    <row r="15" spans="1:56" s="432" customFormat="1" ht="21.95" hidden="1" customHeight="1">
      <c r="A15" s="3232"/>
      <c r="B15" s="436">
        <v>24</v>
      </c>
      <c r="C15" s="1168"/>
      <c r="D15" s="1168"/>
      <c r="E15" s="1168"/>
      <c r="F15" s="1168"/>
      <c r="G15" s="1717"/>
      <c r="H15" s="1717"/>
      <c r="I15" s="1717"/>
      <c r="J15" s="1717"/>
      <c r="K15" s="1717"/>
      <c r="L15" s="1717"/>
      <c r="M15" s="1717"/>
      <c r="N15" s="1717"/>
      <c r="O15" s="1717"/>
      <c r="P15" s="1717"/>
      <c r="Q15" s="1717"/>
      <c r="R15" s="1717"/>
      <c r="S15" s="1717"/>
      <c r="T15" s="1717"/>
      <c r="U15" s="1717"/>
      <c r="V15" s="447"/>
      <c r="W15" s="447"/>
      <c r="X15" s="447"/>
      <c r="Y15" s="447"/>
      <c r="Z15" s="447"/>
      <c r="AA15" s="447"/>
      <c r="AB15" s="447"/>
      <c r="AC15" s="447"/>
      <c r="AD15" s="447"/>
      <c r="AE15" s="447"/>
      <c r="AF15" s="447">
        <f t="shared" si="0"/>
        <v>0</v>
      </c>
      <c r="AG15" s="1168">
        <v>15</v>
      </c>
      <c r="AH15" s="1168" t="e">
        <f>VLOOKUP(AG15,해송수간재적표,11,0)</f>
        <v>#REF!</v>
      </c>
      <c r="AI15" s="456">
        <f>AF15*1/AI3</f>
        <v>0</v>
      </c>
      <c r="AJ15" s="1236" t="e">
        <f t="shared" si="1"/>
        <v>#REF!</v>
      </c>
      <c r="AK15" s="456">
        <f>AI15*AL3</f>
        <v>0</v>
      </c>
      <c r="AL15" s="625" t="e">
        <f t="shared" si="2"/>
        <v>#REF!</v>
      </c>
      <c r="AM15" s="433"/>
      <c r="AN15" s="4029"/>
      <c r="AO15" s="2034">
        <v>24</v>
      </c>
      <c r="AP15" s="2047">
        <v>0</v>
      </c>
      <c r="AQ15" s="2047">
        <v>0</v>
      </c>
      <c r="AR15" s="2047">
        <v>0</v>
      </c>
      <c r="AS15" s="2047">
        <v>0</v>
      </c>
      <c r="AT15" s="447">
        <v>0</v>
      </c>
      <c r="AU15" s="1718">
        <v>15</v>
      </c>
      <c r="AV15" s="448">
        <v>0.30459999999999998</v>
      </c>
      <c r="AW15" s="1738">
        <v>0</v>
      </c>
      <c r="AX15" s="1738">
        <v>0</v>
      </c>
      <c r="AY15" s="1739">
        <v>0</v>
      </c>
      <c r="AZ15" s="1741">
        <v>0</v>
      </c>
      <c r="BA15" s="432">
        <v>0</v>
      </c>
      <c r="BB15" s="1305">
        <f t="shared" si="6"/>
        <v>0</v>
      </c>
      <c r="BC15" s="1303">
        <f t="shared" si="8"/>
        <v>0</v>
      </c>
      <c r="BD15" s="1306">
        <f t="shared" si="9"/>
        <v>0</v>
      </c>
    </row>
    <row r="16" spans="1:56" s="432" customFormat="1" ht="21.95" hidden="1" customHeight="1">
      <c r="A16" s="3232"/>
      <c r="B16" s="436">
        <v>26</v>
      </c>
      <c r="C16" s="1168"/>
      <c r="D16" s="1168"/>
      <c r="E16" s="1168"/>
      <c r="F16" s="1168"/>
      <c r="G16" s="1717"/>
      <c r="H16" s="1717"/>
      <c r="I16" s="1717"/>
      <c r="J16" s="1717"/>
      <c r="K16" s="1717"/>
      <c r="L16" s="1717"/>
      <c r="M16" s="1717"/>
      <c r="N16" s="1717"/>
      <c r="O16" s="1717"/>
      <c r="P16" s="1717"/>
      <c r="Q16" s="1717"/>
      <c r="R16" s="1717"/>
      <c r="S16" s="1717"/>
      <c r="T16" s="1717"/>
      <c r="U16" s="1717"/>
      <c r="V16" s="447"/>
      <c r="W16" s="447"/>
      <c r="X16" s="447"/>
      <c r="Y16" s="447"/>
      <c r="Z16" s="447"/>
      <c r="AA16" s="447"/>
      <c r="AB16" s="447"/>
      <c r="AC16" s="447"/>
      <c r="AD16" s="447"/>
      <c r="AE16" s="447"/>
      <c r="AF16" s="447">
        <f t="shared" si="0"/>
        <v>0</v>
      </c>
      <c r="AG16" s="1168">
        <v>15</v>
      </c>
      <c r="AH16" s="1168" t="e">
        <f>VLOOKUP(AG16,해송수간재적표,12,0)</f>
        <v>#REF!</v>
      </c>
      <c r="AI16" s="456">
        <f>AF16*1/AI3</f>
        <v>0</v>
      </c>
      <c r="AJ16" s="1236" t="e">
        <f t="shared" si="1"/>
        <v>#REF!</v>
      </c>
      <c r="AK16" s="456">
        <f>AI16*AL3</f>
        <v>0</v>
      </c>
      <c r="AL16" s="625" t="e">
        <f t="shared" si="2"/>
        <v>#REF!</v>
      </c>
      <c r="AM16" s="433"/>
      <c r="AN16" s="4029"/>
      <c r="AO16" s="2034">
        <v>26</v>
      </c>
      <c r="AP16" s="2047">
        <v>0</v>
      </c>
      <c r="AQ16" s="2047">
        <v>0</v>
      </c>
      <c r="AR16" s="2047">
        <v>0</v>
      </c>
      <c r="AS16" s="2047">
        <v>0</v>
      </c>
      <c r="AT16" s="447">
        <v>0</v>
      </c>
      <c r="AU16" s="1718">
        <v>15</v>
      </c>
      <c r="AV16" s="448">
        <v>0.35160000000000002</v>
      </c>
      <c r="AW16" s="1738">
        <v>0</v>
      </c>
      <c r="AX16" s="1738">
        <v>0</v>
      </c>
      <c r="AY16" s="1739">
        <v>0</v>
      </c>
      <c r="AZ16" s="1741">
        <v>0</v>
      </c>
      <c r="BA16" s="432">
        <v>0</v>
      </c>
      <c r="BB16" s="1305">
        <f t="shared" si="6"/>
        <v>0</v>
      </c>
      <c r="BC16" s="1303">
        <f t="shared" si="8"/>
        <v>0</v>
      </c>
      <c r="BD16" s="1306">
        <f t="shared" si="9"/>
        <v>0</v>
      </c>
    </row>
    <row r="17" spans="1:56" s="432" customFormat="1" ht="21.95" hidden="1" customHeight="1">
      <c r="A17" s="3232"/>
      <c r="B17" s="436">
        <v>28</v>
      </c>
      <c r="C17" s="1168"/>
      <c r="D17" s="1168"/>
      <c r="E17" s="1168"/>
      <c r="F17" s="1168"/>
      <c r="G17" s="1717"/>
      <c r="H17" s="1717"/>
      <c r="I17" s="1717"/>
      <c r="J17" s="1717"/>
      <c r="K17" s="1717"/>
      <c r="L17" s="1717"/>
      <c r="M17" s="1717"/>
      <c r="N17" s="1717"/>
      <c r="O17" s="1717"/>
      <c r="P17" s="1717"/>
      <c r="Q17" s="1717"/>
      <c r="R17" s="1717"/>
      <c r="S17" s="1717"/>
      <c r="T17" s="1717"/>
      <c r="U17" s="1717"/>
      <c r="V17" s="447"/>
      <c r="W17" s="447"/>
      <c r="X17" s="447"/>
      <c r="Y17" s="447"/>
      <c r="Z17" s="447"/>
      <c r="AA17" s="447"/>
      <c r="AB17" s="447"/>
      <c r="AC17" s="447"/>
      <c r="AD17" s="447"/>
      <c r="AE17" s="447"/>
      <c r="AF17" s="447">
        <f t="shared" si="0"/>
        <v>0</v>
      </c>
      <c r="AG17" s="1168">
        <v>16</v>
      </c>
      <c r="AH17" s="1168" t="e">
        <f>VLOOKUP(AG17,해송수간재적표,13,0)</f>
        <v>#REF!</v>
      </c>
      <c r="AI17" s="456">
        <f>AF17*1/AI3</f>
        <v>0</v>
      </c>
      <c r="AJ17" s="1236" t="e">
        <f t="shared" si="1"/>
        <v>#REF!</v>
      </c>
      <c r="AK17" s="456">
        <f>AI17*AL3</f>
        <v>0</v>
      </c>
      <c r="AL17" s="625" t="e">
        <f t="shared" si="2"/>
        <v>#REF!</v>
      </c>
      <c r="AM17" s="433"/>
      <c r="AN17" s="4029"/>
      <c r="AO17" s="2034">
        <v>28</v>
      </c>
      <c r="AP17" s="2047">
        <v>0</v>
      </c>
      <c r="AQ17" s="2047">
        <v>0</v>
      </c>
      <c r="AR17" s="2047">
        <v>0</v>
      </c>
      <c r="AS17" s="2047">
        <v>0</v>
      </c>
      <c r="AT17" s="447">
        <v>0</v>
      </c>
      <c r="AU17" s="1718">
        <v>16</v>
      </c>
      <c r="AV17" s="448">
        <v>0.4284</v>
      </c>
      <c r="AW17" s="1738">
        <v>0</v>
      </c>
      <c r="AX17" s="1738">
        <v>0</v>
      </c>
      <c r="AY17" s="1739">
        <v>0</v>
      </c>
      <c r="AZ17" s="1741">
        <v>0</v>
      </c>
      <c r="BA17" s="432">
        <v>0</v>
      </c>
      <c r="BB17" s="1305">
        <f t="shared" si="6"/>
        <v>0</v>
      </c>
      <c r="BC17" s="1303">
        <f t="shared" si="8"/>
        <v>0</v>
      </c>
      <c r="BD17" s="1306">
        <f t="shared" si="9"/>
        <v>0</v>
      </c>
    </row>
    <row r="18" spans="1:56" s="432" customFormat="1" ht="21.95" hidden="1" customHeight="1">
      <c r="A18" s="3232"/>
      <c r="B18" s="436">
        <v>30</v>
      </c>
      <c r="C18" s="1168"/>
      <c r="D18" s="1168"/>
      <c r="E18" s="1168"/>
      <c r="F18" s="1168"/>
      <c r="G18" s="1717"/>
      <c r="H18" s="1717"/>
      <c r="I18" s="1717"/>
      <c r="J18" s="1717"/>
      <c r="K18" s="1717"/>
      <c r="L18" s="1717"/>
      <c r="M18" s="1717"/>
      <c r="N18" s="1717"/>
      <c r="O18" s="1717"/>
      <c r="P18" s="1717"/>
      <c r="Q18" s="1717"/>
      <c r="R18" s="1717"/>
      <c r="S18" s="1717"/>
      <c r="T18" s="1717"/>
      <c r="U18" s="1717"/>
      <c r="V18" s="447"/>
      <c r="W18" s="447"/>
      <c r="X18" s="447"/>
      <c r="Y18" s="447"/>
      <c r="Z18" s="447"/>
      <c r="AA18" s="447"/>
      <c r="AB18" s="447"/>
      <c r="AC18" s="447"/>
      <c r="AD18" s="447"/>
      <c r="AE18" s="447"/>
      <c r="AF18" s="447">
        <f t="shared" si="0"/>
        <v>0</v>
      </c>
      <c r="AG18" s="1168">
        <v>17</v>
      </c>
      <c r="AH18" s="1168" t="e">
        <f>VLOOKUP(AG18,해송수간재적표,14,0)</f>
        <v>#REF!</v>
      </c>
      <c r="AI18" s="456">
        <f>AF18*1/AI3</f>
        <v>0</v>
      </c>
      <c r="AJ18" s="1236" t="e">
        <f t="shared" si="1"/>
        <v>#REF!</v>
      </c>
      <c r="AK18" s="456">
        <f>AI18*AL3</f>
        <v>0</v>
      </c>
      <c r="AL18" s="625" t="e">
        <f t="shared" si="2"/>
        <v>#REF!</v>
      </c>
      <c r="AM18" s="433"/>
      <c r="AN18" s="4029"/>
      <c r="AO18" s="2034">
        <v>30</v>
      </c>
      <c r="AP18" s="2047">
        <v>0</v>
      </c>
      <c r="AQ18" s="2047">
        <v>0</v>
      </c>
      <c r="AR18" s="2047">
        <v>0</v>
      </c>
      <c r="AS18" s="2047">
        <v>0</v>
      </c>
      <c r="AT18" s="447">
        <v>0</v>
      </c>
      <c r="AU18" s="1718">
        <v>17</v>
      </c>
      <c r="AV18" s="448">
        <v>0.51480000000000004</v>
      </c>
      <c r="AW18" s="1738">
        <v>0</v>
      </c>
      <c r="AX18" s="1738">
        <v>0</v>
      </c>
      <c r="AY18" s="1739">
        <v>0</v>
      </c>
      <c r="AZ18" s="1741">
        <v>0</v>
      </c>
      <c r="BA18" s="432">
        <v>0</v>
      </c>
      <c r="BB18" s="1305">
        <f t="shared" si="6"/>
        <v>0</v>
      </c>
      <c r="BC18" s="1303">
        <f t="shared" si="8"/>
        <v>0</v>
      </c>
      <c r="BD18" s="1306">
        <f t="shared" si="9"/>
        <v>0</v>
      </c>
    </row>
    <row r="19" spans="1:56" s="432" customFormat="1" ht="21" hidden="1" customHeight="1">
      <c r="A19" s="3232"/>
      <c r="B19" s="436">
        <v>32</v>
      </c>
      <c r="C19" s="1717"/>
      <c r="D19" s="1717"/>
      <c r="E19" s="1168"/>
      <c r="F19" s="1168"/>
      <c r="G19" s="1717"/>
      <c r="H19" s="1717"/>
      <c r="I19" s="1717"/>
      <c r="J19" s="1717"/>
      <c r="K19" s="1717"/>
      <c r="L19" s="1717"/>
      <c r="M19" s="1717"/>
      <c r="N19" s="1717"/>
      <c r="O19" s="1717"/>
      <c r="P19" s="1717"/>
      <c r="Q19" s="1717"/>
      <c r="R19" s="1717"/>
      <c r="S19" s="1717"/>
      <c r="T19" s="1717"/>
      <c r="U19" s="1717"/>
      <c r="V19" s="447"/>
      <c r="W19" s="447"/>
      <c r="X19" s="447"/>
      <c r="Y19" s="447"/>
      <c r="Z19" s="447"/>
      <c r="AA19" s="447"/>
      <c r="AB19" s="447"/>
      <c r="AC19" s="447"/>
      <c r="AD19" s="447"/>
      <c r="AE19" s="447"/>
      <c r="AF19" s="447">
        <f t="shared" si="0"/>
        <v>0</v>
      </c>
      <c r="AG19" s="1168">
        <v>17</v>
      </c>
      <c r="AH19" s="1168" t="e">
        <f>VLOOKUP(AG19,해송수간재적표,15,0)</f>
        <v>#REF!</v>
      </c>
      <c r="AI19" s="456">
        <f>AF19*1/AI3</f>
        <v>0</v>
      </c>
      <c r="AJ19" s="1236" t="e">
        <f t="shared" si="1"/>
        <v>#REF!</v>
      </c>
      <c r="AK19" s="456">
        <f>AI19*AL3</f>
        <v>0</v>
      </c>
      <c r="AL19" s="625" t="e">
        <f t="shared" si="2"/>
        <v>#REF!</v>
      </c>
      <c r="AM19" s="433"/>
      <c r="AN19" s="4029"/>
      <c r="AO19" s="2034">
        <v>32</v>
      </c>
      <c r="AP19" s="2047">
        <v>0</v>
      </c>
      <c r="AQ19" s="2047">
        <v>0</v>
      </c>
      <c r="AR19" s="2047">
        <v>0</v>
      </c>
      <c r="AS19" s="2047">
        <v>0</v>
      </c>
      <c r="AT19" s="447">
        <v>0</v>
      </c>
      <c r="AU19" s="1718">
        <v>17</v>
      </c>
      <c r="AV19" s="1742">
        <v>0.57679999999999998</v>
      </c>
      <c r="AW19" s="1738">
        <v>0</v>
      </c>
      <c r="AX19" s="1738">
        <v>0</v>
      </c>
      <c r="AY19" s="1739">
        <v>0</v>
      </c>
      <c r="AZ19" s="1741">
        <v>0</v>
      </c>
      <c r="BA19" s="432">
        <v>0</v>
      </c>
      <c r="BB19" s="1305">
        <f t="shared" si="6"/>
        <v>0</v>
      </c>
      <c r="BC19" s="1303">
        <f t="shared" si="8"/>
        <v>0</v>
      </c>
      <c r="BD19" s="1306">
        <f t="shared" si="9"/>
        <v>0</v>
      </c>
    </row>
    <row r="20" spans="1:56" s="432" customFormat="1" ht="21.95" hidden="1" customHeight="1">
      <c r="A20" s="3232"/>
      <c r="B20" s="436">
        <v>34</v>
      </c>
      <c r="C20" s="1717"/>
      <c r="D20" s="1717"/>
      <c r="E20" s="1718"/>
      <c r="F20" s="1717"/>
      <c r="G20" s="1717"/>
      <c r="H20" s="1717"/>
      <c r="I20" s="1717"/>
      <c r="J20" s="1717"/>
      <c r="K20" s="1717"/>
      <c r="L20" s="1717"/>
      <c r="M20" s="1717"/>
      <c r="N20" s="1717"/>
      <c r="O20" s="1717"/>
      <c r="P20" s="1717"/>
      <c r="Q20" s="1717"/>
      <c r="R20" s="1717"/>
      <c r="S20" s="1717"/>
      <c r="T20" s="1717"/>
      <c r="U20" s="1717"/>
      <c r="V20" s="447"/>
      <c r="W20" s="447"/>
      <c r="X20" s="447"/>
      <c r="Y20" s="447"/>
      <c r="Z20" s="447"/>
      <c r="AA20" s="447"/>
      <c r="AB20" s="447"/>
      <c r="AC20" s="447"/>
      <c r="AD20" s="447"/>
      <c r="AE20" s="447"/>
      <c r="AF20" s="447">
        <f t="shared" si="0"/>
        <v>0</v>
      </c>
      <c r="AG20" s="1168">
        <v>17</v>
      </c>
      <c r="AH20" s="1168" t="e">
        <f>VLOOKUP(AG20,해송수간재적표,16,0)</f>
        <v>#REF!</v>
      </c>
      <c r="AI20" s="456">
        <f>AF20*1/AI3</f>
        <v>0</v>
      </c>
      <c r="AJ20" s="1236" t="e">
        <f t="shared" si="1"/>
        <v>#REF!</v>
      </c>
      <c r="AK20" s="456">
        <f>AI20*AL3</f>
        <v>0</v>
      </c>
      <c r="AL20" s="625" t="e">
        <f t="shared" si="2"/>
        <v>#REF!</v>
      </c>
      <c r="AM20" s="433"/>
      <c r="AN20" s="4029"/>
      <c r="AO20" s="2034">
        <v>34</v>
      </c>
      <c r="AP20" s="2047">
        <v>0</v>
      </c>
      <c r="AQ20" s="2047">
        <v>0</v>
      </c>
      <c r="AR20" s="2047">
        <v>0</v>
      </c>
      <c r="AS20" s="2047">
        <v>0</v>
      </c>
      <c r="AT20" s="447">
        <v>0</v>
      </c>
      <c r="AU20" s="1718">
        <v>17</v>
      </c>
      <c r="AV20" s="1742">
        <v>0.64139999999999997</v>
      </c>
      <c r="AW20" s="1738">
        <v>0</v>
      </c>
      <c r="AX20" s="1738">
        <v>0</v>
      </c>
      <c r="AY20" s="1739">
        <v>0</v>
      </c>
      <c r="AZ20" s="1741">
        <v>0</v>
      </c>
      <c r="BA20" s="432">
        <v>0</v>
      </c>
      <c r="BB20" s="1305">
        <f t="shared" si="6"/>
        <v>0</v>
      </c>
      <c r="BC20" s="1303">
        <f t="shared" si="8"/>
        <v>0</v>
      </c>
      <c r="BD20" s="1306">
        <f t="shared" si="9"/>
        <v>0</v>
      </c>
    </row>
    <row r="21" spans="1:56" s="432" customFormat="1" ht="21.95" hidden="1" customHeight="1">
      <c r="A21" s="3232"/>
      <c r="B21" s="436">
        <v>36</v>
      </c>
      <c r="C21" s="1717"/>
      <c r="D21" s="1717"/>
      <c r="E21" s="1718"/>
      <c r="F21" s="1717"/>
      <c r="G21" s="1717"/>
      <c r="H21" s="1717"/>
      <c r="I21" s="1717"/>
      <c r="J21" s="1717"/>
      <c r="K21" s="1717"/>
      <c r="L21" s="1717"/>
      <c r="M21" s="1717"/>
      <c r="N21" s="1717"/>
      <c r="O21" s="1717"/>
      <c r="P21" s="1717"/>
      <c r="Q21" s="1717"/>
      <c r="R21" s="1717"/>
      <c r="S21" s="1717"/>
      <c r="T21" s="1717"/>
      <c r="U21" s="1717"/>
      <c r="V21" s="447"/>
      <c r="W21" s="447"/>
      <c r="X21" s="447"/>
      <c r="Y21" s="447"/>
      <c r="Z21" s="447"/>
      <c r="AA21" s="447"/>
      <c r="AB21" s="447"/>
      <c r="AC21" s="447"/>
      <c r="AD21" s="447"/>
      <c r="AE21" s="447"/>
      <c r="AF21" s="447">
        <f t="shared" si="0"/>
        <v>0</v>
      </c>
      <c r="AG21" s="1168">
        <v>18</v>
      </c>
      <c r="AH21" s="1168" t="e">
        <f>VLOOKUP(AG21,해송수간재적표,17,0)</f>
        <v>#REF!</v>
      </c>
      <c r="AI21" s="456">
        <f>AF21*1/AI3</f>
        <v>0</v>
      </c>
      <c r="AJ21" s="1236" t="e">
        <f t="shared" si="1"/>
        <v>#REF!</v>
      </c>
      <c r="AK21" s="456">
        <f>AI21*AL3</f>
        <v>0</v>
      </c>
      <c r="AL21" s="625" t="e">
        <f t="shared" si="2"/>
        <v>#REF!</v>
      </c>
      <c r="AM21" s="433"/>
      <c r="AN21" s="4029"/>
      <c r="AO21" s="2034">
        <v>36</v>
      </c>
      <c r="AP21" s="2047">
        <v>0</v>
      </c>
      <c r="AQ21" s="2047">
        <v>0</v>
      </c>
      <c r="AR21" s="2047">
        <v>0</v>
      </c>
      <c r="AS21" s="2047">
        <v>0</v>
      </c>
      <c r="AT21" s="447">
        <v>0</v>
      </c>
      <c r="AU21" s="1718">
        <v>18</v>
      </c>
      <c r="AV21" s="448">
        <v>0.75049999999999994</v>
      </c>
      <c r="AW21" s="1738">
        <v>0</v>
      </c>
      <c r="AX21" s="1738">
        <v>0</v>
      </c>
      <c r="AY21" s="1739">
        <v>0</v>
      </c>
      <c r="AZ21" s="1741">
        <v>0</v>
      </c>
      <c r="BA21" s="432">
        <v>0</v>
      </c>
      <c r="BB21" s="1305">
        <f t="shared" si="6"/>
        <v>0</v>
      </c>
      <c r="BC21" s="1303">
        <f t="shared" si="8"/>
        <v>0</v>
      </c>
      <c r="BD21" s="1306">
        <f t="shared" si="9"/>
        <v>0</v>
      </c>
    </row>
    <row r="22" spans="1:56" s="432" customFormat="1" ht="21.95" hidden="1" customHeight="1">
      <c r="A22" s="3232"/>
      <c r="B22" s="436">
        <v>38</v>
      </c>
      <c r="C22" s="1717"/>
      <c r="D22" s="1717"/>
      <c r="E22" s="1718"/>
      <c r="F22" s="1717"/>
      <c r="G22" s="1717"/>
      <c r="H22" s="1717"/>
      <c r="I22" s="1717"/>
      <c r="J22" s="1717"/>
      <c r="K22" s="1717"/>
      <c r="L22" s="1717"/>
      <c r="M22" s="1717"/>
      <c r="N22" s="1717"/>
      <c r="O22" s="1717"/>
      <c r="P22" s="1717"/>
      <c r="Q22" s="1717"/>
      <c r="R22" s="1717"/>
      <c r="S22" s="1717"/>
      <c r="T22" s="1717"/>
      <c r="U22" s="1717"/>
      <c r="V22" s="447"/>
      <c r="W22" s="447"/>
      <c r="X22" s="447"/>
      <c r="Y22" s="447"/>
      <c r="Z22" s="447"/>
      <c r="AA22" s="447"/>
      <c r="AB22" s="447"/>
      <c r="AC22" s="447"/>
      <c r="AD22" s="447"/>
      <c r="AE22" s="447"/>
      <c r="AF22" s="447">
        <f t="shared" si="0"/>
        <v>0</v>
      </c>
      <c r="AG22" s="1168">
        <v>19</v>
      </c>
      <c r="AH22" s="1168" t="e">
        <f>VLOOKUP(AG22,해송수간재적표,18,0)</f>
        <v>#REF!</v>
      </c>
      <c r="AI22" s="456">
        <f>AF22*1/AI3</f>
        <v>0</v>
      </c>
      <c r="AJ22" s="1236" t="e">
        <f t="shared" si="1"/>
        <v>#REF!</v>
      </c>
      <c r="AK22" s="456">
        <f>AI22*AL3</f>
        <v>0</v>
      </c>
      <c r="AL22" s="625" t="e">
        <f t="shared" si="2"/>
        <v>#REF!</v>
      </c>
      <c r="AM22" s="433"/>
      <c r="AN22" s="4029"/>
      <c r="AO22" s="2034">
        <v>38</v>
      </c>
      <c r="AP22" s="2047">
        <v>0</v>
      </c>
      <c r="AQ22" s="2047">
        <v>0</v>
      </c>
      <c r="AR22" s="2047">
        <v>0</v>
      </c>
      <c r="AS22" s="2047">
        <v>0</v>
      </c>
      <c r="AT22" s="447">
        <v>0</v>
      </c>
      <c r="AU22" s="1718">
        <v>19</v>
      </c>
      <c r="AV22" s="1742">
        <v>0.87029999999999996</v>
      </c>
      <c r="AW22" s="1738">
        <v>0</v>
      </c>
      <c r="AX22" s="1738">
        <v>0</v>
      </c>
      <c r="AY22" s="1739">
        <v>0</v>
      </c>
      <c r="AZ22" s="1741">
        <v>0</v>
      </c>
      <c r="BA22" s="432">
        <v>0</v>
      </c>
      <c r="BB22" s="1305">
        <f t="shared" si="6"/>
        <v>0</v>
      </c>
      <c r="BC22" s="1303">
        <f t="shared" si="8"/>
        <v>0</v>
      </c>
      <c r="BD22" s="1306">
        <f t="shared" si="9"/>
        <v>0</v>
      </c>
    </row>
    <row r="23" spans="1:56" s="432" customFormat="1" ht="21.95" hidden="1" customHeight="1">
      <c r="A23" s="3232"/>
      <c r="B23" s="436">
        <v>40</v>
      </c>
      <c r="C23" s="1717"/>
      <c r="D23" s="1717"/>
      <c r="E23" s="1717"/>
      <c r="F23" s="1717"/>
      <c r="G23" s="1717"/>
      <c r="H23" s="1717"/>
      <c r="I23" s="1717"/>
      <c r="J23" s="1717"/>
      <c r="K23" s="1717"/>
      <c r="L23" s="1717"/>
      <c r="M23" s="1717"/>
      <c r="N23" s="1717"/>
      <c r="O23" s="1717"/>
      <c r="P23" s="1717"/>
      <c r="Q23" s="1717"/>
      <c r="R23" s="1717"/>
      <c r="S23" s="1717"/>
      <c r="T23" s="1717"/>
      <c r="U23" s="1717"/>
      <c r="V23" s="447"/>
      <c r="W23" s="447"/>
      <c r="X23" s="447"/>
      <c r="Y23" s="447"/>
      <c r="Z23" s="447"/>
      <c r="AA23" s="447"/>
      <c r="AB23" s="447"/>
      <c r="AC23" s="447"/>
      <c r="AD23" s="447"/>
      <c r="AE23" s="447"/>
      <c r="AF23" s="447">
        <f t="shared" si="0"/>
        <v>0</v>
      </c>
      <c r="AG23" s="1168">
        <v>20</v>
      </c>
      <c r="AH23" s="1168" t="e">
        <f>VLOOKUP(AG23,해송수간재적표,19,0)</f>
        <v>#REF!</v>
      </c>
      <c r="AI23" s="456">
        <f>AF23*1/AI3</f>
        <v>0</v>
      </c>
      <c r="AJ23" s="1236" t="e">
        <f t="shared" si="1"/>
        <v>#REF!</v>
      </c>
      <c r="AK23" s="456">
        <f>AI23*AL3</f>
        <v>0</v>
      </c>
      <c r="AL23" s="625" t="e">
        <f t="shared" si="2"/>
        <v>#REF!</v>
      </c>
      <c r="AM23" s="433"/>
      <c r="AN23" s="4029"/>
      <c r="AO23" s="2034">
        <v>40</v>
      </c>
      <c r="AP23" s="2047">
        <v>0</v>
      </c>
      <c r="AQ23" s="2047">
        <v>0</v>
      </c>
      <c r="AR23" s="2047">
        <v>0</v>
      </c>
      <c r="AS23" s="2047">
        <v>0</v>
      </c>
      <c r="AT23" s="447">
        <v>0</v>
      </c>
      <c r="AU23" s="1718">
        <v>20</v>
      </c>
      <c r="AV23" s="1742">
        <v>1.0009999999999999</v>
      </c>
      <c r="AW23" s="1738">
        <v>0</v>
      </c>
      <c r="AX23" s="1738">
        <v>0</v>
      </c>
      <c r="AY23" s="1739">
        <v>0</v>
      </c>
      <c r="AZ23" s="1741">
        <v>0</v>
      </c>
      <c r="BA23" s="432">
        <v>0</v>
      </c>
      <c r="BB23" s="1305">
        <f t="shared" si="6"/>
        <v>0</v>
      </c>
      <c r="BC23" s="1303">
        <f t="shared" si="8"/>
        <v>0</v>
      </c>
      <c r="BD23" s="1306">
        <f t="shared" si="9"/>
        <v>0</v>
      </c>
    </row>
    <row r="24" spans="1:56" s="432" customFormat="1" ht="21.95" hidden="1" customHeight="1">
      <c r="A24" s="3232"/>
      <c r="B24" s="436">
        <v>42</v>
      </c>
      <c r="C24" s="1717"/>
      <c r="D24" s="1717"/>
      <c r="E24" s="1717"/>
      <c r="F24" s="1717"/>
      <c r="G24" s="1717"/>
      <c r="H24" s="1717"/>
      <c r="I24" s="1717"/>
      <c r="J24" s="1717"/>
      <c r="K24" s="1717"/>
      <c r="L24" s="1717"/>
      <c r="M24" s="1717"/>
      <c r="N24" s="1717"/>
      <c r="O24" s="1717"/>
      <c r="P24" s="1717"/>
      <c r="Q24" s="1717"/>
      <c r="R24" s="1717"/>
      <c r="S24" s="1717"/>
      <c r="T24" s="1717"/>
      <c r="U24" s="1717"/>
      <c r="V24" s="447"/>
      <c r="W24" s="447"/>
      <c r="X24" s="447"/>
      <c r="Y24" s="447"/>
      <c r="Z24" s="447"/>
      <c r="AA24" s="447"/>
      <c r="AB24" s="447"/>
      <c r="AC24" s="447"/>
      <c r="AD24" s="447"/>
      <c r="AE24" s="447"/>
      <c r="AF24" s="447">
        <f t="shared" si="0"/>
        <v>0</v>
      </c>
      <c r="AG24" s="1168">
        <v>20</v>
      </c>
      <c r="AH24" s="1168" t="e">
        <f>VLOOKUP(AG24,해송수간재적표,20,0)</f>
        <v>#REF!</v>
      </c>
      <c r="AI24" s="456">
        <f>AF24*1/AI3</f>
        <v>0</v>
      </c>
      <c r="AJ24" s="1236" t="e">
        <f t="shared" si="1"/>
        <v>#REF!</v>
      </c>
      <c r="AK24" s="456">
        <f>AI24*AL3</f>
        <v>0</v>
      </c>
      <c r="AL24" s="625" t="e">
        <f t="shared" si="2"/>
        <v>#REF!</v>
      </c>
      <c r="AM24" s="433"/>
      <c r="AN24" s="4029"/>
      <c r="AO24" s="2034">
        <v>42</v>
      </c>
      <c r="AP24" s="2047">
        <v>0</v>
      </c>
      <c r="AQ24" s="2047">
        <v>0</v>
      </c>
      <c r="AR24" s="2047">
        <v>0</v>
      </c>
      <c r="AS24" s="2047">
        <v>0</v>
      </c>
      <c r="AT24" s="447">
        <v>0</v>
      </c>
      <c r="AU24" s="1718">
        <v>20</v>
      </c>
      <c r="AV24" s="1742">
        <v>1.0878000000000001</v>
      </c>
      <c r="AW24" s="1738">
        <v>0</v>
      </c>
      <c r="AX24" s="1738">
        <v>0</v>
      </c>
      <c r="AY24" s="1739">
        <v>0</v>
      </c>
      <c r="AZ24" s="1741">
        <v>0</v>
      </c>
      <c r="BA24" s="432">
        <v>0</v>
      </c>
      <c r="BB24" s="1305">
        <f t="shared" si="6"/>
        <v>0</v>
      </c>
      <c r="BC24" s="1303">
        <f t="shared" si="8"/>
        <v>0</v>
      </c>
      <c r="BD24" s="1306">
        <f t="shared" si="9"/>
        <v>0</v>
      </c>
    </row>
    <row r="25" spans="1:56" s="432" customFormat="1" ht="21.95" hidden="1" customHeight="1">
      <c r="A25" s="3232"/>
      <c r="B25" s="436">
        <v>44</v>
      </c>
      <c r="C25" s="1717"/>
      <c r="D25" s="1717"/>
      <c r="E25" s="1717"/>
      <c r="F25" s="1717"/>
      <c r="G25" s="1717"/>
      <c r="H25" s="1717"/>
      <c r="I25" s="1717"/>
      <c r="J25" s="1717"/>
      <c r="K25" s="1717"/>
      <c r="L25" s="1717"/>
      <c r="M25" s="1717"/>
      <c r="N25" s="1717"/>
      <c r="O25" s="1717"/>
      <c r="P25" s="1717"/>
      <c r="Q25" s="1717"/>
      <c r="R25" s="1717"/>
      <c r="S25" s="1717"/>
      <c r="T25" s="1717"/>
      <c r="U25" s="1717"/>
      <c r="V25" s="447"/>
      <c r="W25" s="447"/>
      <c r="X25" s="447"/>
      <c r="Y25" s="447"/>
      <c r="Z25" s="447"/>
      <c r="AA25" s="447"/>
      <c r="AB25" s="447"/>
      <c r="AC25" s="447"/>
      <c r="AD25" s="447"/>
      <c r="AE25" s="447"/>
      <c r="AF25" s="447">
        <f t="shared" si="0"/>
        <v>0</v>
      </c>
      <c r="AG25" s="1168">
        <v>20</v>
      </c>
      <c r="AH25" s="1168" t="e">
        <f>VLOOKUP(AG25,해송수간재적표,21,0)</f>
        <v>#REF!</v>
      </c>
      <c r="AI25" s="456">
        <f>AF25*1/AI3</f>
        <v>0</v>
      </c>
      <c r="AJ25" s="1236" t="e">
        <f t="shared" si="1"/>
        <v>#REF!</v>
      </c>
      <c r="AK25" s="456">
        <f>AI25*AL3</f>
        <v>0</v>
      </c>
      <c r="AL25" s="625" t="e">
        <f t="shared" si="2"/>
        <v>#REF!</v>
      </c>
      <c r="AM25" s="433"/>
      <c r="AN25" s="4029"/>
      <c r="AO25" s="2034">
        <v>44</v>
      </c>
      <c r="AP25" s="2047">
        <v>0</v>
      </c>
      <c r="AQ25" s="2047">
        <v>0</v>
      </c>
      <c r="AR25" s="2047">
        <v>0</v>
      </c>
      <c r="AS25" s="2047">
        <v>0</v>
      </c>
      <c r="AT25" s="447">
        <v>0</v>
      </c>
      <c r="AU25" s="1718">
        <v>20</v>
      </c>
      <c r="AV25" s="448">
        <v>1.1769000000000001</v>
      </c>
      <c r="AW25" s="1738">
        <v>0</v>
      </c>
      <c r="AX25" s="1738">
        <v>0</v>
      </c>
      <c r="AY25" s="1739">
        <v>0</v>
      </c>
      <c r="AZ25" s="1741">
        <v>0</v>
      </c>
      <c r="BA25" s="432">
        <v>0</v>
      </c>
      <c r="BB25" s="1305">
        <f t="shared" si="6"/>
        <v>0</v>
      </c>
      <c r="BC25" s="1303">
        <f t="shared" si="8"/>
        <v>0</v>
      </c>
      <c r="BD25" s="1306">
        <f t="shared" si="9"/>
        <v>0</v>
      </c>
    </row>
    <row r="26" spans="1:56" s="432" customFormat="1" ht="21.95" hidden="1" customHeight="1">
      <c r="A26" s="3232"/>
      <c r="B26" s="436">
        <v>46</v>
      </c>
      <c r="C26" s="1717"/>
      <c r="D26" s="1717"/>
      <c r="E26" s="1717"/>
      <c r="F26" s="1717"/>
      <c r="G26" s="1717"/>
      <c r="H26" s="1717"/>
      <c r="I26" s="1717"/>
      <c r="J26" s="1717"/>
      <c r="K26" s="1717"/>
      <c r="L26" s="1717"/>
      <c r="M26" s="1717"/>
      <c r="N26" s="1717"/>
      <c r="O26" s="1717"/>
      <c r="P26" s="1717"/>
      <c r="Q26" s="1717"/>
      <c r="R26" s="1717"/>
      <c r="S26" s="1717"/>
      <c r="T26" s="1717"/>
      <c r="U26" s="1717"/>
      <c r="V26" s="447"/>
      <c r="W26" s="447"/>
      <c r="X26" s="447"/>
      <c r="Y26" s="447"/>
      <c r="Z26" s="447"/>
      <c r="AA26" s="447"/>
      <c r="AB26" s="447"/>
      <c r="AC26" s="447"/>
      <c r="AD26" s="447"/>
      <c r="AE26" s="447"/>
      <c r="AF26" s="447">
        <f t="shared" si="0"/>
        <v>0</v>
      </c>
      <c r="AG26" s="1168">
        <v>21</v>
      </c>
      <c r="AH26" s="1168" t="e">
        <f>VLOOKUP(AG26,해송수간재적표,22,0)</f>
        <v>#REF!</v>
      </c>
      <c r="AI26" s="456">
        <f>AF26*1/AI3</f>
        <v>0</v>
      </c>
      <c r="AJ26" s="1236" t="e">
        <f t="shared" si="1"/>
        <v>#REF!</v>
      </c>
      <c r="AK26" s="456">
        <f>AI26*AL3</f>
        <v>0</v>
      </c>
      <c r="AL26" s="625" t="e">
        <f t="shared" si="2"/>
        <v>#REF!</v>
      </c>
      <c r="AM26" s="433"/>
      <c r="AN26" s="4029"/>
      <c r="AO26" s="2034">
        <v>46</v>
      </c>
      <c r="AP26" s="2047">
        <v>0</v>
      </c>
      <c r="AQ26" s="2047">
        <v>0</v>
      </c>
      <c r="AR26" s="2047">
        <v>0</v>
      </c>
      <c r="AS26" s="2047">
        <v>0</v>
      </c>
      <c r="AT26" s="447">
        <v>0</v>
      </c>
      <c r="AU26" s="1718">
        <v>21</v>
      </c>
      <c r="AV26" s="448">
        <v>1.3324</v>
      </c>
      <c r="AW26" s="1738">
        <v>0</v>
      </c>
      <c r="AX26" s="1738">
        <v>0</v>
      </c>
      <c r="AY26" s="1739">
        <v>0</v>
      </c>
      <c r="AZ26" s="1741">
        <v>0</v>
      </c>
      <c r="BA26" s="432">
        <v>0</v>
      </c>
      <c r="BB26" s="1305">
        <f t="shared" si="6"/>
        <v>0</v>
      </c>
      <c r="BC26" s="1303">
        <f t="shared" si="8"/>
        <v>0</v>
      </c>
      <c r="BD26" s="1306">
        <f t="shared" si="9"/>
        <v>0</v>
      </c>
    </row>
    <row r="27" spans="1:56" s="432" customFormat="1" ht="21.95" hidden="1" customHeight="1">
      <c r="A27" s="3232"/>
      <c r="B27" s="436">
        <v>48</v>
      </c>
      <c r="C27" s="1717"/>
      <c r="D27" s="1717"/>
      <c r="E27" s="1717"/>
      <c r="F27" s="1717"/>
      <c r="G27" s="1717"/>
      <c r="H27" s="1717"/>
      <c r="I27" s="1717"/>
      <c r="J27" s="1717"/>
      <c r="K27" s="1717"/>
      <c r="L27" s="1717"/>
      <c r="M27" s="1717"/>
      <c r="N27" s="1717"/>
      <c r="O27" s="1717"/>
      <c r="P27" s="1717"/>
      <c r="Q27" s="1717"/>
      <c r="R27" s="1717"/>
      <c r="S27" s="1717"/>
      <c r="T27" s="1717"/>
      <c r="U27" s="1717"/>
      <c r="V27" s="447"/>
      <c r="W27" s="447"/>
      <c r="X27" s="447"/>
      <c r="Y27" s="447"/>
      <c r="Z27" s="447"/>
      <c r="AA27" s="447"/>
      <c r="AB27" s="447"/>
      <c r="AC27" s="447"/>
      <c r="AD27" s="447"/>
      <c r="AE27" s="447"/>
      <c r="AF27" s="447">
        <f t="shared" si="0"/>
        <v>0</v>
      </c>
      <c r="AG27" s="1168">
        <v>22</v>
      </c>
      <c r="AH27" s="1168" t="e">
        <f>VLOOKUP(AG27,해송수간재적표,23,0)</f>
        <v>#REF!</v>
      </c>
      <c r="AI27" s="456">
        <f>AF27*1/AI3</f>
        <v>0</v>
      </c>
      <c r="AJ27" s="1236" t="e">
        <f t="shared" si="1"/>
        <v>#REF!</v>
      </c>
      <c r="AK27" s="456">
        <f>AI27*AL3</f>
        <v>0</v>
      </c>
      <c r="AL27" s="625" t="e">
        <f t="shared" si="2"/>
        <v>#REF!</v>
      </c>
      <c r="AM27" s="433"/>
      <c r="AN27" s="4029"/>
      <c r="AO27" s="2034">
        <v>48</v>
      </c>
      <c r="AP27" s="2047">
        <v>0</v>
      </c>
      <c r="AQ27" s="2047">
        <v>0</v>
      </c>
      <c r="AR27" s="2047">
        <v>0</v>
      </c>
      <c r="AS27" s="2047">
        <v>0</v>
      </c>
      <c r="AT27" s="447">
        <v>0</v>
      </c>
      <c r="AU27" s="1718">
        <v>22</v>
      </c>
      <c r="AV27" s="448">
        <v>1.4995000000000001</v>
      </c>
      <c r="AW27" s="1738">
        <v>0</v>
      </c>
      <c r="AX27" s="1738">
        <v>0</v>
      </c>
      <c r="AY27" s="1739">
        <v>0</v>
      </c>
      <c r="AZ27" s="1741">
        <v>0</v>
      </c>
      <c r="BA27" s="432">
        <v>0</v>
      </c>
      <c r="BB27" s="1305">
        <f t="shared" si="6"/>
        <v>0</v>
      </c>
      <c r="BC27" s="1303">
        <f t="shared" si="8"/>
        <v>0</v>
      </c>
      <c r="BD27" s="1306">
        <f t="shared" si="9"/>
        <v>0</v>
      </c>
    </row>
    <row r="28" spans="1:56" s="432" customFormat="1" ht="21.95" hidden="1" customHeight="1">
      <c r="A28" s="3232"/>
      <c r="B28" s="436">
        <v>50</v>
      </c>
      <c r="C28" s="1717"/>
      <c r="D28" s="1717"/>
      <c r="E28" s="1717"/>
      <c r="F28" s="1717"/>
      <c r="G28" s="1717"/>
      <c r="H28" s="1717"/>
      <c r="I28" s="1717"/>
      <c r="J28" s="1717"/>
      <c r="K28" s="1717"/>
      <c r="L28" s="1717"/>
      <c r="M28" s="1717"/>
      <c r="N28" s="1717"/>
      <c r="O28" s="1717"/>
      <c r="P28" s="1717"/>
      <c r="Q28" s="1717"/>
      <c r="R28" s="1717"/>
      <c r="S28" s="1717"/>
      <c r="T28" s="1717"/>
      <c r="U28" s="1717"/>
      <c r="V28" s="447"/>
      <c r="W28" s="447"/>
      <c r="X28" s="447"/>
      <c r="Y28" s="447"/>
      <c r="Z28" s="447"/>
      <c r="AA28" s="447"/>
      <c r="AB28" s="447"/>
      <c r="AC28" s="447"/>
      <c r="AD28" s="447"/>
      <c r="AE28" s="447"/>
      <c r="AF28" s="447">
        <f t="shared" si="0"/>
        <v>0</v>
      </c>
      <c r="AG28" s="1168">
        <v>23</v>
      </c>
      <c r="AH28" s="1168" t="e">
        <f>VLOOKUP(AG28,해송수간재적표,24,0)</f>
        <v>#REF!</v>
      </c>
      <c r="AI28" s="456">
        <f>AF28*1/AI3</f>
        <v>0</v>
      </c>
      <c r="AJ28" s="1236" t="e">
        <f t="shared" si="1"/>
        <v>#REF!</v>
      </c>
      <c r="AK28" s="456">
        <f>AI28*AL3</f>
        <v>0</v>
      </c>
      <c r="AL28" s="625" t="e">
        <f t="shared" si="2"/>
        <v>#REF!</v>
      </c>
      <c r="AM28" s="433"/>
      <c r="AN28" s="4029"/>
      <c r="AO28" s="2034">
        <v>50</v>
      </c>
      <c r="AP28" s="2047">
        <v>0</v>
      </c>
      <c r="AQ28" s="2047">
        <v>0</v>
      </c>
      <c r="AR28" s="2047">
        <v>0</v>
      </c>
      <c r="AS28" s="2047">
        <v>0</v>
      </c>
      <c r="AT28" s="447">
        <v>0</v>
      </c>
      <c r="AU28" s="1718">
        <v>23</v>
      </c>
      <c r="AV28" s="448">
        <v>1.6782999999999999</v>
      </c>
      <c r="AW28" s="1738">
        <v>0</v>
      </c>
      <c r="AX28" s="1738">
        <v>0</v>
      </c>
      <c r="AY28" s="1739">
        <v>0</v>
      </c>
      <c r="AZ28" s="1741">
        <v>0</v>
      </c>
      <c r="BA28" s="432">
        <v>0</v>
      </c>
      <c r="BB28" s="1305">
        <f t="shared" si="6"/>
        <v>0</v>
      </c>
      <c r="BC28" s="1303">
        <f t="shared" si="8"/>
        <v>0</v>
      </c>
      <c r="BD28" s="1306">
        <f t="shared" si="9"/>
        <v>0</v>
      </c>
    </row>
    <row r="29" spans="1:56" s="432" customFormat="1" ht="21.95" hidden="1" customHeight="1">
      <c r="A29" s="3232"/>
      <c r="B29" s="436">
        <v>52</v>
      </c>
      <c r="C29" s="1717"/>
      <c r="D29" s="1717"/>
      <c r="E29" s="1717"/>
      <c r="F29" s="1717"/>
      <c r="G29" s="1717"/>
      <c r="H29" s="1717"/>
      <c r="I29" s="1717"/>
      <c r="J29" s="1717"/>
      <c r="K29" s="1717"/>
      <c r="L29" s="1717"/>
      <c r="M29" s="1717"/>
      <c r="N29" s="1717"/>
      <c r="O29" s="1717"/>
      <c r="P29" s="1717"/>
      <c r="Q29" s="1717"/>
      <c r="R29" s="1717"/>
      <c r="S29" s="1717"/>
      <c r="T29" s="1717"/>
      <c r="U29" s="1717"/>
      <c r="V29" s="447"/>
      <c r="W29" s="447"/>
      <c r="X29" s="447"/>
      <c r="Y29" s="447"/>
      <c r="Z29" s="447"/>
      <c r="AA29" s="447"/>
      <c r="AB29" s="447"/>
      <c r="AC29" s="447"/>
      <c r="AD29" s="447"/>
      <c r="AE29" s="447"/>
      <c r="AF29" s="447">
        <f t="shared" si="0"/>
        <v>0</v>
      </c>
      <c r="AG29" s="1168">
        <v>23</v>
      </c>
      <c r="AH29" s="1168" t="e">
        <f>VLOOKUP(AG29,해송수간재적표,25,0)</f>
        <v>#REF!</v>
      </c>
      <c r="AI29" s="456">
        <f>AF29*1/AI3</f>
        <v>0</v>
      </c>
      <c r="AJ29" s="1236" t="e">
        <f t="shared" si="1"/>
        <v>#REF!</v>
      </c>
      <c r="AK29" s="456">
        <f>AI29*AL3</f>
        <v>0</v>
      </c>
      <c r="AL29" s="625" t="e">
        <f t="shared" si="2"/>
        <v>#REF!</v>
      </c>
      <c r="AM29" s="433"/>
      <c r="AN29" s="4029"/>
      <c r="AO29" s="2034">
        <v>52</v>
      </c>
      <c r="AP29" s="2047">
        <v>0</v>
      </c>
      <c r="AQ29" s="2047">
        <v>0</v>
      </c>
      <c r="AR29" s="2047">
        <v>0</v>
      </c>
      <c r="AS29" s="2047">
        <v>0</v>
      </c>
      <c r="AT29" s="447">
        <v>0</v>
      </c>
      <c r="AU29" s="1718">
        <v>23</v>
      </c>
      <c r="AV29" s="448">
        <v>1.7904</v>
      </c>
      <c r="AW29" s="1738">
        <v>0</v>
      </c>
      <c r="AX29" s="1738">
        <v>0</v>
      </c>
      <c r="AY29" s="1739">
        <v>0</v>
      </c>
      <c r="AZ29" s="1741">
        <v>0</v>
      </c>
      <c r="BA29" s="432">
        <v>0</v>
      </c>
      <c r="BB29" s="1305">
        <f t="shared" si="6"/>
        <v>0</v>
      </c>
      <c r="BC29" s="1303">
        <f t="shared" si="8"/>
        <v>0</v>
      </c>
      <c r="BD29" s="1306">
        <f t="shared" si="9"/>
        <v>0</v>
      </c>
    </row>
    <row r="30" spans="1:56" s="432" customFormat="1" ht="21.95" hidden="1" customHeight="1">
      <c r="A30" s="3232"/>
      <c r="B30" s="436">
        <v>54</v>
      </c>
      <c r="C30" s="1717"/>
      <c r="D30" s="1717"/>
      <c r="E30" s="1717"/>
      <c r="F30" s="1717"/>
      <c r="G30" s="1717"/>
      <c r="H30" s="1717"/>
      <c r="I30" s="1717"/>
      <c r="J30" s="1717"/>
      <c r="K30" s="1717"/>
      <c r="L30" s="1717"/>
      <c r="M30" s="1717"/>
      <c r="N30" s="1717"/>
      <c r="O30" s="1717"/>
      <c r="P30" s="1717"/>
      <c r="Q30" s="1717"/>
      <c r="R30" s="1717"/>
      <c r="S30" s="1717"/>
      <c r="T30" s="1717"/>
      <c r="U30" s="1717"/>
      <c r="V30" s="447"/>
      <c r="W30" s="447"/>
      <c r="X30" s="447"/>
      <c r="Y30" s="447"/>
      <c r="Z30" s="447"/>
      <c r="AA30" s="447"/>
      <c r="AB30" s="447"/>
      <c r="AC30" s="447"/>
      <c r="AD30" s="447"/>
      <c r="AE30" s="447"/>
      <c r="AF30" s="447">
        <f t="shared" si="0"/>
        <v>0</v>
      </c>
      <c r="AG30" s="1168">
        <v>23</v>
      </c>
      <c r="AH30" s="1168" t="e">
        <f>VLOOKUP(AG30,해송수간재적표,26,0)</f>
        <v>#REF!</v>
      </c>
      <c r="AI30" s="456">
        <f>AF30*1/AI3</f>
        <v>0</v>
      </c>
      <c r="AJ30" s="1236" t="e">
        <f t="shared" si="1"/>
        <v>#REF!</v>
      </c>
      <c r="AK30" s="456">
        <f>AI30*AL3</f>
        <v>0</v>
      </c>
      <c r="AL30" s="625" t="e">
        <f t="shared" si="2"/>
        <v>#REF!</v>
      </c>
      <c r="AM30" s="433"/>
      <c r="AN30" s="4029"/>
      <c r="AO30" s="2034">
        <v>54</v>
      </c>
      <c r="AP30" s="2047">
        <v>0</v>
      </c>
      <c r="AQ30" s="2047">
        <v>0</v>
      </c>
      <c r="AR30" s="2047">
        <v>0</v>
      </c>
      <c r="AS30" s="2047">
        <v>0</v>
      </c>
      <c r="AT30" s="447">
        <v>0</v>
      </c>
      <c r="AU30" s="1718">
        <v>23</v>
      </c>
      <c r="AV30" s="448">
        <v>1.9044000000000001</v>
      </c>
      <c r="AW30" s="1738">
        <v>0</v>
      </c>
      <c r="AX30" s="1738">
        <v>0</v>
      </c>
      <c r="AY30" s="1739">
        <v>0</v>
      </c>
      <c r="AZ30" s="1741">
        <v>0</v>
      </c>
      <c r="BA30" s="432">
        <v>0</v>
      </c>
      <c r="BB30" s="1305">
        <f t="shared" si="6"/>
        <v>0</v>
      </c>
      <c r="BC30" s="1303">
        <f t="shared" si="8"/>
        <v>0</v>
      </c>
      <c r="BD30" s="1306">
        <f t="shared" si="9"/>
        <v>0</v>
      </c>
    </row>
    <row r="31" spans="1:56" s="432" customFormat="1" ht="21.95" hidden="1" customHeight="1">
      <c r="A31" s="3232"/>
      <c r="B31" s="436">
        <v>56</v>
      </c>
      <c r="C31" s="1717"/>
      <c r="D31" s="1717"/>
      <c r="E31" s="1717"/>
      <c r="F31" s="1717"/>
      <c r="G31" s="1717"/>
      <c r="H31" s="1717"/>
      <c r="I31" s="1717"/>
      <c r="J31" s="1717"/>
      <c r="K31" s="1717"/>
      <c r="L31" s="1717"/>
      <c r="M31" s="1717"/>
      <c r="N31" s="1717"/>
      <c r="O31" s="1717"/>
      <c r="P31" s="1717"/>
      <c r="Q31" s="1717"/>
      <c r="R31" s="1717"/>
      <c r="S31" s="1717"/>
      <c r="T31" s="1717"/>
      <c r="U31" s="1717"/>
      <c r="V31" s="447"/>
      <c r="W31" s="447"/>
      <c r="X31" s="447"/>
      <c r="Y31" s="447"/>
      <c r="Z31" s="447"/>
      <c r="AA31" s="447"/>
      <c r="AB31" s="447"/>
      <c r="AC31" s="447"/>
      <c r="AD31" s="447"/>
      <c r="AE31" s="447"/>
      <c r="AF31" s="447">
        <f t="shared" si="0"/>
        <v>0</v>
      </c>
      <c r="AG31" s="1168">
        <v>23</v>
      </c>
      <c r="AH31" s="1168" t="e">
        <f>VLOOKUP(AG31,해송수간재적표,27,0)</f>
        <v>#REF!</v>
      </c>
      <c r="AI31" s="456">
        <f>AF31*1/AI3</f>
        <v>0</v>
      </c>
      <c r="AJ31" s="1236" t="e">
        <f t="shared" si="1"/>
        <v>#REF!</v>
      </c>
      <c r="AK31" s="456">
        <f>AI31*AL3</f>
        <v>0</v>
      </c>
      <c r="AL31" s="625" t="e">
        <f t="shared" si="2"/>
        <v>#REF!</v>
      </c>
      <c r="AM31" s="433"/>
      <c r="AN31" s="4030"/>
      <c r="AO31" s="2034">
        <v>56</v>
      </c>
      <c r="AP31" s="2047">
        <v>0</v>
      </c>
      <c r="AQ31" s="2047">
        <v>0</v>
      </c>
      <c r="AR31" s="2047">
        <v>0</v>
      </c>
      <c r="AS31" s="2047">
        <v>0</v>
      </c>
      <c r="AT31" s="447">
        <v>0</v>
      </c>
      <c r="AU31" s="1718">
        <v>23</v>
      </c>
      <c r="AV31" s="1742">
        <v>2.0204</v>
      </c>
      <c r="AW31" s="1738">
        <v>0</v>
      </c>
      <c r="AX31" s="1738">
        <v>0</v>
      </c>
      <c r="AY31" s="1739">
        <v>0</v>
      </c>
      <c r="AZ31" s="1741">
        <v>0</v>
      </c>
      <c r="BA31" s="432">
        <v>0</v>
      </c>
      <c r="BB31" s="1305">
        <f t="shared" si="6"/>
        <v>0</v>
      </c>
      <c r="BC31" s="1303">
        <f t="shared" si="8"/>
        <v>0</v>
      </c>
      <c r="BD31" s="1306">
        <f t="shared" si="9"/>
        <v>0</v>
      </c>
    </row>
    <row r="32" spans="1:56" s="432" customFormat="1" ht="21.95" customHeight="1">
      <c r="A32" s="3233"/>
      <c r="B32" s="436" t="s">
        <v>582</v>
      </c>
      <c r="C32" s="447">
        <f>SUM(C6:C31)</f>
        <v>16</v>
      </c>
      <c r="D32" s="447">
        <f>SUM(D6:D31)</f>
        <v>15</v>
      </c>
      <c r="E32" s="578">
        <f>SUM(E6:E31)</f>
        <v>9</v>
      </c>
      <c r="F32" s="447">
        <f>SUM(F6:F31)</f>
        <v>8</v>
      </c>
      <c r="G32" s="447">
        <f t="shared" ref="G32:K32" si="10">SUM(G8:G31)</f>
        <v>0</v>
      </c>
      <c r="H32" s="447">
        <f t="shared" si="10"/>
        <v>0</v>
      </c>
      <c r="I32" s="447">
        <f t="shared" si="10"/>
        <v>0</v>
      </c>
      <c r="J32" s="447">
        <f t="shared" si="10"/>
        <v>0</v>
      </c>
      <c r="K32" s="447">
        <f t="shared" si="10"/>
        <v>0</v>
      </c>
      <c r="L32" s="447">
        <f t="shared" ref="L32:AE32" si="11">SUM(L8:L28)</f>
        <v>0</v>
      </c>
      <c r="M32" s="447">
        <f t="shared" si="11"/>
        <v>0</v>
      </c>
      <c r="N32" s="447">
        <f t="shared" si="11"/>
        <v>0</v>
      </c>
      <c r="O32" s="447">
        <f t="shared" si="11"/>
        <v>0</v>
      </c>
      <c r="P32" s="447">
        <f t="shared" si="11"/>
        <v>0</v>
      </c>
      <c r="Q32" s="447">
        <f t="shared" si="11"/>
        <v>0</v>
      </c>
      <c r="R32" s="447">
        <f t="shared" si="11"/>
        <v>0</v>
      </c>
      <c r="S32" s="447">
        <f t="shared" si="11"/>
        <v>0</v>
      </c>
      <c r="T32" s="447">
        <f t="shared" si="11"/>
        <v>0</v>
      </c>
      <c r="U32" s="447">
        <f t="shared" si="11"/>
        <v>0</v>
      </c>
      <c r="V32" s="447">
        <f t="shared" si="11"/>
        <v>0</v>
      </c>
      <c r="W32" s="447">
        <f t="shared" si="11"/>
        <v>0</v>
      </c>
      <c r="X32" s="447">
        <f t="shared" si="11"/>
        <v>0</v>
      </c>
      <c r="Y32" s="447">
        <f t="shared" si="11"/>
        <v>0</v>
      </c>
      <c r="Z32" s="447">
        <f t="shared" si="11"/>
        <v>0</v>
      </c>
      <c r="AA32" s="447">
        <f t="shared" si="11"/>
        <v>0</v>
      </c>
      <c r="AB32" s="447">
        <f t="shared" si="11"/>
        <v>0</v>
      </c>
      <c r="AC32" s="447">
        <f t="shared" si="11"/>
        <v>0</v>
      </c>
      <c r="AD32" s="447">
        <f t="shared" si="11"/>
        <v>0</v>
      </c>
      <c r="AE32" s="447">
        <f t="shared" si="11"/>
        <v>0</v>
      </c>
      <c r="AF32" s="447">
        <f>SUM(AF6:AF31)</f>
        <v>48</v>
      </c>
      <c r="AG32" s="1168"/>
      <c r="AH32" s="1168"/>
      <c r="AI32" s="456">
        <f>SUM(AI6:AI31)</f>
        <v>300</v>
      </c>
      <c r="AJ32" s="1236">
        <f>SUM(AJ6:AJ11)</f>
        <v>2.5425</v>
      </c>
      <c r="AK32" s="456">
        <f>SUM(AK6:AK31)</f>
        <v>0</v>
      </c>
      <c r="AL32" s="625">
        <f>SUM(AL6:AL11)</f>
        <v>0</v>
      </c>
      <c r="AM32" s="433"/>
      <c r="AN32" s="3895" t="s">
        <v>582</v>
      </c>
      <c r="AO32" s="3896"/>
      <c r="AP32" s="447">
        <f>SUM(AP6:AP31)</f>
        <v>34</v>
      </c>
      <c r="AQ32" s="447">
        <f>SUM(AQ6:AQ31)</f>
        <v>26</v>
      </c>
      <c r="AR32" s="578">
        <f>SUM(AR6:AR31)</f>
        <v>30</v>
      </c>
      <c r="AS32" s="447">
        <f>SUM(AS6:AS31)</f>
        <v>24</v>
      </c>
      <c r="AT32" s="447">
        <f>SUM(AT6:AT31)</f>
        <v>114</v>
      </c>
      <c r="AU32" s="448"/>
      <c r="AV32" s="448"/>
      <c r="AW32" s="1853">
        <f>SUM(AW6:AW11)</f>
        <v>712.5</v>
      </c>
      <c r="AX32" s="1854">
        <f t="shared" ref="AX32:AZ32" si="12">SUM(AX6:AX11)</f>
        <v>10.340624999999999</v>
      </c>
      <c r="AY32" s="1853">
        <f t="shared" si="12"/>
        <v>1995</v>
      </c>
      <c r="AZ32" s="1858">
        <f t="shared" si="12"/>
        <v>28.953749999999999</v>
      </c>
      <c r="BA32" s="1851">
        <v>656.25</v>
      </c>
      <c r="BB32" s="1305">
        <f t="shared" si="6"/>
        <v>300</v>
      </c>
      <c r="BC32" s="1303">
        <f t="shared" si="8"/>
        <v>956.25</v>
      </c>
      <c r="BD32" s="1306">
        <f t="shared" si="9"/>
        <v>1</v>
      </c>
    </row>
    <row r="33" spans="1:52" s="432" customFormat="1" ht="21.95" customHeight="1" thickBot="1">
      <c r="A33" s="3843" t="s">
        <v>801</v>
      </c>
      <c r="B33" s="3844"/>
      <c r="C33" s="1719">
        <f>SUM(C32,)</f>
        <v>16</v>
      </c>
      <c r="D33" s="1719">
        <f t="shared" ref="D33:AE33" si="13">SUM(D32,)</f>
        <v>15</v>
      </c>
      <c r="E33" s="1707">
        <f t="shared" si="13"/>
        <v>9</v>
      </c>
      <c r="F33" s="1719">
        <f t="shared" si="13"/>
        <v>8</v>
      </c>
      <c r="G33" s="1719">
        <f t="shared" si="13"/>
        <v>0</v>
      </c>
      <c r="H33" s="1719">
        <f t="shared" si="13"/>
        <v>0</v>
      </c>
      <c r="I33" s="1719">
        <f t="shared" si="13"/>
        <v>0</v>
      </c>
      <c r="J33" s="1719">
        <f t="shared" si="13"/>
        <v>0</v>
      </c>
      <c r="K33" s="1719">
        <f t="shared" si="13"/>
        <v>0</v>
      </c>
      <c r="L33" s="1719">
        <f t="shared" si="13"/>
        <v>0</v>
      </c>
      <c r="M33" s="1719">
        <f t="shared" si="13"/>
        <v>0</v>
      </c>
      <c r="N33" s="1719">
        <f t="shared" si="13"/>
        <v>0</v>
      </c>
      <c r="O33" s="1719">
        <f t="shared" si="13"/>
        <v>0</v>
      </c>
      <c r="P33" s="1719">
        <f t="shared" si="13"/>
        <v>0</v>
      </c>
      <c r="Q33" s="1719">
        <f t="shared" si="13"/>
        <v>0</v>
      </c>
      <c r="R33" s="1719">
        <f t="shared" si="13"/>
        <v>0</v>
      </c>
      <c r="S33" s="1719">
        <f t="shared" si="13"/>
        <v>0</v>
      </c>
      <c r="T33" s="1719">
        <f t="shared" si="13"/>
        <v>0</v>
      </c>
      <c r="U33" s="1719">
        <f t="shared" si="13"/>
        <v>0</v>
      </c>
      <c r="V33" s="1719">
        <f t="shared" si="13"/>
        <v>0</v>
      </c>
      <c r="W33" s="1719">
        <f t="shared" si="13"/>
        <v>0</v>
      </c>
      <c r="X33" s="1719">
        <f t="shared" si="13"/>
        <v>0</v>
      </c>
      <c r="Y33" s="1719">
        <f t="shared" si="13"/>
        <v>0</v>
      </c>
      <c r="Z33" s="1719">
        <f t="shared" si="13"/>
        <v>0</v>
      </c>
      <c r="AA33" s="1719">
        <f t="shared" si="13"/>
        <v>0</v>
      </c>
      <c r="AB33" s="1719">
        <f t="shared" si="13"/>
        <v>0</v>
      </c>
      <c r="AC33" s="1719">
        <f t="shared" si="13"/>
        <v>0</v>
      </c>
      <c r="AD33" s="1719">
        <f t="shared" si="13"/>
        <v>0</v>
      </c>
      <c r="AE33" s="1719">
        <f t="shared" si="13"/>
        <v>0</v>
      </c>
      <c r="AF33" s="1719">
        <f>SUM(C33:AE33)</f>
        <v>48</v>
      </c>
      <c r="AG33" s="1707">
        <f>SUM(AG32)</f>
        <v>0</v>
      </c>
      <c r="AH33" s="1707">
        <f>SUM(AH32)</f>
        <v>0</v>
      </c>
      <c r="AI33" s="1708">
        <f>AF33/AI3</f>
        <v>300</v>
      </c>
      <c r="AJ33" s="1720">
        <f>SUM(AJ32)</f>
        <v>2.5425</v>
      </c>
      <c r="AK33" s="1710">
        <f>AI33*AL3</f>
        <v>0</v>
      </c>
      <c r="AL33" s="1711">
        <f>AJ33*AL3</f>
        <v>0</v>
      </c>
      <c r="AM33" s="433"/>
      <c r="AN33" s="3843" t="s">
        <v>801</v>
      </c>
      <c r="AO33" s="3844"/>
      <c r="AP33" s="1719">
        <f>SUM(AP32,)</f>
        <v>34</v>
      </c>
      <c r="AQ33" s="1719">
        <f t="shared" ref="AQ33:AS33" si="14">SUM(AQ32,)</f>
        <v>26</v>
      </c>
      <c r="AR33" s="1707">
        <f t="shared" si="14"/>
        <v>30</v>
      </c>
      <c r="AS33" s="1719">
        <f t="shared" si="14"/>
        <v>24</v>
      </c>
      <c r="AT33" s="1719">
        <f>SUM(AP33:AS33)</f>
        <v>114</v>
      </c>
      <c r="AU33" s="1719">
        <f>SUM(AU32)</f>
        <v>0</v>
      </c>
      <c r="AV33" s="1719">
        <f>SUM(AV32)</f>
        <v>0</v>
      </c>
      <c r="AW33" s="1743">
        <f>'재적조사서(소나무)'!J33-'제거량산출(소나무)'!AI33</f>
        <v>712.5</v>
      </c>
      <c r="AX33" s="1744">
        <f>'재적조사서(소나무)'!K33-'제거량산출(소나무)'!AJ33</f>
        <v>10.340624999999999</v>
      </c>
      <c r="AY33" s="1743">
        <f>'재적조사서(소나무)'!L33-'제거량산출(소나무)'!AK33</f>
        <v>0</v>
      </c>
      <c r="AZ33" s="1745">
        <f>'재적조사서(소나무)'!M33-'제거량산출(소나무)'!AL33</f>
        <v>0</v>
      </c>
    </row>
    <row r="34" spans="1:52" s="437" customFormat="1" ht="27" customHeight="1" thickBot="1">
      <c r="A34" s="1721"/>
      <c r="B34" s="1721"/>
      <c r="C34" s="1721"/>
      <c r="D34" s="441"/>
      <c r="E34" s="982"/>
      <c r="F34" s="441"/>
      <c r="G34" s="442"/>
      <c r="H34" s="442"/>
      <c r="I34" s="442"/>
      <c r="J34" s="442"/>
      <c r="K34" s="442"/>
      <c r="L34" s="442"/>
      <c r="M34" s="442"/>
      <c r="N34" s="442"/>
      <c r="O34" s="442"/>
      <c r="P34" s="442"/>
      <c r="Q34" s="442"/>
      <c r="R34" s="442"/>
      <c r="S34" s="442"/>
      <c r="T34" s="4017"/>
      <c r="U34" s="4017"/>
      <c r="V34" s="442"/>
      <c r="W34" s="442"/>
      <c r="X34" s="442"/>
      <c r="Y34" s="442"/>
      <c r="Z34" s="442"/>
      <c r="AA34" s="442"/>
      <c r="AB34" s="442"/>
      <c r="AC34" s="442"/>
      <c r="AD34" s="442"/>
      <c r="AE34" s="442"/>
      <c r="AF34" s="1721"/>
      <c r="AG34" s="1722"/>
      <c r="AH34" s="1170"/>
      <c r="AI34" s="1721"/>
      <c r="AJ34" s="1721"/>
      <c r="AK34" s="1721"/>
      <c r="AL34" s="1721"/>
      <c r="AM34" s="1721"/>
    </row>
    <row r="35" spans="1:52" s="437" customFormat="1" ht="18.95" customHeight="1" thickBot="1">
      <c r="A35" s="4018" t="s">
        <v>810</v>
      </c>
      <c r="B35" s="1721"/>
      <c r="C35" s="3865" t="s">
        <v>811</v>
      </c>
      <c r="D35" s="3865"/>
      <c r="E35" s="3866" t="s">
        <v>812</v>
      </c>
      <c r="F35" s="3866"/>
      <c r="G35" s="442"/>
      <c r="H35" s="442"/>
      <c r="I35" s="442"/>
      <c r="J35" s="442"/>
      <c r="K35" s="442"/>
      <c r="L35" s="442"/>
      <c r="M35" s="442"/>
      <c r="N35" s="442"/>
      <c r="O35" s="442"/>
      <c r="P35" s="442"/>
      <c r="Q35" s="442"/>
      <c r="R35" s="442"/>
      <c r="S35" s="442"/>
      <c r="T35" s="4017"/>
      <c r="U35" s="4017"/>
      <c r="V35" s="442"/>
      <c r="W35" s="442"/>
      <c r="X35" s="442"/>
      <c r="Y35" s="442"/>
      <c r="Z35" s="442"/>
      <c r="AA35" s="442"/>
      <c r="AB35" s="442"/>
      <c r="AC35" s="442"/>
      <c r="AD35" s="442"/>
      <c r="AE35" s="442"/>
      <c r="AF35" s="1721"/>
      <c r="AG35" s="4019" t="s">
        <v>813</v>
      </c>
      <c r="AH35" s="1171" t="s">
        <v>245</v>
      </c>
      <c r="AI35" s="458">
        <f>SUM(AI6:AI8)</f>
        <v>300</v>
      </c>
      <c r="AJ35" s="4013" t="s">
        <v>814</v>
      </c>
      <c r="AK35" s="452" t="s">
        <v>245</v>
      </c>
      <c r="AL35" s="459">
        <f>AI35*AL3</f>
        <v>0</v>
      </c>
      <c r="AM35" s="1721"/>
    </row>
    <row r="36" spans="1:52" ht="21.75" customHeight="1" thickBot="1">
      <c r="A36" s="4018"/>
      <c r="B36" s="1723"/>
      <c r="C36" s="4016" t="e">
        <f>AK33/'재적조사서(소나무)'!L33</f>
        <v>#DIV/0!</v>
      </c>
      <c r="D36" s="4016"/>
      <c r="E36" s="4016" t="e">
        <f>AL33/'재적조사서(소나무)'!M33</f>
        <v>#DIV/0!</v>
      </c>
      <c r="F36" s="4016"/>
      <c r="G36" s="433"/>
      <c r="H36" s="433"/>
      <c r="I36" s="433"/>
      <c r="J36" s="433"/>
      <c r="K36" s="433"/>
      <c r="L36" s="433"/>
      <c r="M36" s="433"/>
      <c r="N36" s="433"/>
      <c r="O36" s="433"/>
      <c r="P36" s="433"/>
      <c r="Q36" s="433"/>
      <c r="R36" s="433"/>
      <c r="S36" s="433"/>
      <c r="T36" s="442"/>
      <c r="U36" s="442"/>
      <c r="V36" s="442"/>
      <c r="W36" s="442"/>
      <c r="X36" s="442"/>
      <c r="Y36" s="442"/>
      <c r="Z36" s="442"/>
      <c r="AA36" s="442"/>
      <c r="AB36" s="442"/>
      <c r="AC36" s="442"/>
      <c r="AD36" s="442"/>
      <c r="AE36" s="442"/>
      <c r="AF36" s="433"/>
      <c r="AG36" s="4020"/>
      <c r="AH36" s="1724" t="s">
        <v>248</v>
      </c>
      <c r="AI36" s="458">
        <f>SUM(AI9:AI10)</f>
        <v>0</v>
      </c>
      <c r="AJ36" s="4014"/>
      <c r="AK36" s="1646" t="s">
        <v>248</v>
      </c>
      <c r="AL36" s="459">
        <f>AI36*AL3</f>
        <v>0</v>
      </c>
      <c r="AM36" s="1725"/>
    </row>
    <row r="37" spans="1:52" ht="21.75" customHeight="1" thickBot="1">
      <c r="A37" s="442"/>
      <c r="B37" s="1161"/>
      <c r="C37" s="1725"/>
      <c r="D37" s="1725"/>
      <c r="E37" s="1725"/>
      <c r="F37" s="1725"/>
      <c r="G37" s="1725"/>
      <c r="H37" s="1725"/>
      <c r="I37" s="1725"/>
      <c r="J37" s="1725"/>
      <c r="K37" s="1725"/>
      <c r="L37" s="1725"/>
      <c r="M37" s="1725"/>
      <c r="N37" s="1725"/>
      <c r="O37" s="1725"/>
      <c r="P37" s="1725"/>
      <c r="Q37" s="1725"/>
      <c r="R37" s="1725"/>
      <c r="S37" s="1725"/>
      <c r="T37" s="1726"/>
      <c r="U37" s="1726"/>
      <c r="V37" s="1726"/>
      <c r="W37" s="1726"/>
      <c r="X37" s="1726"/>
      <c r="Y37" s="1726"/>
      <c r="Z37" s="1726"/>
      <c r="AA37" s="1726"/>
      <c r="AB37" s="1726"/>
      <c r="AC37" s="1726"/>
      <c r="AD37" s="1726"/>
      <c r="AE37" s="442"/>
      <c r="AF37" s="1725"/>
      <c r="AG37" s="4020"/>
      <c r="AH37" s="1724" t="s">
        <v>251</v>
      </c>
      <c r="AI37" s="458">
        <f>SUM(AI11:AI12)</f>
        <v>0</v>
      </c>
      <c r="AJ37" s="4014"/>
      <c r="AK37" s="1646" t="s">
        <v>251</v>
      </c>
      <c r="AL37" s="459">
        <f>AI37*AL3</f>
        <v>0</v>
      </c>
      <c r="AM37" s="1725"/>
    </row>
    <row r="38" spans="1:52" ht="21.75" customHeight="1" thickBot="1">
      <c r="A38" s="4004" t="s">
        <v>803</v>
      </c>
      <c r="B38" s="4004">
        <f>AVERAGE(B6:B8)</f>
        <v>8</v>
      </c>
      <c r="C38" s="4004"/>
      <c r="D38" s="1725"/>
      <c r="E38" s="1725"/>
      <c r="F38" s="1725"/>
      <c r="G38" s="1725"/>
      <c r="H38" s="1725"/>
      <c r="I38" s="1725"/>
      <c r="J38" s="1725"/>
      <c r="K38" s="1725"/>
      <c r="L38" s="1725"/>
      <c r="M38" s="1725"/>
      <c r="N38" s="1725"/>
      <c r="O38" s="1725"/>
      <c r="P38" s="1725"/>
      <c r="Q38" s="1725"/>
      <c r="R38" s="1725"/>
      <c r="S38" s="1725"/>
      <c r="T38" s="1726"/>
      <c r="U38" s="1726"/>
      <c r="V38" s="1726"/>
      <c r="W38" s="1726"/>
      <c r="X38" s="1726"/>
      <c r="Y38" s="1726"/>
      <c r="Z38" s="1726"/>
      <c r="AA38" s="1726"/>
      <c r="AB38" s="1726"/>
      <c r="AC38" s="1726"/>
      <c r="AD38" s="1726"/>
      <c r="AE38" s="442"/>
      <c r="AF38" s="1725"/>
      <c r="AG38" s="4020"/>
      <c r="AH38" s="1727" t="s">
        <v>254</v>
      </c>
      <c r="AI38" s="458">
        <f>SUM(AI13:AI14)</f>
        <v>0</v>
      </c>
      <c r="AJ38" s="4014"/>
      <c r="AK38" s="1728" t="s">
        <v>254</v>
      </c>
      <c r="AL38" s="459">
        <f>AI38*AL3</f>
        <v>0</v>
      </c>
      <c r="AM38" s="1725"/>
    </row>
    <row r="39" spans="1:52" ht="21.75" customHeight="1" thickBot="1">
      <c r="A39" s="4004"/>
      <c r="B39" s="4004" t="str">
        <f>B6&amp;"-"&amp;B8</f>
        <v>6-10</v>
      </c>
      <c r="C39" s="4004"/>
      <c r="D39" s="1725"/>
      <c r="E39" s="433"/>
      <c r="F39" s="1725"/>
      <c r="G39" s="1725"/>
      <c r="H39" s="1725"/>
      <c r="I39" s="1725"/>
      <c r="J39" s="1725"/>
      <c r="K39" s="1725"/>
      <c r="L39" s="1725"/>
      <c r="M39" s="1725"/>
      <c r="N39" s="1725"/>
      <c r="O39" s="1725"/>
      <c r="P39" s="1725"/>
      <c r="Q39" s="1725"/>
      <c r="R39" s="1725"/>
      <c r="S39" s="1725"/>
      <c r="T39" s="1725"/>
      <c r="U39" s="1725"/>
      <c r="V39" s="1725"/>
      <c r="W39" s="1725"/>
      <c r="X39" s="1725"/>
      <c r="Y39" s="1725"/>
      <c r="Z39" s="1725"/>
      <c r="AA39" s="1725"/>
      <c r="AB39" s="1725"/>
      <c r="AC39" s="1725"/>
      <c r="AD39" s="1725"/>
      <c r="AE39" s="1725"/>
      <c r="AF39" s="1725"/>
      <c r="AG39" s="4020"/>
      <c r="AH39" s="1727" t="s">
        <v>256</v>
      </c>
      <c r="AI39" s="458">
        <f>SUM(AI15:AI16)</f>
        <v>0</v>
      </c>
      <c r="AJ39" s="4014"/>
      <c r="AK39" s="1728" t="s">
        <v>256</v>
      </c>
      <c r="AL39" s="459">
        <f>AI39*AL3</f>
        <v>0</v>
      </c>
      <c r="AM39" s="1725"/>
    </row>
    <row r="40" spans="1:52" ht="21.75" customHeight="1" thickBot="1">
      <c r="A40" s="442"/>
      <c r="B40" s="1859"/>
      <c r="C40" s="1170"/>
      <c r="D40" s="433"/>
      <c r="E40" s="433"/>
      <c r="F40" s="1725"/>
      <c r="G40" s="1725"/>
      <c r="H40" s="1725"/>
      <c r="I40" s="1725"/>
      <c r="J40" s="1725"/>
      <c r="K40" s="1725"/>
      <c r="L40" s="1725"/>
      <c r="M40" s="1725"/>
      <c r="N40" s="1725"/>
      <c r="O40" s="1725"/>
      <c r="P40" s="1725"/>
      <c r="Q40" s="1725"/>
      <c r="R40" s="1725"/>
      <c r="S40" s="1725"/>
      <c r="T40" s="1725"/>
      <c r="U40" s="1725"/>
      <c r="V40" s="1725"/>
      <c r="W40" s="1725"/>
      <c r="X40" s="1725"/>
      <c r="Y40" s="1725"/>
      <c r="Z40" s="1725"/>
      <c r="AA40" s="1725"/>
      <c r="AB40" s="1725"/>
      <c r="AC40" s="1725"/>
      <c r="AD40" s="1725"/>
      <c r="AE40" s="1725"/>
      <c r="AF40" s="1725"/>
      <c r="AG40" s="4020"/>
      <c r="AH40" s="1727" t="s">
        <v>258</v>
      </c>
      <c r="AI40" s="458">
        <f>SUM(AI17:AI18)</f>
        <v>0</v>
      </c>
      <c r="AJ40" s="4014"/>
      <c r="AK40" s="1728" t="s">
        <v>258</v>
      </c>
      <c r="AL40" s="459">
        <f>AI40*AL3</f>
        <v>0</v>
      </c>
      <c r="AM40" s="1725"/>
    </row>
    <row r="41" spans="1:52" ht="21.75" customHeight="1" thickBot="1">
      <c r="A41" s="4004" t="s">
        <v>802</v>
      </c>
      <c r="B41" s="3875">
        <f>AVERAGE(AG6:AG8)</f>
        <v>4.666666666666667</v>
      </c>
      <c r="C41" s="3875"/>
      <c r="D41" s="433"/>
      <c r="E41" s="433"/>
      <c r="F41" s="433"/>
      <c r="G41" s="433"/>
      <c r="H41" s="4005" t="s">
        <v>815</v>
      </c>
      <c r="I41" s="4006"/>
      <c r="J41" s="4010" t="e">
        <v>#REF!</v>
      </c>
      <c r="K41" s="4011"/>
      <c r="L41" s="4012"/>
      <c r="M41" s="1729" t="s">
        <v>816</v>
      </c>
      <c r="N41" s="433"/>
      <c r="O41" s="3996" t="s">
        <v>817</v>
      </c>
      <c r="P41" s="3997"/>
      <c r="Q41" s="433"/>
      <c r="R41" s="433"/>
      <c r="S41" s="433"/>
      <c r="T41" s="433"/>
      <c r="U41" s="433"/>
      <c r="V41" s="433"/>
      <c r="W41" s="433"/>
      <c r="X41" s="433"/>
      <c r="Y41" s="4000" t="s">
        <v>818</v>
      </c>
      <c r="Z41" s="4001"/>
      <c r="AA41" s="1730"/>
      <c r="AB41" s="1730"/>
      <c r="AC41" s="1730"/>
      <c r="AD41" s="1730"/>
      <c r="AE41" s="1730"/>
      <c r="AF41" s="1725"/>
      <c r="AG41" s="4020"/>
      <c r="AH41" s="1727" t="s">
        <v>260</v>
      </c>
      <c r="AI41" s="458">
        <f>SUM(AI19:AI20)</f>
        <v>0</v>
      </c>
      <c r="AJ41" s="4014"/>
      <c r="AK41" s="1728" t="s">
        <v>260</v>
      </c>
      <c r="AL41" s="459">
        <f>AI41*AL3</f>
        <v>0</v>
      </c>
      <c r="AM41" s="1725"/>
    </row>
    <row r="42" spans="1:52" ht="21.75" customHeight="1" thickBot="1">
      <c r="A42" s="4004"/>
      <c r="B42" s="4004" t="str">
        <f>AG6&amp;"-"&amp;AG8</f>
        <v>4-5</v>
      </c>
      <c r="C42" s="4004"/>
      <c r="D42" s="433"/>
      <c r="E42" s="433"/>
      <c r="F42" s="433"/>
      <c r="G42" s="433"/>
      <c r="H42" s="4005" t="s">
        <v>819</v>
      </c>
      <c r="I42" s="4006"/>
      <c r="J42" s="4007" t="e">
        <v>#REF!</v>
      </c>
      <c r="K42" s="4008"/>
      <c r="L42" s="4009"/>
      <c r="M42" s="1731" t="s">
        <v>665</v>
      </c>
      <c r="N42" s="433"/>
      <c r="O42" s="3998"/>
      <c r="P42" s="3999"/>
      <c r="Q42" s="433"/>
      <c r="R42" s="433"/>
      <c r="S42" s="433"/>
      <c r="T42" s="433"/>
      <c r="U42" s="433"/>
      <c r="V42" s="433"/>
      <c r="W42" s="433"/>
      <c r="X42" s="433"/>
      <c r="Y42" s="4002"/>
      <c r="Z42" s="4003"/>
      <c r="AA42" s="1732"/>
      <c r="AB42" s="1732"/>
      <c r="AC42" s="1732"/>
      <c r="AD42" s="1732"/>
      <c r="AE42" s="1732"/>
      <c r="AF42" s="1725"/>
      <c r="AG42" s="4020"/>
      <c r="AH42" s="1727" t="s">
        <v>263</v>
      </c>
      <c r="AI42" s="458">
        <f>SUM(AI21:AI22)</f>
        <v>0</v>
      </c>
      <c r="AJ42" s="4014"/>
      <c r="AK42" s="1728" t="s">
        <v>263</v>
      </c>
      <c r="AL42" s="459">
        <f>AI42*AL3</f>
        <v>0</v>
      </c>
      <c r="AM42" s="1725"/>
    </row>
    <row r="43" spans="1:52" ht="21.75" hidden="1" customHeight="1">
      <c r="A43" s="442"/>
      <c r="B43" s="1161"/>
      <c r="C43" s="433"/>
      <c r="D43" s="433"/>
      <c r="E43" s="433"/>
      <c r="F43" s="433"/>
      <c r="G43" s="433"/>
      <c r="H43" s="433"/>
      <c r="I43" s="433"/>
      <c r="J43" s="433"/>
      <c r="K43" s="433"/>
      <c r="L43" s="433"/>
      <c r="M43" s="433"/>
      <c r="N43" s="433"/>
      <c r="O43" s="433"/>
      <c r="P43" s="433"/>
      <c r="Q43" s="433"/>
      <c r="R43" s="433"/>
      <c r="S43" s="433"/>
      <c r="T43" s="433"/>
      <c r="U43" s="433"/>
      <c r="V43" s="433"/>
      <c r="W43" s="433"/>
      <c r="X43" s="433"/>
      <c r="Y43" s="433"/>
      <c r="Z43" s="433"/>
      <c r="AA43" s="433"/>
      <c r="AB43" s="433"/>
      <c r="AC43" s="433"/>
      <c r="AD43" s="433"/>
      <c r="AE43" s="433"/>
      <c r="AF43" s="442"/>
      <c r="AG43" s="4020"/>
      <c r="AH43" s="1727" t="s">
        <v>265</v>
      </c>
      <c r="AI43" s="458">
        <f>SUM(AI23:AI24)</f>
        <v>0</v>
      </c>
      <c r="AJ43" s="4014"/>
      <c r="AK43" s="1728" t="s">
        <v>265</v>
      </c>
      <c r="AL43" s="459">
        <f>AI43*AL3</f>
        <v>0</v>
      </c>
      <c r="AM43" s="1725"/>
    </row>
    <row r="44" spans="1:52" ht="21.75" hidden="1" customHeight="1">
      <c r="A44" s="442"/>
      <c r="B44" s="1161"/>
      <c r="C44" s="433"/>
      <c r="D44" s="433"/>
      <c r="E44" s="433"/>
      <c r="F44" s="433"/>
      <c r="G44" s="433"/>
      <c r="H44" s="433"/>
      <c r="I44" s="433"/>
      <c r="J44" s="433"/>
      <c r="K44" s="433"/>
      <c r="L44" s="433"/>
      <c r="M44" s="433"/>
      <c r="N44" s="433"/>
      <c r="O44" s="433"/>
      <c r="P44" s="433"/>
      <c r="Q44" s="433"/>
      <c r="R44" s="433"/>
      <c r="S44" s="433"/>
      <c r="T44" s="433"/>
      <c r="U44" s="433"/>
      <c r="V44" s="433"/>
      <c r="W44" s="433"/>
      <c r="X44" s="433"/>
      <c r="Y44" s="433"/>
      <c r="Z44" s="433"/>
      <c r="AA44" s="433"/>
      <c r="AB44" s="433"/>
      <c r="AC44" s="433"/>
      <c r="AD44" s="433"/>
      <c r="AE44" s="433"/>
      <c r="AF44" s="442"/>
      <c r="AG44" s="4020"/>
      <c r="AH44" s="1724" t="s">
        <v>267</v>
      </c>
      <c r="AI44" s="458">
        <f>SUM(AI25:AI26)</f>
        <v>0</v>
      </c>
      <c r="AJ44" s="4014"/>
      <c r="AK44" s="1646" t="s">
        <v>267</v>
      </c>
      <c r="AL44" s="459">
        <f>AI44*AL3</f>
        <v>0</v>
      </c>
      <c r="AM44" s="1725"/>
    </row>
    <row r="45" spans="1:52" ht="21.75" hidden="1" customHeight="1">
      <c r="A45" s="442"/>
      <c r="B45" s="1161"/>
      <c r="C45" s="433"/>
      <c r="D45" s="433"/>
      <c r="E45" s="433"/>
      <c r="F45" s="433"/>
      <c r="G45" s="433"/>
      <c r="H45" s="433"/>
      <c r="I45" s="433"/>
      <c r="J45" s="433"/>
      <c r="K45" s="433"/>
      <c r="L45" s="433"/>
      <c r="M45" s="433"/>
      <c r="N45" s="433"/>
      <c r="O45" s="433"/>
      <c r="P45" s="433"/>
      <c r="Q45" s="433"/>
      <c r="R45" s="433"/>
      <c r="S45" s="433"/>
      <c r="T45" s="433"/>
      <c r="U45" s="433"/>
      <c r="V45" s="433"/>
      <c r="W45" s="433"/>
      <c r="X45" s="433"/>
      <c r="Y45" s="433"/>
      <c r="Z45" s="433"/>
      <c r="AA45" s="433"/>
      <c r="AB45" s="433"/>
      <c r="AC45" s="433"/>
      <c r="AD45" s="433"/>
      <c r="AE45" s="433"/>
      <c r="AF45" s="433"/>
      <c r="AG45" s="4020"/>
      <c r="AH45" s="1727" t="s">
        <v>820</v>
      </c>
      <c r="AI45" s="458">
        <f>SUM(AI27:AI28)</f>
        <v>0</v>
      </c>
      <c r="AJ45" s="4014"/>
      <c r="AK45" s="1728" t="s">
        <v>820</v>
      </c>
      <c r="AL45" s="459">
        <f>AI45*AL3</f>
        <v>0</v>
      </c>
      <c r="AM45" s="1725"/>
    </row>
    <row r="46" spans="1:52" ht="21.75" hidden="1" customHeight="1">
      <c r="A46" s="442"/>
      <c r="B46" s="1161"/>
      <c r="C46" s="433"/>
      <c r="D46" s="433"/>
      <c r="E46" s="433"/>
      <c r="F46" s="433"/>
      <c r="G46" s="433"/>
      <c r="H46" s="433"/>
      <c r="I46" s="433"/>
      <c r="J46" s="433"/>
      <c r="K46" s="433"/>
      <c r="L46" s="433"/>
      <c r="M46" s="433"/>
      <c r="N46" s="433"/>
      <c r="O46" s="433"/>
      <c r="P46" s="433"/>
      <c r="Q46" s="433"/>
      <c r="R46" s="433"/>
      <c r="S46" s="433"/>
      <c r="T46" s="433"/>
      <c r="U46" s="433"/>
      <c r="V46" s="433"/>
      <c r="W46" s="433"/>
      <c r="X46" s="433"/>
      <c r="Y46" s="433"/>
      <c r="Z46" s="433"/>
      <c r="AA46" s="433"/>
      <c r="AB46" s="433"/>
      <c r="AC46" s="433"/>
      <c r="AD46" s="433"/>
      <c r="AE46" s="433"/>
      <c r="AF46" s="433"/>
      <c r="AG46" s="4020"/>
      <c r="AH46" s="1727" t="s">
        <v>821</v>
      </c>
      <c r="AI46" s="458">
        <f>SUM(AI29:AI30)</f>
        <v>0</v>
      </c>
      <c r="AJ46" s="4014"/>
      <c r="AK46" s="1728" t="s">
        <v>821</v>
      </c>
      <c r="AL46" s="459">
        <f>AI46*AL3</f>
        <v>0</v>
      </c>
      <c r="AM46" s="1725"/>
    </row>
    <row r="47" spans="1:52" ht="21.75" hidden="1" customHeight="1">
      <c r="A47" s="442"/>
      <c r="B47" s="1161"/>
      <c r="C47" s="433"/>
      <c r="D47" s="433"/>
      <c r="E47" s="433"/>
      <c r="F47" s="433"/>
      <c r="G47" s="433"/>
      <c r="H47" s="433"/>
      <c r="I47" s="433"/>
      <c r="J47" s="433"/>
      <c r="K47" s="433"/>
      <c r="L47" s="433"/>
      <c r="M47" s="433"/>
      <c r="N47" s="433"/>
      <c r="O47" s="433"/>
      <c r="P47" s="433"/>
      <c r="Q47" s="433"/>
      <c r="R47" s="433"/>
      <c r="S47" s="433"/>
      <c r="T47" s="433"/>
      <c r="U47" s="433"/>
      <c r="V47" s="433"/>
      <c r="W47" s="433"/>
      <c r="X47" s="433"/>
      <c r="Y47" s="433"/>
      <c r="Z47" s="433"/>
      <c r="AA47" s="433"/>
      <c r="AB47" s="433"/>
      <c r="AC47" s="433"/>
      <c r="AD47" s="433"/>
      <c r="AE47" s="433"/>
      <c r="AF47" s="433"/>
      <c r="AG47" s="4021"/>
      <c r="AH47" s="1727" t="s">
        <v>822</v>
      </c>
      <c r="AI47" s="458">
        <f>AI31</f>
        <v>0</v>
      </c>
      <c r="AJ47" s="4014"/>
      <c r="AK47" s="1728" t="s">
        <v>822</v>
      </c>
      <c r="AL47" s="551">
        <f>AI47*AL3</f>
        <v>0</v>
      </c>
      <c r="AM47" s="1725"/>
    </row>
    <row r="48" spans="1:52" ht="21.75" customHeight="1" thickBot="1">
      <c r="A48" s="1725"/>
      <c r="B48" s="1723"/>
      <c r="C48" s="1725"/>
      <c r="D48" s="1725"/>
      <c r="E48" s="1725"/>
      <c r="F48" s="1725"/>
      <c r="G48" s="1725"/>
      <c r="H48" s="1725"/>
      <c r="I48" s="1725"/>
      <c r="J48" s="1725"/>
      <c r="K48" s="1725"/>
      <c r="L48" s="1725"/>
      <c r="M48" s="1725"/>
      <c r="N48" s="1725"/>
      <c r="O48" s="1725"/>
      <c r="P48" s="1725"/>
      <c r="Q48" s="1725"/>
      <c r="R48" s="1725"/>
      <c r="S48" s="1725"/>
      <c r="T48" s="1725"/>
      <c r="U48" s="1725"/>
      <c r="V48" s="1725"/>
      <c r="W48" s="1725"/>
      <c r="X48" s="1725"/>
      <c r="Y48" s="1725"/>
      <c r="Z48" s="1725"/>
      <c r="AA48" s="1725"/>
      <c r="AB48" s="1725"/>
      <c r="AC48" s="1725"/>
      <c r="AD48" s="1725"/>
      <c r="AE48" s="1725"/>
      <c r="AF48" s="1725"/>
      <c r="AG48" s="1733"/>
      <c r="AH48" s="1734" t="s">
        <v>801</v>
      </c>
      <c r="AI48" s="518">
        <f>SUM(AI35:AI47)</f>
        <v>300</v>
      </c>
      <c r="AJ48" s="4015"/>
      <c r="AK48" s="1735" t="s">
        <v>801</v>
      </c>
      <c r="AL48" s="1736">
        <f>SUM(AL35:AL47)</f>
        <v>0</v>
      </c>
      <c r="AM48" s="1725"/>
    </row>
    <row r="55" spans="1:36">
      <c r="A55" s="439"/>
      <c r="C55" s="3834"/>
      <c r="D55" s="3834"/>
      <c r="E55" s="3834"/>
      <c r="F55" s="439"/>
      <c r="G55" s="439"/>
      <c r="H55" s="439"/>
      <c r="I55" s="439"/>
      <c r="J55" s="439"/>
      <c r="K55" s="439"/>
      <c r="L55" s="439"/>
      <c r="M55" s="439"/>
      <c r="N55" s="439"/>
      <c r="O55" s="439"/>
      <c r="P55" s="439"/>
      <c r="Q55" s="439"/>
      <c r="R55" s="439"/>
      <c r="S55" s="439"/>
      <c r="T55" s="439"/>
      <c r="U55" s="439"/>
    </row>
    <row r="56" spans="1:36">
      <c r="A56" s="439"/>
      <c r="C56" s="3994"/>
      <c r="D56" s="3994"/>
      <c r="E56" s="1113"/>
      <c r="F56" s="1113"/>
      <c r="G56" s="1113"/>
      <c r="H56" s="1113"/>
      <c r="I56" s="1113"/>
      <c r="J56" s="1113"/>
      <c r="K56" s="440"/>
      <c r="L56" s="1113"/>
      <c r="M56" s="1113"/>
      <c r="N56" s="1113"/>
      <c r="O56" s="1113"/>
      <c r="P56" s="1113"/>
      <c r="Q56" s="1113"/>
      <c r="R56" s="1113"/>
      <c r="S56" s="1113"/>
      <c r="T56" s="1113"/>
      <c r="U56" s="1113"/>
      <c r="V56" s="1112"/>
      <c r="W56" s="1112"/>
      <c r="X56" s="1112"/>
      <c r="Y56" s="1112"/>
      <c r="Z56" s="1112"/>
      <c r="AA56" s="1112"/>
      <c r="AB56" s="1112"/>
      <c r="AC56" s="1112"/>
      <c r="AD56" s="1112"/>
      <c r="AE56" s="1112"/>
      <c r="AF56" s="1112"/>
      <c r="AG56" s="1172"/>
      <c r="AH56" s="1172"/>
      <c r="AI56" s="1112"/>
      <c r="AJ56" s="1112"/>
    </row>
    <row r="57" spans="1:36">
      <c r="C57" s="3995"/>
      <c r="D57" s="3995"/>
      <c r="E57" s="1112"/>
      <c r="F57" s="1112"/>
      <c r="G57" s="1112"/>
      <c r="H57" s="1112"/>
      <c r="I57" s="1112"/>
      <c r="J57" s="1112"/>
      <c r="K57" s="1112"/>
      <c r="L57" s="1112"/>
      <c r="M57" s="1112"/>
      <c r="N57" s="1112"/>
      <c r="O57" s="1112"/>
      <c r="P57" s="1112"/>
      <c r="Q57" s="1112"/>
      <c r="R57" s="1112"/>
      <c r="S57" s="1112"/>
      <c r="T57" s="1112"/>
      <c r="U57" s="1112"/>
      <c r="V57" s="1112"/>
      <c r="W57" s="1112"/>
      <c r="X57" s="1112"/>
      <c r="Y57" s="1112"/>
      <c r="Z57" s="1112"/>
      <c r="AA57" s="1112"/>
      <c r="AB57" s="1112"/>
      <c r="AC57" s="1112"/>
      <c r="AD57" s="1112"/>
      <c r="AE57" s="1112"/>
      <c r="AF57" s="1112"/>
      <c r="AG57" s="1172"/>
      <c r="AH57" s="1172"/>
      <c r="AI57" s="1112"/>
      <c r="AJ57" s="1112"/>
    </row>
  </sheetData>
  <mergeCells count="38">
    <mergeCell ref="AK4:AL4"/>
    <mergeCell ref="A1:AL2"/>
    <mergeCell ref="AN32:AO32"/>
    <mergeCell ref="AN33:AO33"/>
    <mergeCell ref="AN1:AZ2"/>
    <mergeCell ref="AP4:AT4"/>
    <mergeCell ref="AW4:AX4"/>
    <mergeCell ref="AY4:AZ4"/>
    <mergeCell ref="AN5:AN31"/>
    <mergeCell ref="A33:B33"/>
    <mergeCell ref="A6:A32"/>
    <mergeCell ref="AG3:AH3"/>
    <mergeCell ref="C4:AF4"/>
    <mergeCell ref="AI4:AJ4"/>
    <mergeCell ref="AV3:AW3"/>
    <mergeCell ref="AJ35:AJ48"/>
    <mergeCell ref="C36:D36"/>
    <mergeCell ref="E36:F36"/>
    <mergeCell ref="A38:A39"/>
    <mergeCell ref="B38:C38"/>
    <mergeCell ref="B39:C39"/>
    <mergeCell ref="A41:A42"/>
    <mergeCell ref="B41:C41"/>
    <mergeCell ref="H41:I41"/>
    <mergeCell ref="T34:U35"/>
    <mergeCell ref="A35:A36"/>
    <mergeCell ref="C35:D35"/>
    <mergeCell ref="E35:F35"/>
    <mergeCell ref="AG35:AG47"/>
    <mergeCell ref="C56:D56"/>
    <mergeCell ref="C57:D57"/>
    <mergeCell ref="O41:P42"/>
    <mergeCell ref="Y41:Z42"/>
    <mergeCell ref="B42:C42"/>
    <mergeCell ref="H42:I42"/>
    <mergeCell ref="J42:L42"/>
    <mergeCell ref="C55:E55"/>
    <mergeCell ref="J41:L41"/>
  </mergeCells>
  <phoneticPr fontId="5" type="noConversion"/>
  <pageMargins left="0.7" right="0.7" top="0.75" bottom="0.75" header="0.3" footer="0.3"/>
  <pageSetup paperSize="9" scale="87" orientation="portrait" verticalDpi="4294967293" r:id="rId1"/>
  <colBreaks count="1" manualBreakCount="1">
    <brk id="38" max="1048575" man="1"/>
  </colBreaks>
</worksheet>
</file>

<file path=xl/worksheets/sheet2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600-000000000000}">
  <dimension ref="A1:AG88"/>
  <sheetViews>
    <sheetView view="pageBreakPreview" zoomScale="110" zoomScaleNormal="100" zoomScaleSheetLayoutView="110" workbookViewId="0">
      <selection activeCell="K20" sqref="K20"/>
    </sheetView>
  </sheetViews>
  <sheetFormatPr defaultRowHeight="13.5"/>
  <cols>
    <col min="2" max="2" width="5.77734375" customWidth="1"/>
    <col min="3" max="3" width="5.33203125" customWidth="1"/>
    <col min="4" max="4" width="5.44140625" customWidth="1"/>
    <col min="7" max="8" width="9.88671875" customWidth="1"/>
    <col min="9" max="10" width="9.6640625" customWidth="1"/>
    <col min="11" max="11" width="10.109375" customWidth="1"/>
    <col min="12" max="13" width="8.88671875" customWidth="1"/>
    <col min="14" max="14" width="9.109375" customWidth="1"/>
    <col min="15" max="15" width="10.109375" customWidth="1"/>
    <col min="16" max="16" width="11.21875" customWidth="1"/>
    <col min="17" max="27" width="8.88671875" customWidth="1"/>
    <col min="28" max="28" width="9.109375" customWidth="1"/>
    <col min="29" max="32" width="8.88671875" customWidth="1"/>
    <col min="33" max="33" width="11" customWidth="1"/>
  </cols>
  <sheetData>
    <row r="1" spans="1:17" ht="24.95" customHeight="1" thickBot="1">
      <c r="A1" s="4057" t="s">
        <v>932</v>
      </c>
      <c r="B1" s="4058"/>
      <c r="C1" s="4058"/>
      <c r="D1" s="4058"/>
      <c r="E1" s="4058"/>
      <c r="F1" s="4058"/>
      <c r="G1" s="4058"/>
      <c r="H1" s="4058"/>
      <c r="I1" s="4058"/>
      <c r="J1" s="4059"/>
    </row>
    <row r="2" spans="1:17" ht="24.95" customHeight="1" thickTop="1">
      <c r="A2" s="1010" t="s">
        <v>569</v>
      </c>
      <c r="B2" s="4060" t="s">
        <v>823</v>
      </c>
      <c r="C2" s="4060"/>
      <c r="D2" s="4060"/>
      <c r="E2" s="4060"/>
      <c r="F2" s="1011" t="s">
        <v>570</v>
      </c>
      <c r="G2" s="1012">
        <v>2.8</v>
      </c>
      <c r="H2" s="1164" t="s">
        <v>571</v>
      </c>
      <c r="I2" s="1012"/>
      <c r="J2" s="1177"/>
    </row>
    <row r="3" spans="1:17" ht="24.95" customHeight="1">
      <c r="A3" s="1013"/>
      <c r="B3" s="1014"/>
      <c r="C3" s="1014"/>
      <c r="D3" s="1014"/>
      <c r="E3" s="1014"/>
      <c r="F3" s="1014"/>
      <c r="G3" s="1014"/>
      <c r="H3" s="1014"/>
      <c r="I3" s="1014"/>
      <c r="J3" s="1015"/>
    </row>
    <row r="4" spans="1:17" ht="24.95" customHeight="1">
      <c r="A4" s="4061" t="s">
        <v>572</v>
      </c>
      <c r="B4" s="1353" t="s">
        <v>573</v>
      </c>
      <c r="C4" s="1353" t="s">
        <v>825</v>
      </c>
      <c r="D4" s="1353" t="s">
        <v>777</v>
      </c>
      <c r="E4" s="1353" t="s">
        <v>574</v>
      </c>
      <c r="F4" s="1353" t="s">
        <v>575</v>
      </c>
      <c r="G4" s="1353" t="s">
        <v>833</v>
      </c>
      <c r="H4" s="1063" t="s">
        <v>576</v>
      </c>
      <c r="I4" s="4041" t="s">
        <v>577</v>
      </c>
      <c r="J4" s="4063"/>
    </row>
    <row r="5" spans="1:17" ht="24.95" customHeight="1">
      <c r="A5" s="4062"/>
      <c r="B5" s="1353" t="s">
        <v>578</v>
      </c>
      <c r="C5" s="1353" t="s">
        <v>826</v>
      </c>
      <c r="D5" s="1353" t="s">
        <v>778</v>
      </c>
      <c r="E5" s="1353" t="s">
        <v>579</v>
      </c>
      <c r="F5" s="1353" t="s">
        <v>580</v>
      </c>
      <c r="G5" s="1353" t="s">
        <v>581</v>
      </c>
      <c r="H5" s="1353" t="s">
        <v>579</v>
      </c>
      <c r="I5" s="4041"/>
      <c r="J5" s="4063"/>
    </row>
    <row r="6" spans="1:17" ht="24.95" customHeight="1">
      <c r="A6" s="4061" t="s">
        <v>937</v>
      </c>
      <c r="B6" s="590">
        <v>6</v>
      </c>
      <c r="C6" s="1178">
        <f>'제거량산출(소나무)'!AI6</f>
        <v>200</v>
      </c>
      <c r="D6" s="1061">
        <f>'재적조사서(소나무)'!H6</f>
        <v>4</v>
      </c>
      <c r="E6" s="1062">
        <f>VLOOKUP(D6,'재적조사서(소나무)'!T35:BF68,2,0)</f>
        <v>6.0000000000000001E-3</v>
      </c>
      <c r="F6" s="1062">
        <f>ROUND(E6*C6,2)</f>
        <v>1.2</v>
      </c>
      <c r="G6" s="1188">
        <f>F6*1.34</f>
        <v>1.6080000000000001</v>
      </c>
      <c r="H6" s="591">
        <f>SUM(G6-F6)</f>
        <v>0.40800000000000014</v>
      </c>
      <c r="I6" s="1153" t="s">
        <v>831</v>
      </c>
      <c r="J6" s="1180">
        <f>G10</f>
        <v>3.4036000000000004</v>
      </c>
      <c r="N6" s="1185" t="s">
        <v>930</v>
      </c>
      <c r="O6" s="1185"/>
      <c r="P6" s="1377">
        <f>J85</f>
        <v>1.2336737030233469</v>
      </c>
      <c r="Q6" s="1360" t="s">
        <v>931</v>
      </c>
    </row>
    <row r="7" spans="1:17" ht="24.75" customHeight="1">
      <c r="A7" s="4064"/>
      <c r="B7" s="590">
        <v>8</v>
      </c>
      <c r="C7" s="1179">
        <f>'제거량산출(소나무)'!AI7</f>
        <v>93.75</v>
      </c>
      <c r="D7" s="1061">
        <f>'재적조사서(소나무)'!H7</f>
        <v>5</v>
      </c>
      <c r="E7" s="1062">
        <f>VLOOKUP(D7,'재적조사서(소나무)'!T36:BF69,3,0)</f>
        <v>1.2999999999999999E-2</v>
      </c>
      <c r="F7" s="1062">
        <f>ROUND(E7*C7,2)</f>
        <v>1.22</v>
      </c>
      <c r="G7" s="1188">
        <f t="shared" ref="G7:G8" si="0">F7*1.34</f>
        <v>1.6348</v>
      </c>
      <c r="H7" s="591">
        <f>SUM(G7-F7)</f>
        <v>0.41480000000000006</v>
      </c>
      <c r="I7" s="1115" t="s">
        <v>830</v>
      </c>
      <c r="J7" s="1367">
        <f>'제거량산출(소나무)'!AW33</f>
        <v>712.5</v>
      </c>
      <c r="O7" s="1186" t="s">
        <v>839</v>
      </c>
    </row>
    <row r="8" spans="1:17" s="566" customFormat="1" ht="24.95" customHeight="1">
      <c r="A8" s="4064"/>
      <c r="B8" s="590">
        <v>10</v>
      </c>
      <c r="C8" s="1178">
        <f>'제거량산출(소나무)'!AI8</f>
        <v>6.25</v>
      </c>
      <c r="D8" s="1061">
        <f>'재적조사서(소나무)'!H8</f>
        <v>5</v>
      </c>
      <c r="E8" s="1062">
        <f>VLOOKUP(D8,'재적조사서(소나무)'!T37:BF70,4,0)</f>
        <v>1.9800000000000002E-2</v>
      </c>
      <c r="F8" s="1062">
        <f>ROUND(E8*C8,2)</f>
        <v>0.12</v>
      </c>
      <c r="G8" s="1188">
        <f t="shared" si="0"/>
        <v>0.1608</v>
      </c>
      <c r="H8" s="591">
        <f>SUM(G8-F8)</f>
        <v>4.0800000000000003E-2</v>
      </c>
      <c r="I8" s="1115" t="s">
        <v>837</v>
      </c>
      <c r="J8" s="1381">
        <f>'제거량산출(소나무)'!AX33</f>
        <v>10.340624999999999</v>
      </c>
      <c r="K8" s="1380" t="s">
        <v>835</v>
      </c>
      <c r="L8" s="1182">
        <f>(J8*1.34)-J8</f>
        <v>3.5158125000000009</v>
      </c>
      <c r="M8" s="1181" t="s">
        <v>838</v>
      </c>
      <c r="N8" s="1181"/>
      <c r="O8" s="1182">
        <f>P6</f>
        <v>1.2336737030233469</v>
      </c>
    </row>
    <row r="9" spans="1:17" ht="27" customHeight="1" thickBot="1">
      <c r="A9" s="4064"/>
      <c r="B9" s="1318" t="s">
        <v>582</v>
      </c>
      <c r="C9" s="1319">
        <f>SUM(C6:C8)</f>
        <v>300</v>
      </c>
      <c r="D9" s="1318"/>
      <c r="E9" s="1320"/>
      <c r="F9" s="1321">
        <f>SUM(F6:F8)</f>
        <v>2.54</v>
      </c>
      <c r="G9" s="1321">
        <f>SUM(G6:G8)</f>
        <v>3.4036</v>
      </c>
      <c r="H9" s="1322">
        <f>SUM(H6:H8)</f>
        <v>0.86360000000000015</v>
      </c>
      <c r="I9" s="1361" t="s">
        <v>933</v>
      </c>
      <c r="J9" s="1183">
        <f>O8+P9</f>
        <v>3.2336737030233467</v>
      </c>
      <c r="K9" s="4046" t="s">
        <v>842</v>
      </c>
      <c r="L9" s="4046"/>
      <c r="M9" s="4046"/>
      <c r="N9" s="4046"/>
      <c r="O9" s="4046"/>
      <c r="P9" s="1989">
        <v>2</v>
      </c>
      <c r="Q9" t="s">
        <v>843</v>
      </c>
    </row>
    <row r="10" spans="1:17" ht="23.25" customHeight="1" thickTop="1" thickBot="1">
      <c r="A10" s="1064" t="s">
        <v>583</v>
      </c>
      <c r="B10" s="1065"/>
      <c r="C10" s="1363">
        <f>C9+C27</f>
        <v>300</v>
      </c>
      <c r="D10" s="1364"/>
      <c r="E10" s="1365"/>
      <c r="F10" s="1365">
        <f>F27+F9</f>
        <v>2.54</v>
      </c>
      <c r="G10" s="1365">
        <f>F10*1.34</f>
        <v>3.4036000000000004</v>
      </c>
      <c r="H10" s="1366">
        <f>G10-F10</f>
        <v>0.86360000000000037</v>
      </c>
      <c r="I10" s="1362" t="s">
        <v>832</v>
      </c>
      <c r="J10" s="1184">
        <f>G10+J9</f>
        <v>6.6372737030233466</v>
      </c>
    </row>
    <row r="11" spans="1:17">
      <c r="A11" s="1382"/>
      <c r="B11" s="1002"/>
      <c r="C11" s="379"/>
      <c r="D11" s="379"/>
      <c r="E11" s="380"/>
      <c r="F11" s="380"/>
      <c r="G11" s="380"/>
      <c r="H11" s="380"/>
      <c r="I11" s="379"/>
      <c r="J11" s="1383"/>
      <c r="K11" t="s">
        <v>840</v>
      </c>
      <c r="L11" s="1187">
        <f>J8*1.34</f>
        <v>13.8564375</v>
      </c>
      <c r="M11" s="1325" t="s">
        <v>899</v>
      </c>
    </row>
    <row r="12" spans="1:17" ht="14.25">
      <c r="A12" s="1384" t="s">
        <v>584</v>
      </c>
      <c r="B12" s="345"/>
      <c r="C12" s="345"/>
      <c r="D12" s="4049"/>
      <c r="E12" s="4049"/>
      <c r="F12" s="1385"/>
      <c r="G12" s="4055" t="s">
        <v>836</v>
      </c>
      <c r="H12" s="4055"/>
      <c r="I12" s="4055"/>
      <c r="J12" s="1386">
        <f>J10*G2</f>
        <v>18.584366368465368</v>
      </c>
      <c r="K12" t="s">
        <v>841</v>
      </c>
      <c r="L12" s="1187">
        <f>L11-J8</f>
        <v>3.5158125000000009</v>
      </c>
      <c r="M12" t="s">
        <v>834</v>
      </c>
    </row>
    <row r="13" spans="1:17" ht="16.5">
      <c r="A13" s="1384">
        <f>3.5*8</f>
        <v>28</v>
      </c>
      <c r="B13" s="345" t="s">
        <v>585</v>
      </c>
      <c r="C13" s="345"/>
      <c r="D13" s="1394"/>
      <c r="E13" s="1394"/>
      <c r="F13" s="1387"/>
      <c r="G13" s="1388"/>
      <c r="H13" s="4047"/>
      <c r="I13" s="4047"/>
      <c r="J13" s="4048"/>
    </row>
    <row r="14" spans="1:17" ht="16.5" customHeight="1">
      <c r="A14" s="1384" t="s">
        <v>586</v>
      </c>
      <c r="B14" s="345"/>
      <c r="C14" s="345"/>
      <c r="D14" s="345"/>
      <c r="E14" s="1389"/>
      <c r="F14" s="1390"/>
      <c r="G14" s="4050" t="s">
        <v>898</v>
      </c>
      <c r="H14" s="4051"/>
      <c r="I14" s="4051"/>
      <c r="J14" s="4052"/>
    </row>
    <row r="15" spans="1:17" ht="14.25" thickBot="1">
      <c r="A15" s="1391"/>
      <c r="B15" s="1392"/>
      <c r="C15" s="1392"/>
      <c r="D15" s="1392"/>
      <c r="E15" s="1392"/>
      <c r="F15" s="1393"/>
      <c r="G15" s="4053"/>
      <c r="H15" s="4053"/>
      <c r="I15" s="4053"/>
      <c r="J15" s="4054"/>
    </row>
    <row r="16" spans="1:17">
      <c r="F16" s="1060"/>
      <c r="G16" s="1059"/>
      <c r="H16" s="1059"/>
      <c r="I16" s="379"/>
      <c r="J16" s="379"/>
    </row>
    <row r="17" spans="1:33">
      <c r="Q17" t="s">
        <v>901</v>
      </c>
      <c r="R17">
        <f>4*4*PI()*18/3</f>
        <v>301.59289474462014</v>
      </c>
    </row>
    <row r="18" spans="1:33">
      <c r="Q18" t="s">
        <v>900</v>
      </c>
      <c r="R18">
        <f>(64/18)*(64/18)*PI()/3*16</f>
        <v>211.81832936796366</v>
      </c>
      <c r="S18">
        <f>(1-R18/R17)*100</f>
        <v>29.76680384087792</v>
      </c>
      <c r="T18" s="1327">
        <f>IFERROR((J30*O30/100),"")</f>
        <v>1.9644444444444449E-3</v>
      </c>
    </row>
    <row r="23" spans="1:33" ht="26.25">
      <c r="A23" s="1337"/>
      <c r="B23" s="1337"/>
      <c r="C23" s="1337"/>
      <c r="D23" s="1337"/>
      <c r="E23" s="1337"/>
      <c r="F23" s="1337"/>
      <c r="G23" s="1337"/>
      <c r="H23" s="1337"/>
      <c r="I23" s="1337"/>
      <c r="J23" s="1337"/>
      <c r="K23" s="1337"/>
      <c r="L23" s="1337"/>
      <c r="M23" s="1337"/>
      <c r="N23" s="4056"/>
      <c r="O23" s="4056"/>
      <c r="P23" s="4056"/>
    </row>
    <row r="24" spans="1:33" ht="26.25">
      <c r="A24" s="1337"/>
      <c r="B24" s="1337"/>
      <c r="C24" s="1337"/>
      <c r="D24" s="1337"/>
      <c r="E24" s="1337"/>
      <c r="F24" s="1337"/>
      <c r="G24" s="1337"/>
      <c r="H24" s="1337"/>
      <c r="I24" s="1337"/>
      <c r="J24" s="1337"/>
      <c r="K24" s="1337"/>
      <c r="L24" s="1337"/>
      <c r="M24" s="1337"/>
      <c r="N24" s="1356"/>
      <c r="O24" s="1356"/>
      <c r="P24" s="1356"/>
    </row>
    <row r="25" spans="1:33" ht="18" customHeight="1">
      <c r="A25" s="1333" t="s">
        <v>902</v>
      </c>
      <c r="B25" s="4038" t="s">
        <v>823</v>
      </c>
      <c r="C25" s="4038"/>
      <c r="D25" s="4038"/>
      <c r="E25" s="4038"/>
      <c r="F25" s="4038"/>
      <c r="G25" s="4039"/>
      <c r="H25" s="4039"/>
      <c r="I25" s="1334" t="s">
        <v>903</v>
      </c>
      <c r="J25" s="1334">
        <v>0.04</v>
      </c>
      <c r="K25" s="1335" t="s">
        <v>571</v>
      </c>
      <c r="L25" s="4040"/>
      <c r="M25" s="4040"/>
      <c r="N25" s="4040"/>
      <c r="O25" s="4040"/>
      <c r="P25" s="4040"/>
      <c r="R25" s="1357" t="s">
        <v>927</v>
      </c>
      <c r="S25" s="4038" t="str">
        <f>B25</f>
        <v xml:space="preserve">제주특별자치도 서귀포시 </v>
      </c>
      <c r="T25" s="4038"/>
      <c r="U25" s="4038"/>
      <c r="V25" s="4038"/>
      <c r="W25" s="4038"/>
      <c r="X25" s="4039"/>
      <c r="Y25" s="4039"/>
      <c r="Z25" s="1334" t="s">
        <v>903</v>
      </c>
      <c r="AA25" s="1334">
        <v>0.04</v>
      </c>
      <c r="AB25" s="1335" t="s">
        <v>571</v>
      </c>
      <c r="AC25" s="4040"/>
      <c r="AD25" s="4040"/>
      <c r="AE25" s="4040"/>
      <c r="AF25" s="4040"/>
      <c r="AG25" s="4040"/>
    </row>
    <row r="26" spans="1:33" ht="13.5" customHeight="1">
      <c r="A26" s="4041" t="s">
        <v>572</v>
      </c>
      <c r="B26" s="4042" t="s">
        <v>904</v>
      </c>
      <c r="C26" s="4042" t="s">
        <v>905</v>
      </c>
      <c r="D26" s="4042" t="s">
        <v>906</v>
      </c>
      <c r="E26" s="4037"/>
      <c r="F26" s="4042" t="s">
        <v>907</v>
      </c>
      <c r="G26" s="4042"/>
      <c r="H26" s="4042"/>
      <c r="I26" s="4042"/>
      <c r="J26" s="4042"/>
      <c r="K26" s="4042"/>
      <c r="L26" s="4042" t="s">
        <v>908</v>
      </c>
      <c r="M26" s="4042"/>
      <c r="N26" s="4042"/>
      <c r="O26" s="4037" t="s">
        <v>909</v>
      </c>
      <c r="P26" s="4043" t="s">
        <v>934</v>
      </c>
      <c r="R26" s="4041" t="s">
        <v>572</v>
      </c>
      <c r="S26" s="4042" t="s">
        <v>904</v>
      </c>
      <c r="T26" s="4042" t="s">
        <v>905</v>
      </c>
      <c r="U26" s="4042" t="s">
        <v>906</v>
      </c>
      <c r="V26" s="4037"/>
      <c r="W26" s="4042" t="s">
        <v>907</v>
      </c>
      <c r="X26" s="4042"/>
      <c r="Y26" s="4042"/>
      <c r="Z26" s="4042"/>
      <c r="AA26" s="4042"/>
      <c r="AB26" s="4042"/>
      <c r="AC26" s="4042" t="s">
        <v>908</v>
      </c>
      <c r="AD26" s="4042"/>
      <c r="AE26" s="4042"/>
      <c r="AF26" s="4037" t="s">
        <v>909</v>
      </c>
      <c r="AG26" s="4043" t="s">
        <v>934</v>
      </c>
    </row>
    <row r="27" spans="1:33" ht="13.5" customHeight="1">
      <c r="A27" s="4041"/>
      <c r="B27" s="4042"/>
      <c r="C27" s="4042"/>
      <c r="D27" s="4042"/>
      <c r="E27" s="4037"/>
      <c r="F27" s="4042"/>
      <c r="G27" s="4042"/>
      <c r="H27" s="4042"/>
      <c r="I27" s="4042"/>
      <c r="J27" s="4042"/>
      <c r="K27" s="4042"/>
      <c r="L27" s="4042"/>
      <c r="M27" s="4042"/>
      <c r="N27" s="4042"/>
      <c r="O27" s="4037"/>
      <c r="P27" s="4043"/>
      <c r="R27" s="4041"/>
      <c r="S27" s="4042"/>
      <c r="T27" s="4042"/>
      <c r="U27" s="4042"/>
      <c r="V27" s="4037"/>
      <c r="W27" s="4042"/>
      <c r="X27" s="4042"/>
      <c r="Y27" s="4042"/>
      <c r="Z27" s="4042"/>
      <c r="AA27" s="4042"/>
      <c r="AB27" s="4042"/>
      <c r="AC27" s="4042"/>
      <c r="AD27" s="4042"/>
      <c r="AE27" s="4042"/>
      <c r="AF27" s="4037"/>
      <c r="AG27" s="4043"/>
    </row>
    <row r="28" spans="1:33" ht="13.5" customHeight="1">
      <c r="A28" s="4041"/>
      <c r="B28" s="4042"/>
      <c r="C28" s="4042"/>
      <c r="D28" s="4042"/>
      <c r="E28" s="1329" t="s">
        <v>910</v>
      </c>
      <c r="F28" s="1324" t="s">
        <v>911</v>
      </c>
      <c r="G28" s="1324" t="s">
        <v>912</v>
      </c>
      <c r="H28" s="4042" t="s">
        <v>913</v>
      </c>
      <c r="I28" s="4044" t="s">
        <v>914</v>
      </c>
      <c r="J28" s="4045" t="s">
        <v>915</v>
      </c>
      <c r="K28" s="4037" t="s">
        <v>921</v>
      </c>
      <c r="L28" s="1324" t="s">
        <v>916</v>
      </c>
      <c r="M28" s="1336" t="s">
        <v>911</v>
      </c>
      <c r="N28" s="4037" t="s">
        <v>921</v>
      </c>
      <c r="O28" s="4037"/>
      <c r="P28" s="4043"/>
      <c r="R28" s="4041"/>
      <c r="S28" s="4042"/>
      <c r="T28" s="4042"/>
      <c r="U28" s="4042"/>
      <c r="V28" s="1355" t="s">
        <v>910</v>
      </c>
      <c r="W28" s="1354" t="s">
        <v>911</v>
      </c>
      <c r="X28" s="1354" t="s">
        <v>912</v>
      </c>
      <c r="Y28" s="4042" t="s">
        <v>913</v>
      </c>
      <c r="Z28" s="4044" t="s">
        <v>914</v>
      </c>
      <c r="AA28" s="4045" t="s">
        <v>915</v>
      </c>
      <c r="AB28" s="4037" t="s">
        <v>921</v>
      </c>
      <c r="AC28" s="1354" t="s">
        <v>916</v>
      </c>
      <c r="AD28" s="1358" t="s">
        <v>911</v>
      </c>
      <c r="AE28" s="4037" t="s">
        <v>921</v>
      </c>
      <c r="AF28" s="4037"/>
      <c r="AG28" s="4043"/>
    </row>
    <row r="29" spans="1:33" ht="13.5" customHeight="1">
      <c r="A29" s="1317" t="s">
        <v>902</v>
      </c>
      <c r="B29" s="1324" t="s">
        <v>917</v>
      </c>
      <c r="C29" s="1324" t="s">
        <v>918</v>
      </c>
      <c r="D29" s="1324" t="s">
        <v>917</v>
      </c>
      <c r="E29" s="1324" t="s">
        <v>917</v>
      </c>
      <c r="F29" s="1317" t="s">
        <v>919</v>
      </c>
      <c r="G29" s="1324" t="s">
        <v>917</v>
      </c>
      <c r="H29" s="4042"/>
      <c r="I29" s="4044"/>
      <c r="J29" s="4045"/>
      <c r="K29" s="4037"/>
      <c r="L29" s="1324" t="s">
        <v>917</v>
      </c>
      <c r="M29" s="1317" t="s">
        <v>919</v>
      </c>
      <c r="N29" s="4037"/>
      <c r="O29" s="4037"/>
      <c r="P29" s="4043"/>
      <c r="R29" s="1353" t="s">
        <v>394</v>
      </c>
      <c r="S29" s="1354" t="s">
        <v>917</v>
      </c>
      <c r="T29" s="1354" t="s">
        <v>918</v>
      </c>
      <c r="U29" s="1354" t="s">
        <v>917</v>
      </c>
      <c r="V29" s="1354" t="s">
        <v>917</v>
      </c>
      <c r="W29" s="1353" t="s">
        <v>919</v>
      </c>
      <c r="X29" s="1354" t="s">
        <v>917</v>
      </c>
      <c r="Y29" s="4042"/>
      <c r="Z29" s="4044"/>
      <c r="AA29" s="4045"/>
      <c r="AB29" s="4037"/>
      <c r="AC29" s="1354" t="s">
        <v>917</v>
      </c>
      <c r="AD29" s="1353" t="s">
        <v>919</v>
      </c>
      <c r="AE29" s="4037"/>
      <c r="AF29" s="4037"/>
      <c r="AG29" s="4043"/>
    </row>
    <row r="30" spans="1:33" ht="13.5" customHeight="1">
      <c r="A30" s="1326">
        <v>1</v>
      </c>
      <c r="B30" s="1167">
        <f>'제거량산출(소나무)'!AU6</f>
        <v>4</v>
      </c>
      <c r="C30" s="1163">
        <f>'제거량산출(소나무)'!AO6</f>
        <v>6</v>
      </c>
      <c r="D30" s="1331">
        <v>1</v>
      </c>
      <c r="E30" s="1332" t="s">
        <v>782</v>
      </c>
      <c r="F30" s="1368">
        <v>1</v>
      </c>
      <c r="G30" s="1846">
        <f t="shared" ref="G30:G35" si="1">(B30-D30)</f>
        <v>3</v>
      </c>
      <c r="H30" s="1341">
        <f>VLOOKUP(B30,'재적조사서(소나무)'!T35:BF68,2,0)</f>
        <v>6.0000000000000001E-3</v>
      </c>
      <c r="I30" s="1343">
        <f t="shared" ref="I30:I61" si="2">IFERROR(H30*1.34,"")</f>
        <v>8.0400000000000003E-3</v>
      </c>
      <c r="J30" s="1343">
        <f t="shared" ref="J30:J61" si="3">IFERROR(I30-H30,"")</f>
        <v>2.0400000000000001E-3</v>
      </c>
      <c r="K30" s="1343">
        <f t="shared" ref="K30:K61" si="4">(F30*F30*3.14*G30*1/3)</f>
        <v>3.14</v>
      </c>
      <c r="L30" s="1846">
        <f t="shared" ref="L30:L73" si="5">G30-(VLOOKUP(E30,$A$85:$B$88,2,FALSE))</f>
        <v>1</v>
      </c>
      <c r="M30" s="1339">
        <f t="shared" ref="M30:M61" si="6">IFERROR((L30*F30*1/G30),"")</f>
        <v>0.33333333333333331</v>
      </c>
      <c r="N30" s="1343">
        <f t="shared" ref="N30:N61" si="7">IFERROR((M30*M30*3.14*L30*1/3),"")</f>
        <v>0.11629629629629629</v>
      </c>
      <c r="O30" s="1847">
        <f t="shared" ref="O30:O61" si="8">IFERROR((1-N30/K30)*100,"")</f>
        <v>96.296296296296305</v>
      </c>
      <c r="P30" s="1327">
        <f t="shared" ref="P30:P61" si="9">IFERROR((J30*O30/100),"")</f>
        <v>1.9644444444444449E-3</v>
      </c>
      <c r="R30" s="1353">
        <v>1</v>
      </c>
      <c r="S30" s="1330">
        <f>'제거량산출(소나무)'!AU6</f>
        <v>4</v>
      </c>
      <c r="T30" s="1371">
        <f>'제거량산출(소나무)'!AO6</f>
        <v>6</v>
      </c>
      <c r="U30" s="1358"/>
      <c r="V30" s="1358" t="s">
        <v>782</v>
      </c>
      <c r="W30" s="1354">
        <v>0.5</v>
      </c>
      <c r="X30" s="1848">
        <f t="shared" ref="X30:X79" si="10">(S30-U30)</f>
        <v>4</v>
      </c>
      <c r="Y30" s="1341">
        <f>VLOOKUP(S30,'재적조사서(소나무)'!T35:BF68,2,0)</f>
        <v>6.0000000000000001E-3</v>
      </c>
      <c r="Z30" s="1343">
        <f t="shared" ref="Z30:Z79" si="11">IFERROR(Y30*1.34,"")</f>
        <v>8.0400000000000003E-3</v>
      </c>
      <c r="AA30" s="1343">
        <f t="shared" ref="AA30:AA79" si="12">IFERROR(Z30-Y30,"")</f>
        <v>2.0400000000000001E-3</v>
      </c>
      <c r="AB30" s="1343">
        <f t="shared" ref="AB30:AB79" si="13">(W30*W30*3.14*X30*1/3)</f>
        <v>1.0466666666666666</v>
      </c>
      <c r="AC30" s="1846">
        <f t="shared" ref="AC30:AC61" si="14">X30-(VLOOKUP(V30,$A$85:$B$88,2,FALSE))</f>
        <v>2</v>
      </c>
      <c r="AD30" s="1339">
        <f t="shared" ref="AD30:AD79" si="15">IFERROR((AC30*W30*1/X30),"")</f>
        <v>0.25</v>
      </c>
      <c r="AE30" s="1343">
        <f t="shared" ref="AE30:AE79" si="16">IFERROR((AD30*AD30*3.14*AC30*1/3),"")</f>
        <v>0.13083333333333333</v>
      </c>
      <c r="AF30" s="1344">
        <f t="shared" ref="AF30:AF79" si="17">IFERROR((1-AE30/AB30)*100,"")</f>
        <v>87.5</v>
      </c>
      <c r="AG30" s="1327">
        <f t="shared" ref="AG30:AG69" si="18">IFERROR((AA30*AF30/100),"")</f>
        <v>1.7850000000000001E-3</v>
      </c>
    </row>
    <row r="31" spans="1:33">
      <c r="A31" s="1326">
        <v>2</v>
      </c>
      <c r="B31" s="1167">
        <f>'제거량산출(소나무)'!AU7</f>
        <v>5</v>
      </c>
      <c r="C31" s="1163">
        <f>'제거량산출(소나무)'!AO7</f>
        <v>8</v>
      </c>
      <c r="D31" s="1324"/>
      <c r="E31" s="1332" t="s">
        <v>782</v>
      </c>
      <c r="F31" s="1368">
        <v>1</v>
      </c>
      <c r="G31" s="1846">
        <f t="shared" si="1"/>
        <v>5</v>
      </c>
      <c r="H31" s="1341">
        <f>VLOOKUP(B31,'재적조사서(소나무)'!T36:BF69,3,0)</f>
        <v>1.2999999999999999E-2</v>
      </c>
      <c r="I31" s="1343">
        <f t="shared" si="2"/>
        <v>1.7420000000000001E-2</v>
      </c>
      <c r="J31" s="1343">
        <f t="shared" si="3"/>
        <v>4.4200000000000021E-3</v>
      </c>
      <c r="K31" s="1343">
        <f t="shared" si="4"/>
        <v>5.2333333333333334</v>
      </c>
      <c r="L31" s="1846">
        <f t="shared" si="5"/>
        <v>3</v>
      </c>
      <c r="M31" s="1339">
        <f t="shared" si="6"/>
        <v>0.6</v>
      </c>
      <c r="N31" s="1343">
        <f t="shared" si="7"/>
        <v>1.1304000000000001</v>
      </c>
      <c r="O31" s="1847">
        <f t="shared" si="8"/>
        <v>78.400000000000006</v>
      </c>
      <c r="P31" s="1327">
        <f t="shared" si="9"/>
        <v>3.4652800000000016E-3</v>
      </c>
      <c r="R31" s="1353">
        <v>2</v>
      </c>
      <c r="S31" s="1330">
        <f>'제거량산출(소나무)'!AU7</f>
        <v>5</v>
      </c>
      <c r="T31" s="1371">
        <f>'제거량산출(소나무)'!AO7</f>
        <v>8</v>
      </c>
      <c r="U31" s="1354">
        <v>1</v>
      </c>
      <c r="V31" s="1332" t="s">
        <v>782</v>
      </c>
      <c r="W31" s="1354">
        <v>0.6</v>
      </c>
      <c r="X31" s="1848">
        <f t="shared" si="10"/>
        <v>4</v>
      </c>
      <c r="Y31" s="1341">
        <f>VLOOKUP(S31,'재적조사서(소나무)'!T36:BF69,3,0)</f>
        <v>1.2999999999999999E-2</v>
      </c>
      <c r="Z31" s="1343">
        <f t="shared" si="11"/>
        <v>1.7420000000000001E-2</v>
      </c>
      <c r="AA31" s="1343">
        <f t="shared" si="12"/>
        <v>4.4200000000000021E-3</v>
      </c>
      <c r="AB31" s="1343">
        <f t="shared" si="13"/>
        <v>1.5072000000000001</v>
      </c>
      <c r="AC31" s="1846">
        <f t="shared" si="14"/>
        <v>2</v>
      </c>
      <c r="AD31" s="1339">
        <f t="shared" si="15"/>
        <v>0.3</v>
      </c>
      <c r="AE31" s="1343">
        <f t="shared" si="16"/>
        <v>0.18840000000000001</v>
      </c>
      <c r="AF31" s="1344">
        <f t="shared" si="17"/>
        <v>87.5</v>
      </c>
      <c r="AG31" s="1327">
        <f t="shared" si="18"/>
        <v>3.867500000000002E-3</v>
      </c>
    </row>
    <row r="32" spans="1:33">
      <c r="A32" s="1326">
        <v>3</v>
      </c>
      <c r="B32" s="1167">
        <f>'제거량산출(소나무)'!AU8</f>
        <v>5</v>
      </c>
      <c r="C32" s="1163">
        <f>'제거량산출(소나무)'!AO8</f>
        <v>10</v>
      </c>
      <c r="D32" s="1324">
        <v>1</v>
      </c>
      <c r="E32" s="1332" t="s">
        <v>782</v>
      </c>
      <c r="F32" s="1368">
        <v>1</v>
      </c>
      <c r="G32" s="1846">
        <f t="shared" si="1"/>
        <v>4</v>
      </c>
      <c r="H32" s="1341">
        <f>VLOOKUP(B32,'재적조사서(소나무)'!T37:BF70,4,0)</f>
        <v>1.9800000000000002E-2</v>
      </c>
      <c r="I32" s="1343">
        <f t="shared" si="2"/>
        <v>2.6532000000000003E-2</v>
      </c>
      <c r="J32" s="1343">
        <f t="shared" si="3"/>
        <v>6.7320000000000019E-3</v>
      </c>
      <c r="K32" s="1343">
        <f t="shared" si="4"/>
        <v>4.1866666666666665</v>
      </c>
      <c r="L32" s="1846">
        <f t="shared" si="5"/>
        <v>2</v>
      </c>
      <c r="M32" s="1339">
        <f t="shared" si="6"/>
        <v>0.5</v>
      </c>
      <c r="N32" s="1343">
        <f t="shared" si="7"/>
        <v>0.52333333333333332</v>
      </c>
      <c r="O32" s="1847">
        <f t="shared" si="8"/>
        <v>87.5</v>
      </c>
      <c r="P32" s="1327">
        <f t="shared" si="9"/>
        <v>5.8905000000000016E-3</v>
      </c>
      <c r="R32" s="1353">
        <v>3</v>
      </c>
      <c r="S32" s="1330">
        <f>'제거량산출(소나무)'!AU8</f>
        <v>5</v>
      </c>
      <c r="T32" s="1371">
        <f>'제거량산출(소나무)'!AO8</f>
        <v>10</v>
      </c>
      <c r="U32" s="1354">
        <v>1</v>
      </c>
      <c r="V32" s="1332" t="s">
        <v>782</v>
      </c>
      <c r="W32" s="1354">
        <v>1</v>
      </c>
      <c r="X32" s="1848">
        <f t="shared" si="10"/>
        <v>4</v>
      </c>
      <c r="Y32" s="1341">
        <f>VLOOKUP(S32,'재적조사서(소나무)'!T37:BF70,4,0)</f>
        <v>1.9800000000000002E-2</v>
      </c>
      <c r="Z32" s="1343">
        <f t="shared" si="11"/>
        <v>2.6532000000000003E-2</v>
      </c>
      <c r="AA32" s="1343">
        <f t="shared" si="12"/>
        <v>6.7320000000000019E-3</v>
      </c>
      <c r="AB32" s="1343">
        <f t="shared" si="13"/>
        <v>4.1866666666666665</v>
      </c>
      <c r="AC32" s="1846">
        <f t="shared" si="14"/>
        <v>2</v>
      </c>
      <c r="AD32" s="1339">
        <f t="shared" si="15"/>
        <v>0.5</v>
      </c>
      <c r="AE32" s="1343">
        <f t="shared" si="16"/>
        <v>0.52333333333333332</v>
      </c>
      <c r="AF32" s="1344">
        <f t="shared" si="17"/>
        <v>87.5</v>
      </c>
      <c r="AG32" s="1327">
        <f t="shared" si="18"/>
        <v>5.8905000000000016E-3</v>
      </c>
    </row>
    <row r="33" spans="1:33">
      <c r="A33" s="1326">
        <v>4</v>
      </c>
      <c r="B33" s="1167">
        <f>'제거량산출(소나무)'!AU9</f>
        <v>6</v>
      </c>
      <c r="C33" s="1163">
        <f>'제거량산출(소나무)'!AO9</f>
        <v>12</v>
      </c>
      <c r="D33" s="1324"/>
      <c r="E33" s="1332" t="s">
        <v>782</v>
      </c>
      <c r="F33" s="1368">
        <v>1.5</v>
      </c>
      <c r="G33" s="1846">
        <f t="shared" si="1"/>
        <v>6</v>
      </c>
      <c r="H33" s="1341">
        <f>VLOOKUP(B33,'재적조사서(소나무)'!T38:BF71,5,0)</f>
        <v>3.3599999999999998E-2</v>
      </c>
      <c r="I33" s="1343">
        <f t="shared" si="2"/>
        <v>4.5024000000000002E-2</v>
      </c>
      <c r="J33" s="1343">
        <f t="shared" si="3"/>
        <v>1.1424000000000004E-2</v>
      </c>
      <c r="K33" s="1343">
        <f t="shared" si="4"/>
        <v>14.13</v>
      </c>
      <c r="L33" s="1846">
        <f t="shared" si="5"/>
        <v>4</v>
      </c>
      <c r="M33" s="1339">
        <f t="shared" si="6"/>
        <v>1</v>
      </c>
      <c r="N33" s="1343">
        <f t="shared" si="7"/>
        <v>4.1866666666666665</v>
      </c>
      <c r="O33" s="1847">
        <f t="shared" si="8"/>
        <v>70.370370370370367</v>
      </c>
      <c r="P33" s="1327">
        <f t="shared" si="9"/>
        <v>8.0391111111111132E-3</v>
      </c>
      <c r="R33" s="1353">
        <v>4</v>
      </c>
      <c r="S33" s="1330">
        <f>'제거량산출(소나무)'!AU9</f>
        <v>6</v>
      </c>
      <c r="T33" s="1371">
        <f>'제거량산출(소나무)'!AO9</f>
        <v>12</v>
      </c>
      <c r="U33" s="1354">
        <v>1.5</v>
      </c>
      <c r="V33" s="1332" t="s">
        <v>782</v>
      </c>
      <c r="W33" s="1354">
        <v>1</v>
      </c>
      <c r="X33" s="1848">
        <f t="shared" si="10"/>
        <v>4.5</v>
      </c>
      <c r="Y33" s="1341">
        <f>VLOOKUP(S33,'재적조사서(소나무)'!T38:BF71,5,0)</f>
        <v>3.3599999999999998E-2</v>
      </c>
      <c r="Z33" s="1343">
        <f t="shared" si="11"/>
        <v>4.5024000000000002E-2</v>
      </c>
      <c r="AA33" s="1343">
        <f t="shared" si="12"/>
        <v>1.1424000000000004E-2</v>
      </c>
      <c r="AB33" s="1343">
        <f t="shared" si="13"/>
        <v>4.71</v>
      </c>
      <c r="AC33" s="1846">
        <f t="shared" si="14"/>
        <v>2.5</v>
      </c>
      <c r="AD33" s="1339">
        <f t="shared" si="15"/>
        <v>0.55555555555555558</v>
      </c>
      <c r="AE33" s="1343">
        <f t="shared" si="16"/>
        <v>0.80761316872427991</v>
      </c>
      <c r="AF33" s="1344">
        <f t="shared" si="17"/>
        <v>82.85322359396433</v>
      </c>
      <c r="AG33" s="1327">
        <f t="shared" si="18"/>
        <v>9.4651522633744881E-3</v>
      </c>
    </row>
    <row r="34" spans="1:33">
      <c r="A34" s="1326">
        <v>5</v>
      </c>
      <c r="B34" s="1167">
        <f>'제거량산출(소나무)'!AU10</f>
        <v>6</v>
      </c>
      <c r="C34" s="1163">
        <f>'제거량산출(소나무)'!AO10</f>
        <v>14</v>
      </c>
      <c r="D34" s="1324">
        <v>1.5</v>
      </c>
      <c r="E34" s="1332" t="s">
        <v>782</v>
      </c>
      <c r="F34" s="1368">
        <v>1.2</v>
      </c>
      <c r="G34" s="1846">
        <f t="shared" si="1"/>
        <v>4.5</v>
      </c>
      <c r="H34" s="1341">
        <f>VLOOKUP(B34,'재적조사서(소나무)'!T39:BF72,6,0)</f>
        <v>4.4699999999999997E-2</v>
      </c>
      <c r="I34" s="1343">
        <f t="shared" si="2"/>
        <v>5.9898E-2</v>
      </c>
      <c r="J34" s="1343">
        <f t="shared" si="3"/>
        <v>1.5198000000000003E-2</v>
      </c>
      <c r="K34" s="1343">
        <f t="shared" si="4"/>
        <v>6.7824</v>
      </c>
      <c r="L34" s="1846">
        <f t="shared" si="5"/>
        <v>2.5</v>
      </c>
      <c r="M34" s="1339">
        <f t="shared" si="6"/>
        <v>0.66666666666666663</v>
      </c>
      <c r="N34" s="1343">
        <f t="shared" si="7"/>
        <v>1.1629629629629628</v>
      </c>
      <c r="O34" s="1847">
        <f t="shared" si="8"/>
        <v>82.853223593964344</v>
      </c>
      <c r="P34" s="1327">
        <f t="shared" si="9"/>
        <v>1.2592032921810704E-2</v>
      </c>
      <c r="R34" s="1353">
        <v>5</v>
      </c>
      <c r="S34" s="1330">
        <f>'제거량산출(소나무)'!AU10</f>
        <v>6</v>
      </c>
      <c r="T34" s="1371">
        <f>'제거량산출(소나무)'!AO10</f>
        <v>14</v>
      </c>
      <c r="U34" s="1354">
        <v>1</v>
      </c>
      <c r="V34" s="1332" t="s">
        <v>782</v>
      </c>
      <c r="W34" s="1354">
        <v>1.5</v>
      </c>
      <c r="X34" s="1848">
        <f t="shared" si="10"/>
        <v>5</v>
      </c>
      <c r="Y34" s="1341">
        <f>VLOOKUP(S34,'재적조사서(소나무)'!T39:BF72,6,0)</f>
        <v>4.4699999999999997E-2</v>
      </c>
      <c r="Z34" s="1343">
        <f t="shared" si="11"/>
        <v>5.9898E-2</v>
      </c>
      <c r="AA34" s="1343">
        <f t="shared" si="12"/>
        <v>1.5198000000000003E-2</v>
      </c>
      <c r="AB34" s="1343">
        <f t="shared" si="13"/>
        <v>11.775</v>
      </c>
      <c r="AC34" s="1846">
        <f t="shared" si="14"/>
        <v>3</v>
      </c>
      <c r="AD34" s="1339">
        <f t="shared" si="15"/>
        <v>0.9</v>
      </c>
      <c r="AE34" s="1343">
        <f t="shared" si="16"/>
        <v>2.5434000000000001</v>
      </c>
      <c r="AF34" s="1344">
        <f t="shared" si="17"/>
        <v>78.400000000000006</v>
      </c>
      <c r="AG34" s="1327">
        <f t="shared" si="18"/>
        <v>1.1915232000000003E-2</v>
      </c>
    </row>
    <row r="35" spans="1:33">
      <c r="A35" s="1326">
        <v>6</v>
      </c>
      <c r="B35" s="1167">
        <f>'제거량산출(소나무)'!AU11</f>
        <v>7</v>
      </c>
      <c r="C35" s="1163">
        <f>'제거량산출(소나무)'!AO11</f>
        <v>16</v>
      </c>
      <c r="D35" s="1354">
        <v>1.5</v>
      </c>
      <c r="E35" s="1369" t="s">
        <v>782</v>
      </c>
      <c r="F35" s="1368">
        <v>2</v>
      </c>
      <c r="G35" s="1846">
        <f t="shared" si="1"/>
        <v>5.5</v>
      </c>
      <c r="H35" s="1341">
        <f>VLOOKUP(B35,'재적조사서(소나무)'!T40:BF73,7,0)</f>
        <v>6.7000000000000004E-2</v>
      </c>
      <c r="I35" s="1343">
        <f t="shared" si="2"/>
        <v>8.9780000000000013E-2</v>
      </c>
      <c r="J35" s="1343">
        <f t="shared" si="3"/>
        <v>2.2780000000000009E-2</v>
      </c>
      <c r="K35" s="1343">
        <f t="shared" si="4"/>
        <v>23.026666666666667</v>
      </c>
      <c r="L35" s="1846">
        <f t="shared" si="5"/>
        <v>3.5</v>
      </c>
      <c r="M35" s="1339">
        <f t="shared" si="6"/>
        <v>1.2727272727272727</v>
      </c>
      <c r="N35" s="1343">
        <f t="shared" si="7"/>
        <v>5.9339944903581276</v>
      </c>
      <c r="O35" s="1847">
        <f t="shared" si="8"/>
        <v>74.229902329075884</v>
      </c>
      <c r="P35" s="1327">
        <f t="shared" si="9"/>
        <v>1.6909571750563492E-2</v>
      </c>
      <c r="R35" s="1353">
        <v>6</v>
      </c>
      <c r="S35" s="1330">
        <f>'제거량산출(소나무)'!AU11</f>
        <v>7</v>
      </c>
      <c r="T35" s="1371">
        <f>'제거량산출(소나무)'!AO11</f>
        <v>16</v>
      </c>
      <c r="U35" s="1354">
        <v>1.5</v>
      </c>
      <c r="V35" s="1369" t="s">
        <v>782</v>
      </c>
      <c r="W35" s="1354">
        <v>1.5</v>
      </c>
      <c r="X35" s="1848">
        <f t="shared" si="10"/>
        <v>5.5</v>
      </c>
      <c r="Y35" s="1341">
        <f>VLOOKUP(S35,'재적조사서(소나무)'!T40:BF73,7,0)</f>
        <v>6.7000000000000004E-2</v>
      </c>
      <c r="Z35" s="1343">
        <f t="shared" si="11"/>
        <v>8.9780000000000013E-2</v>
      </c>
      <c r="AA35" s="1343">
        <f t="shared" si="12"/>
        <v>2.2780000000000009E-2</v>
      </c>
      <c r="AB35" s="1343">
        <f t="shared" si="13"/>
        <v>12.952500000000001</v>
      </c>
      <c r="AC35" s="1846">
        <f t="shared" si="14"/>
        <v>3.5</v>
      </c>
      <c r="AD35" s="1339">
        <f t="shared" si="15"/>
        <v>0.95454545454545459</v>
      </c>
      <c r="AE35" s="1343">
        <f t="shared" si="16"/>
        <v>3.3378719008264466</v>
      </c>
      <c r="AF35" s="1344">
        <f t="shared" si="17"/>
        <v>74.229902329075884</v>
      </c>
      <c r="AG35" s="1327">
        <f t="shared" si="18"/>
        <v>1.6909571750563492E-2</v>
      </c>
    </row>
    <row r="36" spans="1:33">
      <c r="A36" s="1326">
        <v>7</v>
      </c>
      <c r="B36" s="1167" t="e">
        <f>#REF!</f>
        <v>#REF!</v>
      </c>
      <c r="C36" s="1324"/>
      <c r="D36" s="1323"/>
      <c r="E36" s="1369"/>
      <c r="F36" s="1324"/>
      <c r="G36" s="1846"/>
      <c r="H36" s="1341" t="str">
        <f>IFERROR(VLOOKUP(B36,'재적조사서(소나무)'!T41:BF74,파쇄량산출!C36,0),"")</f>
        <v/>
      </c>
      <c r="I36" s="1343" t="str">
        <f t="shared" si="2"/>
        <v/>
      </c>
      <c r="J36" s="1343" t="str">
        <f t="shared" si="3"/>
        <v/>
      </c>
      <c r="K36" s="1343">
        <f t="shared" si="4"/>
        <v>0</v>
      </c>
      <c r="L36" s="1846" t="e">
        <f t="shared" si="5"/>
        <v>#N/A</v>
      </c>
      <c r="M36" s="1339" t="str">
        <f t="shared" si="6"/>
        <v/>
      </c>
      <c r="N36" s="1343" t="str">
        <f t="shared" si="7"/>
        <v/>
      </c>
      <c r="O36" s="1344" t="str">
        <f t="shared" si="8"/>
        <v/>
      </c>
      <c r="P36" s="1327" t="str">
        <f t="shared" si="9"/>
        <v/>
      </c>
      <c r="R36" s="1326">
        <v>7</v>
      </c>
      <c r="S36" s="1354"/>
      <c r="T36" s="1372"/>
      <c r="U36" s="1323"/>
      <c r="V36" s="1369"/>
      <c r="W36" s="1354"/>
      <c r="X36" s="1848">
        <f t="shared" si="10"/>
        <v>0</v>
      </c>
      <c r="Y36" s="1341" t="e">
        <f>VLOOKUP(S36,'재적조사서(소나무)'!T41:BF74,2,0)</f>
        <v>#N/A</v>
      </c>
      <c r="Z36" s="1343" t="str">
        <f t="shared" si="11"/>
        <v/>
      </c>
      <c r="AA36" s="1343" t="str">
        <f t="shared" si="12"/>
        <v/>
      </c>
      <c r="AB36" s="1343">
        <f t="shared" si="13"/>
        <v>0</v>
      </c>
      <c r="AC36" s="1846" t="e">
        <f t="shared" si="14"/>
        <v>#N/A</v>
      </c>
      <c r="AD36" s="1339" t="str">
        <f t="shared" si="15"/>
        <v/>
      </c>
      <c r="AE36" s="1343" t="str">
        <f t="shared" si="16"/>
        <v/>
      </c>
      <c r="AF36" s="1344" t="str">
        <f t="shared" si="17"/>
        <v/>
      </c>
      <c r="AG36" s="1327" t="str">
        <f t="shared" si="18"/>
        <v/>
      </c>
    </row>
    <row r="37" spans="1:33">
      <c r="A37" s="1326">
        <v>8</v>
      </c>
      <c r="B37" s="1167" t="e">
        <f>#REF!</f>
        <v>#REF!</v>
      </c>
      <c r="C37" s="1324"/>
      <c r="D37" s="1323"/>
      <c r="E37" s="1369"/>
      <c r="F37" s="1324"/>
      <c r="G37" s="1846"/>
      <c r="H37" s="1341" t="str">
        <f>IFERROR(VLOOKUP(B37,'재적조사서(소나무)'!T42:BF75,파쇄량산출!C37,0),"")</f>
        <v/>
      </c>
      <c r="I37" s="1343" t="str">
        <f t="shared" si="2"/>
        <v/>
      </c>
      <c r="J37" s="1343" t="str">
        <f t="shared" si="3"/>
        <v/>
      </c>
      <c r="K37" s="1343">
        <f t="shared" si="4"/>
        <v>0</v>
      </c>
      <c r="L37" s="1846" t="e">
        <f t="shared" si="5"/>
        <v>#N/A</v>
      </c>
      <c r="M37" s="1339" t="str">
        <f t="shared" si="6"/>
        <v/>
      </c>
      <c r="N37" s="1343" t="str">
        <f t="shared" si="7"/>
        <v/>
      </c>
      <c r="O37" s="1344" t="str">
        <f t="shared" si="8"/>
        <v/>
      </c>
      <c r="P37" s="1327" t="str">
        <f t="shared" si="9"/>
        <v/>
      </c>
      <c r="R37" s="1326">
        <v>8</v>
      </c>
      <c r="S37" s="1354"/>
      <c r="T37" s="1372"/>
      <c r="U37" s="1323"/>
      <c r="V37" s="1369"/>
      <c r="W37" s="1354"/>
      <c r="X37" s="1848">
        <f t="shared" si="10"/>
        <v>0</v>
      </c>
      <c r="Y37" s="1341" t="e">
        <f>VLOOKUP(S37,'재적조사서(소나무)'!T42:BF75,2,0)</f>
        <v>#N/A</v>
      </c>
      <c r="Z37" s="1343" t="str">
        <f t="shared" si="11"/>
        <v/>
      </c>
      <c r="AA37" s="1343" t="str">
        <f t="shared" si="12"/>
        <v/>
      </c>
      <c r="AB37" s="1343">
        <f t="shared" si="13"/>
        <v>0</v>
      </c>
      <c r="AC37" s="1846" t="e">
        <f t="shared" si="14"/>
        <v>#N/A</v>
      </c>
      <c r="AD37" s="1339" t="str">
        <f t="shared" si="15"/>
        <v/>
      </c>
      <c r="AE37" s="1343" t="str">
        <f t="shared" si="16"/>
        <v/>
      </c>
      <c r="AF37" s="1344" t="str">
        <f t="shared" si="17"/>
        <v/>
      </c>
      <c r="AG37" s="1327" t="str">
        <f t="shared" si="18"/>
        <v/>
      </c>
    </row>
    <row r="38" spans="1:33">
      <c r="A38" s="1326">
        <v>9</v>
      </c>
      <c r="B38" s="1167" t="e">
        <f>#REF!</f>
        <v>#REF!</v>
      </c>
      <c r="C38" s="1324"/>
      <c r="D38" s="1370"/>
      <c r="E38" s="1332"/>
      <c r="F38" s="1324"/>
      <c r="G38" s="1846"/>
      <c r="H38" s="1341" t="str">
        <f>IFERROR(VLOOKUP(B38,'재적조사서(소나무)'!T43:BF76,파쇄량산출!C38,0),"")</f>
        <v/>
      </c>
      <c r="I38" s="1343" t="str">
        <f t="shared" si="2"/>
        <v/>
      </c>
      <c r="J38" s="1343" t="str">
        <f t="shared" si="3"/>
        <v/>
      </c>
      <c r="K38" s="1343">
        <f t="shared" si="4"/>
        <v>0</v>
      </c>
      <c r="L38" s="1846" t="e">
        <f t="shared" si="5"/>
        <v>#N/A</v>
      </c>
      <c r="M38" s="1339" t="str">
        <f t="shared" si="6"/>
        <v/>
      </c>
      <c r="N38" s="1343" t="str">
        <f t="shared" si="7"/>
        <v/>
      </c>
      <c r="O38" s="1344" t="str">
        <f t="shared" si="8"/>
        <v/>
      </c>
      <c r="P38" s="1327" t="str">
        <f t="shared" si="9"/>
        <v/>
      </c>
      <c r="R38" s="1326">
        <v>9</v>
      </c>
      <c r="S38" s="1354"/>
      <c r="T38" s="1372"/>
      <c r="U38" s="1323"/>
      <c r="V38" s="1369"/>
      <c r="W38" s="1354"/>
      <c r="X38" s="1848">
        <f t="shared" si="10"/>
        <v>0</v>
      </c>
      <c r="Y38" s="1341" t="e">
        <f>VLOOKUP(S38,'재적조사서(소나무)'!T43:BF76,2,0)</f>
        <v>#N/A</v>
      </c>
      <c r="Z38" s="1343" t="str">
        <f t="shared" si="11"/>
        <v/>
      </c>
      <c r="AA38" s="1343" t="str">
        <f t="shared" si="12"/>
        <v/>
      </c>
      <c r="AB38" s="1343">
        <f t="shared" si="13"/>
        <v>0</v>
      </c>
      <c r="AC38" s="1846" t="e">
        <f t="shared" si="14"/>
        <v>#N/A</v>
      </c>
      <c r="AD38" s="1339" t="str">
        <f t="shared" si="15"/>
        <v/>
      </c>
      <c r="AE38" s="1343" t="str">
        <f t="shared" si="16"/>
        <v/>
      </c>
      <c r="AF38" s="1344" t="str">
        <f t="shared" si="17"/>
        <v/>
      </c>
      <c r="AG38" s="1327" t="str">
        <f t="shared" si="18"/>
        <v/>
      </c>
    </row>
    <row r="39" spans="1:33">
      <c r="A39" s="1326">
        <v>10</v>
      </c>
      <c r="B39" s="1167" t="e">
        <f>#REF!</f>
        <v>#REF!</v>
      </c>
      <c r="C39" s="1324"/>
      <c r="D39" s="1324"/>
      <c r="E39" s="1332"/>
      <c r="F39" s="1324"/>
      <c r="G39" s="1846"/>
      <c r="H39" s="1341" t="str">
        <f>IFERROR(VLOOKUP(B39,'재적조사서(소나무)'!T44:BF77,파쇄량산출!C39,0),"")</f>
        <v/>
      </c>
      <c r="I39" s="1343" t="str">
        <f t="shared" si="2"/>
        <v/>
      </c>
      <c r="J39" s="1343" t="str">
        <f t="shared" si="3"/>
        <v/>
      </c>
      <c r="K39" s="1343">
        <f t="shared" si="4"/>
        <v>0</v>
      </c>
      <c r="L39" s="1846" t="e">
        <f t="shared" si="5"/>
        <v>#N/A</v>
      </c>
      <c r="M39" s="1339" t="str">
        <f t="shared" si="6"/>
        <v/>
      </c>
      <c r="N39" s="1343" t="str">
        <f t="shared" si="7"/>
        <v/>
      </c>
      <c r="O39" s="1344" t="str">
        <f t="shared" si="8"/>
        <v/>
      </c>
      <c r="P39" s="1327" t="str">
        <f t="shared" si="9"/>
        <v/>
      </c>
      <c r="R39" s="1326">
        <v>10</v>
      </c>
      <c r="S39" s="1354"/>
      <c r="T39" s="1354"/>
      <c r="U39" s="1354"/>
      <c r="V39" s="1332"/>
      <c r="W39" s="1354"/>
      <c r="X39" s="1848">
        <f t="shared" si="10"/>
        <v>0</v>
      </c>
      <c r="Y39" s="1341" t="e">
        <f>VLOOKUP(S39,'재적조사서(소나무)'!T44:BF77,2,0)</f>
        <v>#N/A</v>
      </c>
      <c r="Z39" s="1343" t="str">
        <f t="shared" si="11"/>
        <v/>
      </c>
      <c r="AA39" s="1343" t="str">
        <f t="shared" si="12"/>
        <v/>
      </c>
      <c r="AB39" s="1343">
        <f t="shared" si="13"/>
        <v>0</v>
      </c>
      <c r="AC39" s="1846" t="e">
        <f t="shared" si="14"/>
        <v>#N/A</v>
      </c>
      <c r="AD39" s="1339" t="str">
        <f t="shared" si="15"/>
        <v/>
      </c>
      <c r="AE39" s="1343" t="str">
        <f t="shared" si="16"/>
        <v/>
      </c>
      <c r="AF39" s="1344" t="str">
        <f t="shared" si="17"/>
        <v/>
      </c>
      <c r="AG39" s="1327" t="str">
        <f t="shared" si="18"/>
        <v/>
      </c>
    </row>
    <row r="40" spans="1:33">
      <c r="A40" s="1326">
        <v>11</v>
      </c>
      <c r="B40" s="1167" t="e">
        <f>#REF!</f>
        <v>#REF!</v>
      </c>
      <c r="C40" s="1324"/>
      <c r="D40" s="1324"/>
      <c r="E40" s="1332"/>
      <c r="F40" s="1324"/>
      <c r="G40" s="1846"/>
      <c r="H40" s="1341" t="str">
        <f>IFERROR(VLOOKUP(B40,'재적조사서(소나무)'!T45:BF78,파쇄량산출!C40,0),"")</f>
        <v/>
      </c>
      <c r="I40" s="1343" t="str">
        <f t="shared" si="2"/>
        <v/>
      </c>
      <c r="J40" s="1343" t="str">
        <f t="shared" si="3"/>
        <v/>
      </c>
      <c r="K40" s="1343">
        <f t="shared" si="4"/>
        <v>0</v>
      </c>
      <c r="L40" s="1846" t="e">
        <f t="shared" si="5"/>
        <v>#N/A</v>
      </c>
      <c r="M40" s="1339" t="str">
        <f t="shared" si="6"/>
        <v/>
      </c>
      <c r="N40" s="1343" t="str">
        <f t="shared" si="7"/>
        <v/>
      </c>
      <c r="O40" s="1344" t="str">
        <f t="shared" si="8"/>
        <v/>
      </c>
      <c r="P40" s="1327" t="str">
        <f t="shared" si="9"/>
        <v/>
      </c>
      <c r="R40" s="1326">
        <v>11</v>
      </c>
      <c r="S40" s="1354"/>
      <c r="T40" s="1354"/>
      <c r="U40" s="1354"/>
      <c r="V40" s="1332"/>
      <c r="W40" s="1354"/>
      <c r="X40" s="1848">
        <f t="shared" si="10"/>
        <v>0</v>
      </c>
      <c r="Y40" s="1341" t="e">
        <f>VLOOKUP(S40,'재적조사서(소나무)'!T45:BF78,2,0)</f>
        <v>#N/A</v>
      </c>
      <c r="Z40" s="1343" t="str">
        <f t="shared" si="11"/>
        <v/>
      </c>
      <c r="AA40" s="1343" t="str">
        <f t="shared" si="12"/>
        <v/>
      </c>
      <c r="AB40" s="1343">
        <f t="shared" si="13"/>
        <v>0</v>
      </c>
      <c r="AC40" s="1846" t="e">
        <f t="shared" si="14"/>
        <v>#N/A</v>
      </c>
      <c r="AD40" s="1339" t="str">
        <f t="shared" si="15"/>
        <v/>
      </c>
      <c r="AE40" s="1343" t="str">
        <f t="shared" si="16"/>
        <v/>
      </c>
      <c r="AF40" s="1344" t="str">
        <f t="shared" si="17"/>
        <v/>
      </c>
      <c r="AG40" s="1327" t="str">
        <f t="shared" si="18"/>
        <v/>
      </c>
    </row>
    <row r="41" spans="1:33">
      <c r="A41" s="1326">
        <v>12</v>
      </c>
      <c r="B41" s="1167" t="e">
        <f>#REF!</f>
        <v>#REF!</v>
      </c>
      <c r="C41" s="1324"/>
      <c r="D41" s="1324"/>
      <c r="E41" s="1332"/>
      <c r="F41" s="1324"/>
      <c r="G41" s="1846"/>
      <c r="H41" s="1341" t="str">
        <f>IFERROR(VLOOKUP(B41,'재적조사서(소나무)'!T46:BF79,파쇄량산출!C41,0),"")</f>
        <v/>
      </c>
      <c r="I41" s="1343" t="str">
        <f t="shared" si="2"/>
        <v/>
      </c>
      <c r="J41" s="1343" t="str">
        <f t="shared" si="3"/>
        <v/>
      </c>
      <c r="K41" s="1343">
        <f t="shared" si="4"/>
        <v>0</v>
      </c>
      <c r="L41" s="1846" t="e">
        <f t="shared" si="5"/>
        <v>#N/A</v>
      </c>
      <c r="M41" s="1339" t="str">
        <f t="shared" si="6"/>
        <v/>
      </c>
      <c r="N41" s="1343" t="str">
        <f t="shared" si="7"/>
        <v/>
      </c>
      <c r="O41" s="1344" t="str">
        <f t="shared" si="8"/>
        <v/>
      </c>
      <c r="P41" s="1327" t="str">
        <f t="shared" si="9"/>
        <v/>
      </c>
      <c r="R41" s="1326">
        <v>12</v>
      </c>
      <c r="S41" s="1354"/>
      <c r="T41" s="1354"/>
      <c r="U41" s="1354"/>
      <c r="V41" s="1332"/>
      <c r="W41" s="1354"/>
      <c r="X41" s="1848">
        <f t="shared" si="10"/>
        <v>0</v>
      </c>
      <c r="Y41" s="1341" t="e">
        <f>VLOOKUP(S41,'재적조사서(소나무)'!T46:BF79,2,0)</f>
        <v>#N/A</v>
      </c>
      <c r="Z41" s="1343" t="str">
        <f t="shared" si="11"/>
        <v/>
      </c>
      <c r="AA41" s="1343" t="str">
        <f t="shared" si="12"/>
        <v/>
      </c>
      <c r="AB41" s="1343">
        <f t="shared" si="13"/>
        <v>0</v>
      </c>
      <c r="AC41" s="1846" t="e">
        <f t="shared" si="14"/>
        <v>#N/A</v>
      </c>
      <c r="AD41" s="1339" t="str">
        <f t="shared" si="15"/>
        <v/>
      </c>
      <c r="AE41" s="1343" t="str">
        <f t="shared" si="16"/>
        <v/>
      </c>
      <c r="AF41" s="1344" t="str">
        <f t="shared" si="17"/>
        <v/>
      </c>
      <c r="AG41" s="1327" t="str">
        <f t="shared" si="18"/>
        <v/>
      </c>
    </row>
    <row r="42" spans="1:33">
      <c r="A42" s="1326">
        <v>13</v>
      </c>
      <c r="B42" s="1167" t="e">
        <f>#REF!</f>
        <v>#REF!</v>
      </c>
      <c r="C42" s="1324"/>
      <c r="D42" s="1324"/>
      <c r="E42" s="1332"/>
      <c r="F42" s="1324"/>
      <c r="G42" s="1846"/>
      <c r="H42" s="1341" t="str">
        <f>IFERROR(VLOOKUP(B42,'재적조사서(소나무)'!T47:BF80,파쇄량산출!C42,0),"")</f>
        <v/>
      </c>
      <c r="I42" s="1343" t="str">
        <f t="shared" si="2"/>
        <v/>
      </c>
      <c r="J42" s="1343" t="str">
        <f t="shared" si="3"/>
        <v/>
      </c>
      <c r="K42" s="1343">
        <f t="shared" si="4"/>
        <v>0</v>
      </c>
      <c r="L42" s="1846" t="e">
        <f t="shared" si="5"/>
        <v>#N/A</v>
      </c>
      <c r="M42" s="1339" t="str">
        <f t="shared" si="6"/>
        <v/>
      </c>
      <c r="N42" s="1343" t="str">
        <f t="shared" si="7"/>
        <v/>
      </c>
      <c r="O42" s="1344" t="str">
        <f t="shared" si="8"/>
        <v/>
      </c>
      <c r="P42" s="1327" t="str">
        <f t="shared" si="9"/>
        <v/>
      </c>
      <c r="R42" s="1326">
        <v>13</v>
      </c>
      <c r="S42" s="1354"/>
      <c r="T42" s="1354"/>
      <c r="U42" s="1354"/>
      <c r="V42" s="1332"/>
      <c r="W42" s="1354"/>
      <c r="X42" s="1848">
        <f t="shared" si="10"/>
        <v>0</v>
      </c>
      <c r="Y42" s="1341" t="e">
        <f>VLOOKUP(S42,'재적조사서(소나무)'!T47:BF80,2,0)</f>
        <v>#N/A</v>
      </c>
      <c r="Z42" s="1343" t="str">
        <f t="shared" si="11"/>
        <v/>
      </c>
      <c r="AA42" s="1343" t="str">
        <f t="shared" si="12"/>
        <v/>
      </c>
      <c r="AB42" s="1343">
        <f t="shared" si="13"/>
        <v>0</v>
      </c>
      <c r="AC42" s="1846" t="e">
        <f t="shared" si="14"/>
        <v>#N/A</v>
      </c>
      <c r="AD42" s="1339" t="str">
        <f t="shared" si="15"/>
        <v/>
      </c>
      <c r="AE42" s="1343" t="str">
        <f t="shared" si="16"/>
        <v/>
      </c>
      <c r="AF42" s="1344" t="str">
        <f t="shared" si="17"/>
        <v/>
      </c>
      <c r="AG42" s="1327" t="str">
        <f t="shared" si="18"/>
        <v/>
      </c>
    </row>
    <row r="43" spans="1:33">
      <c r="A43" s="1326">
        <v>14</v>
      </c>
      <c r="B43" s="1167" t="e">
        <f>#REF!</f>
        <v>#REF!</v>
      </c>
      <c r="C43" s="1324"/>
      <c r="D43" s="1324"/>
      <c r="E43" s="1332"/>
      <c r="F43" s="1324"/>
      <c r="G43" s="1846"/>
      <c r="H43" s="1341" t="str">
        <f>IFERROR(VLOOKUP(B43,'재적조사서(소나무)'!T48:BF81,파쇄량산출!C43,0),"")</f>
        <v/>
      </c>
      <c r="I43" s="1343" t="str">
        <f t="shared" si="2"/>
        <v/>
      </c>
      <c r="J43" s="1343" t="str">
        <f t="shared" si="3"/>
        <v/>
      </c>
      <c r="K43" s="1343">
        <f t="shared" si="4"/>
        <v>0</v>
      </c>
      <c r="L43" s="1846" t="e">
        <f t="shared" si="5"/>
        <v>#N/A</v>
      </c>
      <c r="M43" s="1339" t="str">
        <f t="shared" si="6"/>
        <v/>
      </c>
      <c r="N43" s="1343" t="str">
        <f t="shared" si="7"/>
        <v/>
      </c>
      <c r="O43" s="1344" t="str">
        <f t="shared" si="8"/>
        <v/>
      </c>
      <c r="P43" s="1327" t="str">
        <f t="shared" si="9"/>
        <v/>
      </c>
      <c r="R43" s="1326">
        <v>14</v>
      </c>
      <c r="S43" s="1354"/>
      <c r="T43" s="1354"/>
      <c r="U43" s="1354"/>
      <c r="V43" s="1332"/>
      <c r="W43" s="1354"/>
      <c r="X43" s="1848">
        <f t="shared" si="10"/>
        <v>0</v>
      </c>
      <c r="Y43" s="1341" t="e">
        <f>VLOOKUP(S43,'재적조사서(소나무)'!T48:BF81,2,0)</f>
        <v>#N/A</v>
      </c>
      <c r="Z43" s="1343" t="str">
        <f t="shared" si="11"/>
        <v/>
      </c>
      <c r="AA43" s="1343" t="str">
        <f t="shared" si="12"/>
        <v/>
      </c>
      <c r="AB43" s="1343">
        <f t="shared" si="13"/>
        <v>0</v>
      </c>
      <c r="AC43" s="1846" t="e">
        <f t="shared" si="14"/>
        <v>#N/A</v>
      </c>
      <c r="AD43" s="1339" t="str">
        <f t="shared" si="15"/>
        <v/>
      </c>
      <c r="AE43" s="1343" t="str">
        <f t="shared" si="16"/>
        <v/>
      </c>
      <c r="AF43" s="1344" t="str">
        <f t="shared" si="17"/>
        <v/>
      </c>
      <c r="AG43" s="1327" t="str">
        <f t="shared" si="18"/>
        <v/>
      </c>
    </row>
    <row r="44" spans="1:33">
      <c r="A44" s="1326">
        <v>15</v>
      </c>
      <c r="B44" s="1167" t="e">
        <f>#REF!</f>
        <v>#REF!</v>
      </c>
      <c r="C44" s="1324"/>
      <c r="D44" s="1324"/>
      <c r="E44" s="1332"/>
      <c r="F44" s="1324"/>
      <c r="G44" s="1846"/>
      <c r="H44" s="1341" t="str">
        <f>IFERROR(VLOOKUP(B44,'재적조사서(소나무)'!T49:BF82,파쇄량산출!C44,0),"")</f>
        <v/>
      </c>
      <c r="I44" s="1343" t="str">
        <f t="shared" si="2"/>
        <v/>
      </c>
      <c r="J44" s="1343" t="str">
        <f t="shared" si="3"/>
        <v/>
      </c>
      <c r="K44" s="1343">
        <f t="shared" si="4"/>
        <v>0</v>
      </c>
      <c r="L44" s="1846" t="e">
        <f t="shared" si="5"/>
        <v>#N/A</v>
      </c>
      <c r="M44" s="1339" t="str">
        <f t="shared" si="6"/>
        <v/>
      </c>
      <c r="N44" s="1343" t="str">
        <f t="shared" si="7"/>
        <v/>
      </c>
      <c r="O44" s="1344" t="str">
        <f t="shared" si="8"/>
        <v/>
      </c>
      <c r="P44" s="1327" t="str">
        <f t="shared" si="9"/>
        <v/>
      </c>
      <c r="R44" s="1326">
        <v>15</v>
      </c>
      <c r="S44" s="1354"/>
      <c r="T44" s="1354"/>
      <c r="U44" s="1354"/>
      <c r="V44" s="1332"/>
      <c r="W44" s="1354"/>
      <c r="X44" s="1848">
        <f t="shared" si="10"/>
        <v>0</v>
      </c>
      <c r="Y44" s="1341" t="e">
        <f>VLOOKUP(S44,'재적조사서(소나무)'!T49:BF82,2,0)</f>
        <v>#N/A</v>
      </c>
      <c r="Z44" s="1343" t="str">
        <f t="shared" si="11"/>
        <v/>
      </c>
      <c r="AA44" s="1343" t="str">
        <f t="shared" si="12"/>
        <v/>
      </c>
      <c r="AB44" s="1343">
        <f t="shared" si="13"/>
        <v>0</v>
      </c>
      <c r="AC44" s="1846" t="e">
        <f t="shared" si="14"/>
        <v>#N/A</v>
      </c>
      <c r="AD44" s="1339" t="str">
        <f t="shared" si="15"/>
        <v/>
      </c>
      <c r="AE44" s="1343" t="str">
        <f t="shared" si="16"/>
        <v/>
      </c>
      <c r="AF44" s="1344" t="str">
        <f t="shared" si="17"/>
        <v/>
      </c>
      <c r="AG44" s="1327" t="str">
        <f t="shared" si="18"/>
        <v/>
      </c>
    </row>
    <row r="45" spans="1:33">
      <c r="A45" s="1326">
        <v>16</v>
      </c>
      <c r="B45" s="1167" t="e">
        <f>#REF!</f>
        <v>#REF!</v>
      </c>
      <c r="C45" s="1324"/>
      <c r="D45" s="1328"/>
      <c r="E45" s="1332"/>
      <c r="F45" s="1324"/>
      <c r="G45" s="1846"/>
      <c r="H45" s="1341" t="str">
        <f>IFERROR(VLOOKUP(B45,'재적조사서(소나무)'!T50:BF83,파쇄량산출!C45,0),"")</f>
        <v/>
      </c>
      <c r="I45" s="1343" t="str">
        <f t="shared" si="2"/>
        <v/>
      </c>
      <c r="J45" s="1343" t="str">
        <f t="shared" si="3"/>
        <v/>
      </c>
      <c r="K45" s="1343">
        <f t="shared" si="4"/>
        <v>0</v>
      </c>
      <c r="L45" s="1846" t="e">
        <f t="shared" si="5"/>
        <v>#N/A</v>
      </c>
      <c r="M45" s="1339" t="str">
        <f t="shared" si="6"/>
        <v/>
      </c>
      <c r="N45" s="1343" t="str">
        <f t="shared" si="7"/>
        <v/>
      </c>
      <c r="O45" s="1344" t="str">
        <f t="shared" si="8"/>
        <v/>
      </c>
      <c r="P45" s="1327" t="str">
        <f t="shared" si="9"/>
        <v/>
      </c>
      <c r="R45" s="1326">
        <v>16</v>
      </c>
      <c r="S45" s="1354"/>
      <c r="T45" s="1354"/>
      <c r="U45" s="1328"/>
      <c r="V45" s="1332"/>
      <c r="W45" s="1354"/>
      <c r="X45" s="1848">
        <f t="shared" si="10"/>
        <v>0</v>
      </c>
      <c r="Y45" s="1341" t="e">
        <f>VLOOKUP(S45,'재적조사서(소나무)'!T50:BF83,2,0)</f>
        <v>#N/A</v>
      </c>
      <c r="Z45" s="1343" t="str">
        <f t="shared" si="11"/>
        <v/>
      </c>
      <c r="AA45" s="1343" t="str">
        <f t="shared" si="12"/>
        <v/>
      </c>
      <c r="AB45" s="1343">
        <f t="shared" si="13"/>
        <v>0</v>
      </c>
      <c r="AC45" s="1846" t="e">
        <f t="shared" si="14"/>
        <v>#N/A</v>
      </c>
      <c r="AD45" s="1339" t="str">
        <f t="shared" si="15"/>
        <v/>
      </c>
      <c r="AE45" s="1343" t="str">
        <f t="shared" si="16"/>
        <v/>
      </c>
      <c r="AF45" s="1344" t="str">
        <f t="shared" si="17"/>
        <v/>
      </c>
      <c r="AG45" s="1327" t="str">
        <f t="shared" si="18"/>
        <v/>
      </c>
    </row>
    <row r="46" spans="1:33">
      <c r="A46" s="1326">
        <v>17</v>
      </c>
      <c r="B46" s="1167" t="e">
        <f>#REF!</f>
        <v>#REF!</v>
      </c>
      <c r="C46" s="1324"/>
      <c r="D46" s="1328"/>
      <c r="E46" s="1332"/>
      <c r="F46" s="1324"/>
      <c r="G46" s="1846"/>
      <c r="H46" s="1341" t="str">
        <f>IFERROR(VLOOKUP(B46,'재적조사서(소나무)'!T51:BF84,파쇄량산출!C46,0),"")</f>
        <v/>
      </c>
      <c r="I46" s="1343" t="str">
        <f t="shared" si="2"/>
        <v/>
      </c>
      <c r="J46" s="1343" t="str">
        <f t="shared" si="3"/>
        <v/>
      </c>
      <c r="K46" s="1343">
        <f t="shared" si="4"/>
        <v>0</v>
      </c>
      <c r="L46" s="1846" t="e">
        <f t="shared" si="5"/>
        <v>#N/A</v>
      </c>
      <c r="M46" s="1339" t="str">
        <f t="shared" si="6"/>
        <v/>
      </c>
      <c r="N46" s="1343" t="str">
        <f t="shared" si="7"/>
        <v/>
      </c>
      <c r="O46" s="1344" t="str">
        <f t="shared" si="8"/>
        <v/>
      </c>
      <c r="P46" s="1327" t="str">
        <f t="shared" si="9"/>
        <v/>
      </c>
      <c r="R46" s="1326">
        <v>17</v>
      </c>
      <c r="S46" s="1354"/>
      <c r="T46" s="1354"/>
      <c r="U46" s="1328"/>
      <c r="V46" s="1332"/>
      <c r="W46" s="1354"/>
      <c r="X46" s="1848">
        <f t="shared" si="10"/>
        <v>0</v>
      </c>
      <c r="Y46" s="1341" t="e">
        <f>VLOOKUP(S46,'재적조사서(소나무)'!T51:BF84,2,0)</f>
        <v>#N/A</v>
      </c>
      <c r="Z46" s="1343" t="str">
        <f t="shared" si="11"/>
        <v/>
      </c>
      <c r="AA46" s="1343" t="str">
        <f t="shared" si="12"/>
        <v/>
      </c>
      <c r="AB46" s="1343">
        <f t="shared" si="13"/>
        <v>0</v>
      </c>
      <c r="AC46" s="1846" t="e">
        <f t="shared" si="14"/>
        <v>#N/A</v>
      </c>
      <c r="AD46" s="1339" t="str">
        <f t="shared" si="15"/>
        <v/>
      </c>
      <c r="AE46" s="1343" t="str">
        <f t="shared" si="16"/>
        <v/>
      </c>
      <c r="AF46" s="1344" t="str">
        <f t="shared" si="17"/>
        <v/>
      </c>
      <c r="AG46" s="1327" t="str">
        <f t="shared" si="18"/>
        <v/>
      </c>
    </row>
    <row r="47" spans="1:33">
      <c r="A47" s="1326">
        <v>18</v>
      </c>
      <c r="B47" s="1167" t="e">
        <f>#REF!</f>
        <v>#REF!</v>
      </c>
      <c r="C47" s="1324"/>
      <c r="D47" s="1328"/>
      <c r="E47" s="1332"/>
      <c r="F47" s="1324"/>
      <c r="G47" s="1846"/>
      <c r="H47" s="1341" t="str">
        <f>IFERROR(VLOOKUP(B47,'재적조사서(소나무)'!T52:BF85,파쇄량산출!C47,0),"")</f>
        <v/>
      </c>
      <c r="I47" s="1343" t="str">
        <f t="shared" si="2"/>
        <v/>
      </c>
      <c r="J47" s="1343" t="str">
        <f t="shared" si="3"/>
        <v/>
      </c>
      <c r="K47" s="1343">
        <f t="shared" si="4"/>
        <v>0</v>
      </c>
      <c r="L47" s="1846" t="e">
        <f t="shared" si="5"/>
        <v>#N/A</v>
      </c>
      <c r="M47" s="1339" t="str">
        <f t="shared" si="6"/>
        <v/>
      </c>
      <c r="N47" s="1343" t="str">
        <f t="shared" si="7"/>
        <v/>
      </c>
      <c r="O47" s="1344" t="str">
        <f t="shared" si="8"/>
        <v/>
      </c>
      <c r="P47" s="1327" t="str">
        <f t="shared" si="9"/>
        <v/>
      </c>
      <c r="R47" s="1326">
        <v>18</v>
      </c>
      <c r="S47" s="1354"/>
      <c r="T47" s="1354"/>
      <c r="U47" s="1328"/>
      <c r="V47" s="1332"/>
      <c r="W47" s="1354"/>
      <c r="X47" s="1848">
        <f t="shared" si="10"/>
        <v>0</v>
      </c>
      <c r="Y47" s="1341" t="e">
        <f>VLOOKUP(S47,'재적조사서(소나무)'!T52:BF85,2,0)</f>
        <v>#N/A</v>
      </c>
      <c r="Z47" s="1343" t="str">
        <f t="shared" si="11"/>
        <v/>
      </c>
      <c r="AA47" s="1343" t="str">
        <f t="shared" si="12"/>
        <v/>
      </c>
      <c r="AB47" s="1343">
        <f t="shared" si="13"/>
        <v>0</v>
      </c>
      <c r="AC47" s="1846" t="e">
        <f t="shared" si="14"/>
        <v>#N/A</v>
      </c>
      <c r="AD47" s="1339" t="str">
        <f t="shared" si="15"/>
        <v/>
      </c>
      <c r="AE47" s="1343" t="str">
        <f t="shared" si="16"/>
        <v/>
      </c>
      <c r="AF47" s="1344" t="str">
        <f t="shared" si="17"/>
        <v/>
      </c>
      <c r="AG47" s="1327" t="str">
        <f t="shared" si="18"/>
        <v/>
      </c>
    </row>
    <row r="48" spans="1:33">
      <c r="A48" s="1326">
        <v>19</v>
      </c>
      <c r="B48" s="1167" t="e">
        <f>#REF!</f>
        <v>#REF!</v>
      </c>
      <c r="C48" s="1324"/>
      <c r="D48" s="1328"/>
      <c r="E48" s="1332"/>
      <c r="F48" s="1324"/>
      <c r="G48" s="1846"/>
      <c r="H48" s="1341" t="str">
        <f>IFERROR(VLOOKUP(B48,'재적조사서(소나무)'!T53:BF86,파쇄량산출!C48,0),"")</f>
        <v/>
      </c>
      <c r="I48" s="1343" t="str">
        <f t="shared" si="2"/>
        <v/>
      </c>
      <c r="J48" s="1343" t="str">
        <f t="shared" si="3"/>
        <v/>
      </c>
      <c r="K48" s="1343">
        <f t="shared" si="4"/>
        <v>0</v>
      </c>
      <c r="L48" s="1846" t="e">
        <f t="shared" si="5"/>
        <v>#N/A</v>
      </c>
      <c r="M48" s="1339" t="str">
        <f t="shared" si="6"/>
        <v/>
      </c>
      <c r="N48" s="1343" t="str">
        <f t="shared" si="7"/>
        <v/>
      </c>
      <c r="O48" s="1344" t="str">
        <f t="shared" si="8"/>
        <v/>
      </c>
      <c r="P48" s="1327" t="str">
        <f t="shared" si="9"/>
        <v/>
      </c>
      <c r="R48" s="1326">
        <v>19</v>
      </c>
      <c r="S48" s="1354"/>
      <c r="T48" s="1354"/>
      <c r="U48" s="1328"/>
      <c r="V48" s="1332"/>
      <c r="W48" s="1354"/>
      <c r="X48" s="1848">
        <f t="shared" si="10"/>
        <v>0</v>
      </c>
      <c r="Y48" s="1341" t="e">
        <f>VLOOKUP(S48,'재적조사서(소나무)'!T53:BF86,2,0)</f>
        <v>#N/A</v>
      </c>
      <c r="Z48" s="1343" t="str">
        <f t="shared" si="11"/>
        <v/>
      </c>
      <c r="AA48" s="1343" t="str">
        <f t="shared" si="12"/>
        <v/>
      </c>
      <c r="AB48" s="1343">
        <f t="shared" si="13"/>
        <v>0</v>
      </c>
      <c r="AC48" s="1846" t="e">
        <f t="shared" si="14"/>
        <v>#N/A</v>
      </c>
      <c r="AD48" s="1339" t="str">
        <f t="shared" si="15"/>
        <v/>
      </c>
      <c r="AE48" s="1343" t="str">
        <f t="shared" si="16"/>
        <v/>
      </c>
      <c r="AF48" s="1344" t="str">
        <f t="shared" si="17"/>
        <v/>
      </c>
      <c r="AG48" s="1327" t="str">
        <f t="shared" si="18"/>
        <v/>
      </c>
    </row>
    <row r="49" spans="1:33">
      <c r="A49" s="1326">
        <v>20</v>
      </c>
      <c r="B49" s="1167" t="e">
        <f>#REF!</f>
        <v>#REF!</v>
      </c>
      <c r="C49" s="1324"/>
      <c r="D49" s="1324"/>
      <c r="E49" s="1332"/>
      <c r="F49" s="1324"/>
      <c r="G49" s="1846"/>
      <c r="H49" s="1341" t="str">
        <f>IFERROR(VLOOKUP(B49,'재적조사서(소나무)'!T54:BF87,파쇄량산출!C49,0),"")</f>
        <v/>
      </c>
      <c r="I49" s="1343" t="str">
        <f t="shared" si="2"/>
        <v/>
      </c>
      <c r="J49" s="1343" t="str">
        <f t="shared" si="3"/>
        <v/>
      </c>
      <c r="K49" s="1343">
        <f t="shared" si="4"/>
        <v>0</v>
      </c>
      <c r="L49" s="1846" t="e">
        <f t="shared" si="5"/>
        <v>#N/A</v>
      </c>
      <c r="M49" s="1339" t="str">
        <f t="shared" si="6"/>
        <v/>
      </c>
      <c r="N49" s="1343" t="str">
        <f t="shared" si="7"/>
        <v/>
      </c>
      <c r="O49" s="1344" t="str">
        <f t="shared" si="8"/>
        <v/>
      </c>
      <c r="P49" s="1327" t="str">
        <f t="shared" si="9"/>
        <v/>
      </c>
      <c r="R49" s="1326">
        <v>20</v>
      </c>
      <c r="S49" s="1354"/>
      <c r="T49" s="1354"/>
      <c r="U49" s="1354"/>
      <c r="V49" s="1332"/>
      <c r="W49" s="1354"/>
      <c r="X49" s="1848">
        <f t="shared" si="10"/>
        <v>0</v>
      </c>
      <c r="Y49" s="1341" t="e">
        <f>VLOOKUP(S49,'재적조사서(소나무)'!T54:BF87,2,0)</f>
        <v>#N/A</v>
      </c>
      <c r="Z49" s="1343" t="str">
        <f t="shared" si="11"/>
        <v/>
      </c>
      <c r="AA49" s="1343" t="str">
        <f t="shared" si="12"/>
        <v/>
      </c>
      <c r="AB49" s="1343">
        <f t="shared" si="13"/>
        <v>0</v>
      </c>
      <c r="AC49" s="1846" t="e">
        <f t="shared" si="14"/>
        <v>#N/A</v>
      </c>
      <c r="AD49" s="1339" t="str">
        <f t="shared" si="15"/>
        <v/>
      </c>
      <c r="AE49" s="1343" t="str">
        <f t="shared" si="16"/>
        <v/>
      </c>
      <c r="AF49" s="1344" t="str">
        <f t="shared" si="17"/>
        <v/>
      </c>
      <c r="AG49" s="1327" t="str">
        <f t="shared" si="18"/>
        <v/>
      </c>
    </row>
    <row r="50" spans="1:33">
      <c r="A50" s="1326">
        <v>21</v>
      </c>
      <c r="B50" s="1167" t="e">
        <f>#REF!</f>
        <v>#REF!</v>
      </c>
      <c r="C50" s="1324"/>
      <c r="D50" s="1324"/>
      <c r="E50" s="1332"/>
      <c r="F50" s="1324"/>
      <c r="G50" s="1846"/>
      <c r="H50" s="1341" t="str">
        <f>IFERROR(VLOOKUP(B50,'재적조사서(소나무)'!T55:BF88,파쇄량산출!C50,0),"")</f>
        <v/>
      </c>
      <c r="I50" s="1343" t="str">
        <f t="shared" si="2"/>
        <v/>
      </c>
      <c r="J50" s="1343" t="str">
        <f t="shared" si="3"/>
        <v/>
      </c>
      <c r="K50" s="1343">
        <f t="shared" si="4"/>
        <v>0</v>
      </c>
      <c r="L50" s="1846" t="e">
        <f t="shared" si="5"/>
        <v>#N/A</v>
      </c>
      <c r="M50" s="1339" t="str">
        <f t="shared" si="6"/>
        <v/>
      </c>
      <c r="N50" s="1343" t="str">
        <f t="shared" si="7"/>
        <v/>
      </c>
      <c r="O50" s="1344" t="str">
        <f t="shared" si="8"/>
        <v/>
      </c>
      <c r="P50" s="1327" t="str">
        <f t="shared" si="9"/>
        <v/>
      </c>
      <c r="R50" s="1326">
        <v>21</v>
      </c>
      <c r="S50" s="1354"/>
      <c r="T50" s="1354"/>
      <c r="U50" s="1354"/>
      <c r="V50" s="1332"/>
      <c r="W50" s="1354"/>
      <c r="X50" s="1848">
        <f t="shared" si="10"/>
        <v>0</v>
      </c>
      <c r="Y50" s="1341" t="e">
        <f>VLOOKUP(S50,'재적조사서(소나무)'!T55:BF88,2,0)</f>
        <v>#N/A</v>
      </c>
      <c r="Z50" s="1343" t="str">
        <f t="shared" si="11"/>
        <v/>
      </c>
      <c r="AA50" s="1343" t="str">
        <f t="shared" si="12"/>
        <v/>
      </c>
      <c r="AB50" s="1343">
        <f t="shared" si="13"/>
        <v>0</v>
      </c>
      <c r="AC50" s="1846" t="e">
        <f t="shared" si="14"/>
        <v>#N/A</v>
      </c>
      <c r="AD50" s="1339" t="str">
        <f t="shared" si="15"/>
        <v/>
      </c>
      <c r="AE50" s="1343" t="str">
        <f t="shared" si="16"/>
        <v/>
      </c>
      <c r="AF50" s="1344" t="str">
        <f t="shared" si="17"/>
        <v/>
      </c>
      <c r="AG50" s="1327" t="str">
        <f t="shared" si="18"/>
        <v/>
      </c>
    </row>
    <row r="51" spans="1:33">
      <c r="A51" s="1326">
        <v>22</v>
      </c>
      <c r="B51" s="1167" t="e">
        <f>#REF!</f>
        <v>#REF!</v>
      </c>
      <c r="C51" s="1324"/>
      <c r="D51" s="1324"/>
      <c r="E51" s="1332"/>
      <c r="F51" s="1324"/>
      <c r="G51" s="1846"/>
      <c r="H51" s="1341" t="str">
        <f>IFERROR(VLOOKUP(B51,'재적조사서(소나무)'!T56:BF89,파쇄량산출!C51,0),"")</f>
        <v/>
      </c>
      <c r="I51" s="1343" t="str">
        <f t="shared" si="2"/>
        <v/>
      </c>
      <c r="J51" s="1343" t="str">
        <f t="shared" si="3"/>
        <v/>
      </c>
      <c r="K51" s="1343">
        <f t="shared" si="4"/>
        <v>0</v>
      </c>
      <c r="L51" s="1846" t="e">
        <f t="shared" si="5"/>
        <v>#N/A</v>
      </c>
      <c r="M51" s="1339" t="str">
        <f t="shared" si="6"/>
        <v/>
      </c>
      <c r="N51" s="1343" t="str">
        <f t="shared" si="7"/>
        <v/>
      </c>
      <c r="O51" s="1344" t="str">
        <f t="shared" si="8"/>
        <v/>
      </c>
      <c r="P51" s="1327" t="str">
        <f t="shared" si="9"/>
        <v/>
      </c>
      <c r="R51" s="1326">
        <v>22</v>
      </c>
      <c r="S51" s="1354"/>
      <c r="T51" s="1354"/>
      <c r="U51" s="1354"/>
      <c r="V51" s="1332"/>
      <c r="W51" s="1354"/>
      <c r="X51" s="1848">
        <f t="shared" si="10"/>
        <v>0</v>
      </c>
      <c r="Y51" s="1341" t="e">
        <f>VLOOKUP(S51,'재적조사서(소나무)'!T56:BF89,2,0)</f>
        <v>#N/A</v>
      </c>
      <c r="Z51" s="1343" t="str">
        <f t="shared" si="11"/>
        <v/>
      </c>
      <c r="AA51" s="1343" t="str">
        <f t="shared" si="12"/>
        <v/>
      </c>
      <c r="AB51" s="1343">
        <f t="shared" si="13"/>
        <v>0</v>
      </c>
      <c r="AC51" s="1846" t="e">
        <f t="shared" si="14"/>
        <v>#N/A</v>
      </c>
      <c r="AD51" s="1339" t="str">
        <f t="shared" si="15"/>
        <v/>
      </c>
      <c r="AE51" s="1343" t="str">
        <f t="shared" si="16"/>
        <v/>
      </c>
      <c r="AF51" s="1344" t="str">
        <f t="shared" si="17"/>
        <v/>
      </c>
      <c r="AG51" s="1327" t="str">
        <f t="shared" si="18"/>
        <v/>
      </c>
    </row>
    <row r="52" spans="1:33">
      <c r="A52" s="1326">
        <v>23</v>
      </c>
      <c r="B52" s="1167" t="e">
        <f>#REF!</f>
        <v>#REF!</v>
      </c>
      <c r="C52" s="1324"/>
      <c r="D52" s="1324"/>
      <c r="E52" s="1332"/>
      <c r="F52" s="1324"/>
      <c r="G52" s="1846"/>
      <c r="H52" s="1341" t="str">
        <f>IFERROR(VLOOKUP(B52,'재적조사서(소나무)'!T57:BF90,파쇄량산출!C52,0),"")</f>
        <v/>
      </c>
      <c r="I52" s="1343" t="str">
        <f t="shared" si="2"/>
        <v/>
      </c>
      <c r="J52" s="1343" t="str">
        <f t="shared" si="3"/>
        <v/>
      </c>
      <c r="K52" s="1343">
        <f t="shared" si="4"/>
        <v>0</v>
      </c>
      <c r="L52" s="1846" t="e">
        <f t="shared" si="5"/>
        <v>#N/A</v>
      </c>
      <c r="M52" s="1339" t="str">
        <f t="shared" si="6"/>
        <v/>
      </c>
      <c r="N52" s="1343" t="str">
        <f t="shared" si="7"/>
        <v/>
      </c>
      <c r="O52" s="1344" t="str">
        <f t="shared" si="8"/>
        <v/>
      </c>
      <c r="P52" s="1327" t="str">
        <f t="shared" si="9"/>
        <v/>
      </c>
      <c r="R52" s="1326">
        <v>23</v>
      </c>
      <c r="S52" s="1354"/>
      <c r="T52" s="1354"/>
      <c r="U52" s="1354"/>
      <c r="V52" s="1332"/>
      <c r="W52" s="1354"/>
      <c r="X52" s="1848">
        <f t="shared" si="10"/>
        <v>0</v>
      </c>
      <c r="Y52" s="1341" t="e">
        <f>VLOOKUP(S52,'재적조사서(소나무)'!T57:BF90,2,0)</f>
        <v>#N/A</v>
      </c>
      <c r="Z52" s="1343" t="str">
        <f t="shared" si="11"/>
        <v/>
      </c>
      <c r="AA52" s="1343" t="str">
        <f t="shared" si="12"/>
        <v/>
      </c>
      <c r="AB52" s="1343">
        <f t="shared" si="13"/>
        <v>0</v>
      </c>
      <c r="AC52" s="1846" t="e">
        <f t="shared" si="14"/>
        <v>#N/A</v>
      </c>
      <c r="AD52" s="1339" t="str">
        <f t="shared" si="15"/>
        <v/>
      </c>
      <c r="AE52" s="1343" t="str">
        <f t="shared" si="16"/>
        <v/>
      </c>
      <c r="AF52" s="1344" t="str">
        <f t="shared" si="17"/>
        <v/>
      </c>
      <c r="AG52" s="1327" t="str">
        <f t="shared" si="18"/>
        <v/>
      </c>
    </row>
    <row r="53" spans="1:33">
      <c r="A53" s="1326">
        <v>24</v>
      </c>
      <c r="B53" s="1167" t="e">
        <f>#REF!</f>
        <v>#REF!</v>
      </c>
      <c r="C53" s="1324"/>
      <c r="D53" s="1324"/>
      <c r="E53" s="1332"/>
      <c r="F53" s="1324"/>
      <c r="G53" s="1846"/>
      <c r="H53" s="1341" t="str">
        <f>IFERROR(VLOOKUP(B53,'재적조사서(소나무)'!T58:BF91,파쇄량산출!C53,0),"")</f>
        <v/>
      </c>
      <c r="I53" s="1343" t="str">
        <f t="shared" si="2"/>
        <v/>
      </c>
      <c r="J53" s="1343" t="str">
        <f t="shared" si="3"/>
        <v/>
      </c>
      <c r="K53" s="1343">
        <f t="shared" si="4"/>
        <v>0</v>
      </c>
      <c r="L53" s="1846" t="e">
        <f t="shared" si="5"/>
        <v>#N/A</v>
      </c>
      <c r="M53" s="1339" t="str">
        <f t="shared" si="6"/>
        <v/>
      </c>
      <c r="N53" s="1343" t="str">
        <f t="shared" si="7"/>
        <v/>
      </c>
      <c r="O53" s="1344" t="str">
        <f t="shared" si="8"/>
        <v/>
      </c>
      <c r="P53" s="1327" t="str">
        <f t="shared" si="9"/>
        <v/>
      </c>
      <c r="R53" s="1326">
        <v>24</v>
      </c>
      <c r="S53" s="1354"/>
      <c r="T53" s="1354"/>
      <c r="U53" s="1354"/>
      <c r="V53" s="1332"/>
      <c r="W53" s="1354"/>
      <c r="X53" s="1848">
        <f t="shared" si="10"/>
        <v>0</v>
      </c>
      <c r="Y53" s="1341" t="e">
        <f>VLOOKUP(S53,'재적조사서(소나무)'!T58:BF91,2,0)</f>
        <v>#N/A</v>
      </c>
      <c r="Z53" s="1343" t="str">
        <f t="shared" si="11"/>
        <v/>
      </c>
      <c r="AA53" s="1343" t="str">
        <f t="shared" si="12"/>
        <v/>
      </c>
      <c r="AB53" s="1343">
        <f t="shared" si="13"/>
        <v>0</v>
      </c>
      <c r="AC53" s="1846" t="e">
        <f t="shared" si="14"/>
        <v>#N/A</v>
      </c>
      <c r="AD53" s="1339" t="str">
        <f t="shared" si="15"/>
        <v/>
      </c>
      <c r="AE53" s="1343" t="str">
        <f t="shared" si="16"/>
        <v/>
      </c>
      <c r="AF53" s="1344" t="str">
        <f t="shared" si="17"/>
        <v/>
      </c>
      <c r="AG53" s="1327" t="str">
        <f t="shared" si="18"/>
        <v/>
      </c>
    </row>
    <row r="54" spans="1:33">
      <c r="A54" s="1326">
        <v>25</v>
      </c>
      <c r="B54" s="1167" t="e">
        <f>#REF!</f>
        <v>#REF!</v>
      </c>
      <c r="C54" s="1324"/>
      <c r="D54" s="1324"/>
      <c r="E54" s="1332"/>
      <c r="F54" s="1324"/>
      <c r="G54" s="1846"/>
      <c r="H54" s="1341" t="str">
        <f>IFERROR(VLOOKUP(B54,'재적조사서(소나무)'!T59:BF92,파쇄량산출!C54,0),"")</f>
        <v/>
      </c>
      <c r="I54" s="1343" t="str">
        <f t="shared" si="2"/>
        <v/>
      </c>
      <c r="J54" s="1343" t="str">
        <f t="shared" si="3"/>
        <v/>
      </c>
      <c r="K54" s="1343">
        <f t="shared" si="4"/>
        <v>0</v>
      </c>
      <c r="L54" s="1846" t="e">
        <f t="shared" si="5"/>
        <v>#N/A</v>
      </c>
      <c r="M54" s="1339" t="str">
        <f t="shared" si="6"/>
        <v/>
      </c>
      <c r="N54" s="1343" t="str">
        <f t="shared" si="7"/>
        <v/>
      </c>
      <c r="O54" s="1344" t="str">
        <f t="shared" si="8"/>
        <v/>
      </c>
      <c r="P54" s="1327" t="str">
        <f t="shared" si="9"/>
        <v/>
      </c>
      <c r="R54" s="1326">
        <v>25</v>
      </c>
      <c r="S54" s="1354"/>
      <c r="T54" s="1354"/>
      <c r="U54" s="1354"/>
      <c r="V54" s="1332"/>
      <c r="W54" s="1354"/>
      <c r="X54" s="1848">
        <f t="shared" si="10"/>
        <v>0</v>
      </c>
      <c r="Y54" s="1341" t="e">
        <f>VLOOKUP(S54,'재적조사서(소나무)'!T59:BF92,2,0)</f>
        <v>#N/A</v>
      </c>
      <c r="Z54" s="1343" t="str">
        <f t="shared" si="11"/>
        <v/>
      </c>
      <c r="AA54" s="1343" t="str">
        <f t="shared" si="12"/>
        <v/>
      </c>
      <c r="AB54" s="1343">
        <f t="shared" si="13"/>
        <v>0</v>
      </c>
      <c r="AC54" s="1846" t="e">
        <f t="shared" si="14"/>
        <v>#N/A</v>
      </c>
      <c r="AD54" s="1339" t="str">
        <f t="shared" si="15"/>
        <v/>
      </c>
      <c r="AE54" s="1343" t="str">
        <f t="shared" si="16"/>
        <v/>
      </c>
      <c r="AF54" s="1344" t="str">
        <f t="shared" si="17"/>
        <v/>
      </c>
      <c r="AG54" s="1327" t="str">
        <f t="shared" si="18"/>
        <v/>
      </c>
    </row>
    <row r="55" spans="1:33">
      <c r="A55" s="1326">
        <v>26</v>
      </c>
      <c r="B55" s="1167" t="e">
        <f>#REF!</f>
        <v>#REF!</v>
      </c>
      <c r="C55" s="1324"/>
      <c r="D55" s="1328"/>
      <c r="E55" s="1332"/>
      <c r="F55" s="1324"/>
      <c r="G55" s="1846"/>
      <c r="H55" s="1341" t="str">
        <f>IFERROR(VLOOKUP(B55,'재적조사서(소나무)'!T60:BF93,파쇄량산출!C55,0),"")</f>
        <v/>
      </c>
      <c r="I55" s="1343" t="str">
        <f t="shared" si="2"/>
        <v/>
      </c>
      <c r="J55" s="1343" t="str">
        <f t="shared" si="3"/>
        <v/>
      </c>
      <c r="K55" s="1343">
        <f t="shared" si="4"/>
        <v>0</v>
      </c>
      <c r="L55" s="1846" t="e">
        <f t="shared" si="5"/>
        <v>#N/A</v>
      </c>
      <c r="M55" s="1339" t="str">
        <f t="shared" si="6"/>
        <v/>
      </c>
      <c r="N55" s="1343" t="str">
        <f t="shared" si="7"/>
        <v/>
      </c>
      <c r="O55" s="1344" t="str">
        <f t="shared" si="8"/>
        <v/>
      </c>
      <c r="P55" s="1327" t="str">
        <f t="shared" si="9"/>
        <v/>
      </c>
      <c r="R55" s="1326">
        <v>26</v>
      </c>
      <c r="S55" s="1354"/>
      <c r="T55" s="1354"/>
      <c r="U55" s="1328"/>
      <c r="V55" s="1332"/>
      <c r="W55" s="1354"/>
      <c r="X55" s="1848">
        <f t="shared" si="10"/>
        <v>0</v>
      </c>
      <c r="Y55" s="1341" t="e">
        <f>VLOOKUP(S55,'재적조사서(소나무)'!T60:BF93,2,0)</f>
        <v>#N/A</v>
      </c>
      <c r="Z55" s="1343" t="str">
        <f t="shared" si="11"/>
        <v/>
      </c>
      <c r="AA55" s="1343" t="str">
        <f t="shared" si="12"/>
        <v/>
      </c>
      <c r="AB55" s="1343">
        <f t="shared" si="13"/>
        <v>0</v>
      </c>
      <c r="AC55" s="1846" t="e">
        <f t="shared" si="14"/>
        <v>#N/A</v>
      </c>
      <c r="AD55" s="1339" t="str">
        <f t="shared" si="15"/>
        <v/>
      </c>
      <c r="AE55" s="1343" t="str">
        <f t="shared" si="16"/>
        <v/>
      </c>
      <c r="AF55" s="1344" t="str">
        <f t="shared" si="17"/>
        <v/>
      </c>
      <c r="AG55" s="1327" t="str">
        <f t="shared" si="18"/>
        <v/>
      </c>
    </row>
    <row r="56" spans="1:33">
      <c r="A56" s="1326">
        <v>27</v>
      </c>
      <c r="B56" s="1167" t="e">
        <f>#REF!</f>
        <v>#REF!</v>
      </c>
      <c r="C56" s="1324"/>
      <c r="D56" s="1328"/>
      <c r="E56" s="1332"/>
      <c r="F56" s="1324"/>
      <c r="G56" s="1846"/>
      <c r="H56" s="1341" t="str">
        <f>IFERROR(VLOOKUP(B56,'재적조사서(소나무)'!T61:BF94,파쇄량산출!C56,0),"")</f>
        <v/>
      </c>
      <c r="I56" s="1343" t="str">
        <f t="shared" si="2"/>
        <v/>
      </c>
      <c r="J56" s="1343" t="str">
        <f t="shared" si="3"/>
        <v/>
      </c>
      <c r="K56" s="1343">
        <f t="shared" si="4"/>
        <v>0</v>
      </c>
      <c r="L56" s="1846" t="e">
        <f t="shared" si="5"/>
        <v>#N/A</v>
      </c>
      <c r="M56" s="1339" t="str">
        <f t="shared" si="6"/>
        <v/>
      </c>
      <c r="N56" s="1343" t="str">
        <f t="shared" si="7"/>
        <v/>
      </c>
      <c r="O56" s="1344" t="str">
        <f t="shared" si="8"/>
        <v/>
      </c>
      <c r="P56" s="1327" t="str">
        <f t="shared" si="9"/>
        <v/>
      </c>
      <c r="R56" s="1326">
        <v>27</v>
      </c>
      <c r="S56" s="1354"/>
      <c r="T56" s="1354"/>
      <c r="U56" s="1328"/>
      <c r="V56" s="1332"/>
      <c r="W56" s="1354"/>
      <c r="X56" s="1848">
        <f t="shared" si="10"/>
        <v>0</v>
      </c>
      <c r="Y56" s="1341" t="e">
        <f>VLOOKUP(S56,'재적조사서(소나무)'!T61:BF94,2,0)</f>
        <v>#N/A</v>
      </c>
      <c r="Z56" s="1343" t="str">
        <f t="shared" si="11"/>
        <v/>
      </c>
      <c r="AA56" s="1343" t="str">
        <f t="shared" si="12"/>
        <v/>
      </c>
      <c r="AB56" s="1343">
        <f t="shared" si="13"/>
        <v>0</v>
      </c>
      <c r="AC56" s="1846" t="e">
        <f t="shared" si="14"/>
        <v>#N/A</v>
      </c>
      <c r="AD56" s="1339" t="str">
        <f t="shared" si="15"/>
        <v/>
      </c>
      <c r="AE56" s="1343" t="str">
        <f t="shared" si="16"/>
        <v/>
      </c>
      <c r="AF56" s="1344" t="str">
        <f t="shared" si="17"/>
        <v/>
      </c>
      <c r="AG56" s="1327" t="str">
        <f t="shared" si="18"/>
        <v/>
      </c>
    </row>
    <row r="57" spans="1:33">
      <c r="A57" s="1326">
        <v>28</v>
      </c>
      <c r="B57" s="1167" t="e">
        <f>#REF!</f>
        <v>#REF!</v>
      </c>
      <c r="C57" s="1324"/>
      <c r="D57" s="1328"/>
      <c r="E57" s="1332"/>
      <c r="F57" s="1324"/>
      <c r="G57" s="1846"/>
      <c r="H57" s="1341" t="str">
        <f>IFERROR(VLOOKUP(B57,'재적조사서(소나무)'!T62:BF95,파쇄량산출!C57,0),"")</f>
        <v/>
      </c>
      <c r="I57" s="1343" t="str">
        <f t="shared" si="2"/>
        <v/>
      </c>
      <c r="J57" s="1343" t="str">
        <f t="shared" si="3"/>
        <v/>
      </c>
      <c r="K57" s="1343">
        <f t="shared" si="4"/>
        <v>0</v>
      </c>
      <c r="L57" s="1846" t="e">
        <f t="shared" si="5"/>
        <v>#N/A</v>
      </c>
      <c r="M57" s="1339" t="str">
        <f t="shared" si="6"/>
        <v/>
      </c>
      <c r="N57" s="1343" t="str">
        <f t="shared" si="7"/>
        <v/>
      </c>
      <c r="O57" s="1344" t="str">
        <f t="shared" si="8"/>
        <v/>
      </c>
      <c r="P57" s="1327" t="str">
        <f t="shared" si="9"/>
        <v/>
      </c>
      <c r="R57" s="1326">
        <v>28</v>
      </c>
      <c r="S57" s="1354"/>
      <c r="T57" s="1354"/>
      <c r="U57" s="1328"/>
      <c r="V57" s="1332"/>
      <c r="W57" s="1354"/>
      <c r="X57" s="1848">
        <f t="shared" si="10"/>
        <v>0</v>
      </c>
      <c r="Y57" s="1341" t="e">
        <f>VLOOKUP(S57,'재적조사서(소나무)'!T62:BF95,2,0)</f>
        <v>#N/A</v>
      </c>
      <c r="Z57" s="1343" t="str">
        <f t="shared" si="11"/>
        <v/>
      </c>
      <c r="AA57" s="1343" t="str">
        <f t="shared" si="12"/>
        <v/>
      </c>
      <c r="AB57" s="1343">
        <f t="shared" si="13"/>
        <v>0</v>
      </c>
      <c r="AC57" s="1846" t="e">
        <f t="shared" si="14"/>
        <v>#N/A</v>
      </c>
      <c r="AD57" s="1339" t="str">
        <f t="shared" si="15"/>
        <v/>
      </c>
      <c r="AE57" s="1343" t="str">
        <f t="shared" si="16"/>
        <v/>
      </c>
      <c r="AF57" s="1344" t="str">
        <f t="shared" si="17"/>
        <v/>
      </c>
      <c r="AG57" s="1327" t="str">
        <f t="shared" si="18"/>
        <v/>
      </c>
    </row>
    <row r="58" spans="1:33">
      <c r="A58" s="1326">
        <v>29</v>
      </c>
      <c r="B58" s="1167" t="e">
        <f>#REF!</f>
        <v>#REF!</v>
      </c>
      <c r="C58" s="1324"/>
      <c r="D58" s="1328"/>
      <c r="E58" s="1332"/>
      <c r="F58" s="1324"/>
      <c r="G58" s="1846"/>
      <c r="H58" s="1341" t="str">
        <f>IFERROR(VLOOKUP(B58,'재적조사서(소나무)'!T63:BF96,파쇄량산출!C58,0),"")</f>
        <v/>
      </c>
      <c r="I58" s="1343" t="str">
        <f t="shared" si="2"/>
        <v/>
      </c>
      <c r="J58" s="1343" t="str">
        <f t="shared" si="3"/>
        <v/>
      </c>
      <c r="K58" s="1343">
        <f t="shared" si="4"/>
        <v>0</v>
      </c>
      <c r="L58" s="1846" t="e">
        <f t="shared" si="5"/>
        <v>#N/A</v>
      </c>
      <c r="M58" s="1339" t="str">
        <f t="shared" si="6"/>
        <v/>
      </c>
      <c r="N58" s="1343" t="str">
        <f t="shared" si="7"/>
        <v/>
      </c>
      <c r="O58" s="1344" t="str">
        <f t="shared" si="8"/>
        <v/>
      </c>
      <c r="P58" s="1327" t="str">
        <f t="shared" si="9"/>
        <v/>
      </c>
      <c r="R58" s="1326">
        <v>29</v>
      </c>
      <c r="S58" s="1354"/>
      <c r="T58" s="1354"/>
      <c r="U58" s="1328"/>
      <c r="V58" s="1332"/>
      <c r="W58" s="1354"/>
      <c r="X58" s="1848">
        <f t="shared" si="10"/>
        <v>0</v>
      </c>
      <c r="Y58" s="1341" t="e">
        <f>VLOOKUP(S58,'재적조사서(소나무)'!T63:BF96,2,0)</f>
        <v>#N/A</v>
      </c>
      <c r="Z58" s="1343" t="str">
        <f t="shared" si="11"/>
        <v/>
      </c>
      <c r="AA58" s="1343" t="str">
        <f t="shared" si="12"/>
        <v/>
      </c>
      <c r="AB58" s="1343">
        <f t="shared" si="13"/>
        <v>0</v>
      </c>
      <c r="AC58" s="1846" t="e">
        <f t="shared" si="14"/>
        <v>#N/A</v>
      </c>
      <c r="AD58" s="1339" t="str">
        <f t="shared" si="15"/>
        <v/>
      </c>
      <c r="AE58" s="1343" t="str">
        <f t="shared" si="16"/>
        <v/>
      </c>
      <c r="AF58" s="1344" t="str">
        <f t="shared" si="17"/>
        <v/>
      </c>
      <c r="AG58" s="1327" t="str">
        <f t="shared" si="18"/>
        <v/>
      </c>
    </row>
    <row r="59" spans="1:33">
      <c r="A59" s="1326">
        <v>30</v>
      </c>
      <c r="B59" s="1167" t="e">
        <f>#REF!</f>
        <v>#REF!</v>
      </c>
      <c r="C59" s="1324"/>
      <c r="D59" s="1324"/>
      <c r="E59" s="1332"/>
      <c r="F59" s="1324"/>
      <c r="G59" s="1846"/>
      <c r="H59" s="1341" t="str">
        <f>IFERROR(VLOOKUP(B59,'재적조사서(소나무)'!T64:BF97,파쇄량산출!C59,0),"")</f>
        <v/>
      </c>
      <c r="I59" s="1343" t="str">
        <f t="shared" si="2"/>
        <v/>
      </c>
      <c r="J59" s="1343" t="str">
        <f t="shared" si="3"/>
        <v/>
      </c>
      <c r="K59" s="1343">
        <f t="shared" si="4"/>
        <v>0</v>
      </c>
      <c r="L59" s="1846" t="e">
        <f t="shared" si="5"/>
        <v>#N/A</v>
      </c>
      <c r="M59" s="1339" t="str">
        <f t="shared" si="6"/>
        <v/>
      </c>
      <c r="N59" s="1343" t="str">
        <f t="shared" si="7"/>
        <v/>
      </c>
      <c r="O59" s="1344" t="str">
        <f t="shared" si="8"/>
        <v/>
      </c>
      <c r="P59" s="1327" t="str">
        <f t="shared" si="9"/>
        <v/>
      </c>
      <c r="R59" s="1326">
        <v>30</v>
      </c>
      <c r="S59" s="1354"/>
      <c r="T59" s="1354"/>
      <c r="U59" s="1354"/>
      <c r="V59" s="1332"/>
      <c r="W59" s="1354"/>
      <c r="X59" s="1848">
        <f t="shared" si="10"/>
        <v>0</v>
      </c>
      <c r="Y59" s="1341" t="e">
        <f>VLOOKUP(S59,'재적조사서(소나무)'!T64:BF97,2,0)</f>
        <v>#N/A</v>
      </c>
      <c r="Z59" s="1343" t="str">
        <f t="shared" si="11"/>
        <v/>
      </c>
      <c r="AA59" s="1343" t="str">
        <f t="shared" si="12"/>
        <v/>
      </c>
      <c r="AB59" s="1343">
        <f t="shared" si="13"/>
        <v>0</v>
      </c>
      <c r="AC59" s="1846" t="e">
        <f t="shared" si="14"/>
        <v>#N/A</v>
      </c>
      <c r="AD59" s="1339" t="str">
        <f t="shared" si="15"/>
        <v/>
      </c>
      <c r="AE59" s="1343" t="str">
        <f t="shared" si="16"/>
        <v/>
      </c>
      <c r="AF59" s="1344" t="str">
        <f t="shared" si="17"/>
        <v/>
      </c>
      <c r="AG59" s="1327" t="str">
        <f t="shared" si="18"/>
        <v/>
      </c>
    </row>
    <row r="60" spans="1:33">
      <c r="A60" s="1326">
        <v>31</v>
      </c>
      <c r="B60" s="1167" t="e">
        <f>#REF!</f>
        <v>#REF!</v>
      </c>
      <c r="C60" s="1324"/>
      <c r="D60" s="1324"/>
      <c r="E60" s="1332"/>
      <c r="F60" s="1324"/>
      <c r="G60" s="1846"/>
      <c r="H60" s="1341" t="str">
        <f>IFERROR(VLOOKUP(B60,'재적조사서(소나무)'!T65:BF98,파쇄량산출!C60,0),"")</f>
        <v/>
      </c>
      <c r="I60" s="1343" t="str">
        <f t="shared" si="2"/>
        <v/>
      </c>
      <c r="J60" s="1343" t="str">
        <f t="shared" si="3"/>
        <v/>
      </c>
      <c r="K60" s="1343">
        <f t="shared" si="4"/>
        <v>0</v>
      </c>
      <c r="L60" s="1846" t="e">
        <f t="shared" si="5"/>
        <v>#N/A</v>
      </c>
      <c r="M60" s="1339" t="str">
        <f t="shared" si="6"/>
        <v/>
      </c>
      <c r="N60" s="1343" t="str">
        <f t="shared" si="7"/>
        <v/>
      </c>
      <c r="O60" s="1344" t="str">
        <f t="shared" si="8"/>
        <v/>
      </c>
      <c r="P60" s="1327" t="str">
        <f t="shared" si="9"/>
        <v/>
      </c>
      <c r="R60" s="1326">
        <v>31</v>
      </c>
      <c r="S60" s="1354"/>
      <c r="T60" s="1354"/>
      <c r="U60" s="1354"/>
      <c r="V60" s="1332"/>
      <c r="W60" s="1354"/>
      <c r="X60" s="1848">
        <f t="shared" si="10"/>
        <v>0</v>
      </c>
      <c r="Y60" s="1341" t="e">
        <f>VLOOKUP(S60,'재적조사서(소나무)'!T65:BF98,2,0)</f>
        <v>#N/A</v>
      </c>
      <c r="Z60" s="1343" t="str">
        <f t="shared" si="11"/>
        <v/>
      </c>
      <c r="AA60" s="1343" t="str">
        <f t="shared" si="12"/>
        <v/>
      </c>
      <c r="AB60" s="1343">
        <f t="shared" si="13"/>
        <v>0</v>
      </c>
      <c r="AC60" s="1846" t="e">
        <f t="shared" si="14"/>
        <v>#N/A</v>
      </c>
      <c r="AD60" s="1339" t="str">
        <f t="shared" si="15"/>
        <v/>
      </c>
      <c r="AE60" s="1343" t="str">
        <f t="shared" si="16"/>
        <v/>
      </c>
      <c r="AF60" s="1344" t="str">
        <f t="shared" si="17"/>
        <v/>
      </c>
      <c r="AG60" s="1327" t="str">
        <f t="shared" si="18"/>
        <v/>
      </c>
    </row>
    <row r="61" spans="1:33">
      <c r="A61" s="1326">
        <v>32</v>
      </c>
      <c r="B61" s="1167" t="e">
        <f>#REF!</f>
        <v>#REF!</v>
      </c>
      <c r="C61" s="1324"/>
      <c r="D61" s="1324"/>
      <c r="E61" s="1332"/>
      <c r="F61" s="1324"/>
      <c r="G61" s="1846"/>
      <c r="H61" s="1341" t="str">
        <f>IFERROR(VLOOKUP(B61,'재적조사서(소나무)'!T66:BF99,파쇄량산출!C61,0),"")</f>
        <v/>
      </c>
      <c r="I61" s="1343" t="str">
        <f t="shared" si="2"/>
        <v/>
      </c>
      <c r="J61" s="1343" t="str">
        <f t="shared" si="3"/>
        <v/>
      </c>
      <c r="K61" s="1343">
        <f t="shared" si="4"/>
        <v>0</v>
      </c>
      <c r="L61" s="1846" t="e">
        <f t="shared" si="5"/>
        <v>#N/A</v>
      </c>
      <c r="M61" s="1339" t="str">
        <f t="shared" si="6"/>
        <v/>
      </c>
      <c r="N61" s="1343" t="str">
        <f t="shared" si="7"/>
        <v/>
      </c>
      <c r="O61" s="1344" t="str">
        <f t="shared" si="8"/>
        <v/>
      </c>
      <c r="P61" s="1327" t="str">
        <f t="shared" si="9"/>
        <v/>
      </c>
      <c r="R61" s="1326">
        <v>32</v>
      </c>
      <c r="S61" s="1354"/>
      <c r="T61" s="1354"/>
      <c r="U61" s="1354"/>
      <c r="V61" s="1332"/>
      <c r="W61" s="1354"/>
      <c r="X61" s="1848">
        <f t="shared" si="10"/>
        <v>0</v>
      </c>
      <c r="Y61" s="1341" t="e">
        <f>VLOOKUP(S61,'재적조사서(소나무)'!T66:BF99,2,0)</f>
        <v>#N/A</v>
      </c>
      <c r="Z61" s="1343" t="str">
        <f t="shared" si="11"/>
        <v/>
      </c>
      <c r="AA61" s="1343" t="str">
        <f t="shared" si="12"/>
        <v/>
      </c>
      <c r="AB61" s="1343">
        <f t="shared" si="13"/>
        <v>0</v>
      </c>
      <c r="AC61" s="1846" t="e">
        <f t="shared" si="14"/>
        <v>#N/A</v>
      </c>
      <c r="AD61" s="1339" t="str">
        <f t="shared" si="15"/>
        <v/>
      </c>
      <c r="AE61" s="1343" t="str">
        <f t="shared" si="16"/>
        <v/>
      </c>
      <c r="AF61" s="1344" t="str">
        <f t="shared" si="17"/>
        <v/>
      </c>
      <c r="AG61" s="1327" t="str">
        <f t="shared" si="18"/>
        <v/>
      </c>
    </row>
    <row r="62" spans="1:33">
      <c r="A62" s="1326">
        <v>33</v>
      </c>
      <c r="B62" s="1167" t="e">
        <f>#REF!</f>
        <v>#REF!</v>
      </c>
      <c r="C62" s="1324"/>
      <c r="D62" s="1324"/>
      <c r="E62" s="1332"/>
      <c r="F62" s="1324"/>
      <c r="G62" s="1846"/>
      <c r="H62" s="1341" t="str">
        <f>IFERROR(VLOOKUP(B62,'재적조사서(소나무)'!T67:BF100,파쇄량산출!C62,0),"")</f>
        <v/>
      </c>
      <c r="I62" s="1343" t="str">
        <f t="shared" ref="I62:I79" si="19">IFERROR(H62*1.34,"")</f>
        <v/>
      </c>
      <c r="J62" s="1343" t="str">
        <f t="shared" ref="J62:J79" si="20">IFERROR(I62-H62,"")</f>
        <v/>
      </c>
      <c r="K62" s="1343">
        <f t="shared" ref="K62:K73" si="21">(F62*F62*3.14*G62*1/3)</f>
        <v>0</v>
      </c>
      <c r="L62" s="1846" t="e">
        <f t="shared" si="5"/>
        <v>#N/A</v>
      </c>
      <c r="M62" s="1339" t="str">
        <f t="shared" ref="M62:M79" si="22">IFERROR((L62*F62*1/G62),"")</f>
        <v/>
      </c>
      <c r="N62" s="1343" t="str">
        <f t="shared" ref="N62:N79" si="23">IFERROR((M62*M62*3.14*L62*1/3),"")</f>
        <v/>
      </c>
      <c r="O62" s="1344" t="str">
        <f t="shared" ref="O62:O79" si="24">IFERROR((1-N62/K62)*100,"")</f>
        <v/>
      </c>
      <c r="P62" s="1327" t="str">
        <f t="shared" ref="P62:P79" si="25">IFERROR((J62*O62/100),"")</f>
        <v/>
      </c>
      <c r="R62" s="1326">
        <v>33</v>
      </c>
      <c r="S62" s="1354"/>
      <c r="T62" s="1354"/>
      <c r="U62" s="1354"/>
      <c r="V62" s="1332"/>
      <c r="W62" s="1354"/>
      <c r="X62" s="1848">
        <f t="shared" si="10"/>
        <v>0</v>
      </c>
      <c r="Y62" s="1341" t="e">
        <f>VLOOKUP(S62,'재적조사서(소나무)'!T67:BF100,2,0)</f>
        <v>#N/A</v>
      </c>
      <c r="Z62" s="1343" t="str">
        <f t="shared" si="11"/>
        <v/>
      </c>
      <c r="AA62" s="1343" t="str">
        <f t="shared" si="12"/>
        <v/>
      </c>
      <c r="AB62" s="1343">
        <f t="shared" si="13"/>
        <v>0</v>
      </c>
      <c r="AC62" s="1846" t="e">
        <f t="shared" ref="AC62:AC79" si="26">X62-(VLOOKUP(V62,$A$85:$B$88,2,FALSE))</f>
        <v>#N/A</v>
      </c>
      <c r="AD62" s="1339" t="str">
        <f t="shared" si="15"/>
        <v/>
      </c>
      <c r="AE62" s="1343" t="str">
        <f t="shared" si="16"/>
        <v/>
      </c>
      <c r="AF62" s="1344" t="str">
        <f t="shared" si="17"/>
        <v/>
      </c>
      <c r="AG62" s="1327" t="str">
        <f t="shared" si="18"/>
        <v/>
      </c>
    </row>
    <row r="63" spans="1:33">
      <c r="A63" s="1326">
        <v>34</v>
      </c>
      <c r="B63" s="1167" t="e">
        <f>#REF!</f>
        <v>#REF!</v>
      </c>
      <c r="C63" s="1324"/>
      <c r="D63" s="1324"/>
      <c r="E63" s="1332"/>
      <c r="F63" s="1324"/>
      <c r="G63" s="1846"/>
      <c r="H63" s="1341" t="str">
        <f>IFERROR(VLOOKUP(B63,'재적조사서(소나무)'!T68:BF101,파쇄량산출!C63,0),"")</f>
        <v/>
      </c>
      <c r="I63" s="1343" t="str">
        <f t="shared" si="19"/>
        <v/>
      </c>
      <c r="J63" s="1343" t="str">
        <f t="shared" si="20"/>
        <v/>
      </c>
      <c r="K63" s="1343">
        <f t="shared" si="21"/>
        <v>0</v>
      </c>
      <c r="L63" s="1846" t="e">
        <f t="shared" si="5"/>
        <v>#N/A</v>
      </c>
      <c r="M63" s="1339" t="str">
        <f t="shared" si="22"/>
        <v/>
      </c>
      <c r="N63" s="1343" t="str">
        <f t="shared" si="23"/>
        <v/>
      </c>
      <c r="O63" s="1344" t="str">
        <f t="shared" si="24"/>
        <v/>
      </c>
      <c r="P63" s="1327" t="str">
        <f t="shared" si="25"/>
        <v/>
      </c>
      <c r="R63" s="1326">
        <v>34</v>
      </c>
      <c r="S63" s="1354"/>
      <c r="T63" s="1354"/>
      <c r="U63" s="1354"/>
      <c r="V63" s="1332"/>
      <c r="W63" s="1354"/>
      <c r="X63" s="1848">
        <f t="shared" si="10"/>
        <v>0</v>
      </c>
      <c r="Y63" s="1341" t="e">
        <f>VLOOKUP(S63,'재적조사서(소나무)'!T68:BF101,2,0)</f>
        <v>#N/A</v>
      </c>
      <c r="Z63" s="1343" t="str">
        <f t="shared" si="11"/>
        <v/>
      </c>
      <c r="AA63" s="1343" t="str">
        <f t="shared" si="12"/>
        <v/>
      </c>
      <c r="AB63" s="1343">
        <f t="shared" si="13"/>
        <v>0</v>
      </c>
      <c r="AC63" s="1846" t="e">
        <f t="shared" si="26"/>
        <v>#N/A</v>
      </c>
      <c r="AD63" s="1339" t="str">
        <f t="shared" si="15"/>
        <v/>
      </c>
      <c r="AE63" s="1343" t="str">
        <f t="shared" si="16"/>
        <v/>
      </c>
      <c r="AF63" s="1344" t="str">
        <f t="shared" si="17"/>
        <v/>
      </c>
      <c r="AG63" s="1327" t="str">
        <f t="shared" si="18"/>
        <v/>
      </c>
    </row>
    <row r="64" spans="1:33">
      <c r="A64" s="1326">
        <v>35</v>
      </c>
      <c r="B64" s="1167" t="e">
        <f>#REF!</f>
        <v>#REF!</v>
      </c>
      <c r="C64" s="1324"/>
      <c r="D64" s="1324"/>
      <c r="E64" s="1332"/>
      <c r="F64" s="1324"/>
      <c r="G64" s="1846"/>
      <c r="H64" s="1341" t="str">
        <f>IFERROR(VLOOKUP(B64,'재적조사서(소나무)'!T69:BF102,파쇄량산출!C64,0),"")</f>
        <v/>
      </c>
      <c r="I64" s="1343" t="str">
        <f t="shared" si="19"/>
        <v/>
      </c>
      <c r="J64" s="1343" t="str">
        <f t="shared" si="20"/>
        <v/>
      </c>
      <c r="K64" s="1343">
        <f t="shared" si="21"/>
        <v>0</v>
      </c>
      <c r="L64" s="1846" t="e">
        <f t="shared" si="5"/>
        <v>#N/A</v>
      </c>
      <c r="M64" s="1339" t="str">
        <f t="shared" si="22"/>
        <v/>
      </c>
      <c r="N64" s="1343" t="str">
        <f t="shared" si="23"/>
        <v/>
      </c>
      <c r="O64" s="1344" t="str">
        <f t="shared" si="24"/>
        <v/>
      </c>
      <c r="P64" s="1327" t="str">
        <f t="shared" si="25"/>
        <v/>
      </c>
      <c r="R64" s="1326">
        <v>35</v>
      </c>
      <c r="S64" s="1354"/>
      <c r="T64" s="1354"/>
      <c r="U64" s="1354"/>
      <c r="V64" s="1332"/>
      <c r="W64" s="1354"/>
      <c r="X64" s="1848">
        <f t="shared" si="10"/>
        <v>0</v>
      </c>
      <c r="Y64" s="1341" t="e">
        <f>VLOOKUP(S64,'재적조사서(소나무)'!T69:BF102,2,0)</f>
        <v>#N/A</v>
      </c>
      <c r="Z64" s="1343" t="str">
        <f t="shared" si="11"/>
        <v/>
      </c>
      <c r="AA64" s="1343" t="str">
        <f t="shared" si="12"/>
        <v/>
      </c>
      <c r="AB64" s="1343">
        <f t="shared" si="13"/>
        <v>0</v>
      </c>
      <c r="AC64" s="1846" t="e">
        <f t="shared" si="26"/>
        <v>#N/A</v>
      </c>
      <c r="AD64" s="1339" t="str">
        <f t="shared" si="15"/>
        <v/>
      </c>
      <c r="AE64" s="1343" t="str">
        <f t="shared" si="16"/>
        <v/>
      </c>
      <c r="AF64" s="1344" t="str">
        <f t="shared" si="17"/>
        <v/>
      </c>
      <c r="AG64" s="1327" t="str">
        <f t="shared" si="18"/>
        <v/>
      </c>
    </row>
    <row r="65" spans="1:33">
      <c r="A65" s="1326">
        <v>36</v>
      </c>
      <c r="B65" s="1167" t="e">
        <f>#REF!</f>
        <v>#REF!</v>
      </c>
      <c r="C65" s="1324"/>
      <c r="D65" s="1328"/>
      <c r="E65" s="1332"/>
      <c r="F65" s="1324"/>
      <c r="G65" s="1846"/>
      <c r="H65" s="1341" t="str">
        <f>IFERROR(VLOOKUP(B65,'재적조사서(소나무)'!T70:BF103,파쇄량산출!C65,0),"")</f>
        <v/>
      </c>
      <c r="I65" s="1343" t="str">
        <f t="shared" si="19"/>
        <v/>
      </c>
      <c r="J65" s="1343" t="str">
        <f t="shared" si="20"/>
        <v/>
      </c>
      <c r="K65" s="1343">
        <f t="shared" si="21"/>
        <v>0</v>
      </c>
      <c r="L65" s="1846" t="e">
        <f t="shared" si="5"/>
        <v>#N/A</v>
      </c>
      <c r="M65" s="1339" t="str">
        <f t="shared" si="22"/>
        <v/>
      </c>
      <c r="N65" s="1343" t="str">
        <f t="shared" si="23"/>
        <v/>
      </c>
      <c r="O65" s="1344" t="str">
        <f t="shared" si="24"/>
        <v/>
      </c>
      <c r="P65" s="1327" t="str">
        <f t="shared" si="25"/>
        <v/>
      </c>
      <c r="R65" s="1326">
        <v>36</v>
      </c>
      <c r="S65" s="1354"/>
      <c r="T65" s="1354"/>
      <c r="U65" s="1328"/>
      <c r="V65" s="1332"/>
      <c r="W65" s="1354"/>
      <c r="X65" s="1848">
        <f t="shared" si="10"/>
        <v>0</v>
      </c>
      <c r="Y65" s="1341" t="e">
        <f>VLOOKUP(S65,'재적조사서(소나무)'!T70:BF103,2,0)</f>
        <v>#N/A</v>
      </c>
      <c r="Z65" s="1343" t="str">
        <f t="shared" si="11"/>
        <v/>
      </c>
      <c r="AA65" s="1343" t="str">
        <f t="shared" si="12"/>
        <v/>
      </c>
      <c r="AB65" s="1343">
        <f t="shared" si="13"/>
        <v>0</v>
      </c>
      <c r="AC65" s="1846" t="e">
        <f t="shared" si="26"/>
        <v>#N/A</v>
      </c>
      <c r="AD65" s="1339" t="str">
        <f t="shared" si="15"/>
        <v/>
      </c>
      <c r="AE65" s="1343" t="str">
        <f t="shared" si="16"/>
        <v/>
      </c>
      <c r="AF65" s="1344" t="str">
        <f t="shared" si="17"/>
        <v/>
      </c>
      <c r="AG65" s="1327" t="str">
        <f t="shared" si="18"/>
        <v/>
      </c>
    </row>
    <row r="66" spans="1:33">
      <c r="A66" s="1326">
        <v>37</v>
      </c>
      <c r="B66" s="1167" t="e">
        <f>#REF!</f>
        <v>#REF!</v>
      </c>
      <c r="C66" s="1324"/>
      <c r="D66" s="1328"/>
      <c r="E66" s="1332"/>
      <c r="F66" s="1324"/>
      <c r="G66" s="1846"/>
      <c r="H66" s="1341" t="str">
        <f>IFERROR(VLOOKUP(B66,'재적조사서(소나무)'!T71:BF104,파쇄량산출!C66,0),"")</f>
        <v/>
      </c>
      <c r="I66" s="1343" t="str">
        <f t="shared" si="19"/>
        <v/>
      </c>
      <c r="J66" s="1343" t="str">
        <f t="shared" si="20"/>
        <v/>
      </c>
      <c r="K66" s="1343">
        <f t="shared" si="21"/>
        <v>0</v>
      </c>
      <c r="L66" s="1846" t="e">
        <f t="shared" si="5"/>
        <v>#N/A</v>
      </c>
      <c r="M66" s="1339" t="str">
        <f t="shared" si="22"/>
        <v/>
      </c>
      <c r="N66" s="1343" t="str">
        <f t="shared" si="23"/>
        <v/>
      </c>
      <c r="O66" s="1344" t="str">
        <f t="shared" si="24"/>
        <v/>
      </c>
      <c r="P66" s="1327" t="str">
        <f t="shared" si="25"/>
        <v/>
      </c>
      <c r="R66" s="1326">
        <v>37</v>
      </c>
      <c r="S66" s="1354"/>
      <c r="T66" s="1354"/>
      <c r="U66" s="1328"/>
      <c r="V66" s="1332"/>
      <c r="W66" s="1354"/>
      <c r="X66" s="1848">
        <f t="shared" si="10"/>
        <v>0</v>
      </c>
      <c r="Y66" s="1341" t="e">
        <f>VLOOKUP(S66,'재적조사서(소나무)'!T71:BF104,2,0)</f>
        <v>#N/A</v>
      </c>
      <c r="Z66" s="1343" t="str">
        <f t="shared" si="11"/>
        <v/>
      </c>
      <c r="AA66" s="1343" t="str">
        <f t="shared" si="12"/>
        <v/>
      </c>
      <c r="AB66" s="1343">
        <f t="shared" si="13"/>
        <v>0</v>
      </c>
      <c r="AC66" s="1846" t="e">
        <f t="shared" si="26"/>
        <v>#N/A</v>
      </c>
      <c r="AD66" s="1339" t="str">
        <f t="shared" si="15"/>
        <v/>
      </c>
      <c r="AE66" s="1343" t="str">
        <f t="shared" si="16"/>
        <v/>
      </c>
      <c r="AF66" s="1344" t="str">
        <f t="shared" si="17"/>
        <v/>
      </c>
      <c r="AG66" s="1327" t="str">
        <f t="shared" si="18"/>
        <v/>
      </c>
    </row>
    <row r="67" spans="1:33">
      <c r="A67" s="1326">
        <v>38</v>
      </c>
      <c r="B67" s="1167" t="e">
        <f>#REF!</f>
        <v>#REF!</v>
      </c>
      <c r="C67" s="1324"/>
      <c r="D67" s="1328"/>
      <c r="E67" s="1332"/>
      <c r="F67" s="1324"/>
      <c r="G67" s="1846"/>
      <c r="H67" s="1341" t="str">
        <f>IFERROR(VLOOKUP(B67,'재적조사서(소나무)'!T72:BF105,파쇄량산출!C67,0),"")</f>
        <v/>
      </c>
      <c r="I67" s="1343" t="str">
        <f t="shared" si="19"/>
        <v/>
      </c>
      <c r="J67" s="1343" t="str">
        <f t="shared" si="20"/>
        <v/>
      </c>
      <c r="K67" s="1343">
        <f t="shared" si="21"/>
        <v>0</v>
      </c>
      <c r="L67" s="1846" t="e">
        <f t="shared" si="5"/>
        <v>#N/A</v>
      </c>
      <c r="M67" s="1339" t="str">
        <f t="shared" si="22"/>
        <v/>
      </c>
      <c r="N67" s="1343" t="str">
        <f t="shared" si="23"/>
        <v/>
      </c>
      <c r="O67" s="1344" t="str">
        <f t="shared" si="24"/>
        <v/>
      </c>
      <c r="P67" s="1327" t="str">
        <f t="shared" si="25"/>
        <v/>
      </c>
      <c r="R67" s="1326">
        <v>38</v>
      </c>
      <c r="S67" s="1354"/>
      <c r="T67" s="1354"/>
      <c r="U67" s="1328"/>
      <c r="V67" s="1332"/>
      <c r="W67" s="1354"/>
      <c r="X67" s="1848">
        <f t="shared" si="10"/>
        <v>0</v>
      </c>
      <c r="Y67" s="1341" t="e">
        <f>VLOOKUP(S67,'재적조사서(소나무)'!T72:BF105,2,0)</f>
        <v>#N/A</v>
      </c>
      <c r="Z67" s="1343" t="str">
        <f t="shared" si="11"/>
        <v/>
      </c>
      <c r="AA67" s="1343" t="str">
        <f t="shared" si="12"/>
        <v/>
      </c>
      <c r="AB67" s="1343">
        <f t="shared" si="13"/>
        <v>0</v>
      </c>
      <c r="AC67" s="1846" t="e">
        <f t="shared" si="26"/>
        <v>#N/A</v>
      </c>
      <c r="AD67" s="1339" t="str">
        <f t="shared" si="15"/>
        <v/>
      </c>
      <c r="AE67" s="1343" t="str">
        <f t="shared" si="16"/>
        <v/>
      </c>
      <c r="AF67" s="1344" t="str">
        <f t="shared" si="17"/>
        <v/>
      </c>
      <c r="AG67" s="1327" t="str">
        <f t="shared" si="18"/>
        <v/>
      </c>
    </row>
    <row r="68" spans="1:33">
      <c r="A68" s="1326">
        <v>39</v>
      </c>
      <c r="B68" s="1167" t="e">
        <f>#REF!</f>
        <v>#REF!</v>
      </c>
      <c r="C68" s="1324"/>
      <c r="D68" s="1328"/>
      <c r="E68" s="1332"/>
      <c r="F68" s="1324"/>
      <c r="G68" s="1846"/>
      <c r="H68" s="1341" t="str">
        <f>IFERROR(VLOOKUP(B68,'재적조사서(소나무)'!T73:BF106,파쇄량산출!C68,0),"")</f>
        <v/>
      </c>
      <c r="I68" s="1343" t="str">
        <f t="shared" si="19"/>
        <v/>
      </c>
      <c r="J68" s="1343" t="str">
        <f t="shared" si="20"/>
        <v/>
      </c>
      <c r="K68" s="1343">
        <f t="shared" si="21"/>
        <v>0</v>
      </c>
      <c r="L68" s="1846" t="e">
        <f t="shared" si="5"/>
        <v>#N/A</v>
      </c>
      <c r="M68" s="1339" t="str">
        <f t="shared" si="22"/>
        <v/>
      </c>
      <c r="N68" s="1343" t="str">
        <f t="shared" si="23"/>
        <v/>
      </c>
      <c r="O68" s="1344" t="str">
        <f t="shared" si="24"/>
        <v/>
      </c>
      <c r="P68" s="1327" t="str">
        <f t="shared" si="25"/>
        <v/>
      </c>
      <c r="R68" s="1326">
        <v>39</v>
      </c>
      <c r="S68" s="1354"/>
      <c r="T68" s="1354"/>
      <c r="U68" s="1328"/>
      <c r="V68" s="1332"/>
      <c r="W68" s="1354"/>
      <c r="X68" s="1848">
        <f t="shared" si="10"/>
        <v>0</v>
      </c>
      <c r="Y68" s="1341" t="e">
        <f>VLOOKUP(S68,'재적조사서(소나무)'!T73:BF106,2,0)</f>
        <v>#N/A</v>
      </c>
      <c r="Z68" s="1343" t="str">
        <f t="shared" si="11"/>
        <v/>
      </c>
      <c r="AA68" s="1343" t="str">
        <f t="shared" si="12"/>
        <v/>
      </c>
      <c r="AB68" s="1343">
        <f t="shared" si="13"/>
        <v>0</v>
      </c>
      <c r="AC68" s="1846" t="e">
        <f t="shared" si="26"/>
        <v>#N/A</v>
      </c>
      <c r="AD68" s="1339" t="str">
        <f t="shared" si="15"/>
        <v/>
      </c>
      <c r="AE68" s="1343" t="str">
        <f t="shared" si="16"/>
        <v/>
      </c>
      <c r="AF68" s="1344" t="str">
        <f t="shared" si="17"/>
        <v/>
      </c>
      <c r="AG68" s="1327" t="str">
        <f t="shared" si="18"/>
        <v/>
      </c>
    </row>
    <row r="69" spans="1:33">
      <c r="A69" s="1326">
        <v>40</v>
      </c>
      <c r="B69" s="1167" t="e">
        <f>#REF!</f>
        <v>#REF!</v>
      </c>
      <c r="C69" s="1324"/>
      <c r="D69" s="1324"/>
      <c r="E69" s="1332"/>
      <c r="F69" s="1324"/>
      <c r="G69" s="1846"/>
      <c r="H69" s="1341" t="str">
        <f>IFERROR(VLOOKUP(B69,'재적조사서(소나무)'!T74:BF107,파쇄량산출!C69,0),"")</f>
        <v/>
      </c>
      <c r="I69" s="1343" t="str">
        <f t="shared" si="19"/>
        <v/>
      </c>
      <c r="J69" s="1343" t="str">
        <f t="shared" si="20"/>
        <v/>
      </c>
      <c r="K69" s="1343">
        <f t="shared" si="21"/>
        <v>0</v>
      </c>
      <c r="L69" s="1846" t="e">
        <f t="shared" si="5"/>
        <v>#N/A</v>
      </c>
      <c r="M69" s="1339" t="str">
        <f t="shared" si="22"/>
        <v/>
      </c>
      <c r="N69" s="1343" t="str">
        <f t="shared" si="23"/>
        <v/>
      </c>
      <c r="O69" s="1344" t="str">
        <f t="shared" si="24"/>
        <v/>
      </c>
      <c r="P69" s="1327" t="str">
        <f t="shared" si="25"/>
        <v/>
      </c>
      <c r="R69" s="1326">
        <v>40</v>
      </c>
      <c r="S69" s="1354"/>
      <c r="T69" s="1354"/>
      <c r="U69" s="1354"/>
      <c r="V69" s="1332"/>
      <c r="W69" s="1354"/>
      <c r="X69" s="1848">
        <f t="shared" si="10"/>
        <v>0</v>
      </c>
      <c r="Y69" s="1341" t="e">
        <f>VLOOKUP(S69,'재적조사서(소나무)'!T74:BF107,2,0)</f>
        <v>#N/A</v>
      </c>
      <c r="Z69" s="1343" t="str">
        <f t="shared" si="11"/>
        <v/>
      </c>
      <c r="AA69" s="1343" t="str">
        <f t="shared" si="12"/>
        <v/>
      </c>
      <c r="AB69" s="1343">
        <f t="shared" si="13"/>
        <v>0</v>
      </c>
      <c r="AC69" s="1846" t="e">
        <f t="shared" si="26"/>
        <v>#N/A</v>
      </c>
      <c r="AD69" s="1339" t="str">
        <f t="shared" si="15"/>
        <v/>
      </c>
      <c r="AE69" s="1343" t="str">
        <f t="shared" si="16"/>
        <v/>
      </c>
      <c r="AF69" s="1344" t="str">
        <f t="shared" si="17"/>
        <v/>
      </c>
      <c r="AG69" s="1327" t="str">
        <f t="shared" si="18"/>
        <v/>
      </c>
    </row>
    <row r="70" spans="1:33">
      <c r="A70" s="1326">
        <v>41</v>
      </c>
      <c r="B70" s="1167" t="e">
        <f>#REF!</f>
        <v>#REF!</v>
      </c>
      <c r="C70" s="1324"/>
      <c r="D70" s="1324"/>
      <c r="E70" s="1332"/>
      <c r="F70" s="1324"/>
      <c r="G70" s="1846"/>
      <c r="H70" s="1341" t="str">
        <f>IFERROR(VLOOKUP(B70,'재적조사서(소나무)'!T75:BF108,파쇄량산출!C70,0),"")</f>
        <v/>
      </c>
      <c r="I70" s="1343" t="str">
        <f t="shared" si="19"/>
        <v/>
      </c>
      <c r="J70" s="1343" t="str">
        <f t="shared" si="20"/>
        <v/>
      </c>
      <c r="K70" s="1343">
        <f t="shared" si="21"/>
        <v>0</v>
      </c>
      <c r="L70" s="1846" t="e">
        <f t="shared" si="5"/>
        <v>#N/A</v>
      </c>
      <c r="M70" s="1339" t="str">
        <f t="shared" si="22"/>
        <v/>
      </c>
      <c r="N70" s="1343" t="str">
        <f t="shared" si="23"/>
        <v/>
      </c>
      <c r="O70" s="1344" t="str">
        <f t="shared" si="24"/>
        <v/>
      </c>
      <c r="P70" s="1327" t="str">
        <f>IFERROR((J70*O70/100),"")</f>
        <v/>
      </c>
      <c r="R70" s="1326">
        <v>41</v>
      </c>
      <c r="S70" s="1354"/>
      <c r="T70" s="1354"/>
      <c r="U70" s="1354"/>
      <c r="V70" s="1332"/>
      <c r="W70" s="1354"/>
      <c r="X70" s="1848">
        <f t="shared" si="10"/>
        <v>0</v>
      </c>
      <c r="Y70" s="1341" t="e">
        <f>VLOOKUP(S70,'재적조사서(소나무)'!T75:BF108,2,0)</f>
        <v>#N/A</v>
      </c>
      <c r="Z70" s="1343" t="str">
        <f t="shared" si="11"/>
        <v/>
      </c>
      <c r="AA70" s="1343" t="str">
        <f t="shared" si="12"/>
        <v/>
      </c>
      <c r="AB70" s="1343">
        <f t="shared" si="13"/>
        <v>0</v>
      </c>
      <c r="AC70" s="1846" t="e">
        <f t="shared" si="26"/>
        <v>#N/A</v>
      </c>
      <c r="AD70" s="1339" t="str">
        <f t="shared" si="15"/>
        <v/>
      </c>
      <c r="AE70" s="1343" t="str">
        <f t="shared" si="16"/>
        <v/>
      </c>
      <c r="AF70" s="1344" t="str">
        <f t="shared" si="17"/>
        <v/>
      </c>
      <c r="AG70" s="1327" t="str">
        <f>IFERROR((AA70*AF70/100),"")</f>
        <v/>
      </c>
    </row>
    <row r="71" spans="1:33">
      <c r="A71" s="1326">
        <v>42</v>
      </c>
      <c r="B71" s="1167" t="e">
        <f>#REF!</f>
        <v>#REF!</v>
      </c>
      <c r="C71" s="1324"/>
      <c r="D71" s="1324"/>
      <c r="E71" s="1332"/>
      <c r="F71" s="1324"/>
      <c r="G71" s="1846"/>
      <c r="H71" s="1341" t="str">
        <f>IFERROR(VLOOKUP(B71,'재적조사서(소나무)'!T76:BF109,파쇄량산출!C71,0),"")</f>
        <v/>
      </c>
      <c r="I71" s="1343" t="str">
        <f t="shared" si="19"/>
        <v/>
      </c>
      <c r="J71" s="1343" t="str">
        <f t="shared" si="20"/>
        <v/>
      </c>
      <c r="K71" s="1343">
        <f t="shared" si="21"/>
        <v>0</v>
      </c>
      <c r="L71" s="1846" t="e">
        <f t="shared" si="5"/>
        <v>#N/A</v>
      </c>
      <c r="M71" s="1339" t="str">
        <f t="shared" si="22"/>
        <v/>
      </c>
      <c r="N71" s="1343" t="str">
        <f t="shared" si="23"/>
        <v/>
      </c>
      <c r="O71" s="1344" t="str">
        <f t="shared" si="24"/>
        <v/>
      </c>
      <c r="P71" s="1327" t="str">
        <f t="shared" si="25"/>
        <v/>
      </c>
      <c r="R71" s="1326">
        <v>42</v>
      </c>
      <c r="S71" s="1354"/>
      <c r="T71" s="1354"/>
      <c r="U71" s="1354"/>
      <c r="V71" s="1332"/>
      <c r="W71" s="1354"/>
      <c r="X71" s="1848">
        <f t="shared" si="10"/>
        <v>0</v>
      </c>
      <c r="Y71" s="1341" t="e">
        <f>VLOOKUP(S71,'재적조사서(소나무)'!T76:BF109,2,0)</f>
        <v>#N/A</v>
      </c>
      <c r="Z71" s="1343" t="str">
        <f t="shared" si="11"/>
        <v/>
      </c>
      <c r="AA71" s="1343" t="str">
        <f t="shared" si="12"/>
        <v/>
      </c>
      <c r="AB71" s="1343">
        <f t="shared" si="13"/>
        <v>0</v>
      </c>
      <c r="AC71" s="1846" t="e">
        <f t="shared" si="26"/>
        <v>#N/A</v>
      </c>
      <c r="AD71" s="1339" t="str">
        <f t="shared" si="15"/>
        <v/>
      </c>
      <c r="AE71" s="1343" t="str">
        <f t="shared" si="16"/>
        <v/>
      </c>
      <c r="AF71" s="1344" t="str">
        <f t="shared" si="17"/>
        <v/>
      </c>
      <c r="AG71" s="1327" t="str">
        <f t="shared" ref="AG71:AG79" si="27">IFERROR((AA71*AF71/100),"")</f>
        <v/>
      </c>
    </row>
    <row r="72" spans="1:33">
      <c r="A72" s="1326">
        <v>43</v>
      </c>
      <c r="B72" s="1167" t="e">
        <f>#REF!</f>
        <v>#REF!</v>
      </c>
      <c r="C72" s="1324"/>
      <c r="D72" s="1324"/>
      <c r="E72" s="1332"/>
      <c r="F72" s="1324"/>
      <c r="G72" s="1846"/>
      <c r="H72" s="1341" t="str">
        <f>IFERROR(VLOOKUP(B72,'재적조사서(소나무)'!T77:BF110,파쇄량산출!C72,0),"")</f>
        <v/>
      </c>
      <c r="I72" s="1343" t="str">
        <f t="shared" si="19"/>
        <v/>
      </c>
      <c r="J72" s="1343" t="str">
        <f t="shared" si="20"/>
        <v/>
      </c>
      <c r="K72" s="1343">
        <f t="shared" si="21"/>
        <v>0</v>
      </c>
      <c r="L72" s="1846" t="e">
        <f t="shared" si="5"/>
        <v>#N/A</v>
      </c>
      <c r="M72" s="1339" t="str">
        <f t="shared" si="22"/>
        <v/>
      </c>
      <c r="N72" s="1343" t="str">
        <f t="shared" si="23"/>
        <v/>
      </c>
      <c r="O72" s="1344" t="str">
        <f t="shared" si="24"/>
        <v/>
      </c>
      <c r="P72" s="1327" t="str">
        <f t="shared" si="25"/>
        <v/>
      </c>
      <c r="R72" s="1326">
        <v>43</v>
      </c>
      <c r="S72" s="1354"/>
      <c r="T72" s="1354"/>
      <c r="U72" s="1354"/>
      <c r="V72" s="1332"/>
      <c r="W72" s="1354"/>
      <c r="X72" s="1848">
        <f t="shared" si="10"/>
        <v>0</v>
      </c>
      <c r="Y72" s="1341" t="e">
        <f>VLOOKUP(S72,'재적조사서(소나무)'!T77:BF110,2,0)</f>
        <v>#N/A</v>
      </c>
      <c r="Z72" s="1343" t="str">
        <f t="shared" si="11"/>
        <v/>
      </c>
      <c r="AA72" s="1343" t="str">
        <f t="shared" si="12"/>
        <v/>
      </c>
      <c r="AB72" s="1343">
        <f t="shared" si="13"/>
        <v>0</v>
      </c>
      <c r="AC72" s="1846" t="e">
        <f t="shared" si="26"/>
        <v>#N/A</v>
      </c>
      <c r="AD72" s="1339" t="str">
        <f t="shared" si="15"/>
        <v/>
      </c>
      <c r="AE72" s="1343" t="str">
        <f t="shared" si="16"/>
        <v/>
      </c>
      <c r="AF72" s="1344" t="str">
        <f t="shared" si="17"/>
        <v/>
      </c>
      <c r="AG72" s="1327" t="str">
        <f t="shared" si="27"/>
        <v/>
      </c>
    </row>
    <row r="73" spans="1:33">
      <c r="A73" s="1326">
        <v>44</v>
      </c>
      <c r="B73" s="1167" t="e">
        <f>#REF!</f>
        <v>#REF!</v>
      </c>
      <c r="C73" s="1324"/>
      <c r="D73" s="1324"/>
      <c r="E73" s="1332"/>
      <c r="F73" s="1324"/>
      <c r="G73" s="1846"/>
      <c r="H73" s="1341" t="str">
        <f>IFERROR(VLOOKUP(B73,'재적조사서(소나무)'!T78:BF111,파쇄량산출!C73,0),"")</f>
        <v/>
      </c>
      <c r="I73" s="1343" t="str">
        <f t="shared" si="19"/>
        <v/>
      </c>
      <c r="J73" s="1343" t="str">
        <f t="shared" si="20"/>
        <v/>
      </c>
      <c r="K73" s="1343">
        <f t="shared" si="21"/>
        <v>0</v>
      </c>
      <c r="L73" s="1846" t="e">
        <f t="shared" si="5"/>
        <v>#N/A</v>
      </c>
      <c r="M73" s="1339" t="str">
        <f t="shared" si="22"/>
        <v/>
      </c>
      <c r="N73" s="1343" t="str">
        <f t="shared" si="23"/>
        <v/>
      </c>
      <c r="O73" s="1344" t="str">
        <f t="shared" si="24"/>
        <v/>
      </c>
      <c r="P73" s="1327" t="str">
        <f t="shared" si="25"/>
        <v/>
      </c>
      <c r="R73" s="1326">
        <v>44</v>
      </c>
      <c r="S73" s="1354"/>
      <c r="T73" s="1354"/>
      <c r="U73" s="1354"/>
      <c r="V73" s="1332"/>
      <c r="W73" s="1354"/>
      <c r="X73" s="1848">
        <f t="shared" si="10"/>
        <v>0</v>
      </c>
      <c r="Y73" s="1341" t="e">
        <f>VLOOKUP(S73,'재적조사서(소나무)'!T78:BF111,2,0)</f>
        <v>#N/A</v>
      </c>
      <c r="Z73" s="1343" t="str">
        <f t="shared" si="11"/>
        <v/>
      </c>
      <c r="AA73" s="1343" t="str">
        <f t="shared" si="12"/>
        <v/>
      </c>
      <c r="AB73" s="1343">
        <f t="shared" si="13"/>
        <v>0</v>
      </c>
      <c r="AC73" s="1846" t="e">
        <f t="shared" si="26"/>
        <v>#N/A</v>
      </c>
      <c r="AD73" s="1339" t="str">
        <f t="shared" si="15"/>
        <v/>
      </c>
      <c r="AE73" s="1343" t="str">
        <f t="shared" si="16"/>
        <v/>
      </c>
      <c r="AF73" s="1344" t="str">
        <f t="shared" si="17"/>
        <v/>
      </c>
      <c r="AG73" s="1327" t="str">
        <f t="shared" si="27"/>
        <v/>
      </c>
    </row>
    <row r="74" spans="1:33">
      <c r="A74" s="1326">
        <v>45</v>
      </c>
      <c r="B74" s="1167" t="e">
        <f>#REF!</f>
        <v>#REF!</v>
      </c>
      <c r="C74" s="1324"/>
      <c r="D74" s="1324"/>
      <c r="E74" s="1332"/>
      <c r="F74" s="1324"/>
      <c r="G74" s="1846"/>
      <c r="H74" s="1341" t="str">
        <f>IFERROR(VLOOKUP(B74,'재적조사서(소나무)'!T79:BF112,파쇄량산출!C74,0),"")</f>
        <v/>
      </c>
      <c r="I74" s="1343" t="str">
        <f t="shared" si="19"/>
        <v/>
      </c>
      <c r="J74" s="1343" t="str">
        <f t="shared" si="20"/>
        <v/>
      </c>
      <c r="K74" s="1343"/>
      <c r="L74" s="1846"/>
      <c r="M74" s="1339" t="str">
        <f t="shared" si="22"/>
        <v/>
      </c>
      <c r="N74" s="1343" t="str">
        <f t="shared" si="23"/>
        <v/>
      </c>
      <c r="O74" s="1344" t="str">
        <f t="shared" si="24"/>
        <v/>
      </c>
      <c r="P74" s="1327" t="str">
        <f t="shared" si="25"/>
        <v/>
      </c>
      <c r="R74" s="1326">
        <v>45</v>
      </c>
      <c r="S74" s="1354"/>
      <c r="T74" s="1354"/>
      <c r="U74" s="1354"/>
      <c r="V74" s="1332"/>
      <c r="W74" s="1354"/>
      <c r="X74" s="1848">
        <f t="shared" si="10"/>
        <v>0</v>
      </c>
      <c r="Y74" s="1341" t="e">
        <f>VLOOKUP(S74,'재적조사서(소나무)'!T79:BF112,2,0)</f>
        <v>#N/A</v>
      </c>
      <c r="Z74" s="1343" t="str">
        <f t="shared" si="11"/>
        <v/>
      </c>
      <c r="AA74" s="1343" t="str">
        <f t="shared" si="12"/>
        <v/>
      </c>
      <c r="AB74" s="1343">
        <f t="shared" si="13"/>
        <v>0</v>
      </c>
      <c r="AC74" s="1846" t="e">
        <f t="shared" si="26"/>
        <v>#N/A</v>
      </c>
      <c r="AD74" s="1339" t="str">
        <f t="shared" si="15"/>
        <v/>
      </c>
      <c r="AE74" s="1343" t="str">
        <f t="shared" si="16"/>
        <v/>
      </c>
      <c r="AF74" s="1344" t="str">
        <f t="shared" si="17"/>
        <v/>
      </c>
      <c r="AG74" s="1327" t="str">
        <f t="shared" si="27"/>
        <v/>
      </c>
    </row>
    <row r="75" spans="1:33">
      <c r="A75" s="1326">
        <v>46</v>
      </c>
      <c r="B75" s="1167" t="e">
        <f>#REF!</f>
        <v>#REF!</v>
      </c>
      <c r="C75" s="1324"/>
      <c r="D75" s="1328"/>
      <c r="E75" s="1332"/>
      <c r="F75" s="1324"/>
      <c r="G75" s="1846"/>
      <c r="H75" s="1341" t="str">
        <f>IFERROR(VLOOKUP(B75,'재적조사서(소나무)'!T80:BF113,파쇄량산출!C75,0),"")</f>
        <v/>
      </c>
      <c r="I75" s="1343" t="str">
        <f t="shared" si="19"/>
        <v/>
      </c>
      <c r="J75" s="1343" t="str">
        <f t="shared" si="20"/>
        <v/>
      </c>
      <c r="K75" s="1343"/>
      <c r="L75" s="1846"/>
      <c r="M75" s="1339" t="str">
        <f t="shared" si="22"/>
        <v/>
      </c>
      <c r="N75" s="1343" t="str">
        <f t="shared" si="23"/>
        <v/>
      </c>
      <c r="O75" s="1344" t="str">
        <f t="shared" si="24"/>
        <v/>
      </c>
      <c r="P75" s="1327" t="str">
        <f t="shared" si="25"/>
        <v/>
      </c>
      <c r="R75" s="1326">
        <v>46</v>
      </c>
      <c r="S75" s="1354"/>
      <c r="T75" s="1354"/>
      <c r="U75" s="1328"/>
      <c r="V75" s="1332"/>
      <c r="W75" s="1354"/>
      <c r="X75" s="1848">
        <f t="shared" si="10"/>
        <v>0</v>
      </c>
      <c r="Y75" s="1341" t="e">
        <f>VLOOKUP(S75,'재적조사서(소나무)'!T80:BF113,2,0)</f>
        <v>#N/A</v>
      </c>
      <c r="Z75" s="1343" t="str">
        <f t="shared" si="11"/>
        <v/>
      </c>
      <c r="AA75" s="1343" t="str">
        <f t="shared" si="12"/>
        <v/>
      </c>
      <c r="AB75" s="1343">
        <f t="shared" si="13"/>
        <v>0</v>
      </c>
      <c r="AC75" s="1846" t="e">
        <f t="shared" si="26"/>
        <v>#N/A</v>
      </c>
      <c r="AD75" s="1339" t="str">
        <f t="shared" si="15"/>
        <v/>
      </c>
      <c r="AE75" s="1343" t="str">
        <f t="shared" si="16"/>
        <v/>
      </c>
      <c r="AF75" s="1344" t="str">
        <f t="shared" si="17"/>
        <v/>
      </c>
      <c r="AG75" s="1327" t="str">
        <f t="shared" si="27"/>
        <v/>
      </c>
    </row>
    <row r="76" spans="1:33">
      <c r="A76" s="1326">
        <v>47</v>
      </c>
      <c r="B76" s="1167" t="e">
        <f>#REF!</f>
        <v>#REF!</v>
      </c>
      <c r="C76" s="1324"/>
      <c r="D76" s="1328"/>
      <c r="E76" s="1332"/>
      <c r="F76" s="1324"/>
      <c r="G76" s="1846"/>
      <c r="H76" s="1341" t="str">
        <f>IFERROR(VLOOKUP(B76,'재적조사서(소나무)'!T81:BF114,파쇄량산출!C76,0),"")</f>
        <v/>
      </c>
      <c r="I76" s="1343" t="str">
        <f t="shared" si="19"/>
        <v/>
      </c>
      <c r="J76" s="1343" t="str">
        <f t="shared" si="20"/>
        <v/>
      </c>
      <c r="K76" s="1343"/>
      <c r="L76" s="1846"/>
      <c r="M76" s="1339" t="str">
        <f t="shared" si="22"/>
        <v/>
      </c>
      <c r="N76" s="1343" t="str">
        <f t="shared" si="23"/>
        <v/>
      </c>
      <c r="O76" s="1344" t="str">
        <f t="shared" si="24"/>
        <v/>
      </c>
      <c r="P76" s="1327" t="str">
        <f t="shared" si="25"/>
        <v/>
      </c>
      <c r="R76" s="1326">
        <v>47</v>
      </c>
      <c r="S76" s="1354"/>
      <c r="T76" s="1354"/>
      <c r="U76" s="1328"/>
      <c r="V76" s="1332"/>
      <c r="W76" s="1354"/>
      <c r="X76" s="1848">
        <f t="shared" si="10"/>
        <v>0</v>
      </c>
      <c r="Y76" s="1341" t="e">
        <f>VLOOKUP(S76,'재적조사서(소나무)'!T81:BF114,2,0)</f>
        <v>#N/A</v>
      </c>
      <c r="Z76" s="1343" t="str">
        <f t="shared" si="11"/>
        <v/>
      </c>
      <c r="AA76" s="1343" t="str">
        <f t="shared" si="12"/>
        <v/>
      </c>
      <c r="AB76" s="1343">
        <f t="shared" si="13"/>
        <v>0</v>
      </c>
      <c r="AC76" s="1846" t="e">
        <f t="shared" si="26"/>
        <v>#N/A</v>
      </c>
      <c r="AD76" s="1339" t="str">
        <f t="shared" si="15"/>
        <v/>
      </c>
      <c r="AE76" s="1343" t="str">
        <f t="shared" si="16"/>
        <v/>
      </c>
      <c r="AF76" s="1344" t="str">
        <f t="shared" si="17"/>
        <v/>
      </c>
      <c r="AG76" s="1327" t="str">
        <f t="shared" si="27"/>
        <v/>
      </c>
    </row>
    <row r="77" spans="1:33">
      <c r="A77" s="1326">
        <v>48</v>
      </c>
      <c r="B77" s="1167" t="e">
        <f>#REF!</f>
        <v>#REF!</v>
      </c>
      <c r="C77" s="1324"/>
      <c r="D77" s="1328"/>
      <c r="E77" s="1332"/>
      <c r="F77" s="1324"/>
      <c r="G77" s="1846"/>
      <c r="H77" s="1341" t="str">
        <f>IFERROR(VLOOKUP(B77,'재적조사서(소나무)'!T82:BF115,파쇄량산출!C77,0),"")</f>
        <v/>
      </c>
      <c r="I77" s="1343" t="str">
        <f t="shared" si="19"/>
        <v/>
      </c>
      <c r="J77" s="1343" t="str">
        <f t="shared" si="20"/>
        <v/>
      </c>
      <c r="K77" s="1343"/>
      <c r="L77" s="1846"/>
      <c r="M77" s="1339" t="str">
        <f t="shared" si="22"/>
        <v/>
      </c>
      <c r="N77" s="1343" t="str">
        <f t="shared" si="23"/>
        <v/>
      </c>
      <c r="O77" s="1344" t="str">
        <f t="shared" si="24"/>
        <v/>
      </c>
      <c r="P77" s="1327" t="str">
        <f t="shared" si="25"/>
        <v/>
      </c>
      <c r="R77" s="1326">
        <v>48</v>
      </c>
      <c r="S77" s="1354"/>
      <c r="T77" s="1354"/>
      <c r="U77" s="1328"/>
      <c r="V77" s="1332"/>
      <c r="W77" s="1354"/>
      <c r="X77" s="1848">
        <f t="shared" si="10"/>
        <v>0</v>
      </c>
      <c r="Y77" s="1341" t="e">
        <f>VLOOKUP(S77,'재적조사서(소나무)'!T82:BF115,2,0)</f>
        <v>#N/A</v>
      </c>
      <c r="Z77" s="1343" t="str">
        <f t="shared" si="11"/>
        <v/>
      </c>
      <c r="AA77" s="1343" t="str">
        <f t="shared" si="12"/>
        <v/>
      </c>
      <c r="AB77" s="1343">
        <f t="shared" si="13"/>
        <v>0</v>
      </c>
      <c r="AC77" s="1846" t="e">
        <f t="shared" si="26"/>
        <v>#N/A</v>
      </c>
      <c r="AD77" s="1339" t="str">
        <f t="shared" si="15"/>
        <v/>
      </c>
      <c r="AE77" s="1343" t="str">
        <f t="shared" si="16"/>
        <v/>
      </c>
      <c r="AF77" s="1344" t="str">
        <f t="shared" si="17"/>
        <v/>
      </c>
      <c r="AG77" s="1327" t="str">
        <f t="shared" si="27"/>
        <v/>
      </c>
    </row>
    <row r="78" spans="1:33">
      <c r="A78" s="1326">
        <v>49</v>
      </c>
      <c r="B78" s="1167" t="e">
        <f>#REF!</f>
        <v>#REF!</v>
      </c>
      <c r="C78" s="1324"/>
      <c r="D78" s="1328"/>
      <c r="E78" s="1332"/>
      <c r="F78" s="1324"/>
      <c r="G78" s="1846"/>
      <c r="H78" s="1341" t="str">
        <f>IFERROR(VLOOKUP(B78,'재적조사서(소나무)'!T83:BF116,파쇄량산출!C78,0),"")</f>
        <v/>
      </c>
      <c r="I78" s="1343" t="str">
        <f t="shared" si="19"/>
        <v/>
      </c>
      <c r="J78" s="1343" t="str">
        <f t="shared" si="20"/>
        <v/>
      </c>
      <c r="K78" s="1343"/>
      <c r="L78" s="1846"/>
      <c r="M78" s="1339" t="str">
        <f t="shared" si="22"/>
        <v/>
      </c>
      <c r="N78" s="1343" t="str">
        <f t="shared" si="23"/>
        <v/>
      </c>
      <c r="O78" s="1344" t="str">
        <f t="shared" si="24"/>
        <v/>
      </c>
      <c r="P78" s="1327" t="str">
        <f t="shared" si="25"/>
        <v/>
      </c>
      <c r="R78" s="1326">
        <v>49</v>
      </c>
      <c r="S78" s="1354"/>
      <c r="T78" s="1354"/>
      <c r="U78" s="1328"/>
      <c r="V78" s="1332"/>
      <c r="W78" s="1354"/>
      <c r="X78" s="1848">
        <f t="shared" si="10"/>
        <v>0</v>
      </c>
      <c r="Y78" s="1341" t="e">
        <f>VLOOKUP(S78,'재적조사서(소나무)'!T83:BF116,2,0)</f>
        <v>#N/A</v>
      </c>
      <c r="Z78" s="1343" t="str">
        <f t="shared" si="11"/>
        <v/>
      </c>
      <c r="AA78" s="1343" t="str">
        <f t="shared" si="12"/>
        <v/>
      </c>
      <c r="AB78" s="1343">
        <f t="shared" si="13"/>
        <v>0</v>
      </c>
      <c r="AC78" s="1846" t="e">
        <f t="shared" si="26"/>
        <v>#N/A</v>
      </c>
      <c r="AD78" s="1339" t="str">
        <f t="shared" si="15"/>
        <v/>
      </c>
      <c r="AE78" s="1343" t="str">
        <f t="shared" si="16"/>
        <v/>
      </c>
      <c r="AF78" s="1344" t="str">
        <f t="shared" si="17"/>
        <v/>
      </c>
      <c r="AG78" s="1327" t="str">
        <f t="shared" si="27"/>
        <v/>
      </c>
    </row>
    <row r="79" spans="1:33">
      <c r="A79" s="1326">
        <v>50</v>
      </c>
      <c r="B79" s="1167" t="e">
        <f>#REF!</f>
        <v>#REF!</v>
      </c>
      <c r="C79" s="1324"/>
      <c r="D79" s="1324"/>
      <c r="E79" s="1332"/>
      <c r="F79" s="1324"/>
      <c r="G79" s="1846"/>
      <c r="H79" s="1341" t="str">
        <f>IFERROR(VLOOKUP(B79,'재적조사서(소나무)'!T84:BF117,파쇄량산출!C79,0),"")</f>
        <v/>
      </c>
      <c r="I79" s="1343" t="str">
        <f t="shared" si="19"/>
        <v/>
      </c>
      <c r="J79" s="1343" t="str">
        <f t="shared" si="20"/>
        <v/>
      </c>
      <c r="K79" s="1343"/>
      <c r="L79" s="1846"/>
      <c r="M79" s="1339" t="str">
        <f t="shared" si="22"/>
        <v/>
      </c>
      <c r="N79" s="1343" t="str">
        <f t="shared" si="23"/>
        <v/>
      </c>
      <c r="O79" s="1352" t="str">
        <f t="shared" si="24"/>
        <v/>
      </c>
      <c r="P79" s="1338" t="str">
        <f t="shared" si="25"/>
        <v/>
      </c>
      <c r="R79" s="1326">
        <v>50</v>
      </c>
      <c r="S79" s="1354"/>
      <c r="T79" s="1354"/>
      <c r="U79" s="1354"/>
      <c r="V79" s="1332"/>
      <c r="W79" s="1354"/>
      <c r="X79" s="1848">
        <f t="shared" si="10"/>
        <v>0</v>
      </c>
      <c r="Y79" s="1341" t="e">
        <f>VLOOKUP(S79,'재적조사서(소나무)'!T84:BF117,2,0)</f>
        <v>#N/A</v>
      </c>
      <c r="Z79" s="1343" t="str">
        <f t="shared" si="11"/>
        <v/>
      </c>
      <c r="AA79" s="1343" t="str">
        <f t="shared" si="12"/>
        <v/>
      </c>
      <c r="AB79" s="1343">
        <f t="shared" si="13"/>
        <v>0</v>
      </c>
      <c r="AC79" s="1846" t="e">
        <f t="shared" si="26"/>
        <v>#N/A</v>
      </c>
      <c r="AD79" s="1339" t="str">
        <f t="shared" si="15"/>
        <v/>
      </c>
      <c r="AE79" s="1343" t="str">
        <f t="shared" si="16"/>
        <v/>
      </c>
      <c r="AF79" s="1352" t="str">
        <f t="shared" si="17"/>
        <v/>
      </c>
      <c r="AG79" s="1338" t="str">
        <f t="shared" si="27"/>
        <v/>
      </c>
    </row>
    <row r="80" spans="1:33">
      <c r="A80" s="1340" t="s">
        <v>582</v>
      </c>
      <c r="C80" s="1340"/>
      <c r="D80" s="1323"/>
      <c r="E80" s="1323"/>
      <c r="F80" s="1323"/>
      <c r="G80" s="1323"/>
      <c r="H80" s="1341" t="str">
        <f>IFERROR(VLOOKUP(A80,해송수간A1,파쇄량산출!C80,0),"")</f>
        <v/>
      </c>
      <c r="I80" s="1323"/>
      <c r="J80" s="1343">
        <f>SUM(J30:J79)</f>
        <v>6.2594000000000011E-2</v>
      </c>
      <c r="K80" s="1341">
        <f>SUM(K30:K79)</f>
        <v>56.499066666666664</v>
      </c>
      <c r="L80" s="1323"/>
      <c r="M80" s="1323"/>
      <c r="N80" s="1359">
        <f>SUM(N30:N79)</f>
        <v>13.053653749617387</v>
      </c>
      <c r="O80" s="1373">
        <f>AVERAGE(O30:O79)</f>
        <v>81.608298764951144</v>
      </c>
      <c r="P80" s="1374">
        <f>IFERROR(SUM(P30:P79),"")</f>
        <v>4.8860940227929757E-2</v>
      </c>
      <c r="R80" s="1340" t="s">
        <v>582</v>
      </c>
      <c r="T80" s="1340"/>
      <c r="U80" s="1323"/>
      <c r="V80" s="1323"/>
      <c r="W80" s="1323"/>
      <c r="X80" s="1348"/>
      <c r="Y80" s="1341" t="str">
        <f>IFERROR(VLOOKUP(R80,해송수간A1,파쇄량산출!T80,0),"")</f>
        <v/>
      </c>
      <c r="Z80" s="1323"/>
      <c r="AA80" s="1343">
        <f>SUM(AA30:AA79)</f>
        <v>6.2594000000000011E-2</v>
      </c>
      <c r="AB80" s="1359">
        <f>SUM(AB30:AB79)</f>
        <v>36.178033333333332</v>
      </c>
      <c r="AC80" s="1323"/>
      <c r="AD80" s="1323"/>
      <c r="AE80" s="1359">
        <f>SUM(AE30:AE79)</f>
        <v>7.5314517362173934</v>
      </c>
      <c r="AF80" s="1373">
        <f>AVERAGE(AF30:AF79)</f>
        <v>82.997187653840044</v>
      </c>
      <c r="AG80" s="1374">
        <f>IFERROR(SUM(AG30:AG79),"")</f>
        <v>4.9832956013937987E-2</v>
      </c>
    </row>
    <row r="81" spans="1:33">
      <c r="A81" s="1342" t="s">
        <v>920</v>
      </c>
      <c r="B81" s="1323"/>
      <c r="C81" s="1323"/>
      <c r="D81" s="1323"/>
      <c r="E81" s="1323"/>
      <c r="F81" s="1323"/>
      <c r="G81" s="1323"/>
      <c r="H81" s="1343"/>
      <c r="I81" s="1343"/>
      <c r="J81" s="1343"/>
      <c r="K81" s="1323"/>
      <c r="L81" s="1323"/>
      <c r="M81" s="1339"/>
      <c r="N81" s="1348"/>
      <c r="O81" s="1375">
        <f>IFERROR((1-N80/K80)*100,"")</f>
        <v>76.895806391579242</v>
      </c>
      <c r="P81" s="1376">
        <f>IFERROR((J80*O81/100),"")</f>
        <v>4.8132161052745114E-2</v>
      </c>
      <c r="R81" s="1342" t="s">
        <v>683</v>
      </c>
      <c r="S81" s="1323"/>
      <c r="T81" s="1323"/>
      <c r="U81" s="1323"/>
      <c r="V81" s="1323"/>
      <c r="W81" s="1323"/>
      <c r="X81" s="1323"/>
      <c r="Y81" s="1343"/>
      <c r="Z81" s="1343"/>
      <c r="AA81" s="1343"/>
      <c r="AB81" s="1323"/>
      <c r="AC81" s="1323"/>
      <c r="AD81" s="1339"/>
      <c r="AE81" s="1348"/>
      <c r="AF81" s="1375">
        <f>IFERROR((1-AE80/AB80)*100,"")</f>
        <v>79.182252205848499</v>
      </c>
      <c r="AG81" s="1376">
        <f>IFERROR((AA80*AF81/100),"")</f>
        <v>4.9563338945728813E-2</v>
      </c>
    </row>
    <row r="82" spans="1:33">
      <c r="J82" s="1345"/>
      <c r="R82" s="1350"/>
    </row>
    <row r="83" spans="1:33" ht="14.25" thickBot="1">
      <c r="J83" s="1345"/>
      <c r="P83" s="1350"/>
      <c r="R83" s="1350"/>
    </row>
    <row r="84" spans="1:33" ht="14.25" thickBot="1">
      <c r="A84" s="1323" t="s">
        <v>922</v>
      </c>
      <c r="B84" s="1323"/>
      <c r="I84" s="1372" t="s">
        <v>928</v>
      </c>
      <c r="J84" s="1379" t="s">
        <v>929</v>
      </c>
      <c r="O84" s="1351"/>
      <c r="P84" s="1350"/>
      <c r="R84" s="1350"/>
    </row>
    <row r="85" spans="1:33" ht="14.25" thickBot="1">
      <c r="A85" s="1323" t="s">
        <v>923</v>
      </c>
      <c r="B85" s="1323">
        <v>1</v>
      </c>
      <c r="I85" s="1378">
        <f>P80+AG80</f>
        <v>9.8693896241867751E-2</v>
      </c>
      <c r="J85" s="1990">
        <f>I85*12.5</f>
        <v>1.2336737030233469</v>
      </c>
      <c r="R85" s="1349"/>
    </row>
    <row r="86" spans="1:33">
      <c r="A86" s="1323" t="s">
        <v>924</v>
      </c>
      <c r="B86" s="1323">
        <v>2</v>
      </c>
      <c r="P86" s="1345"/>
    </row>
    <row r="87" spans="1:33">
      <c r="A87" s="1323" t="s">
        <v>925</v>
      </c>
      <c r="B87" s="1323">
        <v>4</v>
      </c>
      <c r="J87" s="1345"/>
      <c r="O87" s="1346"/>
      <c r="P87" s="1347"/>
    </row>
    <row r="88" spans="1:33">
      <c r="A88" s="1323" t="s">
        <v>926</v>
      </c>
      <c r="B88" s="1323">
        <v>6</v>
      </c>
    </row>
  </sheetData>
  <mergeCells count="45">
    <mergeCell ref="H28:H29"/>
    <mergeCell ref="I28:I29"/>
    <mergeCell ref="J28:J29"/>
    <mergeCell ref="A26:A28"/>
    <mergeCell ref="B26:B28"/>
    <mergeCell ref="C26:C28"/>
    <mergeCell ref="D26:D28"/>
    <mergeCell ref="E26:E27"/>
    <mergeCell ref="A1:J1"/>
    <mergeCell ref="B2:E2"/>
    <mergeCell ref="A4:A5"/>
    <mergeCell ref="I4:J5"/>
    <mergeCell ref="A6:A9"/>
    <mergeCell ref="AB28:AB29"/>
    <mergeCell ref="K9:O9"/>
    <mergeCell ref="H13:J13"/>
    <mergeCell ref="D12:E12"/>
    <mergeCell ref="G14:J15"/>
    <mergeCell ref="G12:I12"/>
    <mergeCell ref="K28:K29"/>
    <mergeCell ref="N28:N29"/>
    <mergeCell ref="N23:P23"/>
    <mergeCell ref="B25:F25"/>
    <mergeCell ref="G25:H25"/>
    <mergeCell ref="L25:P25"/>
    <mergeCell ref="F26:K27"/>
    <mergeCell ref="L26:N27"/>
    <mergeCell ref="O26:O29"/>
    <mergeCell ref="P26:P29"/>
    <mergeCell ref="AE28:AE29"/>
    <mergeCell ref="S25:W25"/>
    <mergeCell ref="X25:Y25"/>
    <mergeCell ref="AC25:AG25"/>
    <mergeCell ref="R26:R28"/>
    <mergeCell ref="S26:S28"/>
    <mergeCell ref="T26:T28"/>
    <mergeCell ref="U26:U28"/>
    <mergeCell ref="V26:V27"/>
    <mergeCell ref="W26:AB27"/>
    <mergeCell ref="AC26:AE27"/>
    <mergeCell ref="AF26:AF29"/>
    <mergeCell ref="AG26:AG29"/>
    <mergeCell ref="Y28:Y29"/>
    <mergeCell ref="Z28:Z29"/>
    <mergeCell ref="AA28:AA29"/>
  </mergeCells>
  <phoneticPr fontId="5" type="noConversion"/>
  <dataValidations count="1">
    <dataValidation type="list" allowBlank="1" showInputMessage="1" showErrorMessage="1" sqref="E30:E79 V30:V79" xr:uid="{00000000-0002-0000-1600-000000000000}">
      <formula1>$A$85:$A$88</formula1>
    </dataValidation>
  </dataValidations>
  <pageMargins left="0.7" right="0.7" top="0.75" bottom="0.75" header="0.3" footer="0.3"/>
  <pageSetup paperSize="9" scale="77" orientation="portrait" r:id="rId1"/>
  <ignoredErrors>
    <ignoredError sqref="P80" formula="1"/>
  </ignoredError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워크시트</vt:lpstr>
      </vt:variant>
      <vt:variant>
        <vt:i4>25</vt:i4>
      </vt:variant>
      <vt:variant>
        <vt:lpstr>이름 지정된 범위</vt:lpstr>
      </vt:variant>
      <vt:variant>
        <vt:i4>27</vt:i4>
      </vt:variant>
    </vt:vector>
  </HeadingPairs>
  <TitlesOfParts>
    <vt:vector size="52" baseType="lpstr">
      <vt:lpstr>표지</vt:lpstr>
      <vt:lpstr>평정서</vt:lpstr>
      <vt:lpstr>예정공정표</vt:lpstr>
      <vt:lpstr>기초자료</vt:lpstr>
      <vt:lpstr>설계내역서</vt:lpstr>
      <vt:lpstr>원가계산서</vt:lpstr>
      <vt:lpstr>단가산출서(벚나무 3년차이상)</vt:lpstr>
      <vt:lpstr>단가산출서(가시나무류 2년차)</vt:lpstr>
      <vt:lpstr>단가산출서(소나무류)</vt:lpstr>
      <vt:lpstr>단가산출서(편백)</vt:lpstr>
      <vt:lpstr>단가산출서(구상나무)</vt:lpstr>
      <vt:lpstr>단가산출서(난대상록활엽수 3년차 이상)</vt:lpstr>
      <vt:lpstr>단가산출서(난대상록활엽수2년차) </vt:lpstr>
      <vt:lpstr>단가산출서(난대상록활엽수 B 3년차) </vt:lpstr>
      <vt:lpstr>단가산출서(난대상록활엽수 1년차)</vt:lpstr>
      <vt:lpstr>소나무 가지치기</vt:lpstr>
      <vt:lpstr>단가산출서(덩굴제거)</vt:lpstr>
      <vt:lpstr>제비율</vt:lpstr>
      <vt:lpstr>솎아베기</vt:lpstr>
      <vt:lpstr>재적 조사서(삼나무) </vt:lpstr>
      <vt:lpstr>제거량산출(삼나무)</vt:lpstr>
      <vt:lpstr>어린나무가꾸기(소나무류)</vt:lpstr>
      <vt:lpstr>재적조사서(소나무)</vt:lpstr>
      <vt:lpstr>제거량산출(소나무)</vt:lpstr>
      <vt:lpstr>파쇄량산출</vt:lpstr>
      <vt:lpstr>기초자료!Print_Area</vt:lpstr>
      <vt:lpstr>'단가산출서(가시나무류 2년차)'!Print_Area</vt:lpstr>
      <vt:lpstr>'단가산출서(구상나무)'!Print_Area</vt:lpstr>
      <vt:lpstr>'단가산출서(난대상록활엽수 1년차)'!Print_Area</vt:lpstr>
      <vt:lpstr>'단가산출서(난대상록활엽수 3년차 이상)'!Print_Area</vt:lpstr>
      <vt:lpstr>'단가산출서(난대상록활엽수 B 3년차) '!Print_Area</vt:lpstr>
      <vt:lpstr>'단가산출서(난대상록활엽수2년차) '!Print_Area</vt:lpstr>
      <vt:lpstr>'단가산출서(덩굴제거)'!Print_Area</vt:lpstr>
      <vt:lpstr>'단가산출서(벚나무 3년차이상)'!Print_Area</vt:lpstr>
      <vt:lpstr>'단가산출서(소나무류)'!Print_Area</vt:lpstr>
      <vt:lpstr>'단가산출서(편백)'!Print_Area</vt:lpstr>
      <vt:lpstr>설계내역서!Print_Area</vt:lpstr>
      <vt:lpstr>'소나무 가지치기'!Print_Area</vt:lpstr>
      <vt:lpstr>솎아베기!Print_Area</vt:lpstr>
      <vt:lpstr>'어린나무가꾸기(소나무류)'!Print_Area</vt:lpstr>
      <vt:lpstr>원가계산서!Print_Area</vt:lpstr>
      <vt:lpstr>'재적 조사서(삼나무) '!Print_Area</vt:lpstr>
      <vt:lpstr>'재적조사서(소나무)'!Print_Area</vt:lpstr>
      <vt:lpstr>'제거량산출(삼나무)'!Print_Area</vt:lpstr>
      <vt:lpstr>'제거량산출(소나무)'!Print_Area</vt:lpstr>
      <vt:lpstr>제비율!Print_Area</vt:lpstr>
      <vt:lpstr>파쇄량산출!Print_Area</vt:lpstr>
      <vt:lpstr>평정서!Print_Area</vt:lpstr>
      <vt:lpstr>설계내역서!Print_Titles</vt:lpstr>
      <vt:lpstr>rkwlclrl</vt:lpstr>
      <vt:lpstr>가지치기</vt:lpstr>
      <vt:lpstr>숲가꾸기할인할증요소</vt:lpstr>
    </vt:vector>
  </TitlesOfParts>
  <Company>ExTra</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kjwkor</dc:creator>
  <cp:lastModifiedBy>user</cp:lastModifiedBy>
  <cp:lastPrinted>2026-07-06T03:28:48Z</cp:lastPrinted>
  <dcterms:created xsi:type="dcterms:W3CDTF">2007-02-15T03:58:59Z</dcterms:created>
  <dcterms:modified xsi:type="dcterms:W3CDTF">2026-07-07T01:36:27Z</dcterms:modified>
</cp:coreProperties>
</file>